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ТКАНИ" sheetId="1" r:id="rId4"/>
    <sheet state="visible" name="Глаза, носы" sheetId="2" r:id="rId5"/>
    <sheet state="visible" name="Фурнитура" sheetId="3" r:id="rId6"/>
    <sheet state="visible" name="Глаза, носы (по 50)" sheetId="4" r:id="rId7"/>
    <sheet state="visible" name="КиКСтил товары" sheetId="5" r:id="rId8"/>
    <sheet state="visible" name="Глаза и Носы(Металл)" sheetId="6" r:id="rId9"/>
    <sheet state="visible" name="Мебельная ткань" sheetId="7" r:id="rId10"/>
    <sheet state="visible" name="Выведены из продажи (АРХИВ)" sheetId="8" r:id="rId11"/>
    <sheet state="visible" name="Стоп-лист" sheetId="9" r:id="rId12"/>
    <sheet state="visible" name="Черновик" sheetId="10" r:id="rId13"/>
  </sheets>
  <definedNames>
    <definedName hidden="1" localSheetId="3" name="_xlnm._FilterDatabase">'Глаза, носы (по 50)'!$A$1:$HG$67</definedName>
    <definedName hidden="1" localSheetId="4" name="_xlnm._FilterDatabase">'КиКСтил товары'!$A$1:$CH$78</definedName>
    <definedName hidden="1" localSheetId="5" name="_xlnm._FilterDatabase">'Глаза и Носы(Металл)'!$A$1:$BS$62</definedName>
  </definedNames>
  <calcPr/>
</workbook>
</file>

<file path=xl/sharedStrings.xml><?xml version="1.0" encoding="utf-8"?>
<sst xmlns="http://schemas.openxmlformats.org/spreadsheetml/2006/main" count="42579" uniqueCount="12535">
  <si>
    <t>Доп</t>
  </si>
  <si>
    <t>артикул</t>
  </si>
  <si>
    <t>Статус</t>
  </si>
  <si>
    <t>Остаток FBS</t>
  </si>
  <si>
    <t>Наименование Ozon</t>
  </si>
  <si>
    <t>Код 1С</t>
  </si>
  <si>
    <t>Штрихкод</t>
  </si>
  <si>
    <t>Цена до скидки</t>
  </si>
  <si>
    <t>Скидка</t>
  </si>
  <si>
    <t>Стоимость после скидки</t>
  </si>
  <si>
    <t>Наименование ВБ (сокращенное)</t>
  </si>
  <si>
    <t>Описание Ozon</t>
  </si>
  <si>
    <t>Описание WB</t>
  </si>
  <si>
    <t>Ключевые слова</t>
  </si>
  <si>
    <t>Вес в упаковке, г*</t>
  </si>
  <si>
    <t>Ширина упаковки, мм*</t>
  </si>
  <si>
    <t>Высота упаковки, мм*</t>
  </si>
  <si>
    <t>Длина упаковки, мм*</t>
  </si>
  <si>
    <t>Изображения (Озон)</t>
  </si>
  <si>
    <t>Образец цвета (превью при выборе из большого количества цветов)</t>
  </si>
  <si>
    <t>Название цвета</t>
  </si>
  <si>
    <t>Цвет</t>
  </si>
  <si>
    <t>Объединить на одной карточке</t>
  </si>
  <si>
    <t>Плотность, г/м2</t>
  </si>
  <si>
    <t>Длина предмета, м</t>
  </si>
  <si>
    <t>Ширина предмета, м</t>
  </si>
  <si>
    <t>Страна производства</t>
  </si>
  <si>
    <t>Тип</t>
  </si>
  <si>
    <t>Фото списком</t>
  </si>
  <si>
    <t>Бренд</t>
  </si>
  <si>
    <t>Видео на Яндекс Диск</t>
  </si>
  <si>
    <t>Видео Обложка на Яндекс диск</t>
  </si>
  <si>
    <t>Назначение материала</t>
  </si>
  <si>
    <t>Материал</t>
  </si>
  <si>
    <t>Категория Товара</t>
  </si>
  <si>
    <t>НДС</t>
  </si>
  <si>
    <t>Ссылка на видео (Вайлдберриз)</t>
  </si>
  <si>
    <t>Комплектация</t>
  </si>
  <si>
    <t>Вид творчества</t>
  </si>
  <si>
    <t>Количество предметов в упаковке</t>
  </si>
  <si>
    <t>Назначение ткани</t>
  </si>
  <si>
    <t>Рисунок</t>
  </si>
  <si>
    <t>Цена после скидки по FBS для прибыльности 30%</t>
  </si>
  <si>
    <t>Скидка для FBS и 30% прибыльности (дубль)</t>
  </si>
  <si>
    <t>Тип Ткани</t>
  </si>
  <si>
    <t>Назначение</t>
  </si>
  <si>
    <t>Фактура</t>
  </si>
  <si>
    <t>Поверхность</t>
  </si>
  <si>
    <t>Форма выпуска</t>
  </si>
  <si>
    <t>Категория (только для ЯМ)</t>
  </si>
  <si>
    <t>Стоимость доставки FBO</t>
  </si>
  <si>
    <t>Стоимость доставки FBS</t>
  </si>
  <si>
    <t>Себестоимость</t>
  </si>
  <si>
    <t>Фасовка</t>
  </si>
  <si>
    <t>Упаковка</t>
  </si>
  <si>
    <t>Комиссия</t>
  </si>
  <si>
    <t>Комиссия, руб</t>
  </si>
  <si>
    <t>Реклама 15%</t>
  </si>
  <si>
    <t>Прибыль FBO</t>
  </si>
  <si>
    <t>Прибыль FBS</t>
  </si>
  <si>
    <t>Прибыльность FBO</t>
  </si>
  <si>
    <t>Прибыльность FBS</t>
  </si>
  <si>
    <t>Скидка для FBS и 30% прибыльности</t>
  </si>
  <si>
    <t>Цена при скидке по FBS</t>
  </si>
  <si>
    <t>Прибыльность при скидке по FBS</t>
  </si>
  <si>
    <t>Объём упаковки, л</t>
  </si>
  <si>
    <t>Стоимость доставки ВБ за 1 л</t>
  </si>
  <si>
    <t>Стоимость доставки ВБ за следущий литр</t>
  </si>
  <si>
    <t>Коэффициент наценки доставки по FBS ВБ</t>
  </si>
  <si>
    <t>Стоимость доставки по FBS ВБ</t>
  </si>
  <si>
    <t>Разница в стоимости доставки по FBS Ozon и ВБ</t>
  </si>
  <si>
    <t>Отрез</t>
  </si>
  <si>
    <t>цена до Распродажи 400+</t>
  </si>
  <si>
    <t>Проверка на какую ячейку ведёт таблицы себестоимость ведёт ссылка</t>
  </si>
  <si>
    <t>Цена конкурентов Озон</t>
  </si>
  <si>
    <t>Цена конкурента на WB (БеллМех)</t>
  </si>
  <si>
    <t>Прямые ссылки на фото из Яндек Диска (формула)</t>
  </si>
  <si>
    <t>Ссылки на фото из Озона</t>
  </si>
  <si>
    <t>11016</t>
  </si>
  <si>
    <t>Искусственный мех рыжий с ворсом 30-50 мм для шитья игрушек  и рукоделия, ИП-273 Б1, отрез 45x50 см</t>
  </si>
  <si>
    <t>00-00001733</t>
  </si>
  <si>
    <t>2027573341109</t>
  </si>
  <si>
    <t>Искусственный мех с ворсом 30-50 мм, рыжий, 45х50</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</si>
  <si>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</si>
  <si>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</si>
  <si>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мех для игрушек;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</si>
  <si>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https://disk.yandex.ru/d/p-ZLHoo150Zf9g</t>
  </si>
  <si>
    <t>https://disk.yandex.ru/d/77HD5UAXMwhWHA</t>
  </si>
  <si>
    <t>ИП-273Б1</t>
  </si>
  <si>
    <t>оранжевый</t>
  </si>
  <si>
    <t>meh-50</t>
  </si>
  <si>
    <t>0.5</t>
  </si>
  <si>
    <t>Беларусь</t>
  </si>
  <si>
    <t>Ткань</t>
  </si>
  <si>
    <t>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t>
  </si>
  <si>
    <t>КиКТойс</t>
  </si>
  <si>
    <t>https://disk.yandex.ru/d/KPLEmzsMIm7HFQ</t>
  </si>
  <si>
    <t>https://disk.yandex.ru/i/DXTMoOZbJr5Lsw</t>
  </si>
  <si>
    <t>Брючная, Вечерняя, Галантерейная, Интерьерная, Костюмная, Курточная, Плательная, Платочная, Подкладочная, Трикотаж, Юбочная</t>
  </si>
  <si>
    <t>Искусственный мех</t>
  </si>
  <si>
    <t>Ткань для шитья</t>
  </si>
  <si>
    <t>https://getfile.dokpub.com/yandex/get/https://disk.yandex.ru/d/KPLEmzsMIm7HFQ/v1.mp4</t>
  </si>
  <si>
    <t>отрез 1шт, мел портновский 1шт.</t>
  </si>
  <si>
    <t>изготовление кукол и игрушек, изготовление аксессуаров для дома, шитьё</t>
  </si>
  <si>
    <t>1шт</t>
  </si>
  <si>
    <t>для рукоделия, костюмная, декоративная</t>
  </si>
  <si>
    <t>нет</t>
  </si>
  <si>
    <t>искусственный мех</t>
  </si>
  <si>
    <t>для постельного белья, для салона автомобиля, интерьерная, костюмная, рукоделие, гостиная, курточная,подкладочная</t>
  </si>
  <si>
    <t>ворсовая</t>
  </si>
  <si>
    <t>матовая</t>
  </si>
  <si>
    <t>отрез</t>
  </si>
  <si>
    <t>Детские товары⸱Хобби и творчество⸱Рукоделие⸱Шитье и вышивание⸱Ткани, кожа и замша</t>
  </si>
  <si>
    <t>50х50</t>
  </si>
  <si>
    <t>431р (Совушка) 435р (Совушка в Искуснице)</t>
  </si>
  <si>
    <t>11017</t>
  </si>
  <si>
    <t>Искусственный мех рыжий с ворсом 30-50 мм для шитья игрушек  и рукоделия, ИП-273 Б1, отрез 95x50 см</t>
  </si>
  <si>
    <t>00-00001735</t>
  </si>
  <si>
    <t>2027573341116</t>
  </si>
  <si>
    <t>Искусственный мех с ворсом 30-50 мм, рыжий, 95х50</t>
  </si>
  <si>
    <t>https://disk.yandex.ru/d/2DSzK-yZSXYsog</t>
  </si>
  <si>
    <t>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t>
  </si>
  <si>
    <t>100х50</t>
  </si>
  <si>
    <t xml:space="preserve">https://cdn1.ozone.ru/s3/multimedia-h/6825374369.jpg, https://cdn1.ozone.ru/s3/multimedia-b/6295668515.jpg, https://cdn1.ozone.ru/s3/multimedia-7/6295668511.jpg, https://cdn1.ozone.ru/s3/multimedia-7/6296777419.jpg
</t>
  </si>
  <si>
    <t>11018</t>
  </si>
  <si>
    <t>Искусственный мех рыжий с ворсом 30-50 мм для шитья игрушек  и рукоделия, ИП-273 Б1, отрез 145x50 см</t>
  </si>
  <si>
    <t>00-00001736</t>
  </si>
  <si>
    <t>2027573341123</t>
  </si>
  <si>
    <t>Искусственный мех с ворсом 30-50 мм, рыжий, 145х50</t>
  </si>
  <si>
    <t>https://disk.yandex.ru/d/1OXEwDwbO77Pyw</t>
  </si>
  <si>
    <t>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t>
  </si>
  <si>
    <t>150х50</t>
  </si>
  <si>
    <t>11019</t>
  </si>
  <si>
    <t>Искусственный мех рыжий с ворсом 30-50 мм для шитья игрушек  и рукоделия, ИП-273 Б1, отрез 145x100 см</t>
  </si>
  <si>
    <t>00-00001737</t>
  </si>
  <si>
    <t>2027573341130</t>
  </si>
  <si>
    <t>Искусственный мех с ворсом 30-50 мм, рыжий, 145х100</t>
  </si>
  <si>
    <t>https://disk.yandex.ru/d/nlOgOn6xot5O3w</t>
  </si>
  <si>
    <t>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t>
  </si>
  <si>
    <t>150х100</t>
  </si>
  <si>
    <t>11020</t>
  </si>
  <si>
    <t>Искусственный мех рыжий с ворсом 30-50 мм для шитья игрушек  и рукоделия, ИП-273 Б1, отрез 145x150 см</t>
  </si>
  <si>
    <t>00-00001738</t>
  </si>
  <si>
    <t>2027573341147</t>
  </si>
  <si>
    <t>Искусственный мех с ворсом 30-50 мм, рыжий, 145х150</t>
  </si>
  <si>
    <t>https://disk.yandex.ru/d/ZYk9J_5il32JLA</t>
  </si>
  <si>
    <t>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t>
  </si>
  <si>
    <t>150х150</t>
  </si>
  <si>
    <t>11016-200</t>
  </si>
  <si>
    <t>Искусственный мех рыжий с ворсом 30-50 мм для шитья игрушек  и рукоделия, ИП-273 Б1, отрез 145x200 см</t>
  </si>
  <si>
    <t>00-00002654</t>
  </si>
  <si>
    <t>2037932595678</t>
  </si>
  <si>
    <t>Искусственный мех с ворсом 30-50 мм, рыжий, 145х200</t>
  </si>
  <si>
    <t>https://disk.yandex.ru/d/eStrk6nX0Ff72Q</t>
  </si>
  <si>
    <t>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t>
  </si>
  <si>
    <t>Детские товары⸱Хобби и творчество⸱Рукоделие⸱Шитье и вышивание⸱Изготовление кукол и игрушек</t>
  </si>
  <si>
    <t>150х200</t>
  </si>
  <si>
    <t>11016-300</t>
  </si>
  <si>
    <t>Искусственный мех рыжий с ворсом 30-50 мм для шитья игрушек  и рукоделия, ИП-273 Б1, отрез 145x300 см</t>
  </si>
  <si>
    <t>00-00002655</t>
  </si>
  <si>
    <t>2037932599188</t>
  </si>
  <si>
    <t>Искусственный мех с ворсом 30-50 мм, рыжий, 145х300</t>
  </si>
  <si>
    <t>https://disk.yandex.ru/d/sMWL3xbhMeMsFg</t>
  </si>
  <si>
    <t>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t>
  </si>
  <si>
    <t>150х300</t>
  </si>
  <si>
    <t>11016-400</t>
  </si>
  <si>
    <t>Искусственный мех рыжий с ворсом 30-50 мм для шитья игрушек  и рукоделия, ИП-273 Б1, отрез 145x400 см</t>
  </si>
  <si>
    <t>00-00002656</t>
  </si>
  <si>
    <t>2037932601812</t>
  </si>
  <si>
    <t>Искусственный мех с ворсом 30-50 мм, рыжий, 145х400</t>
  </si>
  <si>
    <t>https://disk.yandex.ru/d/01XoVvRYWrkLbA</t>
  </si>
  <si>
    <t>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t>
  </si>
  <si>
    <t>150х400</t>
  </si>
  <si>
    <t>11016-500</t>
  </si>
  <si>
    <t>Искусственный мех рыжий с ворсом 30-50 мм для шитья игрушек  и рукоделия, ИП-273 Б1, отрез 145x500 см</t>
  </si>
  <si>
    <t>00-00002657</t>
  </si>
  <si>
    <t>2037932602475</t>
  </si>
  <si>
    <t>Искусственный мех с ворсом 30-50 мм, рыжий, 145х500</t>
  </si>
  <si>
    <t>https://disk.yandex.ru/d/nUXht-eN_5OHFA</t>
  </si>
  <si>
    <t>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t>
  </si>
  <si>
    <t>150х500</t>
  </si>
  <si>
    <t>11016-600</t>
  </si>
  <si>
    <t>Искусственный мех рыжий с ворсом 30-50 мм для шитья игрушек  и рукоделия, ИП-273 Б1, отрез 145x600 см</t>
  </si>
  <si>
    <t>00-00002658</t>
  </si>
  <si>
    <t>2037932604189</t>
  </si>
  <si>
    <t>Искусственный мех с ворсом 30-50 мм, рыжий, 145х600</t>
  </si>
  <si>
    <t>https://disk.yandex.ru/d/MfpYg2JsH80X8g</t>
  </si>
  <si>
    <t>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t>
  </si>
  <si>
    <t>150х600</t>
  </si>
  <si>
    <t>11016-700</t>
  </si>
  <si>
    <t>Искусственный мех рыжий с ворсом 30-50 мм для шитья игрушек  и рукоделия, ИП-273 Б1, отрез 145x700 см</t>
  </si>
  <si>
    <t>00-00002659</t>
  </si>
  <si>
    <t>2037932605797</t>
  </si>
  <si>
    <t>Искусственный мех с ворсом 30-50 мм, рыжий, 145х700</t>
  </si>
  <si>
    <t>https://disk.yandex.ru/d/Zrh5YU4j7vzlSg</t>
  </si>
  <si>
    <t>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t>
  </si>
  <si>
    <t>150х700</t>
  </si>
  <si>
    <t>11026</t>
  </si>
  <si>
    <t>Искусственный мех бежевый с ворсом 30-50 мм для шитья игрушек  и рукоделия, ИП-401, отрез 45x50 см</t>
  </si>
  <si>
    <t>00-00001745</t>
  </si>
  <si>
    <t>2027573341208</t>
  </si>
  <si>
    <t>Искусственный мех с ворсом 30-50 мм, бежевый, 45х50 см</t>
  </si>
  <si>
    <t>https://disk.yandex.ru/d/uFebbC-NWiEhFQ</t>
  </si>
  <si>
    <t>https://disk.yandex.ru/d/aTUcX2vjA39Evw</t>
  </si>
  <si>
    <t>ИП-401-1</t>
  </si>
  <si>
    <t>бежевый</t>
  </si>
  <si>
    <t>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t>
  </si>
  <si>
    <t>https://disk.yandex.ru/d/bJ2qND0PcmCyGw</t>
  </si>
  <si>
    <t>https://disk.yandex.ru/d/pWuDOXqo74ZXAg</t>
  </si>
  <si>
    <t>https://cdn1.ozone.ru/s3/multimedia-p/6825486625.jpg, https://cdn1.ozone.ru/s3/multimedia-l/6295866813.jpg, https://cdn1.ozone.ru/s3/multimedia-r/6295867035.jpg, https://cdn1.ozone.ru/s3/multimedia-g/6296774152.jpg</t>
  </si>
  <si>
    <t>11027</t>
  </si>
  <si>
    <t>Искусственный мех бежевый с ворсом 30-50 мм для шитья игрушек  и рукоделия, ИП-401, отрез 95x50 см</t>
  </si>
  <si>
    <t>00-00001747</t>
  </si>
  <si>
    <t>2027573341215</t>
  </si>
  <si>
    <t>Искусственный мех с ворсом 30-50 мм, бежевый, 95х50 см</t>
  </si>
  <si>
    <t>https://disk.yandex.ru/d/SYu_GS8pnDUqGg</t>
  </si>
  <si>
    <t>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t>
  </si>
  <si>
    <t>11028</t>
  </si>
  <si>
    <t>Искусственный мех бежевый с ворсом 30-50 мм для шитья игрушек  и рукоделия, ИП-401, отрез 145x50 см</t>
  </si>
  <si>
    <t>00-00001748</t>
  </si>
  <si>
    <t>2027573341222</t>
  </si>
  <si>
    <t>Искусственный мех с ворсом 30-50 мм, бежевый, 145х50 см</t>
  </si>
  <si>
    <t>https://disk.yandex.ru/d/ctmGVZyr7eYing</t>
  </si>
  <si>
    <t>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t>
  </si>
  <si>
    <t>https://cdn1.ozone.ru/s3/multimedia-4/6825486676.jpg, https://cdn1.ozone.ru/s3/multimedia-l/6295866813.jpg, https://cdn1.ozone.ru/s3/multimedia-r/6295867035.jpg, https://cdn1.ozone.ru/s3/multimedia-g/6296774152.jpg</t>
  </si>
  <si>
    <t>11029</t>
  </si>
  <si>
    <t>Искусственный мех бежевый с ворсом 30-50 мм для шитья игрушек  и рукоделия, ИП-401, отрез 145x100 см</t>
  </si>
  <si>
    <t>00-00001749</t>
  </si>
  <si>
    <t>2027573341239</t>
  </si>
  <si>
    <t>Искусственный мех с ворсом 30-50 мм, бежевый, 145х100 см</t>
  </si>
  <si>
    <t>https://disk.yandex.ru/d/y5RJ3M2wEnR-9w</t>
  </si>
  <si>
    <t>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t>
  </si>
  <si>
    <t>https://cdn1.ozone.ru/s3/multimedia-4/6825486928.jpg, https://cdn1.ozone.ru/s3/multimedia-l/6295866813.jpg, https://cdn1.ozone.ru/s3/multimedia-r/6295867035.jpg, https://cdn1.ozone.ru/s3/multimedia-g/6296774152.jpg</t>
  </si>
  <si>
    <t>11030</t>
  </si>
  <si>
    <t>Искусственный мех бежевый с ворсом 30-50 мм для шитья игрушек  и рукоделия, ИП-401, отрез 145x150 см</t>
  </si>
  <si>
    <t>00-00001751</t>
  </si>
  <si>
    <t>2027573341246</t>
  </si>
  <si>
    <t>Искусственный мех с ворсом 30-50 мм, бежевый, 145х150 см</t>
  </si>
  <si>
    <t>https://disk.yandex.ru/d/SoqyvcoIsro-kg</t>
  </si>
  <si>
    <t>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t>
  </si>
  <si>
    <t>https://cdn1.ozone.ru/s3/multimedia-o/6826719984.jpg, https://cdn1.ozone.ru/s3/multimedia-l/6295866813.jpg, https://cdn1.ozone.ru/s3/multimedia-r/6295867035.jpg, https://cdn1.ozone.ru/s3/multimedia-g/6296774152.jpg</t>
  </si>
  <si>
    <t>11026-200</t>
  </si>
  <si>
    <t>Искусственный мех бежевый с ворсом 30-50 мм для шитья игрушек  и рукоделия, ИП-401, отрез 145x200 см</t>
  </si>
  <si>
    <t>00-00003273</t>
  </si>
  <si>
    <t>2038814767671</t>
  </si>
  <si>
    <t>Искусственный мех с ворсом 30-50 мм, бежевый, 145х200 см</t>
  </si>
  <si>
    <t>https://disk.yandex.ru/d/OiO1XsrsxfC4iA</t>
  </si>
  <si>
    <t>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t>
  </si>
  <si>
    <t>https://cdn1.ozone.ru/s3/multimedia-a/6825487042.jpg, https://cdn1.ozone.ru/s3/multimedia-l/6295866813.jpg, https://cdn1.ozone.ru/s3/multimedia-r/6295867035.jpg, https://cdn1.ozone.ru/s3/multimedia-g/6296774152.jpg</t>
  </si>
  <si>
    <t>11026-300</t>
  </si>
  <si>
    <t>Искусственный мех бежевый с ворсом 30-50 мм для шитья игрушек  и рукоделия, ИП-401, отрез 145x300 см</t>
  </si>
  <si>
    <t>00-00003274</t>
  </si>
  <si>
    <t>2038814767886</t>
  </si>
  <si>
    <t>Искусственный мех с ворсом 30-50 мм, бежевый, 145х300 см</t>
  </si>
  <si>
    <t>https://disk.yandex.ru/d/LOkfqbfv9nxcLA</t>
  </si>
  <si>
    <t>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t>
  </si>
  <si>
    <t>https://cdn1.ozone.ru/s3/multimedia-d/6825486937.jpg, https://cdn1.ozone.ru/s3/multimedia-l/6295866813.jpg, https://cdn1.ozone.ru/s3/multimedia-r/6295867035.jpg, https://cdn1.ozone.ru/s3/multimedia-g/6296774152.jpg</t>
  </si>
  <si>
    <t>11026-400</t>
  </si>
  <si>
    <t>Искусственный мех бежевый с ворсом 30-50 мм для шитья игрушек  и рукоделия, ИП-401, отрез 145x400 см</t>
  </si>
  <si>
    <t>00-00003275</t>
  </si>
  <si>
    <t>2038814768418</t>
  </si>
  <si>
    <t>Искусственный мех с ворсом 30-50 мм, бежевый, 145х400 см</t>
  </si>
  <si>
    <t>https://disk.yandex.ru/d/FFcImmK1EUu2gw</t>
  </si>
  <si>
    <t>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t>
  </si>
  <si>
    <t>https://cdn1.ozone.ru/s3/multimedia-9/6825486933.jpg, https://cdn1.ozone.ru/s3/multimedia-l/6295866813.jpg, https://cdn1.ozone.ru/s3/multimedia-r/6295867035.jpg, https://cdn1.ozone.ru/s3/multimedia-g/6296774152.jpg</t>
  </si>
  <si>
    <t>11026-500</t>
  </si>
  <si>
    <t>Искусственный мех бежевый с ворсом 30-50 мм для шитья игрушек  и рукоделия, ИП-401, отрез 145x500 см</t>
  </si>
  <si>
    <t>00-00003276</t>
  </si>
  <si>
    <t>2038814768524</t>
  </si>
  <si>
    <t>Искусственный мех с ворсом 30-50 мм, бежевый, 145х500 см</t>
  </si>
  <si>
    <t>https://disk.yandex.ru/d/IWC3ELlNdX6FDA</t>
  </si>
  <si>
    <t>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t>
  </si>
  <si>
    <t>https://cdn1.ozone.ru/s3/multimedia-k/6825486836.jpg, https://cdn1.ozone.ru/s3/multimedia-l/6295866813.jpg, https://cdn1.ozone.ru/s3/multimedia-r/6295867035.jpg, https://cdn1.ozone.ru/s3/multimedia-g/6296774152.jpg</t>
  </si>
  <si>
    <t>11026-600</t>
  </si>
  <si>
    <t>Искусственный мех бежевый с ворсом 30-50 мм для шитья игрушек  и рукоделия, ИП-401, отрез 145x600 см</t>
  </si>
  <si>
    <t>00-00003277</t>
  </si>
  <si>
    <t>2038814768654</t>
  </si>
  <si>
    <t>Искусственный мех с ворсом 30-50 мм, бежевый, 145х600 см</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</si>
  <si>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</si>
  <si>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https://disk.yandex.ru/d/vTdnByPDo-t_AQ</t>
  </si>
  <si>
    <t>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t>
  </si>
  <si>
    <t>https://cdn1.ozone.ru/s3/multimedia-l/6825486837.jpg, https://cdn1.ozone.ru/s3/multimedia-l/6295866813.jpg, https://cdn1.ozone.ru/s3/multimedia-r/6295867035.jpg, https://cdn1.ozone.ru/s3/multimedia-g/6296774152.jpg</t>
  </si>
  <si>
    <t>11026-700</t>
  </si>
  <si>
    <t>Искусственный мех бежевый с ворсом 30-50 мм для шитья игрушек  и рукоделия, ИП-401, отрез 145x700 см</t>
  </si>
  <si>
    <t>00-00003278</t>
  </si>
  <si>
    <t>2038814768876</t>
  </si>
  <si>
    <t>Искусственный мех с ворсом 30-50 мм, бежевый, 145х700 см</t>
  </si>
  <si>
    <t>https://disk.yandex.ru/d/N_slOuWfd1aWCQ</t>
  </si>
  <si>
    <t>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t>
  </si>
  <si>
    <t>https://cdn1.ozone.ru/s3/multimedia-p/6825486949.jpg, https://cdn1.ozone.ru/s3/multimedia-l/6295866813.jpg, https://cdn1.ozone.ru/s3/multimedia-r/6295867035.jpg, https://cdn1.ozone.ru/s3/multimedia-g/6296774152.jpg</t>
  </si>
  <si>
    <t>11031</t>
  </si>
  <si>
    <t>Искусственный мех коричневый (бурый) с ворсом 30-50 мм для шитья игрушек  и рукоделия, ИП-236, отрез 45х50 см</t>
  </si>
  <si>
    <t>00-00001752</t>
  </si>
  <si>
    <t>2027573341253</t>
  </si>
  <si>
    <t>Искусственный мех с ворсом 30-50 мм, коричневый, 45х50</t>
  </si>
  <si>
    <t>https://disk.yandex.ru/d/aasBizPFhH__Pw</t>
  </si>
  <si>
    <t>https://disk.yandex.ru/d/CStg-Kvh1QTM5g</t>
  </si>
  <si>
    <t>ИП-236</t>
  </si>
  <si>
    <t>коричневый</t>
  </si>
  <si>
    <t>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t>
  </si>
  <si>
    <t>https://disk.yandex.ru/d/A42T9amuXrTSxw</t>
  </si>
  <si>
    <t>https://disk.yandex.ru/d/EMOXqS0CZZNAzw</t>
  </si>
  <si>
    <t>*440р-50х37 Nouvelle handmade 421р - Творите с нежностью</t>
  </si>
  <si>
    <t>https://cdn1.ozone.ru/s3/multimedia-e/6825486974.jpg, https://cdn1.ozone.ru/s3/multimedia-j/6825486619.jpg, https://cdn1.ozone.ru/s3/multimedia-g/6825486616.jpg</t>
  </si>
  <si>
    <t>11032</t>
  </si>
  <si>
    <t>Искусственный мех коричневый (бурый) с ворсом 30-50 мм для шитья игрушек  и рукоделия, ИП-236, отрез 95х50 см</t>
  </si>
  <si>
    <t>00-00001754</t>
  </si>
  <si>
    <t>2027573341260</t>
  </si>
  <si>
    <t>Искусственный мех с ворсом 30-50 мм, коричневый, 95х50</t>
  </si>
  <si>
    <t>https://disk.yandex.ru/d/DRzTFrU8P7cNRA</t>
  </si>
  <si>
    <t>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t>
  </si>
  <si>
    <t>https://cdn1.ozone.ru/s3/multimedia-p/6825486733.jpg, https://cdn1.ozone.ru/s3/multimedia-j/6825486619.jpg, https://cdn1.ozone.ru/s3/multimedia-g/6825486616.jpg</t>
  </si>
  <si>
    <t>11033</t>
  </si>
  <si>
    <t>Искусственный мех коричневый (бурый) с ворсом 30-50 мм для шитья игрушек  и рукоделия, ИП-236, отрез 145х50 см</t>
  </si>
  <si>
    <t>00-00001755</t>
  </si>
  <si>
    <t>2027573341277</t>
  </si>
  <si>
    <t>Искусственный мех с ворсом 30-50 мм, коричневый, 145х50</t>
  </si>
  <si>
    <t>https://disk.yandex.ru/d/XG8xJ7OgsVmE0w</t>
  </si>
  <si>
    <t>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t>
  </si>
  <si>
    <t>https://cdn1.ozone.ru/s3/multimedia-d/6825486613.jpg, https://cdn1.ozone.ru/s3/multimedia-j/6825486619.jpg, https://cdn1.ozone.ru/s3/multimedia-g/6825486616.jpg</t>
  </si>
  <si>
    <t>11034</t>
  </si>
  <si>
    <t>Искусственный мех коричневый (бурый) с ворсом 30-50 мм для шитья игрушек  и рукоделия, ИП-236, отрез145х100 см</t>
  </si>
  <si>
    <t>00-00003118</t>
  </si>
  <si>
    <t>2027573341284</t>
  </si>
  <si>
    <t>Искусственный мех с ворсом 30-50 мм, коричневый, 145х100</t>
  </si>
  <si>
    <t>https://disk.yandex.ru/d/gN0MhpMmkZQCFA</t>
  </si>
  <si>
    <t>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t>
  </si>
  <si>
    <t>https://cdn1.ozone.ru/s3/multimedia-q/6825486626.jpg, https://cdn1.ozone.ru/s3/multimedia-j/6825486619.jpg, https://cdn1.ozone.ru/s3/multimedia-g/6825486616.jpg</t>
  </si>
  <si>
    <t>11035</t>
  </si>
  <si>
    <t>Искусственный мех коричневый (бурый) с ворсом 30-50 мм для шитья игрушек  и рукоделия, ИП-236, отрез 145х150 см</t>
  </si>
  <si>
    <t>00-00003119</t>
  </si>
  <si>
    <t>2027573341291</t>
  </si>
  <si>
    <t>Искусственный мех с ворсом 30-50 мм, коричневый, 145х150</t>
  </si>
  <si>
    <t>https://disk.yandex.ru/d/c1X6z8i9gkplog</t>
  </si>
  <si>
    <t>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t>
  </si>
  <si>
    <t>https://cdn1.ozone.ru/s3/multimedia-9/6826624605.jpg, https://cdn1.ozone.ru/s3/multimedia-j/6825486619.jpg, https://cdn1.ozone.ru/s3/multimedia-g/6825486616.jpg</t>
  </si>
  <si>
    <t>11031-200</t>
  </si>
  <si>
    <t>Искусственный мех коричневый (бурый) с ворсом 30-50 мм для шитья игрушек  и рукоделия, ИП-236, отрез 145х200 см</t>
  </si>
  <si>
    <t>00-00003279</t>
  </si>
  <si>
    <t>2038816815912</t>
  </si>
  <si>
    <t>Искусственный мех с ворсом 30-50 мм, коричневый, 145х200</t>
  </si>
  <si>
    <t>https://disk.yandex.ru/d/LBgVC_WYOZef6Q</t>
  </si>
  <si>
    <t>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t>
  </si>
  <si>
    <t>https://cdn1.ozone.ru/s3/multimedia-m/6825486802.jpg, https://cdn1.ozone.ru/s3/multimedia-j/6825486619.jpg, https://cdn1.ozone.ru/s3/multimedia-g/6825486616.jpg</t>
  </si>
  <si>
    <t>11031-300</t>
  </si>
  <si>
    <t>Искусственный мех коричневый (бурый) с ворсом 30-50 мм для шитья игрушек  и рукоделия, ИП-236, отрез 145х300 см</t>
  </si>
  <si>
    <t>00-00003280</t>
  </si>
  <si>
    <t>2038816816957</t>
  </si>
  <si>
    <t>Искусственный мех с ворсом 30-50 мм, коричневый, 145х300</t>
  </si>
  <si>
    <t>https://disk.yandex.ru/d/GjGABi4yfKXFgg</t>
  </si>
  <si>
    <t>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t>
  </si>
  <si>
    <t>https://cdn1.ozone.ru/s3/multimedia-6/6825487074.jpg, https://cdn1.ozone.ru/s3/multimedia-j/6825486619.jpg, https://cdn1.ozone.ru/s3/multimedia-g/6825486616.jpg</t>
  </si>
  <si>
    <t>11031-400</t>
  </si>
  <si>
    <t>Искусственный мех коричневый (бурый) с ворсом 30-50 мм для шитья игрушек  и рукоделия, ИП-236, отрез 145х400 см</t>
  </si>
  <si>
    <t>00-00003281</t>
  </si>
  <si>
    <t>2038816818302</t>
  </si>
  <si>
    <t>Искусственный мех с ворсом 30-50 мм, коричневый, 145х400</t>
  </si>
  <si>
    <t>https://disk.yandex.ru/d/Npa_OdibpSNB2A</t>
  </si>
  <si>
    <t>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t>
  </si>
  <si>
    <t>https://cdn1.ozone.ru/s3/multimedia-d/6825486829.jpg, https://cdn1.ozone.ru/s3/multimedia-j/6825486619.jpg, https://cdn1.ozone.ru/s3/multimedia-g/6825486616.jpg</t>
  </si>
  <si>
    <t>11031-500</t>
  </si>
  <si>
    <t>Искусственный мех коричневый (бурый) с ворсом 30-50 мм для шитья игрушек  и рукоделия, ИП-236, отрез 145х500 см</t>
  </si>
  <si>
    <t>00-00003282</t>
  </si>
  <si>
    <t>2038816820183</t>
  </si>
  <si>
    <t>Искусственный мех с ворсом 30-50 мм, коричневый, 145х500</t>
  </si>
  <si>
    <t>https://disk.yandex.ru/d/TIjzsYxnnQhPJQ</t>
  </si>
  <si>
    <t>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t>
  </si>
  <si>
    <t>https://cdn1.ozone.ru/s3/multimedia-z/6825486995.jpg, https://cdn1.ozone.ru/s3/multimedia-j/6825486619.jpg, https://cdn1.ozone.ru/s3/multimedia-g/6825486616.jpg</t>
  </si>
  <si>
    <t>11031-600</t>
  </si>
  <si>
    <t>Мех искусственный коричневый (бурый) с ворсом 30-50 мм для шитья игрушек  и рукоделия, ИП-236, отрез 145х600 см</t>
  </si>
  <si>
    <t>00-00003283</t>
  </si>
  <si>
    <t>2038816821739</t>
  </si>
  <si>
    <t>Искусственный мех с ворсом 30-50 мм, коричневый, 145х600</t>
  </si>
  <si>
    <t>https://disk.yandex.ru/d/LryuKj0pNbo2Kg</t>
  </si>
  <si>
    <t>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t>
  </si>
  <si>
    <t>https://cdn1.ozone.ru/s3/multimedia-7/6825486931.jpg, https://cdn1.ozone.ru/s3/multimedia-j/6825486619.jpg, https://cdn1.ozone.ru/s3/multimedia-g/6825486616.jpg</t>
  </si>
  <si>
    <t>11031-700</t>
  </si>
  <si>
    <t>Искусственный мех коричневый (бурый) с ворсом 30-50 мм для шитья игрушек  и рукоделия, ИП-236, отрез 145х700 см</t>
  </si>
  <si>
    <t>00-00003284</t>
  </si>
  <si>
    <t>2038816824228</t>
  </si>
  <si>
    <t>Искусственный мех с ворсом 30-50 мм, коричневый, 145х700</t>
  </si>
  <si>
    <t>https://disk.yandex.ru/d/45QKVQzNq1tTVg</t>
  </si>
  <si>
    <t>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t>
  </si>
  <si>
    <t>https://cdn1.ozone.ru/s3/multimedia-m/6825486910.jpg, https://cdn1.ozone.ru/s3/multimedia-j/6825486619.jpg, https://cdn1.ozone.ru/s3/multimedia-g/6825486616.jpg</t>
  </si>
  <si>
    <t>11036</t>
  </si>
  <si>
    <t>Искусственный мех серый с белым ворсом 30-50 мм для шитья игрушек  и рукоделия, ИП-62, отрез 45x50 см</t>
  </si>
  <si>
    <t>00-00001758</t>
  </si>
  <si>
    <t>2027573341307</t>
  </si>
  <si>
    <t>Искусственный мех с ворсом 30-50 мм, серый, 45х50 см</t>
  </si>
  <si>
    <t>https://disk.yandex.ru/d/9K79OQaKuD1VvA</t>
  </si>
  <si>
    <t>https://disk.yandex.ru/d/59G0TnvYqZqpPg</t>
  </si>
  <si>
    <t>ИП-62</t>
  </si>
  <si>
    <t>серый</t>
  </si>
  <si>
    <t>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t>
  </si>
  <si>
    <t>https://disk.yandex.ru/d/8Q1GwKWcG19FVQ</t>
  </si>
  <si>
    <t>https://disk.yandex.ru/d/NFj0nmWxjl32Lw</t>
  </si>
  <si>
    <t>50x50</t>
  </si>
  <si>
    <t>*440р-50х37 Nouvelle handmade 332р 50х48 - Сью 450р - Творите с нежностью 424р - homele</t>
  </si>
  <si>
    <t>https://cdn1.ozone.ru/s3/multimedia-o/6825487020.jpg, https://cdn1.ozone.ru/s3/multimedia-g/6297100060.jpg, https://cdn1.ozone.ru/s3/multimedia-t/6297100073.jpg, https://cdn1.ozone.ru/s3/multimedia-j/6297100063.jpg</t>
  </si>
  <si>
    <t>11037</t>
  </si>
  <si>
    <t>Искусственный мех серый с белым ворсом 30-50 мм для шитья игрушек  и рукоделия, ИП-62, отрез 95x50 см</t>
  </si>
  <si>
    <t>00-00001760</t>
  </si>
  <si>
    <t>2027573341314</t>
  </si>
  <si>
    <t>Искусственный мех с ворсом 30-50 мм, серый, 95х50 см</t>
  </si>
  <si>
    <t>https://disk.yandex.ru/d/kjpaBbaX2CuT-Q</t>
  </si>
  <si>
    <t>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t>
  </si>
  <si>
    <t>https://cdn1.ozone.ru/s3/multimedia-0/6825486744.jpg, https://cdn1.ozone.ru/s3/multimedia-g/6297100060.jpg, https://cdn1.ozone.ru/s3/multimedia-t/6297100073.jpg, https://cdn1.ozone.ru/s3/multimedia-j/6297100063.jpg</t>
  </si>
  <si>
    <t>11038</t>
  </si>
  <si>
    <t>Искусственный мех серый с белым ворсом 30-50 мм для шитья игрушек  и рукоделия, ИП-62, отрез 145x50 см</t>
  </si>
  <si>
    <t>00-00001761</t>
  </si>
  <si>
    <t>2027573341321</t>
  </si>
  <si>
    <t>Искусственный мех с ворсом 30-50 мм, серый, 145х50 см</t>
  </si>
  <si>
    <t>https://disk.yandex.ru/d/ioOKkgWYG4i3rA</t>
  </si>
  <si>
    <t>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t>
  </si>
  <si>
    <t>150x50</t>
  </si>
  <si>
    <t>https://cdn1.ozone.ru/s3/multimedia-7/6825486607.jpg, https://cdn1.ozone.ru/s3/multimedia-g/6297100060.jpg, https://cdn1.ozone.ru/s3/multimedia-t/6297100073.jpg, https://cdn1.ozone.ru/s3/multimedia-j/6297100063.jpg</t>
  </si>
  <si>
    <t>11039</t>
  </si>
  <si>
    <t>Искусственный мех серый с белым ворсом 30-50 мм для шитья игрушек  и рукоделия, ИП-62, отрез 145x100 см</t>
  </si>
  <si>
    <t>00-00001762</t>
  </si>
  <si>
    <t>2027573341338</t>
  </si>
  <si>
    <t>Искусственный мех с ворсом 30-50 мм, серый, 145х100 см</t>
  </si>
  <si>
    <t>https://disk.yandex.ru/d/SKU7diQ_XSXCWQ</t>
  </si>
  <si>
    <t>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t>
  </si>
  <si>
    <t>150x100</t>
  </si>
  <si>
    <t>739 р</t>
  </si>
  <si>
    <t>https://cdn1.ozone.ru/s3/multimedia-y/6825486742.jpg, https://cdn1.ozone.ru/s3/multimedia-g/6297100060.jpg, https://cdn1.ozone.ru/s3/multimedia-t/6297100073.jpg, https://cdn1.ozone.ru/s3/multimedia-j/6297100063.jpg</t>
  </si>
  <si>
    <t>11040</t>
  </si>
  <si>
    <t>Искусственный мех серый с белым ворсом 30-50 мм для шитья игрушек  и рукоделия, ИП-62, отрез 145x150 см</t>
  </si>
  <si>
    <t>00-00001763</t>
  </si>
  <si>
    <t>2027573341345</t>
  </si>
  <si>
    <t>Искусственный мех с ворсом 30-50 мм, серый, 145х150 см</t>
  </si>
  <si>
    <t>https://disk.yandex.ru/d/FTvSYqxIvid4Ng</t>
  </si>
  <si>
    <t>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t>
  </si>
  <si>
    <t>150x150</t>
  </si>
  <si>
    <t>https://cdn1.ozone.ru/s3/multimedia-d/6826719865.jpg, https://cdn1.ozone.ru/s3/multimedia-g/6297100060.jpg, https://cdn1.ozone.ru/s3/multimedia-t/6297100073.jpg, https://cdn1.ozone.ru/s3/multimedia-j/6297100063.jpg</t>
  </si>
  <si>
    <t>11036-200</t>
  </si>
  <si>
    <t>Искусственный мех серый с белым ворсом 30-50 мм для шитья игрушек  и рукоделия, ИП-62, отрез 145x200 см</t>
  </si>
  <si>
    <t>00-00002648</t>
  </si>
  <si>
    <t>2037932618643</t>
  </si>
  <si>
    <t>Искусственный мех с ворсом 30-50 мм, серый, 145х200 см</t>
  </si>
  <si>
    <t>https://disk.yandex.ru/d/2slG1trFwU8O7w</t>
  </si>
  <si>
    <t>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t>
  </si>
  <si>
    <t>https://cdn1.ozone.ru/s3/multimedia-5/6825486641.jpg, https://cdn1.ozone.ru/s3/multimedia-g/6297100060.jpg, https://cdn1.ozone.ru/s3/multimedia-t/6297100073.jpg, https://cdn1.ozone.ru/s3/multimedia-j/6297100063.jpg</t>
  </si>
  <si>
    <t>11036-300</t>
  </si>
  <si>
    <t>Искусственный мех серый с белым ворсом 30-50 мм для шитья игрушек  и рукоделия, ИП-62, отрез 145x300 см</t>
  </si>
  <si>
    <t>00-00002649</t>
  </si>
  <si>
    <t>2037932621131</t>
  </si>
  <si>
    <t>Искусственный мех с ворсом 30-50 мм, серый, 145х300 см</t>
  </si>
  <si>
    <t>https://disk.yandex.ru/d/9WZVnW2jWjhQsg</t>
  </si>
  <si>
    <t>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t>
  </si>
  <si>
    <t>https://cdn1.ozone.ru/s3/multimedia-o/6825486804.jpg, https://cdn1.ozone.ru/s3/multimedia-g/6297100060.jpg, https://cdn1.ozone.ru/s3/multimedia-t/6297100073.jpg, https://cdn1.ozone.ru/s3/multimedia-j/6297100063.jpg</t>
  </si>
  <si>
    <t>11036-400</t>
  </si>
  <si>
    <t>Искусственный мех серый с белым ворсом 30-50 мм для шитья игрушек  и рукоделия, ИП-62, отрез 145x400 см</t>
  </si>
  <si>
    <t>00-00002650</t>
  </si>
  <si>
    <t>2037932623173</t>
  </si>
  <si>
    <t>Искусственный мех с ворсом 30-50 мм, серый, 145х400 см</t>
  </si>
  <si>
    <t>https://disk.yandex.ru/d/GN1uGTS9aHISAQ</t>
  </si>
  <si>
    <t>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t>
  </si>
  <si>
    <t>https://cdn1.ozone.ru/s3/multimedia-q/6825486698.jpg, https://cdn1.ozone.ru/s3/multimedia-g/6297100060.jpg, https://cdn1.ozone.ru/s3/multimedia-t/6297100073.jpg, https://cdn1.ozone.ru/s3/multimedia-j/6297100063.jpg</t>
  </si>
  <si>
    <t>11036-500</t>
  </si>
  <si>
    <t>Искусственный мех серый с белым ворсом 30-50 мм для шитья игрушек  и рукоделия, ИП-62, отрез 145x500 см</t>
  </si>
  <si>
    <t>00-00002651</t>
  </si>
  <si>
    <t>2037932627775</t>
  </si>
  <si>
    <t>Искусственный мех с ворсом 30-50 мм, серый, 145х500 см</t>
  </si>
  <si>
    <t>https://disk.yandex.ru/d/FRH6PyGekHFthg</t>
  </si>
  <si>
    <t>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t>
  </si>
  <si>
    <t>https://cdn1.ozone.ru/s3/multimedia-6/6825487002.jpg, https://cdn1.ozone.ru/s3/multimedia-g/6297100060.jpg, https://cdn1.ozone.ru/s3/multimedia-t/6297100073.jpg, https://cdn1.ozone.ru/s3/multimedia-j/6297100063.jpg</t>
  </si>
  <si>
    <t>11036-600</t>
  </si>
  <si>
    <t>Искусственный мех серый с белым ворсом 30-50 мм для шитья игрушек  и рукоделия, ИП-62, отрез 145x600 см</t>
  </si>
  <si>
    <t>00-00002652</t>
  </si>
  <si>
    <t>2037932628543</t>
  </si>
  <si>
    <t>Искусственный мех с ворсом 30-50 мм, серый 145х600 см</t>
  </si>
  <si>
    <t>https://disk.yandex.ru/d/-_WKxWC_lFbj2Q</t>
  </si>
  <si>
    <t>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t>
  </si>
  <si>
    <t>https://cdn1.ozone.ru/s3/multimedia-n/6825486947.jpg, https://cdn1.ozone.ru/s3/multimedia-g/6297100060.jpg, https://cdn1.ozone.ru/s3/multimedia-t/6297100073.jpg, https://cdn1.ozone.ru/s3/multimedia-j/6297100063.jpg</t>
  </si>
  <si>
    <t>11036-700</t>
  </si>
  <si>
    <t>Искусственный мех серый с белым ворсом 30-50 мм для шитья игрушек  и рукоделия, ИП-62, отрез 145x700 см</t>
  </si>
  <si>
    <t>00-00002653</t>
  </si>
  <si>
    <t>2037932629779</t>
  </si>
  <si>
    <t>Искусственный мех с ворсом 30-50 мм, серый 145х700 см</t>
  </si>
  <si>
    <t>https://disk.yandex.ru/d/CSpO1guWiSJMiA</t>
  </si>
  <si>
    <t>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t>
  </si>
  <si>
    <t>https://cdn1.ozone.ru/s3/multimedia-5/6825486821.jpg, https://cdn1.ozone.ru/s3/multimedia-g/6297100060.jpg, https://cdn1.ozone.ru/s3/multimedia-t/6297100073.jpg, https://cdn1.ozone.ru/s3/multimedia-j/6297100063.jpg</t>
  </si>
  <si>
    <t>11041</t>
  </si>
  <si>
    <t>Искусственный мех бежевый с белым ворсом 90 мм для шитья игрушек  и рукоделия, ИД-52, отрез 45x50 см</t>
  </si>
  <si>
    <t>00-00001769</t>
  </si>
  <si>
    <t>2027573341352</t>
  </si>
  <si>
    <t>Искусственный мех с ворсом 90 мм, бежевый, 45х50 см</t>
  </si>
  <si>
    <t>https://disk.yandex.ru/d/dAHfXnWrtCcdrA</t>
  </si>
  <si>
    <t>https://disk.yandex.ru/d/_A_k-BaN5XCwOw</t>
  </si>
  <si>
    <t>ИД-52</t>
  </si>
  <si>
    <t>meh-90</t>
  </si>
  <si>
    <t>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t>
  </si>
  <si>
    <t>https://disk.yandex.ru/d/_JeypcgIhLpmjw</t>
  </si>
  <si>
    <t>https://disk.yandex.ru/d/Om0IEFamSDYAbg</t>
  </si>
  <si>
    <t>419р (творите с нежностью)</t>
  </si>
  <si>
    <t>412р 48х50 Netali-ткани 435р - Творите с нежностью 1 195р - 50х85 - El-tex</t>
  </si>
  <si>
    <t>https://cdn1.ozone.ru/s3/multimedia-k/6826590596.jpg, https://cdn1.ozone.ru/s3/multimedia-e/6297154202.jpg, https://cdn1.ozone.ru/s3/multimedia-c/6297154200.jpg, https://cdn1.ozone.ru/s3/multimedia-d/6297154201.jpg</t>
  </si>
  <si>
    <t>11042</t>
  </si>
  <si>
    <t>Искусственный мех бежевый с белым ворсом 90 мм для шитья игрушек  и рукоделия, ИД-52, отрез 95x50 см</t>
  </si>
  <si>
    <t>00-00001770</t>
  </si>
  <si>
    <t>2027573341369</t>
  </si>
  <si>
    <t>Искусственный мех с ворсом 90 мм, бежевый, 95х50 см</t>
  </si>
  <si>
    <t>https://disk.yandex.ru/d/MdfNNsutepfZew</t>
  </si>
  <si>
    <t>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t>
  </si>
  <si>
    <t>https://cdn1.ozone.ru/s3/multimedia-0/6826590540.jpg, https://cdn1.ozone.ru/s3/multimedia-e/6297154202.jpg, https://cdn1.ozone.ru/s3/multimedia-c/6297154200.jpg, https://cdn1.ozone.ru/s3/multimedia-d/6297154201.jpg</t>
  </si>
  <si>
    <t>11043</t>
  </si>
  <si>
    <t>Искусственный мех бежевый с белым ворсом 90 мм для шитья игрушек  и рукоделия, ИД-52, отрез 145x50 см</t>
  </si>
  <si>
    <t>00-00001771</t>
  </si>
  <si>
    <t>2027573341376</t>
  </si>
  <si>
    <t>Искусственный мех с ворсом 90 мм, бежевый, 145х50 см</t>
  </si>
  <si>
    <t>https://disk.yandex.ru/d/9nvzHVF-rKQcZg</t>
  </si>
  <si>
    <t>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t>
  </si>
  <si>
    <t>873р 50х145 -Netali-ткани 1 670р - 50х17 -El-tex</t>
  </si>
  <si>
    <t>https://cdn1.ozone.ru/s3/multimedia-q/6826590638.jpg, https://cdn1.ozone.ru/s3/multimedia-e/6297154202.jpg, https://cdn1.ozone.ru/s3/multimedia-c/6297154200.jpg, https://cdn1.ozone.ru/s3/multimedia-d/6297154201.jpg</t>
  </si>
  <si>
    <t>11044</t>
  </si>
  <si>
    <t>Искусственный мех бежевый с белым ворсом 90 мм для шитья игрушек  и рукоделия, ИД-52, отрез 145x100 см</t>
  </si>
  <si>
    <t>00-00001772</t>
  </si>
  <si>
    <t>2027573341383</t>
  </si>
  <si>
    <t>Искусственный мех с ворсом 90 мм, бежевый, 145х100 см</t>
  </si>
  <si>
    <t>https://disk.yandex.ru/d/mDSGpH9Ko_Iu7g</t>
  </si>
  <si>
    <t>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t>
  </si>
  <si>
    <t>676р БелМех 2 948р 100х170 - El-tex</t>
  </si>
  <si>
    <t>https://cdn1.ozone.ru/s3/multimedia-9/6826590585.jpg, https://cdn1.ozone.ru/s3/multimedia-e/6297154202.jpg, https://cdn1.ozone.ru/s3/multimedia-c/6297154200.jpg, https://cdn1.ozone.ru/s3/multimedia-d/6297154201.jpg</t>
  </si>
  <si>
    <t>11045</t>
  </si>
  <si>
    <t>Искусственный мех бежевый с белым ворсом 90 мм для шитья игрушек  и рукоделия, ИД-52, отрез 145x150 см</t>
  </si>
  <si>
    <t>00-00001773</t>
  </si>
  <si>
    <t>2027573341390</t>
  </si>
  <si>
    <t>Искусственный мех с ворсом 90 мм, бежевый, 145х150 см</t>
  </si>
  <si>
    <t>https://disk.yandex.ru/d/XeOWYm80pJCekA</t>
  </si>
  <si>
    <t>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t>
  </si>
  <si>
    <t>https://cdn1.ozone.ru/s3/multimedia-7/6826719931.jpg, https://cdn1.ozone.ru/s3/multimedia-e/6297154202.jpg, https://cdn1.ozone.ru/s3/multimedia-c/6297154200.jpg, https://cdn1.ozone.ru/s3/multimedia-d/6297154201.jpg</t>
  </si>
  <si>
    <t>11041-200</t>
  </si>
  <si>
    <t>Искусственный мех бежевый с белым ворсом 90 мм для шитья игрушек  и рукоделия, ИД-52, отрез 145x200 см</t>
  </si>
  <si>
    <t>00-00003298</t>
  </si>
  <si>
    <t>2038615369968</t>
  </si>
  <si>
    <t>Искусственный мех с ворсом 90 мм, бежевый, 145х200 см</t>
  </si>
  <si>
    <t>https://disk.yandex.ru/d/Qvy8Nl4jOi8Gzw</t>
  </si>
  <si>
    <t>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t>
  </si>
  <si>
    <t>https://cdn1.ozone.ru/s3/multimedia-l/6826590561.jpg, https://cdn1.ozone.ru/s3/multimedia-e/6297154202.jpg, https://cdn1.ozone.ru/s3/multimedia-c/6297154200.jpg, https://cdn1.ozone.ru/s3/multimedia-d/6297154201.jpg</t>
  </si>
  <si>
    <t>11041-300</t>
  </si>
  <si>
    <t>Искусственный мех бежевый с белым ворсом 90 мм для шитья игрушек  и рукоделия, ИД-52, отрез 145x300 см</t>
  </si>
  <si>
    <t>00-00003299</t>
  </si>
  <si>
    <t>2038615371473</t>
  </si>
  <si>
    <t>Искусственный мех с ворсом 90 мм, бежевый, 145х300 см</t>
  </si>
  <si>
    <t>https://disk.yandex.ru/d/F_sLjyDUvZbrPQ</t>
  </si>
  <si>
    <t>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t>
  </si>
  <si>
    <t>https://cdn1.ozone.ru/s3/multimedia-x/6826590573.jpg, https://cdn1.ozone.ru/s3/multimedia-e/6297154202.jpg, https://cdn1.ozone.ru/s3/multimedia-c/6297154200.jpg, https://cdn1.ozone.ru/s3/multimedia-d/6297154201.jpg</t>
  </si>
  <si>
    <t>11041-400</t>
  </si>
  <si>
    <t>Искусственный мех бежевый с белым ворсом 90 мм для шитья игрушек  и рукоделия, ИД-52, отрез 145x400 см</t>
  </si>
  <si>
    <t>00-00003300</t>
  </si>
  <si>
    <t>2038615372388</t>
  </si>
  <si>
    <t>Искусственный мех с ворсом 90 мм, бежевый, 145х400 см</t>
  </si>
  <si>
    <t>https://disk.yandex.ru/d/6anEKHfCue8WAQ</t>
  </si>
  <si>
    <t>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t>
  </si>
  <si>
    <t>https://cdn1.ozone.ru/s3/multimedia-d/6826590661.jpg, https://cdn1.ozone.ru/s3/multimedia-e/6297154202.jpg, https://cdn1.ozone.ru/s3/multimedia-c/6297154200.jpg, https://cdn1.ozone.ru/s3/multimedia-d/6297154201.jpg</t>
  </si>
  <si>
    <t>11041-500</t>
  </si>
  <si>
    <t>Искусственный мех бежевый с белым ворсом 90 мм для шитья игрушек  и рукоделия, ИД-52, отрез 145x500 см</t>
  </si>
  <si>
    <t>00-00003301</t>
  </si>
  <si>
    <t>2038615373361</t>
  </si>
  <si>
    <t>Искусственный мех с ворсом 90 мм, бежевый, 145х500 см</t>
  </si>
  <si>
    <t>https://disk.yandex.ru/d/l0dO-dSsBn3Nmw</t>
  </si>
  <si>
    <t>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t>
  </si>
  <si>
    <t>https://cdn1.ozone.ru/s3/multimedia-5/6826590617.jpg, https://cdn1.ozone.ru/s3/multimedia-e/6297154202.jpg, https://cdn1.ozone.ru/s3/multimedia-c/6297154200.jpg, https://cdn1.ozone.ru/s3/multimedia-d/6297154201.jpg</t>
  </si>
  <si>
    <t>11041-600</t>
  </si>
  <si>
    <t>Искусственный мех бежевый с белым ворсом 90 мм для шитья игрушек  и рукоделия, ИД-52, отрез 145x600 см</t>
  </si>
  <si>
    <t>00-00003302</t>
  </si>
  <si>
    <t>2038615375044</t>
  </si>
  <si>
    <t>Искусственный мех с ворсом 90 мм, бежевый, 145х600 см</t>
  </si>
  <si>
    <t>https://disk.yandex.ru/d/91Cf7dAuf6i9eQ</t>
  </si>
  <si>
    <t>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t>
  </si>
  <si>
    <t>https://cdn1.ozone.ru/s3/multimedia-t/6826590569.jpg, https://cdn1.ozone.ru/s3/multimedia-e/6297154202.jpg, https://cdn1.ozone.ru/s3/multimedia-c/6297154200.jpg, https://cdn1.ozone.ru/s3/multimedia-d/6297154201.jpg</t>
  </si>
  <si>
    <t>11041-700</t>
  </si>
  <si>
    <t>Искусственный мех бежевый с белым ворсом 90 мм для шитья игрушек  и рукоделия, ИД-52, отрез 145x700 см</t>
  </si>
  <si>
    <t>00-00003303</t>
  </si>
  <si>
    <t>2038615375815</t>
  </si>
  <si>
    <t>Искусственный мех с ворсом 90 мм, бежевый, 145х700 см</t>
  </si>
  <si>
    <t>https://disk.yandex.ru/d/as0DhG8KdNAy9A</t>
  </si>
  <si>
    <t>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t>
  </si>
  <si>
    <t>https://cdn1.ozone.ru/s3/multimedia-h/6826583249.jpg, https://cdn1.ozone.ru/s3/multimedia-e/6297154202.jpg, https://cdn1.ozone.ru/s3/multimedia-c/6297154200.jpg, https://cdn1.ozone.ru/s3/multimedia-d/6297154201.jpg</t>
  </si>
  <si>
    <t>11046</t>
  </si>
  <si>
    <t>Искусственный мех темно-коричневый с ворсом 9мм, для шитья игрушек и рукоделия, И-91, отрез 45x50 см</t>
  </si>
  <si>
    <t>2027573341406</t>
  </si>
  <si>
    <t>Искусственный мех с ворсом 9 мм,темно- коричневый, 45х50 см</t>
  </si>
  <si>
    <t>мех для игрушек; искуственный мех;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</si>
  <si>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https://disk.yandex.ru/d/nH6Lh4gyuwx0Mw</t>
  </si>
  <si>
    <t>https://disk.yandex.ru/d/s1HzACm4FJjIHA</t>
  </si>
  <si>
    <t>И-91</t>
  </si>
  <si>
    <t>темно-коричневый</t>
  </si>
  <si>
    <t>meh-9</t>
  </si>
  <si>
    <t>Россия</t>
  </si>
  <si>
    <t>https://getfile.dokpub.com/yandex/get/https://disk.yandex.ru/d/VqXJ1gaQLjbapg/1.jpg, https://getfile.dokpub.com/yandex/get/https://disk.yandex.ru/d/VqXJ1gaQLjbapg/2.jpg, https://getfile.dokpub.com/yandex/get/https://disk.yandex.ru/d/VqXJ1gaQLjbapg/3.jpg, https://getfile.dokpub.com/yandex/get/https://disk.yandex.ru/d/VqXJ1gaQLjbapg/4.jpg, https://getfile.dokpub.com/yandex/get/https://disk.yandex.ru/d/VqXJ1gaQLjbapg/5.jpg</t>
  </si>
  <si>
    <t>https://disk.yandex.ru/d/z-yqzSI9d-h5fA</t>
  </si>
  <si>
    <t>416р(Совушка)</t>
  </si>
  <si>
    <t>357р - 40х50 - Творите с нежностью</t>
  </si>
  <si>
    <t>https://cdn1.ozone.ru/s3/multimedia-j/6825486799.jpg, https://cdn1.ozone.ru/s3/multimedia-w/6297226976.jpg, https://cdn1.ozone.ru/s3/multimedia-a/6297226990.jpg, https://cdn1.ozone.ru/s3/multimedia-p/6297226969.jpg</t>
  </si>
  <si>
    <t>11047</t>
  </si>
  <si>
    <t>Искусственный мех темно-коричневый с ворсом 9мм, для шитья игрушек и рукоделия, И-91, отрез 95x50 см</t>
  </si>
  <si>
    <t>2027573341413</t>
  </si>
  <si>
    <t>Искусственный мех с ворсом 9 мм,темно- коричневый, 95х50 см</t>
  </si>
  <si>
    <t>https://disk.yandex.ru/d/wVrwTgShiPITFA</t>
  </si>
  <si>
    <t>https://getfile.dokpub.com/yandex/get/https://disk.yandex.ru/d/DiV0YyAMZQ0LuA/1.jpg, https://getfile.dokpub.com/yandex/get/https://disk.yandex.ru/d/DiV0YyAMZQ0LuA/2.jpg, https://getfile.dokpub.com/yandex/get/https://disk.yandex.ru/d/DiV0YyAMZQ0LuA/3.jpg, https://getfile.dokpub.com/yandex/get/https://disk.yandex.ru/d/DiV0YyAMZQ0LuA/4.jpg, https://getfile.dokpub.com/yandex/get/https://disk.yandex.ru/d/DiV0YyAMZQ0LuA/5.jpg</t>
  </si>
  <si>
    <t>https://disk.yandex.ru/d/wCXnW_brFM5sJA</t>
  </si>
  <si>
    <t>https://cdn1.ozone.ru/s3/multimedia-0/6825486672.jpg, https://cdn1.ozone.ru/s3/multimedia-w/6297226976.jpg, https://cdn1.ozone.ru/s3/multimedia-a/6297226990.jpg, https://cdn1.ozone.ru/s3/multimedia-p/6297226969.jpg</t>
  </si>
  <si>
    <t>11048</t>
  </si>
  <si>
    <t>Искусственный мех темно-коричневый с ворсом 9мм, для шитья игрушек и рукоделия, И-91, отрез 145x50 см</t>
  </si>
  <si>
    <t>2027573341420</t>
  </si>
  <si>
    <t>Искусственный мех с ворсом 9 мм,темно- коричневый, 145х50 см</t>
  </si>
  <si>
    <t>https://disk.yandex.ru/d/0_fSVwGpW3SOLA</t>
  </si>
  <si>
    <t>https://getfile.dokpub.com/yandex/get/https://disk.yandex.ru/d/Jf21e7YEWPrj6g/1.png, https://getfile.dokpub.com/yandex/get/https://disk.yandex.ru/d/Jf21e7YEWPrj6g/2.jpg, https://getfile.dokpub.com/yandex/get/https://disk.yandex.ru/d/Jf21e7YEWPrj6g/3.jpg, https://getfile.dokpub.com/yandex/get/https://disk.yandex.ru/d/Jf21e7YEWPrj6g/4.jpg, https://getfile.dokpub.com/yandex/get/https://disk.yandex.ru/d/Jf21e7YEWPrj6g/5.jpg</t>
  </si>
  <si>
    <t>https://cdn1.ozone.ru/s3/multimedia-w/6297226976.jpg, https://cdn1.ozone.ru/s3/multimedia-a/6297226990.jpg, https://cdn1.ozone.ru/s3/multimedia-p/6297226969.jpg, https://cdn1.ozone.ru/s3/multimedia-7/6825486787.jpg</t>
  </si>
  <si>
    <t>11049</t>
  </si>
  <si>
    <t>Искусственный мех темно-коричневый с ворсом 9мм, для шитья игрушек и рукоделия, И-91, отрез 145x100 см</t>
  </si>
  <si>
    <t>00-00001774</t>
  </si>
  <si>
    <t>2027573341437</t>
  </si>
  <si>
    <t>Искусственный мех с ворсом 9 мм,темно- коричневый, 145х100 см</t>
  </si>
  <si>
    <t>https://disk.yandex.ru/d/8fE4ZkyyHVncZA</t>
  </si>
  <si>
    <t>https://getfile.dokpub.com/yandex/get/https://disk.yandex.ru/d/E7dptkeaQiyXkg/1.jpg, https://getfile.dokpub.com/yandex/get/https://disk.yandex.ru/d/E7dptkeaQiyXkg/2.jpg, https://getfile.dokpub.com/yandex/get/https://disk.yandex.ru/d/E7dptkeaQiyXkg/3.jpg, https://getfile.dokpub.com/yandex/get/https://disk.yandex.ru/d/E7dptkeaQiyXkg/4.jpg, https://getfile.dokpub.com/yandex/get/https://disk.yandex.ru/d/E7dptkeaQiyXkg/5.jpg</t>
  </si>
  <si>
    <t>https://cdn1.ozone.ru/s3/multimedia-7/6825486823.jpg, https://cdn1.ozone.ru/s3/multimedia-w/6297226976.jpg, https://cdn1.ozone.ru/s3/multimedia-a/6297226990.jpg, https://cdn1.ozone.ru/s3/multimedia-p/6297226969.jpg</t>
  </si>
  <si>
    <t>11050</t>
  </si>
  <si>
    <t>Искусственный мех темно-коричневый с ворсом 9мм, для шитья игрушек и рукоделия, И-91, отрез 145x150 см</t>
  </si>
  <si>
    <t>00-00001775</t>
  </si>
  <si>
    <t>2027573341444</t>
  </si>
  <si>
    <t>Искусственный мех с ворсом 9 мм,темно- коричневый, 145х150 см</t>
  </si>
  <si>
    <t>https://disk.yandex.ru/d/dtRQPYz6UXP9rA</t>
  </si>
  <si>
    <t>https://getfile.dokpub.com/yandex/get/https://disk.yandex.ru/d/y74evSwEtU7hbQ/1.jpg, https://getfile.dokpub.com/yandex/get/https://disk.yandex.ru/d/y74evSwEtU7hbQ/2.jpg, https://getfile.dokpub.com/yandex/get/https://disk.yandex.ru/d/y74evSwEtU7hbQ/3.jpg, https://getfile.dokpub.com/yandex/get/https://disk.yandex.ru/d/y74evSwEtU7hbQ/4.jpg, https://getfile.dokpub.com/yandex/get/https://disk.yandex.ru/d/y74evSwEtU7hbQ/5.jpg</t>
  </si>
  <si>
    <t>https://cdn1.ozone.ru/s3/multimedia-u/6826719882.jpg, https://cdn1.ozone.ru/s3/multimedia-w/6297226976.jpg, https://cdn1.ozone.ru/s3/multimedia-a/6297226990.jpg, https://cdn1.ozone.ru/s3/multimedia-p/6297226969.jpg</t>
  </si>
  <si>
    <t>11046-200</t>
  </si>
  <si>
    <t>Искусственный мех темно-коричневый с ворсом 9мм, для шитья игрушек и рукоделия, И-91, отрез 145x200 см</t>
  </si>
  <si>
    <t>00-00002660</t>
  </si>
  <si>
    <t>2037938322582</t>
  </si>
  <si>
    <t>Искусственный мех с ворсом 9 мм, темно-коричневый, 145х200 см</t>
  </si>
  <si>
    <t>https://disk.yandex.ru/d/a-JWWeUGNW2s4A</t>
  </si>
  <si>
    <t>https://getfile.dokpub.com/yandex/get/https://disk.yandex.ru/d/7rUcsCPLcxnKyw/1.jpg, https://getfile.dokpub.com/yandex/get/https://disk.yandex.ru/d/7rUcsCPLcxnKyw/2.jpg, https://getfile.dokpub.com/yandex/get/https://disk.yandex.ru/d/7rUcsCPLcxnKyw/3.jpg, https://getfile.dokpub.com/yandex/get/https://disk.yandex.ru/d/7rUcsCPLcxnKyw/4.jpg, https://getfile.dokpub.com/yandex/get/https://disk.yandex.ru/d/7rUcsCPLcxnKyw/5.jpg</t>
  </si>
  <si>
    <t>https://cdn1.ozone.ru/s3/multimedia-i/6825487086.jpg, https://cdn1.ozone.ru/s3/multimedia-w/6297226976.jpg, https://cdn1.ozone.ru/s3/multimedia-a/6297226990.jpg, https://cdn1.ozone.ru/s3/multimedia-p/6297226969.jpg</t>
  </si>
  <si>
    <t>11046-300</t>
  </si>
  <si>
    <t>Искусственный мех темно-коричневый с ворсом 9мм, для шитья игрушек и рукоделия, И-91, отрез 145x300 см</t>
  </si>
  <si>
    <t>00-00002661</t>
  </si>
  <si>
    <t>2037938323282</t>
  </si>
  <si>
    <t>Искусственный мех с ворсом 9 мм,темно- коричневый, 145х300 см</t>
  </si>
  <si>
    <t>https://disk.yandex.ru/d/IFJWdYlEMD_QMg</t>
  </si>
  <si>
    <t>https://getfile.dokpub.com/yandex/get/https://disk.yandex.ru/d/ob-CNLnbDx4VzQ/1.jpg, https://getfile.dokpub.com/yandex/get/https://disk.yandex.ru/d/ob-CNLnbDx4VzQ/2.jpg, https://getfile.dokpub.com/yandex/get/https://disk.yandex.ru/d/ob-CNLnbDx4VzQ/3.jpg, https://getfile.dokpub.com/yandex/get/https://disk.yandex.ru/d/ob-CNLnbDx4VzQ/4.jpg, https://getfile.dokpub.com/yandex/get/https://disk.yandex.ru/d/ob-CNLnbDx4VzQ/5.jpg</t>
  </si>
  <si>
    <t>https://cdn1.ozone.ru/s3/multimedia-5/6825486785.jpg, https://cdn1.ozone.ru/s3/multimedia-w/6297226976.jpg, https://cdn1.ozone.ru/s3/multimedia-a/6297226990.jpg, https://cdn1.ozone.ru/s3/multimedia-p/6297226969.jpg</t>
  </si>
  <si>
    <t>11046-400</t>
  </si>
  <si>
    <t>Искусственный мех темно-коричневый с ворсом 9мм, для шитья игрушек и рукоделия, И-91, отрез 145x400 см</t>
  </si>
  <si>
    <t>00-00002662</t>
  </si>
  <si>
    <t>2037938324845</t>
  </si>
  <si>
    <t>Искусственный мех с ворсом 9 мм,темно- коричневый, 145х400 см</t>
  </si>
  <si>
    <t>https://disk.yandex.ru/d/35SQfHBq4yYyYA</t>
  </si>
  <si>
    <t>https://getfile.dokpub.com/yandex/get/https://disk.yandex.ru/d/ef2gQaFYLK8QlA/1.jpg, https://getfile.dokpub.com/yandex/get/https://disk.yandex.ru/d/ef2gQaFYLK8QlA/2.jpg, https://getfile.dokpub.com/yandex/get/https://disk.yandex.ru/d/ef2gQaFYLK8QlA/3.jpg, https://getfile.dokpub.com/yandex/get/https://disk.yandex.ru/d/ef2gQaFYLK8QlA/4.jpg, https://getfile.dokpub.com/yandex/get/https://disk.yandex.ru/d/ef2gQaFYLK8QlA/5.jpg</t>
  </si>
  <si>
    <t>https://cdn1.ozone.ru/s3/multimedia-x/6825487101.jpg, https://cdn1.ozone.ru/s3/multimedia-w/6297226976.jpg, https://cdn1.ozone.ru/s3/multimedia-a/6297226990.jpg, https://cdn1.ozone.ru/s3/multimedia-p/6297226969.jpg</t>
  </si>
  <si>
    <t>11046-500</t>
  </si>
  <si>
    <t>Искусственный мех темно-коричневый с ворсом 9мм, для шитья игрушек и рукоделия, И-91, отрез 145x500 см</t>
  </si>
  <si>
    <t>00-00002663</t>
  </si>
  <si>
    <t>2037938326061</t>
  </si>
  <si>
    <t>Искусственный мех с ворсом 9 мм,темно- коричневый, 145х500 см</t>
  </si>
  <si>
    <t>https://disk.yandex.ru/d/62oHKL0YxHwytg</t>
  </si>
  <si>
    <t>https://getfile.dokpub.com/yandex/get/https://disk.yandex.ru/d/NHt90rNRu4ZgBA/1.jpg, https://getfile.dokpub.com/yandex/get/https://disk.yandex.ru/d/NHt90rNRu4ZgBA/2.jpg, https://getfile.dokpub.com/yandex/get/https://disk.yandex.ru/d/NHt90rNRu4ZgBA/3.jpg, https://getfile.dokpub.com/yandex/get/https://disk.yandex.ru/d/NHt90rNRu4ZgBA/4.jpg, https://getfile.dokpub.com/yandex/get/https://disk.yandex.ru/d/NHt90rNRu4ZgBA/5.jpg</t>
  </si>
  <si>
    <t>https://cdn1.ozone.ru/s3/multimedia-s/6825486736.jpg, https://cdn1.ozone.ru/s3/multimedia-w/6297226976.jpg, https://cdn1.ozone.ru/s3/multimedia-a/6297226990.jpg, https://cdn1.ozone.ru/s3/multimedia-p/6297226969.jpg</t>
  </si>
  <si>
    <t>11046-600</t>
  </si>
  <si>
    <t>Искусственный мех темно-коричневый с ворсом 9мм, для шитья игрушек и рукоделия, И-91, отрез 145x600 см</t>
  </si>
  <si>
    <t>00-00002664</t>
  </si>
  <si>
    <t>2037938328492</t>
  </si>
  <si>
    <t>Искусственный мех с ворсом мм, темно-коричневый, 145х600 см</t>
  </si>
  <si>
    <t>https://disk.yandex.ru/d/GYFEFOXEmEwkbw</t>
  </si>
  <si>
    <t>https://getfile.dokpub.com/yandex/get/https://disk.yandex.ru/d/OLuz8jpKAMKdDA/1.jpg, https://getfile.dokpub.com/yandex/get/https://disk.yandex.ru/d/OLuz8jpKAMKdDA/2.jpg, https://getfile.dokpub.com/yandex/get/https://disk.yandex.ru/d/OLuz8jpKAMKdDA/3.jpg, https://getfile.dokpub.com/yandex/get/https://disk.yandex.ru/d/OLuz8jpKAMKdDA/4.jpg, https://getfile.dokpub.com/yandex/get/https://disk.yandex.ru/d/OLuz8jpKAMKdDA/5.jpg</t>
  </si>
  <si>
    <t>https://cdn1.ozone.ru/s3/multimedia-2/6825486782.jpg, https://cdn1.ozone.ru/s3/multimedia-w/6297226976.jpg, https://cdn1.ozone.ru/s3/multimedia-a/6297226990.jpg, https://cdn1.ozone.ru/s3/multimedia-p/6297226969.jpg</t>
  </si>
  <si>
    <t>11046-700</t>
  </si>
  <si>
    <t>Искусственный мех темно-коричневый с ворсом 9мм, для шитья игрушек и рукоделия, И-91, отрез 145x700 см</t>
  </si>
  <si>
    <t>00-00002665</t>
  </si>
  <si>
    <t>2037938329796</t>
  </si>
  <si>
    <t>Искусственный мех с ворсом 9 мм,темно- коричневый, 145х700см</t>
  </si>
  <si>
    <t>https://disk.yandex.ru/d/lRWopU2sdX0eFw</t>
  </si>
  <si>
    <t>https://getfile.dokpub.com/yandex/get/https://disk.yandex.ru/d/5ldYwTdaiQu5nw/1.jpg, https://getfile.dokpub.com/yandex/get/https://disk.yandex.ru/d/5ldYwTdaiQu5nw/2.jpg, https://getfile.dokpub.com/yandex/get/https://disk.yandex.ru/d/5ldYwTdaiQu5nw/3.jpg, https://getfile.dokpub.com/yandex/get/https://disk.yandex.ru/d/5ldYwTdaiQu5nw/4.jpg, https://getfile.dokpub.com/yandex/get/https://disk.yandex.ru/d/5ldYwTdaiQu5nw/5.jpg</t>
  </si>
  <si>
    <t>https://cdn1.ozone.ru/s3/multimedia-i/6825486834.jpg, https://cdn1.ozone.ru/s3/multimedia-w/6297226976.jpg, https://cdn1.ozone.ru/s3/multimedia-a/6297226990.jpg, https://cdn1.ozone.ru/s3/multimedia-p/6297226969.jpg</t>
  </si>
  <si>
    <t>11046-10</t>
  </si>
  <si>
    <t>Искусственный мех темно-коричневый с ворсом 9мм, для шитья игрушек и рукоделия (И-91) отрез 10 м</t>
  </si>
  <si>
    <t>00-00003365</t>
  </si>
  <si>
    <t>2039055078946</t>
  </si>
  <si>
    <t>Искусственный мех с ворсом 9 мм,темно- коричневый 10м</t>
  </si>
  <si>
    <t>https://disk.yandex.ru/d/6rn_Lo4PtPUq2w</t>
  </si>
  <si>
    <t>https://getfile.dokpub.com/yandex/get/https://disk.yandex.ru/d/6rn_Lo4PtPUq2w/1.jpg, https://getfile.dokpub.com/yandex/get/https://disk.yandex.ru/d/6rn_Lo4PtPUq2w/2.jpg, https://getfile.dokpub.com/yandex/get/https://disk.yandex.ru/d/6rn_Lo4PtPUq2w/3.jpg, https://getfile.dokpub.com/yandex/get/https://disk.yandex.ru/d/6rn_Lo4PtPUq2w/4.jpg, https://getfile.dokpub.com/yandex/get/https://disk.yandex.ru/d/6rn_Lo4PtPUq2w/5.jpg</t>
  </si>
  <si>
    <t>1 рулон</t>
  </si>
  <si>
    <t>10 МЕТРОВ</t>
  </si>
  <si>
    <t>11051</t>
  </si>
  <si>
    <t>Искусственный мех светло-розовый с ворсом 9мм для шитья игрушек и рукоделия, И-1206, отрез отрез 45x50 см</t>
  </si>
  <si>
    <t>00-00001776</t>
  </si>
  <si>
    <t>2027573341499</t>
  </si>
  <si>
    <t>Искусственный мех с ворсом 9 мм, светло-розовый, 45х50 см</t>
  </si>
  <si>
    <t>https://disk.yandex.ru/d/kLzQiWi85xK6Mg</t>
  </si>
  <si>
    <t>https://disk.yandex.ru/d/9Okil1PIQHCAXg</t>
  </si>
  <si>
    <t>И-1206</t>
  </si>
  <si>
    <t>светло-розовый</t>
  </si>
  <si>
    <t>https://getfile.dokpub.com/yandex/get/https://disk.yandex.ru/d/kLzQiWi85xK6Mg/1.jpg, https://getfile.dokpub.com/yandex/get/https://disk.yandex.ru/d/kLzQiWi85xK6Mg/2.jpg, https://getfile.dokpub.com/yandex/get/https://disk.yandex.ru/d/kLzQiWi85xK6Mg/3.jpg, https://getfile.dokpub.com/yandex/get/https://disk.yandex.ru/d/kLzQiWi85xK6Mg/4.jpg</t>
  </si>
  <si>
    <t>https://disk.yandex.ru/d/u27F2VcKRDSxsA</t>
  </si>
  <si>
    <t>https://disk.yandex.ru/d/n8Q1WwUJ0BSOmw</t>
  </si>
  <si>
    <t>329р - Творите с нежностью</t>
  </si>
  <si>
    <t>https://cdn1.ozone.ru/s3/multimedia-p/6800572393.jpg, https://cdn1.ozone.ru/s3/multimedia-6/6297269682.jpg, https://cdn1.ozone.ru/s3/multimedia-8/6297269684.jpg, https://cdn1.ozone.ru/s3/multimedia-5/6297269681.jpg</t>
  </si>
  <si>
    <t>11052</t>
  </si>
  <si>
    <t>Искусственный мех светло-розовый с ворсом 9мм для шитья игрушек и рукоделия, И-1206, отрез 95x50 см</t>
  </si>
  <si>
    <t>00-00001778</t>
  </si>
  <si>
    <t>2027573341505</t>
  </si>
  <si>
    <t>Искусственный мех с ворсом 9 мм, светло-розовый, 95х50 см</t>
  </si>
  <si>
    <t>https://disk.yandex.ru/d/HwiNN5u5TW5ibQ</t>
  </si>
  <si>
    <t>https://getfile.dokpub.com/yandex/get/https://disk.yandex.ru/d/HwiNN5u5TW5ibQ/1.jpg, https://getfile.dokpub.com/yandex/get/https://disk.yandex.ru/d/HwiNN5u5TW5ibQ/2.jpg, https://getfile.dokpub.com/yandex/get/https://disk.yandex.ru/d/HwiNN5u5TW5ibQ/3.jpg, https://getfile.dokpub.com/yandex/get/https://disk.yandex.ru/d/HwiNN5u5TW5ibQ/4.jpg</t>
  </si>
  <si>
    <t>https://cdn1.ozone.ru/s3/multimedia-2/6800595302.jpg, https://cdn1.ozone.ru/s3/multimedia-6/6297269682.jpg, https://cdn1.ozone.ru/s3/multimedia-8/6297269684.jpg, https://cdn1.ozone.ru/s3/multimedia-5/6297269681.jpg</t>
  </si>
  <si>
    <t>11053</t>
  </si>
  <si>
    <t>Искусственный мех светло-розовый с ворсом 9мм для шитья игрушек и рукоделия, И-1206, отрез 145x50 см</t>
  </si>
  <si>
    <t>00-00001779</t>
  </si>
  <si>
    <t>2027573341512</t>
  </si>
  <si>
    <t>Искусственный мех с ворсом 9 мм, светло- розовый, 145х50 см</t>
  </si>
  <si>
    <t>https://disk.yandex.ru/d/aqnwOWrtHF0P4g</t>
  </si>
  <si>
    <t>https://getfile.dokpub.com/yandex/get/https://disk.yandex.ru/d/aqnwOWrtHF0P4g/1.jpg, https://getfile.dokpub.com/yandex/get/https://disk.yandex.ru/d/aqnwOWrtHF0P4g/2.jpg, https://getfile.dokpub.com/yandex/get/https://disk.yandex.ru/d/aqnwOWrtHF0P4g/3.jpg, https://getfile.dokpub.com/yandex/get/https://disk.yandex.ru/d/aqnwOWrtHF0P4g/4.jpg</t>
  </si>
  <si>
    <t>https://cdn1.ozone.ru/s3/multimedia-w/6825486632.jpg, https://cdn1.ozone.ru/s3/multimedia-6/6297269682.jpg, https://cdn1.ozone.ru/s3/multimedia-8/6297269684.jpg, https://cdn1.ozone.ru/s3/multimedia-5/6297269681.jpg</t>
  </si>
  <si>
    <t>11054</t>
  </si>
  <si>
    <t>Искусственный мех светло-розовый с ворсом 9мм для шитья игрушек и рукоделия, И-1206, отрез 145x100 см</t>
  </si>
  <si>
    <t>00-00001780</t>
  </si>
  <si>
    <t>2027573341529</t>
  </si>
  <si>
    <t>Искусственный мех с ворсом 9 мм, светло-розовый, 145х100 см</t>
  </si>
  <si>
    <t>https://disk.yandex.ru/d/JtBs-EKCKbQWug</t>
  </si>
  <si>
    <t>https://getfile.dokpub.com/yandex/get/https://disk.yandex.ru/d/JtBs-EKCKbQWug/1.jpg, https://getfile.dokpub.com/yandex/get/https://disk.yandex.ru/d/JtBs-EKCKbQWug/2.jpg, https://getfile.dokpub.com/yandex/get/https://disk.yandex.ru/d/JtBs-EKCKbQWug/3.jpg, https://getfile.dokpub.com/yandex/get/https://disk.yandex.ru/d/JtBs-EKCKbQWug/4.jpg</t>
  </si>
  <si>
    <t>817р (Ткани для Вас)</t>
  </si>
  <si>
    <t>https://cdn1.ozone.ru/s3/multimedia-h/6800622749.jpg, https://cdn1.ozone.ru/s3/multimedia-6/6297269682.jpg, https://cdn1.ozone.ru/s3/multimedia-8/6297269684.jpg, https://cdn1.ozone.ru/s3/multimedia-5/6297269681.jpg</t>
  </si>
  <si>
    <t>11055</t>
  </si>
  <si>
    <t>Искусственный мех светло-розовый с ворсом 9мм для шитья игрушек и рукоделия, И-1206, отрез 145x150 см</t>
  </si>
  <si>
    <t>00-00001781</t>
  </si>
  <si>
    <t>2027573341536</t>
  </si>
  <si>
    <t>Искусственный мех с ворсом 9 мм, светло-розовый, 145х150 см</t>
  </si>
  <si>
    <t>https://disk.yandex.ru/d/6NHMMxqcv0ktKQ</t>
  </si>
  <si>
    <t>https://getfile.dokpub.com/yandex/get/https://disk.yandex.ru/d/6NHMMxqcv0ktKQ/1.jpg, https://getfile.dokpub.com/yandex/get/https://disk.yandex.ru/d/6NHMMxqcv0ktKQ/2.jpg, https://getfile.dokpub.com/yandex/get/https://disk.yandex.ru/d/6NHMMxqcv0ktKQ/3.jpg, https://getfile.dokpub.com/yandex/get/https://disk.yandex.ru/d/6NHMMxqcv0ktKQ/4.jpg</t>
  </si>
  <si>
    <t>https://cdn1.ozone.ru/s3/multimedia-r/6826719915.jpg, https://cdn1.ozone.ru/s3/multimedia-6/6297269682.jpg, https://cdn1.ozone.ru/s3/multimedia-8/6297269684.jpg, https://cdn1.ozone.ru/s3/multimedia-5/6297269681.jpg</t>
  </si>
  <si>
    <t>11051-200</t>
  </si>
  <si>
    <t>Искусственный мех светло-розовый с ворсом 9мм для шитья игрушек и рукоделия, И-1206, отрез 145x200 см</t>
  </si>
  <si>
    <t>00-00002702</t>
  </si>
  <si>
    <t>2038031917156</t>
  </si>
  <si>
    <t>Искусственный мех с ворсом 9 мм, светло-розовый, 145х200 см</t>
  </si>
  <si>
    <t>https://disk.yandex.ru/d/zgI7NKq3lLZUZA</t>
  </si>
  <si>
    <t>https://getfile.dokpub.com/yandex/get/https://disk.yandex.ru/d/zgI7NKq3lLZUZA/1.jpg, https://getfile.dokpub.com/yandex/get/https://disk.yandex.ru/d/zgI7NKq3lLZUZA/2.jpg, https://getfile.dokpub.com/yandex/get/https://disk.yandex.ru/d/zgI7NKq3lLZUZA/3.jpg, https://getfile.dokpub.com/yandex/get/https://disk.yandex.ru/d/zgI7NKq3lLZUZA/4.jpg</t>
  </si>
  <si>
    <t>https://cdn1.ozone.ru/s3/multimedia-l/6825486801.jpg, https://cdn1.ozone.ru/s3/multimedia-6/6297269682.jpg, https://cdn1.ozone.ru/s3/multimedia-8/6297269684.jpg, https://cdn1.ozone.ru/s3/multimedia-5/6297269681.jpg</t>
  </si>
  <si>
    <t>11051-300</t>
  </si>
  <si>
    <t>Искусственный мех светло-розовый с ворсом 9мм для шитья игрушек и рукоделия, И-1206, отрез 145x300 см</t>
  </si>
  <si>
    <t>00-00002703</t>
  </si>
  <si>
    <t>2038031918399</t>
  </si>
  <si>
    <t>Искусственный мех с ворсом 9 мм, светло-розовый, 145х300 см</t>
  </si>
  <si>
    <t>https://disk.yandex.ru/d/8nMLkdLMcV9i3A</t>
  </si>
  <si>
    <t>https://getfile.dokpub.com/yandex/get/https://disk.yandex.ru/d/8nMLkdLMcV9i3A/1.jpg, https://getfile.dokpub.com/yandex/get/https://disk.yandex.ru/d/8nMLkdLMcV9i3A/2.jpg, https://getfile.dokpub.com/yandex/get/https://disk.yandex.ru/d/8nMLkdLMcV9i3A/3.jpg, https://getfile.dokpub.com/yandex/get/https://disk.yandex.ru/d/8nMLkdLMcV9i3A/4.jpg</t>
  </si>
  <si>
    <t>https://cdn1.ozone.ru/s3/multimedia-w/6825486704.jpg, https://cdn1.ozone.ru/s3/multimedia-6/6297269682.jpg, https://cdn1.ozone.ru/s3/multimedia-8/6297269684.jpg, https://cdn1.ozone.ru/s3/multimedia-5/6297269681.jpg</t>
  </si>
  <si>
    <t>11051-400</t>
  </si>
  <si>
    <t>Искусственный мех светло-розовый с ворсом 9мм для шитья игрушек и рукоделия, И-1206, отрез 145x400 см</t>
  </si>
  <si>
    <t>00-00002704</t>
  </si>
  <si>
    <t>2038031919242</t>
  </si>
  <si>
    <t>Искусственный мех с ворсом 9 мм, светло-розовый, 145х400 см</t>
  </si>
  <si>
    <t>https://disk.yandex.ru/d/ugGgEfMyMQBgJA</t>
  </si>
  <si>
    <t>https://getfile.dokpub.com/yandex/get/https://disk.yandex.ru/d/ugGgEfMyMQBgJA/1.jpg, https://getfile.dokpub.com/yandex/get/https://disk.yandex.ru/d/ugGgEfMyMQBgJA/2.jpg, https://getfile.dokpub.com/yandex/get/https://disk.yandex.ru/d/ugGgEfMyMQBgJA/3.jpg, https://getfile.dokpub.com/yandex/get/https://disk.yandex.ru/d/ugGgEfMyMQBgJA/4.jpg</t>
  </si>
  <si>
    <t>https://cdn1.ozone.ru/s3/multimedia-u/6825487026.jpg, https://cdn1.ozone.ru/s3/multimedia-6/6297269682.jpg, https://cdn1.ozone.ru/s3/multimedia-8/6297269684.jpg, https://cdn1.ozone.ru/s3/multimedia-5/6297269681.jpg</t>
  </si>
  <si>
    <t>11051-500</t>
  </si>
  <si>
    <t>Искусственный мех светло-розовый с ворсом 9мм для шитья игрушек и рукоделия, И-1206, отрез 145x500 см</t>
  </si>
  <si>
    <t>00-00002705</t>
  </si>
  <si>
    <t>2038031924277</t>
  </si>
  <si>
    <t>Искусственный мех с ворсом 9 мм, светло-розовый, 145х500 см</t>
  </si>
  <si>
    <t>https://disk.yandex.ru/d/_xG6KAQ7uGzMaA</t>
  </si>
  <si>
    <t>https://getfile.dokpub.com/yandex/get/https://disk.yandex.ru/d/_xG6KAQ7uGzMaA/1.jpg, https://getfile.dokpub.com/yandex/get/https://disk.yandex.ru/d/_xG6KAQ7uGzMaA/2.jpg, https://getfile.dokpub.com/yandex/get/https://disk.yandex.ru/d/_xG6KAQ7uGzMaA/3.jpg, https://getfile.dokpub.com/yandex/get/https://disk.yandex.ru/d/_xG6KAQ7uGzMaA/4.jpg</t>
  </si>
  <si>
    <t>https://cdn1.ozone.ru/s3/multimedia-x/6825486813.jpg, https://cdn1.ozone.ru/s3/multimedia-6/6297269682.jpg, https://cdn1.ozone.ru/s3/multimedia-8/6297269684.jpg, https://cdn1.ozone.ru/s3/multimedia-5/6297269681.jpg</t>
  </si>
  <si>
    <t>11051-600</t>
  </si>
  <si>
    <t>Искусственный мех светло-розовый с ворсом 9мм для шитья игрушек и рукоделия, И-1206, отрез 145x600 см</t>
  </si>
  <si>
    <t>00-00002706</t>
  </si>
  <si>
    <t>2038031928367</t>
  </si>
  <si>
    <t>Искусственный мех с ворсом 9 мм, светло-розовый, 145х600 см</t>
  </si>
  <si>
    <t>https://disk.yandex.ru/d/p6B-hJghFyc1AQ</t>
  </si>
  <si>
    <t>https://getfile.dokpub.com/yandex/get/https://disk.yandex.ru/d/p6B-hJghFyc1AQ/1.jpg, https://getfile.dokpub.com/yandex/get/https://disk.yandex.ru/d/p6B-hJghFyc1AQ/2.jpg, https://getfile.dokpub.com/yandex/get/https://disk.yandex.ru/d/p6B-hJghFyc1AQ/3.jpg, https://getfile.dokpub.com/yandex/get/https://disk.yandex.ru/d/p6B-hJghFyc1AQ/4.jpg</t>
  </si>
  <si>
    <t>https://cdn1.ozone.ru/s3/multimedia-d/6825486793.jpg, https://cdn1.ozone.ru/s3/multimedia-6/6297269682.jpg, https://cdn1.ozone.ru/s3/multimedia-8/6297269684.jpg, https://cdn1.ozone.ru/s3/multimedia-5/6297269681.jpg</t>
  </si>
  <si>
    <t>11051-700</t>
  </si>
  <si>
    <t>Искусственный мех светло-розовый с ворсом 9мм для шитья игрушек и рукоделия, И-1206, отрез 145x700 см</t>
  </si>
  <si>
    <t>00-00002707</t>
  </si>
  <si>
    <t>2038031988880</t>
  </si>
  <si>
    <t>Искусственный мех с ворсом 9 мм, светло-розовый, 145х700 см</t>
  </si>
  <si>
    <t>https://disk.yandex.ru/d/4c-RYsDTPVn2MQ</t>
  </si>
  <si>
    <t>https://getfile.dokpub.com/yandex/get/https://disk.yandex.ru/d/4c-RYsDTPVn2MQ/1.jpg, https://getfile.dokpub.com/yandex/get/https://disk.yandex.ru/d/4c-RYsDTPVn2MQ/2.jpg, https://getfile.dokpub.com/yandex/get/https://disk.yandex.ru/d/4c-RYsDTPVn2MQ/3.jpg, https://getfile.dokpub.com/yandex/get/https://disk.yandex.ru/d/4c-RYsDTPVn2MQ/4.jpg</t>
  </si>
  <si>
    <t>https://cdn1.ozone.ru/s3/multimedia-w/6825486812.jpg, https://cdn1.ozone.ru/s3/multimedia-6/6297269682.jpg, https://cdn1.ozone.ru/s3/multimedia-8/6297269684.jpg, https://cdn1.ozone.ru/s3/multimedia-5/6297269681.jpg</t>
  </si>
  <si>
    <t>11051-10</t>
  </si>
  <si>
    <t>Искусственный мех светло-розовый с ворсом 9мм для шитья игрушек и рукоделия (И-1206) отрез 10 м</t>
  </si>
  <si>
    <t>00-00003366</t>
  </si>
  <si>
    <t>2039056097298</t>
  </si>
  <si>
    <t>Искусственный мех с ворсом 9 мм, светло-розовый, отрез 10 м</t>
  </si>
  <si>
    <t>https://disk.yandex.ru/d/sfnebePaGB3Y9w</t>
  </si>
  <si>
    <t>https://getfile.dokpub.com/yandex/get/https://disk.yandex.ru/d/sfnebePaGB3Y9w/1.jpg, https://getfile.dokpub.com/yandex/get/https://disk.yandex.ru/d/sfnebePaGB3Y9w/2.jpg, https://getfile.dokpub.com/yandex/get/https://disk.yandex.ru/d/sfnebePaGB3Y9w/3.jpg, https://getfile.dokpub.com/yandex/get/https://disk.yandex.ru/d/sfnebePaGB3Y9w/4.jpg</t>
  </si>
  <si>
    <t>рулон</t>
  </si>
  <si>
    <t>11056</t>
  </si>
  <si>
    <t>Искусственный мех чёрный с ворсом 9 мм для шитья игрушек и рукоделия,И-83, отрез, отрез 45x50 см</t>
  </si>
  <si>
    <t>00-00001782</t>
  </si>
  <si>
    <t>2027573341550</t>
  </si>
  <si>
    <t>Искусственный мех черный с ворсом 9 мм, 45х50 см</t>
  </si>
  <si>
    <t>https://disk.yandex.ru/d/xp5Cw0LdQsugPQ</t>
  </si>
  <si>
    <t>https://disk.yandex.ru/d/D_PwtSPdHrafew</t>
  </si>
  <si>
    <t>И-83</t>
  </si>
  <si>
    <t>черный</t>
  </si>
  <si>
    <t>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t>
  </si>
  <si>
    <t>https://disk.yandex.ru/d/wkFLLrmA5n-uWA</t>
  </si>
  <si>
    <t>48х50</t>
  </si>
  <si>
    <t>357 р - Творите с нежностью</t>
  </si>
  <si>
    <t>https://cdn1.ozone.ru/s3/multimedia-c/6825486612.jpg, https://cdn1.ozone.ru/s3/multimedia-n/6300517331.jpg, https://cdn1.ozone.ru/s3/multimedia-r/6300517299.jpg, https://cdn1.ozone.ru/s3/multimedia-g/6300517324.jpg</t>
  </si>
  <si>
    <t>11057</t>
  </si>
  <si>
    <t>Искусственный мех чёрный с ворсом 9 мм для шитья игрушек и рукоделия,И-83, отрез отрез 95x50 см</t>
  </si>
  <si>
    <t>00-00001784</t>
  </si>
  <si>
    <t>2027573341567</t>
  </si>
  <si>
    <t>Искусственный мех черный с ворсом 9 мм, 95х50 см</t>
  </si>
  <si>
    <t>https://disk.yandex.ru/d/7YcUAmzV4VAOpQ</t>
  </si>
  <si>
    <t>0.9</t>
  </si>
  <si>
    <t>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t>
  </si>
  <si>
    <t>96х50</t>
  </si>
  <si>
    <t>https://cdn1.ozone.ru/s3/multimedia-3/6825486675.jpg, https://cdn1.ozone.ru/s3/multimedia-n/6300517331.jpg, https://cdn1.ozone.ru/s3/multimedia-r/6300517299.jpg, https://cdn1.ozone.ru/s3/multimedia-g/6300517324.jpg</t>
  </si>
  <si>
    <t>11058</t>
  </si>
  <si>
    <t>Искусственный мех чёрный с ворсом 9 мм для шитья игрушек и рукоделия,И-83, отрез 145x50 см</t>
  </si>
  <si>
    <t>00-00001785</t>
  </si>
  <si>
    <t>2027573341574</t>
  </si>
  <si>
    <t>Искусственный мех черный с ворсом 9 мм, 145х50 см</t>
  </si>
  <si>
    <t>https://disk.yandex.ru/d/dYikeh6B23BjRA</t>
  </si>
  <si>
    <t>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t>
  </si>
  <si>
    <t>146х50</t>
  </si>
  <si>
    <t>441р (Жасмин)</t>
  </si>
  <si>
    <t>1 571р - 50х165 - El-tex</t>
  </si>
  <si>
    <t>https://cdn1.ozone.ru/s3/multimedia-i/6825486690.jpg, https://cdn1.ozone.ru/s3/multimedia-n/6300517331.jpg, https://cdn1.ozone.ru/s3/multimedia-r/6300517299.jpg, https://cdn1.ozone.ru/s3/multimedia-g/6300517324.jpg</t>
  </si>
  <si>
    <t>11059</t>
  </si>
  <si>
    <t>Искусственный мех чёрный с ворсом 9 мм для шитья игрушек и рукоделия,И-83, отрез 145x100 см</t>
  </si>
  <si>
    <t>00-00001786</t>
  </si>
  <si>
    <t>2027573341581</t>
  </si>
  <si>
    <t>Искусственный мех черный с ворсом 9 мм, 145х100 см</t>
  </si>
  <si>
    <t>https://disk.yandex.ru/d/4RefLEhSABs1Bw</t>
  </si>
  <si>
    <t>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t>
  </si>
  <si>
    <t>146х100</t>
  </si>
  <si>
    <t>713р (Жасмин)</t>
  </si>
  <si>
    <t>2 706р - 100х165 - El-tex</t>
  </si>
  <si>
    <t>https://cdn1.ozone.ru/s3/multimedia-f/6825486975.jpg, https://cdn1.ozone.ru/s3/multimedia-n/6300517331.jpg, https://cdn1.ozone.ru/s3/multimedia-r/6300517299.jpg, https://cdn1.ozone.ru/s3/multimedia-g/6300517324.jpg</t>
  </si>
  <si>
    <t>11060</t>
  </si>
  <si>
    <t>Искусственный мех искусственный чёрный с ворсом 9 мм для шитья игрушек и рукоделия,И-83, отрез 145x150 см</t>
  </si>
  <si>
    <t>00-00001787</t>
  </si>
  <si>
    <t>2027573341598</t>
  </si>
  <si>
    <t>Искусственный мех черный с ворсом 9 мм,  145х150 см</t>
  </si>
  <si>
    <t>https://disk.yandex.ru/d/HoXaAWfX_SGiPg</t>
  </si>
  <si>
    <t>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t>
  </si>
  <si>
    <t>146х150</t>
  </si>
  <si>
    <t>https://cdn1.ozone.ru/s3/multimedia-p/6826720057.jpg, https://cdn1.ozone.ru/s3/multimedia-n/6300517331.jpg, https://cdn1.ozone.ru/s3/multimedia-r/6300517299.jpg, https://cdn1.ozone.ru/s3/multimedia-g/6300517324.jpg</t>
  </si>
  <si>
    <t>11056-200</t>
  </si>
  <si>
    <t>Искусственный мех чёрный с ворсом 9 мм для шитья игрушек и рукоделия,И-83, отрез145x200 см</t>
  </si>
  <si>
    <t>00-00003304</t>
  </si>
  <si>
    <t>2038845500025</t>
  </si>
  <si>
    <t>Искусственный мех черный с ворсом 9 мм, 145х200 см</t>
  </si>
  <si>
    <t>https://disk.yandex.ru/d/OU-Ga74PG6eeKw</t>
  </si>
  <si>
    <t>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t>
  </si>
  <si>
    <t>146х200</t>
  </si>
  <si>
    <t>https://cdn1.ozone.ru/s3/multimedia-c/6826590624.jpg, https://cdn1.ozone.ru/s3/multimedia-n/6300517331.jpg, https://cdn1.ozone.ru/s3/multimedia-r/6300517299.jpg, https://cdn1.ozone.ru/s3/multimedia-g/6300517324.jpg</t>
  </si>
  <si>
    <t>11056-300</t>
  </si>
  <si>
    <t>Искусственный мех чёрный с ворсом 9 мм для шитья игрушек и рукоделия,И-83, отрез 145x300 см</t>
  </si>
  <si>
    <t>00-00003305</t>
  </si>
  <si>
    <t>2038845502197</t>
  </si>
  <si>
    <t>Искусственный мех черный с ворсом 9 мм,  145х300 см</t>
  </si>
  <si>
    <t>https://disk.yandex.ru/d/aUKS31v9a4VCTQ</t>
  </si>
  <si>
    <t>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t>
  </si>
  <si>
    <t>146х300</t>
  </si>
  <si>
    <t>https://cdn1.ozone.ru/s3/multimedia-b/6826590731.jpg, https://cdn1.ozone.ru/s3/multimedia-n/6300517331.jpg, https://cdn1.ozone.ru/s3/multimedia-r/6300517299.jpg, https://cdn1.ozone.ru/s3/multimedia-g/6300517324.jpg</t>
  </si>
  <si>
    <t>11056-400</t>
  </si>
  <si>
    <t>Искусственный мех чёрный с ворсом 9 мм для шитья игрушек и рукоделия,И-83, отрез 145x400 см</t>
  </si>
  <si>
    <t>00-00003306</t>
  </si>
  <si>
    <t>2038845502784</t>
  </si>
  <si>
    <t>Искусственный мех черный с ворсом 9 мм,  145х400 см</t>
  </si>
  <si>
    <t>https://disk.yandex.ru/d/dizAYCVTP7VvIQ</t>
  </si>
  <si>
    <t>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t>
  </si>
  <si>
    <t>146х400</t>
  </si>
  <si>
    <t>https://cdn1.ozone.ru/s3/multimedia-6/6826590618.jpg, https://cdn1.ozone.ru/s3/multimedia-n/6300517331.jpg, https://cdn1.ozone.ru/s3/multimedia-r/6300517299.jpg, https://cdn1.ozone.ru/s3/multimedia-g/6300517324.jpg</t>
  </si>
  <si>
    <t>11056-500</t>
  </si>
  <si>
    <t>Искусственный мех чёрный с ворсом 9 мм для шитья игрушек и рукоделия,И-83, отрез145x500 см</t>
  </si>
  <si>
    <t>00-00003307</t>
  </si>
  <si>
    <t>2038845503866</t>
  </si>
  <si>
    <t>Искусственный мех черный с ворсом 9 мм, 145х500 см</t>
  </si>
  <si>
    <t>https://disk.yandex.ru/d/2iSSRpztflVu_Q</t>
  </si>
  <si>
    <t>https://getfile.dokpub.com/yandex/get/https://disk.yandex.ru/d/2iSSRpztflVu_Q/1.jpg, https://getfile.dokpub.com/yandex/get/https://disk.yandex.ru/d/2iSSRpztflVu_Q/2.jpg, https://getfile.dokpub.com/yandex/get/https://disk.yandex.ru/d/2iSSRpztflVu_Q/3.jpg</t>
  </si>
  <si>
    <t>146х500</t>
  </si>
  <si>
    <t>https://cdn1.ozone.ru/s3/multimedia-y/6826590610.jpg, https://cdn1.ozone.ru/s3/multimedia-n/6300517331.jpg, https://cdn1.ozone.ru/s3/multimedia-r/6300517299.jpg, https://cdn1.ozone.ru/s3/multimedia-g/6300517324.jpg</t>
  </si>
  <si>
    <t>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t>
  </si>
  <si>
    <t>11056-600</t>
  </si>
  <si>
    <t>Искусственный мех чёрный с ворсом 9 мм для шитья игрушек и рукоделия,И-83, отрез 145x600 см</t>
  </si>
  <si>
    <t>00-00003308</t>
  </si>
  <si>
    <t>2038845505464</t>
  </si>
  <si>
    <t>Искусственный мех черный с ворсом 9 мм, 145х600 см</t>
  </si>
  <si>
    <t>https://disk.yandex.ru/d/-pghgnqEExzwmw</t>
  </si>
  <si>
    <t>https://getfile.dokpub.com/yandex/get/https://disk.yandex.ru/d/-pghgnqEExzwmw/1.jpg, https://getfile.dokpub.com/yandex/get/https://disk.yandex.ru/d/-pghgnqEExzwmw/2.jpg, https://getfile.dokpub.com/yandex/get/https://disk.yandex.ru/d/-pghgnqEExzwmw/3.jpg</t>
  </si>
  <si>
    <t>146х600</t>
  </si>
  <si>
    <t>https://cdn1.ozone.ru/s3/multimedia-v/6826590607.jpg, https://cdn1.ozone.ru/s3/multimedia-n/6300517331.jpg, https://cdn1.ozone.ru/s3/multimedia-r/6300517299.jpg, https://cdn1.ozone.ru/s3/multimedia-g/6300517324.jpg</t>
  </si>
  <si>
    <t>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t>
  </si>
  <si>
    <t>11056-700</t>
  </si>
  <si>
    <t>Искусственный мех чёрный с ворсом 9 мм для шитья игрушек и рукоделия,И-83, отрез 145x700 см</t>
  </si>
  <si>
    <t>00-00003309</t>
  </si>
  <si>
    <t>2038845507512</t>
  </si>
  <si>
    <t>Искусственный мех черный с ворсом 9 мм, 145х700 см</t>
  </si>
  <si>
    <t>https://disk.yandex.ru/d/qsbndgMdDtnR8A</t>
  </si>
  <si>
    <t>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t>
  </si>
  <si>
    <t>146х700</t>
  </si>
  <si>
    <t>https://cdn1.ozone.ru/s3/multimedia-n/6300517331.jpg, https://cdn1.ozone.ru/s3/multimedia-r/6300517299.jpg, https://cdn1.ozone.ru/s3/multimedia-g/6300517324.jpg, https://cdn1.ozone.ru/s3/multimedia-a/6826590622.jpg</t>
  </si>
  <si>
    <t>11056-10</t>
  </si>
  <si>
    <t>Искусственный мех чёрный с ворсом 9 мм для шитья игрушек и рукоделия,И-83, отрез 10 м</t>
  </si>
  <si>
    <t>00-00003398</t>
  </si>
  <si>
    <t>2039092729863</t>
  </si>
  <si>
    <t>Искусственный мех черный с ворсом 9 мм,  рулон 10 м</t>
  </si>
  <si>
    <t>https://disk.yandex.ru/d/tfxpOyQy9ej9TQ</t>
  </si>
  <si>
    <t>https://getfile.dokpub.com/yandex/get/https://disk.yandex.ru/d/tfxpOyQy9ej9TQ/1.jpg, https://getfile.dokpub.com/yandex/get/https://disk.yandex.ru/d/tfxpOyQy9ej9TQ/2.jpg, https://getfile.dokpub.com/yandex/get/https://disk.yandex.ru/d/tfxpOyQy9ej9TQ/3.jpg</t>
  </si>
  <si>
    <t>https://getfile.dokpub.com/yandex/get/https://disk.yandex.ru/d/hZ6qyMaJJkWZsA/1.jpg, https://getfile.dokpub.com/yandex/get/https://disk.yandex.ru/d/hZ6qyMaJJkWZsA/2.jpg, https://getfile.dokpub.com/yandex/get/https://disk.yandex.ru/d/hZ6qyMaJJkWZsA/3.jpg, https://getfile.dokpub.com/yandex/get/https://disk.yandex.ru/d/hZ6qyMaJJkWZsA/4.jpg, https://getfile.dokpub.com/yandex/get/https://disk.yandex.ru/d/hZ6qyMaJJkWZsA/5.jpg</t>
  </si>
  <si>
    <t>11061</t>
  </si>
  <si>
    <t>Искусственный мех белый с ворсом 9 мм для шитья игрушек и рукоделия И-30, Отрез 45x50 см</t>
  </si>
  <si>
    <t>00-00001788</t>
  </si>
  <si>
    <t>2027573341604</t>
  </si>
  <si>
    <t xml:space="preserve"> Искусственный мех белый с ворсом 9 мм, 45х50см</t>
  </si>
  <si>
    <t>https://disk.yandex.ru/d/z3ws0UKYlRKsaQ</t>
  </si>
  <si>
    <t>https://disk.yandex.ru/i/Frd6fv4rOWF21Q</t>
  </si>
  <si>
    <t>И-30</t>
  </si>
  <si>
    <t>белый</t>
  </si>
  <si>
    <t>https://disk.yandex.ru/d/zu0akE_to87ang</t>
  </si>
  <si>
    <t>https://disk.yandex.ru/d/LVECayp6kzZjnQ</t>
  </si>
  <si>
    <t>416р(Совушка) 398р Альфатекс 286р(Жасмин) 381р(Eskova) 317 (Keytilin Fabrick)</t>
  </si>
  <si>
    <t>322р - Творите с нежностью</t>
  </si>
  <si>
    <t>https://cdn1.ozone.ru/s3/multimedia-3/6825486999.jpg, https://cdn1.ozone.ru/s3/multimedia-b/6300532583.jpg, https://cdn1.ozone.ru/s3/multimedia-z/6300532823.jpg, https://cdn1.ozone.ru/s3/multimedia-5/6815773085.jpg, https://cdn1.ozone.ru/s3/multimedia-u/6300532674.jpg, https://cdn1.ozone.ru/s3/multimedia-a/6300532690.jpg</t>
  </si>
  <si>
    <t>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 https://getfile.dokpub.com/yandex/get/https://disk.yandex.ru/d/z3ws0UKYlRKsaQ/6.jpg</t>
  </si>
  <si>
    <t>11062</t>
  </si>
  <si>
    <t>Искусственный мех белый с ворсом 9 мм для шитья игрушек и рукоделия И-30, Отрез 95x50 см</t>
  </si>
  <si>
    <t>00-00001790</t>
  </si>
  <si>
    <t>2027573341611</t>
  </si>
  <si>
    <t>Искусственный мех белый с ворсом 9 мм, 95х50см</t>
  </si>
  <si>
    <t>https://disk.yandex.ru/d/20G59h2C2jA0dg</t>
  </si>
  <si>
    <t>https://cdn1.ozone.ru/s3/multimedia-y/6815773114.jpg, https://cdn1.ozone.ru/s3/multimedia-b/6300532583.jpg, https://cdn1.ozone.ru/s3/multimedia-z/6300532823.jpg, https://cdn1.ozone.ru/s3/multimedia-5/6815773085.jpg, https://cdn1.ozone.ru/s3/multimedia-u/6300532674.jpg, https://cdn1.ozone.ru/s3/multimedia-a/6300532690.jpg</t>
  </si>
  <si>
    <t>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 https://getfile.dokpub.com/yandex/get/https://disk.yandex.ru/d/20G59h2C2jA0dg/6.jpg</t>
  </si>
  <si>
    <t>11061-100</t>
  </si>
  <si>
    <t>Искусственный мех белый с ворсом 9 мм для шитья игрушек и рукоделия И-30, Отрез 100x100 см</t>
  </si>
  <si>
    <t>00-00003310</t>
  </si>
  <si>
    <t>2038847223809</t>
  </si>
  <si>
    <t>Искусственный мех белый с ворсом 9 мм, 100х100см</t>
  </si>
  <si>
    <t>https://disk.yandex.ru/d/KdXAJxg5ztXsVA</t>
  </si>
  <si>
    <t>100Х100</t>
  </si>
  <si>
    <t>https://cdn1.ozone.ru/s3/multimedia-o/6826176204.jpg, https://cdn1.ozone.ru/s3/multimedia-b/6300532583.jpg, https://cdn1.ozone.ru/s3/multimedia-z/6300532823.jpg, https://cdn1.ozone.ru/s3/multimedia-5/6815773085.jpg, https://cdn1.ozone.ru/s3/multimedia-u/6300532674.jpg, https://cdn1.ozone.ru/s3/multimedia-a/6300532690.jpg</t>
  </si>
  <si>
    <t>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 https://getfile.dokpub.com/yandex/get/https://disk.yandex.ru/d/KdXAJxg5ztXsVA/6.jpg</t>
  </si>
  <si>
    <t>11063</t>
  </si>
  <si>
    <t>Искусственный мех белый с ворсом 9 мм для шитья игрушек и рукоделия И-30, Отрез 145x50 см</t>
  </si>
  <si>
    <t>00-00001791</t>
  </si>
  <si>
    <t>2028865237629</t>
  </si>
  <si>
    <t>Искусственный мех белый с ворсом 9 мм, 145х50см</t>
  </si>
  <si>
    <t>https://disk.yandex.ru/d/I5A-0ZN2UGwQUQ</t>
  </si>
  <si>
    <t>779 (тётя Джун) https://www.wildberries.ru/brands/310714584-tetya-dzhun/tkani-dlya-rukodeliya</t>
  </si>
  <si>
    <t>https://cdn1.ozone.ru/s3/multimedia-x/6815884533.jpg, https://cdn1.ozone.ru/s3/multimedia-b/6300532583.jpg, https://cdn1.ozone.ru/s3/multimedia-z/6300532823.jpg, https://cdn1.ozone.ru/s3/multimedia-5/6815773085.jpg, https://cdn1.ozone.ru/s3/multimedia-u/6300532674.jpg, https://cdn1.ozone.ru/s3/multimedia-a/6300532690.jpg</t>
  </si>
  <si>
    <t>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 https://getfile.dokpub.com/yandex/get/https://disk.yandex.ru/d/I5A-0ZN2UGwQUQ/6.jpg</t>
  </si>
  <si>
    <t>11064</t>
  </si>
  <si>
    <t>Искусственный мех белый с ворсом 9 мм для шитья игрушек и рукоделия И-30, Отрез 145x100 см</t>
  </si>
  <si>
    <t>00-00001792</t>
  </si>
  <si>
    <t>2028865237636</t>
  </si>
  <si>
    <t>Искусственный мех белый с ворсом 9 мм, 145х100см</t>
  </si>
  <si>
    <t>https://disk.yandex.ru/d/b4GwVw2iSVEn3A</t>
  </si>
  <si>
    <r>
      <rPr>
        <rFont val="Calibri, sans-serif"/>
        <color rgb="FF000000"/>
        <sz val="11.0"/>
      </rPr>
      <t xml:space="preserve">1828 (Keytlifabrick); </t>
    </r>
    <r>
      <rPr>
        <rFont val="Calibri, sans-serif"/>
        <color rgb="FF1155CC"/>
        <sz val="11.0"/>
        <u/>
      </rPr>
      <t>1513 руб - тётя Джун</t>
    </r>
  </si>
  <si>
    <t>https://cdn1.ozone.ru/s3/multimedia-z/6825486815.jpg, https://cdn1.ozone.ru/s3/multimedia-b/6300532583.jpg, https://cdn1.ozone.ru/s3/multimedia-z/6300532823.jpg, https://cdn1.ozone.ru/s3/multimedia-5/6815773085.jpg, https://cdn1.ozone.ru/s3/multimedia-u/6300532674.jpg, https://cdn1.ozone.ru/s3/multimedia-a/6300532690.jpg</t>
  </si>
  <si>
    <t>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 https://getfile.dokpub.com/yandex/get/https://disk.yandex.ru/d/b4GwVw2iSVEn3A/6.jpg</t>
  </si>
  <si>
    <t>11065</t>
  </si>
  <si>
    <t>Искусственный мех белый с ворсом 9 мм для шитья игрушек и рукоделия И-30, Отрез 145x150 см</t>
  </si>
  <si>
    <t>00-00001793</t>
  </si>
  <si>
    <t>2028865237643</t>
  </si>
  <si>
    <t>Искусственный мех белый с ворсом 9 мм, 145х150см</t>
  </si>
  <si>
    <t>https://disk.yandex.ru/d/nHwPN8_K4L8B4g</t>
  </si>
  <si>
    <t>https://cdn1.ozone.ru/s3/multimedia-4/6816147988.jpg, https://cdn1.ozone.ru/s3/multimedia-b/6300532583.jpg, https://cdn1.ozone.ru/s3/multimedia-z/6300532823.jpg, https://cdn1.ozone.ru/s3/multimedia-5/6815773085.jpg, https://cdn1.ozone.ru/s3/multimedia-u/6300532674.jpg, https://cdn1.ozone.ru/s3/multimedia-a/6300532690.jpg</t>
  </si>
  <si>
    <t>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 https://getfile.dokpub.com/yandex/get/https://disk.yandex.ru/d/nHwPN8_K4L8B4g/6.jpg</t>
  </si>
  <si>
    <t>11061-200</t>
  </si>
  <si>
    <t>Искусственный мех белый с ворсом 9 мм для шитья игрушек и рукоделия И-30, Отрез 145x200 см</t>
  </si>
  <si>
    <t>00-00002680</t>
  </si>
  <si>
    <t>2037939209448</t>
  </si>
  <si>
    <t>Искусственный мех белый с ворсом 9 мм, 145х200см</t>
  </si>
  <si>
    <t>https://disk.yandex.ru/d/aa67BsEFykt9-g</t>
  </si>
  <si>
    <t>https://cdn1.ozone.ru/s3/multimedia-0/6825486960.jpg, https://cdn1.ozone.ru/s3/multimedia-b/6300532583.jpg, https://cdn1.ozone.ru/s3/multimedia-z/6300532823.jpg, https://cdn1.ozone.ru/s3/multimedia-5/6815773085.jpg, https://cdn1.ozone.ru/s3/multimedia-u/6300532674.jpg, https://cdn1.ozone.ru/s3/multimedia-a/6300532690.jpg</t>
  </si>
  <si>
    <t>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 https://getfile.dokpub.com/yandex/get/https://disk.yandex.ru/d/aa67BsEFykt9-g/6.jpg</t>
  </si>
  <si>
    <t>11061-300</t>
  </si>
  <si>
    <t>Искусственный мех белый с ворсом 9 мм для шитья игрушек и рукоделия И-30, Отрез 145x300 см</t>
  </si>
  <si>
    <t>00-00002679</t>
  </si>
  <si>
    <t>2037939210864</t>
  </si>
  <si>
    <t>Искусственный мех белый с ворсом 9 мм, 145х300см</t>
  </si>
  <si>
    <t>https://disk.yandex.ru/d/Orx_JyMSAjvJEA</t>
  </si>
  <si>
    <t>https://cdn1.ozone.ru/s3/multimedia-b/6825486899.jpg, https://cdn1.ozone.ru/s3/multimedia-b/6300532583.jpg, https://cdn1.ozone.ru/s3/multimedia-z/6300532823.jpg, https://cdn1.ozone.ru/s3/multimedia-5/6815773085.jpg, https://cdn1.ozone.ru/s3/multimedia-u/6300532674.jpg, https://cdn1.ozone.ru/s3/multimedia-a/6300532690.jpg</t>
  </si>
  <si>
    <t>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 https://getfile.dokpub.com/yandex/get/https://disk.yandex.ru/d/Orx_JyMSAjvJEA/6.jpg</t>
  </si>
  <si>
    <t>11061-400</t>
  </si>
  <si>
    <t>Искусственный мех белый с ворсом 9 мм для шитья игрушек и рукоделия И-30, Отрез 145x400 см</t>
  </si>
  <si>
    <t>00-00002681</t>
  </si>
  <si>
    <t>2037939212882</t>
  </si>
  <si>
    <t>Искусственный мех белый с ворсом 9 мм, 145х400см</t>
  </si>
  <si>
    <t>https://disk.yandex.ru/d/gcY4Z9Vf-a1ibA</t>
  </si>
  <si>
    <t>https://cdn1.ozone.ru/s3/multimedia-8/6825486968.jpg, https://cdn1.ozone.ru/s3/multimedia-b/6300532583.jpg, https://cdn1.ozone.ru/s3/multimedia-z/6300532823.jpg, https://cdn1.ozone.ru/s3/multimedia-5/6815773085.jpg, https://cdn1.ozone.ru/s3/multimedia-u/6300532674.jpg, https://cdn1.ozone.ru/s3/multimedia-a/6300532690.jpg</t>
  </si>
  <si>
    <t>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 https://getfile.dokpub.com/yandex/get/https://disk.yandex.ru/d/gcY4Z9Vf-a1ibA/6.jpg</t>
  </si>
  <si>
    <t>11061-500</t>
  </si>
  <si>
    <t>Искусственный мех белый с ворсом 9 мм для шитья игрушек и рукоделия И-30, Отрез 145x500 см</t>
  </si>
  <si>
    <t>00-00002682</t>
  </si>
  <si>
    <t>2037939213643</t>
  </si>
  <si>
    <t>Искусственный мех белый с ворсом 9 мм, 145х500см</t>
  </si>
  <si>
    <t>https://disk.yandex.ru/d/Vb7uwTAe3CpGWQ</t>
  </si>
  <si>
    <t>https://cdn1.ozone.ru/s3/multimedia-s/6825486916.jpg, https://cdn1.ozone.ru/s3/multimedia-b/6300532583.jpg, https://cdn1.ozone.ru/s3/multimedia-z/6300532823.jpg, https://cdn1.ozone.ru/s3/multimedia-5/6815773085.jpg, https://cdn1.ozone.ru/s3/multimedia-u/6300532674.jpg, https://cdn1.ozone.ru/s3/multimedia-a/6300532690.jpg</t>
  </si>
  <si>
    <t>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 https://getfile.dokpub.com/yandex/get/https://disk.yandex.ru/d/Vb7uwTAe3CpGWQ/6.jpg</t>
  </si>
  <si>
    <t>11061-600</t>
  </si>
  <si>
    <t>Искусственный мех белый с ворсом 9 мм для шитья игрушек и рукоделия И-30, Отрез 145x600 см</t>
  </si>
  <si>
    <t>00-00002683</t>
  </si>
  <si>
    <t>2037939214404</t>
  </si>
  <si>
    <t>Искусственный мех белый с ворсом 9 мм, 145х600см</t>
  </si>
  <si>
    <t>https://disk.yandex.ru/d/pJxR9bH2KTiEYg</t>
  </si>
  <si>
    <t>https://cdn1.ozone.ru/s3/multimedia-n/6825486695.jpg, https://cdn1.ozone.ru/s3/multimedia-b/6300532583.jpg, https://cdn1.ozone.ru/s3/multimedia-z/6300532823.jpg, https://cdn1.ozone.ru/s3/multimedia-5/6815773085.jpg, https://cdn1.ozone.ru/s3/multimedia-u/6300532674.jpg, https://cdn1.ozone.ru/s3/multimedia-a/6300532690.jpg</t>
  </si>
  <si>
    <t>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 https://getfile.dokpub.com/yandex/get/https://disk.yandex.ru/d/pJxR9bH2KTiEYg/6.jpg</t>
  </si>
  <si>
    <t>11061-700</t>
  </si>
  <si>
    <t>Искусственный мех белый с ворсом 9 мм для шитья игрушек и рукоделия И-30, Отрез 145x700 см</t>
  </si>
  <si>
    <t>00-00002684</t>
  </si>
  <si>
    <t>2037939216484</t>
  </si>
  <si>
    <t>Искусственный мех белый с ворсом 9 мм, 145х700см</t>
  </si>
  <si>
    <t>https://disk.yandex.ru/d/eV_AGW2Brso2Fg</t>
  </si>
  <si>
    <t>https://cdn1.ozone.ru/s3/multimedia-l/6825486693.jpg, https://cdn1.ozone.ru/s3/multimedia-b/6300532583.jpg, https://cdn1.ozone.ru/s3/multimedia-z/6300532823.jpg, https://cdn1.ozone.ru/s3/multimedia-5/6815773085.jpg, https://cdn1.ozone.ru/s3/multimedia-u/6300532674.jpg, https://cdn1.ozone.ru/s3/multimedia-a/6300532690.jpg</t>
  </si>
  <si>
    <t>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 https://getfile.dokpub.com/yandex/get/https://disk.yandex.ru/d/eV_AGW2Brso2Fg/6.jpg</t>
  </si>
  <si>
    <t>11061-10</t>
  </si>
  <si>
    <t>Искусственный мех белый с ворсом 9 мм для шитья игрушек и рукоделия И-30 Отрез 10 метров</t>
  </si>
  <si>
    <t>00-00003567</t>
  </si>
  <si>
    <t>2039392476542</t>
  </si>
  <si>
    <t>Искусственный мех белый с ворсом 9 мм, Рулон 10 метров</t>
  </si>
  <si>
    <t>https://disk.yandex.ru/d/3IybbYExTGc5VQ</t>
  </si>
  <si>
    <t>https://getfile.dokpub.com/yandex/get/https://disk.yandex.ru/d/3IybbYExTGc5VQ/1.jpg, https://getfile.dokpub.com/yandex/get/https://disk.yandex.ru/d/3IybbYExTGc5VQ/2.jpg, https://getfile.dokpub.com/yandex/get/https://disk.yandex.ru/d/3IybbYExTGc5VQ/3.jpg</t>
  </si>
  <si>
    <t>10 метров</t>
  </si>
  <si>
    <t>11071</t>
  </si>
  <si>
    <t>Искусственный мех темно-рыжий с ворсом 9 мм для шитья игрушек  и рукоделия, И-274, отрез 45x50 см</t>
  </si>
  <si>
    <t>00-00001800</t>
  </si>
  <si>
    <t>2028865237704</t>
  </si>
  <si>
    <t>Искусственный мех с ворсом 9 мм, темно-рыжий, 45х50 см</t>
  </si>
  <si>
    <t>https://disk.yandex.ru/d/wk9H5uRDCscdMA</t>
  </si>
  <si>
    <t>https://disk.yandex.ru/d/K19ZAL1Zlt1-qQ</t>
  </si>
  <si>
    <t>И-274</t>
  </si>
  <si>
    <t>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t>
  </si>
  <si>
    <t>https://disk.yandex.ru/d/PmeBTmVYIy48vQ</t>
  </si>
  <si>
    <t>https://disk.yandex.ru/d/rJU1xFGd7E7XhQ</t>
  </si>
  <si>
    <t>https://cdn1.ozone.ru/s3/multimedia-u/6827416446.jpg, https://cdn1.ozone.ru/s3/multimedia-3/6300631035.jpg, https://cdn1.ozone.ru/s3/multimedia-7/6300631255.jpg, https://cdn1.ozone.ru/s3/multimedia-a/6300631006.jpg, https://cdn1.ozone.ru/s3/multimedia-c/6300631008.jpg</t>
  </si>
  <si>
    <t>11072</t>
  </si>
  <si>
    <t>Искусственный мех темно-рыжий с ворсом 9 мм для шитья игрушек  и рукоделия, И-274, отрез 95x50 см</t>
  </si>
  <si>
    <t>00-00001802</t>
  </si>
  <si>
    <t>2028865237711</t>
  </si>
  <si>
    <t>Искусственный мех с ворсом 9 мм, темно-рыжий, 95х50 см</t>
  </si>
  <si>
    <t>https://disk.yandex.ru/d/JsC6chUvxum65g</t>
  </si>
  <si>
    <t>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t>
  </si>
  <si>
    <t>https://cdn1.ozone.ru/s3/multimedia-j/6825486655.jpg, https://cdn1.ozone.ru/s3/multimedia-3/6300631035.jpg, https://cdn1.ozone.ru/s3/multimedia-7/6300631255.jpg, https://cdn1.ozone.ru/s3/multimedia-a/6300631006.jpg, https://cdn1.ozone.ru/s3/multimedia-c/6300631008.jpg</t>
  </si>
  <si>
    <t>11073</t>
  </si>
  <si>
    <t>Искусственный мех темно-рыжий с ворсом 9 мм для шитья игрушек  и рукоделия, И-274, отрез 145x50 см</t>
  </si>
  <si>
    <t>00-00001803</t>
  </si>
  <si>
    <t>2028865237728</t>
  </si>
  <si>
    <t>Искусственный мех с ворсом 9 мм,темно-рыжий, 145х50 см</t>
  </si>
  <si>
    <t>https://disk.yandex.ru/d/0lybUWjcbqRPPQ</t>
  </si>
  <si>
    <t>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t>
  </si>
  <si>
    <t>https://cdn1.ozone.ru/s3/multimedia-i/6825486870.jpg, https://cdn1.ozone.ru/s3/multimedia-3/6300631035.jpg, https://cdn1.ozone.ru/s3/multimedia-7/6300631255.jpg, https://cdn1.ozone.ru/s3/multimedia-a/6300631006.jpg, https://cdn1.ozone.ru/s3/multimedia-c/6300631008.jpg</t>
  </si>
  <si>
    <t>11074</t>
  </si>
  <si>
    <t>Искусственный мех темно-рыжий с ворсом 9 мм для шитья игрушек  и рукоделия, И-274, отрез 145x100 см</t>
  </si>
  <si>
    <t>00-00001804</t>
  </si>
  <si>
    <t>2028865237735</t>
  </si>
  <si>
    <t>Искусственный мех с ворсом 9 мм, темно-рыжий, 145х100 см</t>
  </si>
  <si>
    <t>https://disk.yandex.ru/d/p11FXASd4WMU4Q</t>
  </si>
  <si>
    <t>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t>
  </si>
  <si>
    <t>https://cdn1.ozone.ru/s3/multimedia-1/6825486637.jpg, https://cdn1.ozone.ru/s3/multimedia-3/6300631035.jpg, https://cdn1.ozone.ru/s3/multimedia-7/6300631255.jpg, https://cdn1.ozone.ru/s3/multimedia-a/6300631006.jpg, https://cdn1.ozone.ru/s3/multimedia-c/6300631008.jpg</t>
  </si>
  <si>
    <t>11075</t>
  </si>
  <si>
    <t>Искусственный мех темно-рыжий с ворсом 9 мм для шитья игрушек  и рукоделия, И-274, отрез 145x150 см</t>
  </si>
  <si>
    <t>00-00001805</t>
  </si>
  <si>
    <t>2028865237742</t>
  </si>
  <si>
    <t>Искусственный мех с ворсом 9 мм, темно-рыжий, 145х150 см</t>
  </si>
  <si>
    <t>https://disk.yandex.ru/d/TF2Fb5pJeW6SKA</t>
  </si>
  <si>
    <t>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t>
  </si>
  <si>
    <t>https://cdn1.ozone.ru/s3/multimedia-i/6826719906.jpg, https://cdn1.ozone.ru/s3/multimedia-3/6300631035.jpg, https://cdn1.ozone.ru/s3/multimedia-7/6300631255.jpg, https://cdn1.ozone.ru/s3/multimedia-a/6300631006.jpg, https://cdn1.ozone.ru/s3/multimedia-c/6300631008.jpg</t>
  </si>
  <si>
    <t>11071-200</t>
  </si>
  <si>
    <t>Искусственный мех темно-рыжий с ворсом 9 мм для шитья игрушек  и рукоделия, И-274, отрез 145x200 см</t>
  </si>
  <si>
    <t>00-00002685</t>
  </si>
  <si>
    <t>2037939544280</t>
  </si>
  <si>
    <t>Искусственный мех с ворсом 9 мм, темно-рыжий, 145х200 см</t>
  </si>
  <si>
    <t>https://disk.yandex.ru/d/egVrKw9pzdpdfg</t>
  </si>
  <si>
    <t>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t>
  </si>
  <si>
    <t>https://cdn1.ozone.ru/s3/multimedia-n/6825487091.jpg, https://cdn1.ozone.ru/s3/multimedia-3/6300631035.jpg, https://cdn1.ozone.ru/s3/multimedia-7/6300631255.jpg, https://cdn1.ozone.ru/s3/multimedia-a/6300631006.jpg, https://cdn1.ozone.ru/s3/multimedia-c/6300631008.jpg</t>
  </si>
  <si>
    <t>11071-300</t>
  </si>
  <si>
    <t>Искусственный мех темно-рыжий с ворсом 9 мм для шитья игрушек  и рукоделия, И-274, отрез 145x300 см</t>
  </si>
  <si>
    <t>00-00002688</t>
  </si>
  <si>
    <t>2037939545553</t>
  </si>
  <si>
    <t>Искусственный мех с ворсом 9 мм,темно-рыжий, 145х300 см</t>
  </si>
  <si>
    <t>https://disk.yandex.ru/d/_172mLcIv2Pf6Q</t>
  </si>
  <si>
    <t>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t>
  </si>
  <si>
    <t>https://cdn1.ozone.ru/s3/multimedia-o/6825486732.jpg, https://cdn1.ozone.ru/s3/multimedia-3/6300631035.jpg, https://cdn1.ozone.ru/s3/multimedia-7/6300631255.jpg, https://cdn1.ozone.ru/s3/multimedia-a/6300631006.jpg, https://cdn1.ozone.ru/s3/multimedia-c/6300631008.jpg</t>
  </si>
  <si>
    <t>11071-400</t>
  </si>
  <si>
    <t>Искусственный мех темно-рыжий с ворсом 9 мм для шитья игрушек  и рукоделия, И-274, отрез 145x400 см</t>
  </si>
  <si>
    <t>00-00002687</t>
  </si>
  <si>
    <t>2037939547175</t>
  </si>
  <si>
    <t>Искусственный мех с ворсом 9 мм, темно-рыжий, 145х400 см</t>
  </si>
  <si>
    <t>https://disk.yandex.ru/d/JuK5FSsO5QXnoA</t>
  </si>
  <si>
    <t>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t>
  </si>
  <si>
    <t>https://cdn1.ozone.ru/s3/multimedia-a/6825486718.jpg, https://cdn1.ozone.ru/s3/multimedia-3/6300631035.jpg, https://cdn1.ozone.ru/s3/multimedia-7/6300631255.jpg, https://cdn1.ozone.ru/s3/multimedia-a/6300631006.jpg, https://cdn1.ozone.ru/s3/multimedia-c/6300631008.jpg</t>
  </si>
  <si>
    <t>11071-500</t>
  </si>
  <si>
    <t>Искусственный мех темно-рыжий с ворсом 9 мм для шитья игрушек  и рукоделия, И-274, отрез 145x500 см</t>
  </si>
  <si>
    <t>00-00002689</t>
  </si>
  <si>
    <t>2037939547922</t>
  </si>
  <si>
    <t>Искусственный мех с ворсом 9 мм,темно-рыжий, 145х500 см</t>
  </si>
  <si>
    <t>https://disk.yandex.ru/d/6YrZ5kxJjdszjQ</t>
  </si>
  <si>
    <t>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t>
  </si>
  <si>
    <t>https://cdn1.ozone.ru/s3/multimedia-l/6825486657.jpg, https://cdn1.ozone.ru/s3/multimedia-3/6300631035.jpg, https://cdn1.ozone.ru/s3/multimedia-7/6300631255.jpg, https://cdn1.ozone.ru/s3/multimedia-a/6300631006.jpg, https://cdn1.ozone.ru/s3/multimedia-c/6300631008.jpg</t>
  </si>
  <si>
    <t>11071-600</t>
  </si>
  <si>
    <t>Искусственный мех темно-рыжий с ворсом 9 мм для шитья игрушек  и рукоделия, И-274, отрез 145x600 см</t>
  </si>
  <si>
    <t>00-00002690</t>
  </si>
  <si>
    <t>2037939549162</t>
  </si>
  <si>
    <t>Искусственный мех с ворсом 9 мм, темно-рыжий, 145х600 см</t>
  </si>
  <si>
    <t>https://disk.yandex.ru/d/aXs-KG7WFKCHQQ</t>
  </si>
  <si>
    <t>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t>
  </si>
  <si>
    <t>https://cdn1.ozone.ru/s3/multimedia-b/6825486863.jpg, https://cdn1.ozone.ru/s3/multimedia-3/6300631035.jpg, https://cdn1.ozone.ru/s3/multimedia-7/6300631255.jpg, https://cdn1.ozone.ru/s3/multimedia-a/6300631006.jpg, https://cdn1.ozone.ru/s3/multimedia-c/6300631008.jpg</t>
  </si>
  <si>
    <t>11071-700</t>
  </si>
  <si>
    <t>Искусственный мех темно-рыжий с ворсом 9 мм для шитья игрушек  и рукоделия, И-274, отрез 145x700 см</t>
  </si>
  <si>
    <t>00-00002691</t>
  </si>
  <si>
    <t>2037939551967</t>
  </si>
  <si>
    <t>Искусственный мех с ворсом 9 мм,темно-рыжий, 145х700 см</t>
  </si>
  <si>
    <t>https://disk.yandex.ru/d/jJ_DK0DTeDLoxQ</t>
  </si>
  <si>
    <t>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t>
  </si>
  <si>
    <t>https://cdn1.ozone.ru/s3/multimedia-l/6825486729.jpg, https://cdn1.ozone.ru/s3/multimedia-3/6300631035.jpg, https://cdn1.ozone.ru/s3/multimedia-7/6300631255.jpg, https://cdn1.ozone.ru/s3/multimedia-a/6300631006.jpg, https://cdn1.ozone.ru/s3/multimedia-c/6300631008.jpg</t>
  </si>
  <si>
    <t>11071-10</t>
  </si>
  <si>
    <t>Искусственный мех темно-рыжий с ворсом 9 мм для шитья игрушек  и рукоделия, И-274, отрез 10 м</t>
  </si>
  <si>
    <t>00-00003369</t>
  </si>
  <si>
    <t>2039063934449</t>
  </si>
  <si>
    <t>Искусственный мех с ворсом 9 мм,темно-рыжий, рулон 10 м</t>
  </si>
  <si>
    <t>https://disk.yandex.ru/d/clsiHNOYacH1Tg</t>
  </si>
  <si>
    <t>1 шт</t>
  </si>
  <si>
    <t>11076</t>
  </si>
  <si>
    <t>Искусственный мех черный с ворсом 90 мм для шитья игрушек  и рукоделия, ИД-81, отрез 45x50 см</t>
  </si>
  <si>
    <t>00-00001806</t>
  </si>
  <si>
    <t>2028865237759</t>
  </si>
  <si>
    <t>Искусственный мех черный  с ворсом 90 мм, 45х50 см</t>
  </si>
  <si>
    <t>https://disk.yandex.ru/d/YAsWum4CAGw_sA</t>
  </si>
  <si>
    <t>https://disk.yandex.ru/d/nW-PKCScnHWxGw</t>
  </si>
  <si>
    <t>ИД-81</t>
  </si>
  <si>
    <t>https://disk.yandex.ru/d/g5lB73NBY_DLoQ</t>
  </si>
  <si>
    <t>https://disk.yandex.ru/d/I-UK317Pxv3n1A</t>
  </si>
  <si>
    <t>405р - Творите с нежностью</t>
  </si>
  <si>
    <t>https://cdn1.ozone.ru/s3/multimedia-h/6825486761.jpg, https://cdn1.ozone.ru/s3/multimedia-s/6300885940.jpg, https://cdn1.ozone.ru/s3/multimedia-p/6300885937.jpg, https://cdn1.ozone.ru/s3/multimedia-r/6300885939.jpg</t>
  </si>
  <si>
    <t>https://getfile.dokpub.com/yandex/get/https://disk.yandex.ru/d/YAsWum4CAGw_sA/1.jpg, https://getfile.dokpub.com/yandex/get/https://disk.yandex.ru/d/YAsWum4CAGw_sA/2.jpeg, https://getfile.dokpub.com/yandex/get/https://disk.yandex.ru/d/YAsWum4CAGw_sA/3.jpg, https://getfile.dokpub.com/yandex/get/https://disk.yandex.ru/d/YAsWum4CAGw_sA/4.jpg, https://getfile.dokpub.com/yandex/get/https://disk.yandex.ru/d/YAsWum4CAGw_sA/5.jpg</t>
  </si>
  <si>
    <t>11077</t>
  </si>
  <si>
    <t>Искусственный мех черный с ворсом 90 мм для шитья игрушек  и рукоделия, ИД-81, отрез 95x50 см</t>
  </si>
  <si>
    <t>00-00001808</t>
  </si>
  <si>
    <t>2028865237766</t>
  </si>
  <si>
    <t>Искусственный мех черный с ворсом 90 мм, 95х50 см</t>
  </si>
  <si>
    <t>https://disk.yandex.ru/d/ztVk81v3oBC3KQ</t>
  </si>
  <si>
    <t>https://getfile.dokpub.com/yandex/get/https://disk.yandex.ru/d/ztVk81v3oBC3KQ/1.jpg, https://getfile.dokpub.com/yandex/get/https://disk.yandex.ru/d/ztVk81v3oBC3KQ/2.jpeg, https://getfile.dokpub.com/yandex/get/https://disk.yandex.ru/d/ztVk81v3oBC3KQ/3.jpg, https://getfile.dokpub.com/yandex/get/https://disk.yandex.ru/d/ztVk81v3oBC3KQ/4.jpg, https://getfile.dokpub.com/yandex/get/https://disk.yandex.ru/d/ztVk81v3oBC3KQ/5.jpg</t>
  </si>
  <si>
    <t>https://cdn1.ozone.ru/s3/multimedia-r/6825486627.jpg, https://cdn1.ozone.ru/s3/multimedia-s/6300885940.jpg, https://cdn1.ozone.ru/s3/multimedia-p/6300885937.jpg, https://cdn1.ozone.ru/s3/multimedia-r/6300885939.jpg</t>
  </si>
  <si>
    <t>11078</t>
  </si>
  <si>
    <t>Искусственный мех черный с ворсом 90 мм для шитья игрушек  и рукоделия, ИД-81, отрез 145x50 см</t>
  </si>
  <si>
    <t>00-00001809</t>
  </si>
  <si>
    <t>2028865237773</t>
  </si>
  <si>
    <t>Искусственный мех черный с ворсом 90 мм, 145х50 см</t>
  </si>
  <si>
    <t>https://disk.yandex.ru/d/KHNk0omLjXz3IA</t>
  </si>
  <si>
    <t>https://getfile.dokpub.com/yandex/get/https://disk.yandex.ru/d/KHNk0omLjXz3IA/1.jpg, https://getfile.dokpub.com/yandex/get/https://disk.yandex.ru/d/KHNk0omLjXz3IA/2.jpeg, https://getfile.dokpub.com/yandex/get/https://disk.yandex.ru/d/KHNk0omLjXz3IA/3.jpg, https://getfile.dokpub.com/yandex/get/https://disk.yandex.ru/d/KHNk0omLjXz3IA/4.jpg, https://getfile.dokpub.com/yandex/get/https://disk.yandex.ru/d/KHNk0omLjXz3IA/5.jpg</t>
  </si>
  <si>
    <t>1 670р -50х170 -El-tex</t>
  </si>
  <si>
    <t>https://cdn1.ozone.ru/s3/multimedia-h/6825486905.jpg, https://cdn1.ozone.ru/s3/multimedia-s/6300885940.jpg, https://cdn1.ozone.ru/s3/multimedia-p/6300885937.jpg, https://cdn1.ozone.ru/s3/multimedia-r/6300885939.jpg</t>
  </si>
  <si>
    <t>11079</t>
  </si>
  <si>
    <t>Искусственный мех черный с ворсом 90 мм для шитья игрушек  и рукоделия, ИД-81, отрез 145x100 см</t>
  </si>
  <si>
    <t>00-00001810</t>
  </si>
  <si>
    <t>2028865237780</t>
  </si>
  <si>
    <t>Искусственный мех черный с ворсом 90 мм, 145х100 см</t>
  </si>
  <si>
    <t>https://disk.yandex.ru/d/uNjg-NZ5VX4QNw</t>
  </si>
  <si>
    <t>https://getfile.dokpub.com/yandex/get/https://disk.yandex.ru/d/uNjg-NZ5VX4QNw/1.jpg, https://getfile.dokpub.com/yandex/get/https://disk.yandex.ru/d/uNjg-NZ5VX4QNw/2.jpeg, https://getfile.dokpub.com/yandex/get/https://disk.yandex.ru/d/uNjg-NZ5VX4QNw/3.jpg, https://getfile.dokpub.com/yandex/get/https://disk.yandex.ru/d/uNjg-NZ5VX4QNw/4.jpg, https://getfile.dokpub.com/yandex/get/https://disk.yandex.ru/d/uNjg-NZ5VX4QNw/5.jpg</t>
  </si>
  <si>
    <t>2 948р -100х170-El-tex</t>
  </si>
  <si>
    <t>https://cdn1.ozone.ru/s3/multimedia-c/6825486648.jpg, https://cdn1.ozone.ru/s3/multimedia-s/6300885940.jpg, https://cdn1.ozone.ru/s3/multimedia-p/6300885937.jpg, https://cdn1.ozone.ru/s3/multimedia-r/6300885939.jpg</t>
  </si>
  <si>
    <t>11080</t>
  </si>
  <si>
    <t>Искусственный мех черный с ворсом 90 мм для шитья игрушек  и рукоделия, ИД-81, отрез 145x150 см</t>
  </si>
  <si>
    <t>00-00001811</t>
  </si>
  <si>
    <t>2028865237797</t>
  </si>
  <si>
    <t>Искусственный мех черный с ворсом 90 мм, 145х150 см</t>
  </si>
  <si>
    <t>https://disk.yandex.ru/d/B1-ek86ps_zNWg</t>
  </si>
  <si>
    <t>https://getfile.dokpub.com/yandex/get/https://disk.yandex.ru/d/B1-ek86ps_zNWg/1.jpg, https://getfile.dokpub.com/yandex/get/https://disk.yandex.ru/d/B1-ek86ps_zNWg/2.jpeg, https://getfile.dokpub.com/yandex/get/https://disk.yandex.ru/d/B1-ek86ps_zNWg/3.jpg, https://getfile.dokpub.com/yandex/get/https://disk.yandex.ru/d/B1-ek86ps_zNWg/4.jpg, https://getfile.dokpub.com/yandex/get/https://disk.yandex.ru/d/B1-ek86ps_zNWg/5.jpg</t>
  </si>
  <si>
    <t>https://cdn1.ozone.ru/s3/multimedia-j/6826719871.jpg, https://cdn1.ozone.ru/s3/multimedia-s/6300885940.jpg, https://cdn1.ozone.ru/s3/multimedia-p/6300885937.jpg, https://cdn1.ozone.ru/s3/multimedia-r/6300885939.jpg</t>
  </si>
  <si>
    <t>11076-200</t>
  </si>
  <si>
    <t>Искусственный мех черный с ворсом 90 мм для шитья игрушек  и рукоделия, ИД-81, отрез 145x200 см</t>
  </si>
  <si>
    <t>00-00002672</t>
  </si>
  <si>
    <t>2037938992129</t>
  </si>
  <si>
    <t>Искусственный мех черный с ворсом 90 мм, 145х200 см</t>
  </si>
  <si>
    <t>https://disk.yandex.ru/d/EIW87x3QH355Fg</t>
  </si>
  <si>
    <t>https://getfile.dokpub.com/yandex/get/https://disk.yandex.ru/d/EIW87x3QH355Fg/1.jpg, https://getfile.dokpub.com/yandex/get/https://disk.yandex.ru/d/EIW87x3QH355Fg/2.jpeg, https://getfile.dokpub.com/yandex/get/https://disk.yandex.ru/d/EIW87x3QH355Fg/3.jpg, https://getfile.dokpub.com/yandex/get/https://disk.yandex.ru/d/EIW87x3QH355Fg/4.jpg, https://getfile.dokpub.com/yandex/get/https://disk.yandex.ru/d/EIW87x3QH355Fg/5.jpg</t>
  </si>
  <si>
    <t>https://cdn1.ozone.ru/s3/multimedia-2/6825486854.jpg, https://cdn1.ozone.ru/s3/multimedia-s/6300885940.jpg, https://cdn1.ozone.ru/s3/multimedia-p/6300885937.jpg, https://cdn1.ozone.ru/s3/multimedia-r/6300885939.jpg</t>
  </si>
  <si>
    <t>11076-300</t>
  </si>
  <si>
    <t>Искусственный мех черный с ворсом 90 мм для шитья игрушек  и рукоделия, ИД-81, отрез 145x300 см</t>
  </si>
  <si>
    <t>00-00002673</t>
  </si>
  <si>
    <t>2037938994826</t>
  </si>
  <si>
    <t>Искусственный мех черный с ворсом 90 мм, 145х300 см</t>
  </si>
  <si>
    <t>https://disk.yandex.ru/d/l66uIxEpeYDLSQ</t>
  </si>
  <si>
    <t>https://getfile.dokpub.com/yandex/get/https://disk.yandex.ru/d/l66uIxEpeYDLSQ/1.jpg, https://getfile.dokpub.com/yandex/get/https://disk.yandex.ru/d/l66uIxEpeYDLSQ/2.jpeg, https://getfile.dokpub.com/yandex/get/https://disk.yandex.ru/d/l66uIxEpeYDLSQ/3.jpg, https://getfile.dokpub.com/yandex/get/https://disk.yandex.ru/d/l66uIxEpeYDLSQ/4.jpg, https://getfile.dokpub.com/yandex/get/https://disk.yandex.ru/d/l66uIxEpeYDLSQ/5.jpg</t>
  </si>
  <si>
    <t>https://cdn1.ozone.ru/s3/multimedia-i/6825486942.jpg, https://cdn1.ozone.ru/s3/multimedia-s/6300885940.jpg, https://cdn1.ozone.ru/s3/multimedia-p/6300885937.jpg, https://cdn1.ozone.ru/s3/multimedia-r/6300885939.jpg</t>
  </si>
  <si>
    <t>11076-400</t>
  </si>
  <si>
    <t>Искусственный мех черный с ворсом 90 мм для шитья игрушек  и рукоделия, ИД-81, отрез 145x400 см</t>
  </si>
  <si>
    <t>00-00002674</t>
  </si>
  <si>
    <t>2037938998312</t>
  </si>
  <si>
    <t>Искусственный мех черный с ворсом 90 мм, 145х400 см</t>
  </si>
  <si>
    <t>https://disk.yandex.ru/d/IpERwkiO9HpLDw</t>
  </si>
  <si>
    <t>https://getfile.dokpub.com/yandex/get/https://disk.yandex.ru/d/IpERwkiO9HpLDw/1.jpg, https://getfile.dokpub.com/yandex/get/https://disk.yandex.ru/d/IpERwkiO9HpLDw/2.jpeg, https://getfile.dokpub.com/yandex/get/https://disk.yandex.ru/d/IpERwkiO9HpLDw/3.jpg, https://getfile.dokpub.com/yandex/get/https://disk.yandex.ru/d/IpERwkiO9HpLDw/4.jpg, https://getfile.dokpub.com/yandex/get/https://disk.yandex.ru/d/IpERwkiO9HpLDw/5.jpg</t>
  </si>
  <si>
    <t>https://cdn1.ozone.ru/s3/multimedia-f/6825486687.jpg, https://cdn1.ozone.ru/s3/multimedia-s/6300885940.jpg, https://cdn1.ozone.ru/s3/multimedia-p/6300885937.jpg, https://cdn1.ozone.ru/s3/multimedia-r/6300885939.jpg, https://cdn1.ozone.ru/s3/multimedia-k/6825486620.jpg</t>
  </si>
  <si>
    <t>11076-500</t>
  </si>
  <si>
    <t>Искусственный мех черный с ворсом 90 мм для шитья игрушек  и рукоделия, ИД-81, отрез 145x500 см</t>
  </si>
  <si>
    <t>00-00002675</t>
  </si>
  <si>
    <t>2037938999050</t>
  </si>
  <si>
    <t>Искусственный мех черный с ворсом 90 мм, 145х500 см</t>
  </si>
  <si>
    <t>https://disk.yandex.ru/d/EME8koGjoY-DIw</t>
  </si>
  <si>
    <t>https://getfile.dokpub.com/yandex/get/https://disk.yandex.ru/d/EME8koGjoY-DIw/1.jpg, https://getfile.dokpub.com/yandex/get/https://disk.yandex.ru/d/EME8koGjoY-DIw/2.jpeg, https://getfile.dokpub.com/yandex/get/https://disk.yandex.ru/d/EME8koGjoY-DIw/3.jpg, https://getfile.dokpub.com/yandex/get/https://disk.yandex.ru/d/EME8koGjoY-DIw/4.jpg, https://getfile.dokpub.com/yandex/get/https://disk.yandex.ru/d/EME8koGjoY-DIw/5.jpg</t>
  </si>
  <si>
    <t>https://cdn1.ozone.ru/s3/multimedia-i/6825486798.jpg, https://cdn1.ozone.ru/s3/multimedia-s/6300885940.jpg, https://cdn1.ozone.ru/s3/multimedia-p/6300885937.jpg, https://cdn1.ozone.ru/s3/multimedia-r/6300885939.jpg</t>
  </si>
  <si>
    <t>11076-600</t>
  </si>
  <si>
    <t>Искусственный мех черный с ворсом 90 мм для шитья игрушек  и рукоделия, ИД-81, отрез 145x600 см</t>
  </si>
  <si>
    <t>00-00002676</t>
  </si>
  <si>
    <t>2037938999623</t>
  </si>
  <si>
    <t>Искусственный мех черный с ворсом 90 мм, 145х600 см</t>
  </si>
  <si>
    <t>https://disk.yandex.ru/d/x9oH9mHLG_uxUQ</t>
  </si>
  <si>
    <t>https://getfile.dokpub.com/yandex/get/https://disk.yandex.ru/d/x9oH9mHLG_uxUQ/1.jpg, https://getfile.dokpub.com/yandex/get/https://disk.yandex.ru/d/x9oH9mHLG_uxUQ/2.jpeg, https://getfile.dokpub.com/yandex/get/https://disk.yandex.ru/d/x9oH9mHLG_uxUQ/3.jpg, https://getfile.dokpub.com/yandex/get/https://disk.yandex.ru/d/x9oH9mHLG_uxUQ/4.jpg, https://getfile.dokpub.com/yandex/get/https://disk.yandex.ru/d/x9oH9mHLG_uxUQ/5.jpg</t>
  </si>
  <si>
    <t>https://cdn1.ozone.ru/s3/multimedia-t/6825487025.jpg, https://cdn1.ozone.ru/s3/multimedia-s/6300885940.jpg, https://cdn1.ozone.ru/s3/multimedia-p/6300885937.jpg, https://cdn1.ozone.ru/s3/multimedia-r/6300885939.jpg</t>
  </si>
  <si>
    <t>11076-700</t>
  </si>
  <si>
    <t>Искусственный мех черный с ворсом 90 мм для шитья игрушек  и рукоделия, ИД-81, отрез 145x700 см</t>
  </si>
  <si>
    <t>00-00002677</t>
  </si>
  <si>
    <t>2037939002209</t>
  </si>
  <si>
    <t>Искусственный мех черный с ворсом 90 мм, 145х700 см</t>
  </si>
  <si>
    <t>https://disk.yandex.ru/d/W0CRTl7Qcuanrg</t>
  </si>
  <si>
    <t>https://getfile.dokpub.com/yandex/get/https://disk.yandex.ru/d/W0CRTl7Qcuanrg/1.jpg, https://getfile.dokpub.com/yandex/get/https://disk.yandex.ru/d/W0CRTl7Qcuanrg/2.jpeg, https://getfile.dokpub.com/yandex/get/https://disk.yandex.ru/d/W0CRTl7Qcuanrg/3.jpg, https://getfile.dokpub.com/yandex/get/https://disk.yandex.ru/d/W0CRTl7Qcuanrg/4.jpg, https://getfile.dokpub.com/yandex/get/https://disk.yandex.ru/d/W0CRTl7Qcuanrg/5.jpg</t>
  </si>
  <si>
    <t>https://cdn1.ozone.ru/s3/multimedia-h/6825487013.jpg, https://cdn1.ozone.ru/s3/multimedia-s/6300885940.jpg, https://cdn1.ozone.ru/s3/multimedia-p/6300885937.jpg, https://cdn1.ozone.ru/s3/multimedia-r/6300885939.jpg</t>
  </si>
  <si>
    <t>11081</t>
  </si>
  <si>
    <t>Искусственный мех коричневый с ворсом 9мм для шитья игрушек и рукоделия, И-234, отрез 45x50 см</t>
  </si>
  <si>
    <t>00-00001812</t>
  </si>
  <si>
    <t>2028865237858</t>
  </si>
  <si>
    <t>Искусственный мех с ворсом 9 мм,коричневый,45х50см</t>
  </si>
  <si>
    <t>https://disk.yandex.ru/d/DWI8H5cNWEoDCQ</t>
  </si>
  <si>
    <t>https://disk.yandex.ru/d/E-5m5AZot4zlMw</t>
  </si>
  <si>
    <t>И-234</t>
  </si>
  <si>
    <t>шоколадный</t>
  </si>
  <si>
    <t>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t>
  </si>
  <si>
    <t>https://disk.yandex.ru/d/PY2x3X0OhPEeIg</t>
  </si>
  <si>
    <t>https://cdn1.ozone.ru/s3/multimedia-3/6825486855.jpg, https://cdn1.ozone.ru/s3/multimedia-p/6300957757.jpg, https://cdn1.ozone.ru/s3/multimedia-z/6300957731.jpg, https://cdn1.ozone.ru/s3/multimedia-x/6300957729.jpg, https://getfile.dokpub.com/yandex/get/https://disk.yandex.ru/d/DE0q_X_PLv8y-g/I_234_720.mp4</t>
  </si>
  <si>
    <t>11082</t>
  </si>
  <si>
    <t>Искусственный мех коричневый с ворсом 9мм для шитья игрушек и рукоделия, И-234, отрез 95x50 см</t>
  </si>
  <si>
    <t>00-00001814</t>
  </si>
  <si>
    <t>2028865237865</t>
  </si>
  <si>
    <t>Искусственный мех с ворсом 9 мм,коричневый,95х50 см</t>
  </si>
  <si>
    <t>https://disk.yandex.ru/d/4K4uF17TuMgSJA</t>
  </si>
  <si>
    <t>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t>
  </si>
  <si>
    <t>https://cdn1.ozone.ru/s3/multimedia-3/6825486783.jpg, https://cdn1.ozone.ru/s3/multimedia-p/6300957757.jpg, https://cdn1.ozone.ru/s3/multimedia-z/6300957731.jpg, https://cdn1.ozone.ru/s3/multimedia-x/6300957729.jpg, https://getfile.dokpub.com/yandex/get/https://disk.yandex.ru/d/DE0q_X_PLv8y-g/I_234_720.mp4</t>
  </si>
  <si>
    <t>11083</t>
  </si>
  <si>
    <t>Искусственный мех коричневый с ворсом 9мм для шитья игрушек и рукоделия, И-234, отрез 145x50 см</t>
  </si>
  <si>
    <t>00-00001815</t>
  </si>
  <si>
    <t>2028865237872</t>
  </si>
  <si>
    <t>Искусственный мех с ворсом 9 мм,коричневый,145х50 см</t>
  </si>
  <si>
    <t>https://disk.yandex.ru/d/iIUr33hP4RfDPg</t>
  </si>
  <si>
    <t>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t>
  </si>
  <si>
    <t>https://cdn1.ozone.ru/s3/multimedia-n/6825486731.jpg, https://cdn1.ozone.ru/s3/multimedia-p/6300957757.jpg, https://cdn1.ozone.ru/s3/multimedia-z/6300957731.jpg, https://cdn1.ozone.ru/s3/multimedia-x/6300957729.jpg, https://getfile.dokpub.com/yandex/get/https://disk.yandex.ru/d/DE0q_X_PLv8y-g/I_234_720.mp4</t>
  </si>
  <si>
    <t>11084</t>
  </si>
  <si>
    <t>Искусственный мех коричневый с ворсом 9мм для шитья игрушек и рукоделия, И-234, отрез 145x100 см</t>
  </si>
  <si>
    <t>00-00001816</t>
  </si>
  <si>
    <t>2028865237889</t>
  </si>
  <si>
    <t>Искусственный мех с ворсом 9 мм,коричневый,145х100 см</t>
  </si>
  <si>
    <t>https://disk.yandex.ru/d/kNAgFSoIEfQA8Q</t>
  </si>
  <si>
    <t>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t>
  </si>
  <si>
    <t>https://cdn1.ozone.ru/s3/multimedia-5/6825486749.jpg, https://cdn1.ozone.ru/s3/multimedia-p/6300957757.jpg, https://cdn1.ozone.ru/s3/multimedia-z/6300957731.jpg, https://cdn1.ozone.ru/s3/multimedia-x/6300957729.jpg, https://getfile.dokpub.com/yandex/get/https://disk.yandex.ru/d/DE0q_X_PLv8y-g/I_234_720.mp4</t>
  </si>
  <si>
    <t>11085</t>
  </si>
  <si>
    <t>Искусственный мех коричневый с ворсом 9мм для шитья игрушек и рукоделия, И-234, отрез 145x150 см</t>
  </si>
  <si>
    <t>00-00001817</t>
  </si>
  <si>
    <t>2028865237896</t>
  </si>
  <si>
    <t>Искусственный мех с ворсом 9 мм,коричневый,145х150 см</t>
  </si>
  <si>
    <t>https://disk.yandex.ru/d/RmWDTKeL7cHyxg</t>
  </si>
  <si>
    <t>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t>
  </si>
  <si>
    <t>https://cdn1.ozone.ru/s3/multimedia-0/6826719924.jpg, https://cdn1.ozone.ru/s3/multimedia-p/6300957757.jpg, https://cdn1.ozone.ru/s3/multimedia-z/6300957731.jpg, https://cdn1.ozone.ru/s3/multimedia-x/6300957729.jpg, https://getfile.dokpub.com/yandex/get/https://disk.yandex.ru/d/DE0q_X_PLv8y-g/I_234_720.mp4</t>
  </si>
  <si>
    <t>11081-200</t>
  </si>
  <si>
    <t>Искусственный мех коричневый с ворсом 9мм для шитья игрушек и рукоделия, И-234, отрез 145x200 см</t>
  </si>
  <si>
    <t>00-00003319</t>
  </si>
  <si>
    <t>2038852828099</t>
  </si>
  <si>
    <t>Искусственный мех с ворсом 9 мм,коричневый,145х200 см</t>
  </si>
  <si>
    <t>https://disk.yandex.ru/d/Wc43pV2E6k3c4Q</t>
  </si>
  <si>
    <t>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t>
  </si>
  <si>
    <t>https://cdn1.ozone.ru/s3/multimedia-h/6826590593.jpg, https://cdn1.ozone.ru/s3/multimedia-p/6300957757.jpg, https://cdn1.ozone.ru/s3/multimedia-z/6300957731.jpg, https://cdn1.ozone.ru/s3/multimedia-x/6300957729.jpg, https://getfile.dokpub.com/yandex/get/https://disk.yandex.ru/d/DE0q_X_PLv8y-g/I_234_720.mp4</t>
  </si>
  <si>
    <t>11081-300</t>
  </si>
  <si>
    <t>Искусственный мех коричневый с ворсом 9мм для шитья игрушек и рукоделия, И-234, отрез 145x300 см</t>
  </si>
  <si>
    <t>00-00003320</t>
  </si>
  <si>
    <t>2038852829577</t>
  </si>
  <si>
    <t>Искусственный мех с ворсом 9 мм,коричневый,145х300 см</t>
  </si>
  <si>
    <t>https://disk.yandex.ru/d/K4lKgExYmNvmFA</t>
  </si>
  <si>
    <t>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t>
  </si>
  <si>
    <t>https://cdn1.ozone.ru/s3/multimedia-s/6826590748.jpg, https://cdn1.ozone.ru/s3/multimedia-p/6300957757.jpg, https://cdn1.ozone.ru/s3/multimedia-z/6300957731.jpg, https://cdn1.ozone.ru/s3/multimedia-x/6300957729.jpg, https://getfile.dokpub.com/yandex/get/https://disk.yandex.ru/d/DE0q_X_PLv8y-g/I_234_720.mp4</t>
  </si>
  <si>
    <t>11081-400</t>
  </si>
  <si>
    <t>Искусственный мех коричневый с ворсом 9мм для шитья игрушек и рукоделия, И-234, отрез 145x400 см</t>
  </si>
  <si>
    <t>00-00003321</t>
  </si>
  <si>
    <t>2038852830795</t>
  </si>
  <si>
    <t>Искусственный мех с ворсом 9 мм,коричневый,145х400 см</t>
  </si>
  <si>
    <t>https://disk.yandex.ru/d/LTxKD9cN3YRyNg</t>
  </si>
  <si>
    <t>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t>
  </si>
  <si>
    <t>https://cdn1.ozone.ru/s3/multimedia-8/6826590692.jpg, https://cdn1.ozone.ru/s3/multimedia-p/6300957757.jpg, https://cdn1.ozone.ru/s3/multimedia-z/6300957731.jpg, https://cdn1.ozone.ru/s3/multimedia-x/6300957729.jpg, https://getfile.dokpub.com/yandex/get/https://disk.yandex.ru/d/DE0q_X_PLv8y-g/I_234_720.mp4</t>
  </si>
  <si>
    <t>11081-500</t>
  </si>
  <si>
    <t>Искусственный мех коричневый с ворсом 9мм для шитья игрушек и рукоделия, И-234, отрез 145x500 см</t>
  </si>
  <si>
    <t>00-00003322</t>
  </si>
  <si>
    <t>2038852832058</t>
  </si>
  <si>
    <t>Искусственный мех с ворсом 9 мм,коричневый,145х500 см</t>
  </si>
  <si>
    <t>https://disk.yandex.ru/d/lhhMT2N5oGoWgQ</t>
  </si>
  <si>
    <t>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t>
  </si>
  <si>
    <t>https://cdn1.ozone.ru/s3/multimedia-4/6826590688.jpg, https://cdn1.ozone.ru/s3/multimedia-p/6300957757.jpg, https://cdn1.ozone.ru/s3/multimedia-z/6300957731.jpg, https://cdn1.ozone.ru/s3/multimedia-x/6300957729.jpg, https://getfile.dokpub.com/yandex/get/https://disk.yandex.ru/d/DE0q_X_PLv8y-g/I_234_720.mp4</t>
  </si>
  <si>
    <t>11081-600</t>
  </si>
  <si>
    <t>Искусственный мех коричневый с ворсом 9мм для шитья игрушек и рукоделия, И-234, отрез 145x600 см</t>
  </si>
  <si>
    <t>00-00003323</t>
  </si>
  <si>
    <t>2038852832928</t>
  </si>
  <si>
    <t>Искусственный мех с ворсом 9 мм,коричневый,145х600 см</t>
  </si>
  <si>
    <t>https://disk.yandex.ru/d/xGzTw_hxKtKKPw</t>
  </si>
  <si>
    <t>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t>
  </si>
  <si>
    <t>https://cdn1.ozone.ru/s3/multimedia-y/6826590718.jpg, https://cdn1.ozone.ru/s3/multimedia-p/6300957757.jpg, https://cdn1.ozone.ru/s3/multimedia-z/6300957731.jpg, https://cdn1.ozone.ru/s3/multimedia-x/6300957729.jpg, https://getfile.dokpub.com/yandex/get/https://disk.yandex.ru/d/DE0q_X_PLv8y-g/I_234_720.mp4</t>
  </si>
  <si>
    <t>11081-700</t>
  </si>
  <si>
    <t>Искусственный мех коричневый с ворсом 9мм для шитья игрушек и рукоделия, И-234, отрез 145x700 см</t>
  </si>
  <si>
    <t>00-00003324</t>
  </si>
  <si>
    <t>2038852835080</t>
  </si>
  <si>
    <t>Искусственный мех с ворсом 9 мм,коричневый,145х700 см</t>
  </si>
  <si>
    <t>https://disk.yandex.ru/d/ZGZSEJd4-71L4g</t>
  </si>
  <si>
    <t>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t>
  </si>
  <si>
    <t>https://cdn1.ozone.ru/s3/multimedia-f/6826590735.jpg, https://cdn1.ozone.ru/s3/multimedia-p/6300957757.jpg, https://cdn1.ozone.ru/s3/multimedia-z/6300957731.jpg, https://cdn1.ozone.ru/s3/multimedia-x/6300957729.jpg, https://getfile.dokpub.com/yandex/get/https://disk.yandex.ru/d/DE0q_X_PLv8y-g/I_234_720.mp4</t>
  </si>
  <si>
    <t>11081-10</t>
  </si>
  <si>
    <t>Искусственный мех коричневый с ворсом 9мм для шитья игрушек и рукоделия, И-234, отрез 10 м</t>
  </si>
  <si>
    <t>00-00003368</t>
  </si>
  <si>
    <t>2039063753811</t>
  </si>
  <si>
    <t>Искусственный мех с ворсом 9 мм,коричневый, рулон 10 м</t>
  </si>
  <si>
    <t>https://disk.yandex.ru/d/0dwRtNI9gVuMTQ</t>
  </si>
  <si>
    <t>https://getfile.dokpub.com/yandex/get/https://disk.yandex.ru/d/0dwRtNI9gVuMTQ/1.jpg, https://getfile.dokpub.com/yandex/get/https://disk.yandex.ru/d/0dwRtNI9gVuMTQ/2.jpg, https://getfile.dokpub.com/yandex/get/https://disk.yandex.ru/d/0dwRtNI9gVuMTQ/3.jpg, https://getfile.dokpub.com/yandex/get/https://disk.yandex.ru/d/0dwRtNI9gVuMTQ/4.jpg, https://getfile.dokpub.com/yandex/get/https://disk.yandex.ru/d/0dwRtNI9gVuMTQ/5.jpg</t>
  </si>
  <si>
    <t>11086</t>
  </si>
  <si>
    <t>Искусственный мех бежевый с ворсом 9мм для шитья игрушек и рукоделия, И-45, отрез 45x50 см</t>
  </si>
  <si>
    <t>00-00001818</t>
  </si>
  <si>
    <t>2028865237902</t>
  </si>
  <si>
    <t>Искусственный мех с ворсом 9 мм, бежевый, 45х50 см</t>
  </si>
  <si>
    <t>https://disk.yandex.ru/d/QaYvFHnSN68aSA</t>
  </si>
  <si>
    <t>https://disk.yandex.ru/d/yqDblvdDNWMSrw</t>
  </si>
  <si>
    <t>И-45</t>
  </si>
  <si>
    <t>https://getfile.dokpub.com/yandex/get/https://disk.yandex.ru/d/QaYvFHnSN68aSA/1.jpg, https://getfile.dokpub.com/yandex/get/https://disk.yandex.ru/d/QaYvFHnSN68aSA/2.jpg, https://getfile.dokpub.com/yandex/get/https://disk.yandex.ru/d/QaYvFHnSN68aSA/3.jpg, https://getfile.dokpub.com/yandex/get/https://disk.yandex.ru/d/QaYvFHnSN68aSA/4.jpg</t>
  </si>
  <si>
    <t>https://disk.yandex.ru/i/qwUPOXAWUVF2hQ</t>
  </si>
  <si>
    <t>https://disk.yandex.ru/d/ZYZI6Rz5cF1vgQ</t>
  </si>
  <si>
    <t>https://cdn1.ozone.ru/s3/multimedia-i/6825486618.jpg, https://cdn1.ozone.ru/s3/multimedia-6/6300995610.jpg, https://cdn1.ozone.ru/s3/multimedia-5/6300995609.jpg, https://cdn1.ozone.ru/s3/multimedia-2/6300995606.jpg</t>
  </si>
  <si>
    <t>11087</t>
  </si>
  <si>
    <t>Искусственный мех бежевый с ворсом 9мм для шитья игрушек и рукоделия, И-45, отрез 95x50 см</t>
  </si>
  <si>
    <t>00-00001820</t>
  </si>
  <si>
    <t>2028865237919</t>
  </si>
  <si>
    <t>Искусственный мех с ворсом 9 мм, бежевый, 95х50 см</t>
  </si>
  <si>
    <t>https://disk.yandex.ru/d/xglx4G6IzvEo7g</t>
  </si>
  <si>
    <t>https://getfile.dokpub.com/yandex/get/https://disk.yandex.ru/d/xglx4G6IzvEo7g/1.jpg, https://getfile.dokpub.com/yandex/get/https://disk.yandex.ru/d/xglx4G6IzvEo7g/2.jpg, https://getfile.dokpub.com/yandex/get/https://disk.yandex.ru/d/xglx4G6IzvEo7g/3.jpg, https://getfile.dokpub.com/yandex/get/https://disk.yandex.ru/d/xglx4G6IzvEo7g/4.jpg</t>
  </si>
  <si>
    <t>https://cdn1.ozone.ru/s3/multimedia-o/6825486696.jpg, https://cdn1.ozone.ru/s3/multimedia-6/6300995610.jpg, https://cdn1.ozone.ru/s3/multimedia-5/6300995609.jpg, https://cdn1.ozone.ru/s3/multimedia-2/6300995606.jpg</t>
  </si>
  <si>
    <t>11088</t>
  </si>
  <si>
    <t>Искусственный мех бежевый с ворсом 9мм для шитья игрушек и рукоделия, И-45, отрез 145x50 см</t>
  </si>
  <si>
    <t>00-00001821</t>
  </si>
  <si>
    <t>2028865237926</t>
  </si>
  <si>
    <t>Искусственный мех с ворсом 9 мм, бежевый, 145х50 см</t>
  </si>
  <si>
    <t>https://disk.yandex.ru/d/oSe4OeYkSLIaMA</t>
  </si>
  <si>
    <t>https://getfile.dokpub.com/yandex/get/https://disk.yandex.ru/d/oSe4OeYkSLIaMA/1.jpg, https://getfile.dokpub.com/yandex/get/https://disk.yandex.ru/d/oSe4OeYkSLIaMA/2.jpg, https://getfile.dokpub.com/yandex/get/https://disk.yandex.ru/d/oSe4OeYkSLIaMA/3.jpg, https://getfile.dokpub.com/yandex/get/https://disk.yandex.ru/d/oSe4OeYkSLIaMA/4.jpg</t>
  </si>
  <si>
    <t>https://cdn1.ozone.ru/s3/multimedia-p/6825486697.jpg, https://cdn1.ozone.ru/s3/multimedia-6/6300995610.jpg, https://cdn1.ozone.ru/s3/multimedia-5/6300995609.jpg, https://cdn1.ozone.ru/s3/multimedia-2/6300995606.jpg</t>
  </si>
  <si>
    <t>11089</t>
  </si>
  <si>
    <t>Искусственный мех бежевый с ворсом 9мм для шитья игрушек и рукоделия, И-45, отрез 145x100 см</t>
  </si>
  <si>
    <t>00-00001822</t>
  </si>
  <si>
    <t>2028865237933</t>
  </si>
  <si>
    <t>Искусственный мех с ворсом 9 мм, бежевый, 145х100 см</t>
  </si>
  <si>
    <t>https://disk.yandex.ru/d/nDVjxqg8_YB1pw</t>
  </si>
  <si>
    <t>https://getfile.dokpub.com/yandex/get/https://disk.yandex.ru/d/nDVjxqg8_YB1pw/1.jpg, https://getfile.dokpub.com/yandex/get/https://disk.yandex.ru/d/nDVjxqg8_YB1pw/2.jpg, https://getfile.dokpub.com/yandex/get/https://disk.yandex.ru/d/nDVjxqg8_YB1pw/3.jpg, https://getfile.dokpub.com/yandex/get/https://disk.yandex.ru/d/nDVjxqg8_YB1pw/4.jpg</t>
  </si>
  <si>
    <t xml:space="preserve">(444р)ИП Юденков С.В. </t>
  </si>
  <si>
    <t>https://cdn1.ozone.ru/s3/multimedia-u/6825486702.jpg, https://cdn1.ozone.ru/s3/multimedia-6/6300995610.jpg, https://cdn1.ozone.ru/s3/multimedia-5/6300995609.jpg, https://cdn1.ozone.ru/s3/multimedia-2/6300995606.jpg</t>
  </si>
  <si>
    <t>11090</t>
  </si>
  <si>
    <t>Искусственный мех бежевый с ворсом 9мм для шитья игрушек и рукоделия, И-45, отрез 145x150 см</t>
  </si>
  <si>
    <t>00-00001823</t>
  </si>
  <si>
    <t>2028865237940</t>
  </si>
  <si>
    <t>Искусственный мех с ворсом 9 мм, бежевый, 145х150 см</t>
  </si>
  <si>
    <t>https://disk.yandex.ru/d/gmDGzQ8hqDu9Cg</t>
  </si>
  <si>
    <t>https://getfile.dokpub.com/yandex/get/https://disk.yandex.ru/d/gmDGzQ8hqDu9Cg/1.jpg, https://getfile.dokpub.com/yandex/get/https://disk.yandex.ru/d/gmDGzQ8hqDu9Cg/2.jpg, https://getfile.dokpub.com/yandex/get/https://disk.yandex.ru/d/gmDGzQ8hqDu9Cg/3.jpg, https://getfile.dokpub.com/yandex/get/https://disk.yandex.ru/d/gmDGzQ8hqDu9Cg/4.jpg</t>
  </si>
  <si>
    <t>https://cdn1.ozone.ru/s3/multimedia-1/6812242345.jpg, https://cdn1.ozone.ru/s3/multimedia-4/6300995608.jpg, https://cdn1.ozone.ru/s3/multimedia-6/6300995610.jpg, https://cdn1.ozone.ru/s3/multimedia-5/6300995609.jpg, https://cdn1.ozone.ru/s3/multimedia-2/6300995606.jpg</t>
  </si>
  <si>
    <t>11086-200</t>
  </si>
  <si>
    <t>Искусственный мех бежевый с ворсом 9мм для шитья игрушек и рукоделия, И-45, отрез 145x200 см</t>
  </si>
  <si>
    <t>00-00003201</t>
  </si>
  <si>
    <t>2038737619903</t>
  </si>
  <si>
    <t>Искусственный мех с ворсом 9 мм, бежевый, 145х200 см</t>
  </si>
  <si>
    <t>https://disk.yandex.ru/d/-2v-Fst0eNA20Q</t>
  </si>
  <si>
    <t>https://getfile.dokpub.com/yandex/get/https://disk.yandex.ru/d/-2v-Fst0eNA20Q/1.jpg, https://getfile.dokpub.com/yandex/get/https://disk.yandex.ru/d/-2v-Fst0eNA20Q/2.jpg, https://getfile.dokpub.com/yandex/get/https://disk.yandex.ru/d/-2v-Fst0eNA20Q/3.jpg, https://getfile.dokpub.com/yandex/get/https://disk.yandex.ru/d/-2v-Fst0eNA20Q/4.jpg</t>
  </si>
  <si>
    <t>https://cdn1.ozone.ru/s3/multimedia-a/6825486934.jpg, https://cdn1.ozone.ru/s3/multimedia-6/6300995610.jpg, https://cdn1.ozone.ru/s3/multimedia-5/6300995609.jpg, https://cdn1.ozone.ru/s3/multimedia-2/6300995606.jpg</t>
  </si>
  <si>
    <t>11086-300</t>
  </si>
  <si>
    <t>Искусственный мех бежевый с ворсом 9мм для шитья игрушек и рукоделия, И-45, отрез 145x300 см</t>
  </si>
  <si>
    <t>00-00003202</t>
  </si>
  <si>
    <t>2038737624662</t>
  </si>
  <si>
    <t>Искусственный мех с ворсом 9 мм, бежевый, 145х300 см</t>
  </si>
  <si>
    <t>https://disk.yandex.ru/d/RM00TIdDfUoNog</t>
  </si>
  <si>
    <t>https://getfile.dokpub.com/yandex/get/https://disk.yandex.ru/d/RM00TIdDfUoNog/1.jpg, https://getfile.dokpub.com/yandex/get/https://disk.yandex.ru/d/RM00TIdDfUoNog/2.jpg, https://getfile.dokpub.com/yandex/get/https://disk.yandex.ru/d/RM00TIdDfUoNog/3.jpg, https://getfile.dokpub.com/yandex/get/https://disk.yandex.ru/d/RM00TIdDfUoNog/4.jpg</t>
  </si>
  <si>
    <t>https://cdn1.ozone.ru/s3/multimedia-j/6825486907.jpg, https://cdn1.ozone.ru/s3/multimedia-6/6300995610.jpg, https://cdn1.ozone.ru/s3/multimedia-5/6300995609.jpg, https://cdn1.ozone.ru/s3/multimedia-2/6300995606.jpg</t>
  </si>
  <si>
    <t>11086-400</t>
  </si>
  <si>
    <t>Искусственный мех бежевый с ворсом 9мм для шитья игрушек и рукоделия, И-45, отрез 145x400 см</t>
  </si>
  <si>
    <t>00-00003203</t>
  </si>
  <si>
    <t>2038737624914</t>
  </si>
  <si>
    <t>Искусственный мех с ворсом 9 мм, бежевый, 145х400 см</t>
  </si>
  <si>
    <t>https://disk.yandex.ru/d/E24AXs1yxjE-Bw</t>
  </si>
  <si>
    <t>https://getfile.dokpub.com/yandex/get/https://disk.yandex.ru/d/E24AXs1yxjE-Bw/1.jpg, https://getfile.dokpub.com/yandex/get/https://disk.yandex.ru/d/E24AXs1yxjE-Bw/2.jpg, https://getfile.dokpub.com/yandex/get/https://disk.yandex.ru/d/E24AXs1yxjE-Bw/3.jpg, https://getfile.dokpub.com/yandex/get/https://disk.yandex.ru/d/E24AXs1yxjE-Bw/4.jpg</t>
  </si>
  <si>
    <t>https://cdn1.ozone.ru/s3/multimedia-p/6825487093.jpg, https://cdn1.ozone.ru/s3/multimedia-6/6300995610.jpg, https://cdn1.ozone.ru/s3/multimedia-5/6300995609.jpg, https://cdn1.ozone.ru/s3/multimedia-2/6300995606.jpg</t>
  </si>
  <si>
    <t>11086-500</t>
  </si>
  <si>
    <t>Искусственный мех бежевый с ворсом 9мм для шитья игрушек и рукоделия, И-45, отрез 145x500 см</t>
  </si>
  <si>
    <t>00-00003204</t>
  </si>
  <si>
    <t>2038737653099</t>
  </si>
  <si>
    <t>Искусственный мех с ворсом 9 мм, бежевый, 145х500 см</t>
  </si>
  <si>
    <t>https://disk.yandex.ru/d/aQJNsnXrbrUzuA</t>
  </si>
  <si>
    <t>https://getfile.dokpub.com/yandex/get/https://disk.yandex.ru/d/aQJNsnXrbrUzuA/1.jpg, https://getfile.dokpub.com/yandex/get/https://disk.yandex.ru/d/aQJNsnXrbrUzuA/2.jpg, https://getfile.dokpub.com/yandex/get/https://disk.yandex.ru/d/aQJNsnXrbrUzuA/3.jpg, https://getfile.dokpub.com/yandex/get/https://disk.yandex.ru/d/aQJNsnXrbrUzuA/4.jpg</t>
  </si>
  <si>
    <t>https://cdn1.ozone.ru/s3/multimedia-d/6825487045.jpg, https://cdn1.ozone.ru/s3/multimedia-6/6300995610.jpg, https://cdn1.ozone.ru/s3/multimedia-5/6300995609.jpg, https://cdn1.ozone.ru/s3/multimedia-2/6300995606.jpg</t>
  </si>
  <si>
    <t>11086-600</t>
  </si>
  <si>
    <t>Искусственный мех бежевый с ворсом 9мм для шитья игрушек и рукоделия, И-45, отрез 145x600 см</t>
  </si>
  <si>
    <t>00-00003205</t>
  </si>
  <si>
    <t>2038737654362</t>
  </si>
  <si>
    <t>Искусственный мех с ворсом 9 мм, бежевый, 145х600 см</t>
  </si>
  <si>
    <t>https://disk.yandex.ru/d/ulKVuFwVZPHDZA</t>
  </si>
  <si>
    <t>https://getfile.dokpub.com/yandex/get/https://disk.yandex.ru/d/ulKVuFwVZPHDZA/1.jpg, https://getfile.dokpub.com/yandex/get/https://disk.yandex.ru/d/ulKVuFwVZPHDZA/2.jpg, https://getfile.dokpub.com/yandex/get/https://disk.yandex.ru/d/ulKVuFwVZPHDZA/3.jpg, https://getfile.dokpub.com/yandex/get/https://disk.yandex.ru/d/ulKVuFwVZPHDZA/4.jpg</t>
  </si>
  <si>
    <t>https://cdn1.ozone.ru/s3/multimedia-m/6825486838.jpg, https://cdn1.ozone.ru/s3/multimedia-6/6300995610.jpg, https://cdn1.ozone.ru/s3/multimedia-5/6300995609.jpg, https://cdn1.ozone.ru/s3/multimedia-2/6300995606.jpg</t>
  </si>
  <si>
    <t>11086-700</t>
  </si>
  <si>
    <t>Искусственный мех бежевый с ворсом 9мм для шитья игрушек и рукоделия, И-45, отрез 145x700 см</t>
  </si>
  <si>
    <t>00-00003206</t>
  </si>
  <si>
    <t>2038737654966</t>
  </si>
  <si>
    <t>Искусственный мех с ворсом 9 мм, бежевый, 145х700 см</t>
  </si>
  <si>
    <t>https://disk.yandex.ru/d/7mPXhDIhM4GxAQ</t>
  </si>
  <si>
    <t>https://getfile.dokpub.com/yandex/get/https://disk.yandex.ru/d/7mPXhDIhM4GxAQ/1.jpg, https://getfile.dokpub.com/yandex/get/https://disk.yandex.ru/d/7mPXhDIhM4GxAQ/2.jpg, https://getfile.dokpub.com/yandex/get/https://disk.yandex.ru/d/7mPXhDIhM4GxAQ/3.jpg, https://getfile.dokpub.com/yandex/get/https://disk.yandex.ru/d/7mPXhDIhM4GxAQ/4.jpg</t>
  </si>
  <si>
    <t>https://cdn1.ozone.ru/s3/multimedia-6/6825486786.jpg, https://cdn1.ozone.ru/s3/multimedia-6/6300995610.jpg, https://cdn1.ozone.ru/s3/multimedia-5/6300995609.jpg, https://cdn1.ozone.ru/s3/multimedia-2/6300995606.jpg</t>
  </si>
  <si>
    <t>11086-10</t>
  </si>
  <si>
    <t>стоп</t>
  </si>
  <si>
    <t>Искусственный мех бежевый с ворсом 9мм для шитья игрушек и рукоделия (И-45) отрез 10 м</t>
  </si>
  <si>
    <t>00-00003403</t>
  </si>
  <si>
    <t>2039110408268</t>
  </si>
  <si>
    <t>Искусственный мех с ворсом 9 мм, бежевый, рулон 10 м</t>
  </si>
  <si>
    <t>https://disk.yandex.ru/d/PCGitVbGCv_26A</t>
  </si>
  <si>
    <t>#Н/Д</t>
  </si>
  <si>
    <t>распродаём</t>
  </si>
  <si>
    <t>11091</t>
  </si>
  <si>
    <t>Ткань Мех искусственный серый с  ворсом 30-50 мм для шитья игрушек  и рукоделия, ИП-74 Б1, отрез 45x50 см</t>
  </si>
  <si>
    <t>00-00001824</t>
  </si>
  <si>
    <t>2028865237957</t>
  </si>
  <si>
    <t>Искусственный мех серый с ворсом 30-50 мм, 45х50</t>
  </si>
  <si>
    <t>https://disk.yandex.ru/d/yBgvVqboOT17rQ</t>
  </si>
  <si>
    <t>https://disk.yandex.ru/d/xqLU4a5mXYZe_A</t>
  </si>
  <si>
    <t>ИП-74</t>
  </si>
  <si>
    <t>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t>
  </si>
  <si>
    <t>https://disk.yandex.ru/d/qOqeyqqrsCyB7g</t>
  </si>
  <si>
    <t>https://cdn1.ozone.ru/s3/multimedia-d/6825486757.jpg, https://cdn1.ozone.ru/s3/multimedia-e/6301035182.jpg, https://cdn1.ozone.ru/s3/multimedia-d/6301035181.jpg, https://cdn1.ozone.ru/s3/multimedia-f/6301035183.jpg</t>
  </si>
  <si>
    <t>11092</t>
  </si>
  <si>
    <t>Искусственный мех серый с  ворсом 30-50 мм для шитья игрушек  и рукоделия, ИП-74 Б1, отрез 95x50 см</t>
  </si>
  <si>
    <t>00-00001826</t>
  </si>
  <si>
    <t>2028865237964</t>
  </si>
  <si>
    <t>Искусственный мех  серый с ворсом 30-50 мм, 95х50</t>
  </si>
  <si>
    <t>https://disk.yandex.ru/d/qSpUqpcHDpIJDQ</t>
  </si>
  <si>
    <t>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t>
  </si>
  <si>
    <t>https://cdn1.ozone.ru/s3/multimedia-f/6825486831.jpg, https://cdn1.ozone.ru/s3/multimedia-e/6301035182.jpg, https://cdn1.ozone.ru/s3/multimedia-d/6301035181.jpg, https://cdn1.ozone.ru/s3/multimedia-f/6301035183.jpg</t>
  </si>
  <si>
    <t>11093</t>
  </si>
  <si>
    <t>Искусственный мех серый с ворсом 30-50 мм для шитья игрушек  и рукоделия, ИП-74 Б1, отрез 145x50 см</t>
  </si>
  <si>
    <t>00-00001827</t>
  </si>
  <si>
    <t>2028865237971</t>
  </si>
  <si>
    <t>Искусственный мех серый с ворсом 30-50 мм, 145х50</t>
  </si>
  <si>
    <t>https://disk.yandex.ru/d/UBx2oUqiEsedOg</t>
  </si>
  <si>
    <t>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t>
  </si>
  <si>
    <t>https://cdn1.ozone.ru/s3/multimedia-8/6825486608.jpg, https://cdn1.ozone.ru/s3/multimedia-e/6301035182.jpg, https://cdn1.ozone.ru/s3/multimedia-d/6301035181.jpg, https://cdn1.ozone.ru/s3/multimedia-f/6301035183.jpg</t>
  </si>
  <si>
    <t>11094</t>
  </si>
  <si>
    <t>Искусственный мех серый с ворсом 30-50 мм для шитья игрушек  и рукоделия, ИП-74 Б1, отрез 145x100 см</t>
  </si>
  <si>
    <t>00-00001828</t>
  </si>
  <si>
    <t>2028865237988</t>
  </si>
  <si>
    <t>Искусственный мех серый с ворсом 30-50 мм, 145х100</t>
  </si>
  <si>
    <t>https://disk.yandex.ru/d/eKyZL3i2Sqfp9Q</t>
  </si>
  <si>
    <t>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t>
  </si>
  <si>
    <t>https://cdn1.ozone.ru/s3/multimedia-6/6825486966.jpg, https://cdn1.ozone.ru/s3/multimedia-e/6301035182.jpg, https://cdn1.ozone.ru/s3/multimedia-d/6301035181.jpg, https://cdn1.ozone.ru/s3/multimedia-f/6301035183.jpg</t>
  </si>
  <si>
    <t>11095</t>
  </si>
  <si>
    <t>Искусственный мех серый  ворсом 30-50 мм для шитья игрушек  и рукоделия, ИП-74 Б1, отрез 145x150 см</t>
  </si>
  <si>
    <t>00-00001829</t>
  </si>
  <si>
    <t>2028865237995</t>
  </si>
  <si>
    <t>Искусственный мех серый с ворсом 30-50 мм, 145х150</t>
  </si>
  <si>
    <t>https://disk.yandex.ru/d/XqhAklD7HrgYqw</t>
  </si>
  <si>
    <t>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t>
  </si>
  <si>
    <t>https://cdn1.ozone.ru/s3/multimedia-8/6826719896.jpg, https://cdn1.ozone.ru/s3/multimedia-e/6301035182.jpg, https://cdn1.ozone.ru/s3/multimedia-d/6301035181.jpg, https://cdn1.ozone.ru/s3/multimedia-f/6301035183.jpg</t>
  </si>
  <si>
    <t>11101-01</t>
  </si>
  <si>
    <t>Искусственный мех серый с ворсом 9мм для шитья игрушек и рукоделия, И-700-1, отрез 45x50 см</t>
  </si>
  <si>
    <t>00-00001836</t>
  </si>
  <si>
    <t>2028865238053</t>
  </si>
  <si>
    <t>Искусственный мех серый с ворсом 9 мм 45х50 см</t>
  </si>
  <si>
    <t>https://disk.yandex.ru/d/NGrdnyb6mkhC5Q</t>
  </si>
  <si>
    <t>https://disk.yandex.ru/d/Qet1gBkIQvoCkQ</t>
  </si>
  <si>
    <t>И-700-1</t>
  </si>
  <si>
    <t>светло-серый</t>
  </si>
  <si>
    <t>https://getfile.dokpub.com/yandex/get/https://disk.yandex.ru/d/NGrdnyb6mkhC5Q/1.jpg, https://getfile.dokpub.com/yandex/get/https://disk.yandex.ru/d/NGrdnyb6mkhC5Q/2.jpg, https://getfile.dokpub.com/yandex/get/https://disk.yandex.ru/d/NGrdnyb6mkhC5Q/3.jpg, https://getfile.dokpub.com/yandex/get/https://disk.yandex.ru/d/NGrdnyb6mkhC5Q/4.jpg</t>
  </si>
  <si>
    <t>https://disk.yandex.ru/d/AB43tTXSz9ybgA</t>
  </si>
  <si>
    <t>https://disk.yandex.ru/i/xXB7P1pOVgV_Tw</t>
  </si>
  <si>
    <t>416р(Совушка) 412р (Бэстекс)</t>
  </si>
  <si>
    <t>*490р Korica</t>
  </si>
  <si>
    <t>https://cdn1.ozone.ru/s3/multimedia-7/6825486967.jpg, https://cdn1.ozone.ru/s3/multimedia-k/6302816504.jpg, https://cdn1.ozone.ru/s3/multimedia-m/6302816506.jpg, https://cdn1.ozone.ru/s3/multimedia-l/6302816505.jpg</t>
  </si>
  <si>
    <t>11102</t>
  </si>
  <si>
    <t>Искусственный мех серый с ворсом 9мм для шитья игрушек и рукоделия, И-700-1, отрез 95x50 см</t>
  </si>
  <si>
    <t>00-00001838</t>
  </si>
  <si>
    <t>2028865238060</t>
  </si>
  <si>
    <t>Искусственный мех серый с ворсом 9 мм 95х50 см</t>
  </si>
  <si>
    <t>https://disk.yandex.ru/d/ISQOflI2ygNnew</t>
  </si>
  <si>
    <t>https://getfile.dokpub.com/yandex/get/https://disk.yandex.ru/d/ISQOflI2ygNnew/1.jpg, https://getfile.dokpub.com/yandex/get/https://disk.yandex.ru/d/ISQOflI2ygNnew/2.jpg, https://getfile.dokpub.com/yandex/get/https://disk.yandex.ru/d/ISQOflI2ygNnew/3.jpg, https://getfile.dokpub.com/yandex/get/https://disk.yandex.ru/d/ISQOflI2ygNnew/4.jpg</t>
  </si>
  <si>
    <t>https://cdn1.ozone.ru/s3/multimedia-k/6825486692.jpg, https://cdn1.ozone.ru/s3/multimedia-k/6302816504.jpg, https://cdn1.ozone.ru/s3/multimedia-m/6302816506.jpg, https://cdn1.ozone.ru/s3/multimedia-l/6302816505.jpg</t>
  </si>
  <si>
    <t>11103</t>
  </si>
  <si>
    <t>Искусственный мех серый с ворсом 9мм для шитья игрушек и рукоделия, И-700-1, отрез 145x50 см</t>
  </si>
  <si>
    <t>00-00001839</t>
  </si>
  <si>
    <t>2028865238077</t>
  </si>
  <si>
    <t>Искусственный мех серый с ворсом 9 мм 145х50 см</t>
  </si>
  <si>
    <t>https://disk.yandex.ru/d/_DU1DTgTUbZUEA</t>
  </si>
  <si>
    <t>https://getfile.dokpub.com/yandex/get/https://disk.yandex.ru/d/_DU1DTgTUbZUEA/1.jpg, https://getfile.dokpub.com/yandex/get/https://disk.yandex.ru/d/_DU1DTgTUbZUEA/2.jpg, https://getfile.dokpub.com/yandex/get/https://disk.yandex.ru/d/_DU1DTgTUbZUEA/3.jpg, https://getfile.dokpub.com/yandex/get/https://disk.yandex.ru/d/_DU1DTgTUbZUEA/4.jpg</t>
  </si>
  <si>
    <t>https://cdn1.ozone.ru/s3/multimedia-o/6809274384.jpg, https://cdn1.ozone.ru/s3/multimedia-k/6302816504.jpg, https://cdn1.ozone.ru/s3/multimedia-j/6302816503.jpg, https://cdn1.ozone.ru/s3/multimedia-m/6302816506.jpg, https://cdn1.ozone.ru/s3/multimedia-l/6302816505.jpg</t>
  </si>
  <si>
    <t>11104</t>
  </si>
  <si>
    <t>Искусственный мех серый с ворсом 9мм для шитья игрушек и рукоделия, И-700-1, отрез 145x100 см</t>
  </si>
  <si>
    <t>00-00001840</t>
  </si>
  <si>
    <t>2028865238084</t>
  </si>
  <si>
    <t>Искусственный мех серый с ворсом 9 мм 145х100 см</t>
  </si>
  <si>
    <t>https://disk.yandex.ru/d/3MBmR2hZSkHW4Q</t>
  </si>
  <si>
    <t>https://getfile.dokpub.com/yandex/get/https://disk.yandex.ru/d/3MBmR2hZSkHW4Q/1.jpg, https://getfile.dokpub.com/yandex/get/https://disk.yandex.ru/d/3MBmR2hZSkHW4Q/2.jpg, https://getfile.dokpub.com/yandex/get/https://disk.yandex.ru/d/3MBmR2hZSkHW4Q/3.jpg, https://getfile.dokpub.com/yandex/get/https://disk.yandex.ru/d/3MBmR2hZSkHW4Q/4.jpg</t>
  </si>
  <si>
    <t>789р (Хвостяш) 444р (ИП Юденков СВ)</t>
  </si>
  <si>
    <t>https://cdn1.ozone.ru/s3/multimedia-c/6825486828.jpg, https://cdn1.ozone.ru/s3/multimedia-k/6302816504.jpg, https://cdn1.ozone.ru/s3/multimedia-m/6302816506.jpg, https://cdn1.ozone.ru/s3/multimedia-l/6302816505.jpg</t>
  </si>
  <si>
    <t>11105</t>
  </si>
  <si>
    <t>Искусственный мех серый с ворсом 9мм для шитья игрушек и рукоделия, И-700-1, отрез 145x150 см</t>
  </si>
  <si>
    <t>00-00001841</t>
  </si>
  <si>
    <t>2028865238091</t>
  </si>
  <si>
    <t>Искусственный мех серый с ворсом 9 мм 145х150 см</t>
  </si>
  <si>
    <t>https://disk.yandex.ru/d/_dBdhNlaWfT1Zg</t>
  </si>
  <si>
    <t>https://getfile.dokpub.com/yandex/get/https://disk.yandex.ru/d/_dBdhNlaWfT1Zg/1.jpg, https://getfile.dokpub.com/yandex/get/https://disk.yandex.ru/d/_dBdhNlaWfT1Zg/2.jpg, https://getfile.dokpub.com/yandex/get/https://disk.yandex.ru/d/_dBdhNlaWfT1Zg/3.jpg, https://getfile.dokpub.com/yandex/get/https://disk.yandex.ru/d/_dBdhNlaWfT1Zg/4.jpg</t>
  </si>
  <si>
    <t>https://cdn1.ozone.ru/s3/multimedia-m/6826719946.jpg, https://cdn1.ozone.ru/s3/multimedia-k/6302816504.jpg, https://cdn1.ozone.ru/s3/multimedia-m/6302816506.jpg, https://cdn1.ozone.ru/s3/multimedia-l/6302816505.jpg</t>
  </si>
  <si>
    <t>11102-200</t>
  </si>
  <si>
    <t>Искусственный мех серый с ворсом 9мм для шитья игрушек и рукоделия, И-700-1, отрез 145x200 см</t>
  </si>
  <si>
    <t>00-00002708</t>
  </si>
  <si>
    <t>2038032211444</t>
  </si>
  <si>
    <t>Искусственный мех серый с ворсом 9 мм 145х200 см</t>
  </si>
  <si>
    <t>https://disk.yandex.ru/d/97v9j_qxfF4UcQ</t>
  </si>
  <si>
    <t>https://getfile.dokpub.com/yandex/get/https://disk.yandex.ru/d/97v9j_qxfF4UcQ/1.jpg, https://getfile.dokpub.com/yandex/get/https://disk.yandex.ru/d/97v9j_qxfF4UcQ/2.jpg, https://getfile.dokpub.com/yandex/get/https://disk.yandex.ru/d/97v9j_qxfF4UcQ/3.jpg, https://getfile.dokpub.com/yandex/get/https://disk.yandex.ru/d/97v9j_qxfF4UcQ/4.jpg</t>
  </si>
  <si>
    <t>https://cdn1.ozone.ru/s3/multimedia-q/6825486986.jpg, https://cdn1.ozone.ru/s3/multimedia-k/6302816504.jpg, https://cdn1.ozone.ru/s3/multimedia-m/6302816506.jpg, https://cdn1.ozone.ru/s3/multimedia-l/6302816505.jpg</t>
  </si>
  <si>
    <t>11102-300</t>
  </si>
  <si>
    <t>Искусственный мех серый с ворсом 9мм для шитья игрушек и рукоделия, И-700-1, отрез 145x300 см</t>
  </si>
  <si>
    <t>00-00002709</t>
  </si>
  <si>
    <t>2038032213127</t>
  </si>
  <si>
    <t>Искусственный мех серый с ворсом 9 мм 145х300 см</t>
  </si>
  <si>
    <t>https://disk.yandex.ru/d/Qx-Y1ZyHGkt3BQ</t>
  </si>
  <si>
    <t>https://getfile.dokpub.com/yandex/get/https://disk.yandex.ru/d/Qx-Y1ZyHGkt3BQ/1.jpg, https://getfile.dokpub.com/yandex/get/https://disk.yandex.ru/d/Qx-Y1ZyHGkt3BQ/2.jpg, https://getfile.dokpub.com/yandex/get/https://disk.yandex.ru/d/Qx-Y1ZyHGkt3BQ/3.jpg, https://getfile.dokpub.com/yandex/get/https://disk.yandex.ru/d/Qx-Y1ZyHGkt3BQ/4.jpg</t>
  </si>
  <si>
    <t>https://cdn1.ozone.ru/s3/multimedia-0/6825486852.jpg, https://cdn1.ozone.ru/s3/multimedia-k/6302816504.jpg, https://cdn1.ozone.ru/s3/multimedia-m/6302816506.jpg, https://cdn1.ozone.ru/s3/multimedia-l/6302816505.jpg</t>
  </si>
  <si>
    <t>11102-400</t>
  </si>
  <si>
    <t>Искусственный мех серый с ворсом 9мм для шитья игрушек и рукоделия, И-700-1, отрез 145x400 см</t>
  </si>
  <si>
    <t>00-00002710</t>
  </si>
  <si>
    <t>2038032214148</t>
  </si>
  <si>
    <t>Искусственный мех серый с ворсом 9 мм 145х400 см</t>
  </si>
  <si>
    <t>https://disk.yandex.ru/d/pp217yg-Z1ztoA</t>
  </si>
  <si>
    <t>https://getfile.dokpub.com/yandex/get/https://disk.yandex.ru/d/pp217yg-Z1ztoA/1.jpg, https://getfile.dokpub.com/yandex/get/https://disk.yandex.ru/d/pp217yg-Z1ztoA/2.jpg, https://getfile.dokpub.com/yandex/get/https://disk.yandex.ru/d/pp217yg-Z1ztoA/3.jpg, https://getfile.dokpub.com/yandex/get/https://disk.yandex.ru/d/pp217yg-Z1ztoA/4.jpg</t>
  </si>
  <si>
    <t>https://cdn1.ozone.ru/s3/multimedia-4/6825486712.jpg, https://cdn1.ozone.ru/s3/multimedia-k/6302816504.jpg, https://cdn1.ozone.ru/s3/multimedia-m/6302816506.jpg, https://cdn1.ozone.ru/s3/multimedia-l/6302816505.jpg</t>
  </si>
  <si>
    <t>11102-500</t>
  </si>
  <si>
    <t>Искусственный мех серый с ворсом 9мм для шитья игрушек и рукоделия, И-700-1, отрез 145x500 см</t>
  </si>
  <si>
    <t>00-00002711</t>
  </si>
  <si>
    <t>2038032215282</t>
  </si>
  <si>
    <t>Искусственный мех серый с ворсом 9 мм 145х500 см</t>
  </si>
  <si>
    <t>https://disk.yandex.ru/d/oZASGcRa6sq1ow</t>
  </si>
  <si>
    <t>https://getfile.dokpub.com/yandex/get/https://disk.yandex.ru/d/oZASGcRa6sq1ow/1.jpg, https://getfile.dokpub.com/yandex/get/https://disk.yandex.ru/d/oZASGcRa6sq1ow/2.jpg, https://getfile.dokpub.com/yandex/get/https://disk.yandex.ru/d/oZASGcRa6sq1ow/3.jpg, https://getfile.dokpub.com/yandex/get/https://disk.yandex.ru/d/oZASGcRa6sq1ow/4.jpg</t>
  </si>
  <si>
    <t>https://cdn1.ozone.ru/s3/multimedia-b/6825486935.jpg, https://cdn1.ozone.ru/s3/multimedia-k/6302816504.jpg, https://cdn1.ozone.ru/s3/multimedia-m/6302816506.jpg, https://cdn1.ozone.ru/s3/multimedia-l/6302816505.jpg</t>
  </si>
  <si>
    <t>11102-600</t>
  </si>
  <si>
    <t>Искусственный мех серый с ворсом 9мм для шитья игрушек и рукоделия, И-700-1, отрез 145x600 см</t>
  </si>
  <si>
    <t>00-00002712</t>
  </si>
  <si>
    <t>2038032216487</t>
  </si>
  <si>
    <t>Искусственный мех серый с ворсом 9 мм 145х600 см</t>
  </si>
  <si>
    <t>https://disk.yandex.ru/d/a-X-c-k0x1lMeA</t>
  </si>
  <si>
    <t>https://getfile.dokpub.com/yandex/get/https://disk.yandex.ru/d/a-X-c-k0x1lMeA/1.jpg, https://getfile.dokpub.com/yandex/get/https://disk.yandex.ru/d/a-X-c-k0x1lMeA/2.jpg, https://getfile.dokpub.com/yandex/get/https://disk.yandex.ru/d/a-X-c-k0x1lMeA/3.jpg, https://getfile.dokpub.com/yandex/get/https://disk.yandex.ru/d/a-X-c-k0x1lMeA/4.jpg</t>
  </si>
  <si>
    <t>https://cdn1.ozone.ru/s3/multimedia-o/6825486840.jpg, https://cdn1.ozone.ru/s3/multimedia-k/6302816504.jpg, https://cdn1.ozone.ru/s3/multimedia-m/6302816506.jpg, https://cdn1.ozone.ru/s3/multimedia-l/6302816505.jpg</t>
  </si>
  <si>
    <t>11102-700</t>
  </si>
  <si>
    <t>Искусственный мех серый с ворсом 9мм для шитья игрушек и рукоделия, И-700-1, отрез 145x700 см</t>
  </si>
  <si>
    <t>00-00002713</t>
  </si>
  <si>
    <t>2038032217774</t>
  </si>
  <si>
    <t>Искусственный мех серый с ворсом 9 мм 145х700 см</t>
  </si>
  <si>
    <t>https://disk.yandex.ru/d/6RYLpCoquaThTQ</t>
  </si>
  <si>
    <t>https://getfile.dokpub.com/yandex/get/https://disk.yandex.ru/d/6RYLpCoquaThTQ/1.jpg, https://getfile.dokpub.com/yandex/get/https://disk.yandex.ru/d/6RYLpCoquaThTQ/2.jpg, https://getfile.dokpub.com/yandex/get/https://disk.yandex.ru/d/6RYLpCoquaThTQ/3.jpg, https://getfile.dokpub.com/yandex/get/https://disk.yandex.ru/d/6RYLpCoquaThTQ/4.jpg</t>
  </si>
  <si>
    <t>https://cdn1.ozone.ru/s3/multimedia-x/6825486921.jpg, https://cdn1.ozone.ru/s3/multimedia-k/6302816504.jpg, https://cdn1.ozone.ru/s3/multimedia-m/6302816506.jpg, https://cdn1.ozone.ru/s3/multimedia-l/6302816505.jpg</t>
  </si>
  <si>
    <t>11102-10</t>
  </si>
  <si>
    <t>Искусственный мех серый с ворсом 9мм для шитья игрушек и рукоделия, И-700-1, рулон 10 метров</t>
  </si>
  <si>
    <t>00-00003402</t>
  </si>
  <si>
    <t>2039072206476</t>
  </si>
  <si>
    <t>Искусственный мех серый с ворсом 9 мм отрез 10 м</t>
  </si>
  <si>
    <t>https://disk.yandex.ru/d/WroQPGVLa8cHTA</t>
  </si>
  <si>
    <t>10 М</t>
  </si>
  <si>
    <t>11111-01</t>
  </si>
  <si>
    <t>Искусственный мех светло-бежевый с ворсом 9мм для шитья игрушек и рукоделия, И-56-1, отрез 45x50 см</t>
  </si>
  <si>
    <t>00-00001848</t>
  </si>
  <si>
    <t>2028865238152</t>
  </si>
  <si>
    <t>https://disk.yandex.ru/d/l3CGsFvTqdKhUQ</t>
  </si>
  <si>
    <t>https://disk.yandex.ru/d/yRe8q2MYAGfLxA</t>
  </si>
  <si>
    <t>И-56-1</t>
  </si>
  <si>
    <t>светло-бежевый</t>
  </si>
  <si>
    <t>https://disk.yandex.ru/d/WkbFXWWI39Yi6Q</t>
  </si>
  <si>
    <t>https://disk.yandex.ru/d/3HMptWNzqlLRXw</t>
  </si>
  <si>
    <t>416р(Совушка) 376р (Сью)</t>
  </si>
  <si>
    <t>https://cdn1.ozone.ru/s3/multimedia-u/6825486738.jpg, https://cdn1.ozone.ru/s3/multimedia-1/6302984101.jpg, https://cdn1.ozone.ru/s3/multimedia-m/6302984122.jpg, https://cdn1.ozone.ru/s3/multimedia-x/6302984097.jpg</t>
  </si>
  <si>
    <t>https://getfile.dokpub.com/yandex/get/https://disk.yandex.ru/d/l3CGsFvTqdKhUQ/1.jpg, https://getfile.dokpub.com/yandex/get/https://disk.yandex.ru/d/l3CGsFvTqdKhUQ/2.jpg, https://getfile.dokpub.com/yandex/get/https://disk.yandex.ru/d/l3CGsFvTqdKhUQ/3.jpg, https://getfile.dokpub.com/yandex/get/https://disk.yandex.ru/d/l3CGsFvTqdKhUQ/4.jpg</t>
  </si>
  <si>
    <t>11112</t>
  </si>
  <si>
    <t>Искусственный мех светло-бежевый с ворсом 9мм для шитья игрушек и рукоделия, И-56-1, отрез 95x50 см</t>
  </si>
  <si>
    <t>00-00001850</t>
  </si>
  <si>
    <t>2028865238169</t>
  </si>
  <si>
    <t>https://disk.yandex.ru/d/c--vkDwK_P1HsQ</t>
  </si>
  <si>
    <t>https://cdn1.ozone.ru/s3/multimedia-d/6825486721.jpg, https://cdn1.ozone.ru/s3/multimedia-1/6302984101.jpg, https://cdn1.ozone.ru/s3/multimedia-m/6302984122.jpg, https://cdn1.ozone.ru/s3/multimedia-x/6302984097.jpg</t>
  </si>
  <si>
    <t>https://getfile.dokpub.com/yandex/get/https://disk.yandex.ru/d/c--vkDwK_P1HsQ/1.jpg, https://getfile.dokpub.com/yandex/get/https://disk.yandex.ru/d/c--vkDwK_P1HsQ/2.jpg, https://getfile.dokpub.com/yandex/get/https://disk.yandex.ru/d/c--vkDwK_P1HsQ/3.jpg, https://getfile.dokpub.com/yandex/get/https://disk.yandex.ru/d/c--vkDwK_P1HsQ/4.jpg</t>
  </si>
  <si>
    <t>11113</t>
  </si>
  <si>
    <t>Искусственный мех светло-бежевый с ворсом 9мм для шитья игрушек и рукоделия, И-56-1, отрез 145x50 см</t>
  </si>
  <si>
    <t>00-00001851</t>
  </si>
  <si>
    <t>2028865238176</t>
  </si>
  <si>
    <t>https://disk.yandex.ru/d/_9uetrlpd0K-iw</t>
  </si>
  <si>
    <t>https://cdn1.ozone.ru/s3/multimedia-3/6810851379.jpg, https://cdn1.ozone.ru/s3/multimedia-a/6302984110.jpg, https://cdn1.ozone.ru/s3/multimedia-5/6302984105.jpg, https://cdn1.ozone.ru/s3/multimedia-1/6302984101.jpg, https://cdn1.ozone.ru/s3/multimedia-m/6302984122.jpg, https://cdn1.ozone.ru/s3/multimedia-x/6302984097.jpg</t>
  </si>
  <si>
    <t>https://getfile.dokpub.com/yandex/get/https://disk.yandex.ru/d/_9uetrlpd0K-iw/1.jpg, https://getfile.dokpub.com/yandex/get/https://disk.yandex.ru/d/_9uetrlpd0K-iw/2.jpg, https://getfile.dokpub.com/yandex/get/https://disk.yandex.ru/d/_9uetrlpd0K-iw/3.jpg, https://getfile.dokpub.com/yandex/get/https://disk.yandex.ru/d/_9uetrlpd0K-iw/4.jpg</t>
  </si>
  <si>
    <t>11114</t>
  </si>
  <si>
    <t>Искусственный мех светло-бежевый с ворсом 9мм для шитья игрушек и рукоделия, И-56-1, отрез 145x100 см</t>
  </si>
  <si>
    <t>00-00001852</t>
  </si>
  <si>
    <t>2028865238183</t>
  </si>
  <si>
    <t>https://disk.yandex.ru/d/429QjvuP079uEA</t>
  </si>
  <si>
    <t>https://cdn1.ozone.ru/s3/multimedia-l/6825486981.jpg, https://cdn1.ozone.ru/s3/multimedia-1/6302984101.jpg, https://cdn1.ozone.ru/s3/multimedia-m/6302984122.jpg, https://cdn1.ozone.ru/s3/multimedia-x/6302984097.jpg</t>
  </si>
  <si>
    <t>https://getfile.dokpub.com/yandex/get/https://disk.yandex.ru/d/429QjvuP079uEA/1.jpg, https://getfile.dokpub.com/yandex/get/https://disk.yandex.ru/d/429QjvuP079uEA/2.jpg, https://getfile.dokpub.com/yandex/get/https://disk.yandex.ru/d/429QjvuP079uEA/3.jpg, https://getfile.dokpub.com/yandex/get/https://disk.yandex.ru/d/429QjvuP079uEA/4.jpg</t>
  </si>
  <si>
    <t>11115</t>
  </si>
  <si>
    <t>Искусственный мех светло-бежевый с ворсом 9мм для шитья игрушек и рукоделия, И-56-1, отрез 145x150 см</t>
  </si>
  <si>
    <t>00-00001853</t>
  </si>
  <si>
    <t>2028865238190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</si>
  <si>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Основа данного меха-трикотаж. Плотность-275 г/м²</t>
  </si>
  <si>
    <t>https://disk.yandex.ru/d/9dFbZx-eF5wAKA</t>
  </si>
  <si>
    <t>https://cdn1.ozone.ru/s3/multimedia-q/6826719986.jpg, https://cdn1.ozone.ru/s3/multimedia-1/6302984101.jpg, https://cdn1.ozone.ru/s3/multimedia-m/6302984122.jpg, https://cdn1.ozone.ru/s3/multimedia-x/6302984097.jpg</t>
  </si>
  <si>
    <t>https://getfile.dokpub.com/yandex/get/https://disk.yandex.ru/d/9dFbZx-eF5wAKA/1.jpg, https://getfile.dokpub.com/yandex/get/https://disk.yandex.ru/d/9dFbZx-eF5wAKA/2.jpg, https://getfile.dokpub.com/yandex/get/https://disk.yandex.ru/d/9dFbZx-eF5wAKA/3.jpg, https://getfile.dokpub.com/yandex/get/https://disk.yandex.ru/d/9dFbZx-eF5wAKA/4.jpg</t>
  </si>
  <si>
    <t>11111-200</t>
  </si>
  <si>
    <t>Искусственный мех светло-бежевый с ворсом 9мм для шитья игрушек и рукоделия, И-56-1, отрез 145x200 см</t>
  </si>
  <si>
    <t>00-00003432</t>
  </si>
  <si>
    <t>2039176668934</t>
  </si>
  <si>
    <t>https://disk.yandex.ru/d/nG2ONiTQPG8pbg</t>
  </si>
  <si>
    <t>11111-300</t>
  </si>
  <si>
    <t>Искусственный мех светло-бежевый с ворсом 9мм для шитья игрушек и рукоделия, И-56-1, отрез 145x300 см</t>
  </si>
  <si>
    <t>00-00003433</t>
  </si>
  <si>
    <t>2039176669276</t>
  </si>
  <si>
    <t>https://disk.yandex.ru/d/F2vR3E406wjiqQ</t>
  </si>
  <si>
    <t>11111-400</t>
  </si>
  <si>
    <t>Искусственный мех светло-бежевый с ворсом 9мм для шитья игрушек и рукоделия, И-56-1, отрез 145x400 см</t>
  </si>
  <si>
    <t>00-00003434</t>
  </si>
  <si>
    <t>2039176671217</t>
  </si>
  <si>
    <t>https://disk.yandex.ru/d/aFsqdaD4kHU5fA</t>
  </si>
  <si>
    <t>11111-500</t>
  </si>
  <si>
    <t>Искусственный мех светло-бежевый с ворсом 9мм для шитья игрушек и рукоделия, И-56-1, отрез 145x500 см</t>
  </si>
  <si>
    <t>00-00003435</t>
  </si>
  <si>
    <t>2039176671828</t>
  </si>
  <si>
    <t>https://disk.yandex.ru/d/1dwlRfkp0OD3Sw</t>
  </si>
  <si>
    <t>11111-600</t>
  </si>
  <si>
    <t>Искусственный мех светло-бежевый с ворсом 9мм для шитья игрушек и рукоделия, И-56-1, отрез 145x600 см</t>
  </si>
  <si>
    <t>00-00003436</t>
  </si>
  <si>
    <t>2039176675796</t>
  </si>
  <si>
    <t>https://disk.yandex.ru/d/idinxsiqWlB92Q</t>
  </si>
  <si>
    <t>11111-700</t>
  </si>
  <si>
    <t>Искусственный мех светло-бежевый с ворсом 9мм для шитья игрушек и рукоделия, И-56-1, отрез 145x700 см</t>
  </si>
  <si>
    <t>00-00003437</t>
  </si>
  <si>
    <t>2039176680523</t>
  </si>
  <si>
    <t>https://disk.yandex.ru/d/qMjnnfu5inVF5Q</t>
  </si>
  <si>
    <t>11111-10</t>
  </si>
  <si>
    <t>Искусственный мех светло-бежевый с ворсом 9мм для шитья игрушек и рукоделия, И-56-1, рулон 10 метров</t>
  </si>
  <si>
    <t>00-00003438</t>
  </si>
  <si>
    <t>2039176691611</t>
  </si>
  <si>
    <t>https://disk.yandex.ru/d/e9kVlEr0wXRA_Q</t>
  </si>
  <si>
    <t>11121-01</t>
  </si>
  <si>
    <t>Искусственный мех черный с белым  ворсом 90 мм для шитья игрушек  и рукоделия, ИД-61, отрез 45x50 см</t>
  </si>
  <si>
    <t>00-00001860</t>
  </si>
  <si>
    <t>2028865238251</t>
  </si>
  <si>
    <t>Искусственный мех черный с белым ворсом 90 мм, 45х50 см</t>
  </si>
  <si>
    <t>https://disk.yandex.ru/d/jAtHbWcrZMlXEg</t>
  </si>
  <si>
    <t>https://disk.yandex.ru/d/FJdA-hxQthmZEg</t>
  </si>
  <si>
    <t>ИД-61</t>
  </si>
  <si>
    <t>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t>
  </si>
  <si>
    <t>https://disk.yandex.ru/d/mp6WtL3xVcWO6g</t>
  </si>
  <si>
    <t>https://disk.yandex.ru/d/g0YSIzkT90Pywg</t>
  </si>
  <si>
    <t>451р (творите с нежностью)</t>
  </si>
  <si>
    <t>*425р 48*50 Айрис</t>
  </si>
  <si>
    <t>https://cdn1.ozone.ru/s3/multimedia-r/6825486699.jpg, https://cdn1.ozone.ru/s3/multimedia-u/6303316014.jpg, https://cdn1.ozone.ru/s3/multimedia-t/6303316013.jpg, https://cdn1.ozone.ru/s3/multimedia-x/6303316017.jpg</t>
  </si>
  <si>
    <t>11122</t>
  </si>
  <si>
    <t>Искусственный мех черный с белым  ворсом 90 мм для шитья игрушек  и рукоделия, ИД-61, отрез 95x50 см</t>
  </si>
  <si>
    <t>00-00001862</t>
  </si>
  <si>
    <t>2028865238268</t>
  </si>
  <si>
    <t>Искусственный мех черный с белым ворсом 90 мм, 95х50 см</t>
  </si>
  <si>
    <t>https://disk.yandex.ru/d/qhrEGAF3D6a-pQ</t>
  </si>
  <si>
    <t>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t>
  </si>
  <si>
    <t>https://cdn1.ozone.ru/s3/multimedia-v/6825486667.jpg, https://cdn1.ozone.ru/s3/multimedia-u/6303316014.jpg, https://cdn1.ozone.ru/s3/multimedia-t/6303316013.jpg, https://cdn1.ozone.ru/s3/multimedia-x/6303316017.jpg</t>
  </si>
  <si>
    <t>11123</t>
  </si>
  <si>
    <t>Искусственный мех черный с белым  ворсом 90 мм для шитья игрушек  и рукоделия, ИД-61, отрез 145x50 см</t>
  </si>
  <si>
    <t>00-00001863</t>
  </si>
  <si>
    <t>2028865238275</t>
  </si>
  <si>
    <t>Искусственный мех черный с белым ворсом 90 мм, 145х50 см</t>
  </si>
  <si>
    <t>https://disk.yandex.ru/d/1T8AxwD2HekGmg</t>
  </si>
  <si>
    <t>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t>
  </si>
  <si>
    <t>https://cdn1.ozone.ru/s3/multimedia-2/6825486710.jpg, https://cdn1.ozone.ru/s3/multimedia-u/6303316014.jpg, https://cdn1.ozone.ru/s3/multimedia-t/6303316013.jpg, https://cdn1.ozone.ru/s3/multimedia-x/6303316017.jpg</t>
  </si>
  <si>
    <t>11124</t>
  </si>
  <si>
    <t>Искусственный мех черный с белым  ворсом 90 мм для шитья игрушек  и рукоделия, ИД-61, отрез 145x100 см</t>
  </si>
  <si>
    <t>00-00001864</t>
  </si>
  <si>
    <t>2028865238282</t>
  </si>
  <si>
    <t>Искусственный мех черный с белым ворсом 90 мм, 145х100 см</t>
  </si>
  <si>
    <t>https://disk.yandex.ru/d/7tLIUdG32859GA</t>
  </si>
  <si>
    <t>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t>
  </si>
  <si>
    <t>https://cdn1.ozone.ru/s3/multimedia-8/6825486932.jpg, https://cdn1.ozone.ru/s3/multimedia-u/6303316014.jpg, https://cdn1.ozone.ru/s3/multimedia-t/6303316013.jpg, https://cdn1.ozone.ru/s3/multimedia-x/6303316017.jpg</t>
  </si>
  <si>
    <t>11125</t>
  </si>
  <si>
    <t>Искусственный мех черный с белым  ворсом 90 мм для шитья игрушек  и рукоделия, ИД-61, отрез 145x150 см</t>
  </si>
  <si>
    <t>00-00001865</t>
  </si>
  <si>
    <t>2028865238299</t>
  </si>
  <si>
    <t>Искусственный мех черный с белым ворсом 90 мм, 145х150 см</t>
  </si>
  <si>
    <t>https://disk.yandex.ru/d/T_iFxFahTbLt-Q</t>
  </si>
  <si>
    <t>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t>
  </si>
  <si>
    <t>https://cdn1.ozone.ru/s3/multimedia-k/6826719980.jpg, https://cdn1.ozone.ru/s3/multimedia-u/6303316014.jpg, https://cdn1.ozone.ru/s3/multimedia-t/6303316013.jpg, https://cdn1.ozone.ru/s3/multimedia-x/6303316017.jpg</t>
  </si>
  <si>
    <t>11121-200</t>
  </si>
  <si>
    <t>Искусственный мех черный с белым  ворсом 90 мм для шитья игрушек  и рукоделия, ИД-61, отрез 145x200 см</t>
  </si>
  <si>
    <t>00-00002666</t>
  </si>
  <si>
    <t>2037938540887</t>
  </si>
  <si>
    <t>Искусственный мех черный с белым ворсом 90 мм, 145х200 см</t>
  </si>
  <si>
    <t>https://disk.yandex.ru/d/uHc_J1sHCRB0oA</t>
  </si>
  <si>
    <t>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t>
  </si>
  <si>
    <t>https://cdn1.ozone.ru/s3/multimedia-w/6825486848.jpg, https://cdn1.ozone.ru/s3/multimedia-u/6303316014.jpg, https://cdn1.ozone.ru/s3/multimedia-t/6303316013.jpg, https://cdn1.ozone.ru/s3/multimedia-x/6303316017.jpg</t>
  </si>
  <si>
    <t>11121-300</t>
  </si>
  <si>
    <t>Искусственный мех черный с белым  ворсом 90 мм для шитья игрушек  и рукоделия, ИД-61, отрез 145x300 см</t>
  </si>
  <si>
    <t>00-00002667</t>
  </si>
  <si>
    <t>2037938543086</t>
  </si>
  <si>
    <t>Искусственный мех черный с белым ворсом 90 мм, 145х300 см</t>
  </si>
  <si>
    <t>https://disk.yandex.ru/d/-GFMeovqSbk-iA</t>
  </si>
  <si>
    <t>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t>
  </si>
  <si>
    <t>https://cdn1.ozone.ru/s3/multimedia-0/6825486996.jpg, https://cdn1.ozone.ru/s3/multimedia-u/6303316014.jpg, https://cdn1.ozone.ru/s3/multimedia-t/6303316013.jpg, https://cdn1.ozone.ru/s3/multimedia-x/6303316017.jpg</t>
  </si>
  <si>
    <t>11121-400</t>
  </si>
  <si>
    <t>Искусственный мех черный с белым  ворсом 90 мм для шитья игрушек  и рукоделия, ИД-61, отрез 145x400 см</t>
  </si>
  <si>
    <t>00-00002668</t>
  </si>
  <si>
    <t>2037938543819</t>
  </si>
  <si>
    <t>Искусственный мех черный с белым ворсом 90 мм, 145х400 см</t>
  </si>
  <si>
    <t>https://disk.yandex.ru/d/6wtZd42MCaN7LQ</t>
  </si>
  <si>
    <t>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t>
  </si>
  <si>
    <t>https://cdn1.ozone.ru/s3/multimedia-e/6825487082.jpg, https://cdn1.ozone.ru/s3/multimedia-u/6303316014.jpg, https://cdn1.ozone.ru/s3/multimedia-t/6303316013.jpg, https://cdn1.ozone.ru/s3/multimedia-x/6303316017.jpg</t>
  </si>
  <si>
    <t>11121-500</t>
  </si>
  <si>
    <t>Искусственный мех черный с белым  ворсом 90 мм для шитья игрушек  и рукоделия, ИД-61, отрез 145x500 см</t>
  </si>
  <si>
    <t>00-00002669</t>
  </si>
  <si>
    <t>2037938544328</t>
  </si>
  <si>
    <t>Искусственный мех черный с белым ворсом 90 мм, 145х500 см</t>
  </si>
  <si>
    <t>https://disk.yandex.ru/d/h6ja1GZ4a6HCqw</t>
  </si>
  <si>
    <t>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t>
  </si>
  <si>
    <t>https://cdn1.ozone.ru/s3/multimedia-m/6825486658.jpg, https://cdn1.ozone.ru/s3/multimedia-u/6303316014.jpg, https://cdn1.ozone.ru/s3/multimedia-t/6303316013.jpg, https://cdn1.ozone.ru/s3/multimedia-x/6303316017.jpg</t>
  </si>
  <si>
    <t>11121-600</t>
  </si>
  <si>
    <t>Искусственный мех черный с белым  ворсом 90 мм для шитья игрушек  и рукоделия, ИД-61, отрез 145x600 см</t>
  </si>
  <si>
    <t>00-00002670</t>
  </si>
  <si>
    <t>2037938545363</t>
  </si>
  <si>
    <t>Искусственный мех черный с белым ворсом 90 мм, 145х600 см</t>
  </si>
  <si>
    <t>https://disk.yandex.ru/d/diX9xWf-7WHdeA</t>
  </si>
  <si>
    <t>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t>
  </si>
  <si>
    <t>https://cdn1.ozone.ru/s3/multimedia-e/6825486794.jpg, https://cdn1.ozone.ru/s3/multimedia-u/6303316014.jpg, https://cdn1.ozone.ru/s3/multimedia-t/6303316013.jpg, https://cdn1.ozone.ru/s3/multimedia-x/6303316017.jpg</t>
  </si>
  <si>
    <t>11121-700</t>
  </si>
  <si>
    <t>Искусственный мех черный с белым  ворсом 90 мм для шитья игрушек  и рукоделия, ИД-61, отрез 145x700 см</t>
  </si>
  <si>
    <t>00-00002671</t>
  </si>
  <si>
    <t>2037938547596</t>
  </si>
  <si>
    <t>Искусственный мех черный с белым ворсом 90 мм, 145х700 см</t>
  </si>
  <si>
    <t>https://disk.yandex.ru/d/s0JN5cmoS20Nfg</t>
  </si>
  <si>
    <t>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t>
  </si>
  <si>
    <t>https://cdn1.ozone.ru/s3/multimedia-1/6825486853.jpg, https://cdn1.ozone.ru/s3/multimedia-u/6303316014.jpg, https://cdn1.ozone.ru/s3/multimedia-t/6303316013.jpg, https://cdn1.ozone.ru/s3/multimedia-x/6303316017.jpg</t>
  </si>
  <si>
    <t>11126</t>
  </si>
  <si>
    <t>Искусственный мех черный с  ворсом 30-50 мм для шитья игрушек  и рукоделия, ИП-81, отрез 45x50 см</t>
  </si>
  <si>
    <t>00-00001866</t>
  </si>
  <si>
    <t>2028865238312</t>
  </si>
  <si>
    <t>Искусственный мех черный с ворсом 30-50 мм, 45х50 см</t>
  </si>
  <si>
    <t>https://disk.yandex.ru/d/KCX3vMc5FCtWAQ</t>
  </si>
  <si>
    <t>https://disk.yandex.ru/d/rHM96ZD039oc_w</t>
  </si>
  <si>
    <t>ИП-81</t>
  </si>
  <si>
    <t>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t>
  </si>
  <si>
    <t>https://disk.yandex.ru/d/dYChsgk-aLKV8A</t>
  </si>
  <si>
    <t>https://disk.yandex.ru/d/mQNOj2xWURYlgw</t>
  </si>
  <si>
    <t>685р Minky Love</t>
  </si>
  <si>
    <t>*440р-50х37 Nouvelle handmade</t>
  </si>
  <si>
    <t>https://cdn1.ozone.ru/s3/multimedia-7/6827592715.jpg, https://cdn1.ozone.ru/s3/multimedia-r/6303417459.jpg, https://cdn1.ozone.ru/s3/multimedia-s/6303417460.jpg, https://cdn1.ozone.ru/s3/multimedia-u/6303417462.jpg, https://cdn1.ozone.ru/s3/multimedia-e/6303417482.jpg</t>
  </si>
  <si>
    <t>11127</t>
  </si>
  <si>
    <t>Искусственный мех черный с  ворсом 30-50 мм для шитья игрушек  и рукоделия, ИП-81, отрез 95х50 см</t>
  </si>
  <si>
    <t>00-00001868</t>
  </si>
  <si>
    <t>2028865238329</t>
  </si>
  <si>
    <t>Искусственный мех черный с ворсом 30-50 мм, 95х50 см</t>
  </si>
  <si>
    <t>https://disk.yandex.ru/d/22KMPdpEpYDYNw</t>
  </si>
  <si>
    <t>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t>
  </si>
  <si>
    <t>https://cdn1.ozone.ru/s3/multimedia-q/6827592734.jpg, https://cdn1.ozone.ru/s3/multimedia-r/6303417459.jpg, https://cdn1.ozone.ru/s3/multimedia-s/6303417460.jpg, https://cdn1.ozone.ru/s3/multimedia-u/6303417462.jpg, https://cdn1.ozone.ru/s3/multimedia-e/6303417482.jpg</t>
  </si>
  <si>
    <t>11128</t>
  </si>
  <si>
    <t>Искусственный мех черный с  ворсом 30-50 мм для шитья игрушек  и рукоделия, ИП-81, отрез 145х50 см</t>
  </si>
  <si>
    <t>00-00001869</t>
  </si>
  <si>
    <t>2028865238336</t>
  </si>
  <si>
    <t>Искусственный мех черный с ворсом 30-50 мм, 145х50 см</t>
  </si>
  <si>
    <t>https://disk.yandex.ru/d/Egc-ajHKGQXVqw</t>
  </si>
  <si>
    <t>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t>
  </si>
  <si>
    <t>https://cdn1.ozone.ru/s3/multimedia-l/6827592729.jpg, https://cdn1.ozone.ru/s3/multimedia-r/6303417459.jpg, https://cdn1.ozone.ru/s3/multimedia-s/6303417460.jpg, https://cdn1.ozone.ru/s3/multimedia-u/6303417462.jpg, https://cdn1.ozone.ru/s3/multimedia-e/6303417482.jpg</t>
  </si>
  <si>
    <t>11129</t>
  </si>
  <si>
    <t>Искусственный мех черный с  ворсом 30-50 мм для шитья игрушек  и рукоделия, ИП-81, отрез 145х100 см</t>
  </si>
  <si>
    <t>00-00001870</t>
  </si>
  <si>
    <t>2028865238343</t>
  </si>
  <si>
    <t>Искусственный мех черный с ворсом 30-50 мм, 145х100 см</t>
  </si>
  <si>
    <t>https://disk.yandex.ru/d/TwL7oN48laFPiw</t>
  </si>
  <si>
    <t>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t>
  </si>
  <si>
    <t>https://cdn1.ozone.ru/s3/multimedia-0/6827592744.jpg, https://cdn1.ozone.ru/s3/multimedia-r/6303417459.jpg, https://cdn1.ozone.ru/s3/multimedia-s/6303417460.jpg, https://cdn1.ozone.ru/s3/multimedia-u/6303417462.jpg, https://cdn1.ozone.ru/s3/multimedia-e/6303417482.jpg</t>
  </si>
  <si>
    <t>11130</t>
  </si>
  <si>
    <t>Искусственный мех черный с  ворсом 30-50 мм для шитья игрушек  и рукоделия, ИП-81, отрез 145х150 см</t>
  </si>
  <si>
    <t>00-00001871</t>
  </si>
  <si>
    <t>2028865238350</t>
  </si>
  <si>
    <t>Искусственный мех черный с ворсом 30-50 мм, 145х150 см</t>
  </si>
  <si>
    <t>https://disk.yandex.ru/d/9_ZJ0Qx3cPkfAQ</t>
  </si>
  <si>
    <t>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t>
  </si>
  <si>
    <t>https://cdn1.ozone.ru/s3/multimedia-w/6827592776.jpg, https://cdn1.ozone.ru/s3/multimedia-r/6303417459.jpg, https://cdn1.ozone.ru/s3/multimedia-s/6303417460.jpg, https://cdn1.ozone.ru/s3/multimedia-u/6303417462.jpg, https://cdn1.ozone.ru/s3/multimedia-e/6303417482.jpg</t>
  </si>
  <si>
    <t>11149</t>
  </si>
  <si>
    <t>Искусственный мех черный с  ворсом 30-50 мм для шитья игрушек  и рукоделия, ИП-81, отрез 145х200 см</t>
  </si>
  <si>
    <t>00-00003325</t>
  </si>
  <si>
    <t>2040027429697</t>
  </si>
  <si>
    <t>Искусственный мех черный с ворсом 30-50 мм, 145х200 см</t>
  </si>
  <si>
    <t>https://disk.yandex.ru/d/aVjtJjKNrRZK5Q</t>
  </si>
  <si>
    <t>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t>
  </si>
  <si>
    <t>https://cdn1.ozone.ru/s3/multimedia-z/6827592743.jpg, https://cdn1.ozone.ru/s3/multimedia-r/6303417459.jpg, https://cdn1.ozone.ru/s3/multimedia-s/6303417460.jpg, https://cdn1.ozone.ru/s3/multimedia-u/6303417462.jpg, https://cdn1.ozone.ru/s3/multimedia-e/6303417482.jpg</t>
  </si>
  <si>
    <t>11150</t>
  </si>
  <si>
    <t>Искусственный мех черный с ворсом 30-50 мм для шитья игрушек  и рукоделия, ИП-81, отрез 145х250 см</t>
  </si>
  <si>
    <t>00-00003326</t>
  </si>
  <si>
    <t>2040027429680</t>
  </si>
  <si>
    <t>Искусственный мех черный с ворсом 30-50 мм, 145х250 см</t>
  </si>
  <si>
    <t>https://disk.yandex.ru/d/7LHtBY5aVIhSbA</t>
  </si>
  <si>
    <t>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t>
  </si>
  <si>
    <t>150х250</t>
  </si>
  <si>
    <t>https://cdn1.ozone.ru/s3/multimedia-5/6812684753.jpg, https://cdn1.ozone.ru/s3/multimedia-r/6303417459.jpg, https://cdn1.ozone.ru/s3/multimedia-s/6303417460.jpg, https://cdn1.ozone.ru/s3/multimedia-u/6303417462.jpg, https://cdn1.ozone.ru/s3/multimedia-e/6303417482.jpg</t>
  </si>
  <si>
    <t>11151</t>
  </si>
  <si>
    <t>Искусственный мех черный с ворсом 30-50 мм для шитья игрушек  и рукоделия, ИП-81, отрез 145х300 см</t>
  </si>
  <si>
    <t>00-00003327</t>
  </si>
  <si>
    <t>2040027429673</t>
  </si>
  <si>
    <t>Искусственный мех черный с ворсом 30-50 мм,  145х300 см</t>
  </si>
  <si>
    <t>https://disk.yandex.ru/d/Sehah1c-Xq_nYA</t>
  </si>
  <si>
    <t>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t>
  </si>
  <si>
    <t>https://cdn1.ozone.ru/s3/multimedia-d/6827592721.jpg, https://cdn1.ozone.ru/s3/multimedia-r/6303417459.jpg, https://cdn1.ozone.ru/s3/multimedia-s/6303417460.jpg, https://cdn1.ozone.ru/s3/multimedia-u/6303417462.jpg, https://cdn1.ozone.ru/s3/multimedia-e/6303417482.jpg</t>
  </si>
  <si>
    <t>11152</t>
  </si>
  <si>
    <t>Искусственный мех черный с  ворсом 30-50 мм для шитья игрушек  и рукоделия, ИП-81, отрез 145х350 см</t>
  </si>
  <si>
    <t>00-00003328</t>
  </si>
  <si>
    <t>2040027429666</t>
  </si>
  <si>
    <t>Искусственный мех черный с ворсом 30-50 мм, 145х350 см</t>
  </si>
  <si>
    <t>https://disk.yandex.ru/d/9WLwmm0bJqwepQ</t>
  </si>
  <si>
    <r>
      <rPr>
        <rFont val="Calibri, sans-serif"/>
        <color rgb="FF000000"/>
        <sz val="11.0"/>
      </rPr>
      <t xml:space="preserve">https://getfile.dokpub.com/yandex/get/https://disk.yandex.ru/d/9WLwmm0bJqwepQ/1.jpg, https://getfile.dokpub.com/yandex/get/https://disk.yandex.ru/d/9WLwmm0bJqwepQ/2.jpg, https://getfile.dokpub.com/yandex/get/https://disk.yandex.ru/d/9WLwmm0bJqwepQ/3.jpg, https://getfile.dokpub.com/yandex/get/https://disk.yandex.ru/d/9WLwmm0bJqwepQ/4.jpg, </t>
    </r>
    <r>
      <rPr>
        <rFont val="Calibri, sans-serif"/>
        <color rgb="FF1155CC"/>
        <sz val="11.0"/>
        <u/>
      </rPr>
      <t>https://getfile.dokpub.com/yandex/get/https://disk.yandex.ru/d/9WLwmm0bJqwepQ/5.jpg</t>
    </r>
  </si>
  <si>
    <t>150х350</t>
  </si>
  <si>
    <t>https://cdn1.ozone.ru/s3/multimedia-n/6812681927.jpg, https://cdn1.ozone.ru/s3/multimedia-r/6303417459.jpg, https://cdn1.ozone.ru/s3/multimedia-s/6303417460.jpg, https://cdn1.ozone.ru/s3/multimedia-u/6303417462.jpg, https://cdn1.ozone.ru/s3/multimedia-e/6303417482.jpg</t>
  </si>
  <si>
    <t>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t>
  </si>
  <si>
    <t>11126-400</t>
  </si>
  <si>
    <t>Искусственный мех черный с  ворсом 30-50 мм для шитья игрушек  и рукоделия, ИП-81, отрез 150х400 см</t>
  </si>
  <si>
    <t>00-00003442</t>
  </si>
  <si>
    <t>2039178785349</t>
  </si>
  <si>
    <t>Искусственный мех черный с ворсом 30-50 мм, 145х400 см</t>
  </si>
  <si>
    <t>https://disk.yandex.ru/d/D8JyHq9mN8GvgA</t>
  </si>
  <si>
    <t>11126-500</t>
  </si>
  <si>
    <t>Искусственный мех черный с  ворсом 30-50 мм для шитья игрушек  и рукоделия, ИП-81, отрез 145х500 см</t>
  </si>
  <si>
    <t>00-00003443</t>
  </si>
  <si>
    <t>2039178785776</t>
  </si>
  <si>
    <t>Искусственный мех черный с ворсом 30-50 мм,  145х500 см</t>
  </si>
  <si>
    <t>https://disk.yandex.ru/d/jee7s3vwRzRAwg</t>
  </si>
  <si>
    <t>11126-600</t>
  </si>
  <si>
    <t>Искусственный мех черный с  ворсом 30-50 мм для шитья игрушек  и рукоделия, ИП-81, отрез 145х600 см</t>
  </si>
  <si>
    <t>00-00003444</t>
  </si>
  <si>
    <t>2039178788272</t>
  </si>
  <si>
    <t>Искусственный мех черный с ворсом 30-50 мм,  145х600 см</t>
  </si>
  <si>
    <t>https://disk.yandex.ru/d/v3YUiy-WE4jnrw</t>
  </si>
  <si>
    <t>11126-700</t>
  </si>
  <si>
    <t>Искусственный мех черный с  ворсом 30-50 мм для шитья игрушек  и рукоделия, ИП-81, отрез 145х700 см</t>
  </si>
  <si>
    <t>00-00003445</t>
  </si>
  <si>
    <t>2039178788821</t>
  </si>
  <si>
    <t>Искусственный мех черный с ворсом 30-50 мм,  145х700 см</t>
  </si>
  <si>
    <t>https://disk.yandex.ru/d/m8UwaWWd0pewGQ</t>
  </si>
  <si>
    <t>11131</t>
  </si>
  <si>
    <t>Искусственный мех рыжий с ворсом 30-50 мм для шитья игрушек  и рукоделия, ИП-2703, отрез 45x50 см</t>
  </si>
  <si>
    <t>00-00001872</t>
  </si>
  <si>
    <t>2028865238367</t>
  </si>
  <si>
    <t>Искусственный мех с ворсом 30-50 мм, рыжий, 45х50 см</t>
  </si>
  <si>
    <t>https://disk.yandex.ru/d/TbOX93XH-DBJSw</t>
  </si>
  <si>
    <t>https://disk.yandex.ru/d/Y-kXLxn255mwnQ</t>
  </si>
  <si>
    <t>ИП-2703</t>
  </si>
  <si>
    <t>https://getfile.dokpub.com/yandex/get/https://disk.yandex.ru/d/TbOX93XH-DBJSw/1.jpg, https://getfile.dokpub.com/yandex/get/https://disk.yandex.ru/d/TbOX93XH-DBJSw/2.jpg, https://getfile.dokpub.com/yandex/get/https://disk.yandex.ru/d/TbOX93XH-DBJSw/3.jpg, https://getfile.dokpub.com/yandex/get/https://disk.yandex.ru/d/TbOX93XH-DBJSw/4.jpg</t>
  </si>
  <si>
    <t>https://disk.yandex.ru/d/tQ3csjhkbtKoXw</t>
  </si>
  <si>
    <t>https://disk.yandex.ru/d/zM_nrkMf0vjULg</t>
  </si>
  <si>
    <t>https://cdn1.ozone.ru/s3/multimedia-k/6825486656.jpg, https://cdn1.ozone.ru/s3/multimedia-b/6303538331.jpg, https://cdn1.ozone.ru/s3/multimedia-a/6303538330.jpg, https://cdn1.ozone.ru/s3/multimedia-8/6303538328.jpg</t>
  </si>
  <si>
    <t>11132</t>
  </si>
  <si>
    <t>Искусственный мех рыжий с  ворсом 30-50 мм для шитья игрушек  и рукоделия, ИП-2703, отрез 95x50 см</t>
  </si>
  <si>
    <t>00-00001874</t>
  </si>
  <si>
    <t>2028865238374</t>
  </si>
  <si>
    <t>Искусственный мех с ворсом 30-50 мм, рыжий, 95х500 см</t>
  </si>
  <si>
    <t>https://disk.yandex.ru/d/aTyywSNuYXwNFA</t>
  </si>
  <si>
    <t>https://getfile.dokpub.com/yandex/get/https://disk.yandex.ru/d/aTyywSNuYXwNFA/1.jpg, https://getfile.dokpub.com/yandex/get/https://disk.yandex.ru/d/aTyywSNuYXwNFA/2.jpg, https://getfile.dokpub.com/yandex/get/https://disk.yandex.ru/d/aTyywSNuYXwNFA/3.jpg, https://getfile.dokpub.com/yandex/get/https://disk.yandex.ru/d/aTyywSNuYXwNFA/4.jpg</t>
  </si>
  <si>
    <t>https://cdn1.ozone.ru/s3/multimedia-3/6825486747.jpg, https://cdn1.ozone.ru/s3/multimedia-b/6303538331.jpg, https://cdn1.ozone.ru/s3/multimedia-a/6303538330.jpg, https://cdn1.ozone.ru/s3/multimedia-8/6303538328.jpg</t>
  </si>
  <si>
    <t>11133</t>
  </si>
  <si>
    <t>Искусственный мех рыжий с  ворсом 30-50 мм для шитья игрушек  и рукоделия, ИП-2703, отрез 145x50 см</t>
  </si>
  <si>
    <t>00-00001875</t>
  </si>
  <si>
    <t>2028865238381</t>
  </si>
  <si>
    <t>Искусственный мех с ворсом 30-50 мм, рыжий, 145х50 см</t>
  </si>
  <si>
    <t>https://disk.yandex.ru/d/VzDOAgwfknlnog</t>
  </si>
  <si>
    <t>https://getfile.dokpub.com/yandex/get/https://disk.yandex.ru/d/VzDOAgwfknlnog/1.jpg, https://getfile.dokpub.com/yandex/get/https://disk.yandex.ru/d/VzDOAgwfknlnog/2.jpg, https://getfile.dokpub.com/yandex/get/https://disk.yandex.ru/d/VzDOAgwfknlnog/3.jpg, https://getfile.dokpub.com/yandex/get/https://disk.yandex.ru/d/VzDOAgwfknlnog/4.jpg</t>
  </si>
  <si>
    <t>https://cdn1.ozone.ru/s3/multimedia-9/6614266329.jpg, https://cdn1.ozone.ru/s3/multimedia-b/6303538331.jpg, https://cdn1.ozone.ru/s3/multimedia-a/6303538330.jpg, https://cdn1.ozone.ru/s3/multimedia-8/6303538328.jpg</t>
  </si>
  <si>
    <t>11134</t>
  </si>
  <si>
    <t>Искусственный мех рыжий с  ворсом 30-50 мм для шитья игрушек  и рукоделия, ИП-2703, отрез 145x100 см</t>
  </si>
  <si>
    <t>00-00001876</t>
  </si>
  <si>
    <t>2028865238398</t>
  </si>
  <si>
    <t>Искусственный мех с ворсом 30-50 мм, рыжий, 145х100 см</t>
  </si>
  <si>
    <t>https://disk.yandex.ru/d/G5UjQCGmFeYt0A</t>
  </si>
  <si>
    <t>https://getfile.dokpub.com/yandex/get/https://disk.yandex.ru/d/G5UjQCGmFeYt0A/1.jpg, https://getfile.dokpub.com/yandex/get/https://disk.yandex.ru/d/G5UjQCGmFeYt0A/2.jpg, https://getfile.dokpub.com/yandex/get/https://disk.yandex.ru/d/G5UjQCGmFeYt0A/3.jpg, https://getfile.dokpub.com/yandex/get/https://disk.yandex.ru/d/G5UjQCGmFeYt0A/4.jpg</t>
  </si>
  <si>
    <t>https://cdn1.ozone.ru/s3/multimedia-b/6825486683.jpg, https://cdn1.ozone.ru/s3/multimedia-b/6303538331.jpg, https://cdn1.ozone.ru/s3/multimedia-a/6303538330.jpg, https://cdn1.ozone.ru/s3/multimedia-8/6303538328.jpg</t>
  </si>
  <si>
    <t>11135</t>
  </si>
  <si>
    <t>Искусственный мех  рыжий с  ворсом 30-50 мм для шитья игрушек  и рукоделия, ИП-2703, отрез 145x150 см</t>
  </si>
  <si>
    <t>00-00001877</t>
  </si>
  <si>
    <t>2028865238404</t>
  </si>
  <si>
    <t>Искусственный мех с ворсом 30-50 мм, рыжий, 145х150 см</t>
  </si>
  <si>
    <t>https://disk.yandex.ru/d/PmkYeAG7UNsV4g</t>
  </si>
  <si>
    <t>https://getfile.dokpub.com/yandex/get/https://disk.yandex.ru/d/PmkYeAG7UNsV4g/1.jpg, https://getfile.dokpub.com/yandex/get/https://disk.yandex.ru/d/PmkYeAG7UNsV4g/2.jpg, https://getfile.dokpub.com/yandex/get/https://disk.yandex.ru/d/PmkYeAG7UNsV4g/3.jpg, https://getfile.dokpub.com/yandex/get/https://disk.yandex.ru/d/PmkYeAG7UNsV4g/4.jpg</t>
  </si>
  <si>
    <t>https://cdn1.ozone.ru/s3/multimedia-y/6826719922.jpg, https://cdn1.ozone.ru/s3/multimedia-b/6303538331.jpg, https://cdn1.ozone.ru/s3/multimedia-a/6303538330.jpg, https://cdn1.ozone.ru/s3/multimedia-8/6303538328.jpg</t>
  </si>
  <si>
    <t>11131-200</t>
  </si>
  <si>
    <t>Искусственный мех рыжий с  ворсом 30-50 мм для шитья игрушек  и рукоделия, ИП-2703, отрез 145x200 см</t>
  </si>
  <si>
    <t>00-00002636</t>
  </si>
  <si>
    <t>2037932691714</t>
  </si>
  <si>
    <t>Искусственный мех с ворсом 30-50 мм, рыжий, 145х200 см</t>
  </si>
  <si>
    <t>https://disk.yandex.ru/d/0o22zyBrjvU33A</t>
  </si>
  <si>
    <t>https://getfile.dokpub.com/yandex/get/https://disk.yandex.ru/d/0o22zyBrjvU33A/1.jpg, https://getfile.dokpub.com/yandex/get/https://disk.yandex.ru/d/0o22zyBrjvU33A/2.jpg, https://getfile.dokpub.com/yandex/get/https://disk.yandex.ru/d/0o22zyBrjvU33A/3.jpg, https://getfile.dokpub.com/yandex/get/https://disk.yandex.ru/d/0o22zyBrjvU33A/4.jpg</t>
  </si>
  <si>
    <t>https://cdn1.ozone.ru/s3/multimedia-9/6825486681.jpg, https://cdn1.ozone.ru/s3/multimedia-b/6303538331.jpg, https://cdn1.ozone.ru/s3/multimedia-a/6303538330.jpg, https://cdn1.ozone.ru/s3/multimedia-8/6303538328.jpg</t>
  </si>
  <si>
    <t>11131-300</t>
  </si>
  <si>
    <t>Искусственный мех рыжий с  ворсом 30-50 мм для шитья игрушек  и рукоделия, ИП-2703, отрез 145x300 см</t>
  </si>
  <si>
    <t>00-00002637</t>
  </si>
  <si>
    <t>2037931951864</t>
  </si>
  <si>
    <t>Искусственный мех с ворсом 30-50 мм, рыжий, 145х300 см</t>
  </si>
  <si>
    <t>https://disk.yandex.ru/d/KiS9Nt8dmHB1rw</t>
  </si>
  <si>
    <t>https://getfile.dokpub.com/yandex/get/https://disk.yandex.ru/d/KiS9Nt8dmHB1rw/1.jpg, https://getfile.dokpub.com/yandex/get/https://disk.yandex.ru/d/KiS9Nt8dmHB1rw/2.jpg, https://getfile.dokpub.com/yandex/get/https://disk.yandex.ru/d/KiS9Nt8dmHB1rw/3.jpg, https://getfile.dokpub.com/yandex/get/https://disk.yandex.ru/d/KiS9Nt8dmHB1rw/4.jpg</t>
  </si>
  <si>
    <t>https://cdn1.ozone.ru/s3/multimedia-d/6825487081.jpg, https://cdn1.ozone.ru/s3/multimedia-b/6303538331.jpg, https://cdn1.ozone.ru/s3/multimedia-a/6303538330.jpg, https://cdn1.ozone.ru/s3/multimedia-8/6303538328.jpg</t>
  </si>
  <si>
    <t>11131-400</t>
  </si>
  <si>
    <t>Искусственный мех рыжий с  ворсом 30-50 мм для шитья игрушек  и рукоделия, ИП-2703, отрез 145x400 см</t>
  </si>
  <si>
    <t>00-00002638</t>
  </si>
  <si>
    <t>2037932028428</t>
  </si>
  <si>
    <t>Искусственный мех с ворсом 30-50 мм, рыжий, 145х400 см</t>
  </si>
  <si>
    <t>https://disk.yandex.ru/d/t38VGDUErErMnw</t>
  </si>
  <si>
    <t>https://getfile.dokpub.com/yandex/get/https://disk.yandex.ru/d/t38VGDUErErMnw/1.jpg, https://getfile.dokpub.com/yandex/get/https://disk.yandex.ru/d/t38VGDUErErMnw/2.jpg, https://getfile.dokpub.com/yandex/get/https://disk.yandex.ru/d/t38VGDUErErMnw/3.jpg, https://getfile.dokpub.com/yandex/get/https://disk.yandex.ru/d/t38VGDUErErMnw/4.jpg</t>
  </si>
  <si>
    <t>https://cdn1.ozone.ru/s3/multimedia-g/6825486688.jpg, https://cdn1.ozone.ru/s3/multimedia-b/6303538331.jpg, https://cdn1.ozone.ru/s3/multimedia-a/6303538330.jpg, https://cdn1.ozone.ru/s3/multimedia-8/6303538328.jpg</t>
  </si>
  <si>
    <t>11131-500</t>
  </si>
  <si>
    <t>Искусственный мех рыжий с  ворсом 30-50 мм для шитья игрушек  и рукоделия, ИП-2703, отрез 145x500 см</t>
  </si>
  <si>
    <t>00-00002639</t>
  </si>
  <si>
    <t>2037932034030</t>
  </si>
  <si>
    <t>Искусственный мех с ворсом 30-50 мм, рыжий, 145х500 см</t>
  </si>
  <si>
    <t>https://disk.yandex.ru/d/ubI4jFkVDa_X8g</t>
  </si>
  <si>
    <t>https://getfile.dokpub.com/yandex/get/https://disk.yandex.ru/d/ubI4jFkVDa_X8g/1.jpg, https://getfile.dokpub.com/yandex/get/https://disk.yandex.ru/d/ubI4jFkVDa_X8g/2.jpg, https://getfile.dokpub.com/yandex/get/https://disk.yandex.ru/d/ubI4jFkVDa_X8g/3.jpg, https://getfile.dokpub.com/yandex/get/https://disk.yandex.ru/d/ubI4jFkVDa_X8g/4.jpg</t>
  </si>
  <si>
    <t>https://cdn1.ozone.ru/s3/multimedia-9/6825486645.jpg, https://cdn1.ozone.ru/s3/multimedia-b/6303538331.jpg, https://cdn1.ozone.ru/s3/multimedia-a/6303538330.jpg, https://cdn1.ozone.ru/s3/multimedia-8/6303538328.jpg</t>
  </si>
  <si>
    <t>11131-600</t>
  </si>
  <si>
    <t>Искусственный мех рыжий с  ворсом 30-50 мм для шитья игрушек  и рукоделия, ИП-2703, отрез 145x600 см</t>
  </si>
  <si>
    <t>00-00002640</t>
  </si>
  <si>
    <t>2037932039820</t>
  </si>
  <si>
    <t>Искусственный мех с ворсом 30-50 мм, рыжий, 145х600 см</t>
  </si>
  <si>
    <t>https://disk.yandex.ru/d/uuU4q5KltWi2bw</t>
  </si>
  <si>
    <t>https://getfile.dokpub.com/yandex/get/https://disk.yandex.ru/d/uuU4q5KltWi2bw/1.jpg, https://getfile.dokpub.com/yandex/get/https://disk.yandex.ru/d/uuU4q5KltWi2bw/2.jpg, https://getfile.dokpub.com/yandex/get/https://disk.yandex.ru/d/uuU4q5KltWi2bw/3.jpg, https://getfile.dokpub.com/yandex/get/https://disk.yandex.ru/d/uuU4q5KltWi2bw/4.jpg</t>
  </si>
  <si>
    <t>https://cdn1.ozone.ru/s3/multimedia-p/6825486841.jpg, https://cdn1.ozone.ru/s3/multimedia-b/6303538331.jpg, https://cdn1.ozone.ru/s3/multimedia-a/6303538330.jpg, https://cdn1.ozone.ru/s3/multimedia-8/6303538328.jpg</t>
  </si>
  <si>
    <t>11131-700</t>
  </si>
  <si>
    <t>Искусственный мех рыжий с  ворсом 30-50 мм для шитья игрушек  и рукоделия, ИП-2703, отрез 145x700 см</t>
  </si>
  <si>
    <t>00-00002641</t>
  </si>
  <si>
    <t>2037932070571</t>
  </si>
  <si>
    <t>Искусственный мех с ворсом 30-50 мм, рыжий, 145х700 см</t>
  </si>
  <si>
    <t>https://disk.yandex.ru/d/nHSTO4XYTpU8Ow</t>
  </si>
  <si>
    <t>https://getfile.dokpub.com/yandex/get/https://disk.yandex.ru/d/nHSTO4XYTpU8Ow/1.jpg, https://getfile.dokpub.com/yandex/get/https://disk.yandex.ru/d/nHSTO4XYTpU8Ow/2.jpg, https://getfile.dokpub.com/yandex/get/https://disk.yandex.ru/d/nHSTO4XYTpU8Ow/3.jpg, https://getfile.dokpub.com/yandex/get/https://disk.yandex.ru/d/nHSTO4XYTpU8Ow/4.jpg</t>
  </si>
  <si>
    <t>https://cdn1.ozone.ru/s3/multimedia-t/6825486917.jpg, https://cdn1.ozone.ru/s3/multimedia-b/6303538331.jpg, https://cdn1.ozone.ru/s3/multimedia-a/6303538330.jpg, https://cdn1.ozone.ru/s3/multimedia-8/6303538328.jpg</t>
  </si>
  <si>
    <t>11197</t>
  </si>
  <si>
    <t>Велюровая ткань, 1,5 мм, желтый, для игрушек, рукоделия, N-182, отрез 45х50 см</t>
  </si>
  <si>
    <t>00-00002066</t>
  </si>
  <si>
    <t>2034050219042</t>
  </si>
  <si>
    <t>Велюровая ткань, цвет желтый, 45х50</t>
  </si>
  <si>
    <t>Велюровая ткань — это мягкий и приятный на ощупь материал, который часто используется для изготовления одежды, обивки мебели, шитья игрушек и других предметов интерьера. Он обладает высокой прочностью, износостойкостью и устойчивостью к механическим воздействиям. Велюр не линяет, не скатывается и сохраняет свой первоначальный вид даже после многократных стирок. Кроме того, этот материал обладает хорошей воздухопроницаемостью, что обеспечивает комфортное использование этого материала.</t>
  </si>
  <si>
    <t>https://disk.yandex.ru/d/uQMF_1yQuZy5BA</t>
  </si>
  <si>
    <t>https://disk.yandex.ru/d/oZshOtyIO1zDHw</t>
  </si>
  <si>
    <t>N-182</t>
  </si>
  <si>
    <t>желтый</t>
  </si>
  <si>
    <t>meh-velour</t>
  </si>
  <si>
    <t>0.45</t>
  </si>
  <si>
    <t>Китай</t>
  </si>
  <si>
    <t>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t>
  </si>
  <si>
    <t>https://youtu.be/KJnbdaIOB9Y</t>
  </si>
  <si>
    <t>320р</t>
  </si>
  <si>
    <t>https://cdn1.ozone.ru/s3/multimedia-u/6754934370.jpg, https://cdn1.ozone.ru/s3/multimedia-j/6391045303.jpg, https://cdn1.ozone.ru/s3/multimedia-u/6391114758.jpg, https://cdn1.ozone.ru/s3/multimedia-t/6391114757.jpg, https://cdn1.ozone.ru/s3/multimedia-y/6391114762.jpg</t>
  </si>
  <si>
    <t>11198</t>
  </si>
  <si>
    <t>Велюровая ткань, 1,5 мм, желтый, для игрушек, рукоделия, N-182, отрез 95х50 см</t>
  </si>
  <si>
    <t>00-00002067</t>
  </si>
  <si>
    <t>2034050219035</t>
  </si>
  <si>
    <t>Велюровая ткань, цвет желтый, 95х50</t>
  </si>
  <si>
    <t>https://disk.yandex.ru/d/2brgGWPkYOuPxQ</t>
  </si>
  <si>
    <t>0.95</t>
  </si>
  <si>
    <t>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t>
  </si>
  <si>
    <t>https://cdn1.ozone.ru/s3/multimedia-8/6754935320.jpg, https://cdn1.ozone.ru/s3/multimedia-j/6391045303.jpg, https://cdn1.ozone.ru/s3/multimedia-t/6391114757.jpg, https://cdn1.ozone.ru/s3/multimedia-u/6391114758.jpg, https://cdn1.ozone.ru/s3/multimedia-y/6391114762.jpg</t>
  </si>
  <si>
    <t>11199</t>
  </si>
  <si>
    <t>Велюровая ткань, 1,5 мм, желтый, для игрушек, рукоделия, N-182, отрез 145х50 см</t>
  </si>
  <si>
    <t>00-00002068</t>
  </si>
  <si>
    <t>2034050219028</t>
  </si>
  <si>
    <t>Велюровая ткань, цвет желтый, 145х50</t>
  </si>
  <si>
    <t>https://disk.yandex.ru/d/mAt_PVECUBXG5w</t>
  </si>
  <si>
    <t>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t>
  </si>
  <si>
    <t>480р(600Р)</t>
  </si>
  <si>
    <t>https://cdn1.ozone.ru/s3/multimedia-y/6754936498.jpg, https://cdn1.ozone.ru/s3/multimedia-j/6391045303.jpg, https://cdn1.ozone.ru/s3/multimedia-u/6391114758.jpg, https://cdn1.ozone.ru/s3/multimedia-t/6391114757.jpg, https://cdn1.ozone.ru/s3/multimedia-y/6391114762.jpg</t>
  </si>
  <si>
    <t>11200</t>
  </si>
  <si>
    <t>Велюровая ткань, 1,5 мм, желтый, для игрушек, рукоделия, N-182, отрез 145х100 см</t>
  </si>
  <si>
    <t>00-00002069</t>
  </si>
  <si>
    <t>2034050219011</t>
  </si>
  <si>
    <t>Велюровая ткань, цвет желтый, 145х100</t>
  </si>
  <si>
    <t>https://disk.yandex.ru/d/SPeOD7N3Rtbuuw</t>
  </si>
  <si>
    <t>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t>
  </si>
  <si>
    <t>https://cdn1.ozone.ru/s3/multimedia-h/6754937093.jpg, https://cdn1.ozone.ru/s3/multimedia-j/6391045303.jpg, https://cdn1.ozone.ru/s3/multimedia-u/6391114758.jpg, https://cdn1.ozone.ru/s3/multimedia-t/6391114757.jpg, https://cdn1.ozone.ru/s3/multimedia-y/6391114762.jpg</t>
  </si>
  <si>
    <t>11201</t>
  </si>
  <si>
    <t>Велюровая ткань, 1,5 мм, желтый, для игрушек, рукоделия, N-182, отрез 145х150 см</t>
  </si>
  <si>
    <t>00-00002070</t>
  </si>
  <si>
    <t>2034050219004</t>
  </si>
  <si>
    <t>Велюровая ткань, цвет желтый, 145х150</t>
  </si>
  <si>
    <t>https://disk.yandex.ru/d/gKsvp0zC_tEfTg</t>
  </si>
  <si>
    <t>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t>
  </si>
  <si>
    <t>https://cdn1.ozone.ru/s3/multimedia-x/6754938441.jpg, https://cdn1.ozone.ru/s3/multimedia-j/6391045303.jpg, https://cdn1.ozone.ru/s3/multimedia-u/6391114758.jpg, https://cdn1.ozone.ru/s3/multimedia-t/6391114757.jpg, https://cdn1.ozone.ru/s3/multimedia-y/6391114762.jpg</t>
  </si>
  <si>
    <t>11197-200</t>
  </si>
  <si>
    <t>Велюровая ткань, 1,5 мм, желтый, для игрушек, рукоделия, N-182, отрез 145х200 см</t>
  </si>
  <si>
    <t>00-00003548</t>
  </si>
  <si>
    <t>2039346410424</t>
  </si>
  <si>
    <t>Велюровая ткань, цвет желтый, 145х200</t>
  </si>
  <si>
    <t>https://disk.yandex.ru/d/AkhqmpTmmmv9Xw</t>
  </si>
  <si>
    <t>11197-300</t>
  </si>
  <si>
    <t>Велюровая ткань, 1,5 мм, желтый, для игрушек, рукоделия, N-182, отрез 145х300 см</t>
  </si>
  <si>
    <t>00-00003549</t>
  </si>
  <si>
    <t>2039346412220</t>
  </si>
  <si>
    <t>Велюровая ткань, цвет желтый, 145х300</t>
  </si>
  <si>
    <t>https://disk.yandex.ru/d/H3vsz76UAw1tUQ</t>
  </si>
  <si>
    <t>11197-400</t>
  </si>
  <si>
    <t>Велюровая ткань, 1,5 мм, желтый, для игрушек, рукоделия, N-182, отрез 145х400 см</t>
  </si>
  <si>
    <t>00-00003550</t>
  </si>
  <si>
    <t>2039346413098</t>
  </si>
  <si>
    <t>Велюровая ткань, цвет желтый, 145х400</t>
  </si>
  <si>
    <t>https://disk.yandex.ru/d/97BMNTPR8j2qcQ</t>
  </si>
  <si>
    <t>11197-500</t>
  </si>
  <si>
    <t>Велюровая ткань, 1,5 мм, желтый, для игрушек, рукоделия, N-182, отрез 145х500 см</t>
  </si>
  <si>
    <t>00-00003551</t>
  </si>
  <si>
    <t>2039346413777</t>
  </si>
  <si>
    <t>Велюровая ткань, цвет желтый, 145х500</t>
  </si>
  <si>
    <t>https://disk.yandex.ru/d/EP0pnnw9c-4Gzw</t>
  </si>
  <si>
    <t>11197-600</t>
  </si>
  <si>
    <t>Велюровая ткань, 1,5 мм, желтый, для игрушек, рукоделия, N-182, отрез 145х600 см</t>
  </si>
  <si>
    <t>00-00003552</t>
  </si>
  <si>
    <t>2039346417591</t>
  </si>
  <si>
    <t>Велюровая ткань, цвет желтый, 145х600</t>
  </si>
  <si>
    <t>https://disk.yandex.ru/d/uq_ZKEimG3-soQ</t>
  </si>
  <si>
    <t>11197-700</t>
  </si>
  <si>
    <t>Велюровая ткань, 1,5 мм, желтый, для игрушек, рукоделия, N-182, отрез 145х700 см</t>
  </si>
  <si>
    <t>00-00003553</t>
  </si>
  <si>
    <t>2039346418178</t>
  </si>
  <si>
    <t>Велюровая ткань, цвет желтый, 145х700</t>
  </si>
  <si>
    <t>https://disk.yandex.ru/d/4ZB1gnm1i5nLzQ</t>
  </si>
  <si>
    <t>11202</t>
  </si>
  <si>
    <t>Велюровая ткань, 1,5 мм, серый, для игрушек, рукоделия, N-74, отрез 45х50 см</t>
  </si>
  <si>
    <t>00-00002071</t>
  </si>
  <si>
    <t>2034050218984</t>
  </si>
  <si>
    <t>Велюровая ткань, цвет серый, 45х50</t>
  </si>
  <si>
    <t>https://disk.yandex.ru/d/gaIvwJ2cvK6j5A</t>
  </si>
  <si>
    <t>https://disk.yandex.ru/d/aYWYLgz8fNNJNA</t>
  </si>
  <si>
    <t>N-74</t>
  </si>
  <si>
    <t>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t>
  </si>
  <si>
    <t>https://youtu.be/M6oxwkkTThY</t>
  </si>
  <si>
    <t>https://cdn1.ozone.ru/s3/multimedia-9/6754939209.jpg, https://cdn1.ozone.ru/s3/multimedia-i/6391045302.jpg, https://cdn1.ozone.ru/s3/multimedia-h/6391122521.jpg, https://cdn1.ozone.ru/s3/multimedia-f/6391122519.jpg, https://cdn1.ozone.ru/s3/multimedia-e/6391122518.jpg</t>
  </si>
  <si>
    <t>11203</t>
  </si>
  <si>
    <t>Велюровая ткань, 1,5 мм, серый, для игрушек, рукоделия, N-74, отрез 95х50 см</t>
  </si>
  <si>
    <t>00-00002072</t>
  </si>
  <si>
    <t>2034050218977</t>
  </si>
  <si>
    <t>Велюровая ткань, цвет серый, 95х50</t>
  </si>
  <si>
    <t>https://disk.yandex.ru/d/chvG17G4iEwmdg</t>
  </si>
  <si>
    <t>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t>
  </si>
  <si>
    <t>694р Эльтекс 50*80</t>
  </si>
  <si>
    <t>https://cdn1.ozone.ru/s3/multimedia-r/6754939947.jpg, https://cdn1.ozone.ru/s3/multimedia-i/6391045302.jpg, https://cdn1.ozone.ru/s3/multimedia-h/6391122521.jpg, https://cdn1.ozone.ru/s3/multimedia-f/6391122519.jpg, https://cdn1.ozone.ru/s3/multimedia-e/6391122518.jpg</t>
  </si>
  <si>
    <t>11204</t>
  </si>
  <si>
    <t>Велюровая ткань, 1,5 мм, серый, для игрушек, рукоделия, N-74, отрез 145х50 см</t>
  </si>
  <si>
    <t>00-00002073</t>
  </si>
  <si>
    <t>2034050218960</t>
  </si>
  <si>
    <t>Велюровая ткань, цвет серый, 145х50</t>
  </si>
  <si>
    <t>https://disk.yandex.ru/d/FV27h_JhEM6t8A</t>
  </si>
  <si>
    <t>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t>
  </si>
  <si>
    <t>https://cdn1.ozone.ru/s3/multimedia-7/6754941223.jpg, https://cdn1.ozone.ru/s3/multimedia-i/6391045302.jpg, https://cdn1.ozone.ru/s3/multimedia-h/6391122521.jpg, https://cdn1.ozone.ru/s3/multimedia-f/6391122519.jpg, https://cdn1.ozone.ru/s3/multimedia-e/6391122518.jpg</t>
  </si>
  <si>
    <t>11205</t>
  </si>
  <si>
    <t>Велюровая ткань, 1,5 мм, серый, для игрушек, рукоделия, N-74, отрез 145х100 см</t>
  </si>
  <si>
    <t>00-00002075</t>
  </si>
  <si>
    <t>2034050218953</t>
  </si>
  <si>
    <t>Велюровая ткань, цвет серый, 145х100</t>
  </si>
  <si>
    <t>https://disk.yandex.ru/d/1YiDLkuH5jYdGg</t>
  </si>
  <si>
    <t>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t>
  </si>
  <si>
    <t>1348р (3 отреза)</t>
  </si>
  <si>
    <t>https://cdn1.ozone.ru/s3/multimedia-b/6754952675.jpg, https://cdn1.ozone.ru/s3/multimedia-i/6391045302.jpg, https://cdn1.ozone.ru/s3/multimedia-h/6391122521.jpg, https://cdn1.ozone.ru/s3/multimedia-f/6391122519.jpg, https://cdn1.ozone.ru/s3/multimedia-e/6391122518.jpg</t>
  </si>
  <si>
    <t>11206</t>
  </si>
  <si>
    <t>Велюровая ткань, 1,5 мм, серый, для игрушек, рукоделия, N-74, отрез 145х150 см</t>
  </si>
  <si>
    <t>00-00002076</t>
  </si>
  <si>
    <t>2034050218946</t>
  </si>
  <si>
    <t>Велюровая ткань, цвет серый, 145х150</t>
  </si>
  <si>
    <t>https://disk.yandex.ru/d/OO9ZZOmJD-1onQ</t>
  </si>
  <si>
    <t>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t>
  </si>
  <si>
    <t>*150х200(1241р) * шилла</t>
  </si>
  <si>
    <t>https://cdn1.ozone.ru/s3/multimedia-j/6754953475.jpg, https://cdn1.ozone.ru/s3/multimedia-i/6391045302.jpg, https://cdn1.ozone.ru/s3/multimedia-f/6391122519.jpg, https://cdn1.ozone.ru/s3/multimedia-h/6391122521.jpg, https://cdn1.ozone.ru/s3/multimedia-e/6391122518.jpg</t>
  </si>
  <si>
    <t>11207</t>
  </si>
  <si>
    <t>Велюровая ткань, 1,5 мм, белый, для игрушек, рукоделия, N-30, отрез 45х50 см</t>
  </si>
  <si>
    <t>00-00002077</t>
  </si>
  <si>
    <t>2034050218939</t>
  </si>
  <si>
    <t>Велюровая ткань, цвет белый, 45х50 см</t>
  </si>
  <si>
    <t>https://disk.yandex.ru/d/L6ZaH9jI3DnkGA</t>
  </si>
  <si>
    <t>https://disk.yandex.ru/d/3wfhGKadB4w1Xg</t>
  </si>
  <si>
    <t>N-30</t>
  </si>
  <si>
    <t>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t>
  </si>
  <si>
    <t>https://youtu.be/FQ4yIKt1ABI</t>
  </si>
  <si>
    <t>https://cdn1.ozone.ru/s3/multimedia-p/6754959205.jpg, https://cdn1.ozone.ru/s3/multimedia-h/6391045301.jpg, https://cdn1.ozone.ru/s3/multimedia-u/6391128438.jpg, https://cdn1.ozone.ru/s3/multimedia-s/6391128436.jpg, https://cdn1.ozone.ru/s3/multimedia-t/6391128437.jpg</t>
  </si>
  <si>
    <t>11208</t>
  </si>
  <si>
    <t>Велюровая ткань, 1,5 мм, белый, для игрушек, рукоделия, N-30, отрез 95х50 см</t>
  </si>
  <si>
    <t>00-00002078</t>
  </si>
  <si>
    <t>2034050218922</t>
  </si>
  <si>
    <t>Велюровая ткань, цвет белый, 145х50 см</t>
  </si>
  <si>
    <t>https://disk.yandex.ru/d/OoMWXbLVpMVxaA</t>
  </si>
  <si>
    <t>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t>
  </si>
  <si>
    <t>https://cdn1.ozone.ru/s3/multimedia-u/6754960362.jpg, https://cdn1.ozone.ru/s3/multimedia-h/6391045301.jpg, https://cdn1.ozone.ru/s3/multimedia-u/6391128438.jpg, https://cdn1.ozone.ru/s3/multimedia-s/6391128436.jpg, https://cdn1.ozone.ru/s3/multimedia-t/6391128437.jpg</t>
  </si>
  <si>
    <t>11209</t>
  </si>
  <si>
    <t>Велюровая ткань, 1,5 мм, белый, для игрушек, рукоделия, N-30, отрез 145х50 см</t>
  </si>
  <si>
    <t>00-00002079</t>
  </si>
  <si>
    <t>2034050218915</t>
  </si>
  <si>
    <t>https://disk.yandex.ru/d/5mtLGQpxe33Sag</t>
  </si>
  <si>
    <t>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t>
  </si>
  <si>
    <t>https://cdn1.ozone.ru/s3/multimedia-1/6754969585.jpg, https://cdn1.ozone.ru/s3/multimedia-h/6391045301.jpg, https://cdn1.ozone.ru/s3/multimedia-u/6391128438.jpg, https://cdn1.ozone.ru/s3/multimedia-s/6391128436.jpg, https://cdn1.ozone.ru/s3/multimedia-t/6391128437.jpg</t>
  </si>
  <si>
    <t>11210</t>
  </si>
  <si>
    <t>Велюровая ткань, 1,5 мм, белый, для игрушек, рукоделия, N-30, отрез 145х100 см</t>
  </si>
  <si>
    <t>00-00002080</t>
  </si>
  <si>
    <t>2034050218908</t>
  </si>
  <si>
    <t>Велюровая ткань, цвет белый, 145х100 см</t>
  </si>
  <si>
    <t>https://disk.yandex.ru/d/-U5rKx__aY9bUw</t>
  </si>
  <si>
    <t>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t>
  </si>
  <si>
    <t>https://cdn1.ozone.ru/s3/multimedia-j/6754983103.jpg, https://cdn1.ozone.ru/s3/multimedia-h/6391045301.jpg, https://cdn1.ozone.ru/s3/multimedia-s/6391128436.jpg, https://cdn1.ozone.ru/s3/multimedia-u/6391128438.jpg, https://cdn1.ozone.ru/s3/multimedia-t/6391128437.jpg</t>
  </si>
  <si>
    <t>11211</t>
  </si>
  <si>
    <t>Велюровая ткань, 1,5 мм, белый, для игрушек, рукоделия, N-30, отрез 145х150 см</t>
  </si>
  <si>
    <t>00-00002081</t>
  </si>
  <si>
    <t>2034050218892</t>
  </si>
  <si>
    <t>Велюровая ткань,цвет белый, 145х150 см</t>
  </si>
  <si>
    <t>https://disk.yandex.ru/d/tJ8cMesOzRzk7g</t>
  </si>
  <si>
    <t>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t>
  </si>
  <si>
    <t>*2633р (3 отреза по 2м*150) микс цветов</t>
  </si>
  <si>
    <t>https://cdn1.ozone.ru/s3/multimedia-f/6754984719.jpg, https://cdn1.ozone.ru/s3/multimedia-h/6391045301.jpg, https://cdn1.ozone.ru/s3/multimedia-s/6391128436.jpg, https://cdn1.ozone.ru/s3/multimedia-u/6391128438.jpg, https://cdn1.ozone.ru/s3/multimedia-t/6391128437.jpg</t>
  </si>
  <si>
    <t>11207-200</t>
  </si>
  <si>
    <t>Велюровая ткань, 1,5 мм, белый, для игрушек, рукоделия, N-30, отрез 145х200 см</t>
  </si>
  <si>
    <t>00-00002642</t>
  </si>
  <si>
    <t>2037932132279</t>
  </si>
  <si>
    <t>Велюровая ткань, цвет белый, 145х200 см</t>
  </si>
  <si>
    <t>https://disk.yandex.ru/d/-xpW6CCT4TTvew</t>
  </si>
  <si>
    <t>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t>
  </si>
  <si>
    <t>https://cdn1.ozone.ru/s3/multimedia-p/6754988149.jpg, https://cdn1.ozone.ru/s3/multimedia-h/6391045301.jpg, https://cdn1.ozone.ru/s3/multimedia-u/6391128438.jpg, https://cdn1.ozone.ru/s3/multimedia-s/6391128436.jpg, https://cdn1.ozone.ru/s3/multimedia-t/6391128437.jpg</t>
  </si>
  <si>
    <t>11207-300</t>
  </si>
  <si>
    <t>Велюровая ткань, 1,5 мм, белый, для игрушек, рукоделия, N-30, отрез 145х300 см</t>
  </si>
  <si>
    <t>00-00002643</t>
  </si>
  <si>
    <t>2037932141646</t>
  </si>
  <si>
    <t>Велюровая ткань, цвет белый, 145х300 см</t>
  </si>
  <si>
    <t>https://disk.yandex.ru/d/Bicoh4vMu2fIlQ</t>
  </si>
  <si>
    <t>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t>
  </si>
  <si>
    <t>https://cdn1.ozone.ru/s3/multimedia-r/6754989447.jpg, https://cdn1.ozone.ru/s3/multimedia-h/6391045301.jpg, https://cdn1.ozone.ru/s3/multimedia-u/6391128438.jpg, https://cdn1.ozone.ru/s3/multimedia-s/6391128436.jpg, https://cdn1.ozone.ru/s3/multimedia-t/6391128437.jpg</t>
  </si>
  <si>
    <t>11207-400</t>
  </si>
  <si>
    <t>Велюровая ткань, 1,5 мм, белый, для игрушек, рукоделия, N-30, отрез 145х400 см</t>
  </si>
  <si>
    <t>00-00002644</t>
  </si>
  <si>
    <t>2037932145965</t>
  </si>
  <si>
    <t>Велюровая ткань,цвет белый, 145х400 см</t>
  </si>
  <si>
    <t>https://disk.yandex.ru/d/l23NMDr-kahJDw</t>
  </si>
  <si>
    <t>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t>
  </si>
  <si>
    <t>https://cdn1.ozone.ru/s3/multimedia-e/6754991414.jpg, https://cdn1.ozone.ru/s3/multimedia-h/6391045301.jpg, https://cdn1.ozone.ru/s3/multimedia-u/6391128438.jpg, https://cdn1.ozone.ru/s3/multimedia-s/6391128436.jpg, https://cdn1.ozone.ru/s3/multimedia-t/6391128437.jpg</t>
  </si>
  <si>
    <t>11207-500</t>
  </si>
  <si>
    <t>Велюровая ткань, 1,5 мм, белый, для игрушек, рукоделия, N-30, отрез 145х500 см</t>
  </si>
  <si>
    <t>00-00002645</t>
  </si>
  <si>
    <t>2037932153632</t>
  </si>
  <si>
    <t>Велюровая ткань, цвет белый, 145х500 см</t>
  </si>
  <si>
    <t>https://disk.yandex.ru/d/4A0xMBua7YaELA</t>
  </si>
  <si>
    <t>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t>
  </si>
  <si>
    <t>https://cdn1.ozone.ru/s3/multimedia-f/6754993467.jpg, https://cdn1.ozone.ru/s3/multimedia-h/6391045301.jpg, https://cdn1.ozone.ru/s3/multimedia-u/6391128438.jpg, https://cdn1.ozone.ru/s3/multimedia-s/6391128436.jpg, https://cdn1.ozone.ru/s3/multimedia-t/6391128437.jpg</t>
  </si>
  <si>
    <t>11207-600</t>
  </si>
  <si>
    <t>Велюровая ткань, 1,5 мм, белый, для игрушек, рукоделия, N-30, отрез 145х600 см</t>
  </si>
  <si>
    <t>00-00002646</t>
  </si>
  <si>
    <t>2037932155803</t>
  </si>
  <si>
    <t>Велюровая ткань, цвет белый, 145х600 см</t>
  </si>
  <si>
    <t>https://disk.yandex.ru/d/I803UFSsvFijeg</t>
  </si>
  <si>
    <t>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t>
  </si>
  <si>
    <t>https://cdn1.ozone.ru/s3/multimedia-f/6754995591.jpg, https://cdn1.ozone.ru/s3/multimedia-h/6391045301.jpg, https://cdn1.ozone.ru/s3/multimedia-u/6391128438.jpg, https://cdn1.ozone.ru/s3/multimedia-s/6391128436.jpg, https://cdn1.ozone.ru/s3/multimedia-t/6391128437.jpg</t>
  </si>
  <si>
    <t>11207-700</t>
  </si>
  <si>
    <t>Велюровая ткань, 1,5 мм, белый, для игрушек, рукоделия, N-30, отрез 145х700 см</t>
  </si>
  <si>
    <t>00-00002647</t>
  </si>
  <si>
    <t>2037932166861</t>
  </si>
  <si>
    <t>Велюровая ткань, цвет белый, 145х700 см</t>
  </si>
  <si>
    <t>https://disk.yandex.ru/d/_LtNWB1mPaMvPw</t>
  </si>
  <si>
    <t>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t>
  </si>
  <si>
    <t>https://cdn1.ozone.ru/s3/multimedia-v/6754997011.jpg, https://cdn1.ozone.ru/s3/multimedia-h/6391045301.jpg, https://cdn1.ozone.ru/s3/multimedia-u/6391128438.jpg, https://cdn1.ozone.ru/s3/multimedia-s/6391128436.jpg, https://cdn1.ozone.ru/s3/multimedia-t/6391128437.jpg</t>
  </si>
  <si>
    <t>11212</t>
  </si>
  <si>
    <t>Велюровая ткань, 1,5 мм, коричневый, для игрушек, рукоделия, N-273, отрез 45х50 см</t>
  </si>
  <si>
    <t>00-00002088</t>
  </si>
  <si>
    <t>2034050218878</t>
  </si>
  <si>
    <t>Велюровая ткань, цвет коричневый, 45х50</t>
  </si>
  <si>
    <t>https://disk.yandex.ru/d/lHPEsX_RvGAOfA</t>
  </si>
  <si>
    <t>https://disk.yandex.ru/d/7mN8kxcEMoYzdw</t>
  </si>
  <si>
    <t>N-273</t>
  </si>
  <si>
    <t>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t>
  </si>
  <si>
    <t>https://youtu.be/fBzqt_Rg45E</t>
  </si>
  <si>
    <t>https://cdn1.ozone.ru/s3/multimedia-m/6754999306.jpg, https://cdn1.ozone.ru/s3/multimedia-k/6391045304.jpg, https://cdn1.ozone.ru/s3/multimedia-a/6391400002.jpg, https://cdn1.ozone.ru/s3/multimedia-0/6391399992.jpg, https://cdn1.ozone.ru/s3/multimedia-y/6391399990.jpg</t>
  </si>
  <si>
    <t>11213</t>
  </si>
  <si>
    <t>Велюровая ткань, 1,5 мм, коричневый, для игрушек, рукоделия, N-273, отрез 95х50 см</t>
  </si>
  <si>
    <t>00-00002090</t>
  </si>
  <si>
    <t>2034050218861</t>
  </si>
  <si>
    <t>Велюровая ткань, цвет коричневый, 95х50</t>
  </si>
  <si>
    <t>https://disk.yandex.ru/d/2XvuJZxYVKKZFQ</t>
  </si>
  <si>
    <t>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t>
  </si>
  <si>
    <t>https://cdn1.ozone.ru/s3/multimedia-5/6755000945.jpg, https://cdn1.ozone.ru/s3/multimedia-k/6391045304.jpg, https://cdn1.ozone.ru/s3/multimedia-a/6391400002.jpg, https://cdn1.ozone.ru/s3/multimedia-0/6391399992.jpg, https://cdn1.ozone.ru/s3/multimedia-y/6391399990.jpg</t>
  </si>
  <si>
    <t>11214</t>
  </si>
  <si>
    <t>Велюровая ткань, 1,5 мм, коричневый, для игрушек, рукоделия, N-273, отрез 145х50 см</t>
  </si>
  <si>
    <t>00-00002092</t>
  </si>
  <si>
    <t>2034050218854</t>
  </si>
  <si>
    <t>Велюровая ткань, цвет коричневый, 145х50</t>
  </si>
  <si>
    <t>https://disk.yandex.ru/d/ZfS2KL-QRGR19w</t>
  </si>
  <si>
    <t>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t>
  </si>
  <si>
    <t>https://cdn1.ozone.ru/s3/multimedia-i/6755002722.jpg, https://cdn1.ozone.ru/s3/multimedia-k/6391045304.jpg, https://cdn1.ozone.ru/s3/multimedia-a/6391400002.jpg, https://cdn1.ozone.ru/s3/multimedia-0/6391399992.jpg, https://cdn1.ozone.ru/s3/multimedia-y/6391399990.jpg</t>
  </si>
  <si>
    <t>11215</t>
  </si>
  <si>
    <t>Велюровая ткань,1,5 мм , коричневый, для игрушек, рукоделия, N-273, отрез 145х100 см</t>
  </si>
  <si>
    <t>00-00002833</t>
  </si>
  <si>
    <t>2034050218847</t>
  </si>
  <si>
    <t>Велюровая ткань, цвет коричневый, 145х100</t>
  </si>
  <si>
    <t>https://disk.yandex.ru/d/0GMp_74WQUoQHg</t>
  </si>
  <si>
    <t>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t>
  </si>
  <si>
    <t>954р(1230)р</t>
  </si>
  <si>
    <t>https://cdn1.ozone.ru/s3/multimedia-t/6755005721.jpg, https://cdn1.ozone.ru/s3/multimedia-k/6391045304.jpg, https://cdn1.ozone.ru/s3/multimedia-a/6391400002.jpg, https://cdn1.ozone.ru/s3/multimedia-0/6391399992.jpg, https://cdn1.ozone.ru/s3/multimedia-y/6391399990.jpg</t>
  </si>
  <si>
    <t>11216</t>
  </si>
  <si>
    <t>Велюровая ткань, 1,5 мм, коричневый, для игрушек, рукоделия, N-273, отрез 145х150 см</t>
  </si>
  <si>
    <t>00-00002093</t>
  </si>
  <si>
    <t>2034050218830</t>
  </si>
  <si>
    <t>Велюровая ткань, цвет коричневый, 145х150</t>
  </si>
  <si>
    <t>https://disk.yandex.ru/d/Vmp6kBK6L_d6cA</t>
  </si>
  <si>
    <t>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t>
  </si>
  <si>
    <t>1280р</t>
  </si>
  <si>
    <t>https://cdn1.ozone.ru/s3/multimedia-0/6755007384.jpg, https://cdn1.ozone.ru/s3/multimedia-k/6391045304.jpg, https://cdn1.ozone.ru/s3/multimedia-a/6391400002.jpg, https://cdn1.ozone.ru/s3/multimedia-0/6391399992.jpg, https://cdn1.ozone.ru/s3/multimedia-y/6391399990.jpg</t>
  </si>
  <si>
    <t>11217</t>
  </si>
  <si>
    <t>Только FBO</t>
  </si>
  <si>
    <t>Нетканый материал с глиттером набор №1, 7 листов</t>
  </si>
  <si>
    <t>00-00002110</t>
  </si>
  <si>
    <t>2034050218700</t>
  </si>
  <si>
    <t>Нетканый материал с глиттером набор№1, 7 листов</t>
  </si>
  <si>
    <t xml:space="preserve">Нетканый материал с глиттером, этот высококачественный материал привнесет в ваши изделия неповторимую искру, которая обязательно привлечет внимание окружающих.
Изготовленный из безопасного и гипоаллергенного глиттера, наш материал гарантирует, что ваши изделия будут не только яркими и блестящими, но и абсолютно безопасными. Благодаря своей высокой прочности, материал идеально подходит для изготовления широкого спектра изделий – от праздничных нарядов до аксессуаров и элементов декора.
Материал легок в работе, что делает его отличным выбором как для профессионалов, так и для начинающих рукодельниц. Он легко режется, формуется и комбинируется с другими материалами, что открывает безграничные возможности для творчества.
 Нетканый материал подходит для любых техник декорирования – от вышивки до аппликации. Кроме того, благодаря своей прочности и износостойкости, материал прекрасно подойдет для изготовления сувенирной продукции или предметов длительного пользования.
В нашем ассортименте представлены различные цвета материала, что позволит подобрать идеальный вариант для любых начинаний.
</t>
  </si>
  <si>
    <t>https://disk.yandex.ru/d/B5DuwN4p1q46HA</t>
  </si>
  <si>
    <t>https://disk.yandex.ru/d/MKVPPNCGunU_yA</t>
  </si>
  <si>
    <t>Нетканый материал с глиттером, в листах, 7 цветов №1</t>
  </si>
  <si>
    <t>малиновый, синий, сиреневый, золотой</t>
  </si>
  <si>
    <t>tkan-glitter</t>
  </si>
  <si>
    <t>0.35</t>
  </si>
  <si>
    <t>https://disk.yandex.ru/i/NSVogsrquGLxAA</t>
  </si>
  <si>
    <t>Спанбонд</t>
  </si>
  <si>
    <t>7 листов нетканого материала</t>
  </si>
  <si>
    <t>7шт</t>
  </si>
  <si>
    <t>Детские товары⸱Хобби и творчество⸱Поделки⸱Декоративные элементы и материалы</t>
  </si>
  <si>
    <t>7листов</t>
  </si>
  <si>
    <t>https://cdn1.ozone.ru/s3/multimedia-u/6614295582.jpg, https://cdn1.ozone.ru/s3/multimedia-9/6428290821.jpg, https://cdn1.ozone.ru/s3/multimedia-a/6428290822.jpg, https://cdn1.ozone.ru/s3/multimedia-3/6428322063.jpg, https://cdn1.ozone.ru/s3/multimedia-8/6428290820.jpg, https://cdn1.ozone.ru/s3/multimedia-4/6428322064.jpg</t>
  </si>
  <si>
    <t>11218</t>
  </si>
  <si>
    <t>Нетканый материал с малиновым глиттером, 8 листов</t>
  </si>
  <si>
    <t>00-00002111</t>
  </si>
  <si>
    <t>2034050218694</t>
  </si>
  <si>
    <t>https://disk.yandex.ru/d/3fkysY4Ozg4Syw</t>
  </si>
  <si>
    <t>https://disk.yandex.ru/i/npVkajun2MbY1w</t>
  </si>
  <si>
    <t>Нетканый материал с глиттером, в листах, малиновый, 8 шт.</t>
  </si>
  <si>
    <t>малиновый</t>
  </si>
  <si>
    <t>0.33</t>
  </si>
  <si>
    <t>https://disk.yandex.ru/i/0rGQG7eCDkguOw</t>
  </si>
  <si>
    <t>8 листов нетканого материала</t>
  </si>
  <si>
    <t>8листов</t>
  </si>
  <si>
    <t>https://cdn1.ozone.ru/s3/multimedia-i/6827592798.jpg, https://cdn1.ozone.ru/s3/multimedia-r/6827592735.jpg, https://cdn1.ozone.ru/s3/multimedia-k/6827592728.jpg</t>
  </si>
  <si>
    <t>11219</t>
  </si>
  <si>
    <t>Нетканый материал с синим глиттером, 8 листов</t>
  </si>
  <si>
    <t>00-00002112</t>
  </si>
  <si>
    <t>2034050218687</t>
  </si>
  <si>
    <t>https://disk.yandex.ru/d/f8gQXQ55TGMcUw</t>
  </si>
  <si>
    <t>https://disk.yandex.ru/d/e9Gicrp-OB8qWQ</t>
  </si>
  <si>
    <t>Нетканый материал с глиттером, в листах, синий, 8 шт.</t>
  </si>
  <si>
    <t>синий</t>
  </si>
  <si>
    <t>https://disk.yandex.ru/d/wV3NhIlfLZxBDQ</t>
  </si>
  <si>
    <t>11220</t>
  </si>
  <si>
    <t>Нетканый материал с сиреневым глиттером, 8 листов</t>
  </si>
  <si>
    <t>00-00002113</t>
  </si>
  <si>
    <t>2034050218670</t>
  </si>
  <si>
    <t>https://disk.yandex.ru/d/sg_j9_KrISw3eQ</t>
  </si>
  <si>
    <t>https://disk.yandex.ru/d/G6CQB8hku8TCCg</t>
  </si>
  <si>
    <t>Нетканый материал с глиттером, в листах, сиреневый, 8 шт.</t>
  </si>
  <si>
    <t>сиреневый</t>
  </si>
  <si>
    <t>https://disk.yandex.ru/d/uPuGcDlmqJ9sqA</t>
  </si>
  <si>
    <t>https://cdn1.ozone.ru/s3/multimedia-8/6614298440.jpg, https://cdn1.ozone.ru/s3/multimedia-c/6428290824.jpg, https://cdn1.ozone.ru/s3/multimedia-d/6428290825.jpg</t>
  </si>
  <si>
    <t>11221</t>
  </si>
  <si>
    <t>Нетканый материал с золотым глиттером, 8 листов</t>
  </si>
  <si>
    <t>00-00002114</t>
  </si>
  <si>
    <t>2034050218663</t>
  </si>
  <si>
    <t>https://disk.yandex.ru/d/QEJuLYqD85Xntw</t>
  </si>
  <si>
    <t>https://disk.yandex.ru/d/iiecqvu2ULH_mg</t>
  </si>
  <si>
    <t>Нетканый материал с глиттером, в листах, золотой, 8 шт.</t>
  </si>
  <si>
    <t>золотой</t>
  </si>
  <si>
    <t>https://disk.yandex.ru/d/8jCaUgEKP0V4wQ</t>
  </si>
  <si>
    <t>https://cdn1.ozone.ru/s3/multimedia-1/6614298721.jpg, https://cdn1.ozone.ru/s3/multimedia-e/6428290826.jpg, https://cdn1.ozone.ru/s3/multimedia-g/6428290828.jpg</t>
  </si>
  <si>
    <t>11222</t>
  </si>
  <si>
    <t>Нетканый материал с зеленым глиттером, 8 листов</t>
  </si>
  <si>
    <t>00-00002115</t>
  </si>
  <si>
    <t>2034050218656</t>
  </si>
  <si>
    <t>https://disk.yandex.ru/d/4fJai-5KzZZPrw</t>
  </si>
  <si>
    <t>https://disk.yandex.ru/d/Yv8qHse4hiPCFA</t>
  </si>
  <si>
    <t>Нетканый материал с глиттером, в листах, зеленый, 8 шт.</t>
  </si>
  <si>
    <t>зеленый</t>
  </si>
  <si>
    <t>https://disk.yandex.ru/d/xRJDbFb2vzwpxA</t>
  </si>
  <si>
    <t>https://cdn1.ozone.ru/s3/multimedia-1/6614298829.jpg, https://cdn1.ozone.ru/s3/multimedia-2/6428290814.jpg, https://cdn1.ozone.ru/s3/multimedia-5/6428290817.jpg</t>
  </si>
  <si>
    <t>11223</t>
  </si>
  <si>
    <t>Нетканый материал с голубым глиттером, 8 листов</t>
  </si>
  <si>
    <t>00-00002116</t>
  </si>
  <si>
    <t>2034050218649</t>
  </si>
  <si>
    <t>https://disk.yandex.ru/d/F_E0Vw-SO3hnmw</t>
  </si>
  <si>
    <t>https://disk.yandex.ru/d/ZH_l262XluiLDQ</t>
  </si>
  <si>
    <t>Нетканый материал с глиттером, в листах, голубой, 8 шт.</t>
  </si>
  <si>
    <t>голубой</t>
  </si>
  <si>
    <t>https://disk.yandex.ru/d/nBCJvJhsroafHA</t>
  </si>
  <si>
    <t>https://cdn1.ozone.ru/s3/multimedia-0/6614299008.jpg, https://cdn1.ozone.ru/s3/multimedia-6/6428290818.jpg, https://cdn1.ozone.ru/s3/multimedia-3/6428290815.jpg</t>
  </si>
  <si>
    <t>11224</t>
  </si>
  <si>
    <t>Нетканый материал с розовым глиттером, 8 листов</t>
  </si>
  <si>
    <t>00-00002117</t>
  </si>
  <si>
    <t>2034050218632</t>
  </si>
  <si>
    <t>https://disk.yandex.ru/d/pAqm8QDEXELTtg</t>
  </si>
  <si>
    <t>https://disk.yandex.ru/d/QbcTHwZ0cy38BA</t>
  </si>
  <si>
    <t>Нетканый материал с глиттером, в листах, светло-розовый, 8 шт.</t>
  </si>
  <si>
    <t>https://disk.yandex.ru/d/oGGN5Y1f9DE84g</t>
  </si>
  <si>
    <t>https://cdn1.ozone.ru/s3/multimedia-0/6614299224.jpg, https://cdn1.ozone.ru/s3/multimedia-0/6428290812.jpg, https://cdn1.ozone.ru/s3/multimedia-1/6428290813.jpg</t>
  </si>
  <si>
    <t>11225</t>
  </si>
  <si>
    <t>Нетканый материал с глиттером набор№2, 7 листов</t>
  </si>
  <si>
    <t>00-00002129</t>
  </si>
  <si>
    <t>2034050218625</t>
  </si>
  <si>
    <t>https://disk.yandex.ru/d/XzGa4gv6qvKa5g</t>
  </si>
  <si>
    <t>https://disk.yandex.ru/i/cVhnqmo1pAUDAQ</t>
  </si>
  <si>
    <t>Нетканый материал с глиттером, в листах, 7 цветов, набор №2</t>
  </si>
  <si>
    <t>разноцветный</t>
  </si>
  <si>
    <t>https://disk.yandex.ru/d/StgS6BmUgnam8w</t>
  </si>
  <si>
    <t>https://cdn1.ozone.ru/s3/multimedia-l/6827592765.jpg, https://cdn1.ozone.ru/s3/multimedia-4/6827592712.jpg, https://cdn1.ozone.ru/s3/multimedia-l/6827592801.jpg</t>
  </si>
  <si>
    <t>11226</t>
  </si>
  <si>
    <t>выводим</t>
  </si>
  <si>
    <t>Нетканый материал с коричневым глиттером, 8 листов</t>
  </si>
  <si>
    <t>00-00002122</t>
  </si>
  <si>
    <t>2034050218618</t>
  </si>
  <si>
    <t>https://disk.yandex.ru/d/ObbKZ7K_g4p7fA</t>
  </si>
  <si>
    <t>https://disk.yandex.ru/d/51oySGOh8iF4-w</t>
  </si>
  <si>
    <t>Нетканый материал с глиттером, в листах, коричневый, 8 шт.</t>
  </si>
  <si>
    <t>https://disk.yandex.ru/d/-blGqJ8uU5yPFg</t>
  </si>
  <si>
    <t>https://cdn1.ozone.ru/s3/multimedia-m/6614299570.jpg, https://cdn1.ozone.ru/s3/multimedia-b/6431601059.jpg, https://cdn1.ozone.ru/s3/multimedia-d/6431601061.jpg</t>
  </si>
  <si>
    <t>11227</t>
  </si>
  <si>
    <t>Нетканый материал с жёлтым глиттером, 8 листов</t>
  </si>
  <si>
    <t>00-00002123</t>
  </si>
  <si>
    <t>2034050218601</t>
  </si>
  <si>
    <t>https://disk.yandex.ru/d/s4ibf0xAfTDFdg</t>
  </si>
  <si>
    <t>https://disk.yandex.ru/d/Mp1VisGQ9PZTdA</t>
  </si>
  <si>
    <t>Нетканый материал с глиттером, в листах, жёлтый, 8 шт.</t>
  </si>
  <si>
    <t>https://disk.yandex.ru/d/lv4P0BhcALeDRA</t>
  </si>
  <si>
    <t>https://cdn1.ozone.ru/s3/multimedia-b/6614299667.jpg, https://cdn1.ozone.ru/s3/multimedia-g/6431601064.jpg, https://cdn1.ozone.ru/s3/multimedia-l/6431601069.jpg</t>
  </si>
  <si>
    <t>11228</t>
  </si>
  <si>
    <t>Нетканый материал с красным глиттером, 8 листов</t>
  </si>
  <si>
    <t>00-00002124</t>
  </si>
  <si>
    <t>2034050218595</t>
  </si>
  <si>
    <t>https://disk.yandex.ru/d/7JFwiDMuMbMQtg</t>
  </si>
  <si>
    <t>https://disk.yandex.ru/d/7YlSG0nXdPC7Ag</t>
  </si>
  <si>
    <t>Нетканый материал с глиттером, в листах, красный, 8 шт.</t>
  </si>
  <si>
    <t>красный</t>
  </si>
  <si>
    <t>https://disk.yandex.ru/d/4kPgCVcwQfaFTw</t>
  </si>
  <si>
    <t>https://cdn1.ozone.ru/s3/multimedia-z/6614301311.jpg, https://cdn1.ozone.ru/s3/multimedia-j/6431601067.jpg, https://cdn1.ozone.ru/s3/multimedia-i/6431601066.jpg</t>
  </si>
  <si>
    <t>11229</t>
  </si>
  <si>
    <t>Нетканый материал с чёрным глиттером, 8 листов</t>
  </si>
  <si>
    <t>00-00002125</t>
  </si>
  <si>
    <t>2034050218588</t>
  </si>
  <si>
    <t>https://disk.yandex.ru/d/p5E0xNoQYxEh3Q</t>
  </si>
  <si>
    <t>https://disk.yandex.ru/d/jJGy2fGmBetRXA</t>
  </si>
  <si>
    <t>Нетканый материал с глиттером, в листах, черный, 8 шт.</t>
  </si>
  <si>
    <t>https://disk.yandex.ru/d/ZYLuPGk5bAUgXw</t>
  </si>
  <si>
    <t>https://cdn1.ozone.ru/s3/multimedia-t/6614301917.jpg, https://cdn1.ozone.ru/s3/multimedia-e/6431601062.jpg, https://cdn1.ozone.ru/s3/multimedia-c/6431601060.jpg</t>
  </si>
  <si>
    <t>11230</t>
  </si>
  <si>
    <t>Нетканый материал с серебряным глиттером, 8 листов</t>
  </si>
  <si>
    <t>00-00002126</t>
  </si>
  <si>
    <t>2034050218571</t>
  </si>
  <si>
    <t>https://disk.yandex.ru/d/6FfTEFm-PLgiMg</t>
  </si>
  <si>
    <t>https://disk.yandex.ru/d/Kw4wAw7ryQrZdw</t>
  </si>
  <si>
    <t>Нетканый материал с глиттером, в листах, серебряный, 8 шт.</t>
  </si>
  <si>
    <t>серебристый</t>
  </si>
  <si>
    <t>https://disk.yandex.ru/d/D3HzazbCHcM1fA</t>
  </si>
  <si>
    <t>Детские товары⸱Хобби и творчество⸱Хобби⸱Скрапбукинг⸱Бумага и наборы</t>
  </si>
  <si>
    <t>https://cdn1.ozone.ru/s3/multimedia-4/6614302828.jpg, https://cdn1.ozone.ru/s3/multimedia-h/6431601065.jpg, https://cdn1.ozone.ru/s3/multimedia-f/6431601063.jpg</t>
  </si>
  <si>
    <t>11231</t>
  </si>
  <si>
    <t>Искусственный мех оранжевый с ворсом 9мм для шитья игрушек и рукоделия, И-221, отрез 45х50 см</t>
  </si>
  <si>
    <t>00-00002284</t>
  </si>
  <si>
    <t>2034050217925</t>
  </si>
  <si>
    <t>Искусственный мех с ворсом 9 мм, оранжевый, 45х50 см</t>
  </si>
  <si>
    <t>https://disk.yandex.ru/d/717FR4y9bV_qdw</t>
  </si>
  <si>
    <t>https://disk.yandex.ru/d/d6NMntC6ZNhgSQ</t>
  </si>
  <si>
    <t>И-221</t>
  </si>
  <si>
    <t>https://disk.yandex.ru/d/Tpysk3KZVnWAvg</t>
  </si>
  <si>
    <t>https://disk.yandex.ru/d/RaDlab9E3XWbkg</t>
  </si>
  <si>
    <t>https://cdn1.ozone.ru/s3/multimedia-s/6827592808.jpg, https://cdn1.ozone.ru/s3/multimedia-6/6459801690.jpg, https://cdn1.ozone.ru/s3/multimedia-e/6459801698.jpg, https://cdn1.ozone.ru/s3/multimedia-5/6459801689.jpg, https://cdn1.ozone.ru/s3/multimedia-b/6459801695.jpg</t>
  </si>
  <si>
    <t>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t>
  </si>
  <si>
    <t>11232</t>
  </si>
  <si>
    <t>Искусственный мех оранжевый с ворсом 9мм для шитья игрушек и рукоделия, И-221, отрез 95х50 см</t>
  </si>
  <si>
    <t>00-00002286</t>
  </si>
  <si>
    <t>2034050217918</t>
  </si>
  <si>
    <t>Искусственный мех с ворсом 9 мм, оранжевый, 95х50 см</t>
  </si>
  <si>
    <t>https://disk.yandex.ru/d/q9vYA-O4GQxTCw</t>
  </si>
  <si>
    <t>https://cdn1.ozone.ru/s3/multimedia-m/6827592802.jpg, https://cdn1.ozone.ru/s3/multimedia-6/6459801690.jpg, https://cdn1.ozone.ru/s3/multimedia-e/6459801698.jpg, https://cdn1.ozone.ru/s3/multimedia-5/6459801689.jpg, https://cdn1.ozone.ru/s3/multimedia-b/6459801695.jpg</t>
  </si>
  <si>
    <t>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t>
  </si>
  <si>
    <t>11233</t>
  </si>
  <si>
    <t>Искусственный мех оранжевый с ворсом 9мм для шитья игрушек и рукоделия, И-221, отрез 145х50 см</t>
  </si>
  <si>
    <t>00-00002287</t>
  </si>
  <si>
    <t>2034050217901</t>
  </si>
  <si>
    <t>Искусственный мех с ворсом 9 мм, оранжевый, 145х50 см</t>
  </si>
  <si>
    <t>https://disk.yandex.ru/d/FMNgvhq5flhB1A</t>
  </si>
  <si>
    <t>https://cdn1.ozone.ru/s3/multimedia-0/6827592708.jpg, https://cdn1.ozone.ru/s3/multimedia-6/6459801690.jpg, https://cdn1.ozone.ru/s3/multimedia-e/6459801698.jpg, https://cdn1.ozone.ru/s3/multimedia-5/6459801689.jpg, https://cdn1.ozone.ru/s3/multimedia-b/6459801695.jpg</t>
  </si>
  <si>
    <t>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t>
  </si>
  <si>
    <t>11234</t>
  </si>
  <si>
    <t>Искусственный мех оранжевый с ворсом 9мм для шитья игрушек и рукоделия, И-221, отрез 145х100 см</t>
  </si>
  <si>
    <t>00-00002288</t>
  </si>
  <si>
    <t>2034050217895</t>
  </si>
  <si>
    <t>Искусственный мех с ворсом 9 мм, оранжевый, 145х100 см</t>
  </si>
  <si>
    <t>https://disk.yandex.ru/d/axV9Ptcp6ly7uA</t>
  </si>
  <si>
    <t>444р (И.П.Юденков С.В)</t>
  </si>
  <si>
    <t>https://cdn1.ozone.ru/s3/multimedia-a/6827592898.jpg, https://cdn1.ozone.ru/s3/multimedia-6/6459801690.jpg, https://cdn1.ozone.ru/s3/multimedia-e/6459801698.jpg, https://cdn1.ozone.ru/s3/multimedia-5/6459801689.jpg, https://cdn1.ozone.ru/s3/multimedia-b/6459801695.jpg</t>
  </si>
  <si>
    <t>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t>
  </si>
  <si>
    <t>11235</t>
  </si>
  <si>
    <t>Искусственный мех оранжевый с ворсом 9мм для шитья игрушек и рукоделия, И-221, отрез 145х150 см</t>
  </si>
  <si>
    <t>00-00002289</t>
  </si>
  <si>
    <t>2034050217888</t>
  </si>
  <si>
    <t>Искусственный мех с ворсом 9 мм, оранжевый, 145х150 см</t>
  </si>
  <si>
    <t>https://disk.yandex.ru/d/kLZdDWKa9fr2jQ</t>
  </si>
  <si>
    <t>https://cdn1.ozone.ru/s3/multimedia-n/6827592803.jpg, https://cdn1.ozone.ru/s3/multimedia-6/6459801690.jpg, https://cdn1.ozone.ru/s3/multimedia-e/6459801698.jpg, https://cdn1.ozone.ru/s3/multimedia-5/6459801689.jpg, https://cdn1.ozone.ru/s3/multimedia-b/6459801695.jpg</t>
  </si>
  <si>
    <t>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t>
  </si>
  <si>
    <t>11231-200</t>
  </si>
  <si>
    <t>Искусственный мех оранжевый с ворсом 9мм для шитья игрушек и рукоделия, И-221, отрез 145х200 см</t>
  </si>
  <si>
    <t>00-00002714</t>
  </si>
  <si>
    <t>2038032317504</t>
  </si>
  <si>
    <t>Искусственный мех с ворсом 9 мм, оранжевый, 145х200 см</t>
  </si>
  <si>
    <t>https://disk.yandex.ru/d/aEgCjcli8lDrfQ</t>
  </si>
  <si>
    <t>https://cdn1.ozone.ru/s3/multimedia-x/6827592813.jpg, https://cdn1.ozone.ru/s3/multimedia-6/6459801690.jpg, https://cdn1.ozone.ru/s3/multimedia-e/6459801698.jpg, https://cdn1.ozone.ru/s3/multimedia-5/6459801689.jpg, https://cdn1.ozone.ru/s3/multimedia-b/6459801695.jpg</t>
  </si>
  <si>
    <t>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t>
  </si>
  <si>
    <t>11231-300</t>
  </si>
  <si>
    <t>Искусственный мех оранжевый с ворсом 9мм для шитья игрушек и рукоделия, И-221, отрез 145х300 см</t>
  </si>
  <si>
    <t>00-00002715</t>
  </si>
  <si>
    <t>2038032318501</t>
  </si>
  <si>
    <t>Искусственный мех с ворсом 9 мм, оранжевый, 145х300 см</t>
  </si>
  <si>
    <t>https://disk.yandex.ru/d/Y19kFIEuz_0lmw</t>
  </si>
  <si>
    <t>https://cdn1.ozone.ru/s3/multimedia-1/6827592817.jpg, https://cdn1.ozone.ru/s3/multimedia-6/6459801690.jpg, https://cdn1.ozone.ru/s3/multimedia-e/6459801698.jpg, https://cdn1.ozone.ru/s3/multimedia-5/6459801689.jpg, https://cdn1.ozone.ru/s3/multimedia-b/6459801695.jpg</t>
  </si>
  <si>
    <t>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t>
  </si>
  <si>
    <t>11231-400</t>
  </si>
  <si>
    <t>Искусственный мех оранжевый с ворсом 9мм для шитья игрушек и рукоделия, И-221, отрез 145х400 см</t>
  </si>
  <si>
    <t>00-00002716</t>
  </si>
  <si>
    <t>2038032319164</t>
  </si>
  <si>
    <t>Искусственный мех с ворсом 9 мм, оранжевый, 145х400 см</t>
  </si>
  <si>
    <t>https://disk.yandex.ru/d/ZRupYQLHCI0xWQ</t>
  </si>
  <si>
    <t>https://cdn1.ozone.ru/s3/multimedia-u/6827592774.jpg, https://cdn1.ozone.ru/s3/multimedia-6/6459801690.jpg, https://cdn1.ozone.ru/s3/multimedia-e/6459801698.jpg, https://cdn1.ozone.ru/s3/multimedia-5/6459801689.jpg, https://cdn1.ozone.ru/s3/multimedia-b/6459801695.jpg</t>
  </si>
  <si>
    <t>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t>
  </si>
  <si>
    <t>11231-500</t>
  </si>
  <si>
    <t>Искусственный мех оранжевый с ворсом 9мм для шитья игрушек и рукоделия, И-221, отрез 145х500 см</t>
  </si>
  <si>
    <t>00-00002717</t>
  </si>
  <si>
    <t>2038032320245</t>
  </si>
  <si>
    <t>Искусственный мех с ворсом 9 мм, оранжевый, 145х500 см</t>
  </si>
  <si>
    <t>https://disk.yandex.ru/d/FZmCrKkFqMBWCA</t>
  </si>
  <si>
    <t>https://cdn1.ozone.ru/s3/multimedia-4/6827592892.jpg, https://cdn1.ozone.ru/s3/multimedia-6/6459801690.jpg, https://cdn1.ozone.ru/s3/multimedia-e/6459801698.jpg, https://cdn1.ozone.ru/s3/multimedia-5/6459801689.jpg, https://cdn1.ozone.ru/s3/multimedia-b/6459801695.jpg</t>
  </si>
  <si>
    <t>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t>
  </si>
  <si>
    <t>11231-600</t>
  </si>
  <si>
    <t>Искусственный мех оранжевый с ворсом 9мм для шитья игрушек и рукоделия, И-221, отрез 145х600 см</t>
  </si>
  <si>
    <t>00-00002718</t>
  </si>
  <si>
    <t>2038032322515</t>
  </si>
  <si>
    <t>Искусственный мех с ворсом 9 мм, оранжевый, 145х600 см</t>
  </si>
  <si>
    <t>https://disk.yandex.ru/d/R6zc0rE0X_Rakg</t>
  </si>
  <si>
    <t>https://cdn1.ozone.ru/s3/multimedia-5/6827592749.jpg, https://cdn1.ozone.ru/s3/multimedia-6/6459801690.jpg, https://cdn1.ozone.ru/s3/multimedia-e/6459801698.jpg, https://cdn1.ozone.ru/s3/multimedia-5/6459801689.jpg, https://cdn1.ozone.ru/s3/multimedia-b/6459801695.jpg</t>
  </si>
  <si>
    <t>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t>
  </si>
  <si>
    <t>11231-700</t>
  </si>
  <si>
    <t>Искусственный мех оранжевый с ворсом 9мм для шитья игрушек и рукоделия, И-221, отрез 145х700 см</t>
  </si>
  <si>
    <t>00-00002719</t>
  </si>
  <si>
    <t>2038032323482</t>
  </si>
  <si>
    <t>Искусственный мех с ворсом 9 мм, оранжевый, 145х700 см</t>
  </si>
  <si>
    <t>https://disk.yandex.ru/d/uYZweMtNz2gMlg</t>
  </si>
  <si>
    <t>https://cdn1.ozone.ru/s3/multimedia-e/6827592830.jpg, https://cdn1.ozone.ru/s3/multimedia-6/6459801690.jpg, https://cdn1.ozone.ru/s3/multimedia-e/6459801698.jpg, https://cdn1.ozone.ru/s3/multimedia-5/6459801689.jpg, https://cdn1.ozone.ru/s3/multimedia-b/6459801695.jpg</t>
  </si>
  <si>
    <t>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t>
  </si>
  <si>
    <t>11231-10</t>
  </si>
  <si>
    <t>Искусственный мех оранжевый с ворсом 9мм для шитья игрушек и рукоделия (И-221) отрез 10 м</t>
  </si>
  <si>
    <t>00-00003533</t>
  </si>
  <si>
    <t>2039345974842</t>
  </si>
  <si>
    <t>Искусственный мех с ворсом 9 мм, оранжевый, рулон 10 м</t>
  </si>
  <si>
    <t>https://disk.yandex.ru/d/GB5o9wjDvcaw2g</t>
  </si>
  <si>
    <t>150х1000</t>
  </si>
  <si>
    <t>11236</t>
  </si>
  <si>
    <t>Искусственный мех жёлтый с белым  ворсом 90 мм для шитья игрушек  и рукоделия, ИД-182-1, отрез 45х50 см</t>
  </si>
  <si>
    <t>00-00002291</t>
  </si>
  <si>
    <t>2034050217871</t>
  </si>
  <si>
    <t>Искусственный мех с ворсом 90 мм, желтый, 45х50</t>
  </si>
  <si>
    <t>https://disk.yandex.ru/d/mZ7nC67tmlg0tQ</t>
  </si>
  <si>
    <t>https://disk.yandex.ru/d/SlGLi8UMXOu6EA</t>
  </si>
  <si>
    <t>ИД-182</t>
  </si>
  <si>
    <t>https://disk.yandex.ru/d/2poQ28ZoVFCV1w</t>
  </si>
  <si>
    <t>https://disk.yandex.ru/d/4uRSWOTAlDPoCQ</t>
  </si>
  <si>
    <t>https://cdn1.ozone.ru/s3/multimedia-b/6681487295.jpg, https://cdn1.ozone.ru/s3/multimedia-m/6464682622.jpg, https://cdn1.ozone.ru/s3/multimedia-n/6464682623.jpg, https://cdn1.ozone.ru/s3/multimedia-s/6464682628.jpg, https://cdn1.ozone.ru/s3/multimedia-u/6464682630.jpg</t>
  </si>
  <si>
    <t>11237</t>
  </si>
  <si>
    <t>Искусственный мех жёлтый с белым  ворсом 90 мм для шитья игрушек  и рукоделия, ИД-182-1, отрез 95х50 см</t>
  </si>
  <si>
    <t>00-00002292</t>
  </si>
  <si>
    <t>2034050217864</t>
  </si>
  <si>
    <t>Искусственный мех с ворсом 90 мм, желтый, 95х50</t>
  </si>
  <si>
    <t>https://disk.yandex.ru/d/JgNs962JGefHPg</t>
  </si>
  <si>
    <t>https://cdn1.ozone.ru/s3/multimedia-b/6681489851.jpg, https://cdn1.ozone.ru/s3/multimedia-m/6464682622.jpg, https://cdn1.ozone.ru/s3/multimedia-n/6464682623.jpg, https://cdn1.ozone.ru/s3/multimedia-s/6464682628.jpg, https://cdn1.ozone.ru/s3/multimedia-u/6464682630.jpg</t>
  </si>
  <si>
    <t>11238</t>
  </si>
  <si>
    <t>Искусственный мех жёлтый с белым  ворсом 90 мм для шитья игрушек  и рукоделия, ИД-182-1, отрез 145х50 см</t>
  </si>
  <si>
    <t>00-00002293</t>
  </si>
  <si>
    <t>2034050217857</t>
  </si>
  <si>
    <t>Искусственный мех с ворсом 90 мм, желтый, 145х50</t>
  </si>
  <si>
    <t>https://disk.yandex.ru/d/cl1X7_R75AXgFg</t>
  </si>
  <si>
    <t>https://cdn1.ozone.ru/s3/multimedia-b/6681489995.jpg, https://cdn1.ozone.ru/s3/multimedia-m/6464682622.jpg, https://cdn1.ozone.ru/s3/multimedia-n/6464682623.jpg, https://cdn1.ozone.ru/s3/multimedia-s/6464682628.jpg, https://cdn1.ozone.ru/s3/multimedia-u/6464682630.jpg</t>
  </si>
  <si>
    <t>11239</t>
  </si>
  <si>
    <t>Искусственный мех жёлтый с белым  ворсом 90 мм для шитья игрушек  и рукоделия, ИД-182-1, отрез 145х100 см</t>
  </si>
  <si>
    <t>00-00002294</t>
  </si>
  <si>
    <t>2034050217840</t>
  </si>
  <si>
    <t>Искусственный мех с ворсом 90 мм, желтый, 145х100</t>
  </si>
  <si>
    <t>https://disk.yandex.ru/d/LqbLY7QBTHGjWQ</t>
  </si>
  <si>
    <t>https://cdn1.ozone.ru/s3/multimedia-c/6681493488.jpg, https://cdn1.ozone.ru/s3/multimedia-m/6464682622.jpg, https://cdn1.ozone.ru/s3/multimedia-n/6464682623.jpg, https://cdn1.ozone.ru/s3/multimedia-s/6464682628.jpg, https://cdn1.ozone.ru/s3/multimedia-u/6464682630.jpg</t>
  </si>
  <si>
    <t>11240</t>
  </si>
  <si>
    <t>Искусственный мех жёлтый с белым  ворсом 90 мм для шитья игрушек  и рукоделия, ИД-182-1, отрез 145х150 см</t>
  </si>
  <si>
    <t>00-00002295</t>
  </si>
  <si>
    <t>2034050217833</t>
  </si>
  <si>
    <t>Искусственный мех с ворсом 90 мм, желтый, 145х150</t>
  </si>
  <si>
    <t>https://disk.yandex.ru/d/AyMywjcxYkUnlA</t>
  </si>
  <si>
    <t>https://cdn1.ozone.ru/s3/multimedia-f/6681496695.jpg, https://cdn1.ozone.ru/s3/multimedia-m/6464682622.jpg, https://cdn1.ozone.ru/s3/multimedia-n/6464682623.jpg, https://cdn1.ozone.ru/s3/multimedia-s/6464682628.jpg, https://cdn1.ozone.ru/s3/multimedia-u/6464682630.jpg</t>
  </si>
  <si>
    <t>11236-200</t>
  </si>
  <si>
    <t>Искусственный мех жёлтый с белым  ворсом 90 мм для шитья игрушек  и рукоделия, ИД-182-1, отрез 145х200 см</t>
  </si>
  <si>
    <t>00-00002692</t>
  </si>
  <si>
    <t>2037940307003</t>
  </si>
  <si>
    <t>Искусственный мех с ворсом 90 мм, желтый, 145х200</t>
  </si>
  <si>
    <t>https://disk.yandex.ru/d/7geOsc_xep7V5Q</t>
  </si>
  <si>
    <t>https://cdn1.ozone.ru/s3/multimedia-v/6678007591.jpg, https://cdn1.ozone.ru/s3/multimedia-m/6464682622.jpg, https://cdn1.ozone.ru/s3/multimedia-n/6464682623.jpg, https://cdn1.ozone.ru/s3/multimedia-s/6464682628.jpg, https://cdn1.ozone.ru/s3/multimedia-u/6464682630.jpg</t>
  </si>
  <si>
    <t>11236-300</t>
  </si>
  <si>
    <t>Искусственный мех жёлтый с белым  ворсом 90 мм для шитья игрушек  и рукоделия, ИД-182-1, отрез 145х300 см</t>
  </si>
  <si>
    <t>00-00002693</t>
  </si>
  <si>
    <t>2037940308758</t>
  </si>
  <si>
    <t>Искусственный мех с ворсом 90 мм, желтый, 145х300</t>
  </si>
  <si>
    <t>https://disk.yandex.ru/d/ViLO_oIk1wbbSQ</t>
  </si>
  <si>
    <t>https://cdn1.ozone.ru/s3/multimedia-l/6678017085.jpg, https://cdn1.ozone.ru/s3/multimedia-m/6464682622.jpg, https://cdn1.ozone.ru/s3/multimedia-n/6464682623.jpg, https://cdn1.ozone.ru/s3/multimedia-s/6464682628.jpg, https://cdn1.ozone.ru/s3/multimedia-u/6464682630.jpg</t>
  </si>
  <si>
    <t>11236-400</t>
  </si>
  <si>
    <t>Искусственный мех жёлтый с белым  ворсом 90 мм для шитья игрушек  и рукоделия, ИД-182-1, отрез 145х400 см</t>
  </si>
  <si>
    <t>00-00002694</t>
  </si>
  <si>
    <t>2037940310287</t>
  </si>
  <si>
    <t>Искусственный мех с ворсом 90 мм, желтый, 145х400</t>
  </si>
  <si>
    <t>https://disk.yandex.ru/d/U86E9tLxYT47xQ</t>
  </si>
  <si>
    <t>https://cdn1.ozone.ru/s3/multimedia-m/6678035662.jpg, https://cdn1.ozone.ru/s3/multimedia-m/6464682622.jpg, https://cdn1.ozone.ru/s3/multimedia-n/6464682623.jpg, https://cdn1.ozone.ru/s3/multimedia-s/6464682628.jpg, https://cdn1.ozone.ru/s3/multimedia-u/6464682630.jpg</t>
  </si>
  <si>
    <t>11236-500</t>
  </si>
  <si>
    <t>Искусственный мех жёлтый с белым  ворсом 90 мм для шитья игрушек  и рукоделия, ИД-182-1, отрез 145х500 см</t>
  </si>
  <si>
    <t>00-00002695</t>
  </si>
  <si>
    <t>2037940311376</t>
  </si>
  <si>
    <t>Искусственный мех с ворсом 90 мм, желтый, 145х500</t>
  </si>
  <si>
    <t>https://disk.yandex.ru/d/UBn_0IjxYuaJLw</t>
  </si>
  <si>
    <t>https://cdn1.ozone.ru/s3/multimedia-d/6678048541.jpg, https://cdn1.ozone.ru/s3/multimedia-m/6464682622.jpg, https://cdn1.ozone.ru/s3/multimedia-n/6464682623.jpg, https://cdn1.ozone.ru/s3/multimedia-s/6464682628.jpg, https://cdn1.ozone.ru/s3/multimedia-u/6464682630.jpg</t>
  </si>
  <si>
    <t>11236-600</t>
  </si>
  <si>
    <t>Искусственный мех жёлтый с белым  ворсом 90 мм для шитья игрушек  и рукоделия, ИД-182-1, отрез 145х600 см</t>
  </si>
  <si>
    <t>00-00002696</t>
  </si>
  <si>
    <t>2037940316739</t>
  </si>
  <si>
    <t>Искусственный мех с ворсом 90 мм, желтый, 145х600</t>
  </si>
  <si>
    <t>https://disk.yandex.ru/d/cKQnIJLGUISKMg</t>
  </si>
  <si>
    <t>https://cdn1.ozone.ru/s3/multimedia-2/6678056414.jpg, https://cdn1.ozone.ru/s3/multimedia-m/6464682622.jpg, https://cdn1.ozone.ru/s3/multimedia-n/6464682623.jpg, https://cdn1.ozone.ru/s3/multimedia-s/6464682628.jpg, https://cdn1.ozone.ru/s3/multimedia-u/6464682630.jpg</t>
  </si>
  <si>
    <t>11236-700</t>
  </si>
  <si>
    <t>Искусственный мех жёлтый с белым  ворсом 90 мм для шитья игрушек  и рукоделия, ИД-182-1, отрез 145х700 см</t>
  </si>
  <si>
    <t>00-00002697</t>
  </si>
  <si>
    <t>2037940319266</t>
  </si>
  <si>
    <t>Искусственный мех с ворсом 90 мм, желтый, 145х700</t>
  </si>
  <si>
    <t>https://cdn1.ozone.ru/s3/multimedia-6/6678064374.jpg, https://cdn1.ozone.ru/s3/multimedia-m/6464682622.jpg, https://cdn1.ozone.ru/s3/multimedia-n/6464682623.jpg, https://cdn1.ozone.ru/s3/multimedia-s/6464682628.jpg, https://cdn1.ozone.ru/s3/multimedia-u/6464682630.jpg</t>
  </si>
  <si>
    <t>11241</t>
  </si>
  <si>
    <t>Искусственный мех оранжевый с ворсом 30-50 мм для шитья игрушек  и рукоделия, ИП-221, отрез 45х50 см</t>
  </si>
  <si>
    <t>00-00002296</t>
  </si>
  <si>
    <t>2034050217826</t>
  </si>
  <si>
    <t>Искусственный мех с ворсом 30-50 мм, оранжевый, 45х50 см</t>
  </si>
  <si>
    <t>https://disk.yandex.ru/d/Ti-OY-Y4-NZNlQ</t>
  </si>
  <si>
    <t>https://disk.yandex.ru/d/i5LBDquK_7uDyA</t>
  </si>
  <si>
    <t>ИП-221</t>
  </si>
  <si>
    <t>https://disk.yandex.ru/d/EpTEgqsxWHv5dg</t>
  </si>
  <si>
    <t>https://disk.yandex.ru/d/B15kycBvUAeLYQ</t>
  </si>
  <si>
    <t>45х50</t>
  </si>
  <si>
    <t>https://cdn1.ozone.ru/s3/multimedia-8/6827592752.jpg, https://cdn1.ozone.ru/s3/multimedia-i/6464964426.jpg, https://cdn1.ozone.ru/s3/multimedia-7/6464964451.jpg, https://cdn1.ozone.ru/s3/multimedia-e/6464964422.jpg, https://cdn1.ozone.ru/s3/multimedia-8/6464964416.jpg</t>
  </si>
  <si>
    <t>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t>
  </si>
  <si>
    <t>11242</t>
  </si>
  <si>
    <t>Искусственный мех оранжевый с ворсом 30-50 мм для шитья игрушек  и рукоделия, ИП-221, отрез 95х50 см</t>
  </si>
  <si>
    <t>00-00002297</t>
  </si>
  <si>
    <t>2034050217819</t>
  </si>
  <si>
    <t>Искусственный мех с ворсом 30-50 мм, оранжевый, 95х50 см</t>
  </si>
  <si>
    <t>https://disk.yandex.ru/d/7LsUtsXO81uXww</t>
  </si>
  <si>
    <t>95х50</t>
  </si>
  <si>
    <t>https://cdn1.ozone.ru/s3/multimedia-u/6827592738.jpg, https://cdn1.ozone.ru/s3/multimedia-i/6464964426.jpg, https://cdn1.ozone.ru/s3/multimedia-7/6464964451.jpg, https://cdn1.ozone.ru/s3/multimedia-e/6464964422.jpg, https://cdn1.ozone.ru/s3/multimedia-8/6464964416.jpg</t>
  </si>
  <si>
    <t>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t>
  </si>
  <si>
    <t>11243</t>
  </si>
  <si>
    <t>Искусственный мех оранжевый с ворсом 30-50 мм для шитья игрушек  и рукоделия, ИП-221, отрез 145х50 см</t>
  </si>
  <si>
    <t>00-00002298</t>
  </si>
  <si>
    <t>2034050217802</t>
  </si>
  <si>
    <t>Искусственный мех с ворсом 30-50 мм, оранжевый, 145х50 см</t>
  </si>
  <si>
    <t>https://disk.yandex.ru/d/zYMWAMv_f_cbJA</t>
  </si>
  <si>
    <t>145х50</t>
  </si>
  <si>
    <t>https://cdn1.ozone.ru/s3/multimedia-d/6827592793.jpg, https://cdn1.ozone.ru/s3/multimedia-i/6464964426.jpg, https://cdn1.ozone.ru/s3/multimedia-7/6464964451.jpg, https://cdn1.ozone.ru/s3/multimedia-e/6464964422.jpg, https://cdn1.ozone.ru/s3/multimedia-8/6464964416.jpg</t>
  </si>
  <si>
    <t>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t>
  </si>
  <si>
    <t>11244</t>
  </si>
  <si>
    <t>Искусственный мех оранжевый с ворсом 30-50 мм для шитья игрушек  и рукоделия, ИП-221, отрез 145х100 см</t>
  </si>
  <si>
    <t>00-00002299</t>
  </si>
  <si>
    <t>2034050217796</t>
  </si>
  <si>
    <t>Искусственный мех с ворсом 30-50 мм, оранжевый, 145х100 см</t>
  </si>
  <si>
    <t>https://disk.yandex.ru/d/vVhQok-DIeoRlw</t>
  </si>
  <si>
    <t>145х100</t>
  </si>
  <si>
    <t>https://cdn1.ozone.ru/s3/multimedia-d/6827592865.jpg, https://cdn1.ozone.ru/s3/multimedia-i/6464964426.jpg, https://cdn1.ozone.ru/s3/multimedia-7/6464964451.jpg, https://cdn1.ozone.ru/s3/multimedia-e/6464964422.jpg, https://cdn1.ozone.ru/s3/multimedia-8/6464964416.jpg</t>
  </si>
  <si>
    <t>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t>
  </si>
  <si>
    <t>11245</t>
  </si>
  <si>
    <t>Искусственный мех оранжевый с ворсом 30-50 мм для шитья игрушек  и рукоделия, ИП-221, отрез 145х150 см</t>
  </si>
  <si>
    <t>00-00002300</t>
  </si>
  <si>
    <t>2034050217789</t>
  </si>
  <si>
    <t>Искусственный мех с ворсом 30-50 мм, оранжевый, 145х150 см</t>
  </si>
  <si>
    <t>https://disk.yandex.ru/d/E_mOS5aWAl9awA</t>
  </si>
  <si>
    <t>145х150</t>
  </si>
  <si>
    <t>https://cdn1.ozone.ru/s3/multimedia-6/6827592858.jpg, https://cdn1.ozone.ru/s3/multimedia-i/6464964426.jpg, https://cdn1.ozone.ru/s3/multimedia-7/6464964451.jpg, https://cdn1.ozone.ru/s3/multimedia-e/6464964422.jpg, https://cdn1.ozone.ru/s3/multimedia-8/6464964416.jpg</t>
  </si>
  <si>
    <t>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t>
  </si>
  <si>
    <t>11241-200</t>
  </si>
  <si>
    <t>Искусственный мех оранжевый с ворсом 30-50 мм для шитья игрушек  и рукоделия, ИП-221, отрез 145х200 см</t>
  </si>
  <si>
    <t>00-00003468</t>
  </si>
  <si>
    <t>2039237700078</t>
  </si>
  <si>
    <t>Искусственный мех с ворсом 30-50 мм, оранжевый, 145х200 см</t>
  </si>
  <si>
    <t>https://disk.yandex.ru/d/yTOegHUg8kN34Q</t>
  </si>
  <si>
    <t>145х200</t>
  </si>
  <si>
    <t>11241-300</t>
  </si>
  <si>
    <t>Искусственный мех оранжевый с ворсом 30-50 мм для шитья игрушек  и рукоделия, ИП-221, отрез 145х300 см</t>
  </si>
  <si>
    <t>00-00003469</t>
  </si>
  <si>
    <t>2039237701723</t>
  </si>
  <si>
    <t>Искусственный мех с ворсом 30-50 мм, оранжевый, 145х300 см</t>
  </si>
  <si>
    <t>https://disk.yandex.ru/d/_2QoqE9OluQftg</t>
  </si>
  <si>
    <t>145х300</t>
  </si>
  <si>
    <t>11241-400</t>
  </si>
  <si>
    <t>Искусственный мех оранжевый с ворсом 30-50 мм для шитья игрушек  и рукоделия, ИП-221, отрез 145х400 см</t>
  </si>
  <si>
    <t>00-00003470</t>
  </si>
  <si>
    <t>2039237702317</t>
  </si>
  <si>
    <t>Искусственный мех с ворсом 30-50 мм, оранжевый, 145х400 см</t>
  </si>
  <si>
    <t>https://disk.yandex.ru/d/87YeauhLu68yLA</t>
  </si>
  <si>
    <t>145х400</t>
  </si>
  <si>
    <t>11241-500</t>
  </si>
  <si>
    <t>Искусственный мех оранжевый с ворсом 30-50 мм для шитья игрушек  и рукоделия, ИП-221, отрез 145х500 см</t>
  </si>
  <si>
    <t>00-00003471</t>
  </si>
  <si>
    <t>2039237704830</t>
  </si>
  <si>
    <t>Искусственный мех с ворсом 30-50 мм, оранжевый, 145х500 см</t>
  </si>
  <si>
    <t>https://disk.yandex.ru/d/zH7O5VgTSI3gng</t>
  </si>
  <si>
    <t>145х500</t>
  </si>
  <si>
    <t>11241-600</t>
  </si>
  <si>
    <t>Искусственный мех оранжевый с ворсом 30-50 мм для шитья игрушек  и рукоделия, ИП-221, отрез 145х600 см</t>
  </si>
  <si>
    <t>00-00003472</t>
  </si>
  <si>
    <t>2039237708401</t>
  </si>
  <si>
    <t>Искусственный мех с ворсом 30-50 мм, оранжевый, 145х600 см</t>
  </si>
  <si>
    <t>https://disk.yandex.ru/d/PU9V3u7gisoFWA</t>
  </si>
  <si>
    <t>145х600</t>
  </si>
  <si>
    <t>11241-700</t>
  </si>
  <si>
    <t>Искусственный мех оранжевый с ворсом 30-50 мм для шитья игрушек  и рукоделия, ИП-221, отрез 145х700 см</t>
  </si>
  <si>
    <t>00-00003473</t>
  </si>
  <si>
    <t>2039237709965</t>
  </si>
  <si>
    <t>Искусственный мех с ворсом 30-50 мм, оранжевый, 145х700 см</t>
  </si>
  <si>
    <t>https://disk.yandex.ru/d/QHOY6PcunaPiUQ</t>
  </si>
  <si>
    <t>145х700</t>
  </si>
  <si>
    <t>будет Лиловым</t>
  </si>
  <si>
    <t>11246</t>
  </si>
  <si>
    <t>Миништоф 407 светло-серый, для рукоделия, отрез 45х50</t>
  </si>
  <si>
    <t>00-00002316</t>
  </si>
  <si>
    <t>2034050217734</t>
  </si>
  <si>
    <t>Миништоф 407 светло-серый, для рукоделия, 45х50см</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</si>
  <si>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</si>
  <si>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миништоф;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</si>
  <si>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https://disk.yandex.ru/d/tm-9H8rIoLZw7A</t>
  </si>
  <si>
    <t>https://disk.yandex.ru/d/EIG3XRAHjCld5A</t>
  </si>
  <si>
    <t>светло-серый 407</t>
  </si>
  <si>
    <t>minishtof</t>
  </si>
  <si>
    <t>Турция</t>
  </si>
  <si>
    <t>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t>
  </si>
  <si>
    <t>https://disk.yandex.ru/d/sB0VeNTKLrXMFQ</t>
  </si>
  <si>
    <t>флок</t>
  </si>
  <si>
    <t>отрез 1шт</t>
  </si>
  <si>
    <t>https://cdn1.ozone.ru/s3/multimedia-3/6614319423.jpg, https://cdn1.ozone.ru/s3/multimedia-m/6471795502.jpg, https://cdn1.ozone.ru/s3/multimedia-o/6471795540.jpg, https://cdn1.ozone.ru/s3/multimedia-m/6471795790.jpg, https://cdn1.ozone.ru/s3/multimedia-x/6471795801.jpg</t>
  </si>
  <si>
    <t>11246-1</t>
  </si>
  <si>
    <t>Миништоф 407 светло-серый, для рукоделия, отрез 140х50</t>
  </si>
  <si>
    <t>00-00003576</t>
  </si>
  <si>
    <t>2039398023030</t>
  </si>
  <si>
    <t>Миништоф 407 светло-серый, для рукоделия, 140х50см</t>
  </si>
  <si>
    <t>https://disk.yandex.ru/d/jt8Xu5LlsVm2ag</t>
  </si>
  <si>
    <t>отрез 1 шт</t>
  </si>
  <si>
    <t>Выводим</t>
  </si>
  <si>
    <t>11247</t>
  </si>
  <si>
    <t>Миништоф 7154 гранитовый серый, для рукоделия, отрез 45х50</t>
  </si>
  <si>
    <t>00-00002318</t>
  </si>
  <si>
    <t>2034050217727</t>
  </si>
  <si>
    <t>Миништоф 7154 гранитовый серый, для рукоделия, 45х50см</t>
  </si>
  <si>
    <t>https://disk.yandex.ru/d/y_krSHhL8a52_A</t>
  </si>
  <si>
    <t>https://disk.yandex.ru/d/wq5yYsNYaWlcVA</t>
  </si>
  <si>
    <t>гранитовый серый 7154</t>
  </si>
  <si>
    <t>темно-серый</t>
  </si>
  <si>
    <t>https://cdn1.ozone.ru/s3/multimedia-z/6614321507.jpg, https://cdn1.ozone.ru/s3/multimedia-7/6471795739.jpg, https://cdn1.ozone.ru/s3/multimedia-j/6471795859.jpg, https://cdn1.ozone.ru/s3/multimedia-p/6471795865.jpg, https://cdn1.ozone.ru/s3/multimedia-f/6471795639.jpg</t>
  </si>
  <si>
    <t>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 https://getfile.dokpub.com/yandex/get/https://disk.yandex.ru/d/y_krSHhL8a52_A/6.jpg</t>
  </si>
  <si>
    <t>NEW 27.02</t>
  </si>
  <si>
    <t>11249-1</t>
  </si>
  <si>
    <t>Миништоф Эммануэль Лайм (желтый) , для рукоделия,отрез 140х50</t>
  </si>
  <si>
    <t>00-00003757</t>
  </si>
  <si>
    <t>2039569702603</t>
  </si>
  <si>
    <t>Миништоф желтый для рукоделия 140х50</t>
  </si>
  <si>
    <t>Китайский Миништоф - это материал с плотным коротким ворсом, идентичный материал - немецкому миништофу,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</si>
  <si>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https://disk.yandex.ru/d/Tv5LgwNK2G6zOw</t>
  </si>
  <si>
    <t>https://disk.yandex.ru/d/bOgmu_o2yPIASQ</t>
  </si>
  <si>
    <t>Мега желтый</t>
  </si>
  <si>
    <t>11249</t>
  </si>
  <si>
    <t>Миништоф Эммануэль Лайм (желтый) , для рукоделия,отрез 45х50</t>
  </si>
  <si>
    <t>00-00002507</t>
  </si>
  <si>
    <t>2034050217703</t>
  </si>
  <si>
    <t>Миништоф желтый для рукоделия 45х50</t>
  </si>
  <si>
    <t>https://disk.yandex.ru/d/kdB7tdqZeKlE1Q</t>
  </si>
  <si>
    <t>https://disk.yandex.ru/d/aFne-zCYu7k_ww</t>
  </si>
  <si>
    <t>https://cdn1.ozone.ru/s3/multimedia-d/6614324797.jpg, https://cdn1.ozone.ru/s3/multimedia-x/6471795621.jpg, https://cdn1.ozone.ru/s3/multimedia-7/6471795595.jpg, https://cdn1.ozone.ru/s3/multimedia-z/6471795659.jpg, https://cdn1.ozone.ru/s3/multimedia-m/6471795646.jpg, https://cdn1.ozone.ru/s3/multimedia-g/6471795604.jpg</t>
  </si>
  <si>
    <t>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 https://getfile.dokpub.com/yandex/get/https://disk.yandex.ru/d/kdB7tdqZeKlE1Q/6.jpg</t>
  </si>
  <si>
    <t>Заказать замену</t>
  </si>
  <si>
    <t>11251</t>
  </si>
  <si>
    <t>Миништоф 3015 бежевый, для рукоделия, отрез 45х50</t>
  </si>
  <si>
    <t>00-00002445</t>
  </si>
  <si>
    <t>2034050217680</t>
  </si>
  <si>
    <t>Миништоф 3015 бежевый, для рукоделия,45х50см</t>
  </si>
  <si>
    <t>https://disk.yandex.ru/d/l6bxTIhxJgGfGA</t>
  </si>
  <si>
    <t>https://disk.yandex.ru/d/BCTAPm3u_dhxUA</t>
  </si>
  <si>
    <t>бежевый 3015</t>
  </si>
  <si>
    <t>https://cdn1.ozone.ru/s3/multimedia-t/6614327585.jpg, https://cdn1.ozone.ru/s3/multimedia-v/6471795763.jpg, https://cdn1.ozone.ru/s3/multimedia-6/6471795630.jpg, https://cdn1.ozone.ru/s3/multimedia-9/6471795741.jpg, https://cdn1.ozone.ru/s3/multimedia-4/6471795664.jpg, https://cdn1.ozone.ru/s3/multimedia-2/6471795626.jpg</t>
  </si>
  <si>
    <t>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 https://getfile.dokpub.com/yandex/get/https://disk.yandex.ru/d/l6bxTIhxJgGfGA/6.jpg</t>
  </si>
  <si>
    <t>заменен</t>
  </si>
  <si>
    <t>11252</t>
  </si>
  <si>
    <t>Миништоф 313 бежевый, для рукоделия, отрез 45х50</t>
  </si>
  <si>
    <t>00-00002506</t>
  </si>
  <si>
    <t>2034050217673</t>
  </si>
  <si>
    <t>Миништоф 313 светло-бежевый, для рукоделия,45х50см</t>
  </si>
  <si>
    <t>https://disk.yandex.ru/d/wdsj3NjH_T8HEg</t>
  </si>
  <si>
    <t>https://disk.yandex.ru/d/UPbY4mEyZDG6Qw</t>
  </si>
  <si>
    <t>бежевый 313</t>
  </si>
  <si>
    <t>https://cdn1.ozone.ru/s3/multimedia-f/6614328363.jpg, https://cdn1.ozone.ru/s3/multimedia-g/6471795568.jpg, https://cdn1.ozone.ru/s3/multimedia-f/6471795675.jpg, https://cdn1.ozone.ru/s3/multimedia-e/6471795458.jpg</t>
  </si>
  <si>
    <t>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t>
  </si>
  <si>
    <t>11252-1</t>
  </si>
  <si>
    <t>Миништоф 313 бежевый, для рукоделия, отрез 140х50</t>
  </si>
  <si>
    <t>00-00003580</t>
  </si>
  <si>
    <t>2039414700587</t>
  </si>
  <si>
    <t>Миништоф 313 светло-бежевый, для рукоделия,140х50см</t>
  </si>
  <si>
    <t>https://disk.yandex.ru/d/_-pFwhlz2ciqzg</t>
  </si>
  <si>
    <t>https://disk.yandex.ru/d/XNhAZ9SIh8ZEwg</t>
  </si>
  <si>
    <t>11253</t>
  </si>
  <si>
    <t>Миништоф 3302 коричневый, для рукоделия, отрез 45х50</t>
  </si>
  <si>
    <t>00-00002374</t>
  </si>
  <si>
    <t>2034050217666</t>
  </si>
  <si>
    <t>Миништоф 3302 коричневый, для рукоделия,45х50см</t>
  </si>
  <si>
    <t>https://disk.yandex.ru/d/qIpfL39VVECBlQ</t>
  </si>
  <si>
    <t>https://disk.yandex.ru/d/vfi_-8BYbO2tFA</t>
  </si>
  <si>
    <t>коричневый 3302</t>
  </si>
  <si>
    <t>https://getfile.dokpub.com/yandex/get/https://disk.yandex.ru/d/sB0VeNTKLrXMFQ/v1.mp4</t>
  </si>
  <si>
    <t>https://cdn1.ozone.ru/s3/multimedia-z/6614328599.jpg, https://cdn1.ozone.ru/s3/multimedia-y/6471795730.jpg, https://cdn1.ozone.ru/s3/multimedia-0/6471795732.jpg, https://cdn1.ozone.ru/s3/multimedia-n/6471795719.jpg, https://cdn1.ozone.ru/s3/multimedia-y/6471795838.jpg</t>
  </si>
  <si>
    <t>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https://getfile.dokpub.com/yandex/get/https://disk.yandex.ru/d/qIpfL39VVECBlQ/6.jpg, https://getfile.dokpub.com/yandex/get/https://disk.yandex.ru/d/qIpfL39VVECBlQ/7.jpg</t>
  </si>
  <si>
    <t>заказать замену</t>
  </si>
  <si>
    <t>11254</t>
  </si>
  <si>
    <t>Миништоф 3469 светло-розовый, для рукоделия, отрез 45х50</t>
  </si>
  <si>
    <t>00-00002321</t>
  </si>
  <si>
    <t>2034050217659</t>
  </si>
  <si>
    <t>Миништоф 3469 светло-розовый, для рукоделия,45х50см</t>
  </si>
  <si>
    <t>https://disk.yandex.ru/d/nwqMJubnJbIJlA</t>
  </si>
  <si>
    <t>https://disk.yandex.ru/d/80LGqSevIchoEQ</t>
  </si>
  <si>
    <t>светло-розовый 3469</t>
  </si>
  <si>
    <t>https://cdn1.ozone.ru/s3/multimedia-1/6614328745.jpg, https://cdn1.ozone.ru/s3/multimedia-8/6471795812.jpg, https://cdn1.ozone.ru/s3/multimedia-e/6471795818.jpg, https://cdn1.ozone.ru/s3/multimedia-4/6471795844.jpg, https://cdn1.ozone.ru/s3/multimedia-m/6471795862.jpg</t>
  </si>
  <si>
    <t>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 https://getfile.dokpub.com/yandex/get/https://disk.yandex.ru/d/nwqMJubnJbIJlA/6.jpg</t>
  </si>
  <si>
    <t>11255</t>
  </si>
  <si>
    <t>Миништоф 393 темно-коричневый, для рукоделия, отрез 45х50</t>
  </si>
  <si>
    <t>00-00002322</t>
  </si>
  <si>
    <t>2034050217642</t>
  </si>
  <si>
    <t>Миништоф 393 темно-коричневый, для рукоделия,45х50см</t>
  </si>
  <si>
    <t>https://disk.yandex.ru/d/qJdIT7ruJcALpw</t>
  </si>
  <si>
    <t>https://disk.yandex.ru/d/IuQPYHutf_ikNA</t>
  </si>
  <si>
    <t>темно-коричневый 393</t>
  </si>
  <si>
    <t>https://cdn1.ozone.ru/s3/multimedia-9/6614328897.jpg, https://cdn1.ozone.ru/s3/multimedia-c/6471795492.jpg, https://cdn1.ozone.ru/s3/multimedia-u/6471795798.jpg, https://cdn1.ozone.ru/s3/multimedia-w/6471795728.jpg, https://cdn1.ozone.ru/s3/multimedia-t/6471795797.jpg, https://cdn1.ozone.ru/s3/multimedia-a/6471795778.jpg</t>
  </si>
  <si>
    <t>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 https://getfile.dokpub.com/yandex/get/https://disk.yandex.ru/d/qJdIT7ruJcALpw/6.jpg, https://getfile.dokpub.com/yandex/get/https://disk.yandex.ru/d/qJdIT7ruJcALpw/7.jpg</t>
  </si>
  <si>
    <t>New С 23.01</t>
  </si>
  <si>
    <t>11316</t>
  </si>
  <si>
    <t>Миништоф Эммануэль Блек (черный) для рукоделия отрез 45х50</t>
  </si>
  <si>
    <t>00-00003545</t>
  </si>
  <si>
    <t>2039377921944</t>
  </si>
  <si>
    <t>Миништоф  молочный для рукоделия 45х50см</t>
  </si>
  <si>
    <t>Чёрный</t>
  </si>
  <si>
    <t>чёрный</t>
  </si>
  <si>
    <t>11316-1</t>
  </si>
  <si>
    <t>Миништоф Эммануэль Блек (черный) для рукоделия отрез 140х50</t>
  </si>
  <si>
    <t>00-00003560</t>
  </si>
  <si>
    <t>2039377929162</t>
  </si>
  <si>
    <t>Миништоф  молочный для рукоделия 140х50см</t>
  </si>
  <si>
    <t>11257</t>
  </si>
  <si>
    <t>Миништоф Эммануэль Милк  (молочный) для рукоделия отрез 45х50</t>
  </si>
  <si>
    <t>00-00002388</t>
  </si>
  <si>
    <t>2034050217628</t>
  </si>
  <si>
    <t>https://disk.yandex.ru/d/iH_66TVFK7CxgQ</t>
  </si>
  <si>
    <t>https://disk.yandex.ru/i/5XhnXJ_y2mfJDg</t>
  </si>
  <si>
    <t>Молочный 560</t>
  </si>
  <si>
    <t>https://cdn1.ozone.ru/s3/multimedia-h/6614331533.jpg, https://cdn1.ozone.ru/s3/multimedia-l/6471795753.jpg, https://cdn1.ozone.ru/s3/multimedia-i/6471795462.jpg, https://cdn1.ozone.ru/s3/multimedia-f/6471795459.jpg, https://cdn1.ozone.ru/s3/multimedia-y/6471795766.jpg</t>
  </si>
  <si>
    <t>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t>
  </si>
  <si>
    <t>11257-1</t>
  </si>
  <si>
    <t>Миништоф Эммануэль Милк  (молочный) для рукоделия отрез 140х50</t>
  </si>
  <si>
    <t>00-00003558</t>
  </si>
  <si>
    <t>2039377851739</t>
  </si>
  <si>
    <t>https://disk.yandex.ru/d/mwaAsQtrx8A_og</t>
  </si>
  <si>
    <t>11258</t>
  </si>
  <si>
    <t>Миништоф 6502 желтый, для рукоделия, отрез 45х50</t>
  </si>
  <si>
    <t>00-00002635</t>
  </si>
  <si>
    <t>2037172651301</t>
  </si>
  <si>
    <t>Миништоф 6502 желтый, для рукоделия,45х50см</t>
  </si>
  <si>
    <t>https://disk.yandex.ru/d/VTJRYGv-VA3a8w</t>
  </si>
  <si>
    <t>https://disk.yandex.ru/d/LPp5y81vQmpEQQ</t>
  </si>
  <si>
    <t>желтый 6502</t>
  </si>
  <si>
    <t>https://cdn1.ozone.ru/s3/multimedia-7/6614331955.jpg, https://cdn1.ozone.ru/s3/multimedia-h/6471795533.jpg, https://cdn1.ozone.ru/s3/multimedia-z/6471795803.jpg, https://cdn1.ozone.ru/s3/multimedia-e/6471795854.jpg, https://cdn1.ozone.ru/s3/multimedia-y/6471795802.jpg</t>
  </si>
  <si>
    <t>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 https://getfile.dokpub.com/yandex/get/https://disk.yandex.ru/d/VTJRYGv-VA3a8w/6.jpg</t>
  </si>
  <si>
    <t>нету замены</t>
  </si>
  <si>
    <t>11259</t>
  </si>
  <si>
    <t>Миништоф 739 светло-серый, для рукоделия, отрез 45х50</t>
  </si>
  <si>
    <t>00-00002726</t>
  </si>
  <si>
    <t>2037172653633</t>
  </si>
  <si>
    <t>Миништоф 739 светло-серый, для рукоделия,45х50см</t>
  </si>
  <si>
    <t>https://disk.yandex.ru/d/EFKGGC6yb0-IqQ</t>
  </si>
  <si>
    <t>https://disk.yandex.ru/d/lVFs2i-0veah8g</t>
  </si>
  <si>
    <t>светло-серый 739</t>
  </si>
  <si>
    <t>https://cdn1.ozone.ru/s3/multimedia-6/6614332854.jpg, https://cdn1.ozone.ru/s3/multimedia-n/6471795467.jpg, https://cdn1.ozone.ru/s3/multimedia-p/6471795577.jpg, https://cdn1.ozone.ru/s3/multimedia-a/6471795526.jpg, https://cdn1.ozone.ru/s3/multimedia-u/6471795582.jpg, https://cdn1.ozone.ru/s3/multimedia-9/6471795777.jpg</t>
  </si>
  <si>
    <t>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 https://getfile.dokpub.com/yandex/get/https://disk.yandex.ru/d/EFKGGC6yb0-IqQ/6.jpg, https://getfile.dokpub.com/yandex/get/https://disk.yandex.ru/d/EFKGGC6yb0-IqQ/7.jpg</t>
  </si>
  <si>
    <t>11260</t>
  </si>
  <si>
    <t>Миништоф 795 черный, для рукоделия, отрез 45х50</t>
  </si>
  <si>
    <t>00-00002727</t>
  </si>
  <si>
    <t>2037172655026</t>
  </si>
  <si>
    <t>Миништоф 795 черный, для рукоделия,45х50см</t>
  </si>
  <si>
    <t>https://disk.yandex.ru/d/-BWM3nGBCVe3rA</t>
  </si>
  <si>
    <t>https://disk.yandex.ru/d/MahGmkSTn1QLiw</t>
  </si>
  <si>
    <t>черный 795</t>
  </si>
  <si>
    <t>https://cdn1.ozone.ru/s3/multimedia-j/6614334451.jpg, https://cdn1.ozone.ru/s3/multimedia-2/6471795770.jpg, https://cdn1.ozone.ru/s3/multimedia-a/6471795490.jpg, https://cdn1.ozone.ru/s3/multimedia-5/6471795701.jpg, https://cdn1.ozone.ru/s3/multimedia-u/6471795726.jpg, https://cdn1.ozone.ru/s3/multimedia-h/6471795677.jpg</t>
  </si>
  <si>
    <t>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 https://getfile.dokpub.com/yandex/get/https://disk.yandex.ru/d/-BWM3nGBCVe3rA/6.jpg</t>
  </si>
  <si>
    <t>11262</t>
  </si>
  <si>
    <t>Мех подкладочный, утеплитель с ворсом 16 мм белого цвета для шитья и рукоделия (ОДШ-509),отрез 45х50см</t>
  </si>
  <si>
    <t>00-00002389</t>
  </si>
  <si>
    <t>2037437577131</t>
  </si>
  <si>
    <t>Мех белый подкладочный, утеплитель, ворс 16 мм, 45х50</t>
  </si>
  <si>
    <t>Искусственный мех с добавлением шерсти, длинноворсовый 16 мм, белый- мягкий, не осыпается, длина ворса равномерна по всему отрезу.  Белый длинноворсовый мех для производства мягких игрушек, подкладки и для подстёжки в зимнюю одежду в условиях пониженных температур. Длинный ворс не скатывается, не мнётся, не выпадает и не теряет цвет даже при длительной и интенсивной эксплуатации готовых изделий.  Шерстяной искусственный мех является лёгким, но одновременно и тёплым материалом, долго сохраняет свои потребительские свойства и внешний вид. Благодаря смеси синтетических и натуральных волокон, мех обладает всеми положительными характеристиками, свойственными натуральным мехам, но одновременно более удобен в эксплуатации,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16 мм.  Поверхностная плотность (гр./м.кв.): 430.  Размер отреза: Смотреть фото +/- 2 см.  Состав: Шерсть(30%)+ П/Э 70%.  Цвет: белый.  Комплект: 1 отрез.  Назначение: мех для изготовления игрушек и одежды, подкладка в изделия.</t>
  </si>
  <si>
    <t>Шерстяной мех – мех с содержанием натуральной овечьей шерсти (30%). Ткань износостойкая, теплоустойчивая, не создает эффекта «прения», отлично «дышит» и отводит влагу ничуть не хуже натурального меха благодаря шерстяным волокнам, которые по своей структуре являются «пористыми». Имеет противовоспалительные, антибактериальные и противоотечные свойства. Широко используется для изготовления одежды, головных уборов, отделки, пледов, аксессуаров, авточехлов, а также в качестве утеплителя.
 Высота ворса (мм): 16
 Поверхностная плотность (гр./м.кв.): 430
 Состав: Шерсть(30%)+ П/Э 70%</t>
  </si>
  <si>
    <t>https://disk.yandex.ru/d/iW7k5jiR81luYw</t>
  </si>
  <si>
    <t>https://disk.yandex.ru/d/g7jib0IL_a36xQ</t>
  </si>
  <si>
    <t xml:space="preserve">ОДШ-509-1Д16 </t>
  </si>
  <si>
    <t>ОДШ</t>
  </si>
  <si>
    <t>https://disk.yandex.ru/d/fIn3yaQZ6-I6Pw</t>
  </si>
  <si>
    <t>https://disk.yandex.ru/d/EMc4KI4Mc1BLXQ</t>
  </si>
  <si>
    <t>https://cdn1.ozone.ru/s3/multimedia-0/6825486888.jpg, https://cdn1.ozone.ru/s3/multimedia-u/6825486882.jpg, https://cdn1.ozone.ru/s3/multimedia-g/6543624388.jpg, https://cdn1.ozone.ru/s3/multimedia-k/6825486872.jpg</t>
  </si>
  <si>
    <t>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t>
  </si>
  <si>
    <t>11262-2</t>
  </si>
  <si>
    <t>Мех подкладочный, утеплитель с ворсом 16 мм белого цвета для шитья и рукоделия (ОДШ-509),отрез 95х50 см</t>
  </si>
  <si>
    <t>00-00002391</t>
  </si>
  <si>
    <t>2037437580643</t>
  </si>
  <si>
    <t>Мех белый подкладочный, утеплитель, ворс 16 мм, 95х50 см</t>
  </si>
  <si>
    <t>https://disk.yandex.ru/d/7nuqH6aft9dyMQ</t>
  </si>
  <si>
    <t>https://cdn1.ozone.ru/s3/multimedia-q/6825486878.jpg, https://cdn1.ozone.ru/s3/multimedia-u/6825486882.jpg, https://cdn1.ozone.ru/s3/multimedia-g/6543624388.jpg, https://cdn1.ozone.ru/s3/multimedia-k/6825486872.jpg</t>
  </si>
  <si>
    <t>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t>
  </si>
  <si>
    <t>11262-3</t>
  </si>
  <si>
    <t>Мех подкладочный, утеплитель с ворсом 16 мм белого цвета для шитья и рукоделия (ОДШ-509),отрез 145х50 см</t>
  </si>
  <si>
    <t>00-00002392</t>
  </si>
  <si>
    <t>2037437580995</t>
  </si>
  <si>
    <t>Мех белый подкладочный, утеплитель, ворс 16 мм, 145х50</t>
  </si>
  <si>
    <t>https://disk.yandex.ru/d/5WBc_HRszQZWPg</t>
  </si>
  <si>
    <t>https://cdn1.ozone.ru/s3/multimedia-v/6826719883.jpg, https://cdn1.ozone.ru/s3/multimedia-u/6825486882.jpg, https://cdn1.ozone.ru/s3/multimedia-g/6543624388.jpg, https://cdn1.ozone.ru/s3/multimedia-k/6825486872.jpg</t>
  </si>
  <si>
    <t>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t>
  </si>
  <si>
    <t>11262-4</t>
  </si>
  <si>
    <t>Мех подкладочный, утеплитель с ворсом 16 мм белого цвета для шитья и рукоделия (ОДШ-509),отрез 145х100 см</t>
  </si>
  <si>
    <t>00-00002393</t>
  </si>
  <si>
    <t>2037437581411</t>
  </si>
  <si>
    <t>Мех белый подкладочный, утеплитель, ворс 16 мм, 145х100 см</t>
  </si>
  <si>
    <t>https://disk.yandex.ru/d/EnmWB2ntD4BBfQ</t>
  </si>
  <si>
    <t>768р (Filamento)</t>
  </si>
  <si>
    <t>https://cdn1.ozone.ru/s3/multimedia-z/6826719959.jpg, https://cdn1.ozone.ru/s3/multimedia-u/6825486882.jpg, https://cdn1.ozone.ru/s3/multimedia-g/6543624388.jpg, https://cdn1.ozone.ru/s3/multimedia-k/6825486872.jpg</t>
  </si>
  <si>
    <t>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t>
  </si>
  <si>
    <t>11262-5</t>
  </si>
  <si>
    <t>Мех подкладочный, утеплитель с ворсом 16 мм белого цвета для шитья и рукоделия (ОДШ-509),отрез 145х150 см</t>
  </si>
  <si>
    <t>00-00002394</t>
  </si>
  <si>
    <t>2037437581701</t>
  </si>
  <si>
    <t>Мех белый подкладочный, утеплитель, ворс 16 мм, 145х150</t>
  </si>
  <si>
    <t>https://disk.yandex.ru/d/EPc-jThhMypp-w</t>
  </si>
  <si>
    <t>https://cdn1.ozone.ru/s3/multimedia-3/6826720035.jpg, https://cdn1.ozone.ru/s3/multimedia-u/6825486882.jpg, https://cdn1.ozone.ru/s3/multimedia-g/6543624388.jpg, https://cdn1.ozone.ru/s3/multimedia-k/6825486872.jpg</t>
  </si>
  <si>
    <t>https://getfile.dokpub.com/yandex/get/https://disk.yandex.ru/d/EPc-jThhMypp-w/1.jpg, https://getfile.dokpub.com/yandex/get/https://disk.yandex.ru/d/EPc-jThhMypp-w/2.jpg, https://getfile.dokpub.com/yandex/get/https://disk.yandex.ru/d/EPc-jThhMypp-w/3.jpg, https://getfile.dokpub.com/yandex/get/https://disk.yandex.ru/d/EPc-jThhMypp-w/4.jpg</t>
  </si>
  <si>
    <t>11262-200</t>
  </si>
  <si>
    <t>Мех подкладочный, утеплитель с ворсом 16 мм белого цвета для шитья и рукоделия (ОДШ-509),отрез 145х200 см</t>
  </si>
  <si>
    <t>00-00003342</t>
  </si>
  <si>
    <t>2038984166748</t>
  </si>
  <si>
    <t>Мех белый подкладочный, утеплитель, ворс 16 мм, 145х200</t>
  </si>
  <si>
    <t>https://disk.yandex.ru/d/x2ksVscjqE5oIg</t>
  </si>
  <si>
    <t>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t>
  </si>
  <si>
    <t>11262-300</t>
  </si>
  <si>
    <t>Мех подкладочный, утеплитель с ворсом 16 мм белого цвета для шитья и рукоделия (ОДШ-509),отрез 145х300 см</t>
  </si>
  <si>
    <t>00-00003343</t>
  </si>
  <si>
    <t>2038984168346</t>
  </si>
  <si>
    <t>Мех белый подкладочный, утеплитель, ворс 16 мм, 145х300</t>
  </si>
  <si>
    <t>https://disk.yandex.ru/d/UoSX7-6RlRStoA</t>
  </si>
  <si>
    <t>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t>
  </si>
  <si>
    <t>11262-400</t>
  </si>
  <si>
    <t>Мех подкладочный, утеплитель с ворсом 16 мм белого цвета для шитья и рукоделия (ОДШ-509),отрез 145х400 см</t>
  </si>
  <si>
    <t>00-00003344</t>
  </si>
  <si>
    <t>2038984169312</t>
  </si>
  <si>
    <t>Мех белый подкладочный, утеплитель, ворс 16 мм, 145х400</t>
  </si>
  <si>
    <t>https://disk.yandex.ru/d/vigdCf0jgQMOnw</t>
  </si>
  <si>
    <t>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t>
  </si>
  <si>
    <t>11262-500</t>
  </si>
  <si>
    <t>Мех подкладочный, утеплитель с ворсом 16 мм белого цвета для шитья и рукоделия (ОДШ-509),отрез 145х500 см</t>
  </si>
  <si>
    <t>00-00003345</t>
  </si>
  <si>
    <t>2038984170592</t>
  </si>
  <si>
    <t>Мех белый подкладочный, утеплитель, ворс 16 мм, 145х500</t>
  </si>
  <si>
    <t>https://disk.yandex.ru/d/qXANN8BPriT49Q</t>
  </si>
  <si>
    <t>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t>
  </si>
  <si>
    <t>11262-600</t>
  </si>
  <si>
    <t>Мех подкладочный, утеплитель с ворсом 16 мм белого цвета для шитья и рукоделия (ОДШ-509),отрез 145х600 см</t>
  </si>
  <si>
    <t>00-00003476</t>
  </si>
  <si>
    <t>2039242524331</t>
  </si>
  <si>
    <t>Мех белый подкладочный, утеплитель, ворс 16 мм, 145х600</t>
  </si>
  <si>
    <t>https://disk.yandex.ru/d/MomuTGWzzCei2g</t>
  </si>
  <si>
    <t>11262-700</t>
  </si>
  <si>
    <t>Мех подкладочный, утеплитель с ворсом 16 мм белого цвета для шитья и рукоделия (ОДШ-509),отрез 145х700 см</t>
  </si>
  <si>
    <t>00-00003477</t>
  </si>
  <si>
    <t>2039242524669</t>
  </si>
  <si>
    <t>Мех белый подкладочный, утеплитель, ворс 16 мм, 145х700</t>
  </si>
  <si>
    <t>https://disk.yandex.ru/d/GauPkjgF8LPrDQ</t>
  </si>
  <si>
    <t>11262-10</t>
  </si>
  <si>
    <t>Мех подкладочный, утеплитель с ворсом 16 мм белого цвета для шитья и рукоделия (ОДШ-509), отрез 10 м</t>
  </si>
  <si>
    <t>00-00003478</t>
  </si>
  <si>
    <t>2039242525079</t>
  </si>
  <si>
    <t>Мех белый подкладочный, утеплитель, ворс 16 мм, рулон 10 м</t>
  </si>
  <si>
    <t>https://disk.yandex.ru/d/iyUauPYQK_tnhg</t>
  </si>
  <si>
    <t>11263</t>
  </si>
  <si>
    <t>Искусственный мех белый с ворсом 90 мм для шитья игрушек и рукоделия, ИД-31, отрез 45х50 см</t>
  </si>
  <si>
    <t>00-00002395</t>
  </si>
  <si>
    <t>2037438057410</t>
  </si>
  <si>
    <t>Искусственный мех белый с ворсом 90 мм, 45х50 см</t>
  </si>
  <si>
    <t>https://disk.yandex.ru/d/qE6I3zjYgVcg9A</t>
  </si>
  <si>
    <t>https://disk.yandex.ru/d/U9sURgpr3v8kWQ</t>
  </si>
  <si>
    <t>ИД-31</t>
  </si>
  <si>
    <t>https://disk.yandex.ru/d/XzRhFcuwZXtFfg</t>
  </si>
  <si>
    <t>https://disk.yandex.ru/d/AErKRSfWyIZsHg</t>
  </si>
  <si>
    <t>448р (Совушка в Любодоме) 447р (Творите с нежностью) 457р (ИП Русских В.А) 341р (Фурнитура-ка)</t>
  </si>
  <si>
    <t>https://cdn1.ozone.ru/s3/multimedia-3/6825486819.jpg, https://cdn1.ozone.ru/s3/multimedia-r/6825486663.jpg, https://cdn1.ozone.ru/s3/multimedia-w/6825486668.jpg, https://cdn1.ozone.ru/s3/multimedia-v/6825486703.jpg</t>
  </si>
  <si>
    <t>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t>
  </si>
  <si>
    <t>11263-2</t>
  </si>
  <si>
    <t>Искусственный мех белый с ворсом 90 мм для шитья игрушек и рукоделия, ИД-31, отрез 95х50 см</t>
  </si>
  <si>
    <t>00-00002397</t>
  </si>
  <si>
    <t>2037438063916</t>
  </si>
  <si>
    <t>Искусственный мех белый с ворсом 90 мм, 95х50 см</t>
  </si>
  <si>
    <t>https://disk.yandex.ru/d/gM7pSQsRVB6JAg</t>
  </si>
  <si>
    <t>https://cdn1.ozone.ru/s3/multimedia-l/6805276545.jpg, https://cdn1.ozone.ru/s3/multimedia-3/6805267743.jpg, https://cdn1.ozone.ru/s3/multimedia-5/6805267745.jpg, https://cdn1.ozone.ru/s3/multimedia-0/6805267740.jpg, https://cdn1.ozone.ru/s3/multimedia-z/6805267739.jpg</t>
  </si>
  <si>
    <t>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t>
  </si>
  <si>
    <t>11263-100</t>
  </si>
  <si>
    <t>Искусственный мех белый с ворсом 90 мм для шитья игрушек и рукоделия, ИД-31, отрез 100х100 см</t>
  </si>
  <si>
    <t>00-00003311</t>
  </si>
  <si>
    <t>2038847431327</t>
  </si>
  <si>
    <t>Искусственный мех белый с ворсом 90 мм, 100х100 см</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</si>
  <si>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</si>
  <si>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</si>
  <si>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https://disk.yandex.ru/d/IhhAe-5wqpyKYg</t>
  </si>
  <si>
    <t>100х100</t>
  </si>
  <si>
    <t>https://cdn1.ozone.ru/s3/multimedia-y/6827590978.jpg, https://cdn1.ozone.ru/s3/multimedia-r/6825486663.jpg, https://cdn1.ozone.ru/s3/multimedia-w/6825486668.jpg, https://cdn1.ozone.ru/s3/multimedia-v/6825486703.jpg</t>
  </si>
  <si>
    <t>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t>
  </si>
  <si>
    <t>11263-3</t>
  </si>
  <si>
    <t>Искусственный мех белый с ворсом 90 мм для шитья игрушек и рукоделия, ИД-31, отрез 145х50 см</t>
  </si>
  <si>
    <t>00-00002398</t>
  </si>
  <si>
    <t>2037438071287</t>
  </si>
  <si>
    <t>Искусственный мех белый с ворсом 90 мм, 145х50 см</t>
  </si>
  <si>
    <t>https://disk.yandex.ru/d/yqgemt_oGtgBrQ</t>
  </si>
  <si>
    <t>https://cdn1.ozone.ru/s3/multimedia-8/6826720040.jpg, https://cdn1.ozone.ru/s3/multimedia-r/6825486663.jpg, https://cdn1.ozone.ru/s3/multimedia-w/6825486668.jpg, https://cdn1.ozone.ru/s3/multimedia-v/6825486703.jpg</t>
  </si>
  <si>
    <t>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t>
  </si>
  <si>
    <t>11263-4</t>
  </si>
  <si>
    <t>Искусственный мех белый с ворсом 90 мм для шитья игрушек и рукоделия, ИД-31, отрез 145х100 см</t>
  </si>
  <si>
    <t>00-00002399</t>
  </si>
  <si>
    <t>2037438077791</t>
  </si>
  <si>
    <t>Искусственный мех белый с ворсом 90 мм, 145х100 см</t>
  </si>
  <si>
    <t>https://disk.yandex.ru/d/HI4EZnO58XLoYw</t>
  </si>
  <si>
    <t>https://cdn1.ozone.ru/s3/multimedia-4/6826719928.jpg, https://cdn1.ozone.ru/s3/multimedia-r/6825486663.jpg, https://cdn1.ozone.ru/s3/multimedia-w/6825486668.jpg, https://cdn1.ozone.ru/s3/multimedia-v/6825486703.jpg</t>
  </si>
  <si>
    <t>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t>
  </si>
  <si>
    <t>11263-5</t>
  </si>
  <si>
    <t>Искусственный мех белый с ворсом 90 мм для шитья игрушек и рукоделия, ИД-31, отрез 145х150 см</t>
  </si>
  <si>
    <t>00-00002400</t>
  </si>
  <si>
    <t>2037438088421</t>
  </si>
  <si>
    <t>Искусственный мех белый с ворсом 90 мм, 145х150 см</t>
  </si>
  <si>
    <t>https://disk.yandex.ru/d/L4IdwyJoYygXbQ</t>
  </si>
  <si>
    <t>https://cdn1.ozone.ru/s3/multimedia-r/6825486663.jpg, https://cdn1.ozone.ru/s3/multimedia-w/6825486668.jpg, https://cdn1.ozone.ru/s3/multimedia-v/6825486703.jpg, https://cdn1.ozone.ru/s3/multimedia-3/6826719927.jpg</t>
  </si>
  <si>
    <t>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t>
  </si>
  <si>
    <t>11263-200</t>
  </si>
  <si>
    <t>Искусственный мех белый с ворсом 90 мм для шитья игрушек и рукоделия, ИД-31, отрез 145х200 см</t>
  </si>
  <si>
    <t>00-00003292</t>
  </si>
  <si>
    <t>2038615159378</t>
  </si>
  <si>
    <t>Искусственный мех белый с ворсом 90 мм, 145х200 см</t>
  </si>
  <si>
    <t>https://disk.yandex.ru/d/d73K5QQiC7HtKQ</t>
  </si>
  <si>
    <t>https://cdn1.ozone.ru/s3/multimedia-1/6825486889.jpg, https://cdn1.ozone.ru/s3/multimedia-r/6825486663.jpg, https://cdn1.ozone.ru/s3/multimedia-w/6825486668.jpg, https://cdn1.ozone.ru/s3/multimedia-v/6825486703.jpg</t>
  </si>
  <si>
    <t>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t>
  </si>
  <si>
    <t>11263-300</t>
  </si>
  <si>
    <t>Искусственный мех белый с ворсом 90 мм для шитья игрушек и рукоделия, ИД-31, отрез 145х300 см</t>
  </si>
  <si>
    <t>00-00003293</t>
  </si>
  <si>
    <t>2038615160459</t>
  </si>
  <si>
    <t>Искусственный мех белый с ворсом 90 мм, 145х300 см</t>
  </si>
  <si>
    <t>https://disk.yandex.ru/d/TBNbfQs4g-z-TQ</t>
  </si>
  <si>
    <t>https://cdn1.ozone.ru/s3/multimedia-0/6825486708.jpg, https://cdn1.ozone.ru/s3/multimedia-r/6825486663.jpg, https://cdn1.ozone.ru/s3/multimedia-w/6825486668.jpg, https://cdn1.ozone.ru/s3/multimedia-v/6825486703.jpg</t>
  </si>
  <si>
    <t>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t>
  </si>
  <si>
    <t>11263-400</t>
  </si>
  <si>
    <t>Искусственный мех белый с ворсом 90 мм для шитья игрушек и рукоделия, ИД-31, отрез 145х400 см</t>
  </si>
  <si>
    <t>00-00003294</t>
  </si>
  <si>
    <t>2038615161005</t>
  </si>
  <si>
    <t>Искусственный мех белый с ворсом 90 мм, 145х400 см</t>
  </si>
  <si>
    <t>https://disk.yandex.ru/d/SeCoEPLkVjEILg</t>
  </si>
  <si>
    <t>https://cdn1.ozone.ru/s3/multimedia-r/6825487023.jpg, https://cdn1.ozone.ru/s3/multimedia-r/6825486663.jpg, https://cdn1.ozone.ru/s3/multimedia-w/6825486668.jpg, https://cdn1.ozone.ru/s3/multimedia-v/6825486703.jpg</t>
  </si>
  <si>
    <t>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t>
  </si>
  <si>
    <t>11263-500</t>
  </si>
  <si>
    <t>Искусственный мех белый с ворсом 90 мм для шитья игрушек и рукоделия, ИД-31, отрез 145х500 см</t>
  </si>
  <si>
    <t>00-00003295</t>
  </si>
  <si>
    <t>2038615161852</t>
  </si>
  <si>
    <t>Искусственный мех белый с ворсом 90 мм, 145х500 см</t>
  </si>
  <si>
    <t>https://disk.yandex.ru/d/zR44_IzN0yMj2w</t>
  </si>
  <si>
    <t>https://cdn1.ozone.ru/s3/multimedia-3/6825486891.jpg, https://cdn1.ozone.ru/s3/multimedia-r/6825486663.jpg, https://cdn1.ozone.ru/s3/multimedia-w/6825486668.jpg, https://cdn1.ozone.ru/s3/multimedia-v/6825486703.jpg</t>
  </si>
  <si>
    <t>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t>
  </si>
  <si>
    <t>11263-600</t>
  </si>
  <si>
    <t>Искусственный мех белый с ворсом 90 мм для шитья игрушек и рукоделия, ИД-31, отрез 145х600 см</t>
  </si>
  <si>
    <t>00-00003296</t>
  </si>
  <si>
    <t>2038615162767</t>
  </si>
  <si>
    <t>Искусственный мех белый с ворсом 90 мм, 145х600 см</t>
  </si>
  <si>
    <t>https://disk.yandex.ru/d/MdkFuPDp074-Rg</t>
  </si>
  <si>
    <t>https://cdn1.ozone.ru/s3/multimedia-c/6825486972.jpg, https://cdn1.ozone.ru/s3/multimedia-r/6825486663.jpg, https://cdn1.ozone.ru/s3/multimedia-w/6825486668.jpg, https://cdn1.ozone.ru/s3/multimedia-v/6825486703.jpg</t>
  </si>
  <si>
    <t>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t>
  </si>
  <si>
    <t>11263-700</t>
  </si>
  <si>
    <t>Искусственный мех белый с ворсом 90 мм для шитья игрушек и рукоделия, ИД-31, отрез 145х700 см</t>
  </si>
  <si>
    <t>00-00003297</t>
  </si>
  <si>
    <t>2038615164594</t>
  </si>
  <si>
    <t>Искусственный мех белый с ворсом 90 мм, 145х700 см</t>
  </si>
  <si>
    <t>https://disk.yandex.ru/d/qYUN3kxlGLpMRw</t>
  </si>
  <si>
    <t>https://cdn1.ozone.ru/s3/multimedia-r/6825486843.jpg, https://cdn1.ozone.ru/s3/multimedia-r/6825486663.jpg, https://cdn1.ozone.ru/s3/multimedia-w/6825486668.jpg, https://cdn1.ozone.ru/s3/multimedia-v/6825486703.jpg</t>
  </si>
  <si>
    <t>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t>
  </si>
  <si>
    <t>11267</t>
  </si>
  <si>
    <t>Искусственный мех барашек, коротковорсовый 8 мм, светло-бежевый, для игрушек, рукоделия, О-44, отрез 45х50 см</t>
  </si>
  <si>
    <t>00-00002459</t>
  </si>
  <si>
    <t>2037557514856</t>
  </si>
  <si>
    <t>Искусственный мех барашек бежевый ворс 8мм  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</si>
  <si>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50х50 см +/- 2 см.   Состав: 100 % пан.   Цвет: светло-бежевый   Комплект: 1 отрез.   Назначение: велюр для производства мягких игрушек и одежды   Страна производства - Беларусь.</t>
  </si>
  <si>
    <t>Искусственный мех барашек коротковорсовый 8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320. Размер отреза: смотреть на фото +/- 2 см. Состав: 100 % пан. Цвет: светло-бежевый. Комплект: 1 отрез. Назначение: искусственный мех "под барашек" для верхней одежды и мягкой обуви</t>
  </si>
  <si>
    <t>мех для игрушек; искуственный мех; мех барашек ткань; мех для фурсьют; искусственный мех; мех для рукоделия искусственный; мех для рукоделия; искусственный мех ткань для шитья; мех искусственный барашек; мех искусственный; искусственный мех;</t>
  </si>
  <si>
    <t>https://disk.yandex.ru/d/dGj_pa5c2o8pHQ</t>
  </si>
  <si>
    <t>https://disk.yandex.ru/d/wc6m2cdMv69axA</t>
  </si>
  <si>
    <t>О-44</t>
  </si>
  <si>
    <t>meh</t>
  </si>
  <si>
    <t>https://disk.yandex.ru/d/7U8ztp_ke2Y5fw</t>
  </si>
  <si>
    <t>https://disk.yandex.ru/d/FJXMYBDoO0jwgQ</t>
  </si>
  <si>
    <t>459р (Astra&amp;Craft)</t>
  </si>
  <si>
    <t>https://cdn1.ozone.ru/s3/multimedia-v/6825487099.jpg, https://cdn1.ozone.ru/s3/multimedia-u/6574911714.jpg, https://cdn1.ozone.ru/s3/multimedia-k/6574911776.jpg, https://cdn1.ozone.ru/s3/multimedia-s/6825487096.jpg</t>
  </si>
  <si>
    <t>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 https://getfile.dokpub.com/yandex/get/https://disk.yandex.ru/d/dGj_pa5c2o8pHQ/6.jpg</t>
  </si>
  <si>
    <t>11267-2</t>
  </si>
  <si>
    <t>Искусственный мех барашек, коротковорсовый 8 мм, светло-бежевый, для игрушек, рукоделия, О-44, отрез 95х50 см</t>
  </si>
  <si>
    <t>00-00002462</t>
  </si>
  <si>
    <t>2037557515099</t>
  </si>
  <si>
    <t>Искусственный мех барашек бежевый ворс 8мм  95х50см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</si>
  <si>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100х50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</si>
  <si>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https://disk.yandex.ru/d/qHAkXm4V7MoPgQ</t>
  </si>
  <si>
    <t>meh-lamb</t>
  </si>
  <si>
    <t>https://cdn1.ozone.ru/s3/multimedia-y/6826719994.jpg, https://cdn1.ozone.ru/s3/multimedia-u/6574911714.jpg, https://cdn1.ozone.ru/s3/multimedia-k/6574911776.jpg, https://cdn1.ozone.ru/s3/multimedia-s/6825487096.jpg</t>
  </si>
  <si>
    <t>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 https://getfile.dokpub.com/yandex/get/https://disk.yandex.ru/d/qHAkXm4V7MoPgQ/6.jpg</t>
  </si>
  <si>
    <t>11267-3</t>
  </si>
  <si>
    <t>Искусственный мех барашек, коротковорсовый 8 мм, светло-бежевый, для игрушек, рукоделия, О-44, отрез 145х50 см</t>
  </si>
  <si>
    <t>00-00002463</t>
  </si>
  <si>
    <t>2037557515259</t>
  </si>
  <si>
    <t>Искусственный мех барашек бежевый ворс 8мм 145х50см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</si>
  <si>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150х50 см +/- 2 см.   Состав: 100 % пан.   Цвет: светло-бежевый   Комплект: 1 отрез.   Назначение: велюр для производства мягких игрушек и одежды   Страна производства - Россия.</t>
  </si>
  <si>
    <t>11267-4</t>
  </si>
  <si>
    <t>Искусственный мех барашек, коротковорсовый 8 мм, светло-бежевый, для игрушек, рукоделия, О-44, отрез 145х100 см</t>
  </si>
  <si>
    <t>00-00002464</t>
  </si>
  <si>
    <t>2037557518069</t>
  </si>
  <si>
    <t>Искусственный мех барашек бежевый ворс 8мм  145х100см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</si>
  <si>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150х100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</si>
  <si>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https://disk.yandex.ru/d/3KRDlI54gQ9eww</t>
  </si>
  <si>
    <t>https://cdn1.ozone.ru/s3/multimedia-3/6826719963.jpg, https://cdn1.ozone.ru/s3/multimedia-u/6574911714.jpg, https://cdn1.ozone.ru/s3/multimedia-k/6574911776.jpg, https://cdn1.ozone.ru/s3/multimedia-s/6825487096.jpg</t>
  </si>
  <si>
    <t>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 https://getfile.dokpub.com/yandex/get/https://disk.yandex.ru/d/3KRDlI54gQ9eww/6.jpg</t>
  </si>
  <si>
    <t>11267-5</t>
  </si>
  <si>
    <t>Искусственный мех барашек, коротковорсовый 8 мм, светло-бежевый, для игрушек, рукоделия, О-44, отрез 145х150 см</t>
  </si>
  <si>
    <t>00-00002465</t>
  </si>
  <si>
    <t>2037557518984</t>
  </si>
  <si>
    <t>Искусственный мех барашек бежевый ворс 8мм  145х150см</t>
  </si>
  <si>
    <t>https://disk.yandex.ru/d/VJIahCvvoIE-dg</t>
  </si>
  <si>
    <t>https://cdn1.ozone.ru/s3/multimedia-d/6826719973.jpg, https://cdn1.ozone.ru/s3/multimedia-u/6574911714.jpg, https://cdn1.ozone.ru/s3/multimedia-k/6574911776.jpg, https://cdn1.ozone.ru/s3/multimedia-s/6825487096.jpg</t>
  </si>
  <si>
    <t>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 https://getfile.dokpub.com/yandex/get/https://disk.yandex.ru/d/VJIahCvvoIE-dg/6.jpg</t>
  </si>
  <si>
    <t>11267-200</t>
  </si>
  <si>
    <t>Искусственный мех барашек, коротковорсовый 8 мм, светло-бежевый, для игрушек, рукоделия, О-44, отрез 145х200 см</t>
  </si>
  <si>
    <t>00-00003346</t>
  </si>
  <si>
    <t>2038984570583</t>
  </si>
  <si>
    <t>Искусственный мех барашек бежевый ворс 8мм  145х200см</t>
  </si>
  <si>
    <t>https://disk.yandex.ru/d/Zrbye6eCheJuWQ</t>
  </si>
  <si>
    <t>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 https://getfile.dokpub.com/yandex/get/https://disk.yandex.ru/d/Zrbye6eCheJuWQ/6.jpg</t>
  </si>
  <si>
    <t>11267-300</t>
  </si>
  <si>
    <t>Искусственный мех барашек, коротковорсовый 8 мм, светло-бежевый, для игрушек, рукоделия, О-44, отрез 145х300 см</t>
  </si>
  <si>
    <t>00-00003347</t>
  </si>
  <si>
    <t>2038984572402</t>
  </si>
  <si>
    <t>Искусственный мех барашек бежевый ворс 8мм  145х300см</t>
  </si>
  <si>
    <t>https://disk.yandex.ru/d/6Md1eWkJcHEAjw</t>
  </si>
  <si>
    <t>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 https://getfile.dokpub.com/yandex/get/https://disk.yandex.ru/d/6Md1eWkJcHEAjw/6.jpg</t>
  </si>
  <si>
    <t>11267-400</t>
  </si>
  <si>
    <t>Искусственный мех барашек, коротковорсовый 8 мм, светло-бежевый, для игрушек, рукоделия, О-44, отрез 145х400 см</t>
  </si>
  <si>
    <t>00-00003348</t>
  </si>
  <si>
    <t>2038984573379</t>
  </si>
  <si>
    <t>Искусственный мех барашек бежевый ворс 8мм  145х400см</t>
  </si>
  <si>
    <t>https://disk.yandex.ru/d/K8Vqk6bVhD6kog</t>
  </si>
  <si>
    <t>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 https://getfile.dokpub.com/yandex/get/https://disk.yandex.ru/d/K8Vqk6bVhD6kog/6.jpg</t>
  </si>
  <si>
    <t>11267-500</t>
  </si>
  <si>
    <t>Искусственный мех барашек, коротковорсовый 8 мм, светло-бежевый, для игрушек, рукоделия, О-44, отрез 145х500 см</t>
  </si>
  <si>
    <t>00-00003349</t>
  </si>
  <si>
    <t>2038984575090</t>
  </si>
  <si>
    <t>Искусственный мех барашек бежевый ворс 8мм  145х500см</t>
  </si>
  <si>
    <t>https://disk.yandex.ru/d/CltIyPTpCW9ohQ</t>
  </si>
  <si>
    <t>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 https://getfile.dokpub.com/yandex/get/https://disk.yandex.ru/d/CltIyPTpCW9ohQ/6.jpg</t>
  </si>
  <si>
    <t>11267-600</t>
  </si>
  <si>
    <t>Искусственный мех барашек, коротковорсовый 8 мм, светло-бежевый, для игрушек, рукоделия, О-44, отрез 145х600 см</t>
  </si>
  <si>
    <t>00-00003350</t>
  </si>
  <si>
    <t>2038984578039</t>
  </si>
  <si>
    <t>Искусственный мех барашек бежевый ворс 8мм  145х600см</t>
  </si>
  <si>
    <t>https://disk.yandex.ru/d/JLYQ6ZCz1YQRYA</t>
  </si>
  <si>
    <t>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 https://getfile.dokpub.com/yandex/get/https://disk.yandex.ru/d/JLYQ6ZCz1YQRYA/6.jpg</t>
  </si>
  <si>
    <t>11267-700</t>
  </si>
  <si>
    <t>Искусственный мех барашек, коротковорсовый 8 мм, светло-бежевый, для игрушек, рукоделия, О-44, отрез 145х700 см</t>
  </si>
  <si>
    <t>00-00003351</t>
  </si>
  <si>
    <t>2038984578466</t>
  </si>
  <si>
    <t>Искусственный мех барашек бежевый ворс 8мм  145х700см</t>
  </si>
  <si>
    <t>https://disk.yandex.ru/d/S8d9aM2Y3q9aCQ</t>
  </si>
  <si>
    <t>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 https://getfile.dokpub.com/yandex/get/https://disk.yandex.ru/d/S8d9aM2Y3q9aCQ/6.jpg</t>
  </si>
  <si>
    <t>11267-10</t>
  </si>
  <si>
    <t>Искусственный мех барашек, коротковорсовый 8 мм, светло-бежевый, для игрушек, рукоделия, О-44, рулон 10 м</t>
  </si>
  <si>
    <t>00-00003482</t>
  </si>
  <si>
    <t>2039243318694</t>
  </si>
  <si>
    <t>Искусственный мех барашек бежевый ворс 8мм 10 м</t>
  </si>
  <si>
    <t>https://disk.yandex.ru/d/PR-ffUig9WswXg</t>
  </si>
  <si>
    <t>145х1000</t>
  </si>
  <si>
    <t>11268</t>
  </si>
  <si>
    <t>Искусственный мех жёлтый с ворсом 90 мм для шитья игрушек  и рукоделия, ИД-180, отрез 45х50 см</t>
  </si>
  <si>
    <t>00-00002466</t>
  </si>
  <si>
    <t>2037557519226</t>
  </si>
  <si>
    <t>Искусственный мех с ворсом 90 мм, жёлтый, 45х50см</t>
  </si>
  <si>
    <t>https://disk.yandex.ru/d/NTdqNwo617C5kw</t>
  </si>
  <si>
    <t>https://disk.yandex.ru/d/Wc7zrsHANGkJvw</t>
  </si>
  <si>
    <t>ИД-180</t>
  </si>
  <si>
    <t>https://disk.yandex.ru/d/PhPoSxHQmbx6Hw</t>
  </si>
  <si>
    <t>https://disk.yandex.ru/d/jqX3x23Vuod5sQ</t>
  </si>
  <si>
    <t>https://cdn1.ozone.ru/s3/multimedia-8/6827657804.jpg, https://cdn1.ozone.ru/s3/multimedia-m/6827584954.jpg, https://cdn1.ozone.ru/s3/multimedia-r/6827584959.jpg</t>
  </si>
  <si>
    <t>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t>
  </si>
  <si>
    <t>11268-2</t>
  </si>
  <si>
    <t>Искусственный мех жёлтый с ворсом 90 мм для шитья игрушек  и рукоделия, ИД-180, отрез 95х50 см</t>
  </si>
  <si>
    <t>00-00002468</t>
  </si>
  <si>
    <t>2037557519431</t>
  </si>
  <si>
    <t>Искусственный мех с ворсом 90 мм, жёлтый, 95х50см</t>
  </si>
  <si>
    <t>https://disk.yandex.ru/d/Dwz-dvPjuGwdrg</t>
  </si>
  <si>
    <t>https://cdn1.ozone.ru/s3/multimedia-f/6827585127.jpg, https://cdn1.ozone.ru/s3/multimedia-m/6827584954.jpg, https://cdn1.ozone.ru/s3/multimedia-r/6827584959.jpg</t>
  </si>
  <si>
    <t>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t>
  </si>
  <si>
    <t>11268-3</t>
  </si>
  <si>
    <t>Искусственный мех жёлтый с ворсом 90 мм для шитья игрушек  и рукоделия, ИД-180, отрез 145х50 см</t>
  </si>
  <si>
    <t>00-00002469</t>
  </si>
  <si>
    <t>2037557519806</t>
  </si>
  <si>
    <t>Искусственный мех с ворсом 90 мм, жёлтый, 145х50см</t>
  </si>
  <si>
    <t>https://disk.yandex.ru/d/EKdC-WFPXar3zQ</t>
  </si>
  <si>
    <t>https://cdn1.ozone.ru/s3/multimedia-s/6827586256.jpg, https://cdn1.ozone.ru/s3/multimedia-m/6827584954.jpg, https://cdn1.ozone.ru/s3/multimedia-r/6827584959.jpg</t>
  </si>
  <si>
    <t>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t>
  </si>
  <si>
    <t>11268-4</t>
  </si>
  <si>
    <t>Искусственный мех жёлтый с ворсом 90 мм для шитья игрушек  и рукоделия, ИД-180, отрез 145х100 см</t>
  </si>
  <si>
    <t>00-00002470</t>
  </si>
  <si>
    <t>2037557520376</t>
  </si>
  <si>
    <t>Искусственный мех с ворсом 90 мм, жёлтый, 145х100см</t>
  </si>
  <si>
    <t>https://disk.yandex.ru/d/6E0cy1pHyj9KAA</t>
  </si>
  <si>
    <t>https://cdn1.ozone.ru/s3/multimedia-z/6827586263.jpg, https://cdn1.ozone.ru/s3/multimedia-m/6827584954.jpg, https://cdn1.ozone.ru/s3/multimedia-r/6827584959.jpg</t>
  </si>
  <si>
    <t>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t>
  </si>
  <si>
    <t>11268-5</t>
  </si>
  <si>
    <t>Искусственный мех жёлтый с ворсом 90 мм для шитья игрушек  и рукоделия, ИД-180, отрез 145х150 см</t>
  </si>
  <si>
    <t>00-00002471</t>
  </si>
  <si>
    <t>2037557521106</t>
  </si>
  <si>
    <t>Искусственный мех с ворсом 90 мм, жёлтый, 145х150см</t>
  </si>
  <si>
    <t>https://disk.yandex.ru/d/ExZAZ5dTZiWsFw</t>
  </si>
  <si>
    <t>https://cdn1.ozone.ru/s3/multimedia-y/6827586262.jpg, https://cdn1.ozone.ru/s3/multimedia-m/6827584954.jpg, https://cdn1.ozone.ru/s3/multimedia-r/6827584959.jpg</t>
  </si>
  <si>
    <t>https://getfile.dokpub.com/yandex/get/https://disk.yandex.ru/d/ExZAZ5dTZiWsFw/1.150С…150.jpg, https://getfile.dokpub.com/yandex/get/https://disk.yandex.ru/d/ExZAZ5dTZiWsFw/2.jpg, https://getfile.dokpub.com/yandex/get/https://disk.yandex.ru/d/ExZAZ5dTZiWsFw/3.jpg, https://getfile.dokpub.com/yandex/get/https://disk.yandex.ru/d/ExZAZ5dTZiWsFw/4.jpg, https://getfile.dokpub.com/yandex/get/https://disk.yandex.ru/d/ExZAZ5dTZiWsFw/5.jpg</t>
  </si>
  <si>
    <t>11268-200</t>
  </si>
  <si>
    <t>Искусственный мех жёлтый с ворсом 90 мм для шитья игрушек  и рукоделия, ИД-180, отрез 145х200 см</t>
  </si>
  <si>
    <t>00-00003286</t>
  </si>
  <si>
    <t>2038615378519</t>
  </si>
  <si>
    <t>Искусственный мех с ворсом 90 мм, жёлтый, 145х200см</t>
  </si>
  <si>
    <t>https://disk.yandex.ru/d/03YccpTbp530lA</t>
  </si>
  <si>
    <t>https://cdn1.ozone.ru/s3/multimedia-q/6827584958.jpg, https://cdn1.ozone.ru/s3/multimedia-m/6827584954.jpg, https://cdn1.ozone.ru/s3/multimedia-r/6827584959.jpg</t>
  </si>
  <si>
    <t>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t>
  </si>
  <si>
    <t>11268-300</t>
  </si>
  <si>
    <t>Искусственный мех жёлтый с ворсом 90 мм для шитья игрушек  и рукоделия, ИД-180, отрез 145х300 см</t>
  </si>
  <si>
    <t>00-00003287</t>
  </si>
  <si>
    <t>2038615379004</t>
  </si>
  <si>
    <t>Искусственный мех с ворсом 90 мм, жёлтый, 145х300см</t>
  </si>
  <si>
    <t>https://disk.yandex.ru/d/6ZRQjEhtCgs5fA</t>
  </si>
  <si>
    <t>https://cdn1.ozone.ru/s3/multimedia-1/6827586229.jpg, https://cdn1.ozone.ru/s3/multimedia-m/6827584954.jpg, https://cdn1.ozone.ru/s3/multimedia-r/6827584959.jpg</t>
  </si>
  <si>
    <t>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t>
  </si>
  <si>
    <t>11268-400</t>
  </si>
  <si>
    <t>Искусственный мех жёлтый с ворсом 90 мм для шитья игрушек  и рукоделия, ИД-180, отрез 145х400 см</t>
  </si>
  <si>
    <t>00-00003288</t>
  </si>
  <si>
    <t>2038615380673</t>
  </si>
  <si>
    <t>Искусственный мех с ворсом 90 мм, жёлтый, 145х400см</t>
  </si>
  <si>
    <t>https://disk.yandex.ru/d/bt6qSqjcFCV8qA</t>
  </si>
  <si>
    <t>https://cdn1.ozone.ru/s3/multimedia-y/6827586226.jpg, https://cdn1.ozone.ru/s3/multimedia-m/6827584954.jpg, https://cdn1.ozone.ru/s3/multimedia-r/6827584959.jpg</t>
  </si>
  <si>
    <t>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t>
  </si>
  <si>
    <t>11268-500</t>
  </si>
  <si>
    <t>Искусственный мех жёлтый с ворсом 90 мм для шитья игрушек  и рукоделия, ИД-180, отрез 145х500 см</t>
  </si>
  <si>
    <t>00-00003289</t>
  </si>
  <si>
    <t>2038615381113</t>
  </si>
  <si>
    <t>Искусственный мех с ворсом 90 мм, жёлтый, 145х500см</t>
  </si>
  <si>
    <t>https://disk.yandex.ru/d/REltMmHLu7wmlA</t>
  </si>
  <si>
    <t>https://cdn1.ozone.ru/s3/multimedia-q/6827586218.jpg, https://cdn1.ozone.ru/s3/multimedia-m/6827584954.jpg, https://cdn1.ozone.ru/s3/multimedia-r/6827584959.jpg</t>
  </si>
  <si>
    <t>https://getfile.dokpub.com/yandex/get/https://disk.yandex.ru/d/REltMmHLu7wmlA/150С…500.jpg, https://getfile.dokpub.com/yandex/get/https://disk.yandex.ru/d/REltMmHLu7wmlA/2.jpg, https://getfile.dokpub.com/yandex/get/https://disk.yandex.ru/d/REltMmHLu7wmlA/3.jpg, https://getfile.dokpub.com/yandex/get/https://disk.yandex.ru/d/REltMmHLu7wmlA/4.jpg, https://getfile.dokpub.com/yandex/get/https://disk.yandex.ru/d/REltMmHLu7wmlA/5.jpg</t>
  </si>
  <si>
    <t>11268-600</t>
  </si>
  <si>
    <t>Искусственный мех жёлтый с ворсом 90 мм для шитья игрушек  и рукоделия, ИД-180, отрез 145х600 см</t>
  </si>
  <si>
    <t>00-00003290</t>
  </si>
  <si>
    <t>2038615385173</t>
  </si>
  <si>
    <t>Искусственный мех с ворсом 90 мм, жёлтый, 145х600см</t>
  </si>
  <si>
    <t>https://disk.yandex.ru/d/WbztL9aZJZUtLA</t>
  </si>
  <si>
    <t>https://cdn1.ozone.ru/s3/multimedia-b/6827586203.jpg, https://cdn1.ozone.ru/s3/multimedia-m/6827584954.jpg, https://cdn1.ozone.ru/s3/multimedia-r/6827584959.jpg</t>
  </si>
  <si>
    <t>https://getfile.dokpub.com/yandex/get/https://disk.yandex.ru/d/WbztL9aZJZUtLA/1 (2).jpg, https://getfile.dokpub.com/yandex/get/https://disk.yandex.ru/d/WbztL9aZJZUtLA/2.jpg, https://getfile.dokpub.com/yandex/get/https://disk.yandex.ru/d/WbztL9aZJZUtLA/3.jpg, https://getfile.dokpub.com/yandex/get/https://disk.yandex.ru/d/WbztL9aZJZUtLA/4.jpg, https://getfile.dokpub.com/yandex/get/https://disk.yandex.ru/d/WbztL9aZJZUtLA/5.jpg</t>
  </si>
  <si>
    <t>11268-700</t>
  </si>
  <si>
    <t>Искусственный мех жёлтый с ворсом 90 мм для шитья игрушек  и рукоделия, ИД-180, отрез 145х700 см</t>
  </si>
  <si>
    <t>00-00003291</t>
  </si>
  <si>
    <t>2038615386767</t>
  </si>
  <si>
    <t>Искусственный мех с ворсом 90 мм, жёлтый, 145х700см</t>
  </si>
  <si>
    <t>https://disk.yandex.ru/d/OnANjlxqz8Yw_w</t>
  </si>
  <si>
    <t>https://cdn1.ozone.ru/s3/multimedia-h/6827586281.jpg, https://cdn1.ozone.ru/s3/multimedia-m/6827584954.jpg, https://cdn1.ozone.ru/s3/multimedia-r/6827584959.jpg</t>
  </si>
  <si>
    <t>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t>
  </si>
  <si>
    <t>11271</t>
  </si>
  <si>
    <t>Искусственный мех абрикосовый с ворсом 9мм для шитья игрушек и рукоделия, 21 б/10, отрез 50х50 см</t>
  </si>
  <si>
    <t>00-00002484</t>
  </si>
  <si>
    <t>2037583113948</t>
  </si>
  <si>
    <t>Искусственный мех с ворсом  8 мм, абрикосовый, 50х50 см</t>
  </si>
  <si>
    <t>https://disk.yandex.ru/d/40S9g_idGtqCKQ</t>
  </si>
  <si>
    <t>https://disk.yandex.ru/d/X8zpX4-gUXptew</t>
  </si>
  <si>
    <t>21Б1</t>
  </si>
  <si>
    <t>https://disk.yandex.ru/d/pOoSUN2W3SsfcQ</t>
  </si>
  <si>
    <t>https://disk.yandex.ru/d/3HMKc9T60uj3Uw</t>
  </si>
  <si>
    <t>https://cdn1.ozone.ru/s3/multimedia-d/6827613565.jpg, https://cdn1.ozone.ru/s3/multimedia-i/6827613606.jpg, https://cdn1.ozone.ru/s3/multimedia-2/6827613554.jpg, https://cdn1.ozone.ru/s3/multimedia-d/6827613529.jpg, https://cdn1.ozone.ru/s3/multimedia-c/6827613564.jpg</t>
  </si>
  <si>
    <t>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t>
  </si>
  <si>
    <t>11271-2</t>
  </si>
  <si>
    <t>Искусственный мех абрикосовый с ворсом 9мм для шитья игрушек и рукоделия, 21 б/10, отрез 100х50 см</t>
  </si>
  <si>
    <t>00-00002485</t>
  </si>
  <si>
    <t>2037583114051</t>
  </si>
  <si>
    <t>Искусственный мех с ворсом  8 мм, абрикосовый, 100х50 см</t>
  </si>
  <si>
    <t>https://disk.yandex.ru/d/pLDhh87mZ5eTzQ</t>
  </si>
  <si>
    <t>https://cdn1.ozone.ru/s3/multimedia-f/6616767327.jpg,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</si>
  <si>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t>
  </si>
  <si>
    <t>11271-3</t>
  </si>
  <si>
    <t>Искусственный мех абрикосовый с ворсом 9мм для шитья игрушек и рукоделия, 21 б/10, отрез 150х50 см</t>
  </si>
  <si>
    <t>00-00002486</t>
  </si>
  <si>
    <t>2037583114105</t>
  </si>
  <si>
    <t>Искусственный мех с ворсом  8 мм, абрикосовый, 150х50 см</t>
  </si>
  <si>
    <t>https://disk.yandex.ru/d/7dd2L2mMFG9u1g</t>
  </si>
  <si>
    <t>https://cdn1.ozone.ru/s3/multimedia-i/6614385750.jpg, https://cdn1.ozone.ru/s3/multimedia-c/6582329184.jpg, https://cdn1.ozone.ru/s3/multimedia-k/6582329156.jpg, https://cdn1.ozone.ru/s3/multimedia-d/6582329293.jpg, https://cdn1.ozone.ru/s3/multimedia-e/6582329186.jpg, https://cdn1.ozone.ru/s3/multimedia-2/6582329174.jpg, https://cdn1.ozone.ru/s3/multimedia-p/6582329161.jpg</t>
  </si>
  <si>
    <t>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t>
  </si>
  <si>
    <t>11271-4</t>
  </si>
  <si>
    <t>Искусственный мех абрикосовый с ворсом 9мм для шитья игрушек и рукоделия, 21 б/10, отрез 150х100 см</t>
  </si>
  <si>
    <t>00-00002487</t>
  </si>
  <si>
    <t>2037583114181</t>
  </si>
  <si>
    <t>Искусственный мех с ворсом  8 мм, абрикосовый, 150х100 см</t>
  </si>
  <si>
    <t>https://disk.yandex.ru/d/-E6_2YGvIzKovQ</t>
  </si>
  <si>
    <t>https://cdn1.ozone.ru/s3/multimedia-9/6616767465.jpg,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</si>
  <si>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t>
  </si>
  <si>
    <t>11271-5</t>
  </si>
  <si>
    <t>Искусственный мех абрикосовый с ворсом 9мм для шитья игрушек и рукоделия, 21 б/10, отрез 150х150 см</t>
  </si>
  <si>
    <t>00-00002488</t>
  </si>
  <si>
    <t>2037583114242</t>
  </si>
  <si>
    <t>Искусственный мех с ворсом  8 мм, абрикосовый, 150х150 см</t>
  </si>
  <si>
    <t>https://disk.yandex.ru/d/zpvSGLKE59U3OA</t>
  </si>
  <si>
    <t>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t>
  </si>
  <si>
    <t>11274</t>
  </si>
  <si>
    <t>Искусственный мех малиновый с белым ворсом 90 мм для шитья игрушек  и рукоделия, ИД-121-1, отрез 45х50 см</t>
  </si>
  <si>
    <t>00-00003082</t>
  </si>
  <si>
    <t>2038615388259</t>
  </si>
  <si>
    <t>Искусственный мех с ворсом 90 мм, малиновый, 45х50 см</t>
  </si>
  <si>
    <t>https://disk.yandex.ru/d/ZMIKJucugXM94Q</t>
  </si>
  <si>
    <t>https://disk.yandex.ru/d/900R77GsGgnmHQ</t>
  </si>
  <si>
    <t>ИД-121</t>
  </si>
  <si>
    <t>https://disk.yandex.ru/d/IjYQGLnnqpxtag</t>
  </si>
  <si>
    <t>https://disk.yandex.ru/d/V1r5YR6BmTt0_g</t>
  </si>
  <si>
    <t>476р (Творите С нежностьо)</t>
  </si>
  <si>
    <t>https://cdn1.ozone.ru/s3/multimedia-m/6825486946.jpg, https://cdn1.ozone.ru/s3/multimedia-n/6825486659.jpg, https://cdn1.ozone.ru/s3/multimedia-o/6825486660.jpg, https://cdn1.ozone.ru/s3/multimedia-s/6825486664.jpg</t>
  </si>
  <si>
    <t>https://getfile.dokpub.com/yandex/get/https://disk.yandex.ru/d/ZMIKJucugXM94Q/1.jpg, https://getfile.dokpub.com/yandex/get/https://disk.yandex.ru/d/ZMIKJucugXM94Q/2.jpg, https://getfile.dokpub.com/yandex/get/https://disk.yandex.ru/d/ZMIKJucugXM94Q/3.jpg, https://getfile.dokpub.com/yandex/get/https://disk.yandex.ru/d/ZMIKJucugXM94Q/4.jpg</t>
  </si>
  <si>
    <t>11275</t>
  </si>
  <si>
    <t>Искусственный мех малиновый с белым ворсом 90 мм для шитья игрушек  и рукоделия, ИД-121-1, отрез 95х50 см</t>
  </si>
  <si>
    <t>00-00003083</t>
  </si>
  <si>
    <t>2038615389188</t>
  </si>
  <si>
    <t>Искусственный мех с ворсом 90 мм, малиновый, 95х50 см</t>
  </si>
  <si>
    <t>https://disk.yandex.ru/d/9g7q3gS1nL8Ceg</t>
  </si>
  <si>
    <t>https://cdn1.ozone.ru/s3/multimedia-a/6825486970.jpg, https://cdn1.ozone.ru/s3/multimedia-n/6825486659.jpg, https://cdn1.ozone.ru/s3/multimedia-o/6825486660.jpg, https://cdn1.ozone.ru/s3/multimedia-s/6825486664.jpg</t>
  </si>
  <si>
    <t>https://getfile.dokpub.com/yandex/get/https://disk.yandex.ru/d/9g7q3gS1nL8Ceg/1.jpg, https://getfile.dokpub.com/yandex/get/https://disk.yandex.ru/d/9g7q3gS1nL8Ceg/2.jpg, https://getfile.dokpub.com/yandex/get/https://disk.yandex.ru/d/9g7q3gS1nL8Ceg/3.jpg, https://getfile.dokpub.com/yandex/get/https://disk.yandex.ru/d/9g7q3gS1nL8Ceg/4.jpg</t>
  </si>
  <si>
    <t>11276</t>
  </si>
  <si>
    <t>Искусственный мех малиновый с белым ворсом 90 мм для шитья игрушек  и рукоделия, ИД-121-1, отрез 145х50 см</t>
  </si>
  <si>
    <t>00-00003084</t>
  </si>
  <si>
    <t>2038615389843</t>
  </si>
  <si>
    <t>Искусственный мех с ворсом 90 мм, малиновый, 145х50 см</t>
  </si>
  <si>
    <t>https://disk.yandex.ru/d/pfCV1ynWtwZHXQ</t>
  </si>
  <si>
    <t>https://cdn1.ozone.ru/s3/multimedia-y/6825486958.jpg, https://cdn1.ozone.ru/s3/multimedia-n/6825486659.jpg, https://cdn1.ozone.ru/s3/multimedia-o/6825486660.jpg, https://cdn1.ozone.ru/s3/multimedia-s/6825486664.jpg</t>
  </si>
  <si>
    <t>https://getfile.dokpub.com/yandex/get/https://disk.yandex.ru/d/pfCV1ynWtwZHXQ/1.jpg, https://getfile.dokpub.com/yandex/get/https://disk.yandex.ru/d/pfCV1ynWtwZHXQ/2.jpg, https://getfile.dokpub.com/yandex/get/https://disk.yandex.ru/d/pfCV1ynWtwZHXQ/3.jpg, https://getfile.dokpub.com/yandex/get/https://disk.yandex.ru/d/pfCV1ynWtwZHXQ/4.jpg</t>
  </si>
  <si>
    <t>11277</t>
  </si>
  <si>
    <t>Искусственный мех малиновый с белым ворсом 90 мм для шитья игрушек  и рукоделия, ИД-121-1, отрез 145х100 см</t>
  </si>
  <si>
    <t>00-00003085</t>
  </si>
  <si>
    <t>2038615391105</t>
  </si>
  <si>
    <t>Искусственный мех с ворсом 90 мм, малиновый, 145х100 см</t>
  </si>
  <si>
    <t>https://disk.yandex.ru/d/KL09SG9qXelayg</t>
  </si>
  <si>
    <t>https://cdn1.ozone.ru/s3/multimedia-n/6825486803.jpg, https://cdn1.ozone.ru/s3/multimedia-n/6825486659.jpg, https://cdn1.ozone.ru/s3/multimedia-o/6825486660.jpg, https://cdn1.ozone.ru/s3/multimedia-s/6825486664.jpg</t>
  </si>
  <si>
    <t>https://getfile.dokpub.com/yandex/get/https://disk.yandex.ru/d/KL09SG9qXelayg/1.jpg, https://getfile.dokpub.com/yandex/get/https://disk.yandex.ru/d/KL09SG9qXelayg/2.jpg, https://getfile.dokpub.com/yandex/get/https://disk.yandex.ru/d/KL09SG9qXelayg/3.jpg, https://getfile.dokpub.com/yandex/get/https://disk.yandex.ru/d/KL09SG9qXelayg/4.jpg</t>
  </si>
  <si>
    <t>11278</t>
  </si>
  <si>
    <t>Искусственный мех малиновый с белым ворсом 90 мм для шитья игрушек  и рукоделия, ИД-121-1, отрез 145х150 см</t>
  </si>
  <si>
    <t>00-00003086</t>
  </si>
  <si>
    <t>2038615392652</t>
  </si>
  <si>
    <t>Искусственный мех с ворсом 90 мм, малиновый, 145х150 см</t>
  </si>
  <si>
    <t>https://disk.yandex.ru/d/fuBp-ysuhBp35g</t>
  </si>
  <si>
    <t>https://cdn1.ozone.ru/s3/multimedia-6/6826720074.jpg, https://cdn1.ozone.ru/s3/multimedia-n/6825486659.jpg, https://cdn1.ozone.ru/s3/multimedia-o/6825486660.jpg, https://cdn1.ozone.ru/s3/multimedia-s/6825486664.jpg</t>
  </si>
  <si>
    <t>https://getfile.dokpub.com/yandex/get/https://disk.yandex.ru/d/fuBp-ysuhBp35g/1.jpg, https://getfile.dokpub.com/yandex/get/https://disk.yandex.ru/d/fuBp-ysuhBp35g/2.jpg, https://getfile.dokpub.com/yandex/get/https://disk.yandex.ru/d/fuBp-ysuhBp35g/3.jpg, https://getfile.dokpub.com/yandex/get/https://disk.yandex.ru/d/fuBp-ysuhBp35g/4.jpg</t>
  </si>
  <si>
    <t>11274-200</t>
  </si>
  <si>
    <t>Искусственный мех малиновый с белым ворсом 90 мм для шитья игрушек  и рукоделия, ИД-121-1, отрез 145х200 см</t>
  </si>
  <si>
    <t>00-00003087</t>
  </si>
  <si>
    <t>2038615393826</t>
  </si>
  <si>
    <t>Искусственный мех с ворсом 90 мм, малиновый, 145х200 см</t>
  </si>
  <si>
    <t>https://disk.yandex.ru/d/WuLqzKIhZUugWw</t>
  </si>
  <si>
    <t>https://cdn1.ozone.ru/s3/multimedia-u/6825486666.jpg, https://cdn1.ozone.ru/s3/multimedia-n/6825486659.jpg, https://cdn1.ozone.ru/s3/multimedia-o/6825486660.jpg, https://cdn1.ozone.ru/s3/multimedia-s/6825486664.jpg</t>
  </si>
  <si>
    <t>https://getfile.dokpub.com/yandex/get/https://disk.yandex.ru/d/WuLqzKIhZUugWw/1.jpg, https://getfile.dokpub.com/yandex/get/https://disk.yandex.ru/d/WuLqzKIhZUugWw/2.jpg, https://getfile.dokpub.com/yandex/get/https://disk.yandex.ru/d/WuLqzKIhZUugWw/3.jpg, https://getfile.dokpub.com/yandex/get/https://disk.yandex.ru/d/WuLqzKIhZUugWw/4.jpg</t>
  </si>
  <si>
    <t>11274-300</t>
  </si>
  <si>
    <t>Искусственный мех малиновый с белым ворсом 90 мм для шитья игрушек  и рукоделия, ИД-121-1, отрез 145х300 см</t>
  </si>
  <si>
    <t>00-00003088</t>
  </si>
  <si>
    <t>2038615394373</t>
  </si>
  <si>
    <t>Искусственный мех с ворсом 90 мм, малиновый, 145х300 см</t>
  </si>
  <si>
    <t>https://disk.yandex.ru/d/X7-VOd5HXza8fQ</t>
  </si>
  <si>
    <t>https://cdn1.ozone.ru/s3/multimedia-y/6825486706.jpg, https://cdn1.ozone.ru/s3/multimedia-n/6825486659.jpg, https://cdn1.ozone.ru/s3/multimedia-o/6825486660.jpg, https://cdn1.ozone.ru/s3/multimedia-s/6825486664.jpg</t>
  </si>
  <si>
    <t>https://getfile.dokpub.com/yandex/get/https://disk.yandex.ru/d/X7-VOd5HXza8fQ/1.jpg, https://getfile.dokpub.com/yandex/get/https://disk.yandex.ru/d/X7-VOd5HXza8fQ/2.jpg, https://getfile.dokpub.com/yandex/get/https://disk.yandex.ru/d/X7-VOd5HXza8fQ/3.jpg, https://getfile.dokpub.com/yandex/get/https://disk.yandex.ru/d/X7-VOd5HXza8fQ/4.jpg</t>
  </si>
  <si>
    <t>11274-400</t>
  </si>
  <si>
    <t>Искусственный мех малиновый с белым ворсом 90 мм для шитья игрушек  и рукоделия, ИД-121-1, отрез 145х400 см</t>
  </si>
  <si>
    <t>00-00003089</t>
  </si>
  <si>
    <t>2038615396216</t>
  </si>
  <si>
    <t>Искусственный мех с ворсом 90 мм, малиновый, 145х400 см</t>
  </si>
  <si>
    <t>https://disk.yandex.ru/d/uTs2mqgOYfoebA</t>
  </si>
  <si>
    <t>https://cdn1.ozone.ru/s3/multimedia-e/6825487010.jpg, https://cdn1.ozone.ru/s3/multimedia-n/6825486659.jpg, https://cdn1.ozone.ru/s3/multimedia-o/6825486660.jpg, https://cdn1.ozone.ru/s3/multimedia-s/6825486664.jpg</t>
  </si>
  <si>
    <t>https://getfile.dokpub.com/yandex/get/https://disk.yandex.ru/d/uTs2mqgOYfoebA/1.jpg, https://getfile.dokpub.com/yandex/get/https://disk.yandex.ru/d/uTs2mqgOYfoebA/2.jpg, https://getfile.dokpub.com/yandex/get/https://disk.yandex.ru/d/uTs2mqgOYfoebA/3.jpg, https://getfile.dokpub.com/yandex/get/https://disk.yandex.ru/d/uTs2mqgOYfoebA/4.jpg</t>
  </si>
  <si>
    <t>11274-500</t>
  </si>
  <si>
    <t>Искусственный мех малиновый с белым ворсом 90 мм для шитья игрушек  и рукоделия, ИД-121-1, отрез 145х500 см</t>
  </si>
  <si>
    <t>00-00003090</t>
  </si>
  <si>
    <t>2038615396803</t>
  </si>
  <si>
    <t>Искусственный мех с ворсом 90 мм, малиновый, 145х500 см</t>
  </si>
  <si>
    <t>https://disk.yandex.ru/d/s4bDcdEjaxr-cQ</t>
  </si>
  <si>
    <t>https://cdn1.ozone.ru/s3/multimedia-f/6825486867.jpg, https://cdn1.ozone.ru/s3/multimedia-n/6825486659.jpg, https://cdn1.ozone.ru/s3/multimedia-o/6825486660.jpg, https://cdn1.ozone.ru/s3/multimedia-s/6825486664.jpg</t>
  </si>
  <si>
    <t>https://getfile.dokpub.com/yandex/get/https://disk.yandex.ru/d/s4bDcdEjaxr-cQ/1.jpg, https://getfile.dokpub.com/yandex/get/https://disk.yandex.ru/d/s4bDcdEjaxr-cQ/2.jpg, https://getfile.dokpub.com/yandex/get/https://disk.yandex.ru/d/s4bDcdEjaxr-cQ/3.jpg, https://getfile.dokpub.com/yandex/get/https://disk.yandex.ru/d/s4bDcdEjaxr-cQ/4.jpg</t>
  </si>
  <si>
    <t>11274-600</t>
  </si>
  <si>
    <t>Искусственный мех малиновый с белым ворсом 90 мм для шитья игрушек  и рукоделия, ИД-121-1, отрез 145х600 см</t>
  </si>
  <si>
    <t>00-00003091</t>
  </si>
  <si>
    <t>2038615397541</t>
  </si>
  <si>
    <t>Искусственный мех с ворсом 90 мм, малиновый, 145х600 см</t>
  </si>
  <si>
    <t>https://disk.yandex.ru/d/vV63jph0OsWdFA</t>
  </si>
  <si>
    <t>https://cdn1.ozone.ru/s3/multimedia-z/6825487067.jpg, https://cdn1.ozone.ru/s3/multimedia-n/6825486659.jpg, https://cdn1.ozone.ru/s3/multimedia-o/6825486660.jpg, https://cdn1.ozone.ru/s3/multimedia-s/6825486664.jpg</t>
  </si>
  <si>
    <t>https://getfile.dokpub.com/yandex/get/https://disk.yandex.ru/d/vV63jph0OsWdFA/1.jpg, https://getfile.dokpub.com/yandex/get/https://disk.yandex.ru/d/vV63jph0OsWdFA/2.jpg, https://getfile.dokpub.com/yandex/get/https://disk.yandex.ru/d/vV63jph0OsWdFA/3.jpg, https://getfile.dokpub.com/yandex/get/https://disk.yandex.ru/d/vV63jph0OsWdFA/4.jpg</t>
  </si>
  <si>
    <t>11274-700</t>
  </si>
  <si>
    <t>Искусственный мех малиновый с белым ворсом 90 мм для шитья игрушек  и рукоделия, ИД-121-1, отрез 145х700 см</t>
  </si>
  <si>
    <t>00-00003092</t>
  </si>
  <si>
    <t>2038615398678</t>
  </si>
  <si>
    <t>Искусственный мех с ворсом 90 мм, малиновый, 145х700 см</t>
  </si>
  <si>
    <t>https://disk.yandex.ru/d/mfThqSJDKNx6Tw</t>
  </si>
  <si>
    <t>https://cdn1.ozone.ru/s3/multimedia-v/6825486811.jpg, https://cdn1.ozone.ru/s3/multimedia-n/6825486659.jpg, https://cdn1.ozone.ru/s3/multimedia-o/6825486660.jpg, https://cdn1.ozone.ru/s3/multimedia-s/6825486664.jpg</t>
  </si>
  <si>
    <t>https://getfile.dokpub.com/yandex/get/https://disk.yandex.ru/d/mfThqSJDKNx6Tw/1.jpg, https://getfile.dokpub.com/yandex/get/https://disk.yandex.ru/d/mfThqSJDKNx6Tw/2.jpg, https://getfile.dokpub.com/yandex/get/https://disk.yandex.ru/d/mfThqSJDKNx6Tw/3.jpg, https://getfile.dokpub.com/yandex/get/https://disk.yandex.ru/d/mfThqSJDKNx6Tw/4.jpg</t>
  </si>
  <si>
    <t>11279</t>
  </si>
  <si>
    <t>Искусственный мех барашек, коротковорсовый 8 мм, белый, для игрушек, рукоделия, О-3-15, отрез 45х50 см</t>
  </si>
  <si>
    <t>00-00003095</t>
  </si>
  <si>
    <t>2038616135173</t>
  </si>
  <si>
    <t>Искусственный мех с ворсом 8 мм, барашек, белый, 45х50</t>
  </si>
  <si>
    <t>https://disk.yandex.ru/d/RUk_I9cGk-q8Hw</t>
  </si>
  <si>
    <t>https://disk.yandex.ru/d/aKUSSUgRK6WSuQ</t>
  </si>
  <si>
    <t>О-3-15</t>
  </si>
  <si>
    <t>https://disk.yandex.ru/d/ZKE4SMG9KVy3FA</t>
  </si>
  <si>
    <t>https://disk.yandex.ru/d/R8C_zpsqoN4zxw</t>
  </si>
  <si>
    <t>https://cdn1.ozone.ru/s3/multimedia-f/6825487011.jpg, https://cdn1.ozone.ru/s3/multimedia-s/6825486700.jpg, https://cdn1.ozone.ru/s3/multimedia-c/6825486720.jpg, https://cdn1.ozone.ru/s3/multimedia-m/6825486694.jpg</t>
  </si>
  <si>
    <t>https://getfile.dokpub.com/yandex/get/https://disk.yandex.ru/d/RUk_I9cGk-q8Hw/1.jpg, https://getfile.dokpub.com/yandex/get/https://disk.yandex.ru/d/RUk_I9cGk-q8Hw/2.jpeg, https://getfile.dokpub.com/yandex/get/https://disk.yandex.ru/d/RUk_I9cGk-q8Hw/3.jpg, https://getfile.dokpub.com/yandex/get/https://disk.yandex.ru/d/RUk_I9cGk-q8Hw/4.jpg, https://getfile.dokpub.com/yandex/get/https://disk.yandex.ru/d/RUk_I9cGk-q8Hw/5.jpg</t>
  </si>
  <si>
    <t>11280</t>
  </si>
  <si>
    <t>Искусственный мех барашек, коротковорсовый 8 мм, белый, для игрушек, рукоделия, О-3-15, отрез 95х50 см</t>
  </si>
  <si>
    <t>00-00003096</t>
  </si>
  <si>
    <t>2038616135753</t>
  </si>
  <si>
    <t>Искусственный мех с ворсом 8 мм, барашек, белый, 95х50</t>
  </si>
  <si>
    <t>https://disk.yandex.ru/d/eeJVJUKJpQA_3A</t>
  </si>
  <si>
    <t>https://cdn1.ozone.ru/s3/multimedia-a/6825486682.jpg, https://cdn1.ozone.ru/s3/multimedia-s/6825486700.jpg, https://cdn1.ozone.ru/s3/multimedia-c/6825486720.jpg, https://cdn1.ozone.ru/s3/multimedia-m/6825486694.jpg</t>
  </si>
  <si>
    <t>https://getfile.dokpub.com/yandex/get/https://disk.yandex.ru/d/eeJVJUKJpQA_3A/1.jpg, https://getfile.dokpub.com/yandex/get/https://disk.yandex.ru/d/eeJVJUKJpQA_3A/2.jpeg, https://getfile.dokpub.com/yandex/get/https://disk.yandex.ru/d/eeJVJUKJpQA_3A/3.jpg, https://getfile.dokpub.com/yandex/get/https://disk.yandex.ru/d/eeJVJUKJpQA_3A/4.jpg, https://getfile.dokpub.com/yandex/get/https://disk.yandex.ru/d/eeJVJUKJpQA_3A/5.jpg</t>
  </si>
  <si>
    <t>11281</t>
  </si>
  <si>
    <t>Искусственный мех барашек, коротковорсовый 8 мм,белый, для игрушек, рукоделия, О-3-15, отрез 145х50 см</t>
  </si>
  <si>
    <t>00-00003097</t>
  </si>
  <si>
    <t>2038616136453</t>
  </si>
  <si>
    <t>Искусственный мех с ворсом 8 мм, барашек, белый, 145х50</t>
  </si>
  <si>
    <t>https://disk.yandex.ru/d/AkrcoqBAlvHOYA</t>
  </si>
  <si>
    <t>https://cdn1.ozone.ru/s3/multimedia-9/6825486969.jpg, https://cdn1.ozone.ru/s3/multimedia-s/6825486700.jpg, https://cdn1.ozone.ru/s3/multimedia-c/6825486720.jpg, https://cdn1.ozone.ru/s3/multimedia-m/6825486694.jpg</t>
  </si>
  <si>
    <t>https://getfile.dokpub.com/yandex/get/https://disk.yandex.ru/d/AkrcoqBAlvHOYA/1.jpg, https://getfile.dokpub.com/yandex/get/https://disk.yandex.ru/d/AkrcoqBAlvHOYA/2.jpeg, https://getfile.dokpub.com/yandex/get/https://disk.yandex.ru/d/AkrcoqBAlvHOYA/3.jpg, https://getfile.dokpub.com/yandex/get/https://disk.yandex.ru/d/AkrcoqBAlvHOYA/4.jpg, https://getfile.dokpub.com/yandex/get/https://disk.yandex.ru/d/AkrcoqBAlvHOYA/5.jpg</t>
  </si>
  <si>
    <t>11282</t>
  </si>
  <si>
    <t>Искусственный мех барашек, коротковорсовый 8 мм, белый, для игрушек, рукоделия, О-3-15, отрез 145х100 см</t>
  </si>
  <si>
    <t>00-00003098</t>
  </si>
  <si>
    <t>2038616137153</t>
  </si>
  <si>
    <t>Искусственный мех с ворсом 8 мм, барашек, белый, 145х100</t>
  </si>
  <si>
    <t>https://disk.yandex.ru/d/F82FnmbN4_WhRQ</t>
  </si>
  <si>
    <t>https://cdn1.ozone.ru/s3/multimedia-f/6825487083.jpg, https://cdn1.ozone.ru/s3/multimedia-s/6825486700.jpg, https://cdn1.ozone.ru/s3/multimedia-c/6825486720.jpg, https://cdn1.ozone.ru/s3/multimedia-m/6825486694.jpg</t>
  </si>
  <si>
    <t>https://getfile.dokpub.com/yandex/get/https://disk.yandex.ru/d/F82FnmbN4_WhRQ/1.jpg, https://getfile.dokpub.com/yandex/get/https://disk.yandex.ru/d/F82FnmbN4_WhRQ/2.jpeg, https://getfile.dokpub.com/yandex/get/https://disk.yandex.ru/d/F82FnmbN4_WhRQ/3.jpg, https://getfile.dokpub.com/yandex/get/https://disk.yandex.ru/d/F82FnmbN4_WhRQ/4.jpg, https://getfile.dokpub.com/yandex/get/https://disk.yandex.ru/d/F82FnmbN4_WhRQ/5.jpg</t>
  </si>
  <si>
    <t>11283</t>
  </si>
  <si>
    <t>Искусственный мех барашек, коротковорсовый 8 мм,белый, для игрушек, рукоделия, О-3-15, отрез 145х150 см</t>
  </si>
  <si>
    <t>00-00003099</t>
  </si>
  <si>
    <t>2038616137924</t>
  </si>
  <si>
    <t>Искусственный мех с ворсом 8 мм, барашек, белый, 145х150</t>
  </si>
  <si>
    <t>https://disk.yandex.ru/d/ktZN8Glv3K27gA</t>
  </si>
  <si>
    <t>https://cdn1.ozone.ru/s3/multimedia-9/6826720005.jpg, https://cdn1.ozone.ru/s3/multimedia-s/6825486700.jpg, https://cdn1.ozone.ru/s3/multimedia-c/6825486720.jpg, https://cdn1.ozone.ru/s3/multimedia-m/6825486694.jpg</t>
  </si>
  <si>
    <t>https://getfile.dokpub.com/yandex/get/https://disk.yandex.ru/d/ktZN8Glv3K27gA/1.jpg, https://getfile.dokpub.com/yandex/get/https://disk.yandex.ru/d/ktZN8Glv3K27gA/2.jpeg, https://getfile.dokpub.com/yandex/get/https://disk.yandex.ru/d/ktZN8Glv3K27gA/3.jpg, https://getfile.dokpub.com/yandex/get/https://disk.yandex.ru/d/ktZN8Glv3K27gA/4.jpg, https://getfile.dokpub.com/yandex/get/https://disk.yandex.ru/d/ktZN8Glv3K27gA/5.jpg</t>
  </si>
  <si>
    <t>11279-200</t>
  </si>
  <si>
    <t>Искусственный мех барашек, коротковорсовый 8 мм,белый, для игрушек, рукоделия, О-3-15, отрез 145х200 см</t>
  </si>
  <si>
    <t>00-00003336</t>
  </si>
  <si>
    <t>2038984747183</t>
  </si>
  <si>
    <t>Искусственный мех с ворсом 8 мм, барашек, белый, 145х200</t>
  </si>
  <si>
    <t>https://disk.yandex.ru/d/wWoPFfixkF1y-A</t>
  </si>
  <si>
    <t>https://getfile.dokpub.com/yandex/get/https://disk.yandex.ru/d/wWoPFfixkF1y-A/1.jpg, https://getfile.dokpub.com/yandex/get/https://disk.yandex.ru/d/wWoPFfixkF1y-A/2.jpeg, https://getfile.dokpub.com/yandex/get/https://disk.yandex.ru/d/wWoPFfixkF1y-A/3.jpg, https://getfile.dokpub.com/yandex/get/https://disk.yandex.ru/d/wWoPFfixkF1y-A/4.jpg, https://getfile.dokpub.com/yandex/get/https://disk.yandex.ru/d/wWoPFfixkF1y-A/5.jpg</t>
  </si>
  <si>
    <t>11279-300</t>
  </si>
  <si>
    <t>Искусственный мех барашек, коротковорсовый 8 мм,белый, для игрушек, рукоделия, О-3-15, отрез 145х300 см</t>
  </si>
  <si>
    <t>00-00003337</t>
  </si>
  <si>
    <t>2038984748630</t>
  </si>
  <si>
    <t>Искусственный мех с ворсом 8 мм, барашек, белый, 145х300</t>
  </si>
  <si>
    <t>https://disk.yandex.ru/d/0WQIX33nwMoRrg</t>
  </si>
  <si>
    <t>https://getfile.dokpub.com/yandex/get/https://disk.yandex.ru/d/0WQIX33nwMoRrg/1.jpg, https://getfile.dokpub.com/yandex/get/https://disk.yandex.ru/d/0WQIX33nwMoRrg/2.jpeg, https://getfile.dokpub.com/yandex/get/https://disk.yandex.ru/d/0WQIX33nwMoRrg/3.jpg, https://getfile.dokpub.com/yandex/get/https://disk.yandex.ru/d/0WQIX33nwMoRrg/4.jpg, https://getfile.dokpub.com/yandex/get/https://disk.yandex.ru/d/0WQIX33nwMoRrg/5.jpg</t>
  </si>
  <si>
    <t>11279-400</t>
  </si>
  <si>
    <t>Искусственный мех барашек, коротковорсовый 8 мм,белый, для игрушек, рукоделия, О-3-15, отрез 145х400 см</t>
  </si>
  <si>
    <t>00-00003338</t>
  </si>
  <si>
    <t>2038984750015</t>
  </si>
  <si>
    <t>Искусственный мех с ворсом 8 мм, барашек, белый, 145х400</t>
  </si>
  <si>
    <t>https://disk.yandex.ru/d/JcL3hFL0j9B8xQ</t>
  </si>
  <si>
    <t>https://getfile.dokpub.com/yandex/get/https://disk.yandex.ru/d/JcL3hFL0j9B8xQ/1.jpg, https://getfile.dokpub.com/yandex/get/https://disk.yandex.ru/d/JcL3hFL0j9B8xQ/2.jpeg, https://getfile.dokpub.com/yandex/get/https://disk.yandex.ru/d/JcL3hFL0j9B8xQ/3.jpg, https://getfile.dokpub.com/yandex/get/https://disk.yandex.ru/d/JcL3hFL0j9B8xQ/4.jpg, https://getfile.dokpub.com/yandex/get/https://disk.yandex.ru/d/JcL3hFL0j9B8xQ/5.jpg</t>
  </si>
  <si>
    <t>11279-500</t>
  </si>
  <si>
    <t>Искусственный мех барашек, коротковорсовый 8 мм,белый, для игрушек, рукоделия, О-3-15, отрез 145х500 см</t>
  </si>
  <si>
    <t>00-00003339</t>
  </si>
  <si>
    <t>2038984752477</t>
  </si>
  <si>
    <t>Искусственный мех с ворсом 8 мм, барашек, белый, 145х500</t>
  </si>
  <si>
    <t>https://disk.yandex.ru/d/parYE-WCjdV5Fw</t>
  </si>
  <si>
    <t>https://getfile.dokpub.com/yandex/get/https://disk.yandex.ru/d/parYE-WCjdV5Fw/1.jpg, https://getfile.dokpub.com/yandex/get/https://disk.yandex.ru/d/parYE-WCjdV5Fw/2.jpeg, https://getfile.dokpub.com/yandex/get/https://disk.yandex.ru/d/parYE-WCjdV5Fw/3.jpg, https://getfile.dokpub.com/yandex/get/https://disk.yandex.ru/d/parYE-WCjdV5Fw/4.jpg, https://getfile.dokpub.com/yandex/get/https://disk.yandex.ru/d/parYE-WCjdV5Fw/5.jpg</t>
  </si>
  <si>
    <t>11279-600</t>
  </si>
  <si>
    <t>Искусственный мех барашек, коротковорсовый 8 мм,белый, для игрушек, рукоделия, О-3-15, отрез 145х600 см</t>
  </si>
  <si>
    <t>00-00003340</t>
  </si>
  <si>
    <t>2038984753573</t>
  </si>
  <si>
    <t>Искусственный мех с ворсом 8 мм, барашек, белый, 145х600</t>
  </si>
  <si>
    <t>https://disk.yandex.ru/d/DoSXZHmU48IvmA</t>
  </si>
  <si>
    <t>https://getfile.dokpub.com/yandex/get/https://disk.yandex.ru/d/DoSXZHmU48IvmA/1.jpg, https://getfile.dokpub.com/yandex/get/https://disk.yandex.ru/d/DoSXZHmU48IvmA/2.jpeg, https://getfile.dokpub.com/yandex/get/https://disk.yandex.ru/d/DoSXZHmU48IvmA/3.jpg, https://getfile.dokpub.com/yandex/get/https://disk.yandex.ru/d/DoSXZHmU48IvmA/4.jpg, https://getfile.dokpub.com/yandex/get/https://disk.yandex.ru/d/DoSXZHmU48IvmA/5.jpg</t>
  </si>
  <si>
    <t>11279-700</t>
  </si>
  <si>
    <t>Искусственный мех барашек, коротковорсовый 8 мм,белый, для игрушек, рукоделия, О-3-15, отрез 145х700 см</t>
  </si>
  <si>
    <t>00-00003341</t>
  </si>
  <si>
    <t>2038984756147</t>
  </si>
  <si>
    <t>Искусственный мех с ворсом 8 мм, барашек, белый, 145х700</t>
  </si>
  <si>
    <t>https://disk.yandex.ru/d/8sL9vB1TpVvv3A</t>
  </si>
  <si>
    <t>https://getfile.dokpub.com/yandex/get/https://disk.yandex.ru/d/8sL9vB1TpVvv3A/1.jpg, https://getfile.dokpub.com/yandex/get/https://disk.yandex.ru/d/8sL9vB1TpVvv3A/2.jpeg, https://getfile.dokpub.com/yandex/get/https://disk.yandex.ru/d/8sL9vB1TpVvv3A/3.jpg, https://getfile.dokpub.com/yandex/get/https://disk.yandex.ru/d/8sL9vB1TpVvv3A/4.jpg, https://getfile.dokpub.com/yandex/get/https://disk.yandex.ru/d/8sL9vB1TpVvv3A/5.jpg</t>
  </si>
  <si>
    <t>11284</t>
  </si>
  <si>
    <t>Искусственный мех барашек, коротковорсовый 8 мм,бежевый, для игрушек, рукоделия, О-41, отрез 45х50 см</t>
  </si>
  <si>
    <t>00-00003100</t>
  </si>
  <si>
    <t>2038616138358</t>
  </si>
  <si>
    <t>Искусственный мех с ворсом 8 мм, барашек,  бежевый, 45х50</t>
  </si>
  <si>
    <t>https://disk.yandex.ru/d/6JSb33ptVoDfog</t>
  </si>
  <si>
    <t>https://disk.yandex.ru/d/W1_3kbiFw-1hEQ</t>
  </si>
  <si>
    <t>О-41</t>
  </si>
  <si>
    <t>https://disk.yandex.ru/d/M1T4iSJT0SnoUw</t>
  </si>
  <si>
    <t>https://disk.yandex.ru/d/5vsJ2x0dpW5rlg</t>
  </si>
  <si>
    <t>https://getfile.dokpub.com/yandex/get/https://disk.yandex.ru/d/M1T4iSJT0SnoUw/v1.mp4</t>
  </si>
  <si>
    <t>https://cdn1.ozone.ru/s3/multimedia-n/6827592839.jpg, https://cdn1.ozone.ru/s3/multimedia-4/6827592748.jpg, https://cdn1.ozone.ru/s3/multimedia-7/6827592787.jpg, https://cdn1.ozone.ru/s3/multimedia-w/6827592740.jpg</t>
  </si>
  <si>
    <t>https://getfile.dokpub.com/yandex/get/https://disk.yandex.ru/d/6JSb33ptVoDfog/1.jpg, https://getfile.dokpub.com/yandex/get/https://disk.yandex.ru/d/6JSb33ptVoDfog/2.jpg, https://getfile.dokpub.com/yandex/get/https://disk.yandex.ru/d/6JSb33ptVoDfog/3.jpg, https://getfile.dokpub.com/yandex/get/https://disk.yandex.ru/d/6JSb33ptVoDfog/4.jpg</t>
  </si>
  <si>
    <t>11285</t>
  </si>
  <si>
    <t>Искусственный мех барашек, коротковорсовый 8 мм, бежевый, для игрушек, рукоделия, О-41, отрез 95х50 см</t>
  </si>
  <si>
    <t>00-00003101</t>
  </si>
  <si>
    <t>2038616138730</t>
  </si>
  <si>
    <t>Искусственный мех с ворсом 8 мм, барашек,  бежевый, 95х50</t>
  </si>
  <si>
    <t>https://disk.yandex.ru/d/gE885aiKiH58OA</t>
  </si>
  <si>
    <t>https://cdn1.ozone.ru/s3/multimedia-x/6827592741.jpg, https://cdn1.ozone.ru/s3/multimedia-4/6827592748.jpg, https://cdn1.ozone.ru/s3/multimedia-7/6827592787.jpg, https://cdn1.ozone.ru/s3/multimedia-w/6827592740.jpg</t>
  </si>
  <si>
    <t>https://getfile.dokpub.com/yandex/get/https://disk.yandex.ru/d/gE885aiKiH58OA/1.jpg, https://getfile.dokpub.com/yandex/get/https://disk.yandex.ru/d/gE885aiKiH58OA/2.jpg, https://getfile.dokpub.com/yandex/get/https://disk.yandex.ru/d/gE885aiKiH58OA/3.jpg, https://getfile.dokpub.com/yandex/get/https://disk.yandex.ru/d/gE885aiKiH58OA/4.jpg</t>
  </si>
  <si>
    <t>11286</t>
  </si>
  <si>
    <t>Искусственный мех барашек, коротковорсовый 8 мм, бежевый, для игрушек, рукоделия, О-41, отрез 145х50 см</t>
  </si>
  <si>
    <t>00-00003102</t>
  </si>
  <si>
    <t>2038616140443</t>
  </si>
  <si>
    <t>Искусственный мех с ворсом 8 мм, барашек,  бежевый, 145х50</t>
  </si>
  <si>
    <t>https://disk.yandex.ru/d/oUbcmWMNA6RexQ</t>
  </si>
  <si>
    <t>https://cdn1.ozone.ru/s3/multimedia-e/6827592794.jpg, https://cdn1.ozone.ru/s3/multimedia-4/6827592748.jpg, https://cdn1.ozone.ru/s3/multimedia-7/6827592787.jpg, https://cdn1.ozone.ru/s3/multimedia-w/6827592740.jpg</t>
  </si>
  <si>
    <t>https://getfile.dokpub.com/yandex/get/https://disk.yandex.ru/d/oUbcmWMNA6RexQ/1.jpg, https://getfile.dokpub.com/yandex/get/https://disk.yandex.ru/d/oUbcmWMNA6RexQ/2.jpg, https://getfile.dokpub.com/yandex/get/https://disk.yandex.ru/d/oUbcmWMNA6RexQ/3.jpg, https://getfile.dokpub.com/yandex/get/https://disk.yandex.ru/d/oUbcmWMNA6RexQ/4.jpg</t>
  </si>
  <si>
    <t>11287</t>
  </si>
  <si>
    <t>Искусственный мех барашек, коротковорсовый 8 мм, бежевый, для игрушек, рукоделия, О-41, отрез 145х100 см</t>
  </si>
  <si>
    <t>00-00003103</t>
  </si>
  <si>
    <t>2038616140931</t>
  </si>
  <si>
    <t>Искусственный мех с ворсом 8 мм, барашек,  бежевый, 145х100</t>
  </si>
  <si>
    <t>https://disk.yandex.ru/d/ar1Db7aN7L7tLA</t>
  </si>
  <si>
    <t>https://cdn1.ozone.ru/s3/multimedia-f/6827592867.jpg, https://cdn1.ozone.ru/s3/multimedia-4/6827592748.jpg, https://cdn1.ozone.ru/s3/multimedia-7/6827592787.jpg, https://cdn1.ozone.ru/s3/multimedia-w/6827592740.jpg</t>
  </si>
  <si>
    <t>https://getfile.dokpub.com/yandex/get/https://disk.yandex.ru/d/ar1Db7aN7L7tLA/1.jpg, https://getfile.dokpub.com/yandex/get/https://disk.yandex.ru/d/ar1Db7aN7L7tLA/2.jpg, https://getfile.dokpub.com/yandex/get/https://disk.yandex.ru/d/ar1Db7aN7L7tLA/3.jpg, https://getfile.dokpub.com/yandex/get/https://disk.yandex.ru/d/ar1Db7aN7L7tLA/4.jpg</t>
  </si>
  <si>
    <t>11288</t>
  </si>
  <si>
    <t>Искусственный мех барашек, коротковорсовый 8 мм, бежевый, для игрушек, рукоделия, О-41, отрез 145х150 см</t>
  </si>
  <si>
    <t>00-00003104</t>
  </si>
  <si>
    <t>2038616145271</t>
  </si>
  <si>
    <t>Искусственный мех с ворсом 8 мм, барашек,  бежевый, 145х150</t>
  </si>
  <si>
    <t>https://disk.yandex.ru/d/RhE-mz8diUI5UQ</t>
  </si>
  <si>
    <t>https://cdn1.ozone.ru/s3/multimedia-2/6827592746.jpg, https://cdn1.ozone.ru/s3/multimedia-4/6827592748.jpg, https://cdn1.ozone.ru/s3/multimedia-7/6827592787.jpg, https://cdn1.ozone.ru/s3/multimedia-w/6827592740.jpg</t>
  </si>
  <si>
    <t>https://getfile.dokpub.com/yandex/get/https://disk.yandex.ru/d/RhE-mz8diUI5UQ/1.jpg, https://getfile.dokpub.com/yandex/get/https://disk.yandex.ru/d/RhE-mz8diUI5UQ/2.jpg, https://getfile.dokpub.com/yandex/get/https://disk.yandex.ru/d/RhE-mz8diUI5UQ/3.jpg, https://getfile.dokpub.com/yandex/get/https://disk.yandex.ru/d/RhE-mz8diUI5UQ/4.jpg</t>
  </si>
  <si>
    <t>11284-200</t>
  </si>
  <si>
    <t>Искусственный мех барашек, коротковорсовый 8 мм, бежевый, для игрушек, рукоделия, О-41, отрез 145х200 см</t>
  </si>
  <si>
    <t>00-00003352</t>
  </si>
  <si>
    <t>2038985668913</t>
  </si>
  <si>
    <t>Искусственный мех с ворсом 8 мм, барашек, бежевый, 145х200</t>
  </si>
  <si>
    <t>https://disk.yandex.ru/d/kJsFB__S37LrvA</t>
  </si>
  <si>
    <t>https://getfile.dokpub.com/yandex/get/https://disk.yandex.ru/d/kJsFB__S37LrvA/1.jpg, https://getfile.dokpub.com/yandex/get/https://disk.yandex.ru/d/kJsFB__S37LrvA/2.jpg, https://getfile.dokpub.com/yandex/get/https://disk.yandex.ru/d/kJsFB__S37LrvA/3.jpg, https://getfile.dokpub.com/yandex/get/https://disk.yandex.ru/d/kJsFB__S37LrvA/4.jpg</t>
  </si>
  <si>
    <t>11284-300</t>
  </si>
  <si>
    <t>Искусственный мех барашек, коротковорсовый 8 мм, бежевый, для игрушек, рукоделия, О-41, отрез 145х300 см</t>
  </si>
  <si>
    <t>00-00003353</t>
  </si>
  <si>
    <t>2038985669576</t>
  </si>
  <si>
    <t>Искусственный мех с ворсом 8 мм, барашек,  бежевый, 145х300</t>
  </si>
  <si>
    <t>https://disk.yandex.ru/d/AYY4qtPvFPDm3A</t>
  </si>
  <si>
    <t>https://getfile.dokpub.com/yandex/get/https://disk.yandex.ru/d/AYY4qtPvFPDm3A/1.jpg, https://getfile.dokpub.com/yandex/get/https://disk.yandex.ru/d/AYY4qtPvFPDm3A/2.jpg, https://getfile.dokpub.com/yandex/get/https://disk.yandex.ru/d/AYY4qtPvFPDm3A/3.jpg, https://getfile.dokpub.com/yandex/get/https://disk.yandex.ru/d/AYY4qtPvFPDm3A/4.jpg</t>
  </si>
  <si>
    <t>11284-400</t>
  </si>
  <si>
    <t>Искусственный мех барашек, коротковорсовый 8 мм, бежевый, для игрушек, рукоделия, О-41, отрез 145х400 см</t>
  </si>
  <si>
    <t>00-00003354</t>
  </si>
  <si>
    <t>2038985670008</t>
  </si>
  <si>
    <t>Искусственный мех с ворсом 8 мм, барашек,  бежевый, 145х400</t>
  </si>
  <si>
    <t>https://disk.yandex.ru/d/UeOIbLy0F_UG_Q</t>
  </si>
  <si>
    <t>https://getfile.dokpub.com/yandex/get/https://disk.yandex.ru/d/UeOIbLy0F_UG_Q/1.jpg, https://getfile.dokpub.com/yandex/get/https://disk.yandex.ru/d/UeOIbLy0F_UG_Q/2.jpg, https://getfile.dokpub.com/yandex/get/https://disk.yandex.ru/d/UeOIbLy0F_UG_Q/3.jpg, https://getfile.dokpub.com/yandex/get/https://disk.yandex.ru/d/UeOIbLy0F_UG_Q/4.jpg</t>
  </si>
  <si>
    <t>11284-500</t>
  </si>
  <si>
    <t>Искусственный мех барашек, коротковорсовый 8 мм, бежевый, для игрушек, рукоделия, О-41, отрез 145х500 см</t>
  </si>
  <si>
    <t>00-00003355</t>
  </si>
  <si>
    <t>2038985677069</t>
  </si>
  <si>
    <t>Искусственный мех с ворсом 8 мм, барашек,  бежевый, 145х500</t>
  </si>
  <si>
    <t>https://disk.yandex.ru/d/UeBJ-YXorrczjw</t>
  </si>
  <si>
    <t>https://getfile.dokpub.com/yandex/get/https://disk.yandex.ru/d/UeBJ-YXorrczjw/1.jpg, https://getfile.dokpub.com/yandex/get/https://disk.yandex.ru/d/UeBJ-YXorrczjw/2.jpg, https://getfile.dokpub.com/yandex/get/https://disk.yandex.ru/d/UeBJ-YXorrczjw/3.jpg, https://getfile.dokpub.com/yandex/get/https://disk.yandex.ru/d/UeBJ-YXorrczjw/4.jpg</t>
  </si>
  <si>
    <t>11284-600</t>
  </si>
  <si>
    <t>Искусственный мех барашек, коротковорсовый 8 мм, бежевый, для игрушек, рукоделия, О-41, отрез 145х600 см</t>
  </si>
  <si>
    <t>00-00003356</t>
  </si>
  <si>
    <t>2038985680168</t>
  </si>
  <si>
    <t>Искусственный мех с ворсом 8 мм, барашек, бежевый, 145х600</t>
  </si>
  <si>
    <t>https://disk.yandex.ru/d/ZJNzt-3wSkbqpg</t>
  </si>
  <si>
    <t>https://getfile.dokpub.com/yandex/get/https://disk.yandex.ru/d/ZJNzt-3wSkbqpg/1.jpg, https://getfile.dokpub.com/yandex/get/https://disk.yandex.ru/d/ZJNzt-3wSkbqpg/2.jpg, https://getfile.dokpub.com/yandex/get/https://disk.yandex.ru/d/ZJNzt-3wSkbqpg/3.jpg, https://getfile.dokpub.com/yandex/get/https://disk.yandex.ru/d/ZJNzt-3wSkbqpg/4.jpg</t>
  </si>
  <si>
    <t>11284-700</t>
  </si>
  <si>
    <t>Искусственный мех барашек, коротковорсовый 8 мм, бежевый, для игрушек, рукоделия, О-41, отрез 145х700 см</t>
  </si>
  <si>
    <t>00-00003357</t>
  </si>
  <si>
    <t>2038985680762</t>
  </si>
  <si>
    <t>Искусственный мех с ворсом 8 мм, барашек,  бежевый, 145х700</t>
  </si>
  <si>
    <t>https://disk.yandex.ru/d/sg8xlL8s6wXWWg</t>
  </si>
  <si>
    <t>https://getfile.dokpub.com/yandex/get/https://disk.yandex.ru/d/sg8xlL8s6wXWWg/1.jpg, https://getfile.dokpub.com/yandex/get/https://disk.yandex.ru/d/sg8xlL8s6wXWWg/2.jpg, https://getfile.dokpub.com/yandex/get/https://disk.yandex.ru/d/sg8xlL8s6wXWWg/3.jpg, https://getfile.dokpub.com/yandex/get/https://disk.yandex.ru/d/sg8xlL8s6wXWWg/4.jpg</t>
  </si>
  <si>
    <t>11284-10</t>
  </si>
  <si>
    <t>Искусственный мех барашек, коротковорсовый 8 мм, бежевый, для игрушек, рукоделия, О-41,отрез 10 м</t>
  </si>
  <si>
    <t>00-00003491</t>
  </si>
  <si>
    <t>2039250810778</t>
  </si>
  <si>
    <t>Искусственный мех с ворсом 8 мм, барашек,  бежевый, рулон 10 м</t>
  </si>
  <si>
    <t>https://disk.yandex.ru/d/AioSQp9pnmskFg</t>
  </si>
  <si>
    <t>11291</t>
  </si>
  <si>
    <t>Искусственный мех, барашек, ворс 5 мм, розовый, для игрушек, рукоделия, отрез 45х50 см</t>
  </si>
  <si>
    <t>00-00003136</t>
  </si>
  <si>
    <t>2038654202226</t>
  </si>
  <si>
    <t>Искусственный мех с ворсом 5 мм, барашек,розовый, 45х50</t>
  </si>
  <si>
    <t>https://disk.yandex.ru/d/u1tuirH90LMj-w</t>
  </si>
  <si>
    <t>https://disk.yandex.ru/d/_MgqSIkcHzWweA</t>
  </si>
  <si>
    <t>Lamb-16</t>
  </si>
  <si>
    <t>розовый</t>
  </si>
  <si>
    <t>https://disk.yandex.ru/d/uVtWBejnpzt-Bw</t>
  </si>
  <si>
    <t>https://disk.yandex.ru/d/YbB6y7VMkFs2iA</t>
  </si>
  <si>
    <t>https://cdn1.ozone.ru/s3/multimedia-r/6825486951.jpg, https://cdn1.ozone.ru/s3/multimedia-2/6825486674.jpg, https://cdn1.ozone.ru/s3/multimedia-6/6825486678.jpg, https://cdn1.ozone.ru/s3/multimedia-g/6825486760.jpg</t>
  </si>
  <si>
    <t>https://getfile.dokpub.com/yandex/get/https://disk.yandex.ru/d/u1tuirH90LMj-w/1.jpg, https://getfile.dokpub.com/yandex/get/https://disk.yandex.ru/d/u1tuirH90LMj-w/2.jpg, https://getfile.dokpub.com/yandex/get/https://disk.yandex.ru/d/u1tuirH90LMj-w/3.jpg, https://getfile.dokpub.com/yandex/get/https://disk.yandex.ru/d/u1tuirH90LMj-w/4.jpg</t>
  </si>
  <si>
    <t>11291-2</t>
  </si>
  <si>
    <t>Искусственный мех, барашек, ворс 5 мм, розовый, для игрушек, рукоделия, отрез 90х50 см</t>
  </si>
  <si>
    <t>00-00003137</t>
  </si>
  <si>
    <t>2038654203315</t>
  </si>
  <si>
    <t>Искусственный мех с ворсом 5 мм, барашек,розовый, 90х50</t>
  </si>
  <si>
    <t>https://disk.yandex.ru/d/Y1M5ZgWxONm0YA</t>
  </si>
  <si>
    <t>0.90</t>
  </si>
  <si>
    <t>90х50</t>
  </si>
  <si>
    <t>https://cdn1.ozone.ru/s3/multimedia-j/6825486691.jpg, https://cdn1.ozone.ru/s3/multimedia-2/6825486674.jpg, https://cdn1.ozone.ru/s3/multimedia-6/6825486678.jpg, https://cdn1.ozone.ru/s3/multimedia-g/6825486760.jpg</t>
  </si>
  <si>
    <t>https://getfile.dokpub.com/yandex/get/https://disk.yandex.ru/d/Y1M5ZgWxONm0YA/1.jpg, https://getfile.dokpub.com/yandex/get/https://disk.yandex.ru/d/Y1M5ZgWxONm0YA/2.jpg, https://getfile.dokpub.com/yandex/get/https://disk.yandex.ru/d/Y1M5ZgWxONm0YA/3.jpg, https://getfile.dokpub.com/yandex/get/https://disk.yandex.ru/d/Y1M5ZgWxONm0YA/4.jpg</t>
  </si>
  <si>
    <t>11291-3</t>
  </si>
  <si>
    <t>Искусственный мех, барашек, ворс 5 мм, розовый, для игрушек, рукоделия, отрез 140х50 см</t>
  </si>
  <si>
    <t>00-00003138</t>
  </si>
  <si>
    <t>2038654203865</t>
  </si>
  <si>
    <t>Искусственный мех с ворсом 5 мм, барашек,розовый, 140х50</t>
  </si>
  <si>
    <t>https://disk.yandex.ru/d/ZDEPonSFJzeX9A</t>
  </si>
  <si>
    <t>140х50</t>
  </si>
  <si>
    <t>https://cdn1.ozone.ru/s3/multimedia-s/6825486952.jpg, https://cdn1.ozone.ru/s3/multimedia-2/6825486674.jpg, https://cdn1.ozone.ru/s3/multimedia-6/6825486678.jpg, https://cdn1.ozone.ru/s3/multimedia-g/6825486760.jpg</t>
  </si>
  <si>
    <t>https://getfile.dokpub.com/yandex/get/https://disk.yandex.ru/d/ZDEPonSFJzeX9A/1.jpg, https://getfile.dokpub.com/yandex/get/https://disk.yandex.ru/d/ZDEPonSFJzeX9A/2.jpg, https://getfile.dokpub.com/yandex/get/https://disk.yandex.ru/d/ZDEPonSFJzeX9A/3.jpg, https://getfile.dokpub.com/yandex/get/https://disk.yandex.ru/d/ZDEPonSFJzeX9A/4.jpg</t>
  </si>
  <si>
    <t>11291-4</t>
  </si>
  <si>
    <t>Искусственный мех, барашек, ворс 5 мм, розовый, для игрушек, рукоделия, отрез 140х100 см</t>
  </si>
  <si>
    <t>00-00003139</t>
  </si>
  <si>
    <t>2038654204565</t>
  </si>
  <si>
    <t>Искусственный мех с ворсом 5 мм, барашек,розовый, 140х100</t>
  </si>
  <si>
    <t>https://disk.yandex.ru/d/UgRSuzp6nN5-Lw</t>
  </si>
  <si>
    <t>140х100</t>
  </si>
  <si>
    <t>https://cdn1.ozone.ru/s3/multimedia-h/6825486833.jpg, https://cdn1.ozone.ru/s3/multimedia-2/6825486674.jpg, https://cdn1.ozone.ru/s3/multimedia-6/6825486678.jpg, https://cdn1.ozone.ru/s3/multimedia-g/6825486760.jpg</t>
  </si>
  <si>
    <t>https://getfile.dokpub.com/yandex/get/https://disk.yandex.ru/d/UgRSuzp6nN5-Lw/1.jpg, https://getfile.dokpub.com/yandex/get/https://disk.yandex.ru/d/UgRSuzp6nN5-Lw/2.jpg, https://getfile.dokpub.com/yandex/get/https://disk.yandex.ru/d/UgRSuzp6nN5-Lw/3.jpg, https://getfile.dokpub.com/yandex/get/https://disk.yandex.ru/d/UgRSuzp6nN5-Lw/4.jpg</t>
  </si>
  <si>
    <t>11291-5</t>
  </si>
  <si>
    <t>Искусственный мех, барашек, ворс 5 мм, розовый, для игрушек, рукоделия, отрез 140х150 см</t>
  </si>
  <si>
    <t>00-00003140</t>
  </si>
  <si>
    <t>2038654205418</t>
  </si>
  <si>
    <t>Искусственный мех с ворсом 5 мм, барашек,розовый, 140х150</t>
  </si>
  <si>
    <t>https://disk.yandex.ru/d/L0M7QM1P4kzZlA</t>
  </si>
  <si>
    <t>140х150</t>
  </si>
  <si>
    <t>https://cdn1.ozone.ru/s3/multimedia-h/6825487049.jpg, https://cdn1.ozone.ru/s3/multimedia-2/6825486674.jpg, https://cdn1.ozone.ru/s3/multimedia-6/6825486678.jpg, https://cdn1.ozone.ru/s3/multimedia-g/6825486760.jpg</t>
  </si>
  <si>
    <t>https://getfile.dokpub.com/yandex/get/https://disk.yandex.ru/d/L0M7QM1P4kzZlA/1.jpg, https://getfile.dokpub.com/yandex/get/https://disk.yandex.ru/d/L0M7QM1P4kzZlA/2.jpg, https://getfile.dokpub.com/yandex/get/https://disk.yandex.ru/d/L0M7QM1P4kzZlA/3.jpg, https://getfile.dokpub.com/yandex/get/https://disk.yandex.ru/d/L0M7QM1P4kzZlA/4.jpg</t>
  </si>
  <si>
    <t>11292</t>
  </si>
  <si>
    <t>Искусственный мех, барашек, ворс 5 мм, сиреневый, для игрушек, рукоделия, отрез 45х50 см</t>
  </si>
  <si>
    <t>00-00003141</t>
  </si>
  <si>
    <t>2038654205975</t>
  </si>
  <si>
    <t>Искусственный мех с ворсом 5 мм, барашек, сиреневый, 45х50</t>
  </si>
  <si>
    <t>https://disk.yandex.ru/d/MWufifwM8gGrlg</t>
  </si>
  <si>
    <t>https://disk.yandex.ru/d/DsxNTxnqKxqemw</t>
  </si>
  <si>
    <t>Lamb-20</t>
  </si>
  <si>
    <t>https://disk.yandex.ru/d/CZFhNOV98ZHsFA</t>
  </si>
  <si>
    <t>https://disk.yandex.ru/d/_UN0s4hJ9f2Bcw</t>
  </si>
  <si>
    <t>https://cdn1.ozone.ru/s3/multimedia-n/6827592875.jpg, https://cdn1.ozone.ru/s3/multimedia-v/6827592775.jpg, https://cdn1.ozone.ru/s3/multimedia-a/6827592862.jpg, https://cdn1.ozone.ru/s3/multimedia-a/6827592790.jpg</t>
  </si>
  <si>
    <t>https://getfile.dokpub.com/yandex/get/https://disk.yandex.ru/d/MWufifwM8gGrlg/1.jpg, https://getfile.dokpub.com/yandex/get/https://disk.yandex.ru/d/MWufifwM8gGrlg/2.jpg, https://getfile.dokpub.com/yandex/get/https://disk.yandex.ru/d/MWufifwM8gGrlg/3.jpg, https://getfile.dokpub.com/yandex/get/https://disk.yandex.ru/d/MWufifwM8gGrlg/4.jpg</t>
  </si>
  <si>
    <t>11292-2</t>
  </si>
  <si>
    <t>Искусственный мех, барашек, ворс 5 мм, сиреневый, для игрушек, рукоделия, отрез 90х50 см</t>
  </si>
  <si>
    <t>00-00003142</t>
  </si>
  <si>
    <t>2038654206699</t>
  </si>
  <si>
    <t>Искусственный мех с ворсом 5 мм, барашек, сиреневый, 90х50</t>
  </si>
  <si>
    <t>https://disk.yandex.ru/d/9NfM7TUY10gyuw</t>
  </si>
  <si>
    <t>https://cdn1.ozone.ru/s3/multimedia-1/6827592925.jpg, https://cdn1.ozone.ru/s3/multimedia-v/6827592775.jpg, https://cdn1.ozone.ru/s3/multimedia-a/6827592862.jpg, https://cdn1.ozone.ru/s3/multimedia-a/6827592790.jpg</t>
  </si>
  <si>
    <t>https://getfile.dokpub.com/yandex/get/https://disk.yandex.ru/d/oGXYOmQ1CHJMPQ/1.jpg, https://getfile.dokpub.com/yandex/get/https://disk.yandex.ru/d/oGXYOmQ1CHJMPQ/2.jpg, https://getfile.dokpub.com/yandex/get/https://disk.yandex.ru/d/oGXYOmQ1CHJMPQ/3.jpg, https://getfile.dokpub.com/yandex/get/https://disk.yandex.ru/d/oGXYOmQ1CHJMPQ/4.jpg</t>
  </si>
  <si>
    <t>11292-3</t>
  </si>
  <si>
    <t>Искусственный мех, барашек, ворс 5 мм, сиреневый, для игрушек, рукоделия, отрез 140х50 см</t>
  </si>
  <si>
    <t>00-00003143</t>
  </si>
  <si>
    <t>2038654207078</t>
  </si>
  <si>
    <t>Искусственный мех с ворсом 5 мм, барашек, сиреневый, 140х50</t>
  </si>
  <si>
    <t>https://disk.yandex.ru/d/rtcOv1aFTcFcCw</t>
  </si>
  <si>
    <t>https://cdn1.ozone.ru/s3/multimedia-o/6827592912.jpg, https://cdn1.ozone.ru/s3/multimedia-v/6827592775.jpg, https://cdn1.ozone.ru/s3/multimedia-a/6827592862.jpg, https://cdn1.ozone.ru/s3/multimedia-a/6827592790.jpg</t>
  </si>
  <si>
    <t>https://getfile.dokpub.com/yandex/get/https://disk.yandex.ru/d/rtcOv1aFTcFcCw/1.jpg, https://getfile.dokpub.com/yandex/get/https://disk.yandex.ru/d/rtcOv1aFTcFcCw/2.jpg, https://getfile.dokpub.com/yandex/get/https://disk.yandex.ru/d/rtcOv1aFTcFcCw/3.jpg, https://getfile.dokpub.com/yandex/get/https://disk.yandex.ru/d/rtcOv1aFTcFcCw/4.jpg</t>
  </si>
  <si>
    <t>11292-4</t>
  </si>
  <si>
    <t>Искусственный мех, барашек, ворс 5 мм, сиреневый, для игрушек, рукоделия, отрез 140х100 см</t>
  </si>
  <si>
    <t>00-00003144</t>
  </si>
  <si>
    <t>2038654207887</t>
  </si>
  <si>
    <t>Искусственный мех с ворсом 5 мм, барашек, сиреневый, 140х100</t>
  </si>
  <si>
    <t>https://disk.yandex.ru/d/TLtAv2yJBLg1bw</t>
  </si>
  <si>
    <t>https://cdn1.ozone.ru/s3/multimedia-y/6827592814.jpg, https://cdn1.ozone.ru/s3/multimedia-v/6827592775.jpg, https://cdn1.ozone.ru/s3/multimedia-a/6827592862.jpg, https://cdn1.ozone.ru/s3/multimedia-a/6827592790.jpg</t>
  </si>
  <si>
    <t>https://getfile.dokpub.com/yandex/get/https://disk.yandex.ru/d/TLtAv2yJBLg1bw/1.jpg, https://getfile.dokpub.com/yandex/get/https://disk.yandex.ru/d/TLtAv2yJBLg1bw/2.jpg, https://getfile.dokpub.com/yandex/get/https://disk.yandex.ru/d/TLtAv2yJBLg1bw/3.jpg, https://getfile.dokpub.com/yandex/get/https://disk.yandex.ru/d/TLtAv2yJBLg1bw/4.jpg</t>
  </si>
  <si>
    <t>11292-5</t>
  </si>
  <si>
    <t>Искусственный мех, барашек, ворс 5 мм, сиреневый, для игрушек, рукоделия, отрез 140х150 см</t>
  </si>
  <si>
    <t>00-00003145</t>
  </si>
  <si>
    <t>2038654208372</t>
  </si>
  <si>
    <t>Искусственный мех с ворсом 5 мм, барашек, сиреневый, 140х150</t>
  </si>
  <si>
    <t>https://disk.yandex.ru/d/asA3wMbZ4g2NNw</t>
  </si>
  <si>
    <t>https://cdn1.ozone.ru/s3/multimedia-x/6827592849.jpg, https://cdn1.ozone.ru/s3/multimedia-v/6827592775.jpg, https://cdn1.ozone.ru/s3/multimedia-a/6827592862.jpg, https://cdn1.ozone.ru/s3/multimedia-a/6827592790.jpg</t>
  </si>
  <si>
    <t>https://getfile.dokpub.com/yandex/get/https://disk.yandex.ru/d/asA3wMbZ4g2NNw/1.jpg, https://getfile.dokpub.com/yandex/get/https://disk.yandex.ru/d/asA3wMbZ4g2NNw/2.jpg, https://getfile.dokpub.com/yandex/get/https://disk.yandex.ru/d/asA3wMbZ4g2NNw/3.jpg, https://getfile.dokpub.com/yandex/get/https://disk.yandex.ru/d/asA3wMbZ4g2NNw/4.jpg</t>
  </si>
  <si>
    <t>11289</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</si>
  <si>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45x50 см</t>
    </r>
  </si>
  <si>
    <t>00-00003105</t>
  </si>
  <si>
    <t>2038646332337</t>
  </si>
  <si>
    <t>Искусственный мех с ворсом 30-50 мм, радужный, 45х50</t>
  </si>
  <si>
    <t>https://disk.yandex.ru/d/VAgA_69Zj3cdhA</t>
  </si>
  <si>
    <t>https://disk.yandex.ru/d/ooqsgHUMTO8eMQ</t>
  </si>
  <si>
    <t>https://disk.yandex.ru/d/804w0JglcyZFFQ</t>
  </si>
  <si>
    <t>https://disk.yandex.ru/d/aAO46jcEBBkb6A</t>
  </si>
  <si>
    <t>419р (творите с нежностью) 436р (Минки Лав)</t>
  </si>
  <si>
    <t>https://cdn1.ozone.ru/s3/multimedia-x/6782093997.jpg</t>
  </si>
  <si>
    <t>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t>
  </si>
  <si>
    <t>11289-2</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</si>
  <si>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95x50 см</t>
    </r>
  </si>
  <si>
    <t>00-00003107</t>
  </si>
  <si>
    <t>2038646341476</t>
  </si>
  <si>
    <t>Искусственный мех с ворсом 30-50 мм, радужный, 90х50</t>
  </si>
  <si>
    <t>https://disk.yandex.ru/d/Nb9Myf09cJOHqw</t>
  </si>
  <si>
    <t>https://cdn1.ozone.ru/s3/multimedia-x/6782094573.jpg</t>
  </si>
  <si>
    <t>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t>
  </si>
  <si>
    <t>11289-3</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</si>
  <si>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 см</t>
    </r>
  </si>
  <si>
    <t>00-00003108</t>
  </si>
  <si>
    <t>2038646348611</t>
  </si>
  <si>
    <t>Искусственный мех с ворсом 30-50 мм, радужный, 145х50</t>
  </si>
  <si>
    <t>https://disk.yandex.ru/d/2KiomSx8S4njqw</t>
  </si>
  <si>
    <t>https://cdn1.ozone.ru/s3/multimedia-9/6782095521.jpg</t>
  </si>
  <si>
    <t>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t>
  </si>
  <si>
    <t>11289-4</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</si>
  <si>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145x100 см</t>
    </r>
  </si>
  <si>
    <t>00-00003109</t>
  </si>
  <si>
    <t>2038646350072</t>
  </si>
  <si>
    <t>Искусственный мех с ворсом 30-50 мм, радужный, 145х100</t>
  </si>
  <si>
    <t>https://disk.yandex.ru/d/OOUyUzQWM8Na8w</t>
  </si>
  <si>
    <t>https://cdn1.ozone.ru/s3/multimedia-k/6825487088.jpg, https://cdn1.ozone.ru/s3/multimedia-q/6825486842.jpg, https://cdn1.ozone.ru/s3/multimedia-e/6825486830.jpg, https://cdn1.ozone.ru/s3/multimedia-a/6825486862.jpg</t>
  </si>
  <si>
    <t>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t>
  </si>
  <si>
    <t>11289-5</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</si>
  <si>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145x150 см</t>
    </r>
  </si>
  <si>
    <t>00-00003110</t>
  </si>
  <si>
    <t>2038646352861</t>
  </si>
  <si>
    <t>Искусственный мех с ворсом 30-50 мм, радужный, 145х150</t>
  </si>
  <si>
    <t>https://disk.yandex.ru/d/97-xzepp2-Cphg</t>
  </si>
  <si>
    <t>https://cdn1.ozone.ru/s3/multimedia-1/6826719997.jpg, https://cdn1.ozone.ru/s3/multimedia-q/6825486842.jpg, https://cdn1.ozone.ru/s3/multimedia-e/6825486830.jpg, https://cdn1.ozone.ru/s3/multimedia-a/6825486862.jpg</t>
  </si>
  <si>
    <t>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t>
  </si>
  <si>
    <t>11289-200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</si>
  <si>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145x200 см</t>
    </r>
  </si>
  <si>
    <t>00-00003111</t>
  </si>
  <si>
    <t>2038646356142</t>
  </si>
  <si>
    <t>Искусственный мех с ворсом 30-50 мм, радужный, 145х200</t>
  </si>
  <si>
    <t>https://disk.yandex.ru/d/6FaLrNtY5ut9ew</t>
  </si>
  <si>
    <t>https://cdn1.ozone.ru/s3/multimedia-s/6825486988.jpg, https://cdn1.ozone.ru/s3/multimedia-q/6825486842.jpg, https://cdn1.ozone.ru/s3/multimedia-e/6825486830.jpg, https://cdn1.ozone.ru/s3/multimedia-a/6825486862.jpg</t>
  </si>
  <si>
    <t>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t>
  </si>
  <si>
    <t>11289-300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</si>
  <si>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145x300 см</t>
    </r>
  </si>
  <si>
    <t>00-00003112</t>
  </si>
  <si>
    <t>2038646358160</t>
  </si>
  <si>
    <t>Искусственный мех с ворсом 30-50 мм, радужный, 145х300</t>
  </si>
  <si>
    <t>https://disk.yandex.ru/d/IaYuO9j3KZZ2FA</t>
  </si>
  <si>
    <t>https://cdn1.ozone.ru/s3/multimedia-g/6825486868.jpg, https://cdn1.ozone.ru/s3/multimedia-q/6825486842.jpg, https://cdn1.ozone.ru/s3/multimedia-e/6825486830.jpg, https://cdn1.ozone.ru/s3/multimedia-a/6825486862.jpg</t>
  </si>
  <si>
    <t>https://getfile.dokpub.com/yandex/get/https://disk.yandex.ru/d/IaYuO9j3KZZ2FA/1.jpg, https://getfile.dokpub.com/yandex/get/https://disk.yandex.ru/d/IaYuO9j3KZZ2FA/2.jpg, https://getfile.dokpub.com/yandex/get/https://disk.yandex.ru/d/IaYuO9j3KZZ2FA/3.jpg, https://getfile.dokpub.com/yandex/get/https://disk.yandex.ru/d/IaYuO9j3KZZ2FA/4.jpg</t>
  </si>
  <si>
    <t>11289-400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</si>
  <si>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145x400 см</t>
    </r>
  </si>
  <si>
    <t>00-00003113</t>
  </si>
  <si>
    <t>2038646361825</t>
  </si>
  <si>
    <t>Искусственный мех с ворсом 30-50 мм, радужный, 145х400</t>
  </si>
  <si>
    <t>https://disk.yandex.ru/d/WB9QNQpUWaJOXg</t>
  </si>
  <si>
    <t>https://cdn1.ozone.ru/s3/multimedia-r/6825486987.jpg, https://cdn1.ozone.ru/s3/multimedia-q/6825486842.jpg, https://cdn1.ozone.ru/s3/multimedia-e/6825486830.jpg, https://cdn1.ozone.ru/s3/multimedia-a/6825486862.jpg</t>
  </si>
  <si>
    <t>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t>
  </si>
  <si>
    <t>11289-500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</si>
  <si>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145x500 см</t>
    </r>
  </si>
  <si>
    <t>00-00003114</t>
  </si>
  <si>
    <t>2038646374948</t>
  </si>
  <si>
    <t xml:space="preserve">
Искусственный мех с ворсом  30-50 мм, радужный, 145х500</t>
  </si>
  <si>
    <t>https://disk.yandex.ru/d/PpSGj_QbvagzTg</t>
  </si>
  <si>
    <t>https://cdn1.ozone.ru/s3/multimedia-j/6825486871.jpg, https://cdn1.ozone.ru/s3/multimedia-q/6825486842.jpg, https://cdn1.ozone.ru/s3/multimedia-e/6825486830.jpg, https://cdn1.ozone.ru/s3/multimedia-a/6825486862.jpg</t>
  </si>
  <si>
    <t>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t>
  </si>
  <si>
    <t>11289-600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</si>
  <si>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145x600 см</t>
    </r>
  </si>
  <si>
    <t>00-00003115</t>
  </si>
  <si>
    <t>2038646380871</t>
  </si>
  <si>
    <t>Искусственный мех с ворсом 30-50 мм, радужный, 145х600</t>
  </si>
  <si>
    <t>https://disk.yandex.ru/d/qs9BVS5JbR8nfw</t>
  </si>
  <si>
    <t>https://cdn1.ozone.ru/s3/multimedia-u/6825486918.jpg, https://cdn1.ozone.ru/s3/multimedia-q/6825486842.jpg, https://cdn1.ozone.ru/s3/multimedia-e/6825486830.jpg, https://cdn1.ozone.ru/s3/multimedia-a/6825486862.jpg</t>
  </si>
  <si>
    <t>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t>
  </si>
  <si>
    <t>111289-700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</si>
  <si>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145x700 см</t>
    </r>
  </si>
  <si>
    <t>00-00003116</t>
  </si>
  <si>
    <t>2038646385456</t>
  </si>
  <si>
    <t>Искусственный мех с ворсом 30-50 мм, радужный, 145х700</t>
  </si>
  <si>
    <t>https://disk.yandex.ru/d/Hn0qlhnR6eAb-w</t>
  </si>
  <si>
    <t>https://cdn1.ozone.ru/s3/multimedia-7/6825487075.jpg, https://cdn1.ozone.ru/s3/multimedia-q/6825486842.jpg, https://cdn1.ozone.ru/s3/multimedia-e/6825486830.jpg, https://cdn1.ozone.ru/s3/multimedia-a/6825486862.jpg</t>
  </si>
  <si>
    <t>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t>
  </si>
  <si>
    <t>111289-10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</si>
  <si>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10 м</t>
    </r>
  </si>
  <si>
    <t>00-00003492</t>
  </si>
  <si>
    <t>2039308906712</t>
  </si>
  <si>
    <t>Искусственный мех с ворсом 30-50 мм, радужный, рулон 10 м</t>
  </si>
  <si>
    <t>https://disk.yandex.ru/d/X5jI3m4u3YZR0w</t>
  </si>
  <si>
    <t>11290</t>
  </si>
  <si>
    <t>Искусственный мех оранжевый с ворсом 90 мм для шитья игрушек  и рукоделия, ИД-220, отрез 45x50 см</t>
  </si>
  <si>
    <t>00-00003120</t>
  </si>
  <si>
    <t>2038652068046</t>
  </si>
  <si>
    <t>Искусственный мех с ворсом 90 мм, оранжевый, 45х50</t>
  </si>
  <si>
    <t>https://disk.yandex.ru/d/McLCxdHnJFUuVA</t>
  </si>
  <si>
    <t>https://disk.yandex.ru/d/BRzPXoWtdmS8Nw</t>
  </si>
  <si>
    <t>ИД-220</t>
  </si>
  <si>
    <t>https://disk.yandex.ru/d/ETHvCzVJ7F_LMQ</t>
  </si>
  <si>
    <t>https://disk.yandex.ru/d/OCNfE6TCIAegnA</t>
  </si>
  <si>
    <t>https://cdn1.ozone.ru/s3/multimedia-9/6827592825.jpg, https://cdn1.ozone.ru/s3/multimedia-a/6827592826.jpg, https://cdn1.ozone.ru/s3/multimedia-u/6827592810.jpg, https://cdn1.ozone.ru/s3/multimedia-4/6827592820.jpg</t>
  </si>
  <si>
    <t>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t>
  </si>
  <si>
    <t>11290-2</t>
  </si>
  <si>
    <t>Искусственный мех оранжевый с ворсом 90 мм для шитья игрушек  и рукоделия, ИД-220, отрез 95x50 см</t>
  </si>
  <si>
    <t>00-00003122</t>
  </si>
  <si>
    <t>2038652068442</t>
  </si>
  <si>
    <t>Искусственный мех с ворсом 90 мм, оранжевый, 95х50</t>
  </si>
  <si>
    <t>https://disk.yandex.ru/d/lfk8CUeDBs0p-A</t>
  </si>
  <si>
    <t>https://cdn1.ozone.ru/s3/multimedia-o/6827592840.jpg, https://cdn1.ozone.ru/s3/multimedia-a/6827592826.jpg, https://cdn1.ozone.ru/s3/multimedia-u/6827592810.jpg, https://cdn1.ozone.ru/s3/multimedia-4/6827592820.jpg</t>
  </si>
  <si>
    <t>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t>
  </si>
  <si>
    <t>11290-3</t>
  </si>
  <si>
    <t>Искусственный мех оранжевый с ворсом 90 мм для шитья игрушек  и рукоделия, ИД-220, отрез 145x50 см</t>
  </si>
  <si>
    <t>00-00003123</t>
  </si>
  <si>
    <t>2038652068862</t>
  </si>
  <si>
    <t>Искусственный мех с ворсом 90 мм, оранжевый, 145х50</t>
  </si>
  <si>
    <t>https://disk.yandex.ru/d/w0gN9V878-8QYQ</t>
  </si>
  <si>
    <t>https://cdn1.ozone.ru/s3/multimedia-j/6827592907.jpg, https://cdn1.ozone.ru/s3/multimedia-a/6827592826.jpg, https://cdn1.ozone.ru/s3/multimedia-u/6827592810.jpg, https://cdn1.ozone.ru/s3/multimedia-4/6827592820.jpg</t>
  </si>
  <si>
    <t>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t>
  </si>
  <si>
    <t>11290-4</t>
  </si>
  <si>
    <t>Искусственный мех оранжевый с ворсом 90 мм для шитья игрушек  и рукоделия, ИД-220, отрез 145x100 см</t>
  </si>
  <si>
    <t>00-00003124</t>
  </si>
  <si>
    <t>2038652069074</t>
  </si>
  <si>
    <t>Искусственный мех с ворсом 90 мм, оранжевый, 145х100</t>
  </si>
  <si>
    <t>https://disk.yandex.ru/d/CXGntB7k7omOWw</t>
  </si>
  <si>
    <t>https://cdn1.ozone.ru/s3/multimedia-j/6827592835.jpg, https://cdn1.ozone.ru/s3/multimedia-a/6827592826.jpg, https://cdn1.ozone.ru/s3/multimedia-u/6827592810.jpg, https://cdn1.ozone.ru/s3/multimedia-4/6827592820.jpg</t>
  </si>
  <si>
    <t>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t>
  </si>
  <si>
    <t>11290-5</t>
  </si>
  <si>
    <t>Искусственный мех оранжевый с ворсом 90 мм для шитья игрушек  и рукоделия, ИД-220, отрез 145x150 см</t>
  </si>
  <si>
    <t>00-00003125</t>
  </si>
  <si>
    <t>2038652069227</t>
  </si>
  <si>
    <t>Искусственный мех с ворсом 90 мм, оранжевый, 145х150</t>
  </si>
  <si>
    <t>https://disk.yandex.ru/d/OnY4zuvsR5byGA</t>
  </si>
  <si>
    <t>https://cdn1.ozone.ru/s3/multimedia-r/6827592771.jpg, https://cdn1.ozone.ru/s3/multimedia-a/6827592826.jpg, https://cdn1.ozone.ru/s3/multimedia-u/6827592810.jpg, https://cdn1.ozone.ru/s3/multimedia-4/6827592820.jpg</t>
  </si>
  <si>
    <t>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t>
  </si>
  <si>
    <t>11290-200</t>
  </si>
  <si>
    <t>Искусственный мех оранжевый с ворсом 90 мм для шитья игрушек  и рукоделия, ИД-220, отрез 145x200 см</t>
  </si>
  <si>
    <t>00-00003126</t>
  </si>
  <si>
    <t>2038652069494</t>
  </si>
  <si>
    <t>Искусственный мех с ворсом 90 мм, оранжевый, 145х200</t>
  </si>
  <si>
    <t>https://disk.yandex.ru/d/P8Q9ZlIGt_1gkg</t>
  </si>
  <si>
    <t>https://cdn1.ozone.ru/s3/multimedia-k/6827592872.jpg, https://cdn1.ozone.ru/s3/multimedia-a/6827592826.jpg, https://cdn1.ozone.ru/s3/multimedia-u/6827592810.jpg, https://cdn1.ozone.ru/s3/multimedia-4/6827592820.jpg</t>
  </si>
  <si>
    <t>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t>
  </si>
  <si>
    <t>11290-300</t>
  </si>
  <si>
    <t>Искусственный мех оранжевый с ворсом 90 мм для шитья игрушек  и рукоделия, ИД-220, отрез 145x300 см</t>
  </si>
  <si>
    <t>00-00003128</t>
  </si>
  <si>
    <t>2038652069784</t>
  </si>
  <si>
    <t>Искусственный мех с ворсом 90 мм, оранжевый, 145х300</t>
  </si>
  <si>
    <t>https://disk.yandex.ru/d/JFvYVuv8QU1j1w</t>
  </si>
  <si>
    <t>https://cdn1.ozone.ru/s3/multimedia-r/6827592879.jpg, https://cdn1.ozone.ru/s3/multimedia-a/6827592826.jpg, https://cdn1.ozone.ru/s3/multimedia-u/6827592810.jpg, https://cdn1.ozone.ru/s3/multimedia-4/6827592820.jpg</t>
  </si>
  <si>
    <t>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t>
  </si>
  <si>
    <t>11290-400</t>
  </si>
  <si>
    <t>Искусственный мех оранжевый с ворсом 90 мм для шитья игрушек  и рукоделия, ИД-220, отрез 145x400 см</t>
  </si>
  <si>
    <t>00-00003127</t>
  </si>
  <si>
    <t>2038652070223</t>
  </si>
  <si>
    <t>Искусственный мех с ворсом 90 мм, оранжевый, 145х400</t>
  </si>
  <si>
    <t>https://disk.yandex.ru/d/APlSDS8mQoRa9Q</t>
  </si>
  <si>
    <t>https://cdn1.ozone.ru/s3/multimedia-9/6827592861.jpg, https://cdn1.ozone.ru/s3/multimedia-a/6827592826.jpg, https://cdn1.ozone.ru/s3/multimedia-u/6827592810.jpg, https://cdn1.ozone.ru/s3/multimedia-4/6827592820.jpg</t>
  </si>
  <si>
    <t>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t>
  </si>
  <si>
    <t>11290-500</t>
  </si>
  <si>
    <t>Искусственный мех оранжевый с ворсом 90 мм для шитья игрушек  и рукоделия, ИД-220, отрез 145x500 см</t>
  </si>
  <si>
    <t>00-00003129</t>
  </si>
  <si>
    <t>2038652071442</t>
  </si>
  <si>
    <t>Искусственный мех с ворсом 90 мм, оранжевый, 145х500</t>
  </si>
  <si>
    <t>https://disk.yandex.ru/d/h5Y94ZY2VenGOg</t>
  </si>
  <si>
    <t>https://cdn1.ozone.ru/s3/multimedia-1/6827592853.jpg, https://cdn1.ozone.ru/s3/multimedia-a/6827592826.jpg, https://cdn1.ozone.ru/s3/multimedia-u/6827592810.jpg, https://cdn1.ozone.ru/s3/multimedia-4/6827592820.jpg</t>
  </si>
  <si>
    <t>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t>
  </si>
  <si>
    <t>11290-600</t>
  </si>
  <si>
    <t>Искусственный мех оранжевый с ворсом 90 мм для шитья игрушек  и рукоделия, ИД-220, отрез 145x600 см</t>
  </si>
  <si>
    <t>00-00003130</t>
  </si>
  <si>
    <t>2038652071886</t>
  </si>
  <si>
    <t>Искусственный мех с ворсом 90 мм, оранжевый, 145х600</t>
  </si>
  <si>
    <t>https://disk.yandex.ru/d/y3uZ_5gVPKbXTg</t>
  </si>
  <si>
    <t>https://cdn1.ozone.ru/s3/multimedia-c/6827592936.jpg, https://cdn1.ozone.ru/s3/multimedia-a/6827592826.jpg, https://cdn1.ozone.ru/s3/multimedia-u/6827592810.jpg, https://cdn1.ozone.ru/s3/multimedia-4/6827592820.jpg</t>
  </si>
  <si>
    <t>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t>
  </si>
  <si>
    <t>11290-700</t>
  </si>
  <si>
    <t>Искусственный мех оранжевый с ворсом 90 мм для шитья игрушек  и рукоделия, ИД-220, отрез 145x700 см</t>
  </si>
  <si>
    <t>00-00003131</t>
  </si>
  <si>
    <t>2038652105055</t>
  </si>
  <si>
    <t>Искусственный мех с ворсом 90 мм, оранжевый, 145х700</t>
  </si>
  <si>
    <t>https://disk.yandex.ru/d/AFKE67q-zXzY0Q</t>
  </si>
  <si>
    <t>https://cdn1.ozone.ru/s3/multimedia-f/6827592831.jpg, https://cdn1.ozone.ru/s3/multimedia-a/6827592826.jpg, https://cdn1.ozone.ru/s3/multimedia-u/6827592810.jpg, https://cdn1.ozone.ru/s3/multimedia-4/6827592820.jpg</t>
  </si>
  <si>
    <t>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t>
  </si>
  <si>
    <t>11293</t>
  </si>
  <si>
    <t>Искусственный мех голубой с ворсом 90 мм для шитья игрушек  и рукоделия, ИД-21, отрез 45x50 см</t>
  </si>
  <si>
    <t>00-00003147</t>
  </si>
  <si>
    <t>2038658814852</t>
  </si>
  <si>
    <t>Искусственный мех с ворсом 90 мм, голубой, 45х50</t>
  </si>
  <si>
    <t>https://disk.yandex.ru/d/BtmDFpOalmUOdg</t>
  </si>
  <si>
    <t>https://disk.yandex.ru/d/YfQW5AYTQFylZQ</t>
  </si>
  <si>
    <t>ИД-21</t>
  </si>
  <si>
    <t>https://disk.yandex.ru/d/5kIc2CDk0NCchA</t>
  </si>
  <si>
    <t>https://disk.yandex.ru/d/zM02ud_54AcCTg</t>
  </si>
  <si>
    <t>https://cdn1.ozone.ru/s3/multimedia-3/6825486927.jpg, https://cdn1.ozone.ru/s3/multimedia-a/6825486790.jpg, https://cdn1.ozone.ru/s3/multimedia-h/6825486797.jpg, https://cdn1.ozone.ru/s3/multimedia-r/6825486807.jpg</t>
  </si>
  <si>
    <t>https://getfile.dokpub.com/yandex/get/https://disk.yandex.ru/d/BtmDFpOalmUOdg/1.jpg, https://getfile.dokpub.com/yandex/get/https://disk.yandex.ru/d/BtmDFpOalmUOdg/2.jpeg, https://getfile.dokpub.com/yandex/get/https://disk.yandex.ru/d/BtmDFpOalmUOdg/3.jpg, https://getfile.dokpub.com/yandex/get/https://disk.yandex.ru/d/BtmDFpOalmUOdg/4.jpg, https://getfile.dokpub.com/yandex/get/https://disk.yandex.ru/d/BtmDFpOalmUOdg/5.jpg</t>
  </si>
  <si>
    <t>11293-2</t>
  </si>
  <si>
    <t>Искусственный мех голубой с ворсом 90 мм для шитья игрушек  и рукоделия, ИД-21, отрез 95x50 см</t>
  </si>
  <si>
    <t>00-00003148</t>
  </si>
  <si>
    <t>2038658819468</t>
  </si>
  <si>
    <t>Искусственный мех с ворсом 90 мм, голубой, 95х50</t>
  </si>
  <si>
    <t>https://disk.yandex.ru/d/rbxMKWVb54xX8g</t>
  </si>
  <si>
    <t>https://cdn1.ozone.ru/s3/multimedia-u/6825486846.jpg, https://cdn1.ozone.ru/s3/multimedia-a/6825486790.jpg, https://cdn1.ozone.ru/s3/multimedia-h/6825486797.jpg, https://cdn1.ozone.ru/s3/multimedia-r/6825486807.jpg</t>
  </si>
  <si>
    <t>https://getfile.dokpub.com/yandex/get/https://disk.yandex.ru/d/rbxMKWVb54xX8g/1.jpg, https://getfile.dokpub.com/yandex/get/https://disk.yandex.ru/d/rbxMKWVb54xX8g/2.jpeg, https://getfile.dokpub.com/yandex/get/https://disk.yandex.ru/d/rbxMKWVb54xX8g/3.jpg, https://getfile.dokpub.com/yandex/get/https://disk.yandex.ru/d/rbxMKWVb54xX8g/4.jpg, https://getfile.dokpub.com/yandex/get/https://disk.yandex.ru/d/rbxMKWVb54xX8g/5.jpg</t>
  </si>
  <si>
    <t>11293-3</t>
  </si>
  <si>
    <t>Искусственный мех голубой с ворсом 90 мм для шитья игрушек  и рукоделия, ИД-21, отрез 145x50 см</t>
  </si>
  <si>
    <t>00-00003149</t>
  </si>
  <si>
    <t>2038658823045</t>
  </si>
  <si>
    <t>Искусственный мех с ворсом 90 мм, голубой, 145х50</t>
  </si>
  <si>
    <t>https://disk.yandex.ru/d/m3htZ6Y3evM2RA</t>
  </si>
  <si>
    <t>https://cdn1.ozone.ru/s3/multimedia-y/6825486922.jpg, https://cdn1.ozone.ru/s3/multimedia-a/6825486790.jpg, https://cdn1.ozone.ru/s3/multimedia-h/6825486797.jpg, https://cdn1.ozone.ru/s3/multimedia-r/6825486807.jpg</t>
  </si>
  <si>
    <t>https://getfile.dokpub.com/yandex/get/https://disk.yandex.ru/d/m3htZ6Y3evM2RA/1.jpg, https://getfile.dokpub.com/yandex/get/https://disk.yandex.ru/d/m3htZ6Y3evM2RA/2.jpeg, https://getfile.dokpub.com/yandex/get/https://disk.yandex.ru/d/m3htZ6Y3evM2RA/3.jpg, https://getfile.dokpub.com/yandex/get/https://disk.yandex.ru/d/m3htZ6Y3evM2RA/4.jpg, https://getfile.dokpub.com/yandex/get/https://disk.yandex.ru/d/m3htZ6Y3evM2RA/5.jpg</t>
  </si>
  <si>
    <t>11293-4</t>
  </si>
  <si>
    <t>Искусственный мех голубой с ворсом 90 мм для шитья игрушек  и рукоделия, ИД-21, отрез 145x100 см</t>
  </si>
  <si>
    <t>00-00003150</t>
  </si>
  <si>
    <t>2038658826985</t>
  </si>
  <si>
    <t>Искусственный мех с ворсом 90 мм, голубой, 145х100</t>
  </si>
  <si>
    <t>https://disk.yandex.ru/d/Y_CBnBMXpYRpRg</t>
  </si>
  <si>
    <t>https://cdn1.ozone.ru/s3/multimedia-j/6825486763.jpg, https://cdn1.ozone.ru/s3/multimedia-a/6825486790.jpg, https://cdn1.ozone.ru/s3/multimedia-h/6825486797.jpg, https://cdn1.ozone.ru/s3/multimedia-r/6825486807.jpg</t>
  </si>
  <si>
    <t>https://getfile.dokpub.com/yandex/get/https://disk.yandex.ru/d/Y_CBnBMXpYRpRg/1.jpg, https://getfile.dokpub.com/yandex/get/https://disk.yandex.ru/d/Y_CBnBMXpYRpRg/2.jpeg, https://getfile.dokpub.com/yandex/get/https://disk.yandex.ru/d/Y_CBnBMXpYRpRg/3.jpg, https://getfile.dokpub.com/yandex/get/https://disk.yandex.ru/d/Y_CBnBMXpYRpRg/4.jpg, https://getfile.dokpub.com/yandex/get/https://disk.yandex.ru/d/Y_CBnBMXpYRpRg/5.jpg</t>
  </si>
  <si>
    <t>11293-5</t>
  </si>
  <si>
    <t>Искусственный мех голубой с ворсом 90 мм для шитья игрушек  и рукоделия, ИД-21, отрез 145x150 см</t>
  </si>
  <si>
    <t>00-00003151</t>
  </si>
  <si>
    <t>2038658831309</t>
  </si>
  <si>
    <t>Искусственный мех с ворсом 90 мм, голубой, 145х150</t>
  </si>
  <si>
    <t>https://disk.yandex.ru/d/ymvLAdaCo3JNEA</t>
  </si>
  <si>
    <t>https://cdn1.ozone.ru/s3/multimedia-b/6826719971.jpg, https://cdn1.ozone.ru/s3/multimedia-a/6825486790.jpg, https://cdn1.ozone.ru/s3/multimedia-h/6825486797.jpg, https://cdn1.ozone.ru/s3/multimedia-r/6825486807.jpg</t>
  </si>
  <si>
    <t>https://getfile.dokpub.com/yandex/get/https://disk.yandex.ru/d/ymvLAdaCo3JNEA/1.jpg, https://getfile.dokpub.com/yandex/get/https://disk.yandex.ru/d/ymvLAdaCo3JNEA/2.jpeg, https://getfile.dokpub.com/yandex/get/https://disk.yandex.ru/d/ymvLAdaCo3JNEA/3.jpg, https://getfile.dokpub.com/yandex/get/https://disk.yandex.ru/d/ymvLAdaCo3JNEA/4.jpg, https://getfile.dokpub.com/yandex/get/https://disk.yandex.ru/d/ymvLAdaCo3JNEA/5.jpg</t>
  </si>
  <si>
    <t>11293-200</t>
  </si>
  <si>
    <t>Искусственный мех голубой с ворсом 90 мм для шитья игрушек  и рукоделия, ИД-21, отрез 145x200 см</t>
  </si>
  <si>
    <t>00-00003152</t>
  </si>
  <si>
    <t>2038658834768</t>
  </si>
  <si>
    <t>Искусственный мех с ворсом 90 мм, голубой, 145х200</t>
  </si>
  <si>
    <t>https://disk.yandex.ru/d/7bAkqXHAGzKKQQ</t>
  </si>
  <si>
    <t>https://cdn1.ozone.ru/s3/multimedia-u/6825486990.jpg, https://cdn1.ozone.ru/s3/multimedia-a/6825486790.jpg, https://cdn1.ozone.ru/s3/multimedia-h/6825486797.jpg, https://cdn1.ozone.ru/s3/multimedia-r/6825486807.jpg</t>
  </si>
  <si>
    <t>https://getfile.dokpub.com/yandex/get/https://disk.yandex.ru/d/7bAkqXHAGzKKQQ/1.jpg, https://getfile.dokpub.com/yandex/get/https://disk.yandex.ru/d/7bAkqXHAGzKKQQ/2.jpeg, https://getfile.dokpub.com/yandex/get/https://disk.yandex.ru/d/7bAkqXHAGzKKQQ/3.jpg, https://getfile.dokpub.com/yandex/get/https://disk.yandex.ru/d/7bAkqXHAGzKKQQ/4.jpg, https://getfile.dokpub.com/yandex/get/https://disk.yandex.ru/d/7bAkqXHAGzKKQQ/5.jpg</t>
  </si>
  <si>
    <t>11293-300</t>
  </si>
  <si>
    <t>Искусственный мех голубой с ворсом 90 мм для шитья игрушек  и рукоделия, ИД-21, отрез 145x300 см</t>
  </si>
  <si>
    <t>00-00003153</t>
  </si>
  <si>
    <t>2038658837486</t>
  </si>
  <si>
    <t>Искусственный мех с ворсом 90 мм, голубой, 145х300</t>
  </si>
  <si>
    <t>https://disk.yandex.ru/d/iLMrzPXj1vhfYg</t>
  </si>
  <si>
    <t>https://cdn1.ozone.ru/s3/multimedia-2/6825486890.jpg, https://cdn1.ozone.ru/s3/multimedia-a/6825486790.jpg, https://cdn1.ozone.ru/s3/multimedia-h/6825486797.jpg, https://cdn1.ozone.ru/s3/multimedia-r/6825486807.jpg</t>
  </si>
  <si>
    <t>https://getfile.dokpub.com/yandex/get/https://disk.yandex.ru/d/iLMrzPXj1vhfYg/1.jpg, https://getfile.dokpub.com/yandex/get/https://disk.yandex.ru/d/iLMrzPXj1vhfYg/2.jpeg, https://getfile.dokpub.com/yandex/get/https://disk.yandex.ru/d/iLMrzPXj1vhfYg/3.jpg, https://getfile.dokpub.com/yandex/get/https://disk.yandex.ru/d/iLMrzPXj1vhfYg/4.jpg, https://getfile.dokpub.com/yandex/get/https://disk.yandex.ru/d/iLMrzPXj1vhfYg/5.jpg</t>
  </si>
  <si>
    <t>11293-400</t>
  </si>
  <si>
    <t>Искусственный мех голубой с ворсом 90 мм для шитья игрушек  и рукоделия, ИД-21, отрез 145x400 см</t>
  </si>
  <si>
    <t>00-00003157</t>
  </si>
  <si>
    <t>2038658838315</t>
  </si>
  <si>
    <t>Искусственный мех с ворсом 90 мм, голубой, 145х400</t>
  </si>
  <si>
    <t>https://disk.yandex.ru/d/ygV6zXb7rk40zw</t>
  </si>
  <si>
    <t>https://cdn1.ozone.ru/s3/multimedia-y/6825486994.jpg, https://cdn1.ozone.ru/s3/multimedia-a/6825486790.jpg, https://cdn1.ozone.ru/s3/multimedia-h/6825486797.jpg, https://cdn1.ozone.ru/s3/multimedia-r/6825486807.jpg</t>
  </si>
  <si>
    <t>https://getfile.dokpub.com/yandex/get/https://disk.yandex.ru/d/ygV6zXb7rk40zw/1.jpg, https://getfile.dokpub.com/yandex/get/https://disk.yandex.ru/d/ygV6zXb7rk40zw/2.jpeg, https://getfile.dokpub.com/yandex/get/https://disk.yandex.ru/d/ygV6zXb7rk40zw/3.jpg, https://getfile.dokpub.com/yandex/get/https://disk.yandex.ru/d/ygV6zXb7rk40zw/4.jpg, https://getfile.dokpub.com/yandex/get/https://disk.yandex.ru/d/ygV6zXb7rk40zw/5.jpg</t>
  </si>
  <si>
    <t>11293-500</t>
  </si>
  <si>
    <t>Искусственный мех голубой с ворсом 90 мм для шитья игрушек  и рукоделия, ИД-21, отрез 145x500 см</t>
  </si>
  <si>
    <t>00-00003158</t>
  </si>
  <si>
    <t>2038658853554</t>
  </si>
  <si>
    <t>Искусственный мех с ворсом 90 мм, голубой, 145х500</t>
  </si>
  <si>
    <t>https://disk.yandex.ru/d/PFx3XAed3NiYpg</t>
  </si>
  <si>
    <t>https://cdn1.ozone.ru/s3/multimedia-5/6825487109.jpg, https://cdn1.ozone.ru/s3/multimedia-a/6825486790.jpg, https://cdn1.ozone.ru/s3/multimedia-h/6825486797.jpg, https://cdn1.ozone.ru/s3/multimedia-r/6825486807.jpg</t>
  </si>
  <si>
    <t>https://getfile.dokpub.com/yandex/get/https://disk.yandex.ru/d/PFx3XAed3NiYpg/1.jpg, https://getfile.dokpub.com/yandex/get/https://disk.yandex.ru/d/PFx3XAed3NiYpg/2.jpeg, https://getfile.dokpub.com/yandex/get/https://disk.yandex.ru/d/PFx3XAed3NiYpg/3.jpg, https://getfile.dokpub.com/yandex/get/https://disk.yandex.ru/d/PFx3XAed3NiYpg/4.jpg, https://getfile.dokpub.com/yandex/get/https://disk.yandex.ru/d/PFx3XAed3NiYpg/5.jpg</t>
  </si>
  <si>
    <t>11293-600</t>
  </si>
  <si>
    <t>Искусственный мех голубой с ворсом 90 мм для шитья игрушек  и рукоделия, ИД-21, отрез 145x600 см</t>
  </si>
  <si>
    <t>00-00003159</t>
  </si>
  <si>
    <t>2038658853899</t>
  </si>
  <si>
    <t>Искусственный мех с ворсом 90 мм, голубой, 145х600</t>
  </si>
  <si>
    <t>https://disk.yandex.ru/d/Mz-dK8kIfj5hEQ</t>
  </si>
  <si>
    <t>https://cdn1.ozone.ru/s3/multimedia-4/6825486856.jpg, https://cdn1.ozone.ru/s3/multimedia-a/6825486790.jpg, https://cdn1.ozone.ru/s3/multimedia-h/6825486797.jpg, https://cdn1.ozone.ru/s3/multimedia-r/6825486807.jpg</t>
  </si>
  <si>
    <t>https://getfile.dokpub.com/yandex/get/https://disk.yandex.ru/d/Mz-dK8kIfj5hEQ/1.jpg, https://getfile.dokpub.com/yandex/get/https://disk.yandex.ru/d/Mz-dK8kIfj5hEQ/2.jpeg, https://getfile.dokpub.com/yandex/get/https://disk.yandex.ru/d/Mz-dK8kIfj5hEQ/3.jpg, https://getfile.dokpub.com/yandex/get/https://disk.yandex.ru/d/Mz-dK8kIfj5hEQ/4.jpg, https://getfile.dokpub.com/yandex/get/https://disk.yandex.ru/d/Mz-dK8kIfj5hEQ/5.jpg</t>
  </si>
  <si>
    <t>11293-700</t>
  </si>
  <si>
    <t>Искусственный мех голубой с ворсом 90 мм для шитья игрушек  и рукоделия, ИД-21, отрез 145x700 см</t>
  </si>
  <si>
    <t>00-00003160</t>
  </si>
  <si>
    <t>2038658854766</t>
  </si>
  <si>
    <t>Искусственный мех с ворсом 90 мм, голубой, 145х700</t>
  </si>
  <si>
    <t>https://disk.yandex.ru/d/m627OvSPUrqepg</t>
  </si>
  <si>
    <t>https://cdn1.ozone.ru/s3/multimedia-0/6825486816.jpg, https://cdn1.ozone.ru/s3/multimedia-a/6825486790.jpg, https://cdn1.ozone.ru/s3/multimedia-h/6825486797.jpg, https://cdn1.ozone.ru/s3/multimedia-r/6825486807.jpg</t>
  </si>
  <si>
    <t>https://getfile.dokpub.com/yandex/get/https://disk.yandex.ru/d/m627OvSPUrqepg/1.jpg, https://getfile.dokpub.com/yandex/get/https://disk.yandex.ru/d/m627OvSPUrqepg/2.jpeg, https://getfile.dokpub.com/yandex/get/https://disk.yandex.ru/d/m627OvSPUrqepg/3.jpg, https://getfile.dokpub.com/yandex/get/https://disk.yandex.ru/d/m627OvSPUrqepg/4.jpg, https://getfile.dokpub.com/yandex/get/https://disk.yandex.ru/d/m627OvSPUrqepg/5.jpg</t>
  </si>
  <si>
    <t>11294</t>
  </si>
  <si>
    <t>Искусственный мех розовый с ворсом 30-50 мм для шитья игрушек  и рукоделия, ИП-1202, отрез 45x50 см</t>
  </si>
  <si>
    <t>00-00003161</t>
  </si>
  <si>
    <t>2038662564934</t>
  </si>
  <si>
    <t>Искусственный мех с ворсом 30-50 мм, розовый, 45х50</t>
  </si>
  <si>
    <t>https://disk.yandex.ru/d/rvHKZch7GwyaiQ</t>
  </si>
  <si>
    <t>https://disk.yandex.ru/d/xy_Tsq_E3rvldQ</t>
  </si>
  <si>
    <t>ИП-1202</t>
  </si>
  <si>
    <t>https://disk.yandex.ru/d/ct5vMPklveasdA</t>
  </si>
  <si>
    <t>https://disk.yandex.ru/d/VBlZFoTmo9xQwQ</t>
  </si>
  <si>
    <t>476р (Творите с нежностью)</t>
  </si>
  <si>
    <t>https://cdn1.ozone.ru/s3/multimedia-2/6786407162.jpg, https://cdn1.ozone.ru/s3/multimedia-a/6784819354.jpg, https://cdn1.ozone.ru/s3/multimedia-1/6801288985.jpg, https://cdn1.ozone.ru/s3/multimedia-3/6801288987.jpg, https://cdn1.ozone.ru/s3/multimedia-h/6801288965.jpg, https://cdn1.ozone.ru/s3/multimedia-k/6801288968.jpg</t>
  </si>
  <si>
    <t>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t>
  </si>
  <si>
    <t>11294-2</t>
  </si>
  <si>
    <t>Искусственный мех розовый с ворсом 30-50 мм для шитья игрушек  и рукоделия, ИП-1202, отрез 95x50 см</t>
  </si>
  <si>
    <t>00-00003163</t>
  </si>
  <si>
    <t>2038662565085</t>
  </si>
  <si>
    <t>Искусственный мех с ворсом 30-50 мм, розовый, 95х50</t>
  </si>
  <si>
    <t>https://disk.yandex.ru/d/20dg97lSVF2KNw</t>
  </si>
  <si>
    <t>https://cdn1.ozone.ru/s3/multimedia-0/6786406188.jpg, https://cdn1.ozone.ru/s3/multimedia-a/6784819354.jpg, https://cdn1.ozone.ru/s3/multimedia-1/6801288985.jpg, https://cdn1.ozone.ru/s3/multimedia-3/6801288987.jpg, https://cdn1.ozone.ru/s3/multimedia-h/6801288965.jpg, https://cdn1.ozone.ru/s3/multimedia-k/6801288968.jpg</t>
  </si>
  <si>
    <t>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t>
  </si>
  <si>
    <t>11294-3</t>
  </si>
  <si>
    <t>Искусственный мех розовый с ворсом 30-50 мм для шитья игрушек  и рукоделия, ИП-1202, отрез 145x50 см</t>
  </si>
  <si>
    <t>00-00003164</t>
  </si>
  <si>
    <t>2038662565191</t>
  </si>
  <si>
    <t>Искусственный мех с ворсом 30-50 мм, розовый, 145х50</t>
  </si>
  <si>
    <t>https://disk.yandex.ru/d/2yjze7KT_SlWjQ</t>
  </si>
  <si>
    <t>https://cdn1.ozone.ru/s3/multimedia-o/6827592804.jpg, https://cdn1.ozone.ru/s3/multimedia-i/6827592762.jpg, https://cdn1.ozone.ru/s3/multimedia-q/6827592770.jpg, https://cdn1.ozone.ru/s3/multimedia-b/6827592755.jpg, https://cdn1.ozone.ru/s3/multimedia-a/6827592754.jpg</t>
  </si>
  <si>
    <t>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t>
  </si>
  <si>
    <t>11294-4</t>
  </si>
  <si>
    <t>Искусственный мех розовый с ворсом 30-50 мм для шитья игрушек  и рукоделия, ИП-1202, отрез 145x100 см</t>
  </si>
  <si>
    <t>00-00003165</t>
  </si>
  <si>
    <t>2038662565443</t>
  </si>
  <si>
    <t>Искусственный мех с ворсом 30-50 мм, розовый, 145х100</t>
  </si>
  <si>
    <t>https://disk.yandex.ru/d/ESH6RvWq8f2BMg</t>
  </si>
  <si>
    <t>https://cdn1.ozone.ru/s3/multimedia-a/6827592934.jpg, https://cdn1.ozone.ru/s3/multimedia-i/6827592762.jpg, https://cdn1.ozone.ru/s3/multimedia-q/6827592770.jpg, https://cdn1.ozone.ru/s3/multimedia-b/6827592755.jpg, https://cdn1.ozone.ru/s3/multimedia-a/6827592754.jpg</t>
  </si>
  <si>
    <t>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t>
  </si>
  <si>
    <t>11294-5</t>
  </si>
  <si>
    <t>Искусственный мех розовый с ворсом 30-50 мм для шитья игрушек  и рукоделия, ИП-1202, ,отрез 145x150 см</t>
  </si>
  <si>
    <t>00-00003166</t>
  </si>
  <si>
    <t>2038662565610</t>
  </si>
  <si>
    <t>Искусственный мех с ворсом 30-50 мм, розовый, 145х150</t>
  </si>
  <si>
    <t>https://disk.yandex.ru/d/L-tlq8ECN5PSBQ</t>
  </si>
  <si>
    <t>https://cdn1.ozone.ru/s3/multimedia-r/6827592843.jpg, https://cdn1.ozone.ru/s3/multimedia-i/6827592762.jpg, https://cdn1.ozone.ru/s3/multimedia-q/6827592770.jpg, https://cdn1.ozone.ru/s3/multimedia-b/6827592755.jpg, https://cdn1.ozone.ru/s3/multimedia-a/6827592754.jpg</t>
  </si>
  <si>
    <t>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t>
  </si>
  <si>
    <t>11294-200</t>
  </si>
  <si>
    <t>Искусственный мех розовый с ворсом 30-50 мм для шитья игрушек  и рукоделия, ИП-1202, отрез 145x200 см</t>
  </si>
  <si>
    <t>00-00003167</t>
  </si>
  <si>
    <t>2038662565849</t>
  </si>
  <si>
    <t>Искусственный мех с ворсом 30-50 мм, розовый, 145х200</t>
  </si>
  <si>
    <t>https://disk.yandex.ru/d/VbJwtcPOLlCl0A</t>
  </si>
  <si>
    <t>https://cdn1.ozone.ru/s3/multimedia-p/6827592877.jpg, https://cdn1.ozone.ru/s3/multimedia-i/6827592762.jpg, https://cdn1.ozone.ru/s3/multimedia-q/6827592770.jpg, https://cdn1.ozone.ru/s3/multimedia-b/6827592755.jpg, https://cdn1.ozone.ru/s3/multimedia-a/6827592754.jpg</t>
  </si>
  <si>
    <t>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t>
  </si>
  <si>
    <t>11294-300</t>
  </si>
  <si>
    <t>Искусственный мех розовый с ворсом 30-50 мм для шитья игрушек  и рукоделия, ИП-1202, отрез 145x300 см</t>
  </si>
  <si>
    <t>00-00003168</t>
  </si>
  <si>
    <t>2038662566280</t>
  </si>
  <si>
    <t>Искусственный мех с ворсом 30-50 мм, розовый, 145х300</t>
  </si>
  <si>
    <t>https://disk.yandex.ru/d/aDSGYeJzo4HYBg</t>
  </si>
  <si>
    <t>https://cdn1.ozone.ru/s3/multimedia-5/6827592821.jpg, https://cdn1.ozone.ru/s3/multimedia-i/6827592762.jpg, https://cdn1.ozone.ru/s3/multimedia-q/6827592770.jpg, https://cdn1.ozone.ru/s3/multimedia-b/6827592755.jpg, https://cdn1.ozone.ru/s3/multimedia-a/6827592754.jpg</t>
  </si>
  <si>
    <t>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t>
  </si>
  <si>
    <t>11294-400</t>
  </si>
  <si>
    <t>Искусственный мех розовый с ворсом 30-50 мм для шитья игрушек  и рукоделия, ИП-1202, отрез 145x400 см</t>
  </si>
  <si>
    <t>00-00003169</t>
  </si>
  <si>
    <t>2038662566501</t>
  </si>
  <si>
    <t>Искусственный мех с ворсом 30-50 мм, розовый, 145х400</t>
  </si>
  <si>
    <t>https://disk.yandex.ru/d/OvwbRO0ErTV6-Q</t>
  </si>
  <si>
    <t>https://cdn1.ozone.ru/s3/multimedia-c/6827592792.jpg, https://cdn1.ozone.ru/s3/multimedia-i/6827592762.jpg, https://cdn1.ozone.ru/s3/multimedia-q/6827592770.jpg, https://cdn1.ozone.ru/s3/multimedia-b/6827592755.jpg, https://cdn1.ozone.ru/s3/multimedia-a/6827592754.jpg</t>
  </si>
  <si>
    <t>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t>
  </si>
  <si>
    <t>11294-500</t>
  </si>
  <si>
    <t>Искусственный мех розовый с ворсом 30-50 мм для шитья игрушек  и рукоделия, ИП-1202, отрез 145x500 см</t>
  </si>
  <si>
    <t>00-00003170</t>
  </si>
  <si>
    <t>2038662566624</t>
  </si>
  <si>
    <t>Искусственный мех с ворсом 30-50 мм, розовый, 145х500</t>
  </si>
  <si>
    <t>https://disk.yandex.ru/d/iBAsz1ysM7QLog</t>
  </si>
  <si>
    <t>https://cdn1.ozone.ru/s3/multimedia-p/6827592913.jpg, https://cdn1.ozone.ru/s3/multimedia-i/6827592762.jpg, https://cdn1.ozone.ru/s3/multimedia-q/6827592770.jpg, https://cdn1.ozone.ru/s3/multimedia-b/6827592755.jpg, https://cdn1.ozone.ru/s3/multimedia-a/6827592754.jpg</t>
  </si>
  <si>
    <t>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t>
  </si>
  <si>
    <t>11294-600</t>
  </si>
  <si>
    <t>Искусственный мех розовый с ворсом 30-50 мм для шитья игрушек  и рукоделия, ИП-1202, отрез 145x600 см</t>
  </si>
  <si>
    <t>00-00003171</t>
  </si>
  <si>
    <t>2038662567133</t>
  </si>
  <si>
    <t>Искусственный мех с ворсом 30-50 мм, розовый, 145х600</t>
  </si>
  <si>
    <t>https://disk.yandex.ru/d/D2IOwIYEFteqqg</t>
  </si>
  <si>
    <t>https://cdn1.ozone.ru/s3/multimedia-5/6827592893.jpg, https://cdn1.ozone.ru/s3/multimedia-i/6827592762.jpg, https://cdn1.ozone.ru/s3/multimedia-q/6827592770.jpg, https://cdn1.ozone.ru/s3/multimedia-b/6827592755.jpg, https://cdn1.ozone.ru/s3/multimedia-a/6827592754.jpg</t>
  </si>
  <si>
    <t>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t>
  </si>
  <si>
    <t>11294-700</t>
  </si>
  <si>
    <t>Искусственный мех розовый с ворсом 30-50 мм для шитья игрушек  и рукоделия, ИП-1202, отрез 145x700 см</t>
  </si>
  <si>
    <t>00-00003172</t>
  </si>
  <si>
    <t>2038662567461</t>
  </si>
  <si>
    <t>Искусственный мех с ворсом 30-50 мм, розовый, 145х700</t>
  </si>
  <si>
    <t>https://disk.yandex.ru/d/GvsDh-bUR8566w</t>
  </si>
  <si>
    <t>https://cdn1.ozone.ru/s3/multimedia-y/6827592850.jpg, https://cdn1.ozone.ru/s3/multimedia-i/6827592762.jpg, https://cdn1.ozone.ru/s3/multimedia-q/6827592770.jpg, https://cdn1.ozone.ru/s3/multimedia-b/6827592755.jpg, https://cdn1.ozone.ru/s3/multimedia-a/6827592754.jpg</t>
  </si>
  <si>
    <t>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t>
  </si>
  <si>
    <t>11295</t>
  </si>
  <si>
    <t>Искусственный мех белый с ворсом 30-50 мм для шитья игрушек  и рукоделия, ИП-39, отрез 45x50 см</t>
  </si>
  <si>
    <t>00-00003173</t>
  </si>
  <si>
    <t>2038662825219</t>
  </si>
  <si>
    <t>Искусственный мех белый с ворсом 30-50 мм, 45х50</t>
  </si>
  <si>
    <t>https://disk.yandex.ru/d/73aH7FTbBEfbzA</t>
  </si>
  <si>
    <t>https://disk.yandex.ru/d/Vmp46Ez6Go5IBQ</t>
  </si>
  <si>
    <t>ИП-39</t>
  </si>
  <si>
    <t>https://disk.yandex.ru/d/tbN6bAryox-Apg</t>
  </si>
  <si>
    <t>https://disk.yandex.ru/d/g7b9dmHxKRjELQ</t>
  </si>
  <si>
    <t xml:space="preserve"> 397р (Совушка) 402р (Совушка в Искуснице) 402р (Творите с нежностью)</t>
  </si>
  <si>
    <t>https://cdn1.ozone.ru/s3/multimedia-3/6786553503.jpg, https://cdn1.ozone.ru/s3/multimedia-8/6786553508.jpg, https://cdn1.ozone.ru/s3/multimedia-7/6801126775.jpg, https://cdn1.ozone.ru/s3/multimedia-9/6801126777.jpg, https://cdn1.ozone.ru/s3/multimedia-a/6801126778.jpg, https://cdn1.ozone.ru/s3/multimedia-8/6801126776.jpg</t>
  </si>
  <si>
    <t>https://getfile.dokpub.com/yandex/get/https://disk.yandex.ru/d/YikpPQMU-9EzvQ/1.jpg, https://getfile.dokpub.com/yandex/get/https://disk.yandex.ru/d/YikpPQMU-9EzvQ/2.jpg, https://getfile.dokpub.com/yandex/get/https://disk.yandex.ru/d/YikpPQMU-9EzvQ/3.jpg, https://getfile.dokpub.com/yandex/get/https://disk.yandex.ru/d/YikpPQMU-9EzvQ/4.jpg, https://getfile.dokpub.com/yandex/get/https://disk.yandex.ru/d/YikpPQMU-9EzvQ/5.jpg</t>
  </si>
  <si>
    <t>11295-2</t>
  </si>
  <si>
    <t>Искусственный мех белый с ворсом 30-50 мм для шитья игрушек  и рукоделия, ИП-39, отрез 95x50 см</t>
  </si>
  <si>
    <t>00-00003175</t>
  </si>
  <si>
    <t>2038662826070</t>
  </si>
  <si>
    <t>Искусственный мех белый с ворсом 30-50 мм, 95х50</t>
  </si>
  <si>
    <t>https://disk.yandex.ru/d/VTwyw0S-GSWFXw</t>
  </si>
  <si>
    <t>https://cdn1.ozone.ru/s3/multimedia-q/6786563102.jpg, https://cdn1.ozone.ru/s3/multimedia-8/6786553508.jpg, https://cdn1.ozone.ru/s3/multimedia-7/6801126775.jpg, https://cdn1.ozone.ru/s3/multimedia-9/6801126777.jpg, https://cdn1.ozone.ru/s3/multimedia-a/6801126778.jpg, https://cdn1.ozone.ru/s3/multimedia-8/6801126776.jpg</t>
  </si>
  <si>
    <t>https://getfile.dokpub.com/yandex/get/https://disk.yandex.ru/d/ejmoQcDH2mLEGw/1.jpg, https://getfile.dokpub.com/yandex/get/https://disk.yandex.ru/d/ejmoQcDH2mLEGw/2.jpg, https://getfile.dokpub.com/yandex/get/https://disk.yandex.ru/d/ejmoQcDH2mLEGw/3.jpg, https://getfile.dokpub.com/yandex/get/https://disk.yandex.ru/d/ejmoQcDH2mLEGw/4.jpg</t>
  </si>
  <si>
    <t>11295-100</t>
  </si>
  <si>
    <t>Искусственный мех белый с ворсом 30-50 мм для шитья игрушек  и рукоделия, ИП-39, отрез 100x100 см</t>
  </si>
  <si>
    <t>00-00003312</t>
  </si>
  <si>
    <t>2038847572570</t>
  </si>
  <si>
    <t>Искусственный мех белый с ворсом 30-50 мм, 100х100</t>
  </si>
  <si>
    <t>https://disk.yandex.ru/d/F09SbOTuvNFdBw</t>
  </si>
  <si>
    <t>https://cdn1.ozone.ru/s3/multimedia-0/6826590648.jpg, https://cdn1.ozone.ru/s3/multimedia-j/6825486835.jpg, https://cdn1.ozone.ru/s3/multimedia-r/6825486879.jpg, https://cdn1.ozone.ru/s3/multimedia-9/6825486825.jpg</t>
  </si>
  <si>
    <t>https://getfile.dokpub.com/yandex/get/https://disk.yandex.ru/d/pzfsAnJbRHveNg/1.jpg, https://getfile.dokpub.com/yandex/get/https://disk.yandex.ru/d/pzfsAnJbRHveNg/2.jpg, https://getfile.dokpub.com/yandex/get/https://disk.yandex.ru/d/pzfsAnJbRHveNg/3.jpg, https://getfile.dokpub.com/yandex/get/https://disk.yandex.ru/d/pzfsAnJbRHveNg/4.jpg</t>
  </si>
  <si>
    <t>11295-3</t>
  </si>
  <si>
    <t>Искусственный мех белый с ворсом 30-50 мм для шитья игрушек  и рукоделия, ИП-39, отрез 145x50 см</t>
  </si>
  <si>
    <t>00-00003176</t>
  </si>
  <si>
    <t>2038662827039</t>
  </si>
  <si>
    <t>Искусственный мех белый с ворсом 30-50 мм, 145х50</t>
  </si>
  <si>
    <t>https://disk.yandex.ru/d/4W2GCf15jttlEg</t>
  </si>
  <si>
    <t>https://cdn1.ozone.ru/s3/multimedia-w/6786570236.jpg, https://cdn1.ozone.ru/s3/multimedia-8/6786553508.jpg, https://cdn1.ozone.ru/s3/multimedia-7/6801126775.jpg, https://cdn1.ozone.ru/s3/multimedia-9/6801126777.jpg, https://cdn1.ozone.ru/s3/multimedia-a/6801126778.jpg, https://cdn1.ozone.ru/s3/multimedia-8/6801126776.jpg</t>
  </si>
  <si>
    <t>https://getfile.dokpub.com/yandex/get/https://disk.yandex.ru/d/1Z9OnT4mGX3OjQ/1.jpg, https://getfile.dokpub.com/yandex/get/https://disk.yandex.ru/d/1Z9OnT4mGX3OjQ/2.jpg, https://getfile.dokpub.com/yandex/get/https://disk.yandex.ru/d/1Z9OnT4mGX3OjQ/3.jpg, https://getfile.dokpub.com/yandex/get/https://disk.yandex.ru/d/1Z9OnT4mGX3OjQ/4.jpg</t>
  </si>
  <si>
    <t>11295-4</t>
  </si>
  <si>
    <t>Искусственный мех белый с ворсом 30-50 мм для шитья игрушек  и рукоделия, ИП-39, отрез 145x100 см</t>
  </si>
  <si>
    <t>00-00003177</t>
  </si>
  <si>
    <t>2038662827435</t>
  </si>
  <si>
    <t>Искусственный мех белый с ворсом 30-50 мм, 145х100</t>
  </si>
  <si>
    <t>https://disk.yandex.ru/d/K6Uw_i9pbyX5rw</t>
  </si>
  <si>
    <t>https://cdn1.ozone.ru/s3/multimedia-j/6825487087.jpg, https://cdn1.ozone.ru/s3/multimedia-j/6825486835.jpg, https://cdn1.ozone.ru/s3/multimedia-r/6825486879.jpg, https://cdn1.ozone.ru/s3/multimedia-9/6825486825.jpg</t>
  </si>
  <si>
    <t>https://getfile.dokpub.com/yandex/get/https://disk.yandex.ru/d/r9lVGy_TOZxYqA/1.jpg, https://getfile.dokpub.com/yandex/get/https://disk.yandex.ru/d/r9lVGy_TOZxYqA/2.jpg, https://getfile.dokpub.com/yandex/get/https://disk.yandex.ru/d/r9lVGy_TOZxYqA/3.jpg, https://getfile.dokpub.com/yandex/get/https://disk.yandex.ru/d/r9lVGy_TOZxYqA/4.jpg</t>
  </si>
  <si>
    <t>11295-5</t>
  </si>
  <si>
    <t>Искусственный мех белый с ворсом 30-50 мм для шитья игрушек  и рукоделия, ИП-39, отрез 145x150 см</t>
  </si>
  <si>
    <t>00-00003178</t>
  </si>
  <si>
    <t>2038662827725</t>
  </si>
  <si>
    <t>Искусственный мех белый с ворсом 30-50 мм, 145х150</t>
  </si>
  <si>
    <t>https://disk.yandex.ru/d/D8P4BRQeYBoFsw</t>
  </si>
  <si>
    <t>https://cdn1.ozone.ru/s3/multimedia-1/6826719961.jpg, https://cdn1.ozone.ru/s3/multimedia-j/6825486835.jpg, https://cdn1.ozone.ru/s3/multimedia-r/6825486879.jpg, https://cdn1.ozone.ru/s3/multimedia-9/6825486825.jpg</t>
  </si>
  <si>
    <t>https://getfile.dokpub.com/yandex/get/https://disk.yandex.ru/d/-qGj0RWivSNWHQ/1.jpg, https://getfile.dokpub.com/yandex/get/https://disk.yandex.ru/d/-qGj0RWivSNWHQ/2.jpg, https://getfile.dokpub.com/yandex/get/https://disk.yandex.ru/d/-qGj0RWivSNWHQ/3.jpg, https://getfile.dokpub.com/yandex/get/https://disk.yandex.ru/d/-qGj0RWivSNWHQ/4.jpg</t>
  </si>
  <si>
    <t>11295-200</t>
  </si>
  <si>
    <t>Искусственный мех белый с ворсом 30-50 мм для шитья игрушек  и рукоделия, ИП-39, отрез 145x200 см</t>
  </si>
  <si>
    <t>00-00003179</t>
  </si>
  <si>
    <t>2038662828326</t>
  </si>
  <si>
    <t>Искусственный мех белый с ворсом 30-50 мм, 145х200</t>
  </si>
  <si>
    <t>https://disk.yandex.ru/d/qpzS21LjHZ1opA</t>
  </si>
  <si>
    <t>https://cdn1.ozone.ru/s3/multimedia-v/6825486991.jpg, https://cdn1.ozone.ru/s3/multimedia-j/6825486835.jpg, https://cdn1.ozone.ru/s3/multimedia-r/6825486879.jpg, https://cdn1.ozone.ru/s3/multimedia-9/6825486825.jpg</t>
  </si>
  <si>
    <t>https://getfile.dokpub.com/yandex/get/https://disk.yandex.ru/d/Juc6GUif0Tce7g/1.jpg, https://getfile.dokpub.com/yandex/get/https://disk.yandex.ru/d/Juc6GUif0Tce7g/2.jpg, https://getfile.dokpub.com/yandex/get/https://disk.yandex.ru/d/Juc6GUif0Tce7g/3.jpg, https://getfile.dokpub.com/yandex/get/https://disk.yandex.ru/d/Juc6GUif0Tce7g/4.jpg</t>
  </si>
  <si>
    <t>11295-300</t>
  </si>
  <si>
    <t>Искусственный мех белый с ворсом 30-50 мм для шитья игрушек  и рукоделия, ИП-39,отрез 145x300 см</t>
  </si>
  <si>
    <t>00-00003180</t>
  </si>
  <si>
    <t>2038662829200</t>
  </si>
  <si>
    <t>Искусственный мех белый с ворсом 30-50 мм, 145х300</t>
  </si>
  <si>
    <t>https://disk.yandex.ru/d/xAVDFlFhcTSWog</t>
  </si>
  <si>
    <t>https://cdn1.ozone.ru/s3/multimedia-6/6825486930.jpg, https://cdn1.ozone.ru/s3/multimedia-j/6825486835.jpg, https://cdn1.ozone.ru/s3/multimedia-r/6825486879.jpg, https://cdn1.ozone.ru/s3/multimedia-9/6825486825.jpg</t>
  </si>
  <si>
    <t>https://getfile.dokpub.com/yandex/get/https://disk.yandex.ru/d/dgCkOQCjfVkbJQ/1.jpg, https://getfile.dokpub.com/yandex/get/https://disk.yandex.ru/d/dgCkOQCjfVkbJQ/2.jpg, https://getfile.dokpub.com/yandex/get/https://disk.yandex.ru/d/dgCkOQCjfVkbJQ/3.jpg, https://getfile.dokpub.com/yandex/get/https://disk.yandex.ru/d/dgCkOQCjfVkbJQ/4.jpg</t>
  </si>
  <si>
    <t>11295-400</t>
  </si>
  <si>
    <t>Искусственный мех белый с ворсом 30-50 мм для шитья игрушек  и рукоделия, ИП-39, отрез 145x400 см</t>
  </si>
  <si>
    <t>00-00003181</t>
  </si>
  <si>
    <t>2038662829958</t>
  </si>
  <si>
    <t>Искусственный мех белый с ворсом 30-50 мм, 145х400</t>
  </si>
  <si>
    <t>https://disk.yandex.ru/d/MRvALoyV9cd0iA</t>
  </si>
  <si>
    <t>https://cdn1.ozone.ru/s3/multimedia-g/6825486832.jpg, https://cdn1.ozone.ru/s3/multimedia-j/6825486835.jpg, https://cdn1.ozone.ru/s3/multimedia-r/6825486879.jpg, https://cdn1.ozone.ru/s3/multimedia-9/6825486825.jpg</t>
  </si>
  <si>
    <t>https://getfile.dokpub.com/yandex/get/https://disk.yandex.ru/d/nlMo3Ie2HfLByg/1.jpg, https://getfile.dokpub.com/yandex/get/https://disk.yandex.ru/d/nlMo3Ie2HfLByg/2.jpg, https://getfile.dokpub.com/yandex/get/https://disk.yandex.ru/d/nlMo3Ie2HfLByg/3.jpg, https://getfile.dokpub.com/yandex/get/https://disk.yandex.ru/d/nlMo3Ie2HfLByg/4.jpg</t>
  </si>
  <si>
    <t>11295-500</t>
  </si>
  <si>
    <t>Искусственный мех белый с ворсом 30-50 мм для шитья игрушек  и рукоделия, ИП-39, отрез 145x500 см</t>
  </si>
  <si>
    <t>00-00003182</t>
  </si>
  <si>
    <t>2038662830138</t>
  </si>
  <si>
    <t>Искусственный мех белый с ворсом 30-50 мм, 145х500</t>
  </si>
  <si>
    <t>https://disk.yandex.ru/d/eCIv2XoaXeogZg</t>
  </si>
  <si>
    <t>https://cdn1.ozone.ru/s3/multimedia-f/6825486939.jpg, https://cdn1.ozone.ru/s3/multimedia-j/6825486835.jpg, https://cdn1.ozone.ru/s3/multimedia-r/6825486879.jpg, https://cdn1.ozone.ru/s3/multimedia-9/6825486825.jpg</t>
  </si>
  <si>
    <t>https://getfile.dokpub.com/yandex/get/https://disk.yandex.ru/d/EukfgqKZU9LT4Q/1.jpg, https://getfile.dokpub.com/yandex/get/https://disk.yandex.ru/d/EukfgqKZU9LT4Q/2.jpg, https://getfile.dokpub.com/yandex/get/https://disk.yandex.ru/d/EukfgqKZU9LT4Q/3.jpg, https://getfile.dokpub.com/yandex/get/https://disk.yandex.ru/d/EukfgqKZU9LT4Q/4.jpg</t>
  </si>
  <si>
    <t>11295-600</t>
  </si>
  <si>
    <t>Искусственный мех белый с ворсом 30-50 мм для шитья игрушек  и рукоделия, ИП-39,отрез 145x600 см</t>
  </si>
  <si>
    <t>00-00003183</t>
  </si>
  <si>
    <t>2038662830336</t>
  </si>
  <si>
    <t>Искусственный мех белый с ворсом 30-50 мм, 145х600</t>
  </si>
  <si>
    <t>https://disk.yandex.ru/d/EWTdQ0onSZWLIA</t>
  </si>
  <si>
    <t>https://cdn1.ozone.ru/s3/multimedia-n/6825486839.jpg, https://cdn1.ozone.ru/s3/multimedia-j/6825486835.jpg, https://cdn1.ozone.ru/s3/multimedia-r/6825486879.jpg, https://cdn1.ozone.ru/s3/multimedia-9/6825486825.jpg</t>
  </si>
  <si>
    <t>https://getfile.dokpub.com/yandex/get/https://disk.yandex.ru/d/mAW3cGiZ7wYwfw/1.jpg, https://getfile.dokpub.com/yandex/get/https://disk.yandex.ru/d/mAW3cGiZ7wYwfw/2.jpg, https://getfile.dokpub.com/yandex/get/https://disk.yandex.ru/d/mAW3cGiZ7wYwfw/3.jpg, https://getfile.dokpub.com/yandex/get/https://disk.yandex.ru/d/mAW3cGiZ7wYwfw/4.jpg</t>
  </si>
  <si>
    <t>11295-700</t>
  </si>
  <si>
    <t>Искусственный мех белый с ворсом 30-50 мм для шитья игрушек  и рукоделия, ИП-39, отрез 145x700 см</t>
  </si>
  <si>
    <t>00-00003184</t>
  </si>
  <si>
    <t>2038662830695</t>
  </si>
  <si>
    <t>Искусственный мех белый с ворсом 30-50 мм, 145х700</t>
  </si>
  <si>
    <t>https://disk.yandex.ru/d/QjfyDU5p7Rk0yQ</t>
  </si>
  <si>
    <t>https://cdn1.ozone.ru/s3/multimedia-i/6825486978.jpg, https://cdn1.ozone.ru/s3/multimedia-j/6825486835.jpg, https://cdn1.ozone.ru/s3/multimedia-r/6825486879.jpg, https://cdn1.ozone.ru/s3/multimedia-9/6825486825.jpg</t>
  </si>
  <si>
    <t>https://getfile.dokpub.com/yandex/get/https://disk.yandex.ru/d/Akmyd9Mw524SBg/1.jpg, https://getfile.dokpub.com/yandex/get/https://disk.yandex.ru/d/Akmyd9Mw524SBg/2.jpg, https://getfile.dokpub.com/yandex/get/https://disk.yandex.ru/d/Akmyd9Mw524SBg/3.jpg, https://getfile.dokpub.com/yandex/get/https://disk.yandex.ru/d/Akmyd9Mw524SBg/4.jpg</t>
  </si>
  <si>
    <t>11296</t>
  </si>
  <si>
    <t>Искусственный мех красный с ворсом 9мм для шитья игрушек и рукоделия, И-104, отрез 45x50 см</t>
  </si>
  <si>
    <t>00-00003189</t>
  </si>
  <si>
    <t>2038713578286</t>
  </si>
  <si>
    <t>Искусственный мех с ворсом 9 мм, красный, 45х50</t>
  </si>
  <si>
    <t>https://disk.yandex.ru/d/5ri5Jx8JvLthvw</t>
  </si>
  <si>
    <t>https://disk.yandex.ru/d/oSpQwrVZcGDHBw</t>
  </si>
  <si>
    <t>И-104</t>
  </si>
  <si>
    <t>https://disk.yandex.ru/d/VJdcflSPbsFwmQ</t>
  </si>
  <si>
    <t>https://disk.yandex.ru/d/h2tyGD2a2f2Xyw</t>
  </si>
  <si>
    <t>481р (Любодом)</t>
  </si>
  <si>
    <t>https://cdn1.ozone.ru/s3/multimedia-w/6825486956.jpg, https://cdn1.ozone.ru/s3/multimedia-e/6825486902.jpg, https://cdn1.ozone.ru/s3/multimedia-s/6825486808.jpg, https://cdn1.ozone.ru/s3/multimedia-s/6825486880.jpg</t>
  </si>
  <si>
    <t>https://getfile.dokpub.com/yandex/get/https://disk.yandex.ru/d/5ri5Jx8JvLthvw/1.jpg, https://getfile.dokpub.com/yandex/get/https://disk.yandex.ru/d/5ri5Jx8JvLthvw/2.jpg, https://getfile.dokpub.com/yandex/get/https://disk.yandex.ru/d/5ri5Jx8JvLthvw/3.jpg, https://getfile.dokpub.com/yandex/get/https://disk.yandex.ru/d/5ri5Jx8JvLthvw/4.jpg</t>
  </si>
  <si>
    <t>11296-2</t>
  </si>
  <si>
    <t>Искусственный мех красный с ворсом 9 мм для шитья игрушек и рукоделия, И-104, отрез 95x50 см</t>
  </si>
  <si>
    <t>00-00003190</t>
  </si>
  <si>
    <t>2038713578798</t>
  </si>
  <si>
    <t>Искусственный мех с ворсом 9 мм, красный, 95х50</t>
  </si>
  <si>
    <t>https://disk.yandex.ru/d/MNSfYxb3YA7X5A</t>
  </si>
  <si>
    <t>https://cdn1.ozone.ru/s3/multimedia-m/6825486982.jpg, https://cdn1.ozone.ru/s3/multimedia-e/6825486902.jpg, https://cdn1.ozone.ru/s3/multimedia-s/6825486808.jpg, https://cdn1.ozone.ru/s3/multimedia-s/6825486880.jpg</t>
  </si>
  <si>
    <t>https://getfile.dokpub.com/yandex/get/https://disk.yandex.ru/d/MNSfYxb3YA7X5A/1.jpg, https://getfile.dokpub.com/yandex/get/https://disk.yandex.ru/d/MNSfYxb3YA7X5A/2.jpg, https://getfile.dokpub.com/yandex/get/https://disk.yandex.ru/d/MNSfYxb3YA7X5A/3.jpg, https://getfile.dokpub.com/yandex/get/https://disk.yandex.ru/d/MNSfYxb3YA7X5A/4.jpg</t>
  </si>
  <si>
    <t>11296-3</t>
  </si>
  <si>
    <t>Искусственный мех красный с ворсом 9 мм для шитья игрушек и рукоделия, И-104, отрез 145x50 см</t>
  </si>
  <si>
    <t>00-00003191</t>
  </si>
  <si>
    <t>2038713579450</t>
  </si>
  <si>
    <t>Искусственный мех с ворсом 9 мм, красный, 145х50</t>
  </si>
  <si>
    <t>https://disk.yandex.ru/d/uj9BfItuPyL2Wg</t>
  </si>
  <si>
    <t>https://cdn1.ozone.ru/s3/multimedia-1/6825486925.jpg, https://cdn1.ozone.ru/s3/multimedia-e/6825486902.jpg, https://cdn1.ozone.ru/s3/multimedia-s/6825486808.jpg, https://cdn1.ozone.ru/s3/multimedia-s/6825486880.jpg</t>
  </si>
  <si>
    <t>https://getfile.dokpub.com/yandex/get/https://disk.yandex.ru/d/uj9BfItuPyL2Wg/1.jpg, https://getfile.dokpub.com/yandex/get/https://disk.yandex.ru/d/uj9BfItuPyL2Wg/2.jpg, https://getfile.dokpub.com/yandex/get/https://disk.yandex.ru/d/uj9BfItuPyL2Wg/3.jpg, https://getfile.dokpub.com/yandex/get/https://disk.yandex.ru/d/uj9BfItuPyL2Wg/4.jpg</t>
  </si>
  <si>
    <t>11296-4</t>
  </si>
  <si>
    <t>Искусственный мех красный с ворсом 9 мм для шитья игрушек и рукоделия, И-104, отрез 145x100 см</t>
  </si>
  <si>
    <t>00-00003192</t>
  </si>
  <si>
    <t>2038713579931</t>
  </si>
  <si>
    <t>Искусственный мех с ворсом 9 мм, красный, 145х100</t>
  </si>
  <si>
    <t>https://disk.yandex.ru/d/Snv4P2Rby8DooQ</t>
  </si>
  <si>
    <t>https://cdn1.ozone.ru/s3/multimedia-a/6825487006.jpg, https://cdn1.ozone.ru/s3/multimedia-e/6825486902.jpg, https://cdn1.ozone.ru/s3/multimedia-s/6825486808.jpg, https://cdn1.ozone.ru/s3/multimedia-s/6825486880.jpg</t>
  </si>
  <si>
    <t>https://getfile.dokpub.com/yandex/get/https://disk.yandex.ru/d/Snv4P2Rby8DooQ/1.jpg, https://getfile.dokpub.com/yandex/get/https://disk.yandex.ru/d/Snv4P2Rby8DooQ/2.jpg, https://getfile.dokpub.com/yandex/get/https://disk.yandex.ru/d/Snv4P2Rby8DooQ/3.jpg, https://getfile.dokpub.com/yandex/get/https://disk.yandex.ru/d/Snv4P2Rby8DooQ/4.jpg</t>
  </si>
  <si>
    <t>11296-5</t>
  </si>
  <si>
    <t>Искусственный мех красный с ворсом 9 мм для шитья игрушек и рукоделия, И-104, отрез 145x150 см</t>
  </si>
  <si>
    <t>00-00003193</t>
  </si>
  <si>
    <t>2038713580197</t>
  </si>
  <si>
    <t>Искусственный мех с ворсом 9 мм, красный, 145х150</t>
  </si>
  <si>
    <t>https://disk.yandex.ru/d/61JGw3sq0ITMzA</t>
  </si>
  <si>
    <t>https://cdn1.ozone.ru/s3/multimedia-n/6826720019.jpg, https://cdn1.ozone.ru/s3/multimedia-e/6825486902.jpg, https://cdn1.ozone.ru/s3/multimedia-s/6825486808.jpg, https://cdn1.ozone.ru/s3/multimedia-s/6825486880.jpg</t>
  </si>
  <si>
    <t>https://getfile.dokpub.com/yandex/get/https://disk.yandex.ru/d/61JGw3sq0ITMzA/1.jpg, https://getfile.dokpub.com/yandex/get/https://disk.yandex.ru/d/61JGw3sq0ITMzA/2.jpg, https://getfile.dokpub.com/yandex/get/https://disk.yandex.ru/d/61JGw3sq0ITMzA/3.jpg, https://getfile.dokpub.com/yandex/get/https://disk.yandex.ru/d/61JGw3sq0ITMzA/4.jpg</t>
  </si>
  <si>
    <t>11296-200</t>
  </si>
  <si>
    <t>Искусственный мех красный с ворсом 9 мм для шитья игрушек и рукоделия, И-104, отрез 145x200 см</t>
  </si>
  <si>
    <t>00-00003502</t>
  </si>
  <si>
    <t>2039313717860</t>
  </si>
  <si>
    <t>Искусственный мех с ворсом 9 мм, красный, 145х200</t>
  </si>
  <si>
    <t>https://disk.yandex.ru/d/1nYSvc8xsZVw0w</t>
  </si>
  <si>
    <t>11296-300</t>
  </si>
  <si>
    <t>Искусственный мех красный с ворсом 9 мм для шитья игрушек и рукоделия, И-104, отрез 145x300 см</t>
  </si>
  <si>
    <t>00-00003503</t>
  </si>
  <si>
    <t>2039313720006</t>
  </si>
  <si>
    <t>Искусственный мех с ворсом 9 мм, красный, 145х300</t>
  </si>
  <si>
    <t>https://disk.yandex.ru/d/CJGQ6i-b8SZtDQ</t>
  </si>
  <si>
    <t>11296-400</t>
  </si>
  <si>
    <t>Искусственный мех красный с ворсом 9 мм для шитья игрушек и рукоделия, И-104, отрез 145x400 см</t>
  </si>
  <si>
    <t>00-00003504</t>
  </si>
  <si>
    <t>2039313720310</t>
  </si>
  <si>
    <t>Искусственный мех с ворсом 9 мм, красный, 145х400</t>
  </si>
  <si>
    <t>https://disk.yandex.ru/d/grP-I3frgvWlUA</t>
  </si>
  <si>
    <t>11296-500</t>
  </si>
  <si>
    <t>Искусственный мех красный с ворсом 9 мм для шитья игрушек и рукоделия, И-104, отрез 145x500 см</t>
  </si>
  <si>
    <t>00-00003505</t>
  </si>
  <si>
    <t>2039313721201</t>
  </si>
  <si>
    <t>Искусственный мех с ворсом 9 мм, красный, 145х500</t>
  </si>
  <si>
    <t>https://disk.yandex.ru/d/CuW6hcqbo5fCVg</t>
  </si>
  <si>
    <t>11296-600</t>
  </si>
  <si>
    <t>Искусственный мех красный с ворсом 9 мм для шитья игрушек и рукоделия, И-104, отрез 145x600 см</t>
  </si>
  <si>
    <t>00-00003506</t>
  </si>
  <si>
    <t>2039313722635</t>
  </si>
  <si>
    <t>Искусственный мех с ворсом 9 мм, красный, 145х600</t>
  </si>
  <si>
    <t>https://disk.yandex.ru/d/YzQxwoZdgtQJYw</t>
  </si>
  <si>
    <t>11296-700</t>
  </si>
  <si>
    <t>Искусственный мех красный с ворсом 9 мм для шитья игрушек и рукоделия, И-104, отрез 145x700 см</t>
  </si>
  <si>
    <t>00-00003507</t>
  </si>
  <si>
    <t>2039313728200</t>
  </si>
  <si>
    <t>Искусственный мех с ворсом 9 мм, красный, 145х700</t>
  </si>
  <si>
    <t>https://disk.yandex.ru/d/FIJkDCfueX_LiA</t>
  </si>
  <si>
    <t>11296-10</t>
  </si>
  <si>
    <t>Искусственный мех красный с ворсом 9 мм для шитья игрушек и рукоделия, И-104, отрез 10 м</t>
  </si>
  <si>
    <t>00-00003508</t>
  </si>
  <si>
    <t>2039316702993</t>
  </si>
  <si>
    <t>Искусственный мех с ворсом 9 мм, красный, рулон 10 м</t>
  </si>
  <si>
    <t>https://disk.yandex.ru/d/OOOrW6PHvEf3Vg</t>
  </si>
  <si>
    <t>11297</t>
  </si>
  <si>
    <t>Искусственный мех желтый с ворсом 9 мм для шитья игрушек и рукоделия, И-182,отрез 45x50 см</t>
  </si>
  <si>
    <t>00-00003195</t>
  </si>
  <si>
    <t>2038713580913</t>
  </si>
  <si>
    <t>Искусственный мех с ворсом 9 мм, желтый, 45х50</t>
  </si>
  <si>
    <t>https://disk.yandex.ru/d/eXKR_ZYU4XPNZg</t>
  </si>
  <si>
    <t>https://disk.yandex.ru/d/DwhdF77Bn_m2Ew</t>
  </si>
  <si>
    <t>И-182</t>
  </si>
  <si>
    <t>https://disk.yandex.ru/d/sVMiodjE-AIHwg</t>
  </si>
  <si>
    <t>https://disk.yandex.ru/d/szSlTRWpUjNllA</t>
  </si>
  <si>
    <t>https://cdn1.ozone.ru/s3/multimedia-l/6827592909.jpg, https://cdn1.ozone.ru/s3/multimedia-o/6827592768.jpg, https://cdn1.ozone.ru/s3/multimedia-b/6827592827.jpg, https://cdn1.ozone.ru/s3/multimedia-j/6827592763.jpg</t>
  </si>
  <si>
    <t>https://getfile.dokpub.com/yandex/get/https://disk.yandex.ru/d/eXKR_ZYU4XPNZg/1.jpg, https://getfile.dokpub.com/yandex/get/https://disk.yandex.ru/d/eXKR_ZYU4XPNZg/2.jpg, https://getfile.dokpub.com/yandex/get/https://disk.yandex.ru/d/eXKR_ZYU4XPNZg/3.jpg, https://getfile.dokpub.com/yandex/get/https://disk.yandex.ru/d/eXKR_ZYU4XPNZg/4.jpg</t>
  </si>
  <si>
    <t>11297-2</t>
  </si>
  <si>
    <t>Искусственный мех желтый с ворсом 9 мм для шитья игрушек и рукоделия, И-182,отрез 95x50 см</t>
  </si>
  <si>
    <t>00-00003196</t>
  </si>
  <si>
    <t>2038713581095</t>
  </si>
  <si>
    <t>Искусственный мех с ворсом 9 мм, желтый, 95х50</t>
  </si>
  <si>
    <t>https://disk.yandex.ru/d/yUsx0hplAjRHIA</t>
  </si>
  <si>
    <t>https://cdn1.ozone.ru/s3/multimedia-t/6827592809.jpg, https://cdn1.ozone.ru/s3/multimedia-o/6827592768.jpg, https://cdn1.ozone.ru/s3/multimedia-b/6827592827.jpg, https://cdn1.ozone.ru/s3/multimedia-j/6827592763.jpg</t>
  </si>
  <si>
    <t>https://getfile.dokpub.com/yandex/get/https://disk.yandex.ru/d/yUsx0hplAjRHIA/1.jpg, https://getfile.dokpub.com/yandex/get/https://disk.yandex.ru/d/yUsx0hplAjRHIA/2.jpg, https://getfile.dokpub.com/yandex/get/https://disk.yandex.ru/d/yUsx0hplAjRHIA/3.jpg, https://getfile.dokpub.com/yandex/get/https://disk.yandex.ru/d/yUsx0hplAjRHIA/4.jpg</t>
  </si>
  <si>
    <t>11297-3</t>
  </si>
  <si>
    <t>Искусственный мех желтый с ворсом 9 мм для шитья игрушек и рукоделия, И-182,отрез 145x50 см</t>
  </si>
  <si>
    <t>00-00003197</t>
  </si>
  <si>
    <t>2038713581705</t>
  </si>
  <si>
    <t>Искусственный мех с ворсом 9 мм, желтый, 145х50</t>
  </si>
  <si>
    <t>https://disk.yandex.ru/d/4-CqcWf4fPxFwA</t>
  </si>
  <si>
    <t>https://cdn1.ozone.ru/s3/multimedia-7/6827592823.jpg, https://cdn1.ozone.ru/s3/multimedia-o/6827592768.jpg, https://cdn1.ozone.ru/s3/multimedia-b/6827592827.jpg, https://cdn1.ozone.ru/s3/multimedia-j/6827592763.jpg</t>
  </si>
  <si>
    <t>https://getfile.dokpub.com/yandex/get/https://disk.yandex.ru/d/4-CqcWf4fPxFwA/1.jpg, https://getfile.dokpub.com/yandex/get/https://disk.yandex.ru/d/4-CqcWf4fPxFwA/2.jpg, https://getfile.dokpub.com/yandex/get/https://disk.yandex.ru/d/4-CqcWf4fPxFwA/3.jpg, https://getfile.dokpub.com/yandex/get/https://disk.yandex.ru/d/4-CqcWf4fPxFwA/4.jpg</t>
  </si>
  <si>
    <t>11297-4</t>
  </si>
  <si>
    <t>Искусственный мех желтый с ворсом 9 мм для шитья игрушек и рукоделия, И-182,отрез 145x100 см</t>
  </si>
  <si>
    <t>00-00003198</t>
  </si>
  <si>
    <t>2038713582559</t>
  </si>
  <si>
    <t>Искусственный мех с ворсом 9 мм, желтый, 145х100</t>
  </si>
  <si>
    <t>https://disk.yandex.ru/d/WA7OGavqP9e7Gw</t>
  </si>
  <si>
    <t>https://cdn1.ozone.ru/s3/multimedia-i/6827592834.jpg, https://cdn1.ozone.ru/s3/multimedia-o/6827592768.jpg, https://cdn1.ozone.ru/s3/multimedia-b/6827592827.jpg, https://cdn1.ozone.ru/s3/multimedia-j/6827592763.jpg</t>
  </si>
  <si>
    <t>https://getfile.dokpub.com/yandex/get/https://disk.yandex.ru/d/WA7OGavqP9e7Gw/1.jpg, https://getfile.dokpub.com/yandex/get/https://disk.yandex.ru/d/WA7OGavqP9e7Gw/2.jpg, https://getfile.dokpub.com/yandex/get/https://disk.yandex.ru/d/WA7OGavqP9e7Gw/3.jpg, https://getfile.dokpub.com/yandex/get/https://disk.yandex.ru/d/WA7OGavqP9e7Gw/4.jpg</t>
  </si>
  <si>
    <t>11297-5</t>
  </si>
  <si>
    <t>Искусственный мех желтый с ворсом 9 мм для шитья игрушек и рукоделия, И-182,отрез 145x150 см</t>
  </si>
  <si>
    <t>00-00003199</t>
  </si>
  <si>
    <t>2038713583204</t>
  </si>
  <si>
    <t>Искусственный мех с ворсом 9 мм, желтый, 145х150</t>
  </si>
  <si>
    <t>https://disk.yandex.ru/d/VcpdUc6ihGB0Lw</t>
  </si>
  <si>
    <t>https://cdn1.ozone.ru/s3/multimedia-9/6827592933.jpg, https://cdn1.ozone.ru/s3/multimedia-o/6827592768.jpg, https://cdn1.ozone.ru/s3/multimedia-b/6827592827.jpg, https://cdn1.ozone.ru/s3/multimedia-j/6827592763.jpg</t>
  </si>
  <si>
    <t>https://getfile.dokpub.com/yandex/get/https://disk.yandex.ru/d/VcpdUc6ihGB0Lw/1.jpg, https://getfile.dokpub.com/yandex/get/https://disk.yandex.ru/d/VcpdUc6ihGB0Lw/2.jpg, https://getfile.dokpub.com/yandex/get/https://disk.yandex.ru/d/VcpdUc6ihGB0Lw/3.jpg, https://getfile.dokpub.com/yandex/get/https://disk.yandex.ru/d/VcpdUc6ihGB0Lw/4.jpg</t>
  </si>
  <si>
    <t>11297-200</t>
  </si>
  <si>
    <t>Искусственный мех желтый с ворсом 9 мм для шитья игрушек и рукоделия, И-182,отрез 145x200 см</t>
  </si>
  <si>
    <t>00-00003510</t>
  </si>
  <si>
    <t>2039316769828</t>
  </si>
  <si>
    <t>Искусственный мех с ворсом 9 мм, желтый, 145х200</t>
  </si>
  <si>
    <t>https://disk.yandex.ru/d/cxRrEPV-Nu_Hpw</t>
  </si>
  <si>
    <t>11297-300</t>
  </si>
  <si>
    <t>Искусственный мех желтый с ворсом 9 мм для шитья игрушек и рукоделия, И-182,отрез 145x300 см</t>
  </si>
  <si>
    <t>00-00003511</t>
  </si>
  <si>
    <t>2039316770190</t>
  </si>
  <si>
    <t>Искусственный мех с ворсом 9 мм, желтый, 145х300</t>
  </si>
  <si>
    <t>https://disk.yandex.ru/d/zrDjH7ZfRd7TLQ</t>
  </si>
  <si>
    <t>11297-400</t>
  </si>
  <si>
    <t>Искусственный мех желтый с ворсом 9 мм для шитья игрушек и рукоделия, И-182,отрез 145x400 см</t>
  </si>
  <si>
    <t>00-00003512</t>
  </si>
  <si>
    <t>2039316770381</t>
  </si>
  <si>
    <t>Искусственный мех с ворсом 9 мм, желтый, 145х400</t>
  </si>
  <si>
    <t>https://disk.yandex.ru/d/gOGSk75bDUwF4Q</t>
  </si>
  <si>
    <t>11297-500</t>
  </si>
  <si>
    <t>Искусственный мех желтый с ворсом 9 мм для шитья игрушек и рукоделия, И-182,отрез 145x500 см</t>
  </si>
  <si>
    <t>00-00003513</t>
  </si>
  <si>
    <t>2039316770671</t>
  </si>
  <si>
    <t>Искусственный мех с ворсом 9 мм, желтый, 145х500</t>
  </si>
  <si>
    <t>https://disk.yandex.ru/d/nva94Yf78sajlQ</t>
  </si>
  <si>
    <t>11297-600</t>
  </si>
  <si>
    <t>Искусственный мех желтый с ворсом 9 мм для шитья игрушек и рукоделия, И-182,отрез 145x600 см</t>
  </si>
  <si>
    <t>00-00003514</t>
  </si>
  <si>
    <t>2039316771166</t>
  </si>
  <si>
    <t>Искусственный мех с ворсом 9 мм, желтый, 145х600</t>
  </si>
  <si>
    <t>https://disk.yandex.ru/d/6xWljDYjVA3yJA</t>
  </si>
  <si>
    <t>11297-700</t>
  </si>
  <si>
    <t>Искусственный мех желтый с ворсом 9 мм для шитья игрушек и рукоделия, И-182,отрез 145x700 см</t>
  </si>
  <si>
    <t>00-00003515</t>
  </si>
  <si>
    <t>2039316771630</t>
  </si>
  <si>
    <t>Искусственный мех с ворсом 9 мм, желтый, 145х700</t>
  </si>
  <si>
    <t>https://disk.yandex.ru/d/-dPYoP7HBYW4Mw</t>
  </si>
  <si>
    <t>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t>
  </si>
  <si>
    <t>11297-10</t>
  </si>
  <si>
    <t>Искусственный мех желтый с ворсом 9 мм для шитья игрушек и рукоделия (И-182) отрез 10 м</t>
  </si>
  <si>
    <t>00-00003516</t>
  </si>
  <si>
    <t>2039316810926</t>
  </si>
  <si>
    <t>Искусственный мех с ворсом 9 мм, желтый, рулон 10 м</t>
  </si>
  <si>
    <t>https://disk.yandex.ru/d/8W8cRvaN_eCCOA</t>
  </si>
  <si>
    <t>11298</t>
  </si>
  <si>
    <t xml:space="preserve">Искусственный мех Лента с ворсом 90мм, цвет серый (ИД-61) </t>
  </si>
  <si>
    <t>00-00003268</t>
  </si>
  <si>
    <t>2038739203742</t>
  </si>
  <si>
    <t>Искусственный мех, Лента, цвет серый(ИД-61)</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</si>
  <si>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</si>
  <si>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https://disk.yandex.ru/d/Yjum_l3_8MP9Ag</t>
  </si>
  <si>
    <t>https://disk.yandex.ru/d/naHWHQWBh5uMnA</t>
  </si>
  <si>
    <t>Lenta</t>
  </si>
  <si>
    <t>https://disk.yandex.ru/d/NfdwtMPVIx1AFg</t>
  </si>
  <si>
    <t>https://getfile.dokpub.com/yandex/get/https://disk.yandex.ru/d/3pGDvlGWLnMguA/v1.mp4</t>
  </si>
  <si>
    <t>лента</t>
  </si>
  <si>
    <t>https://cdn1.ozone.ru/s3/multimedia-s/6826720024.jpg</t>
  </si>
  <si>
    <t>https://getfile.dokpub.com/yandex/get/https://disk.yandex.ru/d/Yjum_l3_8MP9Ag/1.jpg, https://getfile.dokpub.com/yandex/get/https://disk.yandex.ru/d/Yjum_l3_8MP9Ag/2.jpg, https://getfile.dokpub.com/yandex/get/https://disk.yandex.ru/d/Yjum_l3_8MP9Ag/3.jpg</t>
  </si>
  <si>
    <t>11299</t>
  </si>
  <si>
    <t xml:space="preserve">Искусственный мех Лента с ворсом 90мм, цвет белый (ИД-31) </t>
  </si>
  <si>
    <t>00-00003269</t>
  </si>
  <si>
    <t>2038739206194</t>
  </si>
  <si>
    <t>Искусственный мех белый, Лента (ИД-31)</t>
  </si>
  <si>
    <t>https://disk.yandex.ru/d/c3wOnk2zDimSlg</t>
  </si>
  <si>
    <t>https://disk.yandex.ru/d/51r7i8i2GEhF5Q</t>
  </si>
  <si>
    <t>https://disk.yandex.ru/d/bPMywJ2QNIHFpw</t>
  </si>
  <si>
    <t>https://cdn1.ozone.ru/s3/multimedia-5/6826720037.jpg</t>
  </si>
  <si>
    <t>https://getfile.dokpub.com/yandex/get/https://disk.yandex.ru/d/c3wOnk2zDimSlg/1.jpg, https://getfile.dokpub.com/yandex/get/https://disk.yandex.ru/d/c3wOnk2zDimSlg/2.jpg, https://getfile.dokpub.com/yandex/get/https://disk.yandex.ru/d/c3wOnk2zDimSlg/3.jpg</t>
  </si>
  <si>
    <t>11300</t>
  </si>
  <si>
    <t>Искусственный мех Лента с ворсом 90мм, цвет малиновый с белым (ИД-121)</t>
  </si>
  <si>
    <t>00-00003270</t>
  </si>
  <si>
    <t>2038739206828</t>
  </si>
  <si>
    <t>Искусственный мех, Лента цвет малиновый(ИД-121)</t>
  </si>
  <si>
    <t>https://disk.yandex.ru/d/WRcf3dkDpHcvBg</t>
  </si>
  <si>
    <t>https://disk.yandex.ru/d/L3Pey4SDlrAnKQ</t>
  </si>
  <si>
    <t>https://disk.yandex.ru/d/UHO1y2StSC2gsg</t>
  </si>
  <si>
    <t>https://cdn1.ozone.ru/s3/multimedia-b/6826720043.jpg, https://cdn1.ozone.ru/s3/multimedia-4/6826720108.jpg, https://cdn1.ozone.ru/s3/multimedia-n/6826720055.jpg</t>
  </si>
  <si>
    <t>https://getfile.dokpub.com/yandex/get/https://disk.yandex.ru/d/WRcf3dkDpHcvBg/1.jpg, https://getfile.dokpub.com/yandex/get/https://disk.yandex.ru/d/WRcf3dkDpHcvBg/2.jpeg, https://getfile.dokpub.com/yandex/get/https://disk.yandex.ru/d/WRcf3dkDpHcvBg/3.jpeg</t>
  </si>
  <si>
    <t>11301</t>
  </si>
  <si>
    <t>Искусственный мех Лента с ворсом 90мм, цвет голубой с белым (ИД-21)</t>
  </si>
  <si>
    <t>00-00003271</t>
  </si>
  <si>
    <t>2038739207795</t>
  </si>
  <si>
    <t>Искусственный мех, Лента цвет голубой(ИД-21)</t>
  </si>
  <si>
    <t>https://disk.yandex.ru/d/JGOTjqi9YpDI2w</t>
  </si>
  <si>
    <t>https://disk.yandex.ru/d/QAceaUY5J7pcdQ</t>
  </si>
  <si>
    <t>0.12</t>
  </si>
  <si>
    <t>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t>
  </si>
  <si>
    <t>https://disk.yandex.ru/d/TtIDqBx3x14jIA</t>
  </si>
  <si>
    <t>https://cdn1.ozone.ru/s3/multimedia-h/6826719977.jpg</t>
  </si>
  <si>
    <t>https://getfile.dokpub.com/yandex/get/https://disk.yandex.ru/d/JGOTjqi9YpDI2w/1.jpg, https://getfile.dokpub.com/yandex/get/https://disk.yandex.ru/d/JGOTjqi9YpDI2w/2.jpg, https://getfile.dokpub.com/yandex/get/https://disk.yandex.ru/d/JGOTjqi9YpDI2w/3.jpg</t>
  </si>
  <si>
    <t>11307</t>
  </si>
  <si>
    <t>Искусственный мех белый Лента с ворсом 9мм (И-30)</t>
  </si>
  <si>
    <t>00-00003285</t>
  </si>
  <si>
    <t>2038831540639</t>
  </si>
  <si>
    <t>Искусственный мех белый, Лента (И-30)</t>
  </si>
  <si>
    <t>https://disk.yandex.ru/d/zVxE9Z7vKmQdeQ</t>
  </si>
  <si>
    <t>https://disk.yandex.ru/d/RldSjBYmsOqrhQ</t>
  </si>
  <si>
    <t>https://getfile.dokpub.com/yandex/get/https://disk.yandex.ru/d/zVxE9Z7vKmQdeQ/1.jpg, https://getfile.dokpub.com/yandex/get/https://disk.yandex.ru/d/zVxE9Z7vKmQdeQ/2.jpg, https://getfile.dokpub.com/yandex/get/https://disk.yandex.ru/d/zVxE9Z7vKmQdeQ/3.jpg</t>
  </si>
  <si>
    <t>https://cdn1.ozone.ru/s3/multimedia-g/6826720048.jpg, https://cdn1.ozone.ru/s3/multimedia-r/6826719987.jpg, https://cdn1.ozone.ru/s3/multimedia-w/6826720064.jpg</t>
  </si>
  <si>
    <t>Запуск по FBO c 29.01</t>
  </si>
  <si>
    <t>11308</t>
  </si>
  <si>
    <r>
      <rPr>
        <rFont val="Arial"/>
        <color theme="1"/>
        <sz val="11.0"/>
      </rPr>
      <t xml:space="preserve">Искусственный мех Лента с ворсом 30-50мм, цвет </t>
    </r>
    <r>
      <rPr>
        <rFont val="Arial"/>
        <b/>
        <color theme="1"/>
        <sz val="11.0"/>
      </rPr>
      <t>Радужный</t>
    </r>
  </si>
  <si>
    <t>00-00003333</t>
  </si>
  <si>
    <t>2038977977177</t>
  </si>
  <si>
    <t>Искусственный мех, Лента цвет Радужный</t>
  </si>
  <si>
    <t>https://disk.yandex.ru/d/r5ULm1pFvJDZ2g</t>
  </si>
  <si>
    <t>https://disk.yandex.ru/d/7TNCAinyWns7Zg</t>
  </si>
  <si>
    <t>Радужный</t>
  </si>
  <si>
    <t>https://getfile.dokpub.com/yandex/get/https://disk.yandex.ru/d/r5ULm1pFvJDZ2g/1.jpg, https://getfile.dokpub.com/yandex/get/https://disk.yandex.ru/d/r5ULm1pFvJDZ2g/2.jpg, https://getfile.dokpub.com/yandex/get/https://disk.yandex.ru/d/r5ULm1pFvJDZ2g/3.jpg</t>
  </si>
  <si>
    <t>https://getfile.dokpub.com/yandex/get//v1.mp4</t>
  </si>
  <si>
    <t>Детские товары⸱Хобби и творчество⸱Рукоделие⸱Шитье и вышивание⸱Декоративные элементы</t>
  </si>
  <si>
    <t>11309</t>
  </si>
  <si>
    <t>Искусственный мех Лента с ворсом 30-50мм, цвет рыжий (ИП-2703)</t>
  </si>
  <si>
    <t>00-00003334</t>
  </si>
  <si>
    <t>2038978725418</t>
  </si>
  <si>
    <t>Искусственный мех, Лента цвет рыжий(ИП-2703)</t>
  </si>
  <si>
    <t>https://disk.yandex.ru/d/4lWAYxLDUJXvxQ</t>
  </si>
  <si>
    <t>https://disk.yandex.ru/d/t9bCZHD40UActA</t>
  </si>
  <si>
    <t>https://getfile.dokpub.com/yandex/get/https://disk.yandex.ru/d/4lWAYxLDUJXvxQ/1.jpg, https://getfile.dokpub.com/yandex/get/https://disk.yandex.ru/d/4lWAYxLDUJXvxQ/2.jpg, https://getfile.dokpub.com/yandex/get/https://disk.yandex.ru/d/4lWAYxLDUJXvxQ/3.jpg, https://getfile.dokpub.com/yandex/get/https://disk.yandex.ru/d/4lWAYxLDUJXvxQ/4.jpg</t>
  </si>
  <si>
    <t>11310</t>
  </si>
  <si>
    <t>Искусственный мех Лента с ворсом 30-50мм, цвет серый (ИП-62)</t>
  </si>
  <si>
    <t>00-00003335</t>
  </si>
  <si>
    <t>2038978725937</t>
  </si>
  <si>
    <t>Искусственный мех, Лента цвет серый(ИП-62)</t>
  </si>
  <si>
    <t>https://disk.yandex.ru/d/vUy13X7QIWMJ2g</t>
  </si>
  <si>
    <t>https://disk.yandex.ru/d/yRJlphZLMFm-iA</t>
  </si>
  <si>
    <t>https://getfile.dokpub.com/yandex/get/https://disk.yandex.ru/d/vUy13X7QIWMJ2g/1.jpg, https://getfile.dokpub.com/yandex/get/https://disk.yandex.ru/d/vUy13X7QIWMJ2g/2.jpg, https://getfile.dokpub.com/yandex/get/https://disk.yandex.ru/d/vUy13X7QIWMJ2g/3.jpg</t>
  </si>
  <si>
    <t>11311</t>
  </si>
  <si>
    <t>Искусственный мех Лента с ворсом 30-50мм, цвет серый (ИП-74)</t>
  </si>
  <si>
    <t>00-00003359</t>
  </si>
  <si>
    <t>2039009694239</t>
  </si>
  <si>
    <t>Искусственный мех, Лента цвет серый(ИП-74)</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</si>
  <si>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</si>
  <si>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https://disk.yandex.ru/d/PWh4gS4S7TJsAg</t>
  </si>
  <si>
    <t>https://disk.yandex.ru/d/i44IXOisEhEyDw</t>
  </si>
  <si>
    <t>https://disk.yandex.ru/d/XzMf-TiCEB1x6Q</t>
  </si>
  <si>
    <t>https://getfile.dokpub.com/yandex/get/https://disk.yandex.ru/d/PWh4gS4S7TJsAg/1.jpg, https://getfile.dokpub.com/yandex/get/https://disk.yandex.ru/d/PWh4gS4S7TJsAg/2.jpg, https://getfile.dokpub.com/yandex/get/https://disk.yandex.ru/d/PWh4gS4S7TJsAg/3.jpg</t>
  </si>
  <si>
    <t>11312</t>
  </si>
  <si>
    <t>Искусственный мех Лента с ворсом 90мм, цвет бежевый с белым (ИД-52)</t>
  </si>
  <si>
    <t>00-00003358</t>
  </si>
  <si>
    <t>2039009695182</t>
  </si>
  <si>
    <t>Искусственный мех, Лента цвет бежевый с белым(ИД-52)</t>
  </si>
  <si>
    <t>https://disk.yandex.ru/d/K8jy3ozlNH5JRg</t>
  </si>
  <si>
    <t>https://disk.yandex.ru/d/Osfg1Q0H4e_tig</t>
  </si>
  <si>
    <t>https://disk.yandex.ru/d/ilZLPA63ho3Zyg</t>
  </si>
  <si>
    <t>https://getfile.dokpub.com/yandex/get/https://disk.yandex.ru/d/K8jy3ozlNH5JRg/1.jpg, https://getfile.dokpub.com/yandex/get/https://disk.yandex.ru/d/K8jy3ozlNH5JRg/2.jpg, https://getfile.dokpub.com/yandex/get/https://disk.yandex.ru/d/K8jy3ozlNH5JRg/3.jpg</t>
  </si>
  <si>
    <t>11313-0</t>
  </si>
  <si>
    <t>Искусственный мех Лента с ворсом 30мм, цвет зеленый (ИП-141)</t>
  </si>
  <si>
    <t>00-00003383</t>
  </si>
  <si>
    <t>2039078907568</t>
  </si>
  <si>
    <t>Искусственный мех, Лента цвет зеленый(ИП-141)</t>
  </si>
  <si>
    <t>https://disk.yandex.ru/d/MasTTI9bUOQ-nA</t>
  </si>
  <si>
    <t>https://disk.yandex.ru/d/bE4fdIfM5gyiKw</t>
  </si>
  <si>
    <t>Сестра Гринча</t>
  </si>
  <si>
    <t>https://disk.yandex.ru/d/GaEFt-a62vmfcQ</t>
  </si>
  <si>
    <t>https://getfile.dokpub.com/yandex/get/https://disk.yandex.ru/d/MasTTI9bUOQ-nA/1.jpg, https://getfile.dokpub.com/yandex/get/https://disk.yandex.ru/d/MasTTI9bUOQ-nA/2.jpg, https://getfile.dokpub.com/yandex/get/https://disk.yandex.ru/d/MasTTI9bUOQ-nA/3.jpg</t>
  </si>
  <si>
    <t>11314-0</t>
  </si>
  <si>
    <t>Искусственный мех Лента с ворсом 90мм, цвет Гринч (ИД-1403)</t>
  </si>
  <si>
    <t>00-00003397</t>
  </si>
  <si>
    <t>2039085651690</t>
  </si>
  <si>
    <t>Искусственный мех, Лента цвет Гринч (ИД-1403)</t>
  </si>
  <si>
    <t>Гринч; Косплей Гринч; Grinch; мех для маски раптора; мех для фурсьют; искусственный мех; мех искусственный длинноворсовый; мех для рукоделия; костюм гринча; мех искусственный для рукоделия; гринч костюм</t>
  </si>
  <si>
    <t>https://disk.yandex.ru/d/UddY8BEX13yWjw</t>
  </si>
  <si>
    <t>https://disk.yandex.ru/d/2inAtEvB4X2j8Q</t>
  </si>
  <si>
    <t>Гринч</t>
  </si>
  <si>
    <t>светло-зеленый</t>
  </si>
  <si>
    <t>https://disk.yandex.ru/d/DUI5URu8zTb_oA</t>
  </si>
  <si>
    <t>11315-0</t>
  </si>
  <si>
    <t>Искусственный мех Лента с ворсом 90мм, цвет Лаванда (ИД-253)</t>
  </si>
  <si>
    <t>00-00003419</t>
  </si>
  <si>
    <t>2039117651063</t>
  </si>
  <si>
    <t>Искусственный мех, Лента цвет Лаванда (ИД-253)</t>
  </si>
  <si>
    <t>https://disk.yandex.ru/d/JCWtdnXcy6-OWA</t>
  </si>
  <si>
    <t>https://disk.yandex.ru/d/KiCF41p33lWLwg</t>
  </si>
  <si>
    <t>Лаванда</t>
  </si>
  <si>
    <t>https://disk.yandex.ru/d/5SreslTNIuqFMg</t>
  </si>
  <si>
    <t>11295-0</t>
  </si>
  <si>
    <t>Искусственный мех белый Лента с ворсом 30 мм (ИП-39)</t>
  </si>
  <si>
    <t>00-00003431</t>
  </si>
  <si>
    <t>2039164522293</t>
  </si>
  <si>
    <t>Искусственный мех белый, Лента (ИП-39)</t>
  </si>
  <si>
    <t>https://disk.yandex.ru/d/_4AqV7hmhK-CGA</t>
  </si>
  <si>
    <t>https://disk.yandex.ru/d/fYqFptLI0gUGjw</t>
  </si>
  <si>
    <t>https://disk.yandex.ru/d/pBuhWVK8BkMALQ</t>
  </si>
  <si>
    <t>11302</t>
  </si>
  <si>
    <t>Искусственный мех серый 9 мм (жаккард Лапки) для шитья игрушек и рукоделия,отрез 45x50 см</t>
  </si>
  <si>
    <t>00-00003208</t>
  </si>
  <si>
    <t>2038774400649</t>
  </si>
  <si>
    <t>Искусственный мех с ворсом 9 мм, серый, Лапки 45х50</t>
  </si>
  <si>
    <t>https://disk.yandex.ru/d/vIKt7XXfKdOedA</t>
  </si>
  <si>
    <t>https://disk.yandex.ru/d/okInuvwIyjxHCw</t>
  </si>
  <si>
    <t>Лапки-серый</t>
  </si>
  <si>
    <t>серый, черный</t>
  </si>
  <si>
    <t>https://disk.yandex.ru/d/lkRlrT6g2GOnaw</t>
  </si>
  <si>
    <t>https://disk.yandex.ru/d/NhAfUe2VHZHQwg</t>
  </si>
  <si>
    <t>513р  (Любодом)</t>
  </si>
  <si>
    <t>https://cdn1.ozone.ru/s3/multimedia-c/6827657808.jpg, https://cdn1.ozone.ru/s3/multimedia-0/6827613264.jpg, https://cdn1.ozone.ru/s3/multimedia-t/6827613293.jpg, https://cdn1.ozone.ru/s3/multimedia-i/6827613138.jpg</t>
  </si>
  <si>
    <t>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 https://getfile.dokpub.com/yandex/get/https://disk.yandex.ru/d/vIKt7XXfKdOedA/6.jpg, https://getfile.dokpub.com/yandex/get/https://disk.yandex.ru/d/vIKt7XXfKdOedA/7.jpg</t>
  </si>
  <si>
    <t>11302-2</t>
  </si>
  <si>
    <t>Искусственный мех серый с ворсом 9 мм Лапки для шитья игрушек и рукоделия,отрез 95x50 см</t>
  </si>
  <si>
    <t>00-00003209</t>
  </si>
  <si>
    <t>2038774403909</t>
  </si>
  <si>
    <t>Искусственный мех с ворсом 9 мм, серый, Лапки 95х50</t>
  </si>
  <si>
    <t>https://disk.yandex.ru/d/0nMqjIn4j88-YA</t>
  </si>
  <si>
    <t>https://cdn1.ozone.ru/s3/multimedia-v/6827613547.jpg, https://cdn1.ozone.ru/s3/multimedia-0/6827613264.jpg, https://cdn1.ozone.ru/s3/multimedia-t/6827613293.jpg, https://cdn1.ozone.ru/s3/multimedia-i/6827613138.jpg</t>
  </si>
  <si>
    <t>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 https://getfile.dokpub.com/yandex/get/https://disk.yandex.ru/d/0nMqjIn4j88-YA/6.jpg, https://getfile.dokpub.com/yandex/get/https://disk.yandex.ru/d/0nMqjIn4j88-YA/7.jpg</t>
  </si>
  <si>
    <t>11302-3</t>
  </si>
  <si>
    <t>Искусственный мех серый с ворсом 9 мм Лапки для шитья игрушек и рукоделия,отрез 145x50 см</t>
  </si>
  <si>
    <t>00-00003210</t>
  </si>
  <si>
    <t>2038774404685</t>
  </si>
  <si>
    <t>Искусственный мех с ворсом 9 мм, серый, Лапки 145х50</t>
  </si>
  <si>
    <t>https://disk.yandex.ru/d/QQCey-lj_uI9aA</t>
  </si>
  <si>
    <t>https://cdn1.ozone.ru/s3/multimedia-w/6827613584.jpg, https://cdn1.ozone.ru/s3/multimedia-0/6827613264.jpg, https://cdn1.ozone.ru/s3/multimedia-t/6827613293.jpg, https://cdn1.ozone.ru/s3/multimedia-i/6827613138.jpg</t>
  </si>
  <si>
    <t>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 https://getfile.dokpub.com/yandex/get/https://disk.yandex.ru/d/QQCey-lj_uI9aA/6.jpg, https://getfile.dokpub.com/yandex/get/https://disk.yandex.ru/d/QQCey-lj_uI9aA/7.jpg</t>
  </si>
  <si>
    <t>11302-4</t>
  </si>
  <si>
    <t>Искусственный мех серый с ворсом 9 мм Лапки для шитья игрушек и рукоделия,отрез 145x100 см</t>
  </si>
  <si>
    <t>00-00003211</t>
  </si>
  <si>
    <t>2038774406054</t>
  </si>
  <si>
    <t>Искусственный мех с ворсом 9 мм, серый, Лапки 145х100</t>
  </si>
  <si>
    <t>https://disk.yandex.ru/d/_RBNx4HVnVdktw</t>
  </si>
  <si>
    <t>https://cdn1.ozone.ru/s3/multimedia-v/6827613583.jpg, https://cdn1.ozone.ru/s3/multimedia-0/6827613264.jpg, https://cdn1.ozone.ru/s3/multimedia-t/6827613293.jpg, https://cdn1.ozone.ru/s3/multimedia-i/6827613138.jpg</t>
  </si>
  <si>
    <t>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 https://getfile.dokpub.com/yandex/get/https://disk.yandex.ru/d/_RBNx4HVnVdktw/6.jpg, https://getfile.dokpub.com/yandex/get/https://disk.yandex.ru/d/_RBNx4HVnVdktw/7.jpg</t>
  </si>
  <si>
    <t>11302-5</t>
  </si>
  <si>
    <t>Искусственный мех серый с ворсом 9 мм Лапки для шитья игрушек и рукоделия,отрез 145x150 см</t>
  </si>
  <si>
    <t>00-00003254</t>
  </si>
  <si>
    <t>2038774408560</t>
  </si>
  <si>
    <t>Искусственный мех с ворсом 9 мм, серый, Лапки 145х150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</si>
  <si>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</si>
  <si>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https://disk.yandex.ru/d/WYIhJUBpWFM-iQ</t>
  </si>
  <si>
    <t>https://cdn1.ozone.ru/s3/multimedia-6/6827613630.jpg, https://cdn1.ozone.ru/s3/multimedia-0/6827613264.jpg, https://cdn1.ozone.ru/s3/multimedia-t/6827613293.jpg, https://cdn1.ozone.ru/s3/multimedia-i/6827613138.jpg</t>
  </si>
  <si>
    <t>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 https://getfile.dokpub.com/yandex/get/https://disk.yandex.ru/d/WYIhJUBpWFM-iQ/6.jpg, https://getfile.dokpub.com/yandex/get/https://disk.yandex.ru/d/WYIhJUBpWFM-iQ/7.jpg</t>
  </si>
  <si>
    <t>11302-200</t>
  </si>
  <si>
    <t>Искусственный мех серый с ворсом 9 мм Лапки для шитья игрушек и рукоделия,отрез 145x200 см</t>
  </si>
  <si>
    <t>00-00003212</t>
  </si>
  <si>
    <t>2038774409284</t>
  </si>
  <si>
    <t>Искусственный мех с ворсом 9 мм, серый, Лапки 145х200</t>
  </si>
  <si>
    <t>https://disk.yandex.ru/d/7FX8ugHF2sX1OQ</t>
  </si>
  <si>
    <t>https://cdn1.ozone.ru/s3/multimedia-o/6827613612.jpg, https://cdn1.ozone.ru/s3/multimedia-0/6827613264.jpg, https://cdn1.ozone.ru/s3/multimedia-t/6827613293.jpg, https://cdn1.ozone.ru/s3/multimedia-i/6827613138.jpg</t>
  </si>
  <si>
    <t>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 https://getfile.dokpub.com/yandex/get/https://disk.yandex.ru/d/7FX8ugHF2sX1OQ/6.jpg, https://getfile.dokpub.com/yandex/get/https://disk.yandex.ru/d/7FX8ugHF2sX1OQ/7.jpg</t>
  </si>
  <si>
    <t>11302-300</t>
  </si>
  <si>
    <t>Искусственный мех серый с ворсом 9 мм Лапки для шитья игрушек и рукоделия,отрез 145x300 см</t>
  </si>
  <si>
    <t>00-00003213</t>
  </si>
  <si>
    <t>2038774410075</t>
  </si>
  <si>
    <t>Искусственный мех с ворсом 9 мм, серый, Лапки 145х300</t>
  </si>
  <si>
    <t>https://disk.yandex.ru/d/jB37oAyK1Ot9ng</t>
  </si>
  <si>
    <t>https://cdn1.ozone.ru/s3/multimedia-y/6827613406.jpg, https://cdn1.ozone.ru/s3/multimedia-0/6827613264.jpg, https://cdn1.ozone.ru/s3/multimedia-t/6827613293.jpg, https://cdn1.ozone.ru/s3/multimedia-i/6827613138.jpg</t>
  </si>
  <si>
    <t>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 https://getfile.dokpub.com/yandex/get/https://disk.yandex.ru/d/jB37oAyK1Ot9ng/6.jpg, https://getfile.dokpub.com/yandex/get/https://disk.yandex.ru/d/jB37oAyK1Ot9ng/7.jpg</t>
  </si>
  <si>
    <t>11302-400</t>
  </si>
  <si>
    <t>Искусственный мех серый с ворсом 9 мм Лапки для шитья игрушек и рукоделия,отрез 145x400 см</t>
  </si>
  <si>
    <t>00-00003214</t>
  </si>
  <si>
    <t>2038774411119</t>
  </si>
  <si>
    <t>Искусственный мех с ворсом 9 мм, серый, Лапки 145х400</t>
  </si>
  <si>
    <t>https://disk.yandex.ru/d/HUcnpDk3xoLFkA</t>
  </si>
  <si>
    <t>https://cdn1.ozone.ru/s3/multimedia-f/6827613675.jpg, https://cdn1.ozone.ru/s3/multimedia-0/6827613264.jpg, https://cdn1.ozone.ru/s3/multimedia-t/6827613293.jpg, https://cdn1.ozone.ru/s3/multimedia-i/6827613138.jpg</t>
  </si>
  <si>
    <t>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 https://getfile.dokpub.com/yandex/get/https://disk.yandex.ru/d/HUcnpDk3xoLFkA/6.jpg, https://getfile.dokpub.com/yandex/get/https://disk.yandex.ru/d/HUcnpDk3xoLFkA/7.jpg</t>
  </si>
  <si>
    <t>11302-500</t>
  </si>
  <si>
    <t>Искусственный мех серый с ворсом 9 мм Лапки для шитья игрушек и рукоделия,отрез 145x500 см</t>
  </si>
  <si>
    <t>00-00003215</t>
  </si>
  <si>
    <t>2038774412062</t>
  </si>
  <si>
    <t>Искусственный мех с ворсом 9 мм, серый, Лапки 145х500</t>
  </si>
  <si>
    <t>https://disk.yandex.ru/d/Xz42g8fcdqLbqA</t>
  </si>
  <si>
    <t>https://cdn1.ozone.ru/s3/multimedia-z/6827613623.jpg, https://cdn1.ozone.ru/s3/multimedia-0/6827613264.jpg, https://cdn1.ozone.ru/s3/multimedia-t/6827613293.jpg, https://cdn1.ozone.ru/s3/multimedia-i/6827613138.jpg</t>
  </si>
  <si>
    <t>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 https://getfile.dokpub.com/yandex/get/https://disk.yandex.ru/d/Xz42g8fcdqLbqA/6.jpg, https://getfile.dokpub.com/yandex/get/https://disk.yandex.ru/d/Xz42g8fcdqLbqA/7.jpg</t>
  </si>
  <si>
    <t>11302-600</t>
  </si>
  <si>
    <t>Искусственный мех серый с ворсом 9 мм Лапки для шитья игрушек и рукоделия,отрез 145x600 см</t>
  </si>
  <si>
    <t>00-00003216</t>
  </si>
  <si>
    <t>2038774413892</t>
  </si>
  <si>
    <t>Искусственный мех с ворсом 9 мм, серый, Лапки 145х600</t>
  </si>
  <si>
    <t>https://disk.yandex.ru/d/MXlh_LtkArketg</t>
  </si>
  <si>
    <t>https://cdn1.ozone.ru/s3/multimedia-t/6827613365.jpg, https://cdn1.ozone.ru/s3/multimedia-0/6827613264.jpg, https://cdn1.ozone.ru/s3/multimedia-t/6827613293.jpg, https://cdn1.ozone.ru/s3/multimedia-i/6827613138.jpg</t>
  </si>
  <si>
    <t>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 https://getfile.dokpub.com/yandex/get/https://disk.yandex.ru/d/MXlh_LtkArketg/6.jpg, https://getfile.dokpub.com/yandex/get/https://disk.yandex.ru/d/MXlh_LtkArketg/7.jpg</t>
  </si>
  <si>
    <t>11302-700</t>
  </si>
  <si>
    <t>Искусственный мех серый с ворсом 9 мм Лапки для шитья игрушек и рукоделия,отрез 145x700 см</t>
  </si>
  <si>
    <t>00-00003217</t>
  </si>
  <si>
    <t>2038774414936</t>
  </si>
  <si>
    <t>Искусственный мех с ворсом 9 мм, серый, Лапки 145х700</t>
  </si>
  <si>
    <t>https://disk.yandex.ru/d/to2PHNKGVyTmRg</t>
  </si>
  <si>
    <t>https://cdn1.ozone.ru/s3/multimedia-9/6827613165.jpg, https://cdn1.ozone.ru/s3/multimedia-0/6827613264.jpg, https://cdn1.ozone.ru/s3/multimedia-t/6827613293.jpg, https://cdn1.ozone.ru/s3/multimedia-i/6827613138.jpg</t>
  </si>
  <si>
    <t>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 https://getfile.dokpub.com/yandex/get/https://disk.yandex.ru/d/to2PHNKGVyTmRg/6.jpg, https://getfile.dokpub.com/yandex/get/https://disk.yandex.ru/d/to2PHNKGVyTmRg/7.jpg</t>
  </si>
  <si>
    <t>11302-10</t>
  </si>
  <si>
    <t>нету</t>
  </si>
  <si>
    <t>Искусственный мех серый с ворсом 9 мм Лапки для шитья игрушек и рукоделия, отрез 10 м</t>
  </si>
  <si>
    <t>00-00003518</t>
  </si>
  <si>
    <t>2039317117222</t>
  </si>
  <si>
    <t>Искусственный мех с ворсом 9 мм, серый, Лапки отрез 10 м</t>
  </si>
  <si>
    <t>https://disk.yandex.ru/d/W-2ERU0b1fYY_Q</t>
  </si>
  <si>
    <t>11303</t>
  </si>
  <si>
    <t>Искусственный мех зеленый с ворсом 9 мм для шитья игрушек и рукоделия, И-144, отрез 45x50 см</t>
  </si>
  <si>
    <t>00-00003219</t>
  </si>
  <si>
    <t>2038775314112</t>
  </si>
  <si>
    <t>Искусственный мех с ворсом 9 мм, зеленый, 45х50</t>
  </si>
  <si>
    <t>https://disk.yandex.ru/d/b7vdvC2g8D7DQw</t>
  </si>
  <si>
    <t>https://disk.yandex.ru/d/gvxgESxpTZmEmA</t>
  </si>
  <si>
    <t>И-144</t>
  </si>
  <si>
    <t>https://disk.yandex.ru/d/KBZ-ilRqMr0BMQ</t>
  </si>
  <si>
    <t>https://disk.yandex.ru/d/0_S0fBG_vHZ4kg</t>
  </si>
  <si>
    <t>https://cdn1.ozone.ru/s3/multimedia-n/6825486767.jpg, https://cdn1.ozone.ru/s3/multimedia-c/6825486900.jpg, https://cdn1.ozone.ru/s3/multimedia-d/6825486865.jpg, https://cdn1.ozone.ru/s3/multimedia-k/6825486908.jpg</t>
  </si>
  <si>
    <t>https://getfile.dokpub.com/yandex/get/https://disk.yandex.ru/d/b7vdvC2g8D7DQw/1.jpg, https://getfile.dokpub.com/yandex/get/https://disk.yandex.ru/d/b7vdvC2g8D7DQw/2.jpg, https://getfile.dokpub.com/yandex/get/https://disk.yandex.ru/d/b7vdvC2g8D7DQw/3.jpg, https://getfile.dokpub.com/yandex/get/https://disk.yandex.ru/d/b7vdvC2g8D7DQw/4.jpg</t>
  </si>
  <si>
    <t>11303-2</t>
  </si>
  <si>
    <t>Искусственный мех зеленый с ворсом 9 мм для шитья игрушек и рукоделия, И-144, отрез 95x50 см</t>
  </si>
  <si>
    <t>00-00003220</t>
  </si>
  <si>
    <t>2038775315638</t>
  </si>
  <si>
    <t>Искусственный мех с ворсом 9 мм, зеленый, 95х50</t>
  </si>
  <si>
    <t>https://disk.yandex.ru/d/5PBUZryJwV7LVA</t>
  </si>
  <si>
    <t>https://cdn1.ozone.ru/s3/multimedia-f/6825486903.jpg, https://cdn1.ozone.ru/s3/multimedia-c/6825486900.jpg, https://cdn1.ozone.ru/s3/multimedia-d/6825486865.jpg, https://cdn1.ozone.ru/s3/multimedia-k/6825486908.jpg</t>
  </si>
  <si>
    <t>https://getfile.dokpub.com/yandex/get/https://disk.yandex.ru/d/5PBUZryJwV7LVA/1.jpg, https://getfile.dokpub.com/yandex/get/https://disk.yandex.ru/d/5PBUZryJwV7LVA/2.jpg, https://getfile.dokpub.com/yandex/get/https://disk.yandex.ru/d/5PBUZryJwV7LVA/3.jpg, https://getfile.dokpub.com/yandex/get/https://disk.yandex.ru/d/5PBUZryJwV7LVA/4.jpg</t>
  </si>
  <si>
    <t>11303-3</t>
  </si>
  <si>
    <t>Искусственный мех зеленый с ворсом 9 мм для шитья игрушек и рукоделия, И-144, отрез 145x50 см</t>
  </si>
  <si>
    <t>00-00003221</t>
  </si>
  <si>
    <t>2038775316840</t>
  </si>
  <si>
    <t>Искусственный мех с ворсом 9 мм, зеленый, 145х50</t>
  </si>
  <si>
    <t>https://disk.yandex.ru/d/VPB1gfz8zv_L0Q</t>
  </si>
  <si>
    <t>https://cdn1.ozone.ru/s3/multimedia-q/6825486950.jpg, https://cdn1.ozone.ru/s3/multimedia-c/6825486900.jpg, https://cdn1.ozone.ru/s3/multimedia-d/6825486865.jpg, https://cdn1.ozone.ru/s3/multimedia-k/6825486908.jpg</t>
  </si>
  <si>
    <t>https://getfile.dokpub.com/yandex/get/https://disk.yandex.ru/d/VPB1gfz8zv_L0Q/1.jpg, https://getfile.dokpub.com/yandex/get/https://disk.yandex.ru/d/VPB1gfz8zv_L0Q/2.jpg, https://getfile.dokpub.com/yandex/get/https://disk.yandex.ru/d/VPB1gfz8zv_L0Q/3.jpg, https://getfile.dokpub.com/yandex/get/https://disk.yandex.ru/d/VPB1gfz8zv_L0Q/4.jpg</t>
  </si>
  <si>
    <t>11303-4</t>
  </si>
  <si>
    <t>Искусственный мех зеленый с ворсом 9 мм для шитья игрушек и рукоделия, И-144, отрез 145x100 см</t>
  </si>
  <si>
    <t>00-00003222</t>
  </si>
  <si>
    <t>2038775320649</t>
  </si>
  <si>
    <t>Искусственный мех с ворсом 9 мм, зеленый, 145х100</t>
  </si>
  <si>
    <t>https://disk.yandex.ru/d/NeB0ikbFlFpUuA</t>
  </si>
  <si>
    <t>444р ИП.Юденков С.В</t>
  </si>
  <si>
    <t>https://cdn1.ozone.ru/s3/multimedia-t/6825486953.jpg, https://cdn1.ozone.ru/s3/multimedia-c/6825486900.jpg, https://cdn1.ozone.ru/s3/multimedia-d/6825486865.jpg, https://cdn1.ozone.ru/s3/multimedia-k/6825486908.jpg</t>
  </si>
  <si>
    <t>https://getfile.dokpub.com/yandex/get/https://disk.yandex.ru/d/NeB0ikbFlFpUuA/1.jpg, https://getfile.dokpub.com/yandex/get/https://disk.yandex.ru/d/NeB0ikbFlFpUuA/2.jpg, https://getfile.dokpub.com/yandex/get/https://disk.yandex.ru/d/NeB0ikbFlFpUuA/3.jpg, https://getfile.dokpub.com/yandex/get/https://disk.yandex.ru/d/NeB0ikbFlFpUuA/4.jpg</t>
  </si>
  <si>
    <t>11303-5</t>
  </si>
  <si>
    <t>Искусственный мех зеленый с ворсом 9 мм для шитья игрушек и рукоделия, И-144, отрез 145x150 см</t>
  </si>
  <si>
    <t>00-00003223</t>
  </si>
  <si>
    <t>2038775326955</t>
  </si>
  <si>
    <t>Искусственный мех с ворсом 9 мм, зеленый, 145х150</t>
  </si>
  <si>
    <t>https://disk.yandex.ru/d/a2nkaqnG-NtXyw</t>
  </si>
  <si>
    <t>https://cdn1.ozone.ru/s3/multimedia-j/6826720051.jpg, https://cdn1.ozone.ru/s3/multimedia-c/6825486900.jpg, https://cdn1.ozone.ru/s3/multimedia-d/6825486865.jpg, https://cdn1.ozone.ru/s3/multimedia-k/6825486908.jpg</t>
  </si>
  <si>
    <t>https://getfile.dokpub.com/yandex/get/https://disk.yandex.ru/d/a2nkaqnG-NtXyw/1.jpg, https://getfile.dokpub.com/yandex/get/https://disk.yandex.ru/d/a2nkaqnG-NtXyw/2.jpg, https://getfile.dokpub.com/yandex/get/https://disk.yandex.ru/d/a2nkaqnG-NtXyw/3.jpg, https://getfile.dokpub.com/yandex/get/https://disk.yandex.ru/d/a2nkaqnG-NtXyw/4.jpg</t>
  </si>
  <si>
    <t>11303-200</t>
  </si>
  <si>
    <t>Искусственный мех зеленый с ворсом 9 мм для шитья игрушек и рукоделия, И-144, отрез 145x200 см</t>
  </si>
  <si>
    <t>00-00003224</t>
  </si>
  <si>
    <t>2038775330785</t>
  </si>
  <si>
    <t>Искусственный мех с ворсом 9 мм, зеленый, 145х200</t>
  </si>
  <si>
    <t>https://disk.yandex.ru/d/qP6VdsvI-hU8xQ</t>
  </si>
  <si>
    <t>https://cdn1.ozone.ru/s3/multimedia-o/6825486984.jpg, https://cdn1.ozone.ru/s3/multimedia-c/6825486900.jpg, https://cdn1.ozone.ru/s3/multimedia-d/6825486865.jpg, https://cdn1.ozone.ru/s3/multimedia-k/6825486908.jpg</t>
  </si>
  <si>
    <t>https://getfile.dokpub.com/yandex/get/https://disk.yandex.ru/d/qP6VdsvI-hU8xQ/1.jpg, https://getfile.dokpub.com/yandex/get/https://disk.yandex.ru/d/qP6VdsvI-hU8xQ/2.jpg, https://getfile.dokpub.com/yandex/get/https://disk.yandex.ru/d/qP6VdsvI-hU8xQ/3.jpg, https://getfile.dokpub.com/yandex/get/https://disk.yandex.ru/d/qP6VdsvI-hU8xQ/4.jpg</t>
  </si>
  <si>
    <t>11303-300</t>
  </si>
  <si>
    <t>Искусственный мех зеленый с ворсом 9 мм для шитья игрушек и рукоделия, И-144, отрез 145x300 см</t>
  </si>
  <si>
    <t>00-00003225</t>
  </si>
  <si>
    <t>2038775341859</t>
  </si>
  <si>
    <t>Искусственный мех с ворсом 9 мм, зеленый, 145х300</t>
  </si>
  <si>
    <t>https://disk.yandex.ru/d/9KVZSFyUjSnCBw</t>
  </si>
  <si>
    <t>https://cdn1.ozone.ru/s3/multimedia-g/6825486976.jpg, https://cdn1.ozone.ru/s3/multimedia-c/6825486900.jpg, https://cdn1.ozone.ru/s3/multimedia-d/6825486865.jpg, https://cdn1.ozone.ru/s3/multimedia-k/6825486908.jpg</t>
  </si>
  <si>
    <t>https://getfile.dokpub.com/yandex/get/https://disk.yandex.ru/d/9KVZSFyUjSnCBw/1.jpg, https://getfile.dokpub.com/yandex/get/https://disk.yandex.ru/d/9KVZSFyUjSnCBw/2.jpg, https://getfile.dokpub.com/yandex/get/https://disk.yandex.ru/d/9KVZSFyUjSnCBw/3.jpg, https://getfile.dokpub.com/yandex/get/https://disk.yandex.ru/d/9KVZSFyUjSnCBw/4.jpg</t>
  </si>
  <si>
    <t>11303-400</t>
  </si>
  <si>
    <t>Искусственный мех зеленый с ворсом 9 мм для шитья игрушек и рукоделия, И-144, отрез 145x400 см</t>
  </si>
  <si>
    <t>00-00003226</t>
  </si>
  <si>
    <t>2038775345406</t>
  </si>
  <si>
    <t>Искусственный мех с ворсом 9 мм, зеленый, 145х400</t>
  </si>
  <si>
    <t>https://disk.yandex.ru/d/9Q7XqTDWyGNFIw</t>
  </si>
  <si>
    <t>https://cdn1.ozone.ru/s3/multimedia-e/6825487046.jpg, https://cdn1.ozone.ru/s3/multimedia-c/6825486900.jpg, https://cdn1.ozone.ru/s3/multimedia-d/6825486865.jpg, https://cdn1.ozone.ru/s3/multimedia-k/6825486908.jpg</t>
  </si>
  <si>
    <t>https://getfile.dokpub.com/yandex/get/https://disk.yandex.ru/d/9Q7XqTDWyGNFIw/1.jpg, https://getfile.dokpub.com/yandex/get/https://disk.yandex.ru/d/9Q7XqTDWyGNFIw/2.jpg, https://getfile.dokpub.com/yandex/get/https://disk.yandex.ru/d/9Q7XqTDWyGNFIw/3.jpg, https://getfile.dokpub.com/yandex/get/https://disk.yandex.ru/d/9Q7XqTDWyGNFIw/4.jpg</t>
  </si>
  <si>
    <t>11303-500</t>
  </si>
  <si>
    <t>Искусственный мех зеленый с ворсом 9 мм для шитья игрушек и рукоделия, И-144, отрез 145x500 см</t>
  </si>
  <si>
    <t>00-00003227</t>
  </si>
  <si>
    <t>2038775350790</t>
  </si>
  <si>
    <t>Искусственный мех с ворсом 9 мм, зеленый, 145х500</t>
  </si>
  <si>
    <t>https://disk.yandex.ru/d/_Azlr0YtUjYpCw</t>
  </si>
  <si>
    <t>https://cdn1.ozone.ru/s3/multimedia-g/6825486940.jpg, https://cdn1.ozone.ru/s3/multimedia-c/6825486900.jpg, https://cdn1.ozone.ru/s3/multimedia-d/6825486865.jpg, https://cdn1.ozone.ru/s3/multimedia-k/6825486908.jpg</t>
  </si>
  <si>
    <t>https://getfile.dokpub.com/yandex/get/https://disk.yandex.ru/d/_Azlr0YtUjYpCw/1.jpg, https://getfile.dokpub.com/yandex/get/https://disk.yandex.ru/d/_Azlr0YtUjYpCw/2.jpg, https://getfile.dokpub.com/yandex/get/https://disk.yandex.ru/d/_Azlr0YtUjYpCw/3.jpg, https://getfile.dokpub.com/yandex/get/https://disk.yandex.ru/d/_Azlr0YtUjYpCw/4.jpg</t>
  </si>
  <si>
    <t>11303-600</t>
  </si>
  <si>
    <t>Искусственный мех зеленый с ворсом 9 мм для шитья игрушек и рукоделия, И-144, отрез 145x600 см</t>
  </si>
  <si>
    <t>00-00003228</t>
  </si>
  <si>
    <t>2038775354095</t>
  </si>
  <si>
    <t>Искусственный мех с ворсом 9 мм, зеленый, 145х600</t>
  </si>
  <si>
    <t>https://disk.yandex.ru/d/mUEI_vfRji9ObA</t>
  </si>
  <si>
    <t>https://cdn1.ozone.ru/s3/multimedia-n/6825486983.jpg, https://cdn1.ozone.ru/s3/multimedia-c/6825486900.jpg, https://cdn1.ozone.ru/s3/multimedia-d/6825486865.jpg, https://cdn1.ozone.ru/s3/multimedia-k/6825486908.jpg</t>
  </si>
  <si>
    <t>https://getfile.dokpub.com/yandex/get/https://disk.yandex.ru/d/mUEI_vfRji9ObA/1.jpg, https://getfile.dokpub.com/yandex/get/https://disk.yandex.ru/d/mUEI_vfRji9ObA/2.jpg, https://getfile.dokpub.com/yandex/get/https://disk.yandex.ru/d/mUEI_vfRji9ObA/3.jpg, https://getfile.dokpub.com/yandex/get/https://disk.yandex.ru/d/mUEI_vfRji9ObA/4.jpg</t>
  </si>
  <si>
    <t>11303-700</t>
  </si>
  <si>
    <t>Искусственный мех зеленый с ворсом 9 мм для шитья игрушек и рукоделия, И-144, отрез 145x700 см</t>
  </si>
  <si>
    <t>00-00003229</t>
  </si>
  <si>
    <t>2038775355528</t>
  </si>
  <si>
    <t>Искусственный мех с ворсом 9 мм, зеленый, 145х700</t>
  </si>
  <si>
    <t>https://disk.yandex.ru/d/2KcQkbX93QuBCg</t>
  </si>
  <si>
    <t>https://cdn1.ozone.ru/s3/multimedia-z/6825486887.jpg, https://cdn1.ozone.ru/s3/multimedia-c/6825486900.jpg, https://cdn1.ozone.ru/s3/multimedia-d/6825486865.jpg, https://cdn1.ozone.ru/s3/multimedia-k/6825486908.jpg</t>
  </si>
  <si>
    <t>https://getfile.dokpub.com/yandex/get/https://disk.yandex.ru/d/2KcQkbX93QuBCg/1.jpg, https://getfile.dokpub.com/yandex/get/https://disk.yandex.ru/d/2KcQkbX93QuBCg/2.jpg, https://getfile.dokpub.com/yandex/get/https://disk.yandex.ru/d/2KcQkbX93QuBCg/3.jpg, https://getfile.dokpub.com/yandex/get/https://disk.yandex.ru/d/2KcQkbX93QuBCg/4.jpg</t>
  </si>
  <si>
    <t>11303-10</t>
  </si>
  <si>
    <t>Искусственный мех зеленый с ворсом 9 мм для шитья игрушек и рукоделия, И-144, отрез 10 м</t>
  </si>
  <si>
    <t>00-00003520</t>
  </si>
  <si>
    <t>2039320683875</t>
  </si>
  <si>
    <t>Искусственный мех с ворсом 9 мм, зеленый, рулон 10 м</t>
  </si>
  <si>
    <t>https://disk.yandex.ru/d/DJsfQcmO6YMdpg</t>
  </si>
  <si>
    <t>11304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</si>
  <si>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45x50 см</t>
    </r>
  </si>
  <si>
    <t>00-00003231</t>
  </si>
  <si>
    <t>2038775509945</t>
  </si>
  <si>
    <t>Искусственный мех с ворсом 30мм, Горностай, 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</si>
  <si>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</si>
  <si>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искусственный мех для игрушек; мех для маски раптора; мех для фурсьют;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</si>
  <si>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https://disk.yandex.ru/d/eSuqBMeNQH21IQ</t>
  </si>
  <si>
    <t>https://disk.yandex.ru/d/QHgV9gxwyyDfyA</t>
  </si>
  <si>
    <t>Горностай</t>
  </si>
  <si>
    <t>https://disk.yandex.ru/d/RHKCGkxcKQj8ew</t>
  </si>
  <si>
    <t>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 https://getfile.dokpub.com/yandex/get/https://disk.yandex.ru/d/eSuqBMeNQH21IQ/6.jpg</t>
  </si>
  <si>
    <t>11304-2</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</si>
  <si>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95x50 см</t>
    </r>
  </si>
  <si>
    <t>00-00003232</t>
  </si>
  <si>
    <t>2038775517087</t>
  </si>
  <si>
    <t>Искусственный мех с ворсом 30мм, Горностай, 95х50</t>
  </si>
  <si>
    <t>https://disk.yandex.ru/d/qBNbU08fITzzjg</t>
  </si>
  <si>
    <t>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 https://getfile.dokpub.com/yandex/get/https://disk.yandex.ru/d/qBNbU08fITzzjg/6.jpg</t>
  </si>
  <si>
    <t>NEW 21.11</t>
  </si>
  <si>
    <t>11304-3</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</si>
  <si>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 см</t>
    </r>
  </si>
  <si>
    <t>00-00003233</t>
  </si>
  <si>
    <t>2038775518640</t>
  </si>
  <si>
    <t>Искусственный мех с ворсом 30мм, Горностай, 145х50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</si>
  <si>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</si>
  <si>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https://disk.yandex.ru/d/RG7njhNkEm0_CQ</t>
  </si>
  <si>
    <t>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 https://getfile.dokpub.com/yandex/get/https://disk.yandex.ru/d/RG7njhNkEm0_CQ/6.jpg</t>
  </si>
  <si>
    <t>11304-4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</si>
  <si>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145x100 см</t>
    </r>
  </si>
  <si>
    <t>00-00003234</t>
  </si>
  <si>
    <t>2038775522739</t>
  </si>
  <si>
    <t>Искусственный мех с ворсом 30мм, Горностай, 145х100</t>
  </si>
  <si>
    <t>https://disk.yandex.ru/d/iWiAcYjDWLvFwA</t>
  </si>
  <si>
    <t>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 https://getfile.dokpub.com/yandex/get/https://disk.yandex.ru/d/iWiAcYjDWLvFwA/6.jpg</t>
  </si>
  <si>
    <t>11304-5</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</si>
  <si>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145x150 см</t>
    </r>
  </si>
  <si>
    <t>00-00003235</t>
  </si>
  <si>
    <t>2038775527178</t>
  </si>
  <si>
    <t>Искусственный мех с ворсом 30мм, Горностай, 145х150</t>
  </si>
  <si>
    <t>https://disk.yandex.ru/d/yZUPhUCEx5QeOw</t>
  </si>
  <si>
    <t>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 https://getfile.dokpub.com/yandex/get/https://disk.yandex.ru/d/yZUPhUCEx5QeOw/6.jpg</t>
  </si>
  <si>
    <t>11304-200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</si>
  <si>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145x200 см</t>
    </r>
  </si>
  <si>
    <t>00-00003236</t>
  </si>
  <si>
    <t>2038775528939</t>
  </si>
  <si>
    <t>Искусственный мех с ворсом 30мм, Горностай, 145х200</t>
  </si>
  <si>
    <t>https://disk.yandex.ru/d/UjAYH9AKRjVv_g</t>
  </si>
  <si>
    <t>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 https://getfile.dokpub.com/yandex/get/https://disk.yandex.ru/d/UjAYH9AKRjVv_g/6.jpg</t>
  </si>
  <si>
    <t>11304-300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</si>
  <si>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145x300 см</t>
    </r>
  </si>
  <si>
    <t>00-00003237</t>
  </si>
  <si>
    <t>2038775530277</t>
  </si>
  <si>
    <t>Искусственный мех с ворсом 30мм, Горностай, 145х300</t>
  </si>
  <si>
    <t>https://disk.yandex.ru/d/__RjMCdYRmvGNA</t>
  </si>
  <si>
    <t>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 https://getfile.dokpub.com/yandex/get/https://disk.yandex.ru/d/__RjMCdYRmvGNA/6.jpg</t>
  </si>
  <si>
    <t>11304-400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</si>
  <si>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145x400 см</t>
    </r>
  </si>
  <si>
    <t>00-00003238</t>
  </si>
  <si>
    <t>2038775536385</t>
  </si>
  <si>
    <t>Искусственный мех с ворсом 30мм, Горностай, 145х400</t>
  </si>
  <si>
    <t>https://disk.yandex.ru/d/Yq0RpAglGj-crw</t>
  </si>
  <si>
    <t>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 https://getfile.dokpub.com/yandex/get/https://disk.yandex.ru/d/Yq0RpAglGj-crw/6.jpg</t>
  </si>
  <si>
    <t>11304-500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</si>
  <si>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145x500 см</t>
    </r>
  </si>
  <si>
    <t>00-00003239</t>
  </si>
  <si>
    <t>2038775547640</t>
  </si>
  <si>
    <t>Искусственный мех с ворсом 30мм, Горностай, 145х500</t>
  </si>
  <si>
    <t>https://disk.yandex.ru/d/LUchiLtYMkFstg</t>
  </si>
  <si>
    <t>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 https://getfile.dokpub.com/yandex/get/https://disk.yandex.ru/d/LUchiLtYMkFstg/6.jpg</t>
  </si>
  <si>
    <t>11304-600</t>
  </si>
  <si>
    <r>
      <rPr>
        <rFont val="Arial"/>
        <color rgb="FF000000"/>
        <sz val="11.0"/>
      </rPr>
      <t xml:space="preserve">Искусственный мех с ворсом 30 мм </t>
    </r>
    <r>
      <rPr>
        <rFont val="Arial"/>
        <b/>
        <color rgb="FF000000"/>
        <sz val="11.0"/>
      </rPr>
      <t>"Горностай"</t>
    </r>
    <r>
      <rPr>
        <rFont val="Arial"/>
        <color rgb="FF000000"/>
        <sz val="11.0"/>
      </rPr>
      <t xml:space="preserve"> для шитья игрушек и рукоделия, отрез 145x600 см</t>
    </r>
  </si>
  <si>
    <t>00-00003240</t>
  </si>
  <si>
    <t>2038775551463</t>
  </si>
  <si>
    <t>Искусственный мех с ворсом 30мм, Горностай, 145х600</t>
  </si>
  <si>
    <t>https://disk.yandex.ru/d/5RtzkgyAd23mnw</t>
  </si>
  <si>
    <t>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 https://getfile.dokpub.com/yandex/get/https://disk.yandex.ru/d/5RtzkgyAd23mnw/6.jpg</t>
  </si>
  <si>
    <t>11304-700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</si>
  <si>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145x700 см</t>
    </r>
  </si>
  <si>
    <t>00-00003241</t>
  </si>
  <si>
    <t>2038775554303</t>
  </si>
  <si>
    <t>Искусственный мех с ворсом 30мм, Горностай, 145х700</t>
  </si>
  <si>
    <t>https://disk.yandex.ru/d/tyA7FcE7_hffFw</t>
  </si>
  <si>
    <t>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 https://getfile.dokpub.com/yandex/get/https://disk.yandex.ru/d/tyA7FcE7_hffFw/6.jpg</t>
  </si>
  <si>
    <t>11304-10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</si>
  <si>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10 м</t>
    </r>
  </si>
  <si>
    <t>00-00003522</t>
  </si>
  <si>
    <t>2039320797633</t>
  </si>
  <si>
    <t>Искусственный мех с ворсом 30мм, Горностай, рулон 10 м</t>
  </si>
  <si>
    <t>https://disk.yandex.ru/d/ddGB-BnHuQ74kg</t>
  </si>
  <si>
    <t>11305</t>
  </si>
  <si>
    <t>Искусственный мех бордовый с ворсом 9 мм для шитья игрушек и рукоделия, И-114, отрез 45x50 см</t>
  </si>
  <si>
    <t>00-00003243</t>
  </si>
  <si>
    <t>2038775665764</t>
  </si>
  <si>
    <t>Искусственный мех с ворсом 9 мм, бордовый, 45х50</t>
  </si>
  <si>
    <t>https://disk.yandex.ru/d/h4SozJELerVH3Q</t>
  </si>
  <si>
    <t>https://disk.yandex.ru/d/z_FnarVbBK_Byg</t>
  </si>
  <si>
    <t>И-114</t>
  </si>
  <si>
    <t>бордовый</t>
  </si>
  <si>
    <t>https://disk.yandex.ru/d/_1_bgmlyqNOyOw</t>
  </si>
  <si>
    <t>https://disk.yandex.ru/d/5hwkxfy9Raf5WA</t>
  </si>
  <si>
    <t>https://cdn1.ozone.ru/s3/multimedia-4/6825487000.jpg, https://cdn1.ozone.ru/s3/multimedia-l/6825486765.jpg, https://cdn1.ozone.ru/s3/multimedia-r/6825486771.jpg, https://cdn1.ozone.ru/s3/multimedia-0/6825486780.jpg</t>
  </si>
  <si>
    <t>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t>
  </si>
  <si>
    <t>11305-2</t>
  </si>
  <si>
    <t>Искусственный мех бордовый с ворсом 9 мм для шитья игрушек и рукоделия, И-114, отрез 95x50 см</t>
  </si>
  <si>
    <t>00-00003244</t>
  </si>
  <si>
    <t>2038775667546</t>
  </si>
  <si>
    <t>Искусственный мех с ворсом 9 мм, бордовый, 95х50</t>
  </si>
  <si>
    <t>https://disk.yandex.ru/d/jgkN1tC2ZmKgug</t>
  </si>
  <si>
    <t>https://cdn1.ozone.ru/s3/multimedia-i/6825487050.jpg, https://cdn1.ozone.ru/s3/multimedia-l/6825486765.jpg, https://cdn1.ozone.ru/s3/multimedia-r/6825486771.jpg, https://cdn1.ozone.ru/s3/multimedia-0/6825486780.jpg</t>
  </si>
  <si>
    <t>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t>
  </si>
  <si>
    <t>11305-3</t>
  </si>
  <si>
    <t>Искусственный мех бордовый с ворсом 9 мм для шитья игрушек и рукоделия, И-114, отрез 145x50 см</t>
  </si>
  <si>
    <t>00-00003245</t>
  </si>
  <si>
    <t>2038775668499</t>
  </si>
  <si>
    <t>Искусственный мех с ворсом 9 мм, бордовый, 145х50</t>
  </si>
  <si>
    <t>https://disk.yandex.ru/d/L3j6h_Evg_lzDw</t>
  </si>
  <si>
    <t>https://cdn1.ozone.ru/s3/multimedia-b/6825487043.jpg, https://cdn1.ozone.ru/s3/multimedia-l/6825486765.jpg, https://cdn1.ozone.ru/s3/multimedia-r/6825486771.jpg, https://cdn1.ozone.ru/s3/multimedia-0/6825486780.jpg</t>
  </si>
  <si>
    <t>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t>
  </si>
  <si>
    <t>11305-4</t>
  </si>
  <si>
    <t>Искусственный мех бордовый с ворсом 9 мм для шитья игрушек и рукоделия, И-114, отрез 145x100 см</t>
  </si>
  <si>
    <t>00-00003246</t>
  </si>
  <si>
    <t>2038775669939</t>
  </si>
  <si>
    <t>Искусственный мех с ворсом 9 мм, бордовый, 145х100</t>
  </si>
  <si>
    <t>https://disk.yandex.ru/d/nBM2swffB24CFQ</t>
  </si>
  <si>
    <t>https://cdn1.ozone.ru/s3/multimedia-v/6825486955.jpg, https://cdn1.ozone.ru/s3/multimedia-l/6825486765.jpg, https://cdn1.ozone.ru/s3/multimedia-r/6825486771.jpg, https://cdn1.ozone.ru/s3/multimedia-0/6825486780.jpg</t>
  </si>
  <si>
    <t>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t>
  </si>
  <si>
    <t>11305-5</t>
  </si>
  <si>
    <t>Искусственный мех бордовый с ворсом 9 мм для шитья игрушек и рукоделия, И-114, отрез 145x150 см</t>
  </si>
  <si>
    <t>00-00003247</t>
  </si>
  <si>
    <t>2038775670836</t>
  </si>
  <si>
    <t>Искусственный мех с ворсом 9 мм, бордовый, 145х150</t>
  </si>
  <si>
    <t>https://disk.yandex.ru/d/jR9-sgtpjQQfvw</t>
  </si>
  <si>
    <t>https://cdn1.ozone.ru/s3/multimedia-b/6826720187.jpg, https://cdn1.ozone.ru/s3/multimedia-l/6825486765.jpg, https://cdn1.ozone.ru/s3/multimedia-r/6825486771.jpg, https://cdn1.ozone.ru/s3/multimedia-0/6825486780.jpg</t>
  </si>
  <si>
    <t>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t>
  </si>
  <si>
    <t>11305-200</t>
  </si>
  <si>
    <t>Искусственный мех бордовый с ворсом 9 мм для шитья игрушек и рукоделия, И-114, отрез 145x200 см</t>
  </si>
  <si>
    <t>00-00003248</t>
  </si>
  <si>
    <t>2038775671277</t>
  </si>
  <si>
    <t>Искусственный мех с ворсом 9 мм, бордовый, 145х200</t>
  </si>
  <si>
    <t>https://disk.yandex.ru/d/pa5sGc5VlTByag</t>
  </si>
  <si>
    <t>https://cdn1.ozone.ru/s3/multimedia-v/6825486847.jpg, https://cdn1.ozone.ru/s3/multimedia-l/6825486765.jpg, https://cdn1.ozone.ru/s3/multimedia-r/6825486771.jpg, https://cdn1.ozone.ru/s3/multimedia-0/6825486780.jpg</t>
  </si>
  <si>
    <t>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t>
  </si>
  <si>
    <t>11305-300</t>
  </si>
  <si>
    <t>Искусственный мех бордовый с ворсом 9 мм для шитья игрушек и рукоделия, И-114, отрез 145x300 см</t>
  </si>
  <si>
    <t>00-00003249</t>
  </si>
  <si>
    <t>2038775673011</t>
  </si>
  <si>
    <t>Искусственный мех с ворсом 9 мм, бордовый, 145х300</t>
  </si>
  <si>
    <t>https://disk.yandex.ru/d/1L-VojdLGyeG0w</t>
  </si>
  <si>
    <t>https://cdn1.ozone.ru/s3/multimedia-h/6825487085.jpg, https://cdn1.ozone.ru/s3/multimedia-l/6825486765.jpg, https://cdn1.ozone.ru/s3/multimedia-r/6825486771.jpg, https://cdn1.ozone.ru/s3/multimedia-0/6825486780.jpg</t>
  </si>
  <si>
    <t>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t>
  </si>
  <si>
    <t>11305-400</t>
  </si>
  <si>
    <t>Искусственный мех бордовый с ворсом 9 мм для шитья игрушек и рукоделия, И-114, отрез 145x400 см</t>
  </si>
  <si>
    <t>00-00003250</t>
  </si>
  <si>
    <t>2038775685403</t>
  </si>
  <si>
    <t>Искусственный мех с ворсом 9 мм, бордовый, 145х400</t>
  </si>
  <si>
    <t>https://disk.yandex.ru/d/Ae0T0huMZQQq5Q</t>
  </si>
  <si>
    <t>https://cdn1.ozone.ru/s3/multimedia-g/6825487012.jpg, https://cdn1.ozone.ru/s3/multimedia-l/6825486765.jpg, https://cdn1.ozone.ru/s3/multimedia-r/6825486771.jpg, https://cdn1.ozone.ru/s3/multimedia-0/6825486780.jpg</t>
  </si>
  <si>
    <t>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t>
  </si>
  <si>
    <t>11305-500</t>
  </si>
  <si>
    <t>Искусственный мех бордовый с ворсом 9 мм для шитья игрушек и рукоделия, И-114, отрез 145x500 см</t>
  </si>
  <si>
    <t>00-00003251</t>
  </si>
  <si>
    <t>2038775686592</t>
  </si>
  <si>
    <t>Искусственный мех с ворсом 9 мм, бордовый, 145х500</t>
  </si>
  <si>
    <t>https://disk.yandex.ru/d/MuL_ijYGWaRQig</t>
  </si>
  <si>
    <t>https://cdn1.ozone.ru/s3/multimedia-9/6825487005.jpg, https://cdn1.ozone.ru/s3/multimedia-l/6825486765.jpg, https://cdn1.ozone.ru/s3/multimedia-r/6825486771.jpg, https://cdn1.ozone.ru/s3/multimedia-0/6825486780.jpg</t>
  </si>
  <si>
    <t>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t>
  </si>
  <si>
    <t>11305-600</t>
  </si>
  <si>
    <t>Искусственный мех бордовый с ворсом 9 мм для шитья игрушек и рукоделия, И-114, отрез 145x600 см</t>
  </si>
  <si>
    <t>00-00003252</t>
  </si>
  <si>
    <t>2038775688046</t>
  </si>
  <si>
    <t>Искусственный мех с ворсом 9 мм, бордовый, 145х600</t>
  </si>
  <si>
    <t>https://disk.yandex.ru/d/S9Ykfyb8CsxDWw</t>
  </si>
  <si>
    <t>https://cdn1.ozone.ru/s3/multimedia-5/6825486713.jpg, https://cdn1.ozone.ru/s3/multimedia-l/6825486765.jpg, https://cdn1.ozone.ru/s3/multimedia-r/6825486771.jpg, https://cdn1.ozone.ru/s3/multimedia-0/6825486780.jpg</t>
  </si>
  <si>
    <t>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t>
  </si>
  <si>
    <t>11305-700</t>
  </si>
  <si>
    <t>Искусственный мех бордовый с ворсом 9 мм для шитья игрушек и рукоделия, И-114, отрез 145x700 см</t>
  </si>
  <si>
    <t>00-00003253</t>
  </si>
  <si>
    <t>2038775692449</t>
  </si>
  <si>
    <t>Искусственный мех с ворсом 9 мм, бордовый, 145х700</t>
  </si>
  <si>
    <t>https://disk.yandex.ru/d/b-keVmJ9Sn7KJA</t>
  </si>
  <si>
    <t>https://cdn1.ozone.ru/s3/multimedia-x/6825486957.jpg, https://cdn1.ozone.ru/s3/multimedia-l/6825486765.jpg, https://cdn1.ozone.ru/s3/multimedia-r/6825486771.jpg, https://cdn1.ozone.ru/s3/multimedia-0/6825486780.jpg</t>
  </si>
  <si>
    <t>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t>
  </si>
  <si>
    <t>11305-10</t>
  </si>
  <si>
    <t>Искусственный мех бордовый с ворсом 9 мм для шитья игрушек и рукоделия, И-114, отрез 10 метров</t>
  </si>
  <si>
    <t>00-00003367</t>
  </si>
  <si>
    <t>2039056730799</t>
  </si>
  <si>
    <t>Искусственный мех с ворсом 9 мм, бордовый, рулон 10 м</t>
  </si>
  <si>
    <t>https://disk.yandex.ru/d/lHd2iNGQmbXOlg</t>
  </si>
  <si>
    <t>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t>
  </si>
  <si>
    <t>11306</t>
  </si>
  <si>
    <t>Искусственный мех синий с ворсом 90 мм для шитья игрушек  и рукоделия, ИД-200, отрез 45x50 см</t>
  </si>
  <si>
    <t>00-00003255</t>
  </si>
  <si>
    <t>2038775866949</t>
  </si>
  <si>
    <t>Искусственный мех с ворсом 90 мм, синий, 45х50</t>
  </si>
  <si>
    <t>https://disk.yandex.ru/d/oMm3oCvHx7xyeA</t>
  </si>
  <si>
    <t>https://disk.yandex.ru/d/VYqmMhx6Kvnohg</t>
  </si>
  <si>
    <t>ИД-200</t>
  </si>
  <si>
    <t>https://disk.yandex.ru/d/U4x8H98VqwWw4w</t>
  </si>
  <si>
    <t>https://disk.yandex.ru/d/pEeEjLO_pqln8Q</t>
  </si>
  <si>
    <t>451р (творите с нежностью) 612р (Kunstpelz)</t>
  </si>
  <si>
    <t>https://cdn1.ozone.ru/s3/multimedia-n/6825487019.jpg, https://cdn1.ozone.ru/s3/multimedia-2/6825486818.jpg, https://cdn1.ozone.ru/s3/multimedia-b/6825486827.jpg, https://cdn1.ozone.ru/s3/multimedia-s/6825486844.jpg</t>
  </si>
  <si>
    <t>11306-2</t>
  </si>
  <si>
    <t>Искусственный мех синий с ворсом 90 мм для шитья игрушек  и рукоделия, ИД-200, отрез 95x50 см</t>
  </si>
  <si>
    <t>00-00003257</t>
  </si>
  <si>
    <t>2038775867502</t>
  </si>
  <si>
    <t>Искусственный мех с ворсом 90 мм, синий,  95х50</t>
  </si>
  <si>
    <t>https://disk.yandex.ru/d/04GiA3kMlNiYDw</t>
  </si>
  <si>
    <t>https://cdn1.ozone.ru/s3/multimedia-c/6825487044.jpg, https://cdn1.ozone.ru/s3/multimedia-2/6825486818.jpg, https://cdn1.ozone.ru/s3/multimedia-b/6825486827.jpg, https://cdn1.ozone.ru/s3/multimedia-s/6825486844.jpg</t>
  </si>
  <si>
    <t>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t>
  </si>
  <si>
    <t>11306-3</t>
  </si>
  <si>
    <t>Искусственный мех синий с ворсом 90 мм для шитья игрушек  и рукоделия, ИД-200, отрез 145x50 см</t>
  </si>
  <si>
    <t>00-00003258</t>
  </si>
  <si>
    <t>2038775867984</t>
  </si>
  <si>
    <t>Искусственный мех с ворсом 90 мм, синий,  145х50</t>
  </si>
  <si>
    <t>https://disk.yandex.ru/d/M_RBcP2GSwz8og</t>
  </si>
  <si>
    <t>https://cdn1.ozone.ru/s3/multimedia-l/6825486873.jpg, https://cdn1.ozone.ru/s3/multimedia-2/6825486818.jpg, https://cdn1.ozone.ru/s3/multimedia-b/6825486827.jpg, https://cdn1.ozone.ru/s3/multimedia-s/6825486844.jpg</t>
  </si>
  <si>
    <t>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t>
  </si>
  <si>
    <t>11306-4</t>
  </si>
  <si>
    <t>Искусственный мех синий с ворсом 90 мм для шитья игрушек  и рукоделия, ИД-200, отрез 145x100 см</t>
  </si>
  <si>
    <t>00-00003259</t>
  </si>
  <si>
    <t>2038775868455</t>
  </si>
  <si>
    <t>Искусственный мех с ворсом 90 мм, синий,  145х100</t>
  </si>
  <si>
    <t>https://disk.yandex.ru/d/1rjRphOTjBtKqQ</t>
  </si>
  <si>
    <t>https://cdn1.ozone.ru/s3/multimedia-c/6825487080.jpg, https://cdn1.ozone.ru/s3/multimedia-2/6825486818.jpg, https://cdn1.ozone.ru/s3/multimedia-b/6825486827.jpg, https://cdn1.ozone.ru/s3/multimedia-s/6825486844.jpg</t>
  </si>
  <si>
    <t>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t>
  </si>
  <si>
    <t>11306-5</t>
  </si>
  <si>
    <t>Искусственный мех синий с ворсом 90 мм для шитья игрушек  и рукоделия, ИД-200, отрез 145x150 см</t>
  </si>
  <si>
    <t>00-00003260</t>
  </si>
  <si>
    <t>2038775869216</t>
  </si>
  <si>
    <t>Искусственный мех с ворсом 90 мм, синий,  145х150</t>
  </si>
  <si>
    <t>https://disk.yandex.ru/d/a7NRcrj5i43E-Q</t>
  </si>
  <si>
    <t>https://cdn1.ozone.ru/s3/multimedia-o/6826720020.jpg, https://cdn1.ozone.ru/s3/multimedia-2/6825486818.jpg, https://cdn1.ozone.ru/s3/multimedia-b/6825486827.jpg, https://cdn1.ozone.ru/s3/multimedia-s/6825486844.jpg</t>
  </si>
  <si>
    <t>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t>
  </si>
  <si>
    <t>11306-200</t>
  </si>
  <si>
    <t>Искусственный мех синий с ворсом 90 мм для шитья игрушек  и рукоделия, ИД-200, отрез 145x200 см</t>
  </si>
  <si>
    <t>00-00003261</t>
  </si>
  <si>
    <t>2038775869551</t>
  </si>
  <si>
    <t>Искусственный мех с ворсом 90 мм, синий,  145х200</t>
  </si>
  <si>
    <t>https://disk.yandex.ru/d/1c7p_ihWuLAXDA</t>
  </si>
  <si>
    <t>https://cdn1.ozone.ru/s3/multimedia-g/6825487084.jpg, https://cdn1.ozone.ru/s3/multimedia-2/6825486818.jpg, https://cdn1.ozone.ru/s3/multimedia-b/6825486827.jpg, https://cdn1.ozone.ru/s3/multimedia-s/6825486844.jpg</t>
  </si>
  <si>
    <t>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t>
  </si>
  <si>
    <t>11306-300</t>
  </si>
  <si>
    <t>Искусственный мех синий с ворсом 90 мм для шитья игрушек  и рукоделия, ИД-200, отрез 145x300 см</t>
  </si>
  <si>
    <t>00-00003262</t>
  </si>
  <si>
    <t>2038775870038</t>
  </si>
  <si>
    <t>Искусственный мех с ворсом 90 мм, синий,  145х300</t>
  </si>
  <si>
    <t>https://disk.yandex.ru/d/kULPKxUOO03opQ</t>
  </si>
  <si>
    <t>https://cdn1.ozone.ru/s3/multimedia-q/6825486806.jpg, https://cdn1.ozone.ru/s3/multimedia-2/6825486818.jpg, https://cdn1.ozone.ru/s3/multimedia-b/6825486827.jpg, https://cdn1.ozone.ru/s3/multimedia-s/6825486844.jpg</t>
  </si>
  <si>
    <t>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t>
  </si>
  <si>
    <t>11306-400</t>
  </si>
  <si>
    <t>Искусственный мех синий с ворсом 90 мм для шитья игрушек  и рукоделия, ИД-200, отрез 145x400 см</t>
  </si>
  <si>
    <t>00-00003263</t>
  </si>
  <si>
    <t>2038775870304</t>
  </si>
  <si>
    <t>Искусственный мех с ворсом 90 мм, синий,  145х400</t>
  </si>
  <si>
    <t>https://disk.yandex.ru/d/C-3UDJloTjhjKA</t>
  </si>
  <si>
    <t>https://cdn1.ozone.ru/s3/multimedia-t/6825486989.jpg</t>
  </si>
  <si>
    <t>https://getfile.dokpub.com/yandex/get/https://disk.yandex.ru/d/C-3UDJloTjhjKA/1.jpg</t>
  </si>
  <si>
    <t>11306-500</t>
  </si>
  <si>
    <t>Искусственный мех синий с ворсом 90 мм для шитья игрушек  и рукоделия, ИД-200, отрез 145x500 см</t>
  </si>
  <si>
    <t>00-00003264</t>
  </si>
  <si>
    <t>2038775871325</t>
  </si>
  <si>
    <t>Искусственный мех с ворсом 90 мм, синий,  145х500</t>
  </si>
  <si>
    <t>https://disk.yandex.ru/d/4rjtkoj4s2N9OQ</t>
  </si>
  <si>
    <t>https://cdn1.ozone.ru/s3/multimedia-k/6825486800.jpg, https://cdn1.ozone.ru/s3/multimedia-2/6825486818.jpg, https://cdn1.ozone.ru/s3/multimedia-b/6825486827.jpg, https://cdn1.ozone.ru/s3/multimedia-s/6825486844.jpg</t>
  </si>
  <si>
    <t>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t>
  </si>
  <si>
    <t>11306-600</t>
  </si>
  <si>
    <t>Искусственный мех синий с ворсом 90 мм для шитья игрушек  и рукоделия, ИД-200, отрез 145x600 см</t>
  </si>
  <si>
    <t>00-00003265</t>
  </si>
  <si>
    <t>2038775871776</t>
  </si>
  <si>
    <t>Искусственный мех с ворсом 90 мм, синий,  145х600</t>
  </si>
  <si>
    <t>https://disk.yandex.ru/d/qO3KBqGeQNKoUQ</t>
  </si>
  <si>
    <t>https://cdn1.ozone.ru/s3/multimedia-k/6825486944.jpg, https://cdn1.ozone.ru/s3/multimedia-2/6825486818.jpg, https://cdn1.ozone.ru/s3/multimedia-b/6825486827.jpg, https://cdn1.ozone.ru/s3/multimedia-s/6825486844.jpg</t>
  </si>
  <si>
    <t>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t>
  </si>
  <si>
    <t>11306-700</t>
  </si>
  <si>
    <t>Искусственный мех синий с ворсом 90 мм для шитья игрушек  и рукоделия, ИД-200, отрез 145x700 см</t>
  </si>
  <si>
    <t>00-00003266</t>
  </si>
  <si>
    <t>2038775873480</t>
  </si>
  <si>
    <t>Искусственный мех с ворсом 90 мм, синий,  145х700</t>
  </si>
  <si>
    <t>https://disk.yandex.ru/d/gctgIcaJ1TtynQ</t>
  </si>
  <si>
    <t>https://cdn1.ozone.ru/s3/multimedia-u/6825486954.jpg, https://cdn1.ozone.ru/s3/multimedia-2/6825486818.jpg, https://cdn1.ozone.ru/s3/multimedia-b/6825486827.jpg, https://cdn1.ozone.ru/s3/multimedia-s/6825486844.jpg</t>
  </si>
  <si>
    <t>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t>
  </si>
  <si>
    <t>NEW 29.11</t>
  </si>
  <si>
    <t>11313-1</t>
  </si>
  <si>
    <t>Искусственный мех зеленый с ворсом 30 мм для шитья игрушек  и рукоделия, ИП-141, отрез 45x50 см</t>
  </si>
  <si>
    <t>00-00003370</t>
  </si>
  <si>
    <t>2039076721692</t>
  </si>
  <si>
    <t>Искусственный мех с ворсом 30 мм, зеленый, 45х50</t>
  </si>
  <si>
    <t>https://disk.yandex.ru/d/Kr7wCzHpDWWrOQ</t>
  </si>
  <si>
    <t>https://disk.yandex.ru/d/pzxtHmCrwFaqVQ</t>
  </si>
  <si>
    <t>Зелёный</t>
  </si>
  <si>
    <t>https://disk.yandex.ru/d/kWh_NwhDf3kqcQ</t>
  </si>
  <si>
    <t>https://getfile.dokpub.com/yandex/get/https://disk.yandex.ru/d/Kr7wCzHpDWWrOQ/1.jpg, https://getfile.dokpub.com/yandex/get/https://disk.yandex.ru/d/Kr7wCzHpDWWrOQ/2.jpg, https://getfile.dokpub.com/yandex/get/https://disk.yandex.ru/d/Kr7wCzHpDWWrOQ/3.jpg, https://getfile.dokpub.com/yandex/get/https://disk.yandex.ru/d/Kr7wCzHpDWWrOQ/4.jpg</t>
  </si>
  <si>
    <t>11313-2</t>
  </si>
  <si>
    <t>Искусственный мех зеленый с ворсом 30 мм для шитья игрушек  и рукоделия, ИП-141, отрез 95x50 см</t>
  </si>
  <si>
    <t>00-00003371</t>
  </si>
  <si>
    <t>2039076722293</t>
  </si>
  <si>
    <t>Искусственный мех с ворсом 30 мм, зеленый, 95х50</t>
  </si>
  <si>
    <t>https://disk.yandex.ru/d/yqTGaFFNFbIjtw</t>
  </si>
  <si>
    <t>https://getfile.dokpub.com/yandex/get/https://disk.yandex.ru/d/yqTGaFFNFbIjtw/1.jpg, https://getfile.dokpub.com/yandex/get/https://disk.yandex.ru/d/yqTGaFFNFbIjtw/2.jpg, https://getfile.dokpub.com/yandex/get/https://disk.yandex.ru/d/yqTGaFFNFbIjtw/3.jpg, https://getfile.dokpub.com/yandex/get/https://disk.yandex.ru/d/yqTGaFFNFbIjtw/4.jpg</t>
  </si>
  <si>
    <t>11313-50</t>
  </si>
  <si>
    <t>Искусственный мех зеленый с ворсом 30 мм для шитья игрушек  и рукоделия, ИП-141, отрез 145x50 см</t>
  </si>
  <si>
    <t>00-00003372</t>
  </si>
  <si>
    <t>2039076722750</t>
  </si>
  <si>
    <t>Искусственный мех с ворсом 30 мм, зеленый, 145х50</t>
  </si>
  <si>
    <t>https://disk.yandex.ru/d/GJJ1M8J69ElXKw</t>
  </si>
  <si>
    <t>https://getfile.dokpub.com/yandex/get/https://disk.yandex.ru/d/GJJ1M8J69ElXKw/1.jpg, https://getfile.dokpub.com/yandex/get/https://disk.yandex.ru/d/GJJ1M8J69ElXKw/2.jpg, https://getfile.dokpub.com/yandex/get/https://disk.yandex.ru/d/GJJ1M8J69ElXKw/3.jpg, https://getfile.dokpub.com/yandex/get/https://disk.yandex.ru/d/GJJ1M8J69ElXKw/4.jpg</t>
  </si>
  <si>
    <t>11313-100</t>
  </si>
  <si>
    <t>Искусственный мех зеленый с ворсом 30 мм для шитья игрушек  и рукоделия, ИП-141, отрез 145x100 см</t>
  </si>
  <si>
    <t>00-00003374</t>
  </si>
  <si>
    <t>2039076723221</t>
  </si>
  <si>
    <t>Искусственный мех с ворсом 30 мм, зеленый, 145х100</t>
  </si>
  <si>
    <t>https://disk.yandex.ru/d/ODikGs9YB1AJWg</t>
  </si>
  <si>
    <t>https://getfile.dokpub.com/yandex/get/https://disk.yandex.ru/d/ODikGs9YB1AJWg/1.jpg, https://getfile.dokpub.com/yandex/get/https://disk.yandex.ru/d/ODikGs9YB1AJWg/2.jpg, https://getfile.dokpub.com/yandex/get/https://disk.yandex.ru/d/ODikGs9YB1AJWg/3.jpg, https://getfile.dokpub.com/yandex/get/https://disk.yandex.ru/d/ODikGs9YB1AJWg/4.jpg</t>
  </si>
  <si>
    <t>11313-150</t>
  </si>
  <si>
    <t>Искусственный мех зеленый с ворсом 30 мм для шитья игрушек  и рукоделия, ИП-141, отрез 145x150 см</t>
  </si>
  <si>
    <t>00-00003375</t>
  </si>
  <si>
    <t>2039076733787</t>
  </si>
  <si>
    <t>Искусственный мех с ворсом 30 мм, зеленый,145 х150</t>
  </si>
  <si>
    <t>https://disk.yandex.ru/d/x8jsc_148xwaXQ</t>
  </si>
  <si>
    <t>https://getfile.dokpub.com/yandex/get/https://disk.yandex.ru/d/x8jsc_148xwaXQ/1.jpg, https://getfile.dokpub.com/yandex/get/https://disk.yandex.ru/d/x8jsc_148xwaXQ/2.jpg, https://getfile.dokpub.com/yandex/get/https://disk.yandex.ru/d/x8jsc_148xwaXQ/3.jpg, https://getfile.dokpub.com/yandex/get/https://disk.yandex.ru/d/x8jsc_148xwaXQ/4.jpg</t>
  </si>
  <si>
    <t>11313-200</t>
  </si>
  <si>
    <t>Искусственный мех зеленый с ворсом 30 мм для шитья игрушек  и рукоделия, ИП-141, отрез 145x200 см</t>
  </si>
  <si>
    <t>00-00003376</t>
  </si>
  <si>
    <t>2039076734616</t>
  </si>
  <si>
    <t>Искусственный мех с ворсом 30 мм, зеленый, 145х200</t>
  </si>
  <si>
    <t>https://disk.yandex.ru/d/WdPUFqS8lR9KPg</t>
  </si>
  <si>
    <t>https://getfile.dokpub.com/yandex/get/https://disk.yandex.ru/d/WdPUFqS8lR9KPg/1.jpg, https://getfile.dokpub.com/yandex/get/https://disk.yandex.ru/d/WdPUFqS8lR9KPg/2.jpg, https://getfile.dokpub.com/yandex/get/https://disk.yandex.ru/d/WdPUFqS8lR9KPg/3.jpg, https://getfile.dokpub.com/yandex/get/https://disk.yandex.ru/d/WdPUFqS8lR9KPg/4.jpg</t>
  </si>
  <si>
    <t>11313-300</t>
  </si>
  <si>
    <t>Искусственный мех зеленый с ворсом 30 мм для шитья игрушек  и рукоделия, ИП-141, отрез 145x300 см</t>
  </si>
  <si>
    <t>00-00003377</t>
  </si>
  <si>
    <t>2039076735040</t>
  </si>
  <si>
    <t>Искусственный мех с ворсом 30 мм, зеленый, 145х300</t>
  </si>
  <si>
    <t>https://disk.yandex.ru/d/3Qia848Qf4rlOw</t>
  </si>
  <si>
    <t>https://getfile.dokpub.com/yandex/get/https://disk.yandex.ru/d/3Qia848Qf4rlOw/1.jpg, https://getfile.dokpub.com/yandex/get/https://disk.yandex.ru/d/3Qia848Qf4rlOw/2.jpg, https://getfile.dokpub.com/yandex/get/https://disk.yandex.ru/d/3Qia848Qf4rlOw/3.jpg, https://getfile.dokpub.com/yandex/get/https://disk.yandex.ru/d/3Qia848Qf4rlOw/4.jpg</t>
  </si>
  <si>
    <t>11313-400</t>
  </si>
  <si>
    <t>Искусственный мех зеленый с ворсом 30 мм для шитья игрушек  и рукоделия, ИП-141, отрез 145x400 см</t>
  </si>
  <si>
    <t>00-00003378</t>
  </si>
  <si>
    <t>2039076735736</t>
  </si>
  <si>
    <t>Искусственный мех с ворсом 30 мм, зеленый, 145х400</t>
  </si>
  <si>
    <t>https://disk.yandex.ru/d/1GjTJy_B3leEuw</t>
  </si>
  <si>
    <t>https://getfile.dokpub.com/yandex/get/https://disk.yandex.ru/d/1GjTJy_B3leEuw/1.jpg, https://getfile.dokpub.com/yandex/get/https://disk.yandex.ru/d/1GjTJy_B3leEuw/2.jpg, https://getfile.dokpub.com/yandex/get/https://disk.yandex.ru/d/1GjTJy_B3leEuw/3.jpg, https://getfile.dokpub.com/yandex/get/https://disk.yandex.ru/d/1GjTJy_B3leEuw/4.jpg</t>
  </si>
  <si>
    <t>11313-500</t>
  </si>
  <si>
    <t>Искусственный мех зеленый с ворсом 30 мм для шитья игрушек  и рукоделия, ИП-141, рукоделия, отрез 145x500 см</t>
  </si>
  <si>
    <t>00-00003379</t>
  </si>
  <si>
    <t>2039076736078</t>
  </si>
  <si>
    <t>Искусственный мех с ворсом 30 мм, зеленый, 145х500</t>
  </si>
  <si>
    <t>https://disk.yandex.ru/d/9T8GBDKGMER1WA</t>
  </si>
  <si>
    <t>https://getfile.dokpub.com/yandex/get/https://disk.yandex.ru/d/9T8GBDKGMER1WA/1.jpg, https://getfile.dokpub.com/yandex/get/https://disk.yandex.ru/d/9T8GBDKGMER1WA/2.jpg, https://getfile.dokpub.com/yandex/get/https://disk.yandex.ru/d/9T8GBDKGMER1WA/3.jpg, https://getfile.dokpub.com/yandex/get/https://disk.yandex.ru/d/9T8GBDKGMER1WA/4.jpg</t>
  </si>
  <si>
    <t>11313-600</t>
  </si>
  <si>
    <t>Искусственный мех зеленый с ворсом 30 мм для шитья игрушек  и рукоделия, ИП-141, отрез 145x600 см</t>
  </si>
  <si>
    <t>00-00003380</t>
  </si>
  <si>
    <t>2039076746770</t>
  </si>
  <si>
    <t>Искусственный мех с ворсом 30 мм, зеленый, 145х600</t>
  </si>
  <si>
    <t>https://disk.yandex.ru/d/CcCTmO0jckW0Jw</t>
  </si>
  <si>
    <t>https://getfile.dokpub.com/yandex/get/https://disk.yandex.ru/d/CcCTmO0jckW0Jw/1.jpg, https://getfile.dokpub.com/yandex/get/https://disk.yandex.ru/d/CcCTmO0jckW0Jw/2.jpg, https://getfile.dokpub.com/yandex/get/https://disk.yandex.ru/d/CcCTmO0jckW0Jw/3.jpg, https://getfile.dokpub.com/yandex/get/https://disk.yandex.ru/d/CcCTmO0jckW0Jw/4.jpg</t>
  </si>
  <si>
    <t>11313-700</t>
  </si>
  <si>
    <t>Искусственный мех зеленый с ворсом 30 мм для шитья игрушек  и рукоделия, ИП-141, отрез 145x700 см</t>
  </si>
  <si>
    <t>00-00003381</t>
  </si>
  <si>
    <t>2039076747456</t>
  </si>
  <si>
    <t>Искусственный мех с ворсом 30 мм, зеленый, 145х700</t>
  </si>
  <si>
    <t>https://disk.yandex.ru/d/kWbMI2xOIu3aTA</t>
  </si>
  <si>
    <t>https://getfile.dokpub.com/yandex/get/https://disk.yandex.ru/d/kWbMI2xOIu3aTA/1.jpg, https://getfile.dokpub.com/yandex/get/https://disk.yandex.ru/d/kWbMI2xOIu3aTA/2.jpg, https://getfile.dokpub.com/yandex/get/https://disk.yandex.ru/d/kWbMI2xOIu3aTA/3.jpg, https://getfile.dokpub.com/yandex/get/https://disk.yandex.ru/d/kWbMI2xOIu3aTA/4.jpg</t>
  </si>
  <si>
    <t>13314-1</t>
  </si>
  <si>
    <t>Искусственный мех Гринч с ворсом 90 мм для шитья игрушек  и рукоделия, ИД-1403, отрез 45х50  см</t>
  </si>
  <si>
    <t>00-00003385</t>
  </si>
  <si>
    <t>2039085625073</t>
  </si>
  <si>
    <t>Искусственный мех с ворсом 90 мм, Гринч, 45х50</t>
  </si>
  <si>
    <t>https://disk.yandex.ru/d/pRgTvTJUFsZmSQ</t>
  </si>
  <si>
    <t>https://disk.yandex.ru/d/IXsuos_cPpN8nw</t>
  </si>
  <si>
    <t>https://disk.yandex.ru/d/_AavwcWhk9ze1A</t>
  </si>
  <si>
    <t>685р (Minky Love)</t>
  </si>
  <si>
    <t>13314-2</t>
  </si>
  <si>
    <t>Искусственный мех Гринч с ворсом 90 мм для шитья игрушек  и рукоделия, ИД-1403, отрез 95х50  см</t>
  </si>
  <si>
    <t>00-00003386</t>
  </si>
  <si>
    <t>2039085626087</t>
  </si>
  <si>
    <t>Искусственный мех с ворсом 90 мм, Гринч, 95х50</t>
  </si>
  <si>
    <t>https://disk.yandex.ru/d/6jbjT8rLLtbSHA</t>
  </si>
  <si>
    <t>13314-50</t>
  </si>
  <si>
    <t>Искусственный мех Гринч с ворсом 90 мм для шитья игрушек  и рукоделия, ИД-1403, отрез 145х50  см</t>
  </si>
  <si>
    <t>00-00003387</t>
  </si>
  <si>
    <t>2039085626841</t>
  </si>
  <si>
    <t>Искусственный мех с ворсом 90 мм, Гринч, 145х50</t>
  </si>
  <si>
    <t>https://disk.yandex.ru/d/9ONdUOLKEsRnEg</t>
  </si>
  <si>
    <t>13314-100</t>
  </si>
  <si>
    <t>Искусственный мех Гринч с ворсом 90 мм для шитья игрушек  и рукоделия, ИД-1403, отрез 145х100  см</t>
  </si>
  <si>
    <t>00-00003388</t>
  </si>
  <si>
    <t>2039085627954</t>
  </si>
  <si>
    <t>Искусственный мех с ворсом 90 мм, Гринч, 145х100</t>
  </si>
  <si>
    <t>https://disk.yandex.ru/d/J0HQNmfMaKRCiA</t>
  </si>
  <si>
    <t>13314-150</t>
  </si>
  <si>
    <t>Искусственный мех Гринч с ворсом 90 мм для шитья игрушек  и рукоделия, ИД-1403, отрез 145х150  см</t>
  </si>
  <si>
    <t>00-00003389</t>
  </si>
  <si>
    <t>2039085628821</t>
  </si>
  <si>
    <t>Искусственный мех с ворсом 90 мм, Гринч, 145х150</t>
  </si>
  <si>
    <t>https://disk.yandex.ru/d/7R2RMjRrbN6Kvg</t>
  </si>
  <si>
    <t>13314-200</t>
  </si>
  <si>
    <t>Искусственный мех Гринч с ворсом 90 мм для шитья игрушек  и рукоделия, ИД-1403, отрез 145х200  см</t>
  </si>
  <si>
    <t>00-00003390</t>
  </si>
  <si>
    <t>2039085629767</t>
  </si>
  <si>
    <t>Искусственный мех с ворсом 90 мм, Гринч, 145х200</t>
  </si>
  <si>
    <t>https://disk.yandex.ru/d/i1dV4bIjVbaFHw</t>
  </si>
  <si>
    <t>13314-300</t>
  </si>
  <si>
    <t>Искусственный мех Гринч с ворсом 90 мм для шитья игрушек  и рукоделия, ИД-1403, отрез 145х300  см</t>
  </si>
  <si>
    <t>00-00003391</t>
  </si>
  <si>
    <t>2039085630527</t>
  </si>
  <si>
    <t>Искусственный мех с ворсом 90 мм, Гринч, 145х300</t>
  </si>
  <si>
    <t>https://disk.yandex.ru/d/pFgo05agBPNPjg</t>
  </si>
  <si>
    <t>13314-400</t>
  </si>
  <si>
    <t>Искусственный мех Гринч с ворсом 90 мм для шитья игрушек  и рукоделия, ИД-1403, отрез 145х400  см</t>
  </si>
  <si>
    <t>00-00003392</t>
  </si>
  <si>
    <t>2039085631364</t>
  </si>
  <si>
    <t>Искусственный мех с ворсом 90 мм, Гринч, 145х400</t>
  </si>
  <si>
    <t>https://disk.yandex.ru/d/GGquk-8WUggeAg</t>
  </si>
  <si>
    <t>13314-500</t>
  </si>
  <si>
    <t>Искусственный мех Гринч с ворсом 90 мм для шитья игрушек  и рукоделия, ИД-1403, отрез 145х500  см</t>
  </si>
  <si>
    <t>00-00003393</t>
  </si>
  <si>
    <t>2039085632873</t>
  </si>
  <si>
    <t>Искусственный мех с ворсом 90 мм, Гринч, 145х500</t>
  </si>
  <si>
    <t>https://disk.yandex.ru/d/gLBIkHkY4PMJ8A</t>
  </si>
  <si>
    <t>13314-600</t>
  </si>
  <si>
    <t>Искусственный мех Гринч с ворсом 90 мм для шитья игрушек  и рукоделия, ИД-1403, отрез 145х600  см</t>
  </si>
  <si>
    <t>00-00003394</t>
  </si>
  <si>
    <t>2039085633641</t>
  </si>
  <si>
    <t>Искусственный мех с ворсом 90 мм, Гринч, 145х600</t>
  </si>
  <si>
    <t>https://disk.yandex.ru/d/gHQ6qUyCrvIhtA</t>
  </si>
  <si>
    <t>13314-700</t>
  </si>
  <si>
    <t>Искусственный мех Гринч с ворсом 90 мм для шитья игрушек  и рукоделия, ИД-1403, отрез 145х700  см</t>
  </si>
  <si>
    <t>00-00003395</t>
  </si>
  <si>
    <t>2039085634785</t>
  </si>
  <si>
    <t>Искусственный мех с ворсом 90 мм, Гринч, 145х700</t>
  </si>
  <si>
    <t>https://disk.yandex.ru/d/Cyg_dqSYj_ve5w</t>
  </si>
  <si>
    <t>11315-1</t>
  </si>
  <si>
    <t>Искусственный мех Лаванда с ворсом 90 мм для шитья игрушек  и рукоделия, ИД-253, отрез 45х50 см</t>
  </si>
  <si>
    <t>00-00003406</t>
  </si>
  <si>
    <t>2039110298296</t>
  </si>
  <si>
    <t>Искусственный мех с ворсом 90 мм, Лаванда , 45х50</t>
  </si>
  <si>
    <t>https://disk.yandex.ru/d/OC6HPrJWQR4Yag</t>
  </si>
  <si>
    <t>https://disk.yandex.ru/d/jlrDLMJAOT_KEQ</t>
  </si>
  <si>
    <t>https://disk.yandex.ru/d/hVEvJzMSMVC4xg</t>
  </si>
  <si>
    <t>11315-2</t>
  </si>
  <si>
    <t>Искусственный мех Лаванда с ворсом 90 мм для шитья игрушек  и рукоделия, ИД-253, отрез 95х50 см</t>
  </si>
  <si>
    <t>00-00003408</t>
  </si>
  <si>
    <t>2039110301378</t>
  </si>
  <si>
    <t>Искусственный мех с ворсом 90 мм, Лаванда , 95х50</t>
  </si>
  <si>
    <t>https://disk.yandex.ru/d/keMSNw8u0zde1w</t>
  </si>
  <si>
    <t>11315-50</t>
  </si>
  <si>
    <t>Искусственный мех Лаванда с ворсом 90 мм для шитья игрушек  и рукоделия, ИД-253, отрез 145х50 см</t>
  </si>
  <si>
    <t>00-00003409</t>
  </si>
  <si>
    <t>2039110302443</t>
  </si>
  <si>
    <t>Искусственный мех с ворсом 90 мм, Лаванда , 145х50</t>
  </si>
  <si>
    <t>https://disk.yandex.ru/d/O5FMwDSGrUqFNw</t>
  </si>
  <si>
    <t>11315-100</t>
  </si>
  <si>
    <t>Искусственный мех Лаванда с ворсом 90 мм для шитья игрушек  и рукоделия, ИД-253, отрез 145х100 см</t>
  </si>
  <si>
    <t>00-00003410</t>
  </si>
  <si>
    <t>2039110303242</t>
  </si>
  <si>
    <t>Искусственный мех с ворсом 90 мм, Лаванда , 145х100</t>
  </si>
  <si>
    <t>https://disk.yandex.ru/d/v9cIafvHdbiHcA</t>
  </si>
  <si>
    <t>11315-150</t>
  </si>
  <si>
    <t>Искусственный мех Лаванда с ворсом 90 мм для шитья игрушек  и рукоделия, ИД-253, отрез 145х150 см</t>
  </si>
  <si>
    <t>00-00003411</t>
  </si>
  <si>
    <t>2039110303914</t>
  </si>
  <si>
    <t>Искусственный мех с ворсом 90 мм, Лаванда , 145х150</t>
  </si>
  <si>
    <t>https://disk.yandex.ru/d/pLNj2eGM_tAnIA</t>
  </si>
  <si>
    <t>11315-200</t>
  </si>
  <si>
    <t>Искусственный мех Лаванда с ворсом 90 мм для шитья игрушек  и рукоделия, ИД-253, отрез 145х200 см</t>
  </si>
  <si>
    <t>00-00003412</t>
  </si>
  <si>
    <t>2039110304492</t>
  </si>
  <si>
    <t>Искусственный мех с ворсом 90 мм, Лаванда , 145х200</t>
  </si>
  <si>
    <t>https://disk.yandex.ru/d/_Aut4zysd4IShQ</t>
  </si>
  <si>
    <t>11315-300</t>
  </si>
  <si>
    <t>Искусственный мех Лаванда с ворсом 90 мм для шитья игрушек  и рукоделия, ИД-253, отрез 145х300 см</t>
  </si>
  <si>
    <t>00-00003413</t>
  </si>
  <si>
    <t>2039110305437</t>
  </si>
  <si>
    <t>Искусственный мех с ворсом 90 мм, Лаванда , 145х300</t>
  </si>
  <si>
    <t>https://disk.yandex.ru/d/EAdd4UYAX2F6Cg</t>
  </si>
  <si>
    <t>11315-400</t>
  </si>
  <si>
    <t>Искусственный мех Лаванда с ворсом 90 мм для шитья игрушек  и рукоделия, ИД-253, отрез 145х400 см</t>
  </si>
  <si>
    <t>00-00003414</t>
  </si>
  <si>
    <t>2039110356057</t>
  </si>
  <si>
    <t>Искусственный мех с ворсом 90 мм, Лаванда , 145х400</t>
  </si>
  <si>
    <t>https://disk.yandex.ru/d/IGmXEa93n8_15g</t>
  </si>
  <si>
    <t>11315-500</t>
  </si>
  <si>
    <t>Искусственный мех Лаванда с ворсом 90 мм для шитья игрушек  и рукоделия, ИД-253, отрез 145х500 см</t>
  </si>
  <si>
    <t>00-00003415</t>
  </si>
  <si>
    <t>2039110356378</t>
  </si>
  <si>
    <t>Искусственный мех с ворсом 90 мм, Лаванда , 145х500</t>
  </si>
  <si>
    <t>https://disk.yandex.ru/d/4g2Xny51i5vnTg</t>
  </si>
  <si>
    <t>11315-600</t>
  </si>
  <si>
    <t>Искусственный мех Лаванда с ворсом 90 мм для шитья игрушек  и рукоделия, ИД-253, отрез 145х600 см</t>
  </si>
  <si>
    <t>00-00003416</t>
  </si>
  <si>
    <t>2039110357078</t>
  </si>
  <si>
    <t>Искусственный мех с ворсом 90 мм, Лаванда , 145х600</t>
  </si>
  <si>
    <t>https://disk.yandex.ru/d/KGNEdW-ZH7rWtw</t>
  </si>
  <si>
    <t>11315-700</t>
  </si>
  <si>
    <t>Искусственный мех Лаванда с ворсом 90 мм для шитья игрушек  и рукоделия, ИД-253, отрез 145х700 см</t>
  </si>
  <si>
    <t>00-00003417</t>
  </si>
  <si>
    <t>2039110357948</t>
  </si>
  <si>
    <t>Искусственный мех с ворсом 90 мм, Лаванда , 145х700</t>
  </si>
  <si>
    <t>https://disk.yandex.ru/d/_bEKPcSrYznl1g</t>
  </si>
  <si>
    <t>NEW c 8.12</t>
  </si>
  <si>
    <t>11314-1</t>
  </si>
  <si>
    <t>Искусственный мех Песец бежевый ворс 27мм для шитья игрушек и рукоделия (ИС-505) отрез 45х50см</t>
  </si>
  <si>
    <t>00-00003420</t>
  </si>
  <si>
    <t>2039124465516</t>
  </si>
  <si>
    <t>Искусственный мех Песец бежевый ворс 27мм отрез 95х50см</t>
  </si>
  <si>
    <t>Реалистичный мех искусственный (Песец) -
Отлично подходит для создания Реалистичных игрушек, которые будут выглядеть как настоящие животные, а также для изготовления стильных сумок и других аксессуаров.
Имеет натуральный вид и приятный на ощупь, бежевый окрас этого меха делает его универсальным и легко сочетаемым с другими материалами.
Благодаря своей прочности и устойчивости к износу, этот мех подходит для создания множества красивых изделий и открывает возможности для творчества.
Также, при работе с искусственным мехом, важно учитывать, что он может осыпаться при отрезе.
Поэтому необходимо зачищать края или обрабатывать их специальными средствами, чтобы избежать рассыпания материала.
Это поможет сохранить целостность изделия и обеспечить красивый внешний вид.</t>
  </si>
  <si>
    <t>мех для игрушек; искуственный мех; мех для маски раптора; мех для фурсьют; искусственный мех; мех искусственный песец; мех для рукоделия; искусственный мех ткань для шитья; мех искусственный для рукоделия; мех искусственный; искусственный мех;</t>
  </si>
  <si>
    <t>https://disk.yandex.ru/d/_S9jdcqTWdf1bg</t>
  </si>
  <si>
    <t>https://disk.yandex.ru/d/MX-bdrmMmwXSCg</t>
  </si>
  <si>
    <t>Песец бежевый</t>
  </si>
  <si>
    <t>https://disk.yandex.ru/d/VKZ-iypelQxTJA</t>
  </si>
  <si>
    <t>11314-2</t>
  </si>
  <si>
    <t>Искусственный мех Песец бежевый ворс 27мм для шитья игрушек и рукоделия (ИС-505) 95х50см</t>
  </si>
  <si>
    <t>00-00003421</t>
  </si>
  <si>
    <t>2039124466322</t>
  </si>
  <si>
    <t>https://disk.yandex.ru/d/MGKkIE80stcxFA</t>
  </si>
  <si>
    <t>11314-50</t>
  </si>
  <si>
    <t>Стоп</t>
  </si>
  <si>
    <t>Искусственный мех Песец бежевый ворс 27мм для шитья игрушек и рукоделия (ИС-505) 145х50см</t>
  </si>
  <si>
    <t>00-00003422</t>
  </si>
  <si>
    <t>2039124467060</t>
  </si>
  <si>
    <t>Искусственный мех Песец бежевый ворс 27мм отрез 145х50см</t>
  </si>
  <si>
    <t>https://disk.yandex.ru/d/49Rmz_T9aRp38A</t>
  </si>
  <si>
    <t>11314-100</t>
  </si>
  <si>
    <t>Искусственный мех Песец бежевый ворс 27мм для шитья игрушек и рукоделия (ИС-505) 145х100см</t>
  </si>
  <si>
    <t>00-00003423</t>
  </si>
  <si>
    <t>2039124468142</t>
  </si>
  <si>
    <t>Искусственный мех Песец бежевый ворс 27мм отрез 145х100см</t>
  </si>
  <si>
    <t>https://disk.yandex.ru/d/VmfBNrlAgpGz7g</t>
  </si>
  <si>
    <t>11314-150</t>
  </si>
  <si>
    <t>Искусственный мех Песец бежевый ворс 27мм для шитья игрушек и рукоделия (ИС-505) 145х150см</t>
  </si>
  <si>
    <t>00-00003424</t>
  </si>
  <si>
    <t>2039124468777</t>
  </si>
  <si>
    <t>Искусственный мех Песец бежевый ворс 27мм отрез 145х150см</t>
  </si>
  <si>
    <t>https://disk.yandex.ru/d/wuLQbahdq-leZw</t>
  </si>
  <si>
    <t>11314-200</t>
  </si>
  <si>
    <t>Искусственный мех Песец бежевый ворс 27мм для шитья игрушек и рукоделия (ИС-505) 145х200см</t>
  </si>
  <si>
    <t>00-00003425</t>
  </si>
  <si>
    <t>2039124473061</t>
  </si>
  <si>
    <t>Искусственный мех Песец бежевый ворс 27мм отрез 145х200см</t>
  </si>
  <si>
    <t>https://disk.yandex.ru/d/vja9GOhz5aPKMA</t>
  </si>
  <si>
    <t>11314-300</t>
  </si>
  <si>
    <t>Искусственный мех Песец бежевый ворс 27мм для шитья игрушек и рукоделия (ИС-505) 145х300см</t>
  </si>
  <si>
    <t>00-00003426</t>
  </si>
  <si>
    <t>2039124474907</t>
  </si>
  <si>
    <t>Искусственный мех Песец бежевый ворс 27мм отрез 145х300см</t>
  </si>
  <si>
    <t>https://disk.yandex.ru/d/wyPVp9bEw-BL8Q</t>
  </si>
  <si>
    <t>11314-400</t>
  </si>
  <si>
    <t>Искусственный мех Песец бежевый ворс 27мм для шитья игрушек и рукоделия (ИС-505) 145х400см</t>
  </si>
  <si>
    <t>00-00003427</t>
  </si>
  <si>
    <t>2039124475546</t>
  </si>
  <si>
    <t>Искусственный мех Песец бежевый ворс 27мм отрез 145х400см</t>
  </si>
  <si>
    <t>https://disk.yandex.ru/d/aVvFucioC-Jifw</t>
  </si>
  <si>
    <t>11314-500</t>
  </si>
  <si>
    <t>Искусственный мех Песец бежевый ворс 27мм для шитья игрушек и рукоделия (ИС-505) 145х500см</t>
  </si>
  <si>
    <t>00-00003428</t>
  </si>
  <si>
    <t>2039124476468</t>
  </si>
  <si>
    <t>Искусственный мех Песец бежевый ворс 27мм отрез 145х500см</t>
  </si>
  <si>
    <t>https://disk.yandex.ru/d/QGgsv9_bBGqiPA</t>
  </si>
  <si>
    <t>11314-600</t>
  </si>
  <si>
    <t>Искусственный мех Песец бежевый ворс 27мм для шитья игрушек и рукоделия (ИС-505) 145х600см</t>
  </si>
  <si>
    <t>00-00003429</t>
  </si>
  <si>
    <t>2039124477410</t>
  </si>
  <si>
    <t>Искусственный мех Песец бежевый ворс 27мм отрез 145х600см</t>
  </si>
  <si>
    <t>https://disk.yandex.ru/d/5ZCmi6IRTo0Y5w</t>
  </si>
  <si>
    <t>11314-700</t>
  </si>
  <si>
    <t>Искусственный мех Песец бежевый ворс 27мм для шитья игрушек и рукоделия (ИС-505) 145х700см</t>
  </si>
  <si>
    <t>00-00003430</t>
  </si>
  <si>
    <t>2039124478622</t>
  </si>
  <si>
    <t>Искусственный мех Песец бежевый ворс 27мм отрез 145х700см</t>
  </si>
  <si>
    <t>https://disk.yandex.ru/d/jF5OEd5K43U6Ug</t>
  </si>
  <si>
    <t>NEW c 20.12</t>
  </si>
  <si>
    <t>11001-0111003</t>
  </si>
  <si>
    <t>Искусственный мех белый c ворсом 8 мм для шитья игрушек  и рукоделия К-2N-30, отрез 145х50 см</t>
  </si>
  <si>
    <t>00-00001716</t>
  </si>
  <si>
    <t>Искусственный мех белыйс ворсом 8 мм отрез 145х50</t>
  </si>
  <si>
    <t>https://disk.yandex.ru/d/X8XivhNHp12Y3g</t>
  </si>
  <si>
    <t>https://disk.yandex.ru/d/MAb-GVpG_bBVLA</t>
  </si>
  <si>
    <t>К2N30</t>
  </si>
  <si>
    <t>https://disk.yandex.ru/d/a0gwDi525wrd-g</t>
  </si>
  <si>
    <t>11001-0111004</t>
  </si>
  <si>
    <t>Искусственный мех белый c ворсом 8 мм для шитья игрушек  и рукоделия К-2N-30, отрез 145х100 см</t>
  </si>
  <si>
    <t>00-00001717</t>
  </si>
  <si>
    <t>Искусственный мех белый с ворсом 8 мм отрез 145х100</t>
  </si>
  <si>
    <t>https://disk.yandex.ru/d/RmDLgb8sSTewWg</t>
  </si>
  <si>
    <t>11001-0111005</t>
  </si>
  <si>
    <t>Искусственный мех белый c ворсом 8 мм для шитья игрушек  и рукоделия К-2N-30, отрез 145х150 см</t>
  </si>
  <si>
    <t>00-00001718</t>
  </si>
  <si>
    <t>Искусственный мех белый с ворсом 8 мм отрез, 145х150</t>
  </si>
  <si>
    <t>https://disk.yandex.ru/d/V7xiLLBHUM4ORw</t>
  </si>
  <si>
    <t>11001-200</t>
  </si>
  <si>
    <t>Искусственный мех белый c ворсом 8 мм для шитья игрушек  и рукоделия К-2N-30, отрез 145х200 см</t>
  </si>
  <si>
    <t>00-00003448</t>
  </si>
  <si>
    <t>2039220090926</t>
  </si>
  <si>
    <t>Искусственный мех белый с ворсом 8 мм  отрез 145х200</t>
  </si>
  <si>
    <t>https://disk.yandex.ru/d/pvgW7lr84Pwm5A</t>
  </si>
  <si>
    <t>NEW.24.01</t>
  </si>
  <si>
    <t>11317-50</t>
  </si>
  <si>
    <t>Искусственный мех кролика на замше бежевый ворс 12 мм, для шитья и рукоделия, отрез 160х50 см</t>
  </si>
  <si>
    <t>00-00003579</t>
  </si>
  <si>
    <t>2039403056770</t>
  </si>
  <si>
    <t>Искусственный мех бежевый с ворсом 12 мм  отрез 160х50</t>
  </si>
  <si>
    <t>Искусственный мех, дублированный замшей, представляет собой уникальное сочетание мягкости и гладкости, что придает изделиям из него особый шарм и элегантность.
Благодаря технологии дублирования, мех и замша соединяются, создавая прочный и долговечный материал. Он прекрасно сохраняет тепло, обеспечивая комфорт и уют в холодную погоду.
Ткань мех, дублированную замшей, возможно использовать для создания разнообразных моделей одежды (пальто и шубы), создания аксессуаров для женских платьев , изготовление стильных аксессуаров для дома– этот материал подходит для любых изделий, где важно подчеркнуть комфорт.
Изделия из искусственного меха, дублированного замшей, не только красивы, но и практичны в использовании. Они легко чистятся, не теряют своей формы и сохраняют первоначальный вид на протяжении долгого времени. Этот материал является отличным выбором для тех, кто ценит качество и комфорт.</t>
  </si>
  <si>
    <t>https://disk.yandex.ru/d/XTbvsDpg1kZGuA</t>
  </si>
  <si>
    <t>https://disk.yandex.ru/d/uiiFnserHbRqZQ</t>
  </si>
  <si>
    <t>https://disk.yandex.ru/d/I471o9JeTi8qsQ</t>
  </si>
  <si>
    <t>160х50</t>
  </si>
  <si>
    <t>11318-1</t>
  </si>
  <si>
    <t>Искусственный мех рыжий с ворсом 90 мм для шитья игрушек  и рукоделия, ИД-275, отрез 45х50 см</t>
  </si>
  <si>
    <t>00-00003597</t>
  </si>
  <si>
    <t>2039455161286</t>
  </si>
  <si>
    <t>Искусственный рыжий мех с ворсом 90 мм 45х50см</t>
  </si>
  <si>
    <t>https://disk.yandex.ru/d/6B9Ngejg1UPMxg</t>
  </si>
  <si>
    <t>https://disk.yandex.ru/d/htoeZFIRmpr0yQ</t>
  </si>
  <si>
    <t>настоящий рыжий</t>
  </si>
  <si>
    <t>ИД-275</t>
  </si>
  <si>
    <t xml:space="preserve">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 </t>
  </si>
  <si>
    <t>11318-2</t>
  </si>
  <si>
    <t>Искусственный мех рыжий с ворсом 90 мм для шитья игрушек  и рукоделия, ИД-275, отрез 95х50 см</t>
  </si>
  <si>
    <t>00-00003598</t>
  </si>
  <si>
    <t>2039455196820</t>
  </si>
  <si>
    <t>Искусственный рыжий мех с ворсом 90 мм 95х50см</t>
  </si>
  <si>
    <t>https://disk.yandex.ru/d/9PVQIZecY3LeCg</t>
  </si>
  <si>
    <t>11318-3</t>
  </si>
  <si>
    <t>Искусственный мех рыжий с ворсом 90 мм для шитья игрушек  и рукоделия, ИД-275, отрез 145х50 см</t>
  </si>
  <si>
    <t>00-00003599</t>
  </si>
  <si>
    <t>2039455198626</t>
  </si>
  <si>
    <t>Искусственный рыжий мех с ворсом 90 мм 145х50см</t>
  </si>
  <si>
    <t>https://disk.yandex.ru/d/1UIOj2KkRPK7rg</t>
  </si>
  <si>
    <t>11318-4</t>
  </si>
  <si>
    <t>Искусственный мех рыжий с ворсом 90 мм для шитья игрушек  и рукоделия, ИД-275, отрез 145х100 см</t>
  </si>
  <si>
    <t>00-00003601</t>
  </si>
  <si>
    <t>2039455201913</t>
  </si>
  <si>
    <t>Искусственный рыжий мех с ворсом 90 мм 145х100см</t>
  </si>
  <si>
    <t>https://disk.yandex.ru/d/griTSDBdx6x5ug</t>
  </si>
  <si>
    <t>11318-5</t>
  </si>
  <si>
    <t>Искусственный мех рыжий с ворсом 90 мм для шитья игрушек  и рукоделия, ИД-275, отрез 145х150 см</t>
  </si>
  <si>
    <t>00-00003600</t>
  </si>
  <si>
    <t>2039455204440</t>
  </si>
  <si>
    <t>Искусственный рыжий мех с ворсом 90 мм 145х150см</t>
  </si>
  <si>
    <t>https://disk.yandex.ru/d/InFzvZtGcpejYw</t>
  </si>
  <si>
    <t>11318-200</t>
  </si>
  <si>
    <t>Искусственный мех рыжий с ворсом 90 мм для шитья игрушек  и рукоделия, ИД-275, отрез 145х200 см</t>
  </si>
  <si>
    <t>00-00003602</t>
  </si>
  <si>
    <t>2039455205492</t>
  </si>
  <si>
    <t>Искусственный рыжий мех с ворсом 90 мм 145х200см</t>
  </si>
  <si>
    <t>https://disk.yandex.ru/d/4XSBWPK3eFRF_A</t>
  </si>
  <si>
    <t>11318-300</t>
  </si>
  <si>
    <t>Искусственный мех рыжий с ворсом 90 мм для шитья игрушек  и рукоделия, ИД-275, отрез 145х300 см</t>
  </si>
  <si>
    <t>00-00003603</t>
  </si>
  <si>
    <t>2039455206161</t>
  </si>
  <si>
    <t>Искусственный рыжий мех с ворсом 90 мм 145х300см</t>
  </si>
  <si>
    <t>https://disk.yandex.ru/d/bYqXpRWFLVQ3fw</t>
  </si>
  <si>
    <t>11318-400</t>
  </si>
  <si>
    <t>Искусственный мех рыжий с ворсом 90 мм для шитья игрушек  и рукоделия, ИД-275, отрез 145х400 см</t>
  </si>
  <si>
    <t>00-00003604</t>
  </si>
  <si>
    <t>2039455207274</t>
  </si>
  <si>
    <t>Искусственный рыжий мех с ворсом 90 мм 145х400см</t>
  </si>
  <si>
    <t>https://disk.yandex.ru/d/iCoPD-fslMuXjg</t>
  </si>
  <si>
    <t>11318-500</t>
  </si>
  <si>
    <t>Искусственный мех рыжий с ворсом 90 мм для шитья игрушек  и рукоделия, ИД-275, отрез 145х500 см</t>
  </si>
  <si>
    <t>00-00003605</t>
  </si>
  <si>
    <t xml:space="preserve">
2039455207649</t>
  </si>
  <si>
    <t>Искусственный рыжий мех с ворсом 90 мм 145х500см</t>
  </si>
  <si>
    <t>https://disk.yandex.ru/d/IUacl_PGX0DkNg</t>
  </si>
  <si>
    <t>11318-600</t>
  </si>
  <si>
    <t>Искусственный мех рыжий с ворсом 90 мм для шитья игрушек  и рукоделия, ИД-275, отрез 145х600 см</t>
  </si>
  <si>
    <t>00-00003606</t>
  </si>
  <si>
    <t>2039455209650</t>
  </si>
  <si>
    <t>Искусственный рыжий мех с ворсом 90 мм 145х600см</t>
  </si>
  <si>
    <t>https://disk.yandex.ru/d/M7fO3vb-dAv0Sg</t>
  </si>
  <si>
    <t>11318-700</t>
  </si>
  <si>
    <t>Искусственный мех рыжий с ворсом 90 мм для шитья игрушек  и рукоделия, ИД-275, отрез 145х700 см</t>
  </si>
  <si>
    <t>00-00003607</t>
  </si>
  <si>
    <t>2039455211240</t>
  </si>
  <si>
    <t>Искусственный рыжий мех с ворсом 90 мм 145х700см</t>
  </si>
  <si>
    <t>https://disk.yandex.ru/d/tF2NimRzvcXNyA</t>
  </si>
  <si>
    <t>11319-1</t>
  </si>
  <si>
    <t>Искусственный мех светло-серый с ворсом 9мм для шитья игрушек и рукоделия, И-79, отрез 45x50 см</t>
  </si>
  <si>
    <t>00-00003617</t>
  </si>
  <si>
    <t>2039466201452</t>
  </si>
  <si>
    <t>Искусственный мех светло серый с ворсом 9мм 45х50 см</t>
  </si>
  <si>
    <t>https://disk.yandex.ru/d/-KvdKsWwcYBMDQ</t>
  </si>
  <si>
    <t>https://disk.yandex.ru/i/QEwiVpM2VK_qDg</t>
  </si>
  <si>
    <t>И-79</t>
  </si>
  <si>
    <t>https://disk.yandex.ru/i/_9dzGEkxnBiE4A</t>
  </si>
  <si>
    <t>11319-2</t>
  </si>
  <si>
    <t>Искусственный мех светло-серый с ворсом 9мм для шитья игрушек и рукоделия, И-79, отрез 95x50 см</t>
  </si>
  <si>
    <t>00-00003619</t>
  </si>
  <si>
    <t>2039466276771</t>
  </si>
  <si>
    <t>Искусственный мех светло серый с ворсом 9мм 95х50см</t>
  </si>
  <si>
    <t>https://disk.yandex.ru/d/j46VmqR4GBEZCA</t>
  </si>
  <si>
    <t>11319-3</t>
  </si>
  <si>
    <t>Искусственный мех светло-серый с ворсом 9мм для шитья игрушек и рукоделия, И-79, отрез 145x50 см</t>
  </si>
  <si>
    <t>00-00003620</t>
  </si>
  <si>
    <t>2039466278621</t>
  </si>
  <si>
    <t>Искусственный мех светло серый с ворсом 9мм 145х50см</t>
  </si>
  <si>
    <t>https://disk.yandex.ru/d/bnTlF7yMuxkuhg</t>
  </si>
  <si>
    <t>https://disk.yandex.ru/i/_9dzGEkxnBiE4Ahttps://disk.yandex.ru/i/_9dzGEkxnBiE4A</t>
  </si>
  <si>
    <t>11319-4</t>
  </si>
  <si>
    <t>Искусственный мех светло-серый с ворсом 9мм для шитья игрушек и рукоделия, И-79, отрез 145x100 см</t>
  </si>
  <si>
    <t>00-00003621</t>
  </si>
  <si>
    <t>2039466286213</t>
  </si>
  <si>
    <t>Искусственный мех светло серый с ворсом 9мм145х100см</t>
  </si>
  <si>
    <t>https://disk.yandex.ru/d/LqEgUckmfpWuAA</t>
  </si>
  <si>
    <t>11319-5</t>
  </si>
  <si>
    <t>Искусственный мех светло-серый с ворсом 9мм для шитья игрушек и рукоделия, И-79, отрез 145x150 см</t>
  </si>
  <si>
    <t>00-00003622</t>
  </si>
  <si>
    <t>2039466287630</t>
  </si>
  <si>
    <t>Искусственный мех светло серый с ворсом 9мм 145х150см</t>
  </si>
  <si>
    <t>https://disk.yandex.ru/d/AusnAjSRFHUiTA</t>
  </si>
  <si>
    <t>11319-200</t>
  </si>
  <si>
    <t>Искусственный мех светло-серый с ворсом 9мм для шитья игрушек и рукоделия, И-79, отрез 145x200 см</t>
  </si>
  <si>
    <t>00-00003623</t>
  </si>
  <si>
    <t>2039466289955</t>
  </si>
  <si>
    <t>Искусственный мех светло серый с ворсом 9мм 145х200см</t>
  </si>
  <si>
    <t>https://disk.yandex.ru/d/BwtJpLf1CribXA</t>
  </si>
  <si>
    <t>11319-300</t>
  </si>
  <si>
    <t>Искусственный мех светло-серый с ворсом 9мм для шитья игрушек и рукоделия, И-79, отрез 145x300 см</t>
  </si>
  <si>
    <t>00-00003624</t>
  </si>
  <si>
    <t>2039466300490</t>
  </si>
  <si>
    <t>Искусственный мех светло серый с ворсом 9мм 145х300см</t>
  </si>
  <si>
    <t>https://disk.yandex.ru/d/6ewF8TAmNboYhA</t>
  </si>
  <si>
    <t>11319-400</t>
  </si>
  <si>
    <t>Искусственный мех светло-серый с ворсом 9мм для шитья игрушек и рукоделия, И-79, отрез 145x400 см</t>
  </si>
  <si>
    <t>00-00003625</t>
  </si>
  <si>
    <t>2039466302142</t>
  </si>
  <si>
    <t>Искусственный мех светло серый с ворсом 9мм 145х400см</t>
  </si>
  <si>
    <t>https://disk.yandex.ru/d/zN8XaFNvd9svGQ</t>
  </si>
  <si>
    <t>11319-500</t>
  </si>
  <si>
    <t>Искусственный мех светло-серый с ворсом 9мм для шитья игрушек и рукоделия, И-79, отрез 145x500 см</t>
  </si>
  <si>
    <t>00-00003626</t>
  </si>
  <si>
    <t>2039466302517</t>
  </si>
  <si>
    <t>Искусственный мех светло серый с ворсом 9мм 145х500см</t>
  </si>
  <si>
    <t>https://disk.yandex.ru/d/VZSO1zueA_BJ4w</t>
  </si>
  <si>
    <t>11319-600</t>
  </si>
  <si>
    <t>Искусственный мех светло-серый с ворсом 9мм для шитья игрушек и рукоделия, И-79, отрез 145x600 см</t>
  </si>
  <si>
    <t>00-00003627</t>
  </si>
  <si>
    <t>2039466305976</t>
  </si>
  <si>
    <t>Искусственный мех светло серый с ворсом 9мм 145х600см</t>
  </si>
  <si>
    <t>https://disk.yandex.ru/d/TQTaIPsmaheNTg</t>
  </si>
  <si>
    <t>11319-700</t>
  </si>
  <si>
    <t>Искусственный мех светло-серый с ворсом 9мм для шитья игрушек и рукоделия, И-79, отрез 145x700 см</t>
  </si>
  <si>
    <t>00-00003628</t>
  </si>
  <si>
    <t>2039466306720</t>
  </si>
  <si>
    <t>Искусственный мех светло серый с ворсом 9мм 145х700см</t>
  </si>
  <si>
    <t>https://disk.yandex.ru/d/xgidtVgB9WkgEw</t>
  </si>
  <si>
    <t>11319-10</t>
  </si>
  <si>
    <t>Искусственный мех светло-серый с ворсом 9мм для шитья игрушек и рукоделия, И-79, отрез 10м</t>
  </si>
  <si>
    <t>00-00003636</t>
  </si>
  <si>
    <t>2039474315165</t>
  </si>
  <si>
    <t>Искусственный мех светло серый с ворсом 9мм 10м</t>
  </si>
  <si>
    <t>https://disk.yandex.ru/d/B7eG0E6abBf7WQ</t>
  </si>
  <si>
    <t xml:space="preserve">отрез </t>
  </si>
  <si>
    <t>10м</t>
  </si>
  <si>
    <t>NEW.19.02</t>
  </si>
  <si>
    <t>11320-1</t>
  </si>
  <si>
    <t>Искусственный мех барашек, ворс 8 мм,черный, для игрушек, рукоделия, О-8 Ч, отрез 45х50</t>
  </si>
  <si>
    <t>00-00003642</t>
  </si>
  <si>
    <t>2039479583248</t>
  </si>
  <si>
    <t>Искусственный мех барашек с ворсом 8 мм,  черный, 45х50</t>
  </si>
  <si>
    <t xml:space="preserve">Искусственный мех под барашка -  это искусственное текстильное изделие, которое имитирует внешний вид и ощущения от натуральной овчины. Этот мех создается из синтетических или смесовых волокон, которые затем подвергаются специальной обработке, чтобы придать им мягкость, пушистость и характерный цвет.
Искусственный мех под барашка более долговечен и устойчив к износу, что делает его отличным выбором для тех, кто хочет сэкономить на уходе за своими изделиями.
Искусственный мех широко используется в текстильной промышленности для создания теплой и стильной одежды, аксессуаров и предметов интерьера. Он идеально подходит для изготовления пальто, курток, жилетов, пледов и подушек, которые обеспечивают комфорт и уют в холодное время года.
В целом, мех под барашка является отличной альтернативой натуральному меху, предлагая те же преимущества по доступной цене и без ущерба для окружающей среды.
</t>
  </si>
  <si>
    <t>https://disk.yandex.ru/d/C7MHsGRyfBkwuw</t>
  </si>
  <si>
    <t>https://disk.yandex.ru/d/WuGyV3WdaK80bA</t>
  </si>
  <si>
    <t>О-8 Ч</t>
  </si>
  <si>
    <t>https://getfile.dokpub.com/yandex/get/https://disk.yandex.ru/d/C7MHsGRyfBkwuw/1.jpg, https://getfile.dokpub.com/yandex/get/https://disk.yandex.ru/d/C7MHsGRyfBkwuw/2.jpg, https://getfile.dokpub.com/yandex/get/https://disk.yandex.ru/d/C7MHsGRyfBkwuw/3.jpg, https://getfile.dokpub.com/yandex/get/https://disk.yandex.ru/d/C7MHsGRyfBkwuw/4.jpg, https://getfile.dokpub.com/yandex/get/https://disk.yandex.ru/d/C7MHsGRyfBkwuw/5.jpg</t>
  </si>
  <si>
    <t>https://disk.yandex.ru/d/LNiDuG1A3aQs-g</t>
  </si>
  <si>
    <t>11320-2</t>
  </si>
  <si>
    <t>Искусственный мех барашек, ворс 8 мм,черный, для игрушек, рукоделия, О-8 Ч, отрез 95х50</t>
  </si>
  <si>
    <t>00-00003643</t>
  </si>
  <si>
    <t>2039479583828</t>
  </si>
  <si>
    <t>Искусственный мех барашек с ворсом 8 мм,  черный, 95х50</t>
  </si>
  <si>
    <t>https://disk.yandex.ru/d/9z0c735MOSERTw</t>
  </si>
  <si>
    <t>11320-50</t>
  </si>
  <si>
    <t>Искусственный мех барашек, ворс 8 мм,черный, для игрушек, рукоделия, О-8 Ч, отрез 145х50</t>
  </si>
  <si>
    <t>00-00003644</t>
  </si>
  <si>
    <t>2039479584344</t>
  </si>
  <si>
    <t>Искусственный мех барашек с ворсом 8 мм,  черный, 145х50</t>
  </si>
  <si>
    <t>https://disk.yandex.ru/d/_yTGI5PoUz-cRg</t>
  </si>
  <si>
    <t>11320-100</t>
  </si>
  <si>
    <t>Искусственный мех барашек, ворс 8 мм,черный, для игрушек, рукоделия, О-8 Ч, отрез 145х100</t>
  </si>
  <si>
    <t>00-00003645</t>
  </si>
  <si>
    <t>2039479584733</t>
  </si>
  <si>
    <t>Искусственный мех барашек с ворсом 8 мм,  черный, 145х100</t>
  </si>
  <si>
    <t>https://disk.yandex.ru/d/qiivaHqtZPKzgw</t>
  </si>
  <si>
    <t>11320-150</t>
  </si>
  <si>
    <t>Искусственный мех барашек, ворс 8 мм,черный, для игрушек, рукоделия, О-8 Ч, отрез 145х150</t>
  </si>
  <si>
    <t>00-00003646</t>
  </si>
  <si>
    <t>2039479635060</t>
  </si>
  <si>
    <t>Искусственный мех барашек с ворсом 8 мм,  черный, 145х150</t>
  </si>
  <si>
    <t>https://disk.yandex.ru/d/T7nOYWPC4kwXrg</t>
  </si>
  <si>
    <t>11320-200</t>
  </si>
  <si>
    <t>Искусственный мех барашек, ворс 8 мм,черный, для игрушек, рукоделия, О-8 Ч, отрез 145х200</t>
  </si>
  <si>
    <t>00-00003647</t>
  </si>
  <si>
    <t>2039479635411</t>
  </si>
  <si>
    <t>Искусственный мех барашек с ворсом 8 мм,  черный, 145х200</t>
  </si>
  <si>
    <t>https://disk.yandex.ru/d/jLWtYqAqwhUDcg</t>
  </si>
  <si>
    <t>11320-300</t>
  </si>
  <si>
    <t>Искусственный мех барашек, ворс 8 мм,черный, для игрушек, рукоделия, О-8 Ч, отрез 145х300</t>
  </si>
  <si>
    <t>00-00003648</t>
  </si>
  <si>
    <t>2039479635909</t>
  </si>
  <si>
    <t>Искусственный мех барашек с ворсом 8 мм,  черный, 145х300</t>
  </si>
  <si>
    <t>https://disk.yandex.ru/d/LYnGZzmefr8Bsg</t>
  </si>
  <si>
    <t>11320-400</t>
  </si>
  <si>
    <t>Искусственный мех барашек, ворс 8 мм,черный, для игрушек, рукоделия, О-8 Ч, отрез 145х400</t>
  </si>
  <si>
    <t>00-00003649</t>
  </si>
  <si>
    <t>2039479636173</t>
  </si>
  <si>
    <t>Искусственный мех барашек с ворсом 8 мм,  черный, 145х400</t>
  </si>
  <si>
    <t>https://disk.yandex.ru/d/owiWsZm77jAbCA</t>
  </si>
  <si>
    <t>11320-500</t>
  </si>
  <si>
    <t>Искусственный мех барашек, ворс 8 мм,черный, для игрушек, рукоделия, О-8 Ч, отрез 145х500</t>
  </si>
  <si>
    <t>00-00003650</t>
  </si>
  <si>
    <t>2039479636616</t>
  </si>
  <si>
    <t>Искусственный мех барашек с ворсом 8 мм,  черный, 145х500</t>
  </si>
  <si>
    <t>https://disk.yandex.ru/d/QfAl8yKCxMBXKA</t>
  </si>
  <si>
    <t>11320-600</t>
  </si>
  <si>
    <t>Искусственный мех барашек, ворс 8 мм,черный, для игрушек, рукоделия, О-8 Ч, отрез 145х600</t>
  </si>
  <si>
    <t>00-00003651</t>
  </si>
  <si>
    <t>2039479637538</t>
  </si>
  <si>
    <t>Искусственный мех барашек с ворсом 8 мм,  черный, 145х600</t>
  </si>
  <si>
    <t>https://disk.yandex.ru/d/1PNzYN7fSG-BZA</t>
  </si>
  <si>
    <t>11320-700</t>
  </si>
  <si>
    <t>Искусственный мех барашек, ворс 8 мм,черный, для игрушек, рукоделия, О-8 Ч, отрез 145х700</t>
  </si>
  <si>
    <t>00-00003652</t>
  </si>
  <si>
    <t>2039479637989</t>
  </si>
  <si>
    <t>Искусственный мех барашек с ворсом 8 мм,  черный, 145х700</t>
  </si>
  <si>
    <t>https://disk.yandex.ru/d/LiEhoThx-bwLJA</t>
  </si>
  <si>
    <t>11320-10</t>
  </si>
  <si>
    <t>Искусственный мех барашек, ворс 8 мм,черный, для игрушек, рукоделия, О-8 Ч, отрез 10 м</t>
  </si>
  <si>
    <t>00-00003653</t>
  </si>
  <si>
    <t>2039479638474</t>
  </si>
  <si>
    <t>Искусственный мех барашек с ворсом 8 мм,  черный, 10 м</t>
  </si>
  <si>
    <t>https://disk.yandex.ru/d/-Q85qAk7CgeGEA</t>
  </si>
  <si>
    <t>11321-1</t>
  </si>
  <si>
    <t>Искусственный мех Песец жёлтый с белым ворс 27мм для шитья игрушек и рукоделия (ИС-1802) отрез 45х50см</t>
  </si>
  <si>
    <t>00-00003674</t>
  </si>
  <si>
    <t>2039480482622</t>
  </si>
  <si>
    <t>Искусственный мех Песец жёлтый с ворсом 27мм отрез 95х50см</t>
  </si>
  <si>
    <t>https://disk.yandex.ru/d/w7eMUskRn7fBPA</t>
  </si>
  <si>
    <t>Песец жёлтый с белым</t>
  </si>
  <si>
    <t>желтый, белый</t>
  </si>
  <si>
    <t>11321-2</t>
  </si>
  <si>
    <t>Искусственный мех Песец жёлтый с белым ворс 27мм для шитья игрушек и рукоделия (ИС-1802) отрез 95х50см</t>
  </si>
  <si>
    <t>00-00003682</t>
  </si>
  <si>
    <t>2039480483131</t>
  </si>
  <si>
    <t>https://disk.yandex.ru/d/gmhwFYIg0YK0hQ</t>
  </si>
  <si>
    <t>11321-50</t>
  </si>
  <si>
    <t>Искусственный мех Песец жёлтый с белым ворс 27мм для шитья игрушек и рукоделия (ИС-1802) отрез 145х50см</t>
  </si>
  <si>
    <t>00-00003683</t>
  </si>
  <si>
    <t>2039480484176</t>
  </si>
  <si>
    <t>Искусственный мех Песец жёлтый с ворсом 27мм отрез 145х50см</t>
  </si>
  <si>
    <t>https://disk.yandex.ru/d/WiU9XZtqDbrfkQ</t>
  </si>
  <si>
    <t>11321-100</t>
  </si>
  <si>
    <t>Искусственный мех Песец жёлтый с белым ворс 27мм для шитья игрушек и рукоделия (ИС-1802) отрез 145х100см</t>
  </si>
  <si>
    <t>00-00003684</t>
  </si>
  <si>
    <t>2039480488990</t>
  </si>
  <si>
    <t>Искусственный мех Песец жёлтый с ворсом 27мм отрез 145х100см</t>
  </si>
  <si>
    <t>https://disk.yandex.ru/d/NEUrusYi8xXF3Q</t>
  </si>
  <si>
    <t>11321-150</t>
  </si>
  <si>
    <t>Искусственный мех Песец жёлтый с белым ворс 27мм для шитья игрушек и рукоделия (ИС-1802) отрез 145х150см</t>
  </si>
  <si>
    <t>00-00003685</t>
  </si>
  <si>
    <t>2039480492881</t>
  </si>
  <si>
    <t>Искусственный мех Песец жёлтый с ворсом 27мм отрез 145х150см</t>
  </si>
  <si>
    <t>https://disk.yandex.ru/d/7Zec_x8tWrxt5w</t>
  </si>
  <si>
    <t>11321-200</t>
  </si>
  <si>
    <t>Искусственный мех Песец жёлтый с белым ворс 27мм для шитья игрушек и рукоделия (ИС-1802) отрез 145х200см</t>
  </si>
  <si>
    <t>00-00003686</t>
  </si>
  <si>
    <t>2039480493215</t>
  </si>
  <si>
    <t>Искусственный мех Песец жёлтый с ворсом 27мм отрез 145х200см</t>
  </si>
  <si>
    <t>https://disk.yandex.ru/d/VX89pvmivi5hAQ</t>
  </si>
  <si>
    <t>https://getfile.dokpub.com/yandex/get/https://disk.yandex.ru/d/VX89pvmivi5hAQ/1.jpg, https://getfile.dokpub.com/yandex/get/https://disk.yandex.ru/d/VX89pvmivi5hAQ/2.jpg, https://getfile.dokpub.com/yandex/get/https://disk.yandex.ru/d/VX89pvmivi5hAQ/3.jpg, https://getfile.dokpub.com/yandex/get/https://disk.yandex.ru/d/VX89pvmivi5hAQ/4.jpg, https://getfile.dokpub.com/yandex/get/https://disk.yandex.ru/d/VX89pvmivi5hAQ/5.jpg</t>
  </si>
  <si>
    <t>11321-300</t>
  </si>
  <si>
    <t>Искусственный мех Песец жёлтый с белым ворс 27мм для шитья игрушек и рукоделия (ИС-1802) отрез 145х300см</t>
  </si>
  <si>
    <t>00-00003687</t>
  </si>
  <si>
    <t>2039480494168</t>
  </si>
  <si>
    <t>Искусственный мех Песец жёлтый с ворсом 27мм отрез 145х300см</t>
  </si>
  <si>
    <t>https://disk.yandex.ru/d/VegqVlJsnjsxUg</t>
  </si>
  <si>
    <t>11321-400</t>
  </si>
  <si>
    <t>Искусственный мех Песец жёлтый с белым ворс 27мм для шитья игрушек и рукоделия (ИС-1802) отрез 145х400см</t>
  </si>
  <si>
    <t>00-00003688</t>
  </si>
  <si>
    <t>2039480495028</t>
  </si>
  <si>
    <t>Искусственный мех Песец жёлтый с ворсом 27мм отрез 145х400см</t>
  </si>
  <si>
    <t>https://disk.yandex.ru/d/cDsjvrW6cFQUAw</t>
  </si>
  <si>
    <t>11321-500</t>
  </si>
  <si>
    <t>Искусственный мех Песец жёлтый с белым ворс 27мм для шитья игрушек и рукоделия (ИС-1802) отрез 145х500см</t>
  </si>
  <si>
    <t>00-00003689</t>
  </si>
  <si>
    <t>2039480506106</t>
  </si>
  <si>
    <t>Искусственный мех Песец жёлтый с ворсом 27мм отрез 145х500см</t>
  </si>
  <si>
    <t>https://disk.yandex.ru/d/lCPdZH1xE54pVg</t>
  </si>
  <si>
    <t>11321-600</t>
  </si>
  <si>
    <t>Искусственный мех Песец жёлтый с белым ворс 27мм для шитья игрушек и рукоделия (ИС-1802) отрез 145х600см</t>
  </si>
  <si>
    <t>00-00003690</t>
  </si>
  <si>
    <t>2039480978484</t>
  </si>
  <si>
    <t>Искусственный мех Песец жёлтый с ворсом 27мм отрез 145х600см</t>
  </si>
  <si>
    <t>https://disk.yandex.ru/d/QxRcz8nqfRjHwQ</t>
  </si>
  <si>
    <t>11321-700</t>
  </si>
  <si>
    <t>Искусственный мех Песец жёлтый с белым ворс 27мм для шитья игрушек и рукоделия (ИС-1802) отрез 145х700см</t>
  </si>
  <si>
    <t>00-00003691</t>
  </si>
  <si>
    <t>2039480509343</t>
  </si>
  <si>
    <t>Искусственный мех Песец жёлтый с ворсом 27мм отрез 145х700см</t>
  </si>
  <si>
    <t>https://disk.yandex.ru/d/wuRaOD0mpKYsCQ</t>
  </si>
  <si>
    <t>11322-1</t>
  </si>
  <si>
    <t>Искусственный мех барашек, ворс 8 мм,серый, для игрушек, рукоделия, О-74, отрез 45х50</t>
  </si>
  <si>
    <t>00-00003655</t>
  </si>
  <si>
    <t>2039484773948</t>
  </si>
  <si>
    <t>Искусственный мех барашек с ворсом 8 мм, серый, 45х50</t>
  </si>
  <si>
    <t>https://disk.yandex.ru/d/1UnOdJ0CkWPtzA</t>
  </si>
  <si>
    <t>https://disk.yandex.ru/d/uZ-fVWv3KJRweg</t>
  </si>
  <si>
    <t>О-74</t>
  </si>
  <si>
    <t>https://disk.yandex.ru/d/6GEBDlBnd30ZFg</t>
  </si>
  <si>
    <t>11322-2</t>
  </si>
  <si>
    <t>Искусственный мех барашек, ворс 8 мм,серый, для игрушек, рукоделия, О-74, отрез 95х50</t>
  </si>
  <si>
    <t>00-00003656</t>
  </si>
  <si>
    <t>2039484776260</t>
  </si>
  <si>
    <t>Искусственный мех барашек с ворсом 8 мм, серый, 95х50</t>
  </si>
  <si>
    <t>https://disk.yandex.ru/d/NugB3Kmi82rhaQ</t>
  </si>
  <si>
    <t>11322-50</t>
  </si>
  <si>
    <t>Искусственный мех барашек, ворс 8 мм,серый, для игрушек, рукоделия, О-74, отрез 145х50</t>
  </si>
  <si>
    <t>00-00003657</t>
  </si>
  <si>
    <t>2039484777359</t>
  </si>
  <si>
    <t>Искусственный мех барашек с ворсом 8 мм, серый, 145х50</t>
  </si>
  <si>
    <t>https://disk.yandex.ru/d/X5H96aUdxi5s1w</t>
  </si>
  <si>
    <t>11322-100</t>
  </si>
  <si>
    <t>Искусственный мех барашек, ворс 8 мм,серый, для игрушек, рукоделия, О-74, отрез 145х100</t>
  </si>
  <si>
    <t>00-00003658</t>
  </si>
  <si>
    <t>2039484777847</t>
  </si>
  <si>
    <t>Искусственный мех барашек с ворсом 8 мм, серый, 145х100</t>
  </si>
  <si>
    <t>https://disk.yandex.ru/d/AKhKOtLyovAZfg</t>
  </si>
  <si>
    <t>11322-150</t>
  </si>
  <si>
    <t>Искусственный мех барашек, ворс 8 мм,серый, для игрушек, рукоделия, О-74, отрез 145х150</t>
  </si>
  <si>
    <t>00-00003659</t>
  </si>
  <si>
    <t>2039484780557</t>
  </si>
  <si>
    <t>Искусственный мех барашек с ворсом 8 мм, серый, 145х150</t>
  </si>
  <si>
    <t>https://disk.yandex.ru/d/88cit-Fb6VXkAA</t>
  </si>
  <si>
    <t>11322-200</t>
  </si>
  <si>
    <t>Искусственный мех барашек, ворс 8 мм,серый, для игрушек, рукоделия, О-74, отрез 145х200</t>
  </si>
  <si>
    <t>00-00003660</t>
  </si>
  <si>
    <t>2039484784678</t>
  </si>
  <si>
    <t>Искусственный мех барашек с ворсом 8 мм, серый, 145х200</t>
  </si>
  <si>
    <t>https://disk.yandex.ru/d/X08TAWD8kyj1UA</t>
  </si>
  <si>
    <t>11322-300</t>
  </si>
  <si>
    <t>Искусственный мех барашек, ворс 8 мм,серый, для игрушек, рукоделия, О-74, отрез 145х300</t>
  </si>
  <si>
    <t>00-00003661</t>
  </si>
  <si>
    <t>2039484788317</t>
  </si>
  <si>
    <t>Искусственный мех барашек с ворсом 8 мм, серый, 145х300</t>
  </si>
  <si>
    <t>https://disk.yandex.ru/d/odHC9A3DeeXqkA</t>
  </si>
  <si>
    <t>11322-400</t>
  </si>
  <si>
    <t>Искусственный мех барашек, ворс 8 мм,серый, для игрушек, рукоделия, О-74, отрез 145х400</t>
  </si>
  <si>
    <t>00-00003662</t>
  </si>
  <si>
    <t>2039484790297</t>
  </si>
  <si>
    <t>Искусственный мех барашек с ворсом 8 мм, серый, 145х400</t>
  </si>
  <si>
    <t>https://disk.yandex.ru/d/1FswC52v2WkBuA</t>
  </si>
  <si>
    <t>11322-500</t>
  </si>
  <si>
    <t>Искусственный мех барашек, ворс 8 мм,серый, для игрушек, рукоделия, О-74, отрез 145х500</t>
  </si>
  <si>
    <t>00-00003663</t>
  </si>
  <si>
    <t>2039484791812</t>
  </si>
  <si>
    <t>Искусственный мех барашек с ворсом 8 мм, серый, 145х500</t>
  </si>
  <si>
    <t>https://disk.yandex.ru/d/Ml5uaREMOaVxXw</t>
  </si>
  <si>
    <t>11322-600</t>
  </si>
  <si>
    <t>Искусственный мех барашек, ворс 8 мм,серый, для игрушек, рукоделия, О-74, отрез 145х600</t>
  </si>
  <si>
    <t>00-00003664</t>
  </si>
  <si>
    <t>2039484794677</t>
  </si>
  <si>
    <t>Искусственный мех барашек с ворсом 8 мм, серый, 145х600</t>
  </si>
  <si>
    <t>https://disk.yandex.ru/d/hj8eoI33fP18_g</t>
  </si>
  <si>
    <t>11322-700</t>
  </si>
  <si>
    <t>Искусственный мех барашек, ворс 8 мм,серый, для игрушек, рукоделия, О-74, отрез 145х700</t>
  </si>
  <si>
    <t>00-00003665</t>
  </si>
  <si>
    <t>2039484796039</t>
  </si>
  <si>
    <t>Искусственный мех барашек с ворсом 8 мм, серый, 145х700</t>
  </si>
  <si>
    <t>https://disk.yandex.ru/d/hgDvqGTjEpRmeQ</t>
  </si>
  <si>
    <t>11322-10</t>
  </si>
  <si>
    <t>Искусственный мех барашек, ворс 8 мм,серый, для игрушек, рукоделия, О-74, отрез 10м</t>
  </si>
  <si>
    <t>00-00003666</t>
  </si>
  <si>
    <t>2039484835325</t>
  </si>
  <si>
    <t>Искусственный мех барашек с ворсом 8 мм, серый, 1,45х10м</t>
  </si>
  <si>
    <t>https://disk.yandex.ru/d/ExZ5J-noHCjMSg</t>
  </si>
  <si>
    <t>11323-1</t>
  </si>
  <si>
    <t>Искусственный мех барашек, ворс 8 мм, коричневый, для игрушек, рукоделия, О-934, отрез 45х50</t>
  </si>
  <si>
    <t>00-00003668</t>
  </si>
  <si>
    <t>2039486421489</t>
  </si>
  <si>
    <t>Искусственный мех барашек коричневый 45х50см</t>
  </si>
  <si>
    <t>https://disk.yandex.ru/d/4ruH01wUG-Sk0Q</t>
  </si>
  <si>
    <t>https://disk.yandex.ru/d/Qz9LQpwnHwJ3JQ</t>
  </si>
  <si>
    <t>О-934</t>
  </si>
  <si>
    <t>https://disk.yandex.ru/d/vMG45vCj1K49sg</t>
  </si>
  <si>
    <t>11323-2</t>
  </si>
  <si>
    <t>Искусственный мех барашек, ворс 8 мм, коричневый, для игрушек, рукоделия, О-934, отрез 95х50</t>
  </si>
  <si>
    <t>00-00003669</t>
  </si>
  <si>
    <t>2039486422660</t>
  </si>
  <si>
    <t>Искусственный мех барашек коричневый 95х50см</t>
  </si>
  <si>
    <t>https://disk.yandex.ru/d/Kp6zHGpbVqorYQ</t>
  </si>
  <si>
    <t>11323-50</t>
  </si>
  <si>
    <t>Искусственный мех барашек, ворс 8 мм, коричневый, для игрушек, рукоделия, О-934, отрез 145х50</t>
  </si>
  <si>
    <t>00-00003671</t>
  </si>
  <si>
    <t>2039486423896</t>
  </si>
  <si>
    <t>Искусственный мех барашек коричневый 145х50см</t>
  </si>
  <si>
    <t>https://disk.yandex.ru/d/vVNEEkkGdybSNg</t>
  </si>
  <si>
    <t>11323-100</t>
  </si>
  <si>
    <t>Искусственный мех барашек, ворс 8 мм, коричневый, для игрушек, рукоделия, О-934, отрез 145х100</t>
  </si>
  <si>
    <t>00-00003672</t>
  </si>
  <si>
    <t>2039486424480</t>
  </si>
  <si>
    <t>Искусственный мех барашек коричневый 145х100см</t>
  </si>
  <si>
    <t>https://disk.yandex.ru/d/jZs9e8pRmknqpQ</t>
  </si>
  <si>
    <t>11323-150</t>
  </si>
  <si>
    <t>Искусственный мех барашек, ворс 8 мм, коричневый, для игрушек, рукоделия, О-934, отрез 145х150</t>
  </si>
  <si>
    <t>00-00003673</t>
  </si>
  <si>
    <t>2039486425531</t>
  </si>
  <si>
    <t>Искусственный мех барашек коричневый 145х150см</t>
  </si>
  <si>
    <t>https://disk.yandex.ru/d/xmL7nC8k-rQidQ</t>
  </si>
  <si>
    <t>11323-200</t>
  </si>
  <si>
    <t>Искусственный мех барашек, ворс 8 мм, коричневый, для игрушек, рукоделия, О-934, отрез 145х200</t>
  </si>
  <si>
    <t>00-00003675</t>
  </si>
  <si>
    <t>2039486426477</t>
  </si>
  <si>
    <t>Искусственный мех барашек коричневый 145х200см</t>
  </si>
  <si>
    <t>https://disk.yandex.ru/d/Kxf03bDOGbcmIg</t>
  </si>
  <si>
    <t>11323-300</t>
  </si>
  <si>
    <t>Искусственный мех барашек, ворс 8 мм, коричневый, для игрушек, рукоделия, О-934, отрез 145х300</t>
  </si>
  <si>
    <t>00-00003676</t>
  </si>
  <si>
    <t>2039486426880</t>
  </si>
  <si>
    <t>Искусственный мех барашек коричневый 145х300см</t>
  </si>
  <si>
    <t>https://disk.yandex.ru/d/XNYjDnwcZicdlQ</t>
  </si>
  <si>
    <t>11323-400</t>
  </si>
  <si>
    <t>Искусственный мех барашек, ворс 8 мм, коричневый, для игрушек, рукоделия, О-934, отрез 145х400</t>
  </si>
  <si>
    <t>00-00003677</t>
  </si>
  <si>
    <t>2039486427207</t>
  </si>
  <si>
    <t>Искусственный мех барашек коричневый 145х400см</t>
  </si>
  <si>
    <t>https://disk.yandex.ru/d/D9p9yeLfXYEdqw</t>
  </si>
  <si>
    <t>11323-500</t>
  </si>
  <si>
    <t>Искусственный мех барашек, ворс 8 мм, коричневый, для игрушек, рукоделия, О-934, отрез 145х500</t>
  </si>
  <si>
    <t>00-00003678</t>
  </si>
  <si>
    <t>2039486427894</t>
  </si>
  <si>
    <t>Искусственный мех барашек коричневый 145х500см</t>
  </si>
  <si>
    <t>https://disk.yandex.ru/d/khd7vI9fHANPag</t>
  </si>
  <si>
    <t>11323-600</t>
  </si>
  <si>
    <t>Искусственный мех барашек, ворс 8 мм, коричневый, для игрушек, рукоделия, О-934, отрез 145х600</t>
  </si>
  <si>
    <t>00-00003679</t>
  </si>
  <si>
    <t>2039486429362</t>
  </si>
  <si>
    <t>Искусственный мех барашек коричневый 145х600см</t>
  </si>
  <si>
    <t>https://disk.yandex.ru/d/DDMEqPFf09VUTw</t>
  </si>
  <si>
    <t>11323-700</t>
  </si>
  <si>
    <t>Искусственный мех барашек, ворс 8 мм, коричневый, для игрушек, рукоделия, О-934, отрез 145х700</t>
  </si>
  <si>
    <t>00-00003680</t>
  </si>
  <si>
    <t>2039486429904</t>
  </si>
  <si>
    <t>Искусственный мех барашек коричневый 145х700см</t>
  </si>
  <si>
    <t>https://disk.yandex.ru/d/V-WQ63A7lWiEQg</t>
  </si>
  <si>
    <t>11323-10</t>
  </si>
  <si>
    <t>Искусственный мех барашек, ворс 8 мм, коричневый, для игрушек, рукоделия, О-934, отрез 10 м</t>
  </si>
  <si>
    <t>00-00003681</t>
  </si>
  <si>
    <t>2039486433055</t>
  </si>
  <si>
    <t>Искусственный мех барашек коричневый 1,45х10м</t>
  </si>
  <si>
    <t>https://disk.yandex.ru/d/2sjadOw0T7qlDw</t>
  </si>
  <si>
    <t>11324-1</t>
  </si>
  <si>
    <t>Искусственный мех Мутон черный с белым ворсом 10 мм для шитья игрушек и рукоделия (М60) отрез 45х50</t>
  </si>
  <si>
    <t>00-00003693</t>
  </si>
  <si>
    <t>2039497691628</t>
  </si>
  <si>
    <t>Искусственный мех Мутон черный с белым отрез 45х50</t>
  </si>
  <si>
    <t xml:space="preserve">Искусственный мех под мутон – это прекрасная альтернатива натуральному меху, которая обладает множеством преимуществ.
 Во-первых, он более экономичен, так как стоит дешевле, чем натуральный мех, он подарит вам ощущение мягкости и роскоши натурального мутона без ущерба для окружающей среды или благополучия животных. 
Во-вторых, он обладает высокой износостойкостью и долговечностью, что делает его более практичным в использовании.
Кроме того, искусственный мех под мутон может быть выполнен в различных цветах и оттенках, что позволяет использовать его в рукоделии (игрушки), в изготовление верхней одежды (шубы, жилетки) или аксессуаров для неё (шапки ,воротники, отделка карманов итд).
Искусственный мех под  мутона также можно использовать для изготовления аксессуаров для дома.
Искусственный мех под мутона- это идеальный выбор для тех кто ценит качество и в тоже время заботится о окружающей среде.
</t>
  </si>
  <si>
    <t>https://disk.yandex.ru/d/mZG9Kv-oVGR7_w</t>
  </si>
  <si>
    <t>https://disk.yandex.ru/d/HgHGQtRdc2-2hg</t>
  </si>
  <si>
    <t>Мутон</t>
  </si>
  <si>
    <t>https://disk.yandex.ru/d/g10sUCw51O4vkw</t>
  </si>
  <si>
    <t>11324-2</t>
  </si>
  <si>
    <t>Искусственный мех Мутон черный с белым ворсом 10 мм для шитья игрушек и рукоделия (М60) отрез 95х50</t>
  </si>
  <si>
    <t>00-00003694</t>
  </si>
  <si>
    <t>2039497692823</t>
  </si>
  <si>
    <t>Искусственный мех Мутон черный с белым отрез 95х50</t>
  </si>
  <si>
    <t>https://disk.yandex.ru/d/fNiUa7TLDosQBA</t>
  </si>
  <si>
    <t>11324-50</t>
  </si>
  <si>
    <t>Искусственный мех Мутон черный с белым ворсом 10 мм для шитья игрушек и рукоделия (М60) отрез 145х50</t>
  </si>
  <si>
    <t>00-00003695</t>
  </si>
  <si>
    <t>2039497693219</t>
  </si>
  <si>
    <t>Искусственный мех Мутон черный с белым отрез 145х50</t>
  </si>
  <si>
    <t>https://disk.yandex.ru/d/xxfNJZa5qYUEFQ</t>
  </si>
  <si>
    <t>11324-100</t>
  </si>
  <si>
    <t>Искусственный мех Мутон черный с белым ворсом 10 мм для шитья игрушек и рукоделия (М60) отрез 145х100</t>
  </si>
  <si>
    <t>00-00003696</t>
  </si>
  <si>
    <t>2039497694438</t>
  </si>
  <si>
    <t>Искусственный мех Мутон черный с белым отрез 145х100</t>
  </si>
  <si>
    <t>https://disk.yandex.ru/d/cOnmQXLgIFaCIQ</t>
  </si>
  <si>
    <t>11324-150</t>
  </si>
  <si>
    <t>Искусственный мех Мутон черный с белым ворсом 10 мм для шитья игрушек и рукоделия (М60) отрез 145х150</t>
  </si>
  <si>
    <t>00-00003697</t>
  </si>
  <si>
    <t>Искусственный мех Мутон черный с белым отрез 145х150</t>
  </si>
  <si>
    <t>https://disk.yandex.ru/d/ex300h7y8JKewQ</t>
  </si>
  <si>
    <t>11324-200</t>
  </si>
  <si>
    <t>Искусственный мех Мутон черный с белым ворсом 10 мм для шитья игрушек и рукоделия (М60) отрез 145х200</t>
  </si>
  <si>
    <t>00-00003698</t>
  </si>
  <si>
    <t>2039497695992</t>
  </si>
  <si>
    <t>Искусственный мех Мутон черный с белым отрез 145х200</t>
  </si>
  <si>
    <t>https://disk.yandex.ru/d/RmdbRQAe1pDYBQ</t>
  </si>
  <si>
    <t>11324-300</t>
  </si>
  <si>
    <t>Искусственный мех Мутон черный с белым ворсом 10 мм для шитья игрушек и рукоделия (М60) отрез 145х300</t>
  </si>
  <si>
    <t>00-00003699</t>
  </si>
  <si>
    <t>2039497696821</t>
  </si>
  <si>
    <t>Искусственный мех Мутон черный с белым отрез 145х300</t>
  </si>
  <si>
    <t>https://disk.yandex.ru/d/xie4D7RLVIOPvg</t>
  </si>
  <si>
    <t>11324-400</t>
  </si>
  <si>
    <t>Искусственный мех Мутон черный с белым ворсом 10 мм для шитья игрушек и рукоделия (М60) отрез 145х400</t>
  </si>
  <si>
    <t>00-00003700</t>
  </si>
  <si>
    <t>2039497697743</t>
  </si>
  <si>
    <t>Искусственный мех Мутон черный с белым отрез 145х400</t>
  </si>
  <si>
    <t>https://disk.yandex.ru/d/VvbXZmWqUxCRug</t>
  </si>
  <si>
    <t>11324-500</t>
  </si>
  <si>
    <t>Искусственный мех Мутон черный с белым ворсом 10 мм для шитья игрушек и рукоделия (М60) отрез 145х500</t>
  </si>
  <si>
    <t>00-00003701</t>
  </si>
  <si>
    <t>2039497699396</t>
  </si>
  <si>
    <t>Искусственный мех Мутон черный с белым отрез 145х500</t>
  </si>
  <si>
    <t>https://disk.yandex.ru/d/BBFDPizyhY-UPQ</t>
  </si>
  <si>
    <t>11324-600</t>
  </si>
  <si>
    <t>Искусственный мех Мутон черный с белым ворсом 10 мм для шитья игрушек и рукоделия (М60) отрез 145х600</t>
  </si>
  <si>
    <t>00-00003702</t>
  </si>
  <si>
    <t>2039497699839</t>
  </si>
  <si>
    <t>Искусственный мех Мутон черный с белым отрез 145х600</t>
  </si>
  <si>
    <t>https://disk.yandex.ru/d/-7I7Nl--g0IpIQ</t>
  </si>
  <si>
    <t>11324-700</t>
  </si>
  <si>
    <t>Искусственный мех Мутон черный с белым ворсом 10 мм для шитья игрушек и рукоделия (М60) отрез 145х70</t>
  </si>
  <si>
    <t>00-00003703</t>
  </si>
  <si>
    <t>2039497701242</t>
  </si>
  <si>
    <t>Искусственный мех Мутон черный с белым отрез 145х700</t>
  </si>
  <si>
    <t>https://disk.yandex.ru/d/1fzAPECb35q6Fw</t>
  </si>
  <si>
    <t>11324-10</t>
  </si>
  <si>
    <t>Искусственный мех Мутон черный с белым ворсом 10 мм для шитья игрушек и рукоделия (М60) отрез 10 м</t>
  </si>
  <si>
    <t>00-00003704</t>
  </si>
  <si>
    <t>2039497702614</t>
  </si>
  <si>
    <t>Искусственный мех Мутон черный с белым отрез 1,45х10м</t>
  </si>
  <si>
    <t>https://disk.yandex.ru/d/gIlITTbebKZeVA</t>
  </si>
  <si>
    <t>11325-1</t>
  </si>
  <si>
    <t>Искусственный мех синий с ворсом 9 мм для шитья игрушек и рукоделия, И-201, отрез 45x50 см</t>
  </si>
  <si>
    <t>00-00003706</t>
  </si>
  <si>
    <t>2039504392982</t>
  </si>
  <si>
    <t>Искусственный мех синий с ворсом 9мм отрез 45Х50</t>
  </si>
  <si>
    <t>https://disk.yandex.ru/d/RUHJtrYZsYpItQ</t>
  </si>
  <si>
    <t>https://disk.yandex.ru/d/voSxF6K6S6Vi2A</t>
  </si>
  <si>
    <t>И-201</t>
  </si>
  <si>
    <t>https://disk.yandex.ru/d/-bRLzzOGE5dEnQ</t>
  </si>
  <si>
    <t>11325-2</t>
  </si>
  <si>
    <t>Искусственный мех синий с ворсом 9 мм для шитья игрушек и рукоделия, И-201, отрез 95х50 см</t>
  </si>
  <si>
    <t>00-00003707</t>
  </si>
  <si>
    <t>2039504393293</t>
  </si>
  <si>
    <t>Искусственный мех синий с ворсом 9мм отрез 95х50</t>
  </si>
  <si>
    <t>https://disk.yandex.ru/d/pPcOq87z0CUeAw</t>
  </si>
  <si>
    <t>11325-50</t>
  </si>
  <si>
    <t>Искусственный мех синий с ворсом 9 мм для шитья игрушек и рукоделия, И-201, отрез 145х50 см</t>
  </si>
  <si>
    <t>00-00003708</t>
  </si>
  <si>
    <t>2039504393484</t>
  </si>
  <si>
    <t>Искусственный мех синий с ворсом 9мм отрез 145х50</t>
  </si>
  <si>
    <t>https://disk.yandex.ru/d/qUoB0QAOYoE41g</t>
  </si>
  <si>
    <t>11325-100</t>
  </si>
  <si>
    <t>Искусственный мех синий с ворсом 9 мм для шитья игрушек и рукоделия, И-201, отрез 145х100 см</t>
  </si>
  <si>
    <t>00-00003709</t>
  </si>
  <si>
    <t>2039504394108</t>
  </si>
  <si>
    <t>Искусственный мех синий с ворсом 9мм отрез 145х100</t>
  </si>
  <si>
    <t>https://disk.yandex.ru/d/BrEC42aXpsl5Qw</t>
  </si>
  <si>
    <t>11325-150</t>
  </si>
  <si>
    <t>Искусственный мех синий с ворсом 9 мм для шитья игрушек и рукоделия, И-201, отрез 145х150 см</t>
  </si>
  <si>
    <t>00-00003710</t>
  </si>
  <si>
    <t>2039504396348</t>
  </si>
  <si>
    <t>Искусственный мех синий с ворсом 9мм отрез 145х150</t>
  </si>
  <si>
    <t>https://disk.yandex.ru/d/400YcfRTJL81Bg</t>
  </si>
  <si>
    <t>11325-200</t>
  </si>
  <si>
    <t>Искусственный мех синий с ворсом 9 мм для шитья игрушек и рукоделия, И-201, отрез 145х200 см</t>
  </si>
  <si>
    <t>00-00003711</t>
  </si>
  <si>
    <t>2039504397260</t>
  </si>
  <si>
    <t>Искусственный мех синий с ворсом 9мм отрез 145х200</t>
  </si>
  <si>
    <t>https://disk.yandex.ru/d/dekPGRZtJzZXqw</t>
  </si>
  <si>
    <t>11325-300</t>
  </si>
  <si>
    <t>Искусственный мех синий с ворсом 9 мм для шитья игрушек и рукоделия, И-201, отрез 145х300 см</t>
  </si>
  <si>
    <t>00-00003712</t>
  </si>
  <si>
    <t>2039504397857</t>
  </si>
  <si>
    <t>Искусственный мех синий с ворсом 9мм отрез 145х300</t>
  </si>
  <si>
    <t>https://disk.yandex.ru/d/hTTq6OQiAqhvxQ</t>
  </si>
  <si>
    <t>11325-400</t>
  </si>
  <si>
    <t>Искусственный мех синий с ворсом 9 мм для шитья игрушек и рукоделия, И-201, отрез 145х400 см</t>
  </si>
  <si>
    <t>00-00003713</t>
  </si>
  <si>
    <t>2039504398434</t>
  </si>
  <si>
    <t>Искусственный мех синий с ворсом 9мм отрез 145х400</t>
  </si>
  <si>
    <t>https://disk.yandex.ru/d/Xu-l5BxP9g51_w</t>
  </si>
  <si>
    <t>11325-500</t>
  </si>
  <si>
    <t>Искусственный мех синий с ворсом 9 мм для шитья игрушек и рукоделия, И-201, отрез 145х500 см</t>
  </si>
  <si>
    <t>00-00003714</t>
  </si>
  <si>
    <t>2039504399462</t>
  </si>
  <si>
    <t>Искусственный мех синий с ворсом 9мм отрез 145х500</t>
  </si>
  <si>
    <t>https://disk.yandex.ru/d/GUDZqno7h7ujEQ</t>
  </si>
  <si>
    <t>11325-600</t>
  </si>
  <si>
    <t>Искусственный мех синий с ворсом 9 мм для шитья игрушек и рукоделия, И-201, отрез 145х600 см</t>
  </si>
  <si>
    <t>00-00003715</t>
  </si>
  <si>
    <t>2039504399912</t>
  </si>
  <si>
    <t>Искусственный мех синий с ворсом 9мм отрез 145х600</t>
  </si>
  <si>
    <t>https://disk.yandex.ru/d/mhWWrQxHWQFF8g</t>
  </si>
  <si>
    <t>11325-700</t>
  </si>
  <si>
    <t>Искусственный мех синий с ворсом 9 мм для шитья игрушек и рукоделия, И-201, отрез 145х700 см</t>
  </si>
  <si>
    <t>00-00003716</t>
  </si>
  <si>
    <t>2039504401653</t>
  </si>
  <si>
    <t>Искусственный мех синий с ворсом 9мм отрез 145х700</t>
  </si>
  <si>
    <t>https://disk.yandex.ru/d/UZtytOXoHbJPaw</t>
  </si>
  <si>
    <t>11325-10</t>
  </si>
  <si>
    <t>Искусственный мех синий с ворсом 9 мм для шитья игрушек и рукоделия, И-201, отрез 10 м</t>
  </si>
  <si>
    <t>00-00003717</t>
  </si>
  <si>
    <t>2039504402278</t>
  </si>
  <si>
    <t>Искусственный мех синий с ворсом 9мм отрез 10 м</t>
  </si>
  <si>
    <t>https://disk.yandex.ru/d/wxxBxK-Xmu8q8g</t>
  </si>
  <si>
    <t>11326-1</t>
  </si>
  <si>
    <t>Искусственный мех черный с белым с ворсом 9 мм Далматин для шитья игрушек и рукоделия,отрез 45х50 см</t>
  </si>
  <si>
    <t>00-00003719</t>
  </si>
  <si>
    <t>2039509529000</t>
  </si>
  <si>
    <t>Искусственный мех Далматин с ворсом 9мм отрез 45х50</t>
  </si>
  <si>
    <t>https://disk.yandex.ru/d/C5nHRA-iSnp-bA</t>
  </si>
  <si>
    <t>https://disk.yandex.ru/d/LACZ4hb4bIs6aQ</t>
  </si>
  <si>
    <t>Далматин</t>
  </si>
  <si>
    <t>белый; черный</t>
  </si>
  <si>
    <t>https://disk.yandex.ru/d/qZpCVbWJT6sS-Q</t>
  </si>
  <si>
    <t>11326-2</t>
  </si>
  <si>
    <t>Искусственный мех черный с белым с ворсом 9 мм Далматин для шитья игрушек и рукоделия,отрез 95х50 см</t>
  </si>
  <si>
    <t>00-00003720</t>
  </si>
  <si>
    <t>2039509534097</t>
  </si>
  <si>
    <t>Искусственный мех Далматин с ворсом 9мм отрез 95х50</t>
  </si>
  <si>
    <t>https://disk.yandex.ru/d/da68jXjcFJYO2g</t>
  </si>
  <si>
    <t>11326-50</t>
  </si>
  <si>
    <t>Искусственный мех черный с белым с ворсом 9 мм Далматин для шитья игрушек и рукоделия,отрез 145х50 см</t>
  </si>
  <si>
    <t>00-00003721</t>
  </si>
  <si>
    <t>2039509536800</t>
  </si>
  <si>
    <t>Искусственный мех Далматин с ворсом 9мм отрез 145х50</t>
  </si>
  <si>
    <t>https://disk.yandex.ru/d/MNGcGNPpUsrztQ</t>
  </si>
  <si>
    <t>11326-100</t>
  </si>
  <si>
    <t>Искусственный мех черный с белым с ворсом 9 мм Далматин для шитья игрушек и рукоделия,отрез 145х100 см</t>
  </si>
  <si>
    <t>00-00003722</t>
  </si>
  <si>
    <t>2039509537487</t>
  </si>
  <si>
    <t>Искусственный мех Далматин с ворсом 9мм отрез 145х100</t>
  </si>
  <si>
    <t>https://disk.yandex.ru/d/C-3XSHI78Me9ug</t>
  </si>
  <si>
    <t>11326-150</t>
  </si>
  <si>
    <t>Искусственный мех черный с белым с ворсом 9 мм Далматин для шитья игрушек и рукоделия,отрез 145х150 см</t>
  </si>
  <si>
    <t>00-00003723</t>
  </si>
  <si>
    <t>2039509538231</t>
  </si>
  <si>
    <t>Искусственный мех Далматин с ворсом 9мм отрез 145х150</t>
  </si>
  <si>
    <t>11326-200</t>
  </si>
  <si>
    <t>Искусственный мех черный с белым с ворсом 9 мм Далматин для шитья игрушек и рукоделия,отрез 145х200 см</t>
  </si>
  <si>
    <t>00-00003724</t>
  </si>
  <si>
    <t>2039509538941</t>
  </si>
  <si>
    <t>Искусственный мех Далматин с ворсом 9мм отрез 15х200</t>
  </si>
  <si>
    <t>https://disk.yandex.ru/d/3C0dSeuWkg6SCQ</t>
  </si>
  <si>
    <t>11326-300</t>
  </si>
  <si>
    <t>Искусственный мех черный с белым с ворсом 9 мм Далматин для шитья игрушек и рукоделия,отрез 145х300 см</t>
  </si>
  <si>
    <t>00-00003725</t>
  </si>
  <si>
    <t>2039509539856</t>
  </si>
  <si>
    <t>Искусственный мех Далматин с ворсом 9мм отрез145х300</t>
  </si>
  <si>
    <t>https://disk.yandex.ru/d/9itbs-g8qiyeaA</t>
  </si>
  <si>
    <t>11326-400</t>
  </si>
  <si>
    <t>Искусственный мех черный с белым с ворсом 9 мм Далматин для шитья игрушек и рукоделия,отрез 145х400 см</t>
  </si>
  <si>
    <t>00-00003726</t>
  </si>
  <si>
    <t>2039509541880</t>
  </si>
  <si>
    <t>Искусственный мех Далматин с ворсом 9мм отрез 145х400</t>
  </si>
  <si>
    <t>https://disk.yandex.ru/d/S8wTAPfsV1JxmA</t>
  </si>
  <si>
    <t>https://getfile.dokpub.com/yandex/get/https://disk.yandex.ru/d/S8wTAPfsV1JxmA/1.jpg, https://getfile.dokpub.com/yandex/get/https://disk.yandex.ru/d/S8wTAPfsV1JxmA/2.jpg, https://getfile.dokpub.com/yandex/get/https://disk.yandex.ru/d/S8wTAPfsV1JxmA/3.jpg, https://getfile.dokpub.com/yandex/get/https://disk.yandex.ru/d/S8wTAPfsV1JxmA/4.jpg, https://getfile.dokpub.com/yandex/get/https://disk.yandex.ru/d/S8wTAPfsV1JxmA/5.jpg</t>
  </si>
  <si>
    <t>11326-500</t>
  </si>
  <si>
    <t>Искусственный мех черный с белым с ворсом 9 мм Далматин для шитья игрушек и рукоделия,отрез 145х500 см</t>
  </si>
  <si>
    <t>00-00003727</t>
  </si>
  <si>
    <t>2039509543877</t>
  </si>
  <si>
    <t>Искусственный мех Далматин с ворсом 9мм отрез 145х500</t>
  </si>
  <si>
    <t>https://disk.yandex.ru/d/rM4khuK3r1KgNg</t>
  </si>
  <si>
    <t>11326-600</t>
  </si>
  <si>
    <t>Искусственный мех черный с белым с ворсом 9 мм Далматин для шитья игрушек и рукоделия,отрез 145х600 см</t>
  </si>
  <si>
    <t>00-00003728</t>
  </si>
  <si>
    <t>2039509545567</t>
  </si>
  <si>
    <t>Искусственный мех Далматин с ворсом 9мм отрез 145х600</t>
  </si>
  <si>
    <t>https://disk.yandex.ru/d/pRCahqz1C-I7Ig</t>
  </si>
  <si>
    <t>11326-700</t>
  </si>
  <si>
    <t>Искусственный мех черный с белым с ворсом 9 мм Далматин для шитья игрушек и рукоделия,отрез 145х700 см</t>
  </si>
  <si>
    <t>00-00003729</t>
  </si>
  <si>
    <t>2039509546700</t>
  </si>
  <si>
    <t>Искусственный мех Далматин с ворсом 9мм отрез 145х700</t>
  </si>
  <si>
    <t>https://disk.yandex.ru/d/jKMbytkN8esYRg</t>
  </si>
  <si>
    <t>11326-10</t>
  </si>
  <si>
    <t>Искусственный мех черный с белым с ворсом 9 мм Далматин для шитья игрушек и рукоделия,отрез 10 м</t>
  </si>
  <si>
    <t>00-00003730</t>
  </si>
  <si>
    <t>2039509548179</t>
  </si>
  <si>
    <t>Искусственный мех Далматин с ворсом 9мм отрез 10 м</t>
  </si>
  <si>
    <t>https://disk.yandex.ru/d/rG5nb4IWoXzSPA</t>
  </si>
  <si>
    <t>11327-1</t>
  </si>
  <si>
    <t>Искусственный мех Леопард с ворсом 9 мм для шитья игрушек и рукоделия отрез 45х50см</t>
  </si>
  <si>
    <t>00-00003732</t>
  </si>
  <si>
    <t>2039514265207</t>
  </si>
  <si>
    <t>Искусственный мех Леопард с ворсом 9мм отрез 45х50</t>
  </si>
  <si>
    <t>https://disk.yandex.ru/d/kbl1XLq0XP3mTw</t>
  </si>
  <si>
    <t>https://disk.yandex.ru/d/XVzm81szqXBYyg</t>
  </si>
  <si>
    <t>Леопард</t>
  </si>
  <si>
    <t>https://disk.yandex.ru/d/wWnWgn3292X1Fw</t>
  </si>
  <si>
    <t>11327-2</t>
  </si>
  <si>
    <t>Искусственный мех Леопард с ворсом 9 мм для шитья игрушек и рукоделия отрез 95х50см</t>
  </si>
  <si>
    <t>00-00003733</t>
  </si>
  <si>
    <t>2039514265818</t>
  </si>
  <si>
    <t>Искусственный мех Леопард с ворсом 9мм отрез 95х50</t>
  </si>
  <si>
    <t>https://disk.yandex.ru/d/HGsISCxcXLwb8g</t>
  </si>
  <si>
    <t>11327-50</t>
  </si>
  <si>
    <t>Искусственный мех Леопард с ворсом 9 мм для шитья игрушек и рукоделия отрез145х50см</t>
  </si>
  <si>
    <t>00-00003734</t>
  </si>
  <si>
    <t>2039514269847</t>
  </si>
  <si>
    <t>Искусственный мех Леопард с ворсом 9мм отрез 145х50</t>
  </si>
  <si>
    <t>https://disk.yandex.ru/d/jRROZ5dyTTxqpg</t>
  </si>
  <si>
    <t>11327-100</t>
  </si>
  <si>
    <t>Искусственный мех Леопард с ворсом 9 мм для шитья игрушек и рукоделия отрез 145х100см</t>
  </si>
  <si>
    <t>00-00003735</t>
  </si>
  <si>
    <t>2039514273523</t>
  </si>
  <si>
    <t>Искусственный мех Леопард с ворсом 9мм отрез 145х100</t>
  </si>
  <si>
    <t>https://disk.yandex.ru/d/mgsBxhgldbpllg</t>
  </si>
  <si>
    <t>11327-150</t>
  </si>
  <si>
    <t>Искусственный мех Леопард с ворсом 9 мм для шитья игрушек и рукоделия отрез 145х150см</t>
  </si>
  <si>
    <t>00-00003736</t>
  </si>
  <si>
    <t>2039514278443</t>
  </si>
  <si>
    <t>Искусственный мех Леопард с ворсом 9мм отрез 145х150</t>
  </si>
  <si>
    <t>https://disk.yandex.ru/d/xN-ZWCd-BR4nAg</t>
  </si>
  <si>
    <t>11327-200</t>
  </si>
  <si>
    <t>Искусственный мех Леопард с ворсом 9 мм для шитья игрушек и рукоделия отрез 145х200см</t>
  </si>
  <si>
    <t>00-00003737</t>
  </si>
  <si>
    <t>2039514278849</t>
  </si>
  <si>
    <t>Искусственный мех Леопард с ворсом 9мм отрез 145х200</t>
  </si>
  <si>
    <t>https://disk.yandex.ru/d/U7_MIAwVbB-MOg</t>
  </si>
  <si>
    <t>11327-300</t>
  </si>
  <si>
    <t>Искусственный мех Леопард с ворсом 9 мм для шитья игрушек и рукоделия отрез 145х300см</t>
  </si>
  <si>
    <t>00-00003738</t>
  </si>
  <si>
    <t>2039514279709</t>
  </si>
  <si>
    <t>Искусственный мех Леопард с ворсом 9мм отрез 145х300</t>
  </si>
  <si>
    <t>https://disk.yandex.ru/d/PaZwuvesEOCbPQ</t>
  </si>
  <si>
    <t>11327-400</t>
  </si>
  <si>
    <t>Искусственный мех Леопард с ворсом 9 мм для шитья игрушек и рукоделия отрез 145х400см</t>
  </si>
  <si>
    <t>00-00003739</t>
  </si>
  <si>
    <t>2039514280040</t>
  </si>
  <si>
    <t>Искусственный мех Леопард с ворсом 9мм отрез 145х400</t>
  </si>
  <si>
    <t>https://disk.yandex.ru/d/xSPSPgeWkjkcBw</t>
  </si>
  <si>
    <t>11327-500</t>
  </si>
  <si>
    <t>Искусственный мех Леопард с ворсом 9 мм для шитья игрушек и рукоделия отрез 145х500см</t>
  </si>
  <si>
    <t>00-00003740</t>
  </si>
  <si>
    <t>2039514280439</t>
  </si>
  <si>
    <t>Искусственный мех Леопард с ворсом 9мм отрез 145х500</t>
  </si>
  <si>
    <t>https://disk.yandex.ru/d/7AWNmFH8_H_XmQ</t>
  </si>
  <si>
    <t>11327-600</t>
  </si>
  <si>
    <t>Искусственный мех Леопард с ворсом 9 мм для шитья игрушек и рукоделия отрез 145х600см</t>
  </si>
  <si>
    <t>00-00003741</t>
  </si>
  <si>
    <t>2039514281108</t>
  </si>
  <si>
    <t>Искусственный мех Леопард с ворсом 9мм отрез 145х600</t>
  </si>
  <si>
    <t>https://disk.yandex.ru/d/6byNkz83WJ_H1w</t>
  </si>
  <si>
    <t>11327-700</t>
  </si>
  <si>
    <t>Искусственный мех Леопард с ворсом 9 мм для шитья игрушек и рукоделия отрез 145х700см</t>
  </si>
  <si>
    <t>00-00003742</t>
  </si>
  <si>
    <t>2039514281948</t>
  </si>
  <si>
    <t>Искусственный мех Леопард с ворсом 9мм отрез 145х700</t>
  </si>
  <si>
    <t>https://disk.yandex.ru/d/NLHMLW3wR83GgA</t>
  </si>
  <si>
    <t>11327-10</t>
  </si>
  <si>
    <t>Искусственный мех Леопард с ворсом 9 мм для шитья игрушек и рукоделия отрез 10м</t>
  </si>
  <si>
    <t>00-00003743</t>
  </si>
  <si>
    <t>2039514282457</t>
  </si>
  <si>
    <t>Искусственный мех Леопард с ворсом 9мм отрез 10 м</t>
  </si>
  <si>
    <t>https://disk.yandex.ru/d/mk8k74QTHio8oQ</t>
  </si>
  <si>
    <t>11056-0</t>
  </si>
  <si>
    <t>Искусственный мех черный Лента с ворсом 9 мм (И-83)</t>
  </si>
  <si>
    <t>00-00003745</t>
  </si>
  <si>
    <t>2039521352747</t>
  </si>
  <si>
    <t>Искусственный мех черный, Лента (И-83)</t>
  </si>
  <si>
    <t>https://disk.yandex.ru/d/u4UsQwbs_YBhFQ</t>
  </si>
  <si>
    <t>https://disk.yandex.ru/d/MgY1XTFktKOEuA</t>
  </si>
  <si>
    <t>https://getfile.dokpub.com/yandex/get/https://disk.yandex.ru/d/u4UsQwbs_YBhFQ/1.jpg, https://getfile.dokpub.com/yandex/get/https://disk.yandex.ru/d/u4UsQwbs_YBhFQ/2.jpg, https://getfile.dokpub.com/yandex/get/https://disk.yandex.ru/d/u4UsQwbs_YBhFQ/3.jpg</t>
  </si>
  <si>
    <t>11046-0</t>
  </si>
  <si>
    <t>Искусственный мех коричневый Лента с ворсом 9 мм (И-91)</t>
  </si>
  <si>
    <t>00-00003746</t>
  </si>
  <si>
    <t>2039530740924</t>
  </si>
  <si>
    <t>Искусственный мех коричневый, Лента (И-91)</t>
  </si>
  <si>
    <t>https://disk.yandex.ru/d/b9VEaxI8xtHOhA</t>
  </si>
  <si>
    <t>https://disk.yandex.ru/d/tTtZ7MwRq6f3Sw</t>
  </si>
  <si>
    <t>11051-0</t>
  </si>
  <si>
    <t>Искусственный мех розовый Лента с ворсом 9 мм (И-1206)</t>
  </si>
  <si>
    <t>00-00003747</t>
  </si>
  <si>
    <t>2039531234262</t>
  </si>
  <si>
    <t>Искусственный мех розовый, Лента (И-1206)</t>
  </si>
  <si>
    <t>https://disk.yandex.ru/d/PPXsojINRnwQZA</t>
  </si>
  <si>
    <t>https://disk.yandex.ru/d/07T8li-KySrh2g</t>
  </si>
  <si>
    <t>11297-0</t>
  </si>
  <si>
    <t>Искусственный мех желтый Лента с ворсом 9 мм (И-182)</t>
  </si>
  <si>
    <t>00-00003748</t>
  </si>
  <si>
    <t>2039532577146</t>
  </si>
  <si>
    <t>Искусственный мех желтый, Лента (И-182)</t>
  </si>
  <si>
    <t>https://disk.yandex.ru/d/nH8YFth4VYjNyw</t>
  </si>
  <si>
    <t>https://disk.yandex.ru/d/odjm4MYkXgqsnw</t>
  </si>
  <si>
    <t>11268-0</t>
  </si>
  <si>
    <t>Искусственный мех Лента с ворсом 90 мм, цвет желтый (ИД-180)</t>
  </si>
  <si>
    <t>00-00003749</t>
  </si>
  <si>
    <t>2039537946602</t>
  </si>
  <si>
    <t>Искусственный мех желтый, Лента   (ИД-180)</t>
  </si>
  <si>
    <t>https://disk.yandex.ru/d/H88AxSzlhyeFQA</t>
  </si>
  <si>
    <t>https://disk.yandex.ru/d/CLI4aIyjwwc-ng</t>
  </si>
  <si>
    <t>11071-0</t>
  </si>
  <si>
    <t>Искусственный мех золотисто-коричневый Лента с ворсом 9 мм (И-274)</t>
  </si>
  <si>
    <t>00-00003751</t>
  </si>
  <si>
    <t>2039538034025</t>
  </si>
  <si>
    <t>Искусственный мех золотисто-коричневый, Лента (И-274)</t>
  </si>
  <si>
    <t>https://disk.yandex.ru/d/0KmwyqqgjB6F1g</t>
  </si>
  <si>
    <t>https://disk.yandex.ru/d/FhgGGV23lTynFQ</t>
  </si>
  <si>
    <t>https://getfile.dokpub.com/yandex/get/https://disk.yandex.ru/d/0KmwyqqgjB6F1g/1.jpg, https://getfile.dokpub.com/yandex/get/https://disk.yandex.ru/d/0KmwyqqgjB6F1g/2.jpg, https://getfile.dokpub.com/yandex/get/https://disk.yandex.ru/d/0KmwyqqgjB6F1g/3.jpg</t>
  </si>
  <si>
    <t>11290-0</t>
  </si>
  <si>
    <t>Искусственный мех Лента с ворсом 90 мм, цвет оранжевый (ИД-220)</t>
  </si>
  <si>
    <t>00-00003750</t>
  </si>
  <si>
    <t>2039538034964</t>
  </si>
  <si>
    <t>Искусственный мех оранжевый, Лента   (ИД-220)</t>
  </si>
  <si>
    <t>https://disk.yandex.ru/d/anNmlygmyeMvzA</t>
  </si>
  <si>
    <t>https://disk.yandex.ru/d/Fc-ID0MI6f1mUQ</t>
  </si>
  <si>
    <t>https://getfile.dokpub.com/yandex/get/https://disk.yandex.ru/d/anNmlygmyeMvzA/1.jpg, https://getfile.dokpub.com/yandex/get/https://disk.yandex.ru/d/anNmlygmyeMvzA/2.jpg, https://getfile.dokpub.com/yandex/get/https://disk.yandex.ru/d/anNmlygmyeMvzA/3.jpg</t>
  </si>
  <si>
    <t>NEW.22.02</t>
  </si>
  <si>
    <t>11101-9</t>
  </si>
  <si>
    <t>Искусственный мех серый Лента с ворсом 9 мм (И-700)</t>
  </si>
  <si>
    <t>00-00003754</t>
  </si>
  <si>
    <t>2039538035442</t>
  </si>
  <si>
    <t>Искусственный мех серый, Лента (И-700)</t>
  </si>
  <si>
    <t>https://disk.yandex.ru/d/dNcuL6Ofjej5mw</t>
  </si>
  <si>
    <t>https://disk.yandex.ru/d/40tfry2m3qJd3Q</t>
  </si>
  <si>
    <t>И-700</t>
  </si>
  <si>
    <t>https://getfile.dokpub.com/yandex/get/https://disk.yandex.ru/d/dNcuL6Ofjej5mw/1.jpg, https://getfile.dokpub.com/yandex/get/https://disk.yandex.ru/d/dNcuL6Ofjej5mw/2.jpg, https://getfile.dokpub.com/yandex/get/https://disk.yandex.ru/d/dNcuL6Ofjej5mw/3.jpg</t>
  </si>
  <si>
    <t>11231-0</t>
  </si>
  <si>
    <t>Искусственный мех оранжевый Лента с ворсом 9 мм (И-221)</t>
  </si>
  <si>
    <t>00-00003755</t>
  </si>
  <si>
    <t>2039538035800</t>
  </si>
  <si>
    <t>Искусственный мех оранжевый, Лента (И-221)</t>
  </si>
  <si>
    <t>https://disk.yandex.ru/d/U7-1M5ffShg-Aw</t>
  </si>
  <si>
    <t>https://disk.yandex.ru/d/Tf9Xj1SuzEL0yw</t>
  </si>
  <si>
    <t>11111-9</t>
  </si>
  <si>
    <t>Искусственный мех светло-бежевый Лента с ворсом 9 мм (И-56)</t>
  </si>
  <si>
    <t>00-00003756</t>
  </si>
  <si>
    <t>2039543828008</t>
  </si>
  <si>
    <t>Искусственный мех светло-бежевый, Лента (И-56)</t>
  </si>
  <si>
    <t>https://disk.yandex.ru/d/SZ8dX1-UEpwqYA</t>
  </si>
  <si>
    <t>https://disk.yandex.ru/d/GChuBfI9vpOwcA</t>
  </si>
  <si>
    <t>И-56</t>
  </si>
  <si>
    <t>11328</t>
  </si>
  <si>
    <t>Миништоф Эммануэль Скай (синий) , для рукоделия,отрез 45х50</t>
  </si>
  <si>
    <t>00-00003759</t>
  </si>
  <si>
    <t>2039569800064</t>
  </si>
  <si>
    <t>Миништоф синий для рукоделия 45х50</t>
  </si>
  <si>
    <t>https://disk.yandex.ru/d/ODRDO_JcvTu_0A</t>
  </si>
  <si>
    <t>https://disk.yandex.ru/d/6C_2WZA7BRX2_A</t>
  </si>
  <si>
    <t>Небесно синий</t>
  </si>
  <si>
    <t>11328-1</t>
  </si>
  <si>
    <t>Миништоф Эммануэль Скай (синий) , для рукоделия,отрез 140х50</t>
  </si>
  <si>
    <t>00-00003760</t>
  </si>
  <si>
    <t>2039569800644</t>
  </si>
  <si>
    <t>Миништоф синий для рукоделия 140х50</t>
  </si>
  <si>
    <t>https://disk.yandex.ru/d/qISrJSfRpMaASg</t>
  </si>
  <si>
    <t>последнее значение артикула</t>
  </si>
  <si>
    <t>Тип товара</t>
  </si>
  <si>
    <t>OZON/ЯНДЕКС Упаковка</t>
  </si>
  <si>
    <t>WB упаковка</t>
  </si>
  <si>
    <t>Количество элементов</t>
  </si>
  <si>
    <t>Себест. 1 глаза</t>
  </si>
  <si>
    <t>Себест. фиксатора</t>
  </si>
  <si>
    <t>Себест. упаковки</t>
  </si>
  <si>
    <t>Комиссия Ozon(WB)</t>
  </si>
  <si>
    <t>Возраст ребенка</t>
  </si>
  <si>
    <t>ABC - категория (ОЗ) (27.05.21)</t>
  </si>
  <si>
    <t>ABC - категория (ВБ) (27.05.21)</t>
  </si>
  <si>
    <t>Наименование конкурента</t>
  </si>
  <si>
    <t>Стоимость</t>
  </si>
  <si>
    <t>Примечание к стоимости</t>
  </si>
  <si>
    <t>Ссылка</t>
  </si>
  <si>
    <t>Название конкурента</t>
  </si>
  <si>
    <t>Номер карточки
  на Яндексе</t>
  </si>
  <si>
    <t>Общее название всех вариантов</t>
  </si>
  <si>
    <t>Временно разница с прибыльность 30%</t>
  </si>
  <si>
    <t>Уменьшение скидки по FBO</t>
  </si>
  <si>
    <t>Цена ОЧИ (без Ozon карты)</t>
  </si>
  <si>
    <t>яндекс</t>
  </si>
  <si>
    <t>060047-2</t>
  </si>
  <si>
    <t>Глазки для игрушек 11 мм 10 шт синие с лучиками, с фиксатором, КиКТойс</t>
  </si>
  <si>
    <t>00-00000597</t>
  </si>
  <si>
    <t>Глазки 11 мм 10 шт синие с лучиками, с фиксаторами</t>
  </si>
  <si>
    <t>Глаза живые с лучиками для игрушек и кукол, в комплекте с фиксаторами.&lt;br/&gt;&lt;br/&gt;Диаметр: 11 мм.&lt;br/&gt;&lt;br/&gt;Зрачок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10 глаз, 10 фиксаторов.&lt;br/&gt;&lt;br/&gt;Изделия упакованы в пакетик с запаянным швом.&lt;br/&gt;&lt;br/&gt;Характеристики*:&lt;br/&gt;&lt;br/&gt;Цвет**: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</si>
  <si>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Смотреть на фото; Диаметр: Смотреть на фото; Высота выпуклой части глаза: 4,5 мм; Длина ножки: 9 мм; Наибольший диаметр ножки: 3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</si>
  <si>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zivie-lych-11-blue</t>
  </si>
  <si>
    <t>zivie</t>
  </si>
  <si>
    <t>https://i.siteapi.org/G-gDcGnubxqkvXDgkwgoIsSDh98=/fit-in/1024x768/center/top/filters:quality(95)/c279983c40646bb.s.siteapi.org/img/govdwmy9cq0o0w0ocwcsgo8sw88g44</t>
  </si>
  <si>
    <t>пластик</t>
  </si>
  <si>
    <t>Набор для изготовления куклы, игрушки</t>
  </si>
  <si>
    <t>Контейнер №1</t>
  </si>
  <si>
    <t>От 16 лет</t>
  </si>
  <si>
    <t>A</t>
  </si>
  <si>
    <t>169, 10 шт</t>
  </si>
  <si>
    <t>https://www.wildberries.ru/catalog/7703995/detail.aspx?targetUrl=SG</t>
  </si>
  <si>
    <t>060052-2</t>
  </si>
  <si>
    <t>Глазки для игрушек 11 мм 10 шт зеленые с лучиками, с фиксатором, КиКТойс</t>
  </si>
  <si>
    <t>00-00002515</t>
  </si>
  <si>
    <t>Глазки 11 мм 10 шт зеленые с лучиками, с фиксаторами</t>
  </si>
  <si>
    <t>Глаза живые с лучиками для игрушек и кукол, в комплекте с фиксаторами.&lt;br/&gt; 
 Диаметр: 11 мм.&lt;br/&gt;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11 мм&lt;br/&gt; 
 Высота выпуклой части глаза: 4 мм&lt;br/&gt; 
 Длина ножки: 9 мм&lt;br/&gt; 
 Наибольший диаметр ножки: 3 мм&lt;br/&gt; 
 Наименование применяемого фиксатора: малый&lt;br/&gt;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</si>
  <si>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zivie-lych-11-green</t>
  </si>
  <si>
    <t>https://i.siteapi.org/0L_doUYkIFrjCoUkU0-3ShiOfpg=/fit-in/1024x768/center/top/filters:quality(95)/c279983c40646bb.s.siteapi.org/img/e63hrr7czc8okowgko8888wg8kc08s</t>
  </si>
  <si>
    <t>B</t>
  </si>
  <si>
    <t>060057-2</t>
  </si>
  <si>
    <t>Глазки для игрушек 11 мм 10 шт коричневые с лучиками, с фиксатором, КиКТойс</t>
  </si>
  <si>
    <t>00-00002841</t>
  </si>
  <si>
    <t>Глазки 11 мм 10 шт коричневые с лучиками, с фиксаторами</t>
  </si>
  <si>
    <t>Глаза живые с лучиками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клеем.В комплект входит: 5 пар глаз и 10 фиксаторов.Изделия упакованы в пакетик с запаянным швом.&lt;br/&gt;&lt;br/&gt;Характеристики*:&lt;br/&gt;&lt;br/&gt;Цвет**: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t>
  </si>
  <si>
    <t>zivie-lych-11-brown</t>
  </si>
  <si>
    <t>https://i.siteapi.org/cI0DoHkHt6CRTXdHzNhEG7XxTKQ=/fit-in/1024x768/center/top/filters:quality(95)/c279983c40646bb.s.siteapi.org/img/dqlottkf7i0wwcskk84swc0swcwgwg</t>
  </si>
  <si>
    <t>060048-2</t>
  </si>
  <si>
    <t>Глазки для игрушек 13 мм 10 шт синие с лучиками, с фиксатором, КиКТойс</t>
  </si>
  <si>
    <t>00-00000623</t>
  </si>
  <si>
    <t>Глазки 13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</si>
  <si>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В пакет вложен установочный диск, он используется для облегчения процесса защелкивания фиксатора на ножке глаза &lt;br /&gt;
 С 14.06 комплектуются установочным диском. &lt;br /&gt; 
 Состав: 10 комплектов (глаз + фиксатор + диск).&lt;br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10 фиксаторов и 1 диск.&lt;br /&gt; 
 Изделия упакованы в пакетик с запаянным швом.&lt;br /&gt; 
 &lt;br /&gt; 
 Характеристики*:&lt;br /&gt; 
 Цвет**: синий&lt;br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</si>
  <si>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zivie-lych-13-blue</t>
  </si>
  <si>
    <t>АМ Дизайн</t>
  </si>
  <si>
    <t>14.09.22: 331 руб
 14 мм; с блёстками; 34шт; 317 руб; 9,32 руб/шт</t>
  </si>
  <si>
    <t>https://www.ozon.ru/product/glaza-vintovye-dlya-igrushek-1-4-sm-34-sht-262355140/?asb=57I%252BLYt3DggB%252B6cyqQ5bdMFtFljNhoSQr%252B3Qg6adr4o%253D&amp;asb2=57I-LYt3DggB-6cyqQ5bdMFtFljNhoSQr-3Qg6adr4o&amp;keywords=%D0%B3%D0%BB%D0%B0%D0%B7%D0%B0+%D0%B4%D0%BB%D1%8F+%D0%B8%D0%B3%D1%80%D1%83%D1%88%D0%B5%D0%BA</t>
  </si>
  <si>
    <t>Очи</t>
  </si>
  <si>
    <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</si>
  <si>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Айрис</t>
  </si>
  <si>
    <t>14.09.22: 350 руб за 24 шт = 14,5 руб/шт</t>
  </si>
  <si>
    <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t>
  </si>
  <si>
    <t>Глаза Д13</t>
  </si>
  <si>
    <t>060053-2</t>
  </si>
  <si>
    <t>Глазки для игрушек 13 мм 10 шт зеленые с лучиками, с фиксатором, КиКТойс</t>
  </si>
  <si>
    <t>00-00000613</t>
  </si>
  <si>
    <t>Глазки 13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</si>
  <si>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</si>
  <si>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zivie-lych-13-green</t>
  </si>
  <si>
    <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t>
  </si>
  <si>
    <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</si>
  <si>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060058-2</t>
  </si>
  <si>
    <t>Глазки для игрушек 13 мм 10 шт коричневые с лучиками, с фиксатором, КиКТойс</t>
  </si>
  <si>
    <t>00-00000618</t>
  </si>
  <si>
    <t>Глазки 13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</si>
  <si>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</si>
  <si>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zivie-lych-13-brown</t>
  </si>
  <si>
    <t>C</t>
  </si>
  <si>
    <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</si>
  <si>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</si>
  <si>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60323</t>
  </si>
  <si>
    <t>Глазки для игрушек 16 мм 10 шт синие с лучиками, кошачий зрачок, с фиксатором , КиКТойс</t>
  </si>
  <si>
    <t>00-00001941</t>
  </si>
  <si>
    <t>Глазки 16 мм 10 шт синие кошачий зрачок, с фиксаторами</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</si>
  <si>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</si>
  <si>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</si>
  <si>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zivie-lych-kosh-16-blue</t>
  </si>
  <si>
    <t>zivie-lych-kosh</t>
  </si>
  <si>
    <t>Контейнер№1</t>
  </si>
  <si>
    <t>060049-2</t>
  </si>
  <si>
    <t>Глазки для игрушек 16 мм 10 шт мм синие с лучиками, с фиксатором , КиКТойс</t>
  </si>
  <si>
    <t>00-00000624</t>
  </si>
  <si>
    <t>Глазки 16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</si>
  <si>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</si>
  <si>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zivie-lych-16-blue</t>
  </si>
  <si>
    <t>14.09.22: 480 руб за 24 шт = 20 руб/шт</t>
  </si>
  <si>
    <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t>
  </si>
  <si>
    <t>060054-2</t>
  </si>
  <si>
    <t>Глазки для игрушек 16 мм 10 шт зеленые с лучиками, с фиксатором , КиКТойс</t>
  </si>
  <si>
    <t>00-00000614</t>
  </si>
  <si>
    <t>Глазки 16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</si>
  <si>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</si>
  <si>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zivie-lych-16-green</t>
  </si>
  <si>
    <t>060059-2</t>
  </si>
  <si>
    <t>Глазки для игрушек 16 мм 10 шт коричневые с лучиками, с фиксатором , КиКТойс</t>
  </si>
  <si>
    <t>00-00000619</t>
  </si>
  <si>
    <t>Глазки 16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</si>
  <si>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</si>
  <si>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zivie-lych-16-brown</t>
  </si>
  <si>
    <t>060019</t>
  </si>
  <si>
    <t>нет (выводим)</t>
  </si>
  <si>
    <t>Глазки для игрушек 16 мм 10 шт синие, с фиксатором, КиКТойс</t>
  </si>
  <si>
    <t>00-00000637</t>
  </si>
  <si>
    <t>Глазки 16 мм 10 шт синие,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</si>
  <si>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</si>
  <si>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</si>
  <si>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zivie-16-blue</t>
  </si>
  <si>
    <t>https://i.siteapi.org/YkETOkPtmTSCFlJn4vUZdJVS980=/fit-in/1024x768/center/top/filters:quality(95)/c279983c40646bb.s.siteapi.org/img/ec3iyvjkfagoooksgc8c0og4c8o4ko</t>
  </si>
  <si>
    <t>24 шт 576 руб = 24 руб/шт 14.09.22</t>
  </si>
  <si>
    <t>https://www.wildberries.ru/catalog/15535617/detail.aspx?targetUrl=BP</t>
  </si>
  <si>
    <t>14.09.22: 459 руб = 15.3 руб/шт
 307 руб; 30 шт; 10,7 руб/шт</t>
  </si>
  <si>
    <t>https://www.wildberries.ru/catalog/14318531/detail.aspx?targetUrl=XS</t>
  </si>
  <si>
    <t>060024</t>
  </si>
  <si>
    <t>Глазки для игрушек 16 мм 10 шт зеленые, с фиксатором, КиКТойс</t>
  </si>
  <si>
    <t>00-00000638</t>
  </si>
  <si>
    <t>Глазки 16 мм 10 шт зеленые,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</si>
  <si>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</si>
  <si>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</si>
  <si>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zivie-16-green</t>
  </si>
  <si>
    <t>https://i.siteapi.org/bDEMCUfg9-Qvevf9u1UhgCnaF_M=/fit-in/1024x768/center/top/filters:quality(95)/c279983c40646bb.s.siteapi.org/img/jjt4bsqv20gscswcsgscgw0ww8o8sk</t>
  </si>
  <si>
    <t>060029</t>
  </si>
  <si>
    <t>Глазки для игрушек 16 мм 10 шт коричневые, с фиксатором, КиКТойс</t>
  </si>
  <si>
    <t>00-00000639</t>
  </si>
  <si>
    <t>Глазки 16 мм 10 шт коричневые,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</si>
  <si>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</si>
  <si>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</si>
  <si>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zivie-16-brown</t>
  </si>
  <si>
    <t>https://i.siteapi.org/ZscaMQJrs13AbnF4hkjLsbJFtV8=/fit-in/1024x768/center/top/filters:quality(95)/c279983c40646bb.s.siteapi.org/img/r5fjvdgkn3ksc0o4g0444k8wsogs0g</t>
  </si>
  <si>
    <t>60324</t>
  </si>
  <si>
    <t>Глазки для игрушек 18 мм 10 шт синие с лучиками, кошачий зрачок, с фиксатором, КиКТойс</t>
  </si>
  <si>
    <t>00-00001943</t>
  </si>
  <si>
    <t>Глазки 18 мм 10 шт синие с лучиками кошачий зрачок</t>
  </si>
  <si>
    <t>Глаза живые с лучиками,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</si>
  <si>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zivie-lych-kosh-18-blue</t>
  </si>
  <si>
    <t>Контейнер№2</t>
  </si>
  <si>
    <t>Контейнер №2</t>
  </si>
  <si>
    <t>060050-2</t>
  </si>
  <si>
    <t>Глазки для игрушек 18 мм 10 шт синие с лучиками, с фиксатором, КиКТойс</t>
  </si>
  <si>
    <t>00-00000625</t>
  </si>
  <si>
    <t>Глазки 18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</si>
  <si>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</si>
  <si>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</si>
  <si>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zivie-lych-18-blue</t>
  </si>
  <si>
    <t>060055-2</t>
  </si>
  <si>
    <t>Глазки для игрушек 18 мм 10 шт зеленые с лучиками, с фиксатором, КиКТойс</t>
  </si>
  <si>
    <t>00-00000615</t>
  </si>
  <si>
    <t>Глазки 18 мм 10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</si>
  <si>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</si>
  <si>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</si>
  <si>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zivie-lych-18-green</t>
  </si>
  <si>
    <t>060060-2</t>
  </si>
  <si>
    <t>Глазки для игрушек 18 мм 10 шт коричневые с лучиками, с фиксатором, КиКТойс</t>
  </si>
  <si>
    <t>00-00000620</t>
  </si>
  <si>
    <t>Глазки  18 мм 10 шт коричневые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</si>
  <si>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</si>
  <si>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</si>
  <si>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zivie-lych-18-brown</t>
  </si>
  <si>
    <t>60322</t>
  </si>
  <si>
    <t>Глазки для игрушек 18 мм 10 шт синие, кошачий зрачок, с фиксатором, КиКТойс</t>
  </si>
  <si>
    <t>00-00001962</t>
  </si>
  <si>
    <t>Глазки 18 мм 10 шт синие кошачий зрачок</t>
  </si>
  <si>
    <t>Глаза живые,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</si>
  <si>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</si>
  <si>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zivie-blue-kosh-18</t>
  </si>
  <si>
    <t>060020</t>
  </si>
  <si>
    <t>Глазки для игрушек 18 мм 10 шт синие, с фиксатором, КиКТойс</t>
  </si>
  <si>
    <t>00-00000640</t>
  </si>
  <si>
    <t>Глазки 18 мм 10 шт синие, с фиксаторами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</si>
  <si>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</si>
  <si>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zivie-18-blue</t>
  </si>
  <si>
    <t>С</t>
  </si>
  <si>
    <t>060025</t>
  </si>
  <si>
    <t>Глазки для игрушек 18 мм 10 шт зеленые, с фиксатором, КиКТойс</t>
  </si>
  <si>
    <t>00-00000641</t>
  </si>
  <si>
    <t>Глазки 18 мм 10 шт зеленые,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</si>
  <si>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</si>
  <si>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</si>
  <si>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zivie-18-green</t>
  </si>
  <si>
    <t>060030</t>
  </si>
  <si>
    <t>Глазки для игрушек 18 мм 10 шт коричневые, с фиксатором, КиКТойс</t>
  </si>
  <si>
    <t>00-00000642</t>
  </si>
  <si>
    <t>Глазки 18 мм 10 шт коричневые,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</si>
  <si>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</si>
  <si>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</si>
  <si>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zivie-18-brown</t>
  </si>
  <si>
    <t>060096</t>
  </si>
  <si>
    <t>Глазки для игрушек 18 мм 10 шт зеленые с лучиками, кошачий зрачок, с фиксатором, КиКТойс</t>
  </si>
  <si>
    <t>00-00000647</t>
  </si>
  <si>
    <t>Глазки 18 мм 10 шт зеленые с лучиками кошачий зрачок</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</si>
  <si>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 &lt;br/&gt;&lt;br/&gt;В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</si>
  <si>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zivie-lych-kosh-18</t>
  </si>
  <si>
    <t>https://i.siteapi.org/_GkWfwmCuuqRcayKdf8qtA1vGwQ=/fit-in/1024x768/center/top/filters:quality(95)/c279983c40646bb.s.siteapi.org/img/hgkefxq37fw44o44wgcsso80wkc48g</t>
  </si>
  <si>
    <t>060100</t>
  </si>
  <si>
    <t>Глазки для игрушек 18 мм 10 шт зеленые, кошачий зрачок, с фиксатором, КиКТойс</t>
  </si>
  <si>
    <t>00-00000646</t>
  </si>
  <si>
    <t>Глазки 18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</si>
  <si>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</si>
  <si>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</si>
  <si>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zivie-kosh-18</t>
  </si>
  <si>
    <t>https://i.siteapi.org/Rgkhu5aPfAiBw4bbmVwcx-w5ZQ4=/fit-in/1024x768/center/top/filters:quality(95)/c279983c40646bb.s.siteapi.org/img/asbldre1ug0kwows4gskogg4oggkwk</t>
  </si>
  <si>
    <t>60325</t>
  </si>
  <si>
    <t>Глазки для игрушек 20 мм 10 шт синие с лучиками, кошачий зрачок, с фиксатором, КиКТойс</t>
  </si>
  <si>
    <t>00-00001945</t>
  </si>
  <si>
    <t>Глазки 20 мм 10 шт синие с лучиками кошачий зрачок</t>
  </si>
  <si>
    <t>Глаза живые с лучиками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</si>
  <si>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zivie-lych-kosh-20-blue</t>
  </si>
  <si>
    <t>060051-2</t>
  </si>
  <si>
    <t>Глазки для игрушек 20 мм 10 шт синие с лучиками, с фиксатором, КиКТойс</t>
  </si>
  <si>
    <t>00-00000626</t>
  </si>
  <si>
    <t>Глазки 20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</si>
  <si>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</si>
  <si>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</si>
  <si>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zivie-lych-20-blue</t>
  </si>
  <si>
    <t>060056-2</t>
  </si>
  <si>
    <t>Глазки для игрушек 20 мм 10 шт зеленые с лучиками, с фиксатором, КиКТойс</t>
  </si>
  <si>
    <t>00-00000616</t>
  </si>
  <si>
    <t>Глазки 20 мм 10 шт зеленые с лучиками, с фиксаторами</t>
  </si>
  <si>
    <t>Глаза живые с лучиками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подарков.&lt;br/&gt;&lt;br/&gt;В комплект входит: 5 пар глаз и 10 фиксаторов.&lt;br/&gt;&lt;br/&gt;Изделия упакованы в пакетик с запаянным швом.&lt;br/&gt;&lt;br/&gt;Характеристики*:&lt;br/&gt;&lt;br/&gt;Цвет**: зелёный&lt;br/&gt;&lt;br/&gt;Диаметр: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</si>
  <si>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</si>
  <si>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zivie-lych-20-green</t>
  </si>
  <si>
    <t>060061-2</t>
  </si>
  <si>
    <t>Глазки для игрушек 20 мм 10 шт коричневые с лучиками, с фиксатором, КиКТойс</t>
  </si>
  <si>
    <t>00-00000621</t>
  </si>
  <si>
    <t>Глазки 20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</si>
  <si>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</si>
  <si>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</si>
  <si>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zivie-lych-20-brown</t>
  </si>
  <si>
    <t>60326</t>
  </si>
  <si>
    <t>Глазки для игрушек 20 мм 10 шт синие, кошачий зрачок, с фиксатором, КиКТойс</t>
  </si>
  <si>
    <t>00-00001964</t>
  </si>
  <si>
    <t>Глазки 20 мм 10 шт синие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</si>
  <si>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</si>
  <si>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zivie-blue-kosh-20</t>
  </si>
  <si>
    <t>060021</t>
  </si>
  <si>
    <t>Глазки для игрушек 20 мм 10 шт синие, с фиксатором, КиКТойс</t>
  </si>
  <si>
    <t>00-00000643</t>
  </si>
  <si>
    <t>Глазки 20 мм 10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</si>
  <si>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</si>
  <si>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</si>
  <si>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zivie-20-blue</t>
  </si>
  <si>
    <t>060026</t>
  </si>
  <si>
    <t>Глазки для игрушек 20 мм 10 шт зеленые, с фиксатором, КиКТойс</t>
  </si>
  <si>
    <t>00-00000644</t>
  </si>
  <si>
    <t>Глазки 20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</si>
  <si>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</si>
  <si>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</si>
  <si>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zivie-20-green</t>
  </si>
  <si>
    <t>060031</t>
  </si>
  <si>
    <t>Глазки для игрушек 20 мм 10 шт коричневые, с фиксатором, КиКТойс</t>
  </si>
  <si>
    <t>00-00000645</t>
  </si>
  <si>
    <t>Глазки 20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</si>
  <si>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</si>
  <si>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</si>
  <si>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zivie-20-brown</t>
  </si>
  <si>
    <t>060098</t>
  </si>
  <si>
    <t>Глазки для игрушек 20 мм 10 шт зеленые с лучиками, кошачий зрачок, с фиксатором, КиКТойс</t>
  </si>
  <si>
    <t>00-00000649</t>
  </si>
  <si>
    <t>Глазки 20 мм 10 шт зеленые с лучиками кошачий зрачок</t>
  </si>
  <si>
    <t>Глаза живые с лучиками,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</si>
  <si>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zivie-lych-kosh-20</t>
  </si>
  <si>
    <t>https://i.siteapi.org/T8qYIcM_jE2OlVJc5sO9h2JZgM8=/fit-in/1024x768/center/top/filters:quality(95)/c279983c40646bb.s.siteapi.org/img/ohrwfduqo28c8wc0w0sk0c4okws04w</t>
  </si>
  <si>
    <t>060102</t>
  </si>
  <si>
    <t>Глазки для игрушек 20 мм 10 шт зеленые, кошачий зрачок, с фиксатором, КиКТойс</t>
  </si>
  <si>
    <t>00-00000648</t>
  </si>
  <si>
    <t>Глазки 20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</si>
  <si>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</si>
  <si>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</si>
  <si>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zivie-green-kosh-20</t>
  </si>
  <si>
    <t>60140</t>
  </si>
  <si>
    <t>Глазки для игрушек 22 мм 10 шт зеленые, кошачий зрачок, с фиксатором, КиКТойс</t>
  </si>
  <si>
    <t>00-00000942</t>
  </si>
  <si>
    <t>Глазки 22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</si>
  <si>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</si>
  <si>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</si>
  <si>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zivie-green-kosh-22</t>
  </si>
  <si>
    <t>060141</t>
  </si>
  <si>
    <t>Глазки для игрушек 22 мм 10 шт синие с лучиками, с фиксатором, КиКТойс</t>
  </si>
  <si>
    <t>00-00000936</t>
  </si>
  <si>
    <t>Глазки 22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</si>
  <si>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</si>
  <si>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</si>
  <si>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zivie-lych-22-blue</t>
  </si>
  <si>
    <t>060142</t>
  </si>
  <si>
    <t>Глазки для игрушек 22 мм 10 шт зеленые с лучиками, с фиксатором (10 шт), КиКТойс</t>
  </si>
  <si>
    <t>00-00000938</t>
  </si>
  <si>
    <t>Глазки 22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</si>
  <si>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</si>
  <si>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</si>
  <si>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zivie-lych-22-green</t>
  </si>
  <si>
    <t>060143</t>
  </si>
  <si>
    <t>Глазки для игрушек 22 мм 10 шт коричневые с лучиками, с фиксатором, КиКТойс</t>
  </si>
  <si>
    <t>00-00000939</t>
  </si>
  <si>
    <t>Глазки 22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</si>
  <si>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</si>
  <si>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</si>
  <si>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zivie-lych-22-brown</t>
  </si>
  <si>
    <t>060144</t>
  </si>
  <si>
    <t>Глазки для игрушек 22 мм 10 шт синие, с фиксатором, КиКТойс</t>
  </si>
  <si>
    <t>00-00000935</t>
  </si>
  <si>
    <t>Глазки 22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</si>
  <si>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</si>
  <si>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</si>
  <si>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zivie-22-blue</t>
  </si>
  <si>
    <t>нету (250)</t>
  </si>
  <si>
    <t>060145</t>
  </si>
  <si>
    <t>Глазки для игрушек 22 мм 10 шт зеленые, с фиксатором, КиКТойс</t>
  </si>
  <si>
    <t>00-00000932</t>
  </si>
  <si>
    <t>Глазки 22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</si>
  <si>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</si>
  <si>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</si>
  <si>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zivie-22-green</t>
  </si>
  <si>
    <t>060146</t>
  </si>
  <si>
    <t>Глазки для игрушек 22 мм 10 шт коричневые, с фиксатором, КиКТойс</t>
  </si>
  <si>
    <t>00-00000930</t>
  </si>
  <si>
    <t>Глазки 22 мм 10 шт коричневые, с фиксаторами</t>
  </si>
  <si>
    <t>Глаза живые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</si>
  <si>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</si>
  <si>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zivie-22-brown</t>
  </si>
  <si>
    <t>060147</t>
  </si>
  <si>
    <t>Глазки для игрушек 25 мм 10 шт синие с лучиками, с фиксатором, КиКТойс</t>
  </si>
  <si>
    <t>00-00000937</t>
  </si>
  <si>
    <t>Глазки 25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</si>
  <si>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</si>
  <si>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</si>
  <si>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zivie-lych-25-blue</t>
  </si>
  <si>
    <t>060148</t>
  </si>
  <si>
    <t>Глазки для игрушек 25 мм 10 шт зеленые с лучиками, с фиксатором, КиКТойс</t>
  </si>
  <si>
    <t>00-00000940</t>
  </si>
  <si>
    <t>Глазки 25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</si>
  <si>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</si>
  <si>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</si>
  <si>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zivie-lych-25-green</t>
  </si>
  <si>
    <t>060149</t>
  </si>
  <si>
    <t>Глазки для игрушек 25 мм 10 шт коричневые с лучиками, с фиксатором, КиКТойс</t>
  </si>
  <si>
    <t>00-00000941</t>
  </si>
  <si>
    <t>Глазки 25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</si>
  <si>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</si>
  <si>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</si>
  <si>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zivie-lych-25-brown</t>
  </si>
  <si>
    <t>060150</t>
  </si>
  <si>
    <t>Глазки для игрушек 25 мм 10 шт синие, с фиксатором, КиКТойс</t>
  </si>
  <si>
    <t>00-00000934</t>
  </si>
  <si>
    <t>Глазки 25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</si>
  <si>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</si>
  <si>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</si>
  <si>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zivie-25-blue</t>
  </si>
  <si>
    <t>224 руб; 16 шт; 14 руб/шт</t>
  </si>
  <si>
    <t>https://www.wildberries.ru/catalog/13561520/detail.aspx?targetUrl=BP</t>
  </si>
  <si>
    <t>060151</t>
  </si>
  <si>
    <t>Глазки для игрушек 25 мм 10 шт зеленые, с фиксатором, КиКТойс</t>
  </si>
  <si>
    <t>00-00000933</t>
  </si>
  <si>
    <t>Глазки 25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</si>
  <si>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</si>
  <si>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</si>
  <si>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zivie-25-green</t>
  </si>
  <si>
    <t>060152</t>
  </si>
  <si>
    <t>Глазки для игрушек 25 мм 10 шт коричневые, с фиксатором, КиКТойс</t>
  </si>
  <si>
    <t>00-00000931</t>
  </si>
  <si>
    <t>Глазки 25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</si>
  <si>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</si>
  <si>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</si>
  <si>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zivie-25-brown</t>
  </si>
  <si>
    <t>60235</t>
  </si>
  <si>
    <t>Глазки для игрушек 35 мм 4 шт синие с лучиками, с фиксатором, КиКТойс</t>
  </si>
  <si>
    <t>Глазки 35 мм 4 шт синие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</si>
  <si>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</si>
  <si>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</si>
  <si>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zivie-lych-35-blue</t>
  </si>
  <si>
    <t>Заготовка для изготовления игрушек</t>
  </si>
  <si>
    <t>60236</t>
  </si>
  <si>
    <t>Глазки для игрушек 35 мм 4 шт зеленые с лучиками, с фиксатором, КиКТойс</t>
  </si>
  <si>
    <t>Глазки 35 мм 4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</si>
  <si>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</si>
  <si>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zivie-lych-35-green</t>
  </si>
  <si>
    <t>60237</t>
  </si>
  <si>
    <t>Глазки для игрушек 35 мм 4 мм коричневые с лучиками, с фиксатором, КиКТойс</t>
  </si>
  <si>
    <t>Глазки 35 мм 4 шт коричневые с лучиками, с фиксаторами</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</si>
  <si>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</si>
  <si>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</si>
  <si>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zivie-lych-35-brown</t>
  </si>
  <si>
    <t>060081</t>
  </si>
  <si>
    <t>Распродажа FBO</t>
  </si>
  <si>
    <t>Глазки для игрушек 7 мм 10 шт, бусинки черные, с фиксатором, КиКТойс</t>
  </si>
  <si>
    <t>00-00000611</t>
  </si>
  <si>
    <t>Глазки 7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</si>
  <si>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чёрные диаметр 7 мм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</si>
  <si>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</si>
  <si>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bysinki-cherniye-7</t>
  </si>
  <si>
    <t>bysinki</t>
  </si>
  <si>
    <t>https://i.siteapi.org/5bGt7TiGf_2AUGrHPCt17WBEylo=/fit-in/1024x768/center/top/filters:quality(95)/c279983c40646bb.s.siteapi.org/img/1wsqcnuhf5msg4g808sswgs4o8wwso</t>
  </si>
  <si>
    <t>A1</t>
  </si>
  <si>
    <t>14.09.22 279 за 24 шт = 11,6 руб/шт 
 207 руб 8 мм 24 шт 8,6руб/шт 27.05.21</t>
  </si>
  <si>
    <t>https://www.wildberries.ru/catalog/15535587/detail.aspx?targetUrl=BP</t>
  </si>
  <si>
    <t>060082</t>
  </si>
  <si>
    <t>Глазки для игрушек 9 мм 10 шт, бусинки черные, с фиксатором, КиКТойс</t>
  </si>
  <si>
    <t>00-00000612</t>
  </si>
  <si>
    <t>Глазки 9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</si>
  <si>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 &lt;br/&gt;&lt;br/&gt;Глаза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мм&lt;br/&gt;&lt;br/&gt; 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кольцо.&lt;br/&gt;&lt;br/&gt;</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</si>
  <si>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</si>
  <si>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bysinki-cherniye-9</t>
  </si>
  <si>
    <t>https://i.siteapi.org/p06ZxQ0bdWp1rQpq0GyTaG_QBCk=/fit-in/1024x768/center/top/filters:quality(95)/c279983c40646bb.s.siteapi.org/img/m4op4xkvxhsck00oo4g4cc8og04oso</t>
  </si>
  <si>
    <t>060083</t>
  </si>
  <si>
    <t>Глазки для игрушек 10 мм 10 шт, бусинки черные, с фиксатором, КиКТойс</t>
  </si>
  <si>
    <t>00-00000606</t>
  </si>
  <si>
    <t>Глазки 10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</si>
  <si>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</si>
  <si>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</si>
  <si>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bysinki-cherniye-10</t>
  </si>
  <si>
    <t>A2</t>
  </si>
  <si>
    <t>14.09.22: 254 руб +35%
 187 руб 24 шт 8руб/шт 27.05.21</t>
  </si>
  <si>
    <t>https://www.wildberries.ru/catalog/15535592/detail.aspx?targetUrl=BP</t>
  </si>
  <si>
    <t>Бабина</t>
  </si>
  <si>
    <t>223 руб; 20 шт; 11,3 руб/шт 27/05/21</t>
  </si>
  <si>
    <t>https://www.wildberries.ru/catalog/15686138/detail.aspx?targetUrl=BP</t>
  </si>
  <si>
    <t>060084</t>
  </si>
  <si>
    <t>Глазки для игрушек 13 мм 10 шт, бусинки черные, с фиксатором, КиКТойс</t>
  </si>
  <si>
    <t>00-00000607</t>
  </si>
  <si>
    <t>Глазки 13 мм 10 шт бусинки черные, с фиксаторами</t>
  </si>
  <si>
    <t>&lt;br/&gt;&lt;br/&gt;При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13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13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</si>
  <si>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</si>
  <si>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bysinki-cherniye-13</t>
  </si>
  <si>
    <t>https://i.siteapi.org/ZjNtT1oJQbBHX5V63cKpecjq3fQ=/fit-in/1024x768/center/top/filters:quality(95)/c279983c40646bb.s.siteapi.org/img/pb3t2gj7r0g0ws0g00kwko8c0cgs80</t>
  </si>
  <si>
    <t>OB hobby</t>
  </si>
  <si>
    <t>12 мм; 270 руб 20 шт 13,5 руб/шт 15.06.21</t>
  </si>
  <si>
    <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t>
  </si>
  <si>
    <t>14.09.22: 266 руб за 24 шт = 11 руб/шт</t>
  </si>
  <si>
    <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</si>
  <si>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60085</t>
  </si>
  <si>
    <t>Глазки для игрушек 16 мм 10 шт, бусинки черные, с фиксатором, КиКТойс</t>
  </si>
  <si>
    <t>00-00000608</t>
  </si>
  <si>
    <t>Глазки 16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</si>
  <si>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16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</si>
  <si>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</si>
  <si>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bysinki-cherniye-16</t>
  </si>
  <si>
    <t>https://i.siteapi.org/8yhOGc9ib62IadRxARsfYL7LQlg=/fit-in/1024x768/center/top/filters:quality(95)/c279983c40646bb.s.siteapi.org/img/72rt43s559ookosg48sg0wsoocgccg</t>
  </si>
  <si>
    <t>14 мм; 290 руб; 20 шт; 14,5 руб/шт; 15.06.21</t>
  </si>
  <si>
    <t>https://www.ozon.ru/product/plastikovye-chernye-glazki-dlya-igrushek-vintovye-na-bezopasnom-kreplenii-s-zaglushkoy-14mm-20sht-238653808/</t>
  </si>
  <si>
    <t>060086</t>
  </si>
  <si>
    <t>Глазки для игрушек 18 мм 10 шт, бусинки черные, с фиксатором, КиКТойс</t>
  </si>
  <si>
    <t>00-00000609</t>
  </si>
  <si>
    <t>Глазки 18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</si>
  <si>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фиксаторов.&lt;br/&gt;&lt;br/&gt;Характеристики*:&lt;br/&gt;&lt;br/&gt;Цвет**: черный&lt;br/&gt;&lt;br/&gt;Диаметр: 18 мм &lt;br/&gt;&lt;br/&gt;Высота выпуклой части глаза: 5 мм &lt;br/&gt;&lt;br/&gt;Длина ножки: 15 мм &lt;br/&gt;&lt;br/&gt;Наибольший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</si>
  <si>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</si>
  <si>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bysinki-cherniye-18</t>
  </si>
  <si>
    <t>https://i.siteapi.org/k5CJsDbka2oHV11bfVLXRPKtDfQ=/fit-in/1024x768/center/top/filters:quality(95)/c279983c40646bb.s.siteapi.org/img/az116fc6y8wk0sooc40og844wgk4o8</t>
  </si>
  <si>
    <t>208 руб; 10 шт; 20,8 руб/шт</t>
  </si>
  <si>
    <t>https://www.wildberries.ru/catalog/12041186/detail.aspx?targetUrl=BP</t>
  </si>
  <si>
    <t>060087</t>
  </si>
  <si>
    <t>Глазки для игрушек 21 мм 10 шт бусинки черные, с фиксатором, КиКТойс</t>
  </si>
  <si>
    <t>00-00000610</t>
  </si>
  <si>
    <t>Глазки 21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</si>
  <si>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21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</si>
  <si>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</si>
  <si>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bysinki-cherniye-21</t>
  </si>
  <si>
    <t>https://i.siteapi.org/_yjxfn2FVEOGOkCVOm3Dv70szYw=/fit-in/1024x768/center/top/filters:quality(95)/c279983c40646bb.s.siteapi.org/img/g53qfyxqtb4gokskcwg4kkswgcwcoo</t>
  </si>
  <si>
    <t>060153</t>
  </si>
  <si>
    <t>Глазки для игрушек 24 мм 10 шт бусинки черные, с фиксатором, КиКТойс</t>
  </si>
  <si>
    <t>00-00000943</t>
  </si>
  <si>
    <t>Глазки 24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</si>
  <si>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24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В комплект входит: 5 пар глаз и 10 фиксаторов.&lt;br/&gt;&lt;br/&gt;Характеристики*:&lt;br/&gt;&lt;br/&gt;Цвет**: черный&lt;br/&gt;&lt;br/&gt;Диаметр: 24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</si>
  <si>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24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24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</si>
  <si>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bysinki-cherniye-24</t>
  </si>
  <si>
    <t>https://i.siteapi.org/Pemb6VcGR947q8RF55l2u6zGifA=/fit-in/1024x768/center/top/filters:quality(95)/s.siteapi.org/c279983c40646bb/img/ra9ltn95rq8gc0go80ogcskkck808o</t>
  </si>
  <si>
    <t>60251</t>
  </si>
  <si>
    <t>Глазки для игрушек 6 мм 20 шт, бусинки черные, КиКТойс</t>
  </si>
  <si>
    <t>00-00001467</t>
  </si>
  <si>
    <t>Глазки 6 мм 20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</si>
  <si>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кукол.&lt;br/&gt;&lt;br/&gt;Преимущества:&lt;br/&gt;&lt;br/&gt;*Технология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10 пар глаз (20 шт)&lt;br/&gt;&lt;br/&gt;Характеристики*&lt;br/&gt;&lt;br/&gt;Цвет**: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</si>
  <si>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10 пар глаз (20 шт)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</si>
  <si>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bysinki-cherniye-6</t>
  </si>
  <si>
    <t>220 (10шт)</t>
  </si>
  <si>
    <t>060092</t>
  </si>
  <si>
    <t>Глазки для игрушек 16 мм 10 шт, полупрозрачные белые с фиксатором, КиКТойс</t>
  </si>
  <si>
    <t>00-00000627</t>
  </si>
  <si>
    <t>Глазки 16 мм 10 шт полупрозрачные белые, с фиксаторами</t>
  </si>
  <si>
    <t>Глаза полупрозрачные с белой краской для игрушек и кукол, в комплекте с фиксаторами.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</si>
  <si>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</si>
  <si>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prozrachniye-belaya-kraska-16</t>
  </si>
  <si>
    <t>polyprozrachnie</t>
  </si>
  <si>
    <t>https://i.siteapi.org/b8xL-LxuxgHtvqtPSi6ope7Bb3M=/fit-in/1024x768/center/top/filters:quality(95)/c279983c40646bb.s.siteapi.org/img/70g39mo2bd0ks4k4ocs88088c0cogw</t>
  </si>
  <si>
    <t>060182</t>
  </si>
  <si>
    <t>Глазки для игрушек 18 мм 10 шт, полупрозрачные белые с фиксатором, КиКТойс</t>
  </si>
  <si>
    <t>00-00001052</t>
  </si>
  <si>
    <t>Глазки 18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</si>
  <si>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</si>
  <si>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белые диаметр 18 мм, для игрушек, в комплекте с фиксатором (10 шт). Преимущества: безопасное и надёжное крепление, минимальное количество заусенцев. При одевании фиксатора необходимо приложить некоторые усилия для защёлкивания на каждом из рёбер, после чего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</si>
  <si>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prozrachniye-belaya-kraska-18</t>
  </si>
  <si>
    <t>265 (микс)</t>
  </si>
  <si>
    <t>060093</t>
  </si>
  <si>
    <t>Глазки для игрушек 20 мм 10 шт полупрозрачные белые с фиксатором, КиКТойс</t>
  </si>
  <si>
    <t>00-00000628</t>
  </si>
  <si>
    <t>Глазки 20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</si>
  <si>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20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</si>
  <si>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белой краской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</si>
  <si>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prozrachniye-belaya-kraska-20</t>
  </si>
  <si>
    <t>060094</t>
  </si>
  <si>
    <t>Глазки для игрушек 22 мм 10 шт полупрозрачные белые с фиксатором, КиКТойс</t>
  </si>
  <si>
    <t>00-00000629</t>
  </si>
  <si>
    <t>Глазки 22 мм 10 шт полупрозрачные белые, с фиксаторами</t>
  </si>
  <si>
    <t>Глаза полупрозрачные с белой краской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</si>
  <si>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</si>
  <si>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prozrachniye-belaya-kraska-22</t>
  </si>
  <si>
    <t>060095</t>
  </si>
  <si>
    <t>Глазки для игрушек 25 мм 10 шт полупрозрачные белые с фиксатором, КиКТойс</t>
  </si>
  <si>
    <t>00-00000630</t>
  </si>
  <si>
    <t>Глазки 25 мм 10 шт полупрозрачные белые, с фиксаторами</t>
  </si>
  <si>
    <t>Глаза полупрозрачные с белой краской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</si>
  <si>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</si>
  <si>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prozrachniye-belaya-kraska-25</t>
  </si>
  <si>
    <t>60432</t>
  </si>
  <si>
    <t>Глазки для игрушек 22 мм 10 шт полурозрачные желтые с фиксатором, КиКТойс</t>
  </si>
  <si>
    <t>00-00002450</t>
  </si>
  <si>
    <t>Глазки 22 мм 10 шт полупрозрачные желтые кошачий зрачок</t>
  </si>
  <si>
    <t>Глаза полупрозрачные желтые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&lt;br/&gt;&lt;br/&gt;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и 10 фиксаторов.&lt;br/&gt;&lt;br/&gt; Изделия упакованы в пакетик с запаянным швом.&lt;br/&gt;&lt;br/&gt; Характеристики*:&lt;br/&gt;&lt;br/&gt; Цвет**: желтый &lt;br/&gt;&lt;br/&gt; Диаметр: 22 мм&lt;br/&gt;&lt;br/&gt; Высота выпуклой части глаза: 7 мм&lt;br/&gt;&lt;br/&gt; Длина ножки: 15 мм&lt;br/&gt;&lt;br/&gt; Наибольший диаметр ножки: 5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</si>
  <si>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Указано в названии. Диаметр: Указано на фото и в названии.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</si>
  <si>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060105</t>
  </si>
  <si>
    <t>Глазки для игрушек 18 мм 10 шт полупрозрачные золотые кошачий зрачок, с фиксатором, КиКТойс</t>
  </si>
  <si>
    <t>00-00000650</t>
  </si>
  <si>
    <t>Глазки 18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</si>
  <si>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</si>
  <si>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</si>
  <si>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prozrachniye-zolotaya-kraska-kosh-18</t>
  </si>
  <si>
    <t>https://i.siteapi.org/Pj7CqxWwy-K5TWA5z7h7O7EoB88=/fit-in/1024x768/center/top/filters:quality(95)/c279983c40646bb.s.siteapi.org/img/s1nptglhvpc4go4cw8wooo4wcgwk8o</t>
  </si>
  <si>
    <t>060107</t>
  </si>
  <si>
    <t>Глазки для игрушек 20 мм 10 шт полупрозрачные золотые кошачий зрачок, с фиксатором, КиКТойс</t>
  </si>
  <si>
    <t>00-00000651</t>
  </si>
  <si>
    <t>Глазки 20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</si>
  <si>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</si>
  <si>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prozrachniye-zolotaya-kraska-kosh-20</t>
  </si>
  <si>
    <t>0601222</t>
  </si>
  <si>
    <t>Глазки для игрушек 22 мм 10 шт полупрозрачные золотые , кошачий зрачок, с фиксатором, КиКТойс</t>
  </si>
  <si>
    <t>00-00002023</t>
  </si>
  <si>
    <t>Глазки 22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</si>
  <si>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 Характеристики*:&lt;br/&gt;&lt;br/&gt;Цвет**: золотой&lt;br/&gt;&lt;br/&gt;Диаметр: 22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</si>
  <si>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prozrachniye-zolotaya-kraska-kosh-21</t>
  </si>
  <si>
    <t>060114</t>
  </si>
  <si>
    <t>Глазки для игрушек 16 мм 10 шт полупрозрачные коричневые, с фиксатором, КиКТойс</t>
  </si>
  <si>
    <t>00-00000752</t>
  </si>
  <si>
    <t>Глазки 16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</si>
  <si>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</si>
  <si>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</si>
  <si>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prozrachniye-korichnevaya-kraska-16</t>
  </si>
  <si>
    <t>https://i.siteapi.org/xlTphTmTTaxm2MDwQjHRi6zSBWM=/fit-in/1024x768/center/top/filters:quality(95)/s.siteapi.org/c279983c40646bb/img/ojffpn4jsessg48ogk00sk0kswwskk</t>
  </si>
  <si>
    <t>060115</t>
  </si>
  <si>
    <t>Глазки для игрушек 18 мм 10 шт полупрозрачные коричневые,  с фиксатором, КиКТойс</t>
  </si>
  <si>
    <t>00-00000754</t>
  </si>
  <si>
    <t>Глазки 18 мм 10 шт полупрозрачные коричневые, с фиксаторами</t>
  </si>
  <si>
    <t>Глаза полупрозрачные коричневые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</si>
  <si>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</si>
  <si>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prozrachniye-korichnevaya-kraska-18</t>
  </si>
  <si>
    <t>https://i.siteapi.org/QJPZ3VMin4Iy8tqy8v0paJIChlU=/fit-in/1024x768/center/top/filters:quality(95)/s.siteapi.org/c279983c40646bb/img/510ya6zqoy88kkgc4cko880wc8kwso</t>
  </si>
  <si>
    <t>060116</t>
  </si>
  <si>
    <t>Глазки для игрушек 20 мм 10 шт полупрозрачные коричневые , с фиксатором, КиКТойс</t>
  </si>
  <si>
    <t>00-00000756</t>
  </si>
  <si>
    <t>Глазки 20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</si>
  <si>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коричневый&lt;br/&gt;&lt;br/&gt;Диаметр: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</si>
  <si>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</si>
  <si>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prozrachniye-korichnevaya-kraska-20</t>
  </si>
  <si>
    <t>060117</t>
  </si>
  <si>
    <t>Глазки для игрушек 22 мм 10 шт полупрозрачные коричневые, с фиксатором, КиКТойс</t>
  </si>
  <si>
    <t>00-00000767</t>
  </si>
  <si>
    <t>Глазки 22 мм 10 шт полупрозрачные коричневые, с фиксаторами</t>
  </si>
  <si>
    <t>Глаза полупрозрачные коричневые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</si>
  <si>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</si>
  <si>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prozrachniye-korichnevaya-kraska-22</t>
  </si>
  <si>
    <t>060118</t>
  </si>
  <si>
    <t>Глазки для игрушек 25 мм 10 шт полупрозрачные коричневые, с фиксатором, КиКТойс</t>
  </si>
  <si>
    <t>00-00000769</t>
  </si>
  <si>
    <t>Глазки 25 мм 10 шт полупрозрачные коричневые, с фиксаторами</t>
  </si>
  <si>
    <t>Глаза полупрозрачные коричневые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</si>
  <si>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</si>
  <si>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prozrachniye-korichnevaya-kraska-25</t>
  </si>
  <si>
    <t>60119</t>
  </si>
  <si>
    <t>Глазки для игрушек 16 мм 10 шт полупрозрачные золотые, с фиксатором, КиКТойс</t>
  </si>
  <si>
    <t>00-00001118</t>
  </si>
  <si>
    <t>Глазки 16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</si>
  <si>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</si>
  <si>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</si>
  <si>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prozrachniye-zolotaya-kraska-16</t>
  </si>
  <si>
    <t>060120</t>
  </si>
  <si>
    <t>Глазки для игрушек 18 мм 10 шт полупрозрачные золотые с фиксатором, КиКТойс</t>
  </si>
  <si>
    <t>00-00000771</t>
  </si>
  <si>
    <t>Глазки 18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</si>
  <si>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 пар глаз и 10 фиксаторов.&lt;br/&gt;&lt;br/&gt;Характеристики*:&lt;br/&gt;&lt;br/&gt;Цвет**: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</si>
  <si>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</si>
  <si>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prozrachniye-zolotaya-kraska-18</t>
  </si>
  <si>
    <t>https://i.siteapi.org/qmG9FbolwTxv-cz6MMrDtT0Vf34=/fit-in/1024x768/center/top/filters:quality(95)/s.siteapi.org/c279983c40646bb/img/2fitmkag3oe8wswwsckg0oww8g08gg</t>
  </si>
  <si>
    <t>060121</t>
  </si>
  <si>
    <t>Распродажа FBO (на склад отгружен кошачий зрачок)</t>
  </si>
  <si>
    <t>Глазки для игрушек 20 мм 10 шт полупрозрачные золотые, с фиксатором, КиКТойс</t>
  </si>
  <si>
    <t>00-00000774</t>
  </si>
  <si>
    <t>Глазки 20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</si>
  <si>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</si>
  <si>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</si>
  <si>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prozrachniye-zolotaya-kraska-20</t>
  </si>
  <si>
    <t>060122</t>
  </si>
  <si>
    <t>Глазки для игрушек 22 мм 10 шт полупрозрачные золотые, с фиксатором, КиКТойс</t>
  </si>
  <si>
    <t>00-00000776</t>
  </si>
  <si>
    <t>Глазки 22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</si>
  <si>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&lt;br/&gt;&lt;br/&gt;Возможно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</si>
  <si>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</si>
  <si>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prozrachniye-zolotaya-kraska-22</t>
  </si>
  <si>
    <t>060123</t>
  </si>
  <si>
    <t>Глазки для игрушек 25 мм 10 шт полупрозрачные золотые, с фиксатором, КиКТойс</t>
  </si>
  <si>
    <t>00-00000778</t>
  </si>
  <si>
    <t>Глазки 25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</si>
  <si>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</si>
  <si>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25 мм; Высота выпуклой части глаза: 9,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</si>
  <si>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prozrachniye-zolotaya-kraska-25</t>
  </si>
  <si>
    <t>060124</t>
  </si>
  <si>
    <t>Глазки для игрушек 18 мм 10 шт полупрозрачные зеленые , кошачий зрачок с фиксатором, КиКТойс</t>
  </si>
  <si>
    <t>00-00000780</t>
  </si>
  <si>
    <t>Глазки 18 мм 10 шт полупрозрачные зеленые кошачий зрачок</t>
  </si>
  <si>
    <t>Глаза полупрозрачные зеленые, с кошачьим зрачком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зеленой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</si>
  <si>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</si>
  <si>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prozrachniye-zelenaya-kraska-kosh-18</t>
  </si>
  <si>
    <t>https://i.siteapi.org/lsEZdLRQCgxBMpV92u6Aa8AG5k8=/fit-in/1024x768/center/top/filters:quality(95)/s.siteapi.org/c279983c40646bb/img/tsgfyu4fv404co4gwgcc0k4c8ckwk8</t>
  </si>
  <si>
    <t>060125</t>
  </si>
  <si>
    <t>Глазки для игрушек 20 мм 10 шт полупрозрачные зеленые, кошачий зрачок с фиксатором, КиКТойс</t>
  </si>
  <si>
    <t>00-00000782</t>
  </si>
  <si>
    <t>Глазки 20 мм 10 шт полупрозрачные зеленые кошачий зрачок</t>
  </si>
  <si>
    <t>Глаза полупрозрачные зеленые, с кошачьим зрачком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</si>
  <si>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</si>
  <si>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prozrachniye-zelenaya-kraska-kosh-20</t>
  </si>
  <si>
    <t>060126</t>
  </si>
  <si>
    <t>Глазки для игрушек 16 мм 10 шт полупрозрачные зеленые, с фиксатором, КиКТойс</t>
  </si>
  <si>
    <t>00-00001315</t>
  </si>
  <si>
    <t>Глазки 16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</si>
  <si>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</si>
  <si>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</si>
  <si>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prozrachniye-zelenaya-kraska-16</t>
  </si>
  <si>
    <t>060127</t>
  </si>
  <si>
    <t>Глазки для игрушек 18 мм 10 шт полупрозрачные зеленые, с фиксатором, КиКТойс</t>
  </si>
  <si>
    <t>00-00001316</t>
  </si>
  <si>
    <t>Глазки 18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</si>
  <si>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</si>
  <si>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</si>
  <si>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prozrachniye-zelenaya-kraska-18</t>
  </si>
  <si>
    <t>060128</t>
  </si>
  <si>
    <t>Глазки для игрушек 20 мм 10 шт полупрозрачные зеленые, с фиксатором, КиКТойс</t>
  </si>
  <si>
    <t>00-00001317</t>
  </si>
  <si>
    <t>Глазки 20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</si>
  <si>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</si>
  <si>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</si>
  <si>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prozrachniye-zelenaya-kraska-20</t>
  </si>
  <si>
    <t>060129</t>
  </si>
  <si>
    <t>Глазки для игрушек 22 мм 10 шт полупрозрачные зеленые с фиксатором, КиКТойс</t>
  </si>
  <si>
    <t>00-00001318</t>
  </si>
  <si>
    <t>Глазки 22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</si>
  <si>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</si>
  <si>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</si>
  <si>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prozrachniye-zelenaya-kraska-22</t>
  </si>
  <si>
    <t>060130</t>
  </si>
  <si>
    <t>Глазки для игрушек 25 мм 10 шт полупрозрачные зеленые, с фиксатором, КиКТойс</t>
  </si>
  <si>
    <t>00-00001321</t>
  </si>
  <si>
    <t>Глазки 25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</si>
  <si>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</si>
  <si>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</si>
  <si>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prozrachniye-zelenaya-kraska-25</t>
  </si>
  <si>
    <t>60246</t>
  </si>
  <si>
    <t>Глазки для игрушек 16 мм 10 шт полупрозрачные синие, с фиксатором, КиКТойс</t>
  </si>
  <si>
    <t>00-00001362</t>
  </si>
  <si>
    <t>Глазки 16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</si>
  <si>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</si>
  <si>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</si>
  <si>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prozrachniye-sinyaya-kraska-16</t>
  </si>
  <si>
    <t>60247</t>
  </si>
  <si>
    <t>Глазки для игрушек 18 мм 10 шт полупрозрачные синие, с фиксатором, КиКТойс</t>
  </si>
  <si>
    <t>00-00001363</t>
  </si>
  <si>
    <t>Глазки 18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</si>
  <si>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</si>
  <si>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</si>
  <si>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prozrachniye-sinyaya-kraska-18</t>
  </si>
  <si>
    <t>60248</t>
  </si>
  <si>
    <t>Глазки для игрушек 20 мм 10 шт полупрозрачные синие, с фиксатором, КиКТойс</t>
  </si>
  <si>
    <t>00-00001365</t>
  </si>
  <si>
    <t>Глазки 20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</si>
  <si>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</si>
  <si>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</si>
  <si>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prozrachniye-sinyaya-kraska-20</t>
  </si>
  <si>
    <t>60249</t>
  </si>
  <si>
    <t>Глазки для игрушек 22 мм 10 шт полупрозрачные синие, с фиксатором, КиКТойс</t>
  </si>
  <si>
    <t>00-00001364</t>
  </si>
  <si>
    <t>Глазки 22 мм 10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</si>
  <si>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</si>
  <si>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</si>
  <si>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prozrachniye-sinyaya-kraska-22</t>
  </si>
  <si>
    <t>60250</t>
  </si>
  <si>
    <t>Глазки для игрушек 25 мм 10 шт полупрозрачные синие, с фиксатором, КиКТойс</t>
  </si>
  <si>
    <t>00-00001366</t>
  </si>
  <si>
    <t>Глазки 25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</si>
  <si>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синий&lt;br/&gt;&lt;br/&gt;Диаметр: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</si>
  <si>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</si>
  <si>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prozrachniye-sinyaya-kraska-25</t>
  </si>
  <si>
    <t>яндекс (060154)</t>
  </si>
  <si>
    <t>60154</t>
  </si>
  <si>
    <t>Глазки для игрушек 11 мм  набор с лучиками 3 пары: синий, зеленый, коричневый, с фиксатором, КиКТойс</t>
  </si>
  <si>
    <t>00-00000953</t>
  </si>
  <si>
    <t>Глазки 11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</si>
  <si>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11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</si>
  <si>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</si>
  <si>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060155</t>
  </si>
  <si>
    <t>Глазки для игрушек 13 мм, набор с лучиками 3 пары: синий, зеленый, коричневый, с фиксатором, КиКТойс</t>
  </si>
  <si>
    <t>00-00000954</t>
  </si>
  <si>
    <t>Глазки 13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</si>
  <si>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13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</si>
  <si>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13 мм; Высота выпуклой части глаза: 4,5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</si>
  <si>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zivie-lych-nabor-13</t>
  </si>
  <si>
    <t>https://i.siteapi.org/ebvc3VDLLZjXM_6Cy6TmDVq4rQk=/fit-in/1024x768/center/top/filters:quality(95)/s.siteapi.org/c279983c40646bb/img/fnxn08ofc3cwo8kok8s0cckckgggow</t>
  </si>
  <si>
    <t>060156</t>
  </si>
  <si>
    <t>Глазки для игрушек 16 мм, набор с лучиками 3 пары: синий, зеленый, коричневый с фиксатором, КиКТойс</t>
  </si>
  <si>
    <t>00-00000955</t>
  </si>
  <si>
    <t>Глазки 16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</si>
  <si>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</si>
  <si>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фиксаторов).Изделия упакованы в пакетик с запаянным швом. Характеристики: 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</si>
  <si>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zivie-lych-nabor-16</t>
  </si>
  <si>
    <t>https://i.siteapi.org/LvrapZWivCYEH7I4jS4E71M-yOo=/fit-in/1024x768/center/top/filters:quality(95)/s.siteapi.org/c279983c40646bb/img/b4x0k7ms21c8gkoswg4cg4g0o4cs4k</t>
  </si>
  <si>
    <t>060157</t>
  </si>
  <si>
    <t>Глазки для игрушек 18 мм, набор с лучиками 3 пары: синий, зеленый, коричневый с фиксатором, КиКТойс</t>
  </si>
  <si>
    <t>00-00000956</t>
  </si>
  <si>
    <t>Глазки 18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</si>
  <si>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</si>
  <si>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</si>
  <si>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zivie-lych-nabor-18</t>
  </si>
  <si>
    <t>https://i.siteapi.org/oBWo6BJqLB_jwTwp47dVgs6meAE=/fit-in/1024x768/center/top/filters:quality(95)/s.siteapi.org/c279983c40646bb/img/cn89swa4g88o4ssg8c4wg8kwow40wo</t>
  </si>
  <si>
    <t>060158</t>
  </si>
  <si>
    <t>Глазки для игрушек 20 мм, набор  с лучиками 3 пары: синий, зеленый, коричневый с фиксатором, КиКТойс</t>
  </si>
  <si>
    <t>00-00000957</t>
  </si>
  <si>
    <t>Глазки 20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</si>
  <si>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</si>
  <si>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</si>
  <si>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zivie-lych-nabor-20</t>
  </si>
  <si>
    <t>060159</t>
  </si>
  <si>
    <t>Глазки для игрушек 22 мм, набор с лучиками 3 пары: синий, зеленый, коричневый с фиксатором, КиКТойс</t>
  </si>
  <si>
    <t>00-00000958</t>
  </si>
  <si>
    <t>Глазки 22 мм в наборе (синий,зеленый, коричневый) с лучиками</t>
  </si>
  <si>
    <t>Набор глаз живых с лучиками для игрушек и кукол, в комплекте с фиксаторами. Цвета: синий, зеленый, коричневый.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синий, зеленый,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</si>
  <si>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</si>
  <si>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zivie-lych-nabor-22</t>
  </si>
  <si>
    <t>60160</t>
  </si>
  <si>
    <t>Глазки для игрушек 25 мм, набор с лучиками 3 пары: синий, зеленый, коричневый с фиксатором, КиКТойс</t>
  </si>
  <si>
    <t>00-00000959</t>
  </si>
  <si>
    <t>Глазки 25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</si>
  <si>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</si>
  <si>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</si>
  <si>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zivie-lych-nabor-25</t>
  </si>
  <si>
    <t>060161</t>
  </si>
  <si>
    <t>Вывести с FBO - продавать с блёстками</t>
  </si>
  <si>
    <t>Глазки для игрушек 16 мм, набор 3 пары: синий, зеленый, коричневый с фиксатором, КиКТойс</t>
  </si>
  <si>
    <t>00-00000960</t>
  </si>
  <si>
    <t>Глазки 16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</si>
  <si>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</si>
  <si>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zivie-nabor-16</t>
  </si>
  <si>
    <t>https://i.siteapi.org/8_LAmC2Evugx7KqM-GDz5T3hpSc=/fit-in/1024x768/center/top/filters:quality(95)/s.siteapi.org/c279983c40646bb/img/bd5vq9ku1h4wo4koo8oko4g8wosogg</t>
  </si>
  <si>
    <t>060162</t>
  </si>
  <si>
    <t>Глазки для игрушек 18 мм, набор 3 пары: синий, зеленый, коричневый с фиксатором, КиКТойс</t>
  </si>
  <si>
    <t>00-00000961</t>
  </si>
  <si>
    <t>Глазки 18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</si>
  <si>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фиксаторов+6вставок). Изделия упакованы в пакетик с запаянным швом. Характеристики*:Цвет**: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</si>
  <si>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zivie-nabor-18</t>
  </si>
  <si>
    <t>https://i.siteapi.org/VzDjvaR0feGNbbqkw2WyuZS4Lqc=/fit-in/1024x768/center/top/filters:quality(95)/s.siteapi.org/c279983c40646bb/img/iiqpxhtfgkoo04wwwosk8kccks04s0</t>
  </si>
  <si>
    <t>060163</t>
  </si>
  <si>
    <t>Глазки для игрушек 20 мм, набор 3 пары: синий, зеленый, коричневый с фиксатором, КиКТойс</t>
  </si>
  <si>
    <t>00-00000962</t>
  </si>
  <si>
    <t>Глазки 20 мм в наборе (синий,зеленый, коричневый)</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</si>
  <si>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</si>
  <si>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zivie-nabor-20</t>
  </si>
  <si>
    <t>060164</t>
  </si>
  <si>
    <t>Глазки для игрушек 22 мм, набор 3 пары: синий, зеленый, коричневый с фиксатором, КиКТойс</t>
  </si>
  <si>
    <t>00-00000963</t>
  </si>
  <si>
    <t>Глазки 22 мм в наборе (синий,зеленый, коричневый)</t>
  </si>
  <si>
    <t>Набор глаз живых для игрушек и кукол, в комплекте с фиксаторами. &lt;br/&gt; Цвета: синий, зеленый, коричневый.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</si>
  <si>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</si>
  <si>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zivie-nabor-22</t>
  </si>
  <si>
    <t>060165</t>
  </si>
  <si>
    <t>Глазки для игрушек 25 мм, набор 3 пары: синий, зеленый, коричневый с фиксатором, КиКТойс</t>
  </si>
  <si>
    <t>00-00000964</t>
  </si>
  <si>
    <t>Глазки 25 мм в наборе (синий,зеленый, коричневый)</t>
  </si>
  <si>
    <t>Набор глаз живых для игрушек и кукол, в комплекте с фиксаторами.&lt;br/&gt;&lt;br/&gt;Цвета: синий, зеленый, коричневый.&lt;br/&gt;&lt;br/&gt;Диаметр: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синей, зеленой или коричневой краской.&lt;br/&gt;&lt;br/&gt;Используются для изготовления игрушек и кукол. Глазки придают игрушке и кукле более живой вид.&lt;br/&gt;&lt;br/&gt;Состав: 3 пары глаз в комплекте с фиксаторами (всего: 6 глаз + 6 фиксаторов+6 вставок)</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</si>
  <si>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фиксаторов+6 вставок).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</si>
  <si>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zivie-nabor-25</t>
  </si>
  <si>
    <t>060167</t>
  </si>
  <si>
    <t>Глазки для игрушек 18 мм, набор полупрозрачных 3 пары коричневый, золотой, белый с фиксатором, КиКТойс</t>
  </si>
  <si>
    <t>00-00000965</t>
  </si>
  <si>
    <t>Глазки 18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</si>
  <si>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</si>
  <si>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</si>
  <si>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t>
  </si>
  <si>
    <t>https://i.siteapi.org/z8GcX9IZgc7so9jOw07A--pQKo4=/fit-in/1024x768/center/top/filters:quality(95)/s.siteapi.org/c279983c40646bb/img/5fs07wzpiu0wc88c888kckogk84gk8</t>
  </si>
  <si>
    <t>060170</t>
  </si>
  <si>
    <t>Глазки для игрушек 25 мм, набор полупрозрачных 3 пары коричневый, золотой, белый с фиксатором, КиКТойс</t>
  </si>
  <si>
    <t>00-00000969</t>
  </si>
  <si>
    <t>Глазки 25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</si>
  <si>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</si>
  <si>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</si>
  <si>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t>
  </si>
  <si>
    <t>60252</t>
  </si>
  <si>
    <t>Глазки для игрушек 16 мм, набор полупрозрачных 3 пары синий, зеленый, коричневый с фиксатором, КиКТойс</t>
  </si>
  <si>
    <t>Набор глаз полупрозрачных для игрушек и кукол, в комплекте с фиксаторами.&lt;br/&gt;&lt;br/&gt;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синий,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</si>
  <si>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Цвет*: коричневый, синий, зеленый;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</si>
  <si>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prozrachniye-nabor-16-2</t>
  </si>
  <si>
    <t>polyprozrachnie-2</t>
  </si>
  <si>
    <t>10шт (260)</t>
  </si>
  <si>
    <t>60253</t>
  </si>
  <si>
    <t>Глазки для игрушек 18 мм, набор полупрозрачных 3 пары синий, зеленый, коричневый с фиксатором, КиКТойс</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</si>
  <si>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&lt;br/&gt;&lt;br/&gt;Характеристики*:&lt;br/&gt;&lt;br/&gt;Цвет**: коричневый, синий, зеленый&lt;br/&gt;&lt;br/&gt;Диаметр: 18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</si>
  <si>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</si>
  <si>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prozrachniye-nabor-18-2</t>
  </si>
  <si>
    <t>10шт (270)</t>
  </si>
  <si>
    <t>60254</t>
  </si>
  <si>
    <t>Глазки для игрушек 20 мм, набор полупрозрачных 3 пары синий, зеленый, коричневый с фиксатором, КиКТойс</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</si>
  <si>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20 мм &lt;br/&gt;&lt;br/&gt;Высота выпуклой части глаза: 6 мм &lt;br/&gt;&lt;br/&gt;Длина ножки: 15 мм &lt;br/&gt;&lt;br/&gt;Наибольший диаметр ножки: 5 мм&lt;br/&gt;&lt;br/&gt;Наименование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</si>
  <si>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Цвет*: коричневый, синий, зеленый;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</si>
  <si>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prozrachniye-nabor-20-2</t>
  </si>
  <si>
    <t>10 шт (270)</t>
  </si>
  <si>
    <t>60255</t>
  </si>
  <si>
    <t>Глазки для игрушек 22 мм, набор полупрозрачных 3 пары синий, зеленый, коричневый с фиксатором, КиКТойс</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</si>
  <si>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22 мм &lt;br/&gt;&lt;br/&gt;Высота выпуклой части глаза: 7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</si>
  <si>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22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</si>
  <si>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prozrachniye-nabor-22-2</t>
  </si>
  <si>
    <t>10 шт (275)</t>
  </si>
  <si>
    <t>60256</t>
  </si>
  <si>
    <t>Глазки для игрушек 25 мм, набор полупрозрачных 3 пары синий, зеленый, коричневый с фиксатором, КиКТойс</t>
  </si>
  <si>
    <t>Набор глаз полупрозрачных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рукоделия.&lt;br/&gt;&lt;br/&gt;Возможно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 &lt;br/&gt;&lt;br/&gt;Характеристики*:&lt;br/&gt;&lt;br/&gt;Цвет**: коричневый, синий, зеленый&lt;br/&gt;&lt;br/&gt;Диаметр: 25 мм&lt;br/&gt;&lt;br/&gt;Высота выпуклой части глаза: 9,5 мм&lt;br/&gt;&lt;br/&gt;Длина ножки: 15 мм&lt;br/&gt;&lt;br/&gt;Наибольший диаметр ножки: 5 мм 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</si>
  <si>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Цвет*: коричневый, синий, зеленый;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</si>
  <si>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prozrachniye-nabor-25-2</t>
  </si>
  <si>
    <t>060186</t>
  </si>
  <si>
    <t>Глазки для игрушек 18 мм, набор 4 пары кошачий зрачок с фиксаторами, КиКТойс</t>
  </si>
  <si>
    <t>00-00001056</t>
  </si>
  <si>
    <t>Глазки 18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</si>
  <si>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клеем.В комплект входит: 4 пар глаз и 8 фиксаторов. Изделия упакованы в пакетик с запаянным швом.&lt;br/&gt;&lt;br/&gt;Характеристики*:&lt;br/&gt;&lt;br/&gt;Цвет**: зеленый,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</si>
  <si>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18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</si>
  <si>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koshachii-nabor-18</t>
  </si>
  <si>
    <t>koshachii-nabor</t>
  </si>
  <si>
    <t>60187</t>
  </si>
  <si>
    <t>Глазки для игрушек 20 мм, набор 4 пары кошачий зрачок с фиксаторами, КиКТойс</t>
  </si>
  <si>
    <t>00-00001058</t>
  </si>
  <si>
    <t>Глазки 20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</si>
  <si>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4 пар глаз и 8 фиксаторов. Изделия упакованы в пакетик с запаянным швом.&lt;br/&gt;&lt;br/&gt;Характеристики*:&lt;br/&gt;&lt;br/&gt;Цвет**: зеленый,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</si>
  <si>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20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</si>
  <si>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koshachii-nabor-20</t>
  </si>
  <si>
    <t>60307</t>
  </si>
  <si>
    <t>Глазки для игрушек с малиновой вставкой 11 мм 10 шт, с фиксатором, КиКТойс</t>
  </si>
  <si>
    <t>00-00001886</t>
  </si>
  <si>
    <t>Глазки 11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</si>
  <si>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</si>
  <si>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</si>
  <si>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glaza-vstavki-malinovei</t>
  </si>
  <si>
    <t>blestki-10</t>
  </si>
  <si>
    <t>60308</t>
  </si>
  <si>
    <t>Глазки для игрушек с малиновой вставкой 13 мм 10 шт, с фиксатором, КиКТойс</t>
  </si>
  <si>
    <t>00-00001889</t>
  </si>
  <si>
    <t>Глазки 13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</si>
  <si>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</si>
  <si>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</si>
  <si>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60192</t>
  </si>
  <si>
    <t>Глазки для игрушек с малиновой вставкой 16 мм 10 шт, с фиксатором, КиКТойс</t>
  </si>
  <si>
    <t>00-00001136</t>
  </si>
  <si>
    <t>Глазки 16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</si>
  <si>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</si>
  <si>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синий, светло-розовый, голубой. В одной упаковке представлены глаза только одного цвета.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</si>
  <si>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t>
  </si>
  <si>
    <t>60193</t>
  </si>
  <si>
    <t>Глазки для игрушек с малиновой вставкой 18 мм 10 шт, с фиксатором, КиКТойс</t>
  </si>
  <si>
    <t>00-00001157</t>
  </si>
  <si>
    <t>Глазки 18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</si>
  <si>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малиновый&lt;br/&gt;&lt;br/&gt;Диаметр: 18 ммВысота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</si>
  <si>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18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</si>
  <si>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60194</t>
  </si>
  <si>
    <t>Глазки для игрушек с малиновой вставкой 20 мм 10 шт, с фиксатором, КиКТойс</t>
  </si>
  <si>
    <t>00-00001158</t>
  </si>
  <si>
    <t>Глазки 20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</si>
  <si>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</si>
  <si>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</si>
  <si>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60195</t>
  </si>
  <si>
    <t>Глазки для игрушек с малиновой вставкой 22 мм 10 шт, с фиксатором, КиКТойс</t>
  </si>
  <si>
    <t>00-00001159</t>
  </si>
  <si>
    <t>Глазки 22 мм 10 шт с малиновой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</si>
  <si>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</si>
  <si>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</si>
  <si>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60196</t>
  </si>
  <si>
    <t>Глазки для игрушек с малиновой вставкой 25 мм 10 шт, с фиксатором, КиКТойс</t>
  </si>
  <si>
    <t>00-00001160</t>
  </si>
  <si>
    <t>Глазки 25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</si>
  <si>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</si>
  <si>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</si>
  <si>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t>
  </si>
  <si>
    <t>Глазки для игрушек с сиреневой вставкой 11 мм 10 шт,  с фиксатором, КиКТойс</t>
  </si>
  <si>
    <t>00-00001892</t>
  </si>
  <si>
    <t>Глазки 11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</si>
  <si>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</si>
  <si>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glaza-vstavki-cirenevei</t>
  </si>
  <si>
    <t>60310</t>
  </si>
  <si>
    <t>Глазки для игрушек с сиреневой вставкой 13 мм 10 шт, с фиксатором, КиКТойс</t>
  </si>
  <si>
    <t>00-00001894</t>
  </si>
  <si>
    <t>Глазки 13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</si>
  <si>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</si>
  <si>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60197</t>
  </si>
  <si>
    <t>Глазки для игрушек с сиреневой вставкой 16 мм 10 шт,  с фиксатором, КиКТойс</t>
  </si>
  <si>
    <t>00-00001161</t>
  </si>
  <si>
    <t>Глазки 16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</si>
  <si>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</si>
  <si>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60198</t>
  </si>
  <si>
    <t>Глазки для игрушек с сиреневой вставкой 18 мм 10 шт, с фиксатором, КиКТойс</t>
  </si>
  <si>
    <t>00-00001162</t>
  </si>
  <si>
    <t>Глазки 18 мм 10 шт с сиреневой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</si>
  <si>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сиреневый&lt;br/&gt;&lt;br/&gt;Диаметр: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</si>
  <si>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60199</t>
  </si>
  <si>
    <t>Глазки для игрушек с сиреневой вставкой 20 мм 10 шт, с фиксатором, КиКТойс</t>
  </si>
  <si>
    <t>00-00001163</t>
  </si>
  <si>
    <t>Глазки 20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</si>
  <si>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швом.&lt;br/&gt;&lt;br/&gt;Характеристики*:Цвет**: сиреневый&lt;br/&gt;&lt;br/&gt;Диаметр: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</si>
  <si>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60200</t>
  </si>
  <si>
    <t>Глазки для игрушек с сиреневой вставкой 22 мм 10 шт, с фиксатором, КиКТойс</t>
  </si>
  <si>
    <t>00-00001164</t>
  </si>
  <si>
    <t>Глазки 22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</si>
  <si>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</si>
  <si>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60201</t>
  </si>
  <si>
    <t>Глазки для игрушек с сиреневой вставкой 25 мм 10 шт,  с фиксатором, КиКТойс</t>
  </si>
  <si>
    <t>00-00001165</t>
  </si>
  <si>
    <t>Глазки 25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</si>
  <si>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</si>
  <si>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60311</t>
  </si>
  <si>
    <t>Глазки для игрушек с зеленой вставкой 11 мм 10 шт, с фиксатором, КиКТойс</t>
  </si>
  <si>
    <t>00-00001896</t>
  </si>
  <si>
    <t>Глазки 11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</si>
  <si>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</si>
  <si>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glaza-vstavki-zelenei</t>
  </si>
  <si>
    <t>60312</t>
  </si>
  <si>
    <t>Глазки для игрушек с зеленой вставкой 13 мм 10 шт, с фиксатором, КиКТойс</t>
  </si>
  <si>
    <t>00-00001898</t>
  </si>
  <si>
    <t>Глазки 13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</si>
  <si>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</si>
  <si>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60202</t>
  </si>
  <si>
    <t>Глазки для игрушек с зеленой вставкой 16 мм 10 шт, с фиксатором, КиКТойс</t>
  </si>
  <si>
    <t>00-00001166</t>
  </si>
  <si>
    <t>Глазки 16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</si>
  <si>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</si>
  <si>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60203</t>
  </si>
  <si>
    <t>Глазки для игрушек с зеленой вставкой 18 мм 10 шт, с фиксатором, КиКТойс</t>
  </si>
  <si>
    <t>00-00001167</t>
  </si>
  <si>
    <t>Глазки 18 мм 10 шт с зеленой вставкой, с фиксатором</t>
  </si>
  <si>
    <t>Глаза полупрозрачные золотые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зеленый&lt;br/&gt;&lt;br/&gt;Диаметр: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</si>
  <si>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60204</t>
  </si>
  <si>
    <t>Глазки для игрушек с зеленой вставкой 20 мм 10 шт, с фиксатором, КиКТойс</t>
  </si>
  <si>
    <t>00-00001168</t>
  </si>
  <si>
    <t>Глазки 20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</si>
  <si>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</si>
  <si>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60205</t>
  </si>
  <si>
    <t>Глазки для игрушек с зеленой вставкой 22 мм 10 шт, с фиксатором, КиКТойс</t>
  </si>
  <si>
    <t>00-00001169</t>
  </si>
  <si>
    <t>Глазки 22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</si>
  <si>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зелёный&lt;br/&gt;&lt;br/&gt;Диаметр: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</si>
  <si>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60206</t>
  </si>
  <si>
    <t>Глазки для игрушек с зеленой вставкой 25 мм 10 шт, с фиксатором, КиКТойс</t>
  </si>
  <si>
    <t>00-00001170</t>
  </si>
  <si>
    <t>Глазки 25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</si>
  <si>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</si>
  <si>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60313</t>
  </si>
  <si>
    <t>Глазки для игрушекс голубой вставкой 11 мм 10 шт,  с фиксатором, КиКТойс</t>
  </si>
  <si>
    <t>00-00001900</t>
  </si>
  <si>
    <t>Глазки 11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</si>
  <si>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</si>
  <si>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glaza-vstavki-goluboi</t>
  </si>
  <si>
    <t>60314</t>
  </si>
  <si>
    <t>Глазки для игрушек с голубой вставкой 13 мм 10 шт, с фиксатором, КиКТойс</t>
  </si>
  <si>
    <t>00-00001902</t>
  </si>
  <si>
    <t>Глазки 13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</si>
  <si>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</si>
  <si>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60207</t>
  </si>
  <si>
    <t>Глазки для игрушек с голубой вставкой 16 мм 10 шт, с фиксатором, КиКТойс</t>
  </si>
  <si>
    <t>00-00001171</t>
  </si>
  <si>
    <t>Глазки 16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</si>
  <si>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</si>
  <si>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бирюзовый</t>
  </si>
  <si>
    <t>60208</t>
  </si>
  <si>
    <t>Глазки для игрушек с голубой вставкой 18 мм 10 шт, с фиксатором, КиКТойс</t>
  </si>
  <si>
    <t>00-00001172</t>
  </si>
  <si>
    <t>Глазки 18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</si>
  <si>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голубой&lt;br/&gt;&lt;br/&gt;Диаметр: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</si>
  <si>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60209</t>
  </si>
  <si>
    <t>Глазки для игрушек с голубой вставкой 20 мм 10 шт, с фиксатором, КиКТойс</t>
  </si>
  <si>
    <t>00-00001173</t>
  </si>
  <si>
    <t>Глазки 20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</si>
  <si>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бирюзовый&lt;br/&gt;&lt;br/&gt;Диаметр: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</si>
  <si>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60210</t>
  </si>
  <si>
    <t>Глазки для игрушек с голубой вставкой 22 мм 10 шт, с фиксатором, КиКТойс</t>
  </si>
  <si>
    <t>00-00001174</t>
  </si>
  <si>
    <t>Глазки 22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</si>
  <si>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</si>
  <si>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60211</t>
  </si>
  <si>
    <t>Глазки для игрушек с голубой вставкой 25 мм 10 шт, с фиксатором, КиКТойс</t>
  </si>
  <si>
    <t>00-00001175</t>
  </si>
  <si>
    <t>Глазки 25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</si>
  <si>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</si>
  <si>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60315</t>
  </si>
  <si>
    <t>Глазки для игрушек с золотой вставкой 11 мм 10 шт, с фиксатором, КиКТойс</t>
  </si>
  <si>
    <t>00-00001904</t>
  </si>
  <si>
    <t>Глазки 11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</si>
  <si>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</si>
  <si>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glaza-vstavki-zheltoi</t>
  </si>
  <si>
    <t>60316</t>
  </si>
  <si>
    <t>Глазки для игрушек с золотой вставкой 13 мм 10 шт, с фиксатором, КиКТойс</t>
  </si>
  <si>
    <t>00-00001906</t>
  </si>
  <si>
    <t>Глазки 13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</si>
  <si>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</si>
  <si>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60212</t>
  </si>
  <si>
    <t>Глазки для игрушек с золотой вставкой 16 мм 10 шт, с фиксатором, КиКТойс</t>
  </si>
  <si>
    <t>00-00001176</t>
  </si>
  <si>
    <t>Глазки 16 мм 10 шт с золотой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</si>
  <si>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</si>
  <si>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жёлтый</t>
  </si>
  <si>
    <t>60213</t>
  </si>
  <si>
    <t>Глазки для игрушек с золотой вставкой 18 мм 10 шт, с фиксатором, КиКТойс</t>
  </si>
  <si>
    <t>00-00001177</t>
  </si>
  <si>
    <t>Глазки 18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</si>
  <si>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золотой&lt;br/&gt;&lt;br/&gt;Диаметр: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</si>
  <si>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60214</t>
  </si>
  <si>
    <t>Глазки для игрушек с золотой вставкой 20 мм 10 шт, с фиксатором, КиКТойс</t>
  </si>
  <si>
    <t>00-00001178</t>
  </si>
  <si>
    <t>Глазки 20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</si>
  <si>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</si>
  <si>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60215</t>
  </si>
  <si>
    <t>Глазки для игрушек с золотой вставкой 22 мм 10 шт, с фиксатором, КиКТойс</t>
  </si>
  <si>
    <t>00-00001179</t>
  </si>
  <si>
    <t>Глазки 22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</si>
  <si>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</si>
  <si>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60216</t>
  </si>
  <si>
    <t>Глазки для игрушек с золотой вставкой 25 мм 10 шт, с фиксатором, КиКТойс</t>
  </si>
  <si>
    <t>00-00001180</t>
  </si>
  <si>
    <t>Глазки 25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</si>
  <si>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</si>
  <si>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t>
  </si>
  <si>
    <t>Глазки для игрушек со светло-розовой вставкой 11 мм 10 шт, с фиксатором, КиКТойс</t>
  </si>
  <si>
    <t>00-00001181</t>
  </si>
  <si>
    <t>Глазки 11 мм 10 шт со светло-розовой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</si>
  <si>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</si>
  <si>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glaza-vstavki-cvetlo-rozovei</t>
  </si>
  <si>
    <t>60318</t>
  </si>
  <si>
    <t>Глазки для игрушек со светло-розовой вставкой 13 мм 10 шт, с фиксатором, КиКТойс</t>
  </si>
  <si>
    <t>00-00001182</t>
  </si>
  <si>
    <t>Глазки 13 мм 10 шт со светло-розовой вставкой, с фиксатором</t>
  </si>
  <si>
    <t>Глаза с блестящими вставками для игрушек и кукол, в комплекте с фиксаторами. &lt;br/&gt; &lt;br/&gt; 
 Преимущества: &lt;br/&gt; 
 * Безопасное и надёжное крепление (в виде ёлочки)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10 фиксаторов и 10 блестящих вставок. &lt;br/&gt; 
 Изделия упакованы в пакетик с запаянным швом. &lt;br/&gt; &lt;br/&gt; 
 Характеристики*: &lt;br/&gt; 
 Цвет**: светло-розовый &lt;br/&gt; 
 Диаметр: 13 мм &lt;br/&gt; 
 Высота выпуклой части глаза: 4 мм &lt;br/&gt; 
 Длина ножки: 9 мм &lt;br/&gt; 
 Наибольший диаметр ножки: 3 мм &lt;br/&gt; 
 Наименование применяемого фиксатора: малый &lt;br/&gt;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t>
  </si>
  <si>
    <t>60217</t>
  </si>
  <si>
    <t>Глазки для игрушек со светло-розовой вставкой 16 мм 10 шт, с фиксатором, КиКТойс</t>
  </si>
  <si>
    <t>Глазки 16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</si>
  <si>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</si>
  <si>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60218</t>
  </si>
  <si>
    <t>Глазки для игрушек со светло-розовой вставкой 18 мм 10 шт, с фиксатором, КиКТойс</t>
  </si>
  <si>
    <t>Глазки 18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</si>
  <si>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светло-розовый&lt;br/&gt;&lt;br/&gt;Диаметр: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</si>
  <si>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60219</t>
  </si>
  <si>
    <t>Глазки для игрушек со светло-розовой вставкой 20 мм 10 шт, с фиксатором, КиКТойс</t>
  </si>
  <si>
    <t>00-00001183</t>
  </si>
  <si>
    <t>Глазки 20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</si>
  <si>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</si>
  <si>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60220</t>
  </si>
  <si>
    <t>Глазки для игрушек со светло-розовой вставкой 22 мм 10 шт, с фиксатором, КиКТойс</t>
  </si>
  <si>
    <t>00-00001184</t>
  </si>
  <si>
    <t>Глазки 22 мм 10 шт со светло-розовой вставкой, с фиксатором</t>
  </si>
  <si>
    <t>Глаза с блестящими вставками для игрушек и кукол.&lt;br/&gt;&lt;br/&gt;Преимущества:&lt;br/&gt;&lt;br/&gt;*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</si>
  <si>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60221</t>
  </si>
  <si>
    <t>Глазки для игрушек со светло-розовой вставкой 25 мм 10 шт, с фиксатором, КиКТойс</t>
  </si>
  <si>
    <t>00-00001185</t>
  </si>
  <si>
    <t>Глазки 25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</si>
  <si>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</si>
  <si>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t>
  </si>
  <si>
    <t>Глазки для игрушек с синей вставкой 11 мм 10 шт, с фиксатором, КиКТойс</t>
  </si>
  <si>
    <t>00-00001912</t>
  </si>
  <si>
    <t>Глазки 11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</si>
  <si>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</si>
  <si>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glaza-vstavki-lazyrnei</t>
  </si>
  <si>
    <t>60320</t>
  </si>
  <si>
    <t>Глазки для игрушек с синей вставкой 13 мм 10 шт, с фиксатором, КиКТойс</t>
  </si>
  <si>
    <t>00-00001914</t>
  </si>
  <si>
    <t>Глазки 13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</si>
  <si>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</si>
  <si>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60222</t>
  </si>
  <si>
    <t>Глазки для игрушек с синей вставкой 16 мм 10 шт, с фиксатором, КиКТойс</t>
  </si>
  <si>
    <t>00-00001186</t>
  </si>
  <si>
    <t>Глазки 16 мм 10 шт с синей вставкой, с фиксатором</t>
  </si>
  <si>
    <t>Глаза с блестящими вставками для игрушек и кукол, в комплекте с фиксаторами. &lt;br/&gt;&lt;br/&gt;Преимущества: *Безопасное и надёжное крепление (в виде ёлочки)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 пар глаз, 10 фиксаторов и 10 блестящих вставок. &lt;br/&gt;&lt;br/&gt;Изделия упакованы в пакетик с запаянным швом. &lt;br/&gt;&lt;br/&gt;Характеристики*: Цвет**: синий.&lt;br/&gt;&lt;br/&gt;Диаметр: 16 мм &lt;br/&gt;&lt;br/&gt;Высота выпуклой части глаза: 7,5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</si>
  <si>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лазурный</t>
  </si>
  <si>
    <t>60223</t>
  </si>
  <si>
    <t>Глазки для игрушек с синей вставкой 18 мм 10 шт, с фиксатором, КиКТойс</t>
  </si>
  <si>
    <t>00-00001187</t>
  </si>
  <si>
    <t>Глазки 18 мм 10 шт с синей вставкой, с фиксатором</t>
  </si>
  <si>
    <t>Глаза полупрозрачные золотые для игрушек и кукол, в комплекте с фиксаторами.&lt;br/&gt; 
 &lt;br/&gt; 
 Преимущества:
 * Безопасное и надёжное крепление (в виде ёлочки)&lt;br/&gt;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Глаза используются для изготовления игрушек, кукол и другого рукоделия. Возможно откусить ножку и применять глаза с клеем.
 &lt;br/&gt; В комплект входит: 5 пар глаз, 10 фиксаторов и 10 блестящих вставок.
 Изделия упакованы в пакетик с запаянным швом.
 &lt;br/&gt; 
 Характеристики*:
 &lt;br/&gt; 
 Цвет**: лазурный&lt;br/&gt; 
 Диаметр: 18 мм&lt;br/&gt; 
 Высота выпуклой части глаза: 6 мм
 &lt;br/&gt; 
 Длина ножки: 15 мм
 &lt;br/&gt; 
 Наибольший диаметр ножки: 5 мм
 &lt;br/&gt; 
 Наименование применяемого фиксатора: универсальный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t>
  </si>
  <si>
    <t>60224</t>
  </si>
  <si>
    <t>Глазки для игрушек с синей вставкой 20 мм 10 шт, с фиксатором, КиКТойс</t>
  </si>
  <si>
    <t>00-00001188</t>
  </si>
  <si>
    <t>Глазки 20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</si>
  <si>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</si>
  <si>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60225</t>
  </si>
  <si>
    <t>Глазки для игрушек с синей вставкой 22 мм 10 шт, с фиксатором, КиКТойс</t>
  </si>
  <si>
    <t>00-00001189</t>
  </si>
  <si>
    <t>Глазки 22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</si>
  <si>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22 мм&lt;br/&gt;&lt;br/&gt;Высота выпуклой части глаза: 7 мм&lt;br/&gt;&lt;br/&gt;Длина ножки: 15 &lt;br/&gt;&lt;br/&gt;Диаметр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</si>
  <si>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60226</t>
  </si>
  <si>
    <t>Глазки для игрушек с синей вставкой 25 мм 10 шт, с фиксатором, КиКТойс</t>
  </si>
  <si>
    <t>00-00001190</t>
  </si>
  <si>
    <t>Глазки 25 мм 10 шт с синей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</si>
  <si>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</si>
  <si>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t>
  </si>
  <si>
    <t>Глазки для игрушек с красной вставкой 11 мм 10 шт, с фиксатором, КиКТойс</t>
  </si>
  <si>
    <t>00-00002165</t>
  </si>
  <si>
    <t>Глазки 11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</si>
  <si>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</si>
  <si>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Цвета в наличии**: серебряный, черный, жёлтый, красный, коричневый. Диаметр: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</si>
  <si>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60334</t>
  </si>
  <si>
    <t>Глазки для игрушек с красной вставкой 13 мм 10 шт, с фиксатором, КиКТойс</t>
  </si>
  <si>
    <t>00-00002166</t>
  </si>
  <si>
    <t>Глазки 13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</si>
  <si>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</si>
  <si>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60335</t>
  </si>
  <si>
    <t>Глазки для игрушек с красной вставкой 16 мм 10 шт, с фиксатором, КиКТойс</t>
  </si>
  <si>
    <t>00-00002175</t>
  </si>
  <si>
    <t>Глазки 16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</si>
  <si>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</si>
  <si>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60336</t>
  </si>
  <si>
    <t>Глазки для игрушек с красной вставкой 18 мм 10 шт с фиксатором, КиКТойс</t>
  </si>
  <si>
    <t>00-00001947</t>
  </si>
  <si>
    <t>Глазки 18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</si>
  <si>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</si>
  <si>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60337</t>
  </si>
  <si>
    <t>Глазки для игрушек с красной вставкой 20 мм 10 шт, с фиксатором, КиКТойс</t>
  </si>
  <si>
    <t>00-00002185</t>
  </si>
  <si>
    <t>Глазки 20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</si>
  <si>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</si>
  <si>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60338</t>
  </si>
  <si>
    <t>Глазки для игрушек с красной вставкой 22 мм 10 шт, с фиксатором, КиКТойс</t>
  </si>
  <si>
    <t>00-00002190</t>
  </si>
  <si>
    <t>Глазки 22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</si>
  <si>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</si>
  <si>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60339</t>
  </si>
  <si>
    <t>Глазки для игрушек с красной вставкой 25 мм 10 шт, с фиксатором, КиКТойс</t>
  </si>
  <si>
    <t>00-00002195</t>
  </si>
  <si>
    <t>Глазки 25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</si>
  <si>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</si>
  <si>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60340</t>
  </si>
  <si>
    <t>Глазки для игрушек с черной вставкой 11 мм 10 шт, с фиксатором, КиКТойс</t>
  </si>
  <si>
    <t>00-00002167</t>
  </si>
  <si>
    <t>Глазки 11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</si>
  <si>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</si>
  <si>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60341</t>
  </si>
  <si>
    <t>Глазки для игрушек с черной вставкой 13 мм 10 шт, с фиксатором, КиКТойс</t>
  </si>
  <si>
    <t>00-00002171</t>
  </si>
  <si>
    <t>Глазки 13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</si>
  <si>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</si>
  <si>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60342</t>
  </si>
  <si>
    <t>Глазки для игрушек с черной вставкой 16 мм 10 шт, с фиксатором, КиКТойс</t>
  </si>
  <si>
    <t>00-00002176</t>
  </si>
  <si>
    <t>Глазки 16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</si>
  <si>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</si>
  <si>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60343</t>
  </si>
  <si>
    <t>Глазки для игрушек с черной вставкой 18 мм 10 шт, с фиксатором, КиКТойс</t>
  </si>
  <si>
    <t>00-00002181</t>
  </si>
  <si>
    <t>Глазки 18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</si>
  <si>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</si>
  <si>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60344</t>
  </si>
  <si>
    <t>Глазки для игрушек с черной вставкой 20 мм 10 шт, с фиксатором, КиКТойс</t>
  </si>
  <si>
    <t>00-00002186</t>
  </si>
  <si>
    <t>Глазки 20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</si>
  <si>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</si>
  <si>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60345</t>
  </si>
  <si>
    <t>Глазки для игрушек с черной вставкой 22 мм 10 шт, с фиксатором, КиКТойс</t>
  </si>
  <si>
    <t>00-00002191</t>
  </si>
  <si>
    <t>Глазки 22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</si>
  <si>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</si>
  <si>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60346</t>
  </si>
  <si>
    <t>Глазки для игрушек с черной вставкой 25 мм 10 шт, с фиксатором, КиКТойс</t>
  </si>
  <si>
    <t>00-00002196</t>
  </si>
  <si>
    <t>Глазки 25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</si>
  <si>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</si>
  <si>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60347</t>
  </si>
  <si>
    <t>Глазки для игрушек с желтой вставкой 11 мм 10 шт, с фиксатором, КиКТойс</t>
  </si>
  <si>
    <t>00-00002168</t>
  </si>
  <si>
    <t>Глазки 11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</si>
  <si>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</si>
  <si>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60348</t>
  </si>
  <si>
    <t>Глазки для игрушек с желтой вставкой 13 мм 10 шт, с фиксатором, КиКТойс</t>
  </si>
  <si>
    <t>00-00002172</t>
  </si>
  <si>
    <t>Глазки 13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</si>
  <si>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</si>
  <si>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60349</t>
  </si>
  <si>
    <t>Глазки для игрушек с желтой вставкой 16 мм 10 шт, с фиксатором, КиКТойс</t>
  </si>
  <si>
    <t>00-00002177</t>
  </si>
  <si>
    <t>Глазки 16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</si>
  <si>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</si>
  <si>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60350</t>
  </si>
  <si>
    <t>Глазки для игрушек с желтой вставкой 18 мм 10 шт, с фиксатором, КиКТойс</t>
  </si>
  <si>
    <t>00-00002182</t>
  </si>
  <si>
    <t>Глазки 18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</si>
  <si>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</si>
  <si>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60351</t>
  </si>
  <si>
    <t>Глазки для игрушек с желтой вставкой 20 мм 10 шт, с фиксатором, КиКТойс</t>
  </si>
  <si>
    <t>00-00002187</t>
  </si>
  <si>
    <t>Глазки 20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</si>
  <si>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</si>
  <si>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60352</t>
  </si>
  <si>
    <t>Глазки для игрушек с желтой вставкой 22 мм 10 шт, с фиксатором, КиКТойс</t>
  </si>
  <si>
    <t>00-00002192</t>
  </si>
  <si>
    <t>Глазки 22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</si>
  <si>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</si>
  <si>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60353</t>
  </si>
  <si>
    <t>Глазки для игрушек с желтой вставкой 25 мм 10 шт, с фиксатором, КиКТойс</t>
  </si>
  <si>
    <t>00-00002197</t>
  </si>
  <si>
    <t>Глазки 25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</si>
  <si>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</si>
  <si>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60354</t>
  </si>
  <si>
    <t>Глазки для игрушек с серебряной вставкой 11 мм 10 шт, с фиксатором, КиКТойс</t>
  </si>
  <si>
    <t>00-00002169</t>
  </si>
  <si>
    <t>Глазки 11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</si>
  <si>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</si>
  <si>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серебряный</t>
  </si>
  <si>
    <t>60355</t>
  </si>
  <si>
    <t>Глазки для игрушек с серебряной вставкой 13 мм 10 шт, с фиксатором, КиКТойс</t>
  </si>
  <si>
    <t>00-00002173</t>
  </si>
  <si>
    <t>Глазки 13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</si>
  <si>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</si>
  <si>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60356</t>
  </si>
  <si>
    <t>Глазки для игрушек с серебряной вставкой 16 мм 10 шт, с фиксатором, КиКТойс</t>
  </si>
  <si>
    <t>00-00002178</t>
  </si>
  <si>
    <t>Глазки 16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</si>
  <si>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</si>
  <si>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60357</t>
  </si>
  <si>
    <t>Глазки для игрушек с серебряной вставкой 18 мм 10 шт, с фиксатором, КиКТойс</t>
  </si>
  <si>
    <t>00-00002183</t>
  </si>
  <si>
    <t>Глазки 18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</si>
  <si>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</si>
  <si>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60358</t>
  </si>
  <si>
    <t>Глазки для игрушек с серебряной вставкой 20 мм 10 шт, с фиксатором, КиКТойс</t>
  </si>
  <si>
    <t>00-00002188</t>
  </si>
  <si>
    <t>Глазки 20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</si>
  <si>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</si>
  <si>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60359</t>
  </si>
  <si>
    <t>Глазки для игрушек с серебряной вставкой, 22 мм 10 шт, с фиксатором, КиКТойс</t>
  </si>
  <si>
    <t>00-00002193</t>
  </si>
  <si>
    <t>Глазки 22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</si>
  <si>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</si>
  <si>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60360</t>
  </si>
  <si>
    <t>Глазки для игрушек с серебряной вставкой, 25 мм 10 шт, с фиксатором, КиКТойс</t>
  </si>
  <si>
    <t>00-00002198</t>
  </si>
  <si>
    <t>Глазки 25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</si>
  <si>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</si>
  <si>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60361</t>
  </si>
  <si>
    <t>Глазки для игрушек с коричневой вставкой, 11 мм 10 шт, с фиксатором, КиКТойс</t>
  </si>
  <si>
    <t>00-00002170</t>
  </si>
  <si>
    <t>Глазки 11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</si>
  <si>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</si>
  <si>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60362</t>
  </si>
  <si>
    <t>Глазки для игрушек с коричневой вставкой, 13 мм 10 шт, с фиксатором, КиКТойс</t>
  </si>
  <si>
    <t>00-00002174</t>
  </si>
  <si>
    <t>Глазки 13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</si>
  <si>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</si>
  <si>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60363</t>
  </si>
  <si>
    <t>Глазки для игрушек с коричневой вставкой, 16 мм 10 шт, с фиксатором, КиКТойс</t>
  </si>
  <si>
    <t>00-00002179</t>
  </si>
  <si>
    <t>Глазки 16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</si>
  <si>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</si>
  <si>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</si>
  <si>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60364</t>
  </si>
  <si>
    <t>Глазки для игрушек с коричневой вставкой, 18 мм 10 шт, с фиксатором, КиКТойс</t>
  </si>
  <si>
    <t>00-00002184</t>
  </si>
  <si>
    <t>Глазки 18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</si>
  <si>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</si>
  <si>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60365</t>
  </si>
  <si>
    <t>Глазки для игрушек с коричневой вставкой, 20 мм 10 шт, с фиксатором, КиКТойс</t>
  </si>
  <si>
    <t>00-00002189</t>
  </si>
  <si>
    <t>Глазки 20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</si>
  <si>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</si>
  <si>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60366</t>
  </si>
  <si>
    <t>Глазки для игрушек с коричневой вставкой, 22 мм 10 шт, с фиксатором, КиКТойс</t>
  </si>
  <si>
    <t>00-00002194</t>
  </si>
  <si>
    <t>Глазки 22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</si>
  <si>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</si>
  <si>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60367</t>
  </si>
  <si>
    <t>Глазки для игрушек с коричневой вставкой, 25 мм 10 шт, с фиксатором, КиКТойс</t>
  </si>
  <si>
    <t>00-00002199</t>
  </si>
  <si>
    <t>Глазки 25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</si>
  <si>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</si>
  <si>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60368</t>
  </si>
  <si>
    <t>Глазки для игрушек 3Д 16 мм 4 шт с красной вставкой, с фиксатором, КиКТойс</t>
  </si>
  <si>
    <t>00-00002244</t>
  </si>
  <si>
    <t>60369</t>
  </si>
  <si>
    <t>Глазки для игрушек 3Д 20 мм 4 шт с красной вставкой, с фиксатором, КиКТойс</t>
  </si>
  <si>
    <t>00-00002247</t>
  </si>
  <si>
    <t>Глазки 3Д 20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</si>
  <si>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красный&lt;br/&gt;&lt;br/&gt;Диаметр: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</si>
  <si>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</si>
  <si>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glaza-3d-krasny-20</t>
  </si>
  <si>
    <t>glaza-3d-4st-vstavki</t>
  </si>
  <si>
    <t>60370</t>
  </si>
  <si>
    <t>Глазки для игрушек 3Д 25 мм 4 шт с красной вставкой, с фиксатором, КиКТойс</t>
  </si>
  <si>
    <t>00-00002249</t>
  </si>
  <si>
    <t>Глазки 3Д 25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</si>
  <si>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25 диаметра, 4 утопающих фиксатора и 4 блестящих вставки.&lt;br/&gt;&lt;br/&gt; Диаметр: 25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 &lt;br/&gt;&lt;br/&gt;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</si>
  <si>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</si>
  <si>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glaza-3d-krasny-25</t>
  </si>
  <si>
    <t>60371</t>
  </si>
  <si>
    <t>Глазки для игрушек 3Д 30 мм 4 шт с красной вставкой, с фиксатором, КиКТойс</t>
  </si>
  <si>
    <t>00-00002251</t>
  </si>
  <si>
    <t>Глазки 3Д 30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</si>
  <si>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</si>
  <si>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</si>
  <si>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glaza-3d-krasny-30</t>
  </si>
  <si>
    <t>60373</t>
  </si>
  <si>
    <t>Глазки для игрушек 3Д 20 мм 4 шт с черной вставкой, с фиксатором, КиКТойс</t>
  </si>
  <si>
    <t>00-00002254</t>
  </si>
  <si>
    <t>Глазки 3Д 20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</si>
  <si>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вставки.&lt;br/&gt;&lt;br/&gt;Характеристики*:&lt;br/&gt;&lt;br/&gt;Цвет**: черный&lt;br/&gt;&lt;br/&gt;Диаметр: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</si>
  <si>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черный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</si>
  <si>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glaza-3d-chern-20</t>
  </si>
  <si>
    <t>60374</t>
  </si>
  <si>
    <t>Глазки для игрушек 3Д 25 мм 4 шт с черной вставкой, с фиксатором, КиКТойс</t>
  </si>
  <si>
    <t>00-00002256</t>
  </si>
  <si>
    <t>Глазки 3Д 25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</si>
  <si>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черный&lt;br/&gt;&lt;br/&gt;Высота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</si>
  <si>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черный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</si>
  <si>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glaza-3d-chern-25</t>
  </si>
  <si>
    <t>60375</t>
  </si>
  <si>
    <t>Глазки для игрушек 3Д 30 мм 4 шт с черной вставкой, с фиксатором, КиКТойс</t>
  </si>
  <si>
    <t>00-00002258</t>
  </si>
  <si>
    <t>Глазки 3Д 30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</si>
  <si>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 &lt;br/&gt;&lt;br/&gt;Диаметр: 30 мм &lt;br/&gt;&lt;br/&gt;Цвет: черные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</si>
  <si>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черные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</si>
  <si>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glaza-3d-chern-30</t>
  </si>
  <si>
    <t>60376</t>
  </si>
  <si>
    <t>Глазки для игрушек 3Д 16 мм 4 шт с желтой вставкой, с фиксатором, КиКТойс</t>
  </si>
  <si>
    <t>00-00002260</t>
  </si>
  <si>
    <t>Глазки 3Д 16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</si>
  <si>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вставки.&lt;br/&gt;&lt;br/&gt;Характеристики*:&lt;br/&gt;&lt;br/&gt;Цвет**:желтый&lt;br/&gt;&lt;br/&gt;Диаметр: 16 мм &lt;br/&gt;&lt;br/&gt; &lt;br/&gt;&lt;br/&gt;Высота выпуклой части глаза: 9,5 мм&lt;br/&gt;&lt;br/&gt;Длина ножки: 15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</si>
  <si>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Цвет**:желтый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</si>
  <si>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glaza-3d-zhelt-16</t>
  </si>
  <si>
    <t>60377</t>
  </si>
  <si>
    <t>Глазки для игрушек 3Д 20 мм 4 шт с желтой вставкой, с фиксатором, КиКТойс</t>
  </si>
  <si>
    <t>00-00002262</t>
  </si>
  <si>
    <t>Глазки 3Д 20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</si>
  <si>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&lt;br/&gt;&lt;br/&gt;Цвет**:желтый&lt;br/&gt;&lt;br/&gt;Диаметр: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</si>
  <si>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Цвет**:желтый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</si>
  <si>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glaza-3d-zhelt-20</t>
  </si>
  <si>
    <t>60378</t>
  </si>
  <si>
    <t>Глазки для игрушек 3Д 25 мм 4 шт с желтой вставкой, с фиксатором, КиКТойс</t>
  </si>
  <si>
    <t>00-00002264</t>
  </si>
  <si>
    <t>Глазки 3Д 25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</si>
  <si>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25 диаметра, 4 утопающих фиксатора и 4 блестящих вставки.&lt;br/&gt;&lt;br/&gt; Диаметр: 25 мм&lt;br/&gt;&lt;br/&gt;Цвет:желтый&lt;br/&gt;&lt;br/&gt;Высота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</si>
  <si>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Цвет:желтый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</si>
  <si>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glaza-3d-zhelt-25</t>
  </si>
  <si>
    <t>60379</t>
  </si>
  <si>
    <t>Глазки для игрушек 3Д 30 мм 4 шт с желтой вставкой, с фиксатором, КиКТойс</t>
  </si>
  <si>
    <t>00-00002266</t>
  </si>
  <si>
    <t>Глазки 3Д 30 мм 4 шт с желтой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</si>
  <si>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желтые&lt;br/&gt;&lt;br/&gt; 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</si>
  <si>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желтые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</si>
  <si>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glaza-3d-zhelt-30</t>
  </si>
  <si>
    <t>60380</t>
  </si>
  <si>
    <t>Глазки для игрушек 3Д 16 мм 4 шт с серебряной вставкой, с фиксатором, КиКТойс</t>
  </si>
  <si>
    <t>00-00002268</t>
  </si>
  <si>
    <t>Глазки 3Д 16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</si>
  <si>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серебряный&lt;br/&gt;&lt;br/&gt;Диаметр: 16 мм&lt;br/&gt;&lt;br/&gt;Высота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</si>
  <si>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серебряный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</si>
  <si>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glaza-3d-serebreny-16</t>
  </si>
  <si>
    <t>10шт(290)</t>
  </si>
  <si>
    <t>60381</t>
  </si>
  <si>
    <t>Глазки для игрушек 3Д 20 мм 4 шт с серебряной вставкой, с фиксатором, КиКТойс</t>
  </si>
  <si>
    <t>00-00002270</t>
  </si>
  <si>
    <t>Глазки 3Д 20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</si>
  <si>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серебряный&lt;br/&gt;&lt;br/&gt;Диаметр: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</si>
  <si>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серебряный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</si>
  <si>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glaza-3d-serebreny-20</t>
  </si>
  <si>
    <t>10шт(300)</t>
  </si>
  <si>
    <t>60382</t>
  </si>
  <si>
    <t>Глазки для игрушек 3Д 25 мм 4 шт с серебряной вставкой, с фиксатором, КиКТойс</t>
  </si>
  <si>
    <t>00-00002272</t>
  </si>
  <si>
    <t>Глазки 3Д 25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</si>
  <si>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серебряный&lt;br/&gt;&lt;br/&gt;Высота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</si>
  <si>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</si>
  <si>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glaza-3d-serebreny-25</t>
  </si>
  <si>
    <t>60383</t>
  </si>
  <si>
    <t>Глазки для игрушек 3Д 30 мм 4 шт с серебряной вставкой, с фиксатором, КиКТойс</t>
  </si>
  <si>
    <t>00-00002274</t>
  </si>
  <si>
    <t>Глазки 3Д 30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</si>
  <si>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серебряный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Свернуть описание Материалы Материал изделия пластик</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</si>
  <si>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</si>
  <si>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glaza-3d-serebreby-30</t>
  </si>
  <si>
    <t>60384</t>
  </si>
  <si>
    <t>Глазки для игрушек 3Д 16 мм 4 шт с коричневой вставкой, с фиксатором, КиКТойс</t>
  </si>
  <si>
    <t>00-00002276</t>
  </si>
  <si>
    <t>Глазки 3Д 16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</si>
  <si>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коричневый&lt;br/&gt;&lt;br/&gt;Диаметр: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</si>
  <si>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коричневый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</si>
  <si>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glaza-3d-korish-16</t>
  </si>
  <si>
    <t>60385</t>
  </si>
  <si>
    <t>Глазки для игрушек 3Д 20 мм 4 шт с коричневой вставкой, с фиксатором, КиКТойс</t>
  </si>
  <si>
    <t>00-00002278</t>
  </si>
  <si>
    <t>Глазки 3Д 20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</si>
  <si>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коричневый&lt;br/&gt;&lt;br/&gt;Диаметр: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</si>
  <si>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коричневый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</si>
  <si>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glaza-3d-korish-20</t>
  </si>
  <si>
    <t>60386</t>
  </si>
  <si>
    <t>Глазки для игрушек 3Д 25 мм 4 шт с коричневой вставкой, с фиксатором (4 шт), КиКТойс</t>
  </si>
  <si>
    <t>00-00002280</t>
  </si>
  <si>
    <t>Глазки 3Д 25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</si>
  <si>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коричневый&lt;br/&gt;&lt;br/&gt;Высота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</si>
  <si>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</si>
  <si>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glaza-3d-korish-25</t>
  </si>
  <si>
    <t>60387</t>
  </si>
  <si>
    <t>Глазки для игрушек 3Д 30 мм 4 шт с коричневой вставкой, с фиксатором, КиКТойс</t>
  </si>
  <si>
    <t>00-00002282</t>
  </si>
  <si>
    <t>Глазки 3Д 30 мм 4 шт с коричневой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</si>
  <si>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коричневый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</si>
  <si>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</si>
  <si>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glaza-3d-korish-30</t>
  </si>
  <si>
    <t>60277</t>
  </si>
  <si>
    <t>Глазки для игрушек 3Д 16 мм 4 шт с малиновой вставкой, с фиксатором, КиКТойс</t>
  </si>
  <si>
    <t>00-00001681</t>
  </si>
  <si>
    <t>Глазки 3Д 16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</si>
  <si>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малиновый&lt;br/&gt;&lt;br/&gt;Диаметр: 16 мм &lt;br/&gt;&lt;br/&gt;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</si>
  <si>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малиновый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</si>
  <si>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glaza-3d-malinovae-16</t>
  </si>
  <si>
    <t>60278</t>
  </si>
  <si>
    <t>Глазки для игрушек 3Д 20 мм 4 шт с малиновой вставкой, с фиксатором, КиКТойс</t>
  </si>
  <si>
    <t>00-00001683</t>
  </si>
  <si>
    <t>Глазки 3Д 20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</si>
  <si>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 &lt;br/&gt;&lt;br/&gt;Характеристики*:&lt;br/&gt;&lt;br/&gt; Цвет**:малиновый&lt;br/&gt;&lt;br/&gt;Диаметр: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</si>
  <si>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малиновые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</si>
  <si>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glaza-3d-malinovae-20</t>
  </si>
  <si>
    <t>60279</t>
  </si>
  <si>
    <t>Глазки для игрушек 3Д 25 мм 4 шт с малиновой вставкой, с фиксатором, КиКТойс</t>
  </si>
  <si>
    <t>00-00001685</t>
  </si>
  <si>
    <t>Глазки 3Д 25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</si>
  <si>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малиновый&lt;br/&gt;&lt;br/&gt;Высота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</si>
  <si>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</si>
  <si>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glaza-3d-malinovae-25</t>
  </si>
  <si>
    <t>60280</t>
  </si>
  <si>
    <t>Глазки для игрушек 3Д 30 мм 4 шт с малиновой вставкой, с фиксатором, КиКТойс</t>
  </si>
  <si>
    <t>00-00001687</t>
  </si>
  <si>
    <t>Глазки 3Д 30 мм 4 шт с малиновой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</si>
  <si>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малиновый&lt;br/&gt;&lt;br/&gt;Диаметр: 30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</si>
  <si>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</si>
  <si>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glaza-3d-malinovae-30</t>
  </si>
  <si>
    <t>60281</t>
  </si>
  <si>
    <t>Глазки для игрушек 3Д 16 мм 4 шт с сиреневой вставкой, с фиксатором, КиКТойс</t>
  </si>
  <si>
    <t>00-00001689</t>
  </si>
  <si>
    <t>Глазки 3Д 16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</si>
  <si>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сиреневый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</si>
  <si>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сиреневый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</si>
  <si>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glaza-3d-cirenivae-16</t>
  </si>
  <si>
    <t>60282</t>
  </si>
  <si>
    <t>Глазки для игрушек 3Д 20 мм 4 шт с сиреневой вставкой, с фиксатором, КиКТойс</t>
  </si>
  <si>
    <t>00-00001690</t>
  </si>
  <si>
    <t>Глазки 3Д 20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</si>
  <si>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 Характеристики*:&lt;br/&gt;&lt;br/&gt;Цвет**: сиреневый&lt;br/&gt;&lt;br/&gt;Диаметр: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</si>
  <si>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сиреневый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</si>
  <si>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glaza-3d-cirenivae-20</t>
  </si>
  <si>
    <t>60283</t>
  </si>
  <si>
    <t>Глазки для игрушек 3Д 25 мм 4 шт с сиреневой вставкой, с фиксатором, КиКТойс</t>
  </si>
  <si>
    <t>00-00001691</t>
  </si>
  <si>
    <t>Глазки 3Д 25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</si>
  <si>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сиреневые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</si>
  <si>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сиреневые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</si>
  <si>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glaza-3d-cirenivae-25</t>
  </si>
  <si>
    <t>60284</t>
  </si>
  <si>
    <t>Глазки для игрушек 3Д 30 мм 4 шт с сиреневой вставкой, с фиксатором, КиКТойс</t>
  </si>
  <si>
    <t>00-00001692</t>
  </si>
  <si>
    <t>Глазки 3Д 30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</si>
  <si>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вставки.&lt;br/&gt;&lt;br/&gt;Диаметр: 30 мм&lt;br/&gt;&lt;br/&gt; Цвет: сиреневый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</si>
  <si>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сиреневый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</si>
  <si>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glaza-3d-cirenivae-30</t>
  </si>
  <si>
    <t>60285</t>
  </si>
  <si>
    <t>Глазки для игрушек 3Д 16 мм 4 шт с зеленой вставкой, с фиксатором, КиКТойс</t>
  </si>
  <si>
    <t>00-00001693</t>
  </si>
  <si>
    <t>Глазки 3Д 16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</si>
  <si>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&lt;br/&gt;&lt;br/&gt;Цвет**:зеленый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</si>
  <si>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Цвет**:зеленый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</si>
  <si>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glaza-3d-zelenae-16</t>
  </si>
  <si>
    <t>60286</t>
  </si>
  <si>
    <t>Глазки для игрушек 3Д 20 мм 4 шт с зеленой вставкой, с фиксатором, КиКТойс</t>
  </si>
  <si>
    <t>00-00001694</t>
  </si>
  <si>
    <t>Глазки 3Д 20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</si>
  <si>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Характеристики*:&lt;br/&gt;&lt;br/&gt; Цвет**: зеленый&lt;br/&gt;&lt;br/&gt;Диаметр: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</si>
  <si>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зеленый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</si>
  <si>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glaza-3d-zelenae-20</t>
  </si>
  <si>
    <t>60287</t>
  </si>
  <si>
    <t>Глазки для игрушек 3Д 25 мм 4 шт с зеленой вставкой, с фиксатором, КиКТойс</t>
  </si>
  <si>
    <t>00-00001695</t>
  </si>
  <si>
    <t>Глазки 3Д 25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</si>
  <si>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</si>
  <si>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</si>
  <si>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glaza-3d-zelenae-25</t>
  </si>
  <si>
    <t>60288</t>
  </si>
  <si>
    <t>Глазки для игрушек 3Д 30 мм 4 шт с зеленой вставкой, с фиксатором, КиКТойс</t>
  </si>
  <si>
    <t>00-00001696</t>
  </si>
  <si>
    <t>Глазки 3Д 30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</si>
  <si>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</si>
  <si>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</si>
  <si>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glaza-3d-zelenae-30</t>
  </si>
  <si>
    <t>60289</t>
  </si>
  <si>
    <t>Глазки для игрушек 3Д 16 мм 4 шт с голубой вставкой, с фиксатором, КиКТойс</t>
  </si>
  <si>
    <t>00-00001697</t>
  </si>
  <si>
    <t>Глазки 3Д 16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</si>
  <si>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голубой &lt;br/&gt;&lt;br/&gt;Диаметр: 16 мм &lt;br/&gt;&lt;br/&gt;Высота выпуклой части глаза: 9,5 мм &lt;br/&gt;&lt;br/&gt;Длина ножки: 15 мм &lt;br/&gt;&lt;br/&gt;Наибольший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</si>
  <si>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голубой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t>
  </si>
  <si>
    <t>glaza-3d-birusovae-16</t>
  </si>
  <si>
    <t>60290</t>
  </si>
  <si>
    <t>Глазки для игрушек 3Д 20 мм 4 шт с голубой вставкой, с фиксатором, КиКТойс</t>
  </si>
  <si>
    <t>00-00001698</t>
  </si>
  <si>
    <t>Глазки 3Д 20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</si>
  <si>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вставки.&lt;br/&gt;&lt;br/&gt;Характеристики*: &lt;br/&gt;&lt;br/&gt;Цвет**: голубой&lt;br/&gt;&lt;br/&gt;Диаметр: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</si>
  <si>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голубой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</si>
  <si>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glaza-3d-birusovae-20</t>
  </si>
  <si>
    <t>60291</t>
  </si>
  <si>
    <t>Глазки для игрушек 3Д 25 мм 4 шт с голубой вставкой, с фиксатором, КиКТойс</t>
  </si>
  <si>
    <t>00-00001699</t>
  </si>
  <si>
    <t>Глазки 3Д 25 мм 4 шт с голубой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</si>
  <si>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</si>
  <si>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</si>
  <si>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glaza-3d-birusovae-25</t>
  </si>
  <si>
    <t>60292</t>
  </si>
  <si>
    <t>Глазки для игрушек 3Д 30 мм 4 шт с голубой вставкой, с фиксатором, КиКТойс</t>
  </si>
  <si>
    <t>00-00001700</t>
  </si>
  <si>
    <t>Глазки 3Д 30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</si>
  <si>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голубой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</si>
  <si>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</si>
  <si>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glaza-3d-birusovae-30</t>
  </si>
  <si>
    <t>60293</t>
  </si>
  <si>
    <t>Глазки для игрушек 3Д 16 мм 4 шт с золотой вставкой, с фиксатором, КиКТойс</t>
  </si>
  <si>
    <t>00-00001701</t>
  </si>
  <si>
    <t>Глазки 3Д 16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</si>
  <si>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золотой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</si>
  <si>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золотой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</si>
  <si>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glaza-3d-zgeltae-16</t>
  </si>
  <si>
    <t>60294</t>
  </si>
  <si>
    <t>Глазки для игрушек 3Д 20 мм 4 шт с золотой вставкой, с фиксатором, КиКТойс</t>
  </si>
  <si>
    <t>00-00001702</t>
  </si>
  <si>
    <t>Глазки 3Д 20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</si>
  <si>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золотой&lt;br/&gt;&lt;br/&gt;Диаметр: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</si>
  <si>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золотой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</si>
  <si>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glaza-3d-zgeltae-20</t>
  </si>
  <si>
    <t>60295</t>
  </si>
  <si>
    <t>Глазки для игрушек 3Д 25 мм 4 шт с золотой вставкой, с фиксатором, КиКТойс</t>
  </si>
  <si>
    <t>00-00001703</t>
  </si>
  <si>
    <t>Глазки 3Д 25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</si>
  <si>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золотой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</si>
  <si>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</si>
  <si>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glaza-3d-zgeltae-25</t>
  </si>
  <si>
    <t>60296</t>
  </si>
  <si>
    <t>Глазки для игрушек 3Д 30 мм 4 шт с золотой вставкой, с фиксатором, КиКТойс</t>
  </si>
  <si>
    <t>00-00001704</t>
  </si>
  <si>
    <t>Глазки 3Д 30 мм 4 шт с золотой вставкой</t>
  </si>
  <si>
    <t>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золотой &lt;br/&gt;&lt;br/&gt;Высота выпуклой части глаза: 9,5 мм &lt;br/&gt;&lt;br/&gt;Длина ножки: 15 мм&lt;br/&gt;&lt;br/&gt;Наибольший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</si>
  <si>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</si>
  <si>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glaza-3d-zgeltae-30</t>
  </si>
  <si>
    <t>60301</t>
  </si>
  <si>
    <t>Глазки для игрушек 3Д 16 мм 4 шт с синей вставкой, с фиксатором, КиКТойс</t>
  </si>
  <si>
    <t>00-00001709</t>
  </si>
  <si>
    <t>Глазки 3Д 16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</si>
  <si>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Характеристики*:&lt;br/&gt;&lt;br/&gt; Цвет**: синий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</si>
  <si>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синий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</si>
  <si>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glaza-3d-lazurnae-16</t>
  </si>
  <si>
    <t>60302</t>
  </si>
  <si>
    <t>Глазки для игрушек 3Д 20 мм 4 шт с синей вставкой, с фиксатором, КиКТойс</t>
  </si>
  <si>
    <t>00-00001710</t>
  </si>
  <si>
    <t>Глазки 3Д 20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</si>
  <si>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синий&lt;br/&gt;&lt;br/&gt;Диаметр: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</si>
  <si>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синий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</si>
  <si>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glaza-3d-lazurnae-20</t>
  </si>
  <si>
    <t>Глаза Д20 3Д</t>
  </si>
  <si>
    <t>60303</t>
  </si>
  <si>
    <t>Глазки для игрушек 3Д 25 мм 4 шт с синей вставкой, с фиксатором, КиКТойс</t>
  </si>
  <si>
    <t>00-00001711</t>
  </si>
  <si>
    <t>Глазки 3Д 25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</si>
  <si>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</si>
  <si>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</si>
  <si>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glaza-3d-lazurnae-25</t>
  </si>
  <si>
    <t>60304</t>
  </si>
  <si>
    <t>Глазки для игрушек 3Д 30 мм 4 шт с синей вставкой, с фиксатором, КиКТойс</t>
  </si>
  <si>
    <t>00-00001712</t>
  </si>
  <si>
    <t>Глазки 3Д 30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</si>
  <si>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</si>
  <si>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</si>
  <si>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glaza-3d-lazurnae-30</t>
  </si>
  <si>
    <t>60227</t>
  </si>
  <si>
    <t>Глазки для игрушек 7-13 мм 4 пары набор бусинок черных, с фиксаторами, КиКТойс</t>
  </si>
  <si>
    <t>00-00001191</t>
  </si>
  <si>
    <t>Глазки в наборе 7-13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</si>
  <si>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7, 9, 10, 13 мм&lt;br/&gt;&lt;br/&gt;Длина ножки: 15 мм&lt;br/&gt;&lt;br/&gt;Наибольший диаметр ножки: 5 мм&lt;br/&gt;&lt;br/&gt;В комплект входит: 4 пары глаз и 8 фиксаторов. По одной паре глаз каждого диаметра.&lt;br/&gt;&lt;br/&gt;Наименование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</si>
  <si>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7, 9, 10, 11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</si>
  <si>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nabor-businki</t>
  </si>
  <si>
    <t>nabor-businki-4</t>
  </si>
  <si>
    <t>Набор глаз</t>
  </si>
  <si>
    <t>60228</t>
  </si>
  <si>
    <t>Глазки для игрушек 16-24 мм 4 пары набор бусинок черных, с фиксаторами, КиКТойс</t>
  </si>
  <si>
    <t>00-00001192</t>
  </si>
  <si>
    <t>Глазки в наборе 16-24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</si>
  <si>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16, 18, 21, 24 мм&lt;br/&gt;&lt;br/&gt;Длина ножки: 15 мм&lt;br/&gt;&lt;br/&gt;Наибольший диаметр ножки: 5 мм&lt;br/&gt;&lt;br/&gt;В комплект входит: 4 пары глаз и 8 фиксаторов. По одной паре каждого диаметра.&lt;br/&gt;&lt;br/&gt;Наименование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</si>
  <si>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16, 18, 21, 24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</si>
  <si>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060177</t>
  </si>
  <si>
    <t>Глазки для игрушек 3Д 16 мм 8 шт, с фиксаторами, КиКТойс</t>
  </si>
  <si>
    <t>00-00000990</t>
  </si>
  <si>
    <t>Глазки 3Д 16 мм 8 шт, с фиксаторами</t>
  </si>
  <si>
    <t>Глаза прозрачные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4 пары глаз в комплекте с фиксаторами (всего: 8 глаз + 8 фиксаторов)&lt;br/&gt;&lt;br/&gt;Изделия упакованы в пакетик с запаянным швом.&lt;br/&gt;&lt;br/&gt;Характеристики*:&lt;br/&gt;&lt;br/&gt;Диаметр: 16 мм&lt;br/&gt;&lt;br/&gt;Высота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</si>
  <si>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</si>
  <si>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blestki-prozr</t>
  </si>
  <si>
    <t>прозрачный</t>
  </si>
  <si>
    <t>http://images.vfl.ru/ii/1638173951/1ea663d9/36876584.jpg</t>
  </si>
  <si>
    <t>60244</t>
  </si>
  <si>
    <t>Глазки для игрушек 3Д 20 мм 8 шт, с фиксаторами, КиКТойс</t>
  </si>
  <si>
    <t>00-00001327</t>
  </si>
  <si>
    <t>Глазки 3Д 20 мм 8 шт, с фиксаторами</t>
  </si>
  <si>
    <t>Глаза прозрачные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20 мм&lt;br/&gt;&lt;br/&gt;Высота выпуклой части глаза: 6 мм &lt;br/&gt;&lt;br/&gt;Длина ножки: 15 мм&lt;br/&gt;&lt;br/&gt;Наибольший диаметр ножки: 5 мм 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</si>
  <si>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</si>
  <si>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http://images.vfl.ru/ii/1638173974/912fb80d/36876592.jpg</t>
  </si>
  <si>
    <t>60245</t>
  </si>
  <si>
    <t>Глазки для игрушек 3Д 25 мм 8 шт, с фиксаторами, КиКТойс</t>
  </si>
  <si>
    <t>00-00001328</t>
  </si>
  <si>
    <t>Глазки 3Д 25 мм 8 шт, с фиксаторами</t>
  </si>
  <si>
    <t>Глаза прозрачные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25 мм &lt;br/&gt;&lt;br/&gt;Высота выпуклой части глаза: 9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</si>
  <si>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</si>
  <si>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http://images.vfl.ru/ii/1638173998/6a945487/36876599.jpg</t>
  </si>
  <si>
    <t>60321</t>
  </si>
  <si>
    <t>Глазки для игрушек 3Д 30 мм 8 шт, с фиксаторами, КиКТойс</t>
  </si>
  <si>
    <t>00-00001935</t>
  </si>
  <si>
    <t>Глазки 3Д 30 мм 8 шт, с фиксаторами</t>
  </si>
  <si>
    <t>Глаза прозрачные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Состав: 4 пары глаз в комплекте с фиксаторами (всего: 8 глаз + 8 фиксаторов)&lt;br/&gt;&lt;br/&gt; Характеристики*:&lt;br/&gt;&lt;br/&gt; Диаметр: 30 мм&lt;br/&gt;&lt;br/&gt; Высота выпуклой части глаза: 9 мм&lt;br/&gt;&lt;br/&gt; Длина ножки: 15 мм&lt;br/&gt;&lt;br/&gt; Наибольший диаметр ножки: 8 мм&lt;br/&gt;&lt;br/&gt; Наименование применяемого фиксатора: универсальный&lt;br/&gt;&lt;br/&gt; *Размеры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</si>
  <si>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30 мм; Высота выпуклой части глаза: 9 мм; Длина ножки: 15 мм; Наибольший диаметр ножки: 5 мм; Наименование применяемого фиксатора: для меха. (*Размеры могут незначительно изменяться в зависимости от допуска при производстве).</t>
  </si>
  <si>
    <t>060172</t>
  </si>
  <si>
    <t>Глазки для игрушек 3Д 16 мм 3 пары, радужный набор с фиксаторами, КиКТойс</t>
  </si>
  <si>
    <t>00-00000972</t>
  </si>
  <si>
    <t>Глазки 3Д 16 мм 6 шт , радужный набор</t>
  </si>
  <si>
    <t>Набор глаз прозрачных для игрушек и кукол, в комплекте с фиксаторами и блестящими вставками.&lt;br/&gt;&lt;br/&gt;Преимущества:&lt;br/&gt;&lt;br/&gt;*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морской.&lt;br/&gt;&lt;br/&gt;Диаметр: 16 мм&lt;br/&gt;&lt;br/&gt;Материал глаз: пластик&lt;br/&gt;&lt;br/&gt;Высота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</si>
  <si>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</si>
  <si>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t>
  </si>
  <si>
    <t>060173</t>
  </si>
  <si>
    <t>Глазки для игрушек 3Д 20 мм 3 пары, радужный набор с фиксаторами, КиКТойс</t>
  </si>
  <si>
    <t>00-00000973</t>
  </si>
  <si>
    <t>Глазки 3Д 20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</si>
  <si>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вставок.Изделия упакованы в пакетик с запаянным швом.&lt;br/&gt;&lt;br/&gt;Характеристики*:&lt;br/&gt;&lt;br/&gt;Цвет**: малиновый, сиреневый, изумрудный, лазурный, золотой, миндальный, морской. &lt;br/&gt;&lt;br/&gt;Диаметр: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</si>
  <si>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</si>
  <si>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60191</t>
  </si>
  <si>
    <t>Глазки для игрушек 3Д 25 мм 3 пары, радужный набор с фиксаторами, КиКТойс</t>
  </si>
  <si>
    <t>00-00001134</t>
  </si>
  <si>
    <t>Глазки 3Д 25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</si>
  <si>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фиксаторами&lt;br/&gt;&lt;br/&gt;(всего: 6 шт глаз + 6 шт фиксаторов) + 7 пар блестящих вставок (2 шт каждого цвета)&lt;br/&gt;&lt;br/&gt;Изделия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 Диаметр: 25 мм&lt;br/&gt;&lt;br/&gt;Высота выпуклой части глаза: 9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</si>
  <si>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синий, золотой, светло-розовый, голубой.;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</si>
  <si>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60276</t>
  </si>
  <si>
    <t>Глазки для игрушек 3Д 30 мм 3 пары, радужный набор с фиксаторами, КиКТойс</t>
  </si>
  <si>
    <t>00-00001597</t>
  </si>
  <si>
    <t>Глазки 3Д 30 мм 6 шт , радужный набор</t>
  </si>
  <si>
    <t>Набор глаз прозрачных для игрушек и кукол, в комплекте с фиксаторами и блестящими вставками. &lt;br/&gt;&lt;br/&gt;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 Глаза используются для изготовления игрушек, кукол и другого рукоделия. Возможно откусить ножку и применять глаза с клеем. &lt;br/&gt;&lt;br/&gt; Состав: 3 пары глаз в комплекте с фиксаторами(всего: 6 глаз + 6 фиксаторов) + 7 пар блестящих вставок. &lt;br/&gt;&lt;br/&gt; Изделия упакованы в пакетик с запаянным швом. &lt;br/&gt;&lt;br/&gt; Характеристики*: &lt;br/&gt;&lt;br/&gt; Цвет**: малиновый, сиреневый, изумрудный, лазурный, золотой, миндальный, морской. &lt;br/&gt;&lt;br/&gt; Диаметр: 30 мм &lt;br/&gt;&lt;br/&gt; Высота выпуклой части глаза: 9 мм &lt;br/&gt;&lt;br/&gt; Длина ножки: 15 мм Наибольший диаметр ножки: 5 мм &lt;br/&gt;&lt;br/&gt; Наименование применяемого фиксатора: универсальный &lt;br/&gt;&lt;br/&gt;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</si>
  <si>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30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</si>
  <si>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blestki-prozr-nabor-30</t>
  </si>
  <si>
    <t>060178</t>
  </si>
  <si>
    <t>Глазки для игрушек 10 мм 20 шт, бусинки с плоской основой, КиКТойс</t>
  </si>
  <si>
    <t>00-00000999</t>
  </si>
  <si>
    <t>Глазки 10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</si>
  <si>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10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</si>
  <si>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10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</si>
  <si>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bysinki-cherniye-ploskie-10</t>
  </si>
  <si>
    <t>194 (за 10 шт)</t>
  </si>
  <si>
    <t>060179</t>
  </si>
  <si>
    <t>Глазки для игрушек 18 мм 20 шт, бусинки с плоской основой, КиКТойс</t>
  </si>
  <si>
    <t>00-00000998</t>
  </si>
  <si>
    <t>Глазки 18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</si>
  <si>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18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</si>
  <si>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18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</si>
  <si>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bysinki-cherniye-ploskie-18</t>
  </si>
  <si>
    <t>060180</t>
  </si>
  <si>
    <t>Глазки для игрушек 10,18 мм 20 шт набор бусинок и носов с плоской основой черные, розовые, КиКТойс</t>
  </si>
  <si>
    <t>00-00001001</t>
  </si>
  <si>
    <t>Глазки  и носики 10, 18 мм 20 шт в наборе,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</si>
  <si>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и носов с плоской основой для изготовления игрушек и кукол.&lt;br/&gt;&lt;br/&gt;Преимущества:&lt;br/&gt;&lt;br/&gt;*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пистолета.&lt;br/&gt;&lt;br/&gt;В комплект входит: 4 черных глаза диаметром 18 мм + 4 розовых носа диаметром 10 мм + 12 черных глаз диаметром 10 мм.&lt;br/&gt;&lt;br/&gt;Характеристики*:&lt;br/&gt;&lt;br/&gt;Цвет**: черный.&lt;br/&gt;&lt;br/&gt;Материал: пластик.&lt;br/&gt;&lt;br/&gt;Диаметр: 10, 18 мм.&lt;br/&gt;&lt;br/&gt;Высота выпуклой части глаза: 3 и 7,5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</si>
  <si>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и носов с плоской основой для изготовления игрушек и кукол.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 В комплект входит: 4 черных глаза диаметром 18 мм + 4 розовых носа диаметром 10 мм + 12 черных глаз диаметром 10 мм. Изделия упакованы в пакетик с запаянным швом. Характеристики*:Цвет**: черный. Материал: пластик. Диаметр: 10, 18 мм. Высота выпуклой части глаза: 3 и 7,5 мм*Размеры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</si>
  <si>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nabor-ploskie-10-18</t>
  </si>
  <si>
    <t>060109</t>
  </si>
  <si>
    <t>Носики для игрушек черные 1,35х0,6 см 10 шт с фиксатором, КиКТойс</t>
  </si>
  <si>
    <t>00-00000784</t>
  </si>
  <si>
    <t>Носики 1,35х0,6 см 10 шт черные с фиксаторами</t>
  </si>
  <si>
    <t>Носик черный для игрушек и кукол, в комплекте с фиксаторами.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&lt;br/&gt;&lt;br/&gt;В комплект входит: 10 шт носов + 10 шт фиксаторов. &lt;br/&gt;&lt;br/&gt;Изделия упакованы в пакетик с запаянным швом. &lt;br/&gt;&lt;br/&gt;Характеристики*: &lt;br/&gt;&lt;br/&gt;Цвет**: черный. &lt;br/&gt;&lt;br/&gt;Материал: пластик. &lt;br/&gt;&lt;br/&gt;Размер: 1,35х0,6 см.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</si>
  <si>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1,35х0,6 см.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</si>
  <si>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nosy-chernye-1,35x0,6</t>
  </si>
  <si>
    <t>nosy</t>
  </si>
  <si>
    <t>https://i.siteapi.org/S8swTAi0vDaJsVX655gU9mng9yI=/fit-in/1024x768/center/top/filters:quality(95)/s.siteapi.org/c279983c40646bb/img/hswwiogieg8os8swsccss04swoowos</t>
  </si>
  <si>
    <t>Носы</t>
  </si>
  <si>
    <t>060110</t>
  </si>
  <si>
    <t>Носики для игрушек черные 1,75х1,1 см 10 шт с фиксатором, КиКТойс</t>
  </si>
  <si>
    <t>00-00000786</t>
  </si>
  <si>
    <t>Носики 1,75х1,1 см 10 шт черные с фиксаторами</t>
  </si>
  <si>
    <t>Носик черный для игрушек и кукол, в комплекте с фиксаторами. &lt;br /&gt; 
 Размер: 1,75х1,1 см &lt;br /&gt; 
 Нос изготовлен из непрозрачного пластика. &lt;br /&gt; 
 Используются для изготовления игрушек и кукол. Носы придают игрушке и кукле более живой вид. &lt;br /&gt; 
 Состав: 10 носиков и 10 фиксаторов.</t>
  </si>
  <si>
    <t>Носик для игрушек и кукол, в комплекте с фиксаторами. Носы используются для изготовления игрушек, кукол и других предметов рукоделия. Проверка качества изделий в процессе полуавтоматической фасовки. Носы крепятся к игрушке с помощью фиксатора, входящего в комплект. *** В комплект входит: 10 шт носов, 10 шт фиксаторов. Изделия упакованы в пакетик с запаянным швом. Характеристики: Цвет: Смотреть на фото;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</si>
  <si>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nosy-chernye-1,75x1,1</t>
  </si>
  <si>
    <t>https://i.siteapi.org/EZxRCRj6XoUkM8CcHQyoHK57Nxg=/fit-in/1024x768/center/top/filters:quality(95)/s.siteapi.org/c279983c40646bb/img/t5vgvptsnlcssokwc48cks4cks4sc0</t>
  </si>
  <si>
    <t>5шт (200р)</t>
  </si>
  <si>
    <t>60305</t>
  </si>
  <si>
    <t>Носики для игрушек фуксия 1,75х1,1 см 10 шт с фиксатором, КиКТойс</t>
  </si>
  <si>
    <t>00-00001878</t>
  </si>
  <si>
    <t>Носики 1,75х1,1 см 10 шт фуксия с фиксаторами</t>
  </si>
  <si>
    <t>Носик цвета фуксия для игрушек и кукол, в комплекте с фиксаторами. &lt;br /&gt; 
 &lt;br /&gt; 
 Преимущества: &lt;br /&gt; 
 Технология литья обеспечивает минимальное количество заусенцев; &lt;br /&gt; 
 Проверка качества изделий в процессе полуавтоматической фасовки; &lt;br /&gt; 
 Производитель с более чем 10 летним стажем. &lt;br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 /&gt; 
 &lt;br /&gt; 
 Носы используются для изготовления игрушек, кукол и других предметов рукоделия. Носики крепятся к игрушке с помощью фиксатора, входящего в комплект.*** &lt;br /&gt; 
 В комплект входит: 10 шт носов + 10 шт фиксаторов. Изделия упакованы в пакетик с запаянным швом. &lt;br /&gt; 
 &lt;br /&gt; 
 Характеристики: &lt;br /&gt; 
 Цвет: фуксия**; &lt;br /&gt; 
 Материал: пластик; &lt;br /&gt; 
 Размер: 1,75х1,1 см** &lt;br /&gt; 
 &lt;br /&gt; 
 *Размеры могут незначительно изменяться в зависимости от допуска при производстве. &lt;br /&gt; 
 **Цвет может незначительно отличаться от представленного на фотографии и в зависимости от партии. &lt;br /&gt;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</si>
  <si>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nosy-fycsiya-1,75x1,1</t>
  </si>
  <si>
    <t>5 шт (200)</t>
  </si>
  <si>
    <t>60331</t>
  </si>
  <si>
    <t>Носики для игрушек розовые 1,75х1,1 см 10 шт с фиксатором, КиКТойс</t>
  </si>
  <si>
    <t>00-00002096</t>
  </si>
  <si>
    <t>Носики 1,75х1,1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</si>
  <si>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1,75х1,1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</si>
  <si>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nosy-rozovie-1,75x1,1</t>
  </si>
  <si>
    <t>5шт (200)</t>
  </si>
  <si>
    <t>60257</t>
  </si>
  <si>
    <t>Носики для игрушек кремовые 1,75х1,1 см 10 шт с фиксатором, КиКТойс</t>
  </si>
  <si>
    <t>00-00001517</t>
  </si>
  <si>
    <t>Носики 1,75х1,1 см 10 шт кремовые с фиксаторами</t>
  </si>
  <si>
    <t>Носик кремовый для игрушек и кукол, в комплекте с фиксаторами.&lt;br/&gt;&lt;br/&gt;Преимущества:&lt;ul&gt;&lt;li&gt;Технология литья обеспечивает минимальное количество заусенцев;&lt;/li&gt;&lt;li&gt;Проверка качества изделий в процессе полуавтоматической фасовки;&lt;/li&gt;&lt;li&gt;Производитель с более чем 10 летним стажем.&lt;/li&gt;&lt;li&gt;В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пакет.&lt;/li&gt;&lt;/ul&gt;Носы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швом.&lt;br/&gt;&lt;br/&gt;Характеристики:&lt;ul&gt;&lt;li&gt;Цвет: кремовый**;&lt;/li&gt;&lt;li&gt;Материал: пластик;&lt;/li&gt;&lt;li&gt;Размер: 1,75х1,1 см&lt;/li&gt;&lt;/ul&gt;</t>
  </si>
  <si>
    <t>060111</t>
  </si>
  <si>
    <t>Носики для игрушек черные 1,7х1,2 см 10 шт с фиксатором, КиКТойс</t>
  </si>
  <si>
    <t>00-00000787</t>
  </si>
  <si>
    <t>Носики 1,7х1,2 см 10 шт черные с фиксаторами</t>
  </si>
  <si>
    <t>Носик черный для игрушек и кукол, в комплекте с фиксаторами. &lt;br/&gt; 
 Размер: 1,7х1,2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</si>
  <si>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</si>
  <si>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nosy-chernye-1,7x1,2</t>
  </si>
  <si>
    <t>https://i.siteapi.org/st5vaCbQjxP2aVmhFWYr3IeGAvw=/fit-in/1024x768/center/top/filters:quality(95)/s.siteapi.org/c279983c40646bb/img/8ao6tjl03cgsw8cw0ccss4os4cwgg4</t>
  </si>
  <si>
    <t>060112</t>
  </si>
  <si>
    <t>Носики для игрушек черные 1,9х1,4 см 10 шт с фиксатором, КиКТойс</t>
  </si>
  <si>
    <t>00-00000788</t>
  </si>
  <si>
    <t>Носики 1,9х1,4 см 10 шт черные с фиксаторами</t>
  </si>
  <si>
    <t>Носик черный для игрушек и кукол, в комплекте с фиксаторами. &lt;br/&gt; 
 Размер: 1,9х1,4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</si>
  <si>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с запаянным швом. Характеристики: Цвет: черный;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</si>
  <si>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nosy-chernye-1,9x1,4</t>
  </si>
  <si>
    <t>https://i.siteapi.org/LFHcjl7URskKAlqDBsWj8RDjHWA=/fit-in/1024x768/center/top/filters:quality(95)/s.siteapi.org/c279983c40646bb/img/fdnx3ne8aeoskw88s48k4c8s0k4kso</t>
  </si>
  <si>
    <t>60113</t>
  </si>
  <si>
    <t>Носики для игрушек черные 2,9х2,4 см 10 шт с фиксатором, КиКТойс</t>
  </si>
  <si>
    <t>00-00001100</t>
  </si>
  <si>
    <t>Носики 2,9х2,4 см 10 шт черный с фиксаторами</t>
  </si>
  <si>
    <t>Носик черный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10 шт носов + 10 шт фиксаторов.&lt;br/&gt;&lt;br/&gt;Изделия упакованы в пакетик с запаянным швом.&lt;br/&gt;&lt;br/&gt;Характеристики*:&lt;br/&gt;&lt;br/&gt;Цвет**: черный.&lt;br/&gt;&lt;br/&gt;Материал: пластик.&lt;br/&gt;&lt;br/&gt;Размер: 29х24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</si>
  <si>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2,9х2,4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</si>
  <si>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nosy-chernye-29x24</t>
  </si>
  <si>
    <t>060131</t>
  </si>
  <si>
    <t>Носики для игрушек черные 1,9х1,0 см 10 шт с фиксатором, КиКТойс</t>
  </si>
  <si>
    <t>00-00000952</t>
  </si>
  <si>
    <t>Носики 1,9х1,0 см 10 шт черные с фиксаторами</t>
  </si>
  <si>
    <t>Носик черный для игрушек и кукол, в комплекте с фиксаторами. &lt;br/&gt; 
 Размер: 1,9х1,0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</si>
  <si>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фиксаторами.Размер: 1,9х1,0 см. Носик изготовлен из непрозрачного пластика.Используются для изготовления игрушек и кукол. Носы придают игрушке и кукле более живой вид. Состав: 10 носиков и 10 фиксаторов.</t>
  </si>
  <si>
    <t>nosy-chernye-1,9x1,0</t>
  </si>
  <si>
    <t>https://i.siteapi.org/NhCxqQ5VeY41fmyoG16Xe9BEskA=/fit-in/1024x768/center/top/filters:quality(95)/s.siteapi.org/c279983c40646bb/img/kgpr16cpjnkwco8w4gocgow4ckwcko</t>
  </si>
  <si>
    <t>060132</t>
  </si>
  <si>
    <t>Носики для игрушек черные 2,35х2,15 см 10 шт с фиксатором, КиКТойс</t>
  </si>
  <si>
    <t>00-00000951</t>
  </si>
  <si>
    <t>Носики 2,35х2,15 см 10 шт черные с фиксаторами</t>
  </si>
  <si>
    <t>Носик черный для игрушек и кукол, в комплекте с фиксаторами. &lt;br/&gt; 
 Размер: 2,35х2,15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</si>
  <si>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2,35х2,15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</si>
  <si>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nosy-chernye-2,35х2,15</t>
  </si>
  <si>
    <t>https://i.siteapi.org/JAZnFC-zf88rsS9RfL4Cyzi5FbE=/fit-in/1024x768/center/top/filters:quality(95)/s.siteapi.org/c279983c40646bb/img/1ebv46pissjoc0ggsossw8oc84sc00</t>
  </si>
  <si>
    <t>060133</t>
  </si>
  <si>
    <t>Носики для игрушек черные 1,8х1,75 см 10 шт с фиксатором, КиКТойс</t>
  </si>
  <si>
    <t>00-00000950</t>
  </si>
  <si>
    <t>Носики 1,8х1,75 см 10 шт черные с фиксаторами</t>
  </si>
  <si>
    <t>Носик черный для игрушек и кукол, в комплекте с фиксаторами. &lt;br/&gt; 
 Размер: 1,8х1,75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</si>
  <si>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1,8х1,75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</si>
  <si>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nosy-chernye-1,8х1,75</t>
  </si>
  <si>
    <t>https://i.siteapi.org/pn7bLRzO10XJwfglYuHCHxdqK9k=/fit-in/1024x768/center/top/filters:quality(95)/s.siteapi.org/c279983c40646bb/img/subks2kteu8kwog8cw00kwogk0cs48</t>
  </si>
  <si>
    <t>060134</t>
  </si>
  <si>
    <t>Носики для игрушек черные 1,3х1,3 см 10 шт с фиксатором, КиКТойс</t>
  </si>
  <si>
    <t>00-00000949</t>
  </si>
  <si>
    <t>Носики 1,3х1,3 см 10 шт черные с фиксаторами</t>
  </si>
  <si>
    <t>Носик черный для игрушек и кукол, в комплекте с фиксаторами. &lt;br/&gt; 
 Размер: 1,3х1,3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</si>
  <si>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1,3х1,3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</si>
  <si>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nosy-chernye-1,3х1,3</t>
  </si>
  <si>
    <t>https://i.siteapi.org/j1qDbbC7Po20qsB5Aio3j8QgvSs=/fit-in/1024x768/center/top/filters:quality(95)/s.siteapi.org/c279983c40646bb/img/87ifj8f4ec0ss8kwc04g8kogc0k0sk</t>
  </si>
  <si>
    <t>060135</t>
  </si>
  <si>
    <t>Носики для игрушек черные 1,6х1,6 см 10 шт с фиксатором, КиКТойс</t>
  </si>
  <si>
    <t>00-00000948</t>
  </si>
  <si>
    <t>Носики 1,6х1,6 см 10 шт черные с фиксаторами</t>
  </si>
  <si>
    <t>Носик черный для игрушек и кукол, в комплекте с фиксаторами. &lt;br/&gt; 
 Размер: 1,6х1,6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</si>
  <si>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1,6х1,6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</si>
  <si>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nosy-chernye-1,6х1,6</t>
  </si>
  <si>
    <t>https://i.siteapi.org/XozAOKhQg6v-4S1Q0uj9Hcwlw3g=/fit-in/1024x768/center/top/filters:quality(95)/s.siteapi.org/c279983c40646bb/img/hdnogg7grv484g0kswsgkw4gkwkccs</t>
  </si>
  <si>
    <t>060136</t>
  </si>
  <si>
    <t>Носики для игрушек черные 1,4х1,05 см 10 шт с фиксатором, КиКТойс</t>
  </si>
  <si>
    <t>00-00000947</t>
  </si>
  <si>
    <t>Носики 1,4х1,05 см 10 шт черные с фиксаторами</t>
  </si>
  <si>
    <t>Носик черный для игрушек и кукол, в комплекте с фиксаторами. &lt;br/&gt; 
 Размер: 1,4х1,05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</si>
  <si>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1,4х1,05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</si>
  <si>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nosy-chernye-1,4х1,05</t>
  </si>
  <si>
    <t>https://i.siteapi.org/ynAPOYyhDMr6AOdtgsySm_c5lZE=/fit-in/1024x768/center/top/filters:quality(95)/s.siteapi.org/c279983c40646bb/img/m9j3r7jl5c0ws8448kwccw8oss04cs</t>
  </si>
  <si>
    <t>060137</t>
  </si>
  <si>
    <t>Носики для игрушек черные 1,6х1,3 см 10 шт с фиксатором, КиКТойс</t>
  </si>
  <si>
    <t>00-00000946</t>
  </si>
  <si>
    <t>Носики 1,6х1,3 см 10 шт черные с фиксаторами</t>
  </si>
  <si>
    <t>Носик черный для игрушек и кукол, в комплекте с фиксаторами. &lt;br/&gt; 
 Размер: 1,6х1,3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</si>
  <si>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</si>
  <si>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nosy-chernye-1,6х1,3</t>
  </si>
  <si>
    <t>https://i.siteapi.org/nFOjWIEcHYh1o2JYIwg29Li1ZPE=/fit-in/1024x768/center/top/filters:quality(95)/s.siteapi.org/c279983c40646bb/img/s9ivv30kdbks000ock8sg0c0ksgcko</t>
  </si>
  <si>
    <t>60392</t>
  </si>
  <si>
    <t>Носики для игрушек розовые 1,6х1,3 см 10 шт с фиксатором, КиКТойс</t>
  </si>
  <si>
    <t>00-00002373</t>
  </si>
  <si>
    <t>Носики 1,6х1,3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</si>
  <si>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</si>
  <si>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фуксия; Материал: пластик; Размер: 1,6х1,3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</si>
  <si>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nosy-rozovie-1,6x1,3</t>
  </si>
  <si>
    <t>5шт(200)</t>
  </si>
  <si>
    <t>060138</t>
  </si>
  <si>
    <t>Носики для игрушек черные 1,2х1,1 см 10 шт с фиксатором, КиКТойс</t>
  </si>
  <si>
    <t>00-00000945</t>
  </si>
  <si>
    <t>Носики 1,2х1,1 см 10 шт черные с фиксаторами</t>
  </si>
  <si>
    <t>Носик черный для игрушек и кукол, в комплекте с фиксаторами. &lt;br/&gt; 
 Размер: 1,2х1,1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</si>
  <si>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Смотреть на фото;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</si>
  <si>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nosy-chernye-1,2х1,1</t>
  </si>
  <si>
    <t>https://i.siteapi.org/6b_nUZlQbZv4N7SBmIXn_7FfKQg=/fit-in/1024x768/center/top/filters:quality(95)/s.siteapi.org/c279983c40646bb/img/k6974er26rk40sosggc80sg0kws84g</t>
  </si>
  <si>
    <t>60332</t>
  </si>
  <si>
    <t>Носики для игрушек коричневые 1,2х1,1 см 10 шт с фиксатором, КиКТойс</t>
  </si>
  <si>
    <t>00-00002101</t>
  </si>
  <si>
    <t>Носики 1,2х1,1 см 10 шт коричневые с фиксаторами</t>
  </si>
  <si>
    <t>Носик коричневый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</si>
  <si>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60306</t>
  </si>
  <si>
    <t>Носики для игрушек розовые 1,2х1,1 см 10 шт с фиксатором, КиКТойс</t>
  </si>
  <si>
    <t>00-00001880</t>
  </si>
  <si>
    <t>Носики 1,2х1,1 см 10 шт розовые с фиксаторами</t>
  </si>
  <si>
    <t>Носик розовый для игрушек и кукол, в комплекте с фиксаторами.&lt;br/&gt;&lt;br/&gt; Преимущества:&lt;br/&gt;&lt;br/&gt;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 В комплект входит: 10 шт носов + 10 шт фиксаторов. Изделия упакованы в пакетик с запаянным швом.&lt;br/&gt;&lt;br/&gt; Характеристики:&lt;br/&gt;&lt;br/&gt; Цвет: розовый**;&lt;br/&gt;&lt;br/&gt; Материал: пластик;&lt;br/&gt;&lt;br/&gt; Размер: 1,2х1,1 см**&lt;br/&gt;&lt;br/&gt;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</si>
  <si>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розовый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розовый;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</si>
  <si>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nosy-cvetlo-rozovie-1,2x1,1</t>
  </si>
  <si>
    <t>60391</t>
  </si>
  <si>
    <t>Носики для игрушек бархатные розовые 1,2х1,1 см 5 шт с фиксатором, КиКТойс</t>
  </si>
  <si>
    <t>00-00002313</t>
  </si>
  <si>
    <t>Носики 1,2х1,1 см 5 шт бархатные розовые</t>
  </si>
  <si>
    <t>Бархатные носики розового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розовый.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</si>
  <si>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nosy-rozovy-1,2х1,1</t>
  </si>
  <si>
    <t>60389</t>
  </si>
  <si>
    <t>Носики для игрушек бархатные черные 1,2х1,1 см 5 шт с фиксатором, КиКТойс</t>
  </si>
  <si>
    <t>00-00002305</t>
  </si>
  <si>
    <t>Носики 1,2х1,1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</si>
  <si>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черный.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</si>
  <si>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nosy-chernye-barhat-1,2x1,1</t>
  </si>
  <si>
    <t>060139</t>
  </si>
  <si>
    <t>Носики для игрушек черные 1,5х1,2 см 10 шт с фиксатором, КиКТойс</t>
  </si>
  <si>
    <t>00-00000944</t>
  </si>
  <si>
    <t>Носики 1,5х1,2 см 10 шт черные с фиксаторами</t>
  </si>
  <si>
    <t>Носик черный для игрушек и кукол, в комплекте с фиксаторами. &lt;br/&gt; 
 Размер: 1,5х1,2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</si>
  <si>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1,5х1,2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</si>
  <si>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nosy-chernye-1,5х1,2</t>
  </si>
  <si>
    <t>https://i.siteapi.org/tI5rFV1GMffaX38NAwoTlPNXWe8=/fit-in/1024x768/center/top/filters:quality(95)/s.siteapi.org/c279983c40646bb/img/36e3xvjpjt4wco048ss8so8swkscc0</t>
  </si>
  <si>
    <t>060171</t>
  </si>
  <si>
    <t>Носики для игрушек черные 2,4х1,9 см 10 шт с фиксатором, КиКТойс</t>
  </si>
  <si>
    <t>00-00000970</t>
  </si>
  <si>
    <t>Носики 2,4х1,9 см 10 шт черные с фиксаторами</t>
  </si>
  <si>
    <t>Носик черный для игрушек и кукол, в комплекте с фиксаторами. &lt;br/&gt; 
 Размер: 2,4х1,9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</si>
  <si>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2,4х1,9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</si>
  <si>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nosy-chernye-2,4х1,9</t>
  </si>
  <si>
    <t>060181</t>
  </si>
  <si>
    <t>Носики для игрушек фуксия 10 мм 20 шт с плоской основой, КиКТойс</t>
  </si>
  <si>
    <t>00-00001000</t>
  </si>
  <si>
    <t>Носики 10 мм 20 шт фуксия с плоской основой</t>
  </si>
  <si>
    <t>Носик круглой формы, с плоской основой, розовый, для изготовления игрушек и кукол. &lt;br/&gt;&lt;br/&gt;Носик изготовлен из непрозрачного пластика, не имеет клеевой основы. &lt;br/&gt;&lt;br/&gt;Носик легко приклеивается к лицу игрушки клеем вручную или клеевым пистолетом. &lt;br/&gt;&lt;br/&gt;Энергичные дети могут оторвать носик. Поэтому не рекомендуется для детей до 3 лет. &lt;br/&gt;&lt;br/&gt;Диаметр 10 мм. &lt;br/&gt;&lt;br/&gt;Используются для изготовления игрушек и кукол. &lt;br/&gt;&lt;br/&gt;Носы придают игрушке и кукле более живой вид. &lt;br/&gt;&lt;br/&gt;Состав: 20 носиков.</t>
  </si>
  <si>
    <t>Носик круглой формы, с плоской основой, цвета фуксия, для изготовления игрушек и кукол. Носик изготовлен из непрозрачного пластика. Без клеевой основы. Носик легко приклеивается к лицу игрушки клеем вручную или клеевым пистолетом. Энергичные дети могут оторвать носик. Поэтому не рекомендуется для детей до 3 лет. Диаметр 10 мм.Используются для изготовления игрушек и кукол. Носы придают игрушке и кукле более живой вид. Состав: 20 носиков.</t>
  </si>
  <si>
    <t>nosy-ploskie</t>
  </si>
  <si>
    <t>60258</t>
  </si>
  <si>
    <t>Носики для игрушек розовые 1,9х1,4 см 10 шт с фиксатором, КиКТойс</t>
  </si>
  <si>
    <t>00-00001519</t>
  </si>
  <si>
    <t>Носики 1,9х1,4 см 10 шт розовые с фиксаторами</t>
  </si>
  <si>
    <t>Носик розовый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</si>
  <si>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розовый для игрушек и кукол, в комплекте с фиксаторами. Проверка качества изделий в процессе полуавтоматической фасовки.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Характеристики: Цвет: розовый;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</si>
  <si>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nosy-rozovie-1,9x1,4</t>
  </si>
  <si>
    <t>60261</t>
  </si>
  <si>
    <t>Носики для игрушек коричневые 1,9х1,4 см 10 шт с фиксатором, КиКТойс</t>
  </si>
  <si>
    <t>00-00001521</t>
  </si>
  <si>
    <t>Носики 1,9х1,4 см 10 шт коричневые с фиксаторами</t>
  </si>
  <si>
    <t>Носик коричневый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</si>
  <si>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коричневый; Материал: пластик; Размер: 1,9х1,4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t>
  </si>
  <si>
    <t>nosy-korich-1,9x1,4</t>
  </si>
  <si>
    <t>60262</t>
  </si>
  <si>
    <t>Носики для игрушек коричневые 2,35х2,15 см 10 шт с фиксатором, КиКТойс</t>
  </si>
  <si>
    <t>00-00001522</t>
  </si>
  <si>
    <t>Носики 2,35х2,15см 10 шт коричневые с фиксаторами</t>
  </si>
  <si>
    <t>Носик коричневый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&lt;br/&gt;&lt;br/&gt;Цвет: коричневый**; &lt;br/&gt;&lt;br/&gt; Материал: пластик; &lt;br/&gt;&lt;br/&gt; Размер: 2,35х2,15 см* &lt;br/&gt;&lt;br/&gt; Длина ножки: 15 мм; &lt;br/&gt;&lt;br/&gt; Наибольший диаметр ножки: 5 мм;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</si>
  <si>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коричневый; Материал: пластик; Размер: 2,35х2,15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</si>
  <si>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nosy-korich-2,35x2x15</t>
  </si>
  <si>
    <t>60270</t>
  </si>
  <si>
    <t>Носики для игрушек черные 4,0x3,0 см 4 шт с фиксатором, КиКТойс</t>
  </si>
  <si>
    <t>00-00001581</t>
  </si>
  <si>
    <t>Носики 4,0x3,0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</si>
  <si>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4,0х3,0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</si>
  <si>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4,0х3,0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с помощью ножниц расширить внутреннее отверстие).</t>
  </si>
  <si>
    <t>nosy-chernye-4,30х3,0</t>
  </si>
  <si>
    <t>60271</t>
  </si>
  <si>
    <t>Носики для игрушек черные 4,15x2,45 см 4 шт с фикстатором, КиКТойс</t>
  </si>
  <si>
    <t>00-00001583</t>
  </si>
  <si>
    <t>Носики 4,15x2,45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</si>
  <si>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4,15х2,45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</si>
  <si>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4,15х2,45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</si>
  <si>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nosy-chernye-4,12х2,45</t>
  </si>
  <si>
    <t>60272</t>
  </si>
  <si>
    <t>Носики для игрушек черные 4,4х3,3 см 4 шт с фиксатором, КиКТойс</t>
  </si>
  <si>
    <t>00-00001585</t>
  </si>
  <si>
    <t>Носики 4,4х3,3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</si>
  <si>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4,4х3,3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</si>
  <si>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рукоделия.Носы крепятся к игрушке с помощью фиксатора, входящего в комплект.***В комплект входит: 4 шт носов + 4 шт фиксаторов.Изделия упакованы в пакетик с запаянным швом.Характеристики: Цвет: черный; Материал: пластик; Размер: 4,4х3,3 см.(*Размеры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</si>
  <si>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nosy-chernye-4,4х3,3</t>
  </si>
  <si>
    <t>60273</t>
  </si>
  <si>
    <t>Носики для игрушек черные 3,95х3,0 см 4 шт с фиксатором, КиКТойс</t>
  </si>
  <si>
    <t>00-00001587</t>
  </si>
  <si>
    <t>Носики 3,95х3,0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</si>
  <si>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3,95х3,0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</si>
  <si>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фиксаторов.Изделия упакованы в пакетик с запаянным швом. Характеристики: Цвет: черный;Материал: пластик; Размер: 3,95х3,0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</si>
  <si>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nosy-chernye-3,95х3,0</t>
  </si>
  <si>
    <t>60274</t>
  </si>
  <si>
    <t>Носики для игрушек черные 3,1х2,1 см 4 шт с фикстатором, КиКТойс</t>
  </si>
  <si>
    <t>00-00001593</t>
  </si>
  <si>
    <t>Носики 3,1х2,1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</si>
  <si>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3,1х2,1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</si>
  <si>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3,1х2,1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</si>
  <si>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nosy-chernye-3,1х2,1</t>
  </si>
  <si>
    <t>60275</t>
  </si>
  <si>
    <t>Носики для игрушек черные 3,1х2,4 см 4 шт с фиксатором, КиКТойс</t>
  </si>
  <si>
    <t>00-00001595</t>
  </si>
  <si>
    <t>Носики 3,1х2,4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</si>
  <si>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</si>
  <si>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3,1х2,4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</si>
  <si>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nosy-chernye-3,1х2,4</t>
  </si>
  <si>
    <t>60388</t>
  </si>
  <si>
    <t>Носики для игрушек бархатные черные 1,9х1,4 см 5 шт с фиксатором, КиКТойс</t>
  </si>
  <si>
    <t>00-00002302</t>
  </si>
  <si>
    <t>Носики 1,9х1,4 см 5 шт бархатные черные</t>
  </si>
  <si>
    <t>Бархатные носики черного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5 шт носов + 5 шт фиксаторов.&lt;br/&gt;&lt;br/&gt;Изделия упакованы в пакетик с запаянным швом.&lt;br/&gt;&lt;br/&gt;Характеристики*:&lt;br/&gt;&lt;br/&gt;Цвет**: черный.&lt;br/&gt;&lt;br/&gt;Материал: пластик.&lt;br/&gt;&lt;br/&gt;Размер: 1,9х1,3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</si>
  <si>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 Характеристики: Цвет: черный;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</si>
  <si>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nosy-chernye-barhat-1,9x1,4</t>
  </si>
  <si>
    <t>60390</t>
  </si>
  <si>
    <t>Носики для игрушек бархатные черные 1,6х1,3 см 5 шт с фиксатором, КиКТойс</t>
  </si>
  <si>
    <t>00-00002309</t>
  </si>
  <si>
    <t>Носики 1,6х1,3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</si>
  <si>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(малый универсальный). &lt;br/&gt;&lt;br/&gt; Изделия упакованы в пакетик с запаянным швом. &lt;br/&gt;&lt;br/&gt; Характеристики*: &lt;br/&gt;&lt;br/&gt; Цвет**: черный.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</si>
  <si>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+5 шт фиксаторов. Изделия упакованы в пакетик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</si>
  <si>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nosy-chernye-barhat-1,6x1,3</t>
  </si>
  <si>
    <t>060183</t>
  </si>
  <si>
    <t>Носики для игрушек набор №1 4 пары с фиксатором, КиКТойс</t>
  </si>
  <si>
    <t>00-00001053</t>
  </si>
  <si>
    <t>Носики в наборе №1  4 шт</t>
  </si>
  <si>
    <t>Набор носов черных для игрушек и кукол, в комплекте с фиксаторами. &lt;br/&gt;&lt;br/&gt;Преимущества: *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рукоделия.&lt;br/&gt;&lt;br/&gt;В комплект входит: по одной паре носов 12х11 мм, 15х12 мм, 17,5х11 мм, 13х13 мм; всего 8 носов + 8 шт фиксаторов. &lt;br/&gt;&lt;br/&gt;Изделия упакованы в пакетик с запаянным швом. &lt;br/&gt;&lt;br/&gt;Характеристики*: &lt;br/&gt;&lt;br/&gt;Цвет**: черный. &lt;br/&gt;&lt;br/&gt;Материал: пластик. &lt;br/&gt;&lt;br/&gt;Размеры: 12х11 мм, 15х12 мм, 17,5х11 мм, 13х13 мм.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</si>
  <si>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12х11 мм, 15х12 мм, 17,5х11 мм, 13х13 мм; всего 8 носов + 8 шт фиксаторов. Изделия упакованы в пакетик с запаянным швом. Характеристики*: Цвет**: черный. Материал: пластик.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</si>
  <si>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nabor-nosov-1</t>
  </si>
  <si>
    <t>nabor-nosov</t>
  </si>
  <si>
    <t>060184</t>
  </si>
  <si>
    <t>Носики для игрушек набор №2 3 пары с фиксатором, КиКТойс</t>
  </si>
  <si>
    <t>00-00001054</t>
  </si>
  <si>
    <t>Носики в наборе №2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</si>
  <si>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14х10,5 мм,17х12 мм, 17,5х11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14х10,5 мм, 17х12 мм, 17,5х11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</si>
  <si>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В комплект входит: по одной паре носов 14х10,5 мм, 17х12 мм, 17,5х11 мм. Всего 6 носов + 6 шт фиксаторов. Изделия упакованы в пакетик с запаянным швом. Характеристики: Цвет: черный. Материал: пластик. Размеры: 14х10,5 мм, 17х12 мм, 17,5х11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</si>
  <si>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nabor-nosov-2</t>
  </si>
  <si>
    <t>060185</t>
  </si>
  <si>
    <t>Носики для игрушек набор №3 3 пары с фиксатором, КиКТойс</t>
  </si>
  <si>
    <t>00-00001055</t>
  </si>
  <si>
    <t>Носики в наборе №3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</si>
  <si>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13х13 мм, 16х16 мм, 15х12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13х13 мм, 16х16 мм, 15х12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</si>
  <si>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13х13 мм, 16х16 мм,15х12 мм; всего 6 носов + 6 шт фиксаторов. Изделия упакованы в пакетик с запаянным швом. Характеристики: Цвет: черный; Материал: пластик; Размеры: 13х13 мм, 16х16 мм,15х12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</si>
  <si>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nabor-nosov-3</t>
  </si>
  <si>
    <t>60327</t>
  </si>
  <si>
    <t>Носики для игрушек набор №2 48 шт в органайзере разноцветные, с фиксатором</t>
  </si>
  <si>
    <t>00-00001979</t>
  </si>
  <si>
    <t>Носики в наборе №2 48 шт в органайзере разноцветные</t>
  </si>
  <si>
    <t>Набор разноцветных носов для игрушек и кукол в органайзере(контейнер) № 2. Винтовые, пластик, в комплекте с фиксаторами.&lt;br/&gt;&lt;br/&gt; &lt;br/&gt;&lt;br/&gt;Носы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 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2,35х2,15 см - 4 шт; коричневые 2,35х2,15 - 4 шт; фуксия 1,6х1,3 - 10 шт; черные 1,6х1,3 - 10 шт; коричневые 1,9х1,4 - 10 шт; розовые 1,9х1,4 - 10 шт.&lt;br/&gt;&lt;br/&gt;Фиксаторы: малый универсальный - 40 шт; универсальный - 8 шт.&lt;br/&gt;&lt;br/&gt;Общее количество носов: 48 шт. Общее количество фиксаторов: 48.</t>
  </si>
  <si>
    <t>Набор разноцветных носов для игрушек и кукол в органайзере(контейнер). Пластик, в комплекте с фиксаторами. Носы используются для изготовления игрушек, кукол и других предметов рукоделия.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*В комплект входит: органайзер(контейнер) 160х80х25 6 ячеек. Носы: Смотреть на фото. Фиксаторы. Общее количество носов: Смотреть на фото. Общее количество фиксаторов: Смотреть на фото.</t>
  </si>
  <si>
    <t>Набор носов</t>
  </si>
  <si>
    <t>60328</t>
  </si>
  <si>
    <t>Носики для игрушек набор №3 58 шт в органайзере черные, с фиксатором</t>
  </si>
  <si>
    <t>00-00001980</t>
  </si>
  <si>
    <t>Носики в наборе №3 58 шт в органайзере черные</t>
  </si>
  <si>
    <t>Набор черных носов для игрушек и кукол в органайзере(контейнер) № 3. Пластик, в комплекте с фиксаторами. &lt;br/&gt; &lt;br/&gt; 
 Носы используются для изготовления игрушек, кукол и других предметов рукоделия.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Преимущества:* &lt;br/&gt;
 Безопасное и надёжное крепление (в виде ёлочки)* &lt;br/&gt;
 Технология литья обеспечивает минимальное количество заусенцев* &lt;br/&gt;
 Проверка качества изделий в процессе полуавтоматической фасовки* &lt;br/&gt;
 В комплект входит: органайзер(контейнер) 160х80х25 6 ячеек. &lt;br/&gt;
 Носы: черные 1,2х1,1 см - 10 шт; черные 1,5х1,2 см - 10 шт; черные 1,6х1,6 см - 8 шт; черные 1,4х1,05 см - 10 шт; черные 1,3х1,3 см - 10 шт; черные 1,75х1,1 см - 10 шт. &lt;br/&gt;
 Фиксаторы: малый - 58 шт. &lt;br/&gt;
 Общее количество носов: 58 шт. Общее количество фиксаторов: 58.</t>
  </si>
  <si>
    <t>60329</t>
  </si>
  <si>
    <t>Носики для игрушек набор №5 64 шт в органайзере черные, с фиксатором</t>
  </si>
  <si>
    <t>00-00001981</t>
  </si>
  <si>
    <t>Носики в наборе №5 64 шт в органайзере черные</t>
  </si>
  <si>
    <t>Набор черных носов для игрушек и кукол в органайзере(контейнер) № 5.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1,7х1,2 см - 10 шт; черные 1,9х1,0 см - 10 шт; черные 1,35х0,6 см - 15 шт; черные 2,35х2,15 см - 4 шт; черные 1,2х1,1 см - 15 шт; черные 1,6х1,6 см - 10 шт.&lt;br/&gt;&lt;br/&gt;Фиксаторы: 64 шт.&lt;br/&gt;&lt;br/&gt;Общее количество носов: 64 шт. Общее количество фиксаторов: 64.</t>
  </si>
  <si>
    <t>60330</t>
  </si>
  <si>
    <t>Носики для игрушек набор  №6 68 шт в органайзере разноцветные, с фиксатором</t>
  </si>
  <si>
    <t>00-00001982</t>
  </si>
  <si>
    <t>Носики в наборе №6 68 шт в органайзере разноцветные</t>
  </si>
  <si>
    <t>Набор разноцветных носов для игрушек и кукол в органайзере(контейнер) № 6.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1,6х1,6 см - 4 шт; черные 2,35х2,15 см - 3 шт; коричневые - 2,35х2,15 см - 3 шт; черные 1,3х1,3 см - 4 шт; черные 1,9х1,0 см - 5 шт; черные 1,8х1,75 см - 4 шт; черные 1,4х1,05 см - 5 шт; черные 1,9х1,4 см - 5 шт; коричневые 1,9х1,4 см - 5 шт; черные 1,75х1,1 см - 5 шт; фуксия 1,75х1,1 см - 5 шт; кремовые 1,75х1,1 см - 5 шт; черные 1,2х1,1 см - 5 шт; розовые 1,2х1,1 см - 5 шт; фуксия 1,2х1,1 - 5 шт.&lt;br/&gt;&lt;br/&gt;Фиксаторы: малый - 43 шт; универсальный - 25 шт.&lt;br/&gt;&lt;br/&gt;Общее количество носов: 64 шт. Общее количество фиксаторов: 64.</t>
  </si>
  <si>
    <t>060174</t>
  </si>
  <si>
    <t>Фиксатор малый универсальный 20 шт, для глаз игрушки, КиКТойс</t>
  </si>
  <si>
    <t>00-00000991</t>
  </si>
  <si>
    <t>Фиксатор малый универсальный для игрушек</t>
  </si>
  <si>
    <t>Фиксатор малый универсальный используется для крепежа глаз, носов и других аксессуаров к игрушкам и куклам.&lt;br/&gt;&lt;br/&gt;Размер: 1,15х0,6 см.&lt;br/&gt;&lt;br/&gt;Диаметр отверстия: 0,45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</si>
  <si>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универсальный используется для крепежа глаз, носов и других аксессуаров к игрушкам и куклам. Размер: 1,15х0,6 см. Диаметр отверстия: 0,45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</si>
  <si>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fiksator-mu</t>
  </si>
  <si>
    <t>fiksator</t>
  </si>
  <si>
    <t>060175</t>
  </si>
  <si>
    <t>Фиксатор малый 20 шт, для глаз игрушки, КиКТойс</t>
  </si>
  <si>
    <t>00-00000992</t>
  </si>
  <si>
    <t>Фиксатор малый для игрушек</t>
  </si>
  <si>
    <t>Фиксатор малый используется для крепежа глаз, носов и других аксессуаров к игрушкам и куклам.&lt;br/&gt;&lt;br/&gt;Размер: 1,15х0,6 см.&lt;br/&gt;&lt;br/&gt;Диаметр отверстия: 0,25 см.&lt;br/&gt;&lt;br/&gt;Фиксатор изготовлен из полиэтилена.&lt;br/&gt;&lt;br/&gt;Используется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</si>
  <si>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используется для крепежа глаз, носов и других аксессуаров к игрушкам и куклам.Размер: 1,15х0,6 см.Диаметр отверстия: 0,25 см.Фиксатор изготовлен из полиэтилена.Используется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</si>
  <si>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fiksator-maly</t>
  </si>
  <si>
    <t>060176</t>
  </si>
  <si>
    <t>Фиксатор универсальный 20 шт, для глаз игрушки, КиКТойс</t>
  </si>
  <si>
    <t>00-00000993</t>
  </si>
  <si>
    <t>Фиксатор универсальный для игрушек</t>
  </si>
  <si>
    <t>Фиксатор универсальный используется для крепежа глаз, носов и других аксессуаров к игрушкам и куклам.&lt;br/&gt;&lt;br/&gt;Размер: 2х0,6 см.&lt;br/&gt;&lt;br/&gt;Диаметр отверстия: 0,5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</si>
  <si>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универсальный используется для крепежа глаз, носов и других аксессуаров к игрушкам и куклам. Размер: 2х0,6 см. Диаметр отверстия: 0,5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</si>
  <si>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fiksator-univer</t>
  </si>
  <si>
    <t>60263</t>
  </si>
  <si>
    <t>Глазки для игрушек набор №1 с лучиками 11-20 мм синий, зеленый, коричневый с фиксатором</t>
  </si>
  <si>
    <t>00-00001536</t>
  </si>
  <si>
    <t>Глазки набор №1 с лучиками 11-20 мм</t>
  </si>
  <si>
    <t>Набор глаз для игрушек и кукол, в комплекте с фиксаторами в контейнере. &lt;br/&gt;&lt;br/&gt;В наборе представлены глаза живые с луч. Д 11 - 20 мм (2шт Д: 11, 13, 16, 18, 20 и 3 цвета) + фиксаторы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с диаметром более 13 мм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30 шт. &lt;br/&gt;&lt;br/&gt;Общее количество фиксаторов: 30 &lt;br/&gt;&lt;br/&gt;Состав упаковки: контейнер(органайзер) 160x80x25 6 ячеек, набор глаз в комплекте с фиксаторами. &lt;br/&gt;&lt;br/&gt;Всего: 3 пары глаз живых с лучиками 11 мм (цвет: коричневый, зеленый, синий); 3 пары глаз живых с лучиками 13 мм (цвет: коричневый, зеленый, синий); 3 пары глаз живых с лучиками 16 мм (цвет: коричневый, зеленый, синий); 3 пары глаз живых с лучиками 18 мм (цвет: коричневый, зеленый, синий); 3 пары глаз живых с лучиками 20 мм (цвет: коричневый, зеленый, синий) &lt;br/&gt;&lt;br/&gt;Характеристики*: &lt;br/&gt;&lt;br/&gt;Цвет**: синий, зеленый, коричневый &lt;br/&gt;&lt;br/&gt;Диаметр глаз: 11, 13, 16, 18, 20 мм. &lt;br/&gt;&lt;br/&gt;Высота выпуклой части глаза: 5-7 мм &lt;br/&gt;&lt;br/&gt;Длина ножки глаз: 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</si>
  <si>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 луч. Д 11 - 20 мм (2шт Д: 11, 13, 16, 18, 20 и 3 цвета) + фиксаторы. Ножки глаз с диаметром более 13 мм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30 шт. Общее количество фиксаторов: 30. Состав упаковки: контейнер(органайзер) 160x80x25 6 ячеек, набор глаз в комплекте с фиксаторами. Цвет: синий, зеленый, коричневый. Высота выпуклой части глаза: 5-7 мм. Длина ножки глаз: 15 мм. Наибольший диаметр ножки глаз: 5 мм. Наименование применяемого фиксатора: универсальный, малый.</t>
  </si>
  <si>
    <t>nabor-glaz-zhivie-c-luchikami-11-20</t>
  </si>
  <si>
    <t>nabor-glaz-c-fiksatorami-v-konteirnere</t>
  </si>
  <si>
    <t>2,36 ₽</t>
  </si>
  <si>
    <t>60264</t>
  </si>
  <si>
    <t>Глазки для игрушек набор №2 бусинки 7-18 мм черные, с фиксатором</t>
  </si>
  <si>
    <t>00-00001538</t>
  </si>
  <si>
    <t>Глазки набор №2 бусинки 7-18 мм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</si>
  <si>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&lt;br/&gt;&lt;br/&gt;Набор фурнитуры для игрушек и кукол, в комплекте с фиксаторами в контейнере. &lt;br/&gt;&lt;br/&gt;В наборе представлено ассорти глаз бусинок из безопасного материала, черного цвета, разного размера (Д 7 мм, 9 мм, 10 мм, 13 мм - 10 шт, 16 мм, 18 мм - 4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&lt;br/&gt;&lt;br/&gt;Вы также можете посмотреть другие товары для творчества и детского рукоделия, посетив магазин КиКТойс &lt;br/&gt;&lt;br/&gt;Общее количество глаз: 48 шт. &lt;br/&gt;&lt;br/&gt;Общее количество фиксаторов: 48 &lt;br/&gt;&lt;br/&gt;Состав упаковки: контейнер (коробка органайзер) для хранения размером 160x80x25 6 ячеек, набор глаз в комплекте с фиксаторами. &lt;br/&gt;&lt;br/&gt;Всего: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&lt;br/&gt;&lt;br/&gt;Характеристики*: &lt;br/&gt;&lt;br/&gt;Цвет**: черные &lt;br/&gt;&lt;br/&gt;Диаметр глаз: 7, 9, 10, 13, 16, 18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</si>
  <si>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Набор фурнитуры для игрушек и кукол, в комплекте с фиксаторами в контейнере. В наборе представлено ассорти глаз бусинок из безопасного материала, черного цвета, разного размера (Д 7 мм, 9 мм, 10 мм, 13 мм - 10 шт, 16 мм, 18 мм - 4 шт.)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Общее количество глаз: 48 шт. 
 Общее количество фиксаторов: 48 
 Состав упаковки: контейнер (коробка органайзер) для хранения размером 160x80x25 6 ячеек, набор глаз в комплекте с фиксаторами. 
 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Характеристики*: 
 Цвет**: черные 
 Диаметр глаз: 7, 9, 10, 13, 16, 18 мм. 
 Высота выпуклой части глаза: 5-7 мм 
 Длина ножки глаз: 8-15 мм 
 Наибольший диаметр ножки глаз: 5 мм 
 Наименование применяемого фиксатора: универсальный,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</si>
  <si>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nabor-glaz-businki-cherneye-7-18</t>
  </si>
  <si>
    <t>0,90 ₽</t>
  </si>
  <si>
    <t>60265</t>
  </si>
  <si>
    <t>Глазки для игрушек набор №3 16 мм полупрозрачные цветные с фиксатором</t>
  </si>
  <si>
    <t>00-00001539</t>
  </si>
  <si>
    <t>Глазки набор №3 полупрозрачные 16 мм</t>
  </si>
  <si>
    <t>Набор глаз для игрушек и кукол, в комплекте с фиксаторами в контейнере.&lt;br/&gt;&lt;br/&gt;В наборе представлены глаза цветные и глаза бусинки черные Д 16 мм (8 шт: бел, син, зел, зол, кор,черн)&lt;br/&gt;&lt;br/&gt;Преимущества:&lt;br/&gt;&lt;br/&gt;*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шт. &lt;br/&gt;&lt;br/&gt;Состав упаковки: контейнер(органайзер) 160x80x25 6 ячеек, набор глаз в комплекте с фиксаторами.&lt;br/&gt;&lt;br/&gt;Всего: 8 шт глаз белых 16 мм; 8 шт глаз синие 16 мм; 8 шт глаз зеленые 16 мм; 8 шт глаз золотые 16 мм; 8 шт глаз коричневые 16 мм; 8 шт глаз бусинки черные 16 мм. &lt;br/&gt;&lt;br/&gt;Характеристики*:&lt;br/&gt;&lt;br/&gt;Цвет**: черные, белые, синие, коричневые, золотые, зеленые&lt;br/&gt;&lt;br/&gt;Диаметр глаз: 16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</si>
  <si>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16 мм (8 шт: бел, син, зел, зол, кор, черн).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Цвет: черные, белые, синие, коричневые, золотые, зеленые. Наименование применяемого фиксатора: универсальный.</t>
  </si>
  <si>
    <t>nabor-glaz-zvetneye-16-u-businki-cherneye-16</t>
  </si>
  <si>
    <t>60266</t>
  </si>
  <si>
    <t>Глазки для игрушек набор №4 18 мм полупрозрачные цветные с фиксатором</t>
  </si>
  <si>
    <t>00-00001540</t>
  </si>
  <si>
    <t>Глазки набор №4 полупрозрачные 18 мм</t>
  </si>
  <si>
    <t>Набор глаз для игрушек и кукол, в комплекте с фиксаторами в контейнере.&lt;br/&gt;&lt;br/&gt;В наборе представлены глаза цветные и глаза бусинки черные Д 18 мм (8 шт: бел, син, зел, зол, кор, 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&lt;br/&gt;&lt;br/&gt;Состав упаковки: контейнер(органайзер) 160x80x25 6 ячеек, набор глаз в комплекте с фиксаторами.&lt;br/&gt;&lt;br/&gt;Всего: 8 шт глаз белых 18 мм; 8 шт глаз синие 18 мм; 8 шт глаз зеленые 18 мм; 8 шт глаз золотые 18 мм; 8 шт глаз коричневые 18 мм; 8 шт глаз бусинки черные 18 мм. &lt;br/&gt;&lt;br/&gt;Характеристики*:&lt;br/&gt;&lt;br/&gt;Цвет**: черные, белые, синие, коричневые, золотые, зеленые&lt;br/&gt;&lt;br/&gt;Диаметр глаз: 18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</si>
  <si>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18 мм (8 шт: бел, син, зел, зол, кор,черн).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Диаметр глаз: 18 мм. Высота выпуклой части глаза: 5-7 мм. Длина ножки глаз: 15 мм. Наибольший диаметр ножки глаз: 5 мм. Наименование применяемого фиксатора: универсальный.</t>
  </si>
  <si>
    <t>nabor-glaz-zvetneye-18-u-businki-cherneye-18</t>
  </si>
  <si>
    <t>60267</t>
  </si>
  <si>
    <t>Глазки для игрушек набор №5 с лучиками 11-22 мм, зеленые с фиксатором</t>
  </si>
  <si>
    <t>00-00001541</t>
  </si>
  <si>
    <t>Глазки набор №5 с лучиками 11-22 мм</t>
  </si>
  <si>
    <t>Набор глаз для игрушек и кукол, в комплекте с фиксаторами в контейнере. &lt;br/&gt;&lt;br/&gt;В наборе представлены глаза живые зеленые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зеленых живых с луч. 22 мм; 6 шт глаз зеленых живых с луч. 20 мм; 8 шт глаз зеленых живых 18 мм; 8 шт глаз зеленых живых с луч. 16 мм; 10 шт глаз зеленых живых с луч. 13 мм; 10 шт глаз зеленых живых с луч. 11 мм. &lt;br/&gt;&lt;br/&gt;Характеристики*: &lt;br/&gt;&lt;br/&gt;Цвет**: зеленые 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t>
  </si>
  <si>
    <t>Набор глаз для игрушек и кукол, в комплекте с фиксаторами в контейнере. В наборе представлены глаза живые зеленые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мм.Наибольший диаметр ножки глаз: 5 мм. Наименование применяемого фиксатора: универсальный, малый.</t>
  </si>
  <si>
    <t>nabor-glaz-zhivie-zeleneye-c-lushikami-11-22</t>
  </si>
  <si>
    <t>2,47 ₽</t>
  </si>
  <si>
    <t>60268</t>
  </si>
  <si>
    <t xml:space="preserve">Глазки для игрушек набор №6 с лучиками 11-22 мм, синие с фиксатором </t>
  </si>
  <si>
    <t>00-00001542</t>
  </si>
  <si>
    <t>Глазки набор №6 с лучиками 11-22 мм</t>
  </si>
  <si>
    <t>Набор глаз для игрушек и кукол, в комплекте с фиксаторами в контейнере. &lt;br/&gt;&lt;br/&gt;В наборе представлены глаза живые синие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синих живых с луч. 22 мм; 6 шт глаз синих живых с луч. 20 мм; 8 шт глаз синих живых 18 мм; 8 шт глаз синих живых с луч. 16 мм; 10 шт глаз синих живых с луч. 13 мм; 10 шт глаз синих живых с луч. 11 мм. &lt;br/&gt;&lt;br/&gt;Характеристики*: &lt;br/&gt;&lt;br/&gt;Цвет**: синий&lt;br/&gt;&lt;br/&gt;Диаметр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</si>
  <si>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синие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</si>
  <si>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nabor-glaz-zhivie-sinieye-c-lushikami-11-22</t>
  </si>
  <si>
    <t>60269</t>
  </si>
  <si>
    <t>Глазки для игрушек набор №7 с лучиками  11-22 мм, коричневые с фиксатором</t>
  </si>
  <si>
    <t>00-00001543</t>
  </si>
  <si>
    <t>Глазки набор №7 с лучиками 11-22 мм</t>
  </si>
  <si>
    <t>Набор глаз для игрушек и кукол, в комплекте с фиксаторами в контейнере.&lt;br/&gt;&lt;br/&gt;В наборе представлены глаза живые коричневые с лучиками Д11-22 (22 мм - 4 шт; 20 мм - 6 шт; 18 мм - 8 шт; 16 мм - 8 шт; 13 мм - 10 шт; 11 мм - 10 шт)&lt;br/&gt;&lt;br/&gt;Преимущества:&lt;br/&gt;&lt;br/&gt;*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фиксаторами.&lt;br/&gt;&lt;br/&gt;Всего: 4 шт глаз коричневых живых с луч. 22 мм; 6 шт глаз коричневых живых с луч. 20 мм; 8 шт глаз коричневых живых 18 мм; 8 шт глаз коричневых живых с луч. 16 мм; 10 шт глаз коричневых живых с луч. 13 мм; 10 шт глаз коричневых живых с луч. 11 мм. &lt;br/&gt;&lt;br/&gt;Характеристики*:&lt;br/&gt;&lt;br/&gt;Цвет**: коричневый&lt;br/&gt;&lt;br/&gt;Диаметр глаз: 11, 13, 16, 18, 20, 22 мм. &lt;br/&gt;&lt;br/&gt;Высота выпуклой части глаза: 5-7 мм&lt;br/&gt;&lt;br/&gt;Длина ножки глаз: 8-15 мм&lt;br/&gt;&lt;br/&gt;Наибольший диаметр ножки глаз: 5 мм&lt;br/&gt;&lt;br/&gt;Наименование применяемого фиксатора: универсальный,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</si>
  <si>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коричневые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</si>
  <si>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nabor-glaz-zhivie-korishneveye-c-lushikami-11-22</t>
  </si>
  <si>
    <t>60433</t>
  </si>
  <si>
    <t>Носики для игрушек бархатные розовые 1,6х1,3 см 5 шт с фиксатором, КиКТойс</t>
  </si>
  <si>
    <t>00-00002617</t>
  </si>
  <si>
    <t>Носики 1,6х1,3 см 5 шт бархатные розовые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</si>
  <si>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</si>
  <si>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розовый.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</si>
  <si>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3,13 ₽</t>
  </si>
  <si>
    <t>60434</t>
  </si>
  <si>
    <t>Носики для игрушек бархатные розовые 1,9х1,4 см 5 шт с фиксатором, КиКТойс</t>
  </si>
  <si>
    <t>00-00002604</t>
  </si>
  <si>
    <t xml:space="preserve">Носики 1,9х1,3 см 5 шт бархатные розовые </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</si>
  <si>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</si>
  <si>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3,04 ₽</t>
  </si>
  <si>
    <t>нету на WB</t>
  </si>
  <si>
    <t>60435</t>
  </si>
  <si>
    <t>Носики для игрушек бархатные коричневые 1,2х1,1 см 5 шт с фиксатором, КиКТойс</t>
  </si>
  <si>
    <t>00-00002588</t>
  </si>
  <si>
    <t>Носики 1,2х1,1 см 5 шт бархатные коричневые</t>
  </si>
  <si>
    <t>2,35 ₽</t>
  </si>
  <si>
    <t>60436</t>
  </si>
  <si>
    <t>Носики для игрушек бархатные коричневые 1,6х1,3 см 5 шт с фиксатором, КиКТойс</t>
  </si>
  <si>
    <t>00-00002608</t>
  </si>
  <si>
    <t>Носики 1,6х1,3 см 5 шт бархатные коричневые</t>
  </si>
  <si>
    <t>60437</t>
  </si>
  <si>
    <t>Носики для игрушек бархатные коричневые 1,9х1,4 см 5 шт с фиксатором, КиКТойс</t>
  </si>
  <si>
    <t>00-00002589</t>
  </si>
  <si>
    <t>Носики 1,9х1,4 см 5 шт бархатные коричневые</t>
  </si>
  <si>
    <t>60438</t>
  </si>
  <si>
    <r>
      <rPr>
        <rFont val="Arial"/>
        <b/>
        <color rgb="FF151515"/>
        <sz val="11.0"/>
      </rPr>
      <t>Носики для игрушек бархатные светло-коричневые</t>
    </r>
    <r>
      <rPr>
        <rFont val="Arial"/>
        <color rgb="FF151515"/>
        <sz val="11.0"/>
      </rPr>
      <t xml:space="preserve"> 1,2х1,1 см 5 шт с фиксатором, КиКТойс</t>
    </r>
  </si>
  <si>
    <t>00-00002592</t>
  </si>
  <si>
    <t>Носики 1,2х1,1 см 5 шт бархатные светло-коричневые</t>
  </si>
  <si>
    <t>60439</t>
  </si>
  <si>
    <t>Носики для игрушек бархатные светло-коричневые 1,6х1,3 см 5 шт с фиксатором, КиКТойс</t>
  </si>
  <si>
    <t>00-00002618</t>
  </si>
  <si>
    <t>Носики 1,6х1,3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</si>
  <si>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</si>
  <si>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светло-коричневый.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</si>
  <si>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60440</t>
  </si>
  <si>
    <t>Носики для игрушек бархатные светло-коричневые 1,9х1,4 см 5 шт с фиксатором, КиКТойс</t>
  </si>
  <si>
    <t>00-00002605</t>
  </si>
  <si>
    <t>Носики 1,9х1,4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</si>
  <si>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</si>
  <si>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60441</t>
  </si>
  <si>
    <t>Носики для игрушек бархатные бордовые 1,2х1,1 см 5 шт с фиксатором, КиКТойс</t>
  </si>
  <si>
    <t>00-00002593</t>
  </si>
  <si>
    <t>Носики 1,2х1,1 см 5 шт бархатные бордовые</t>
  </si>
  <si>
    <t>60442</t>
  </si>
  <si>
    <t>Носики для игрушек бархатные бордовые 1,6х1,3 см 5 шт с фиксатором, КиКТойс</t>
  </si>
  <si>
    <t>00-00002621</t>
  </si>
  <si>
    <t>Носики 1,6х1,3 см 5 шт бархатные бордовые</t>
  </si>
  <si>
    <t>60443</t>
  </si>
  <si>
    <t>Носики для игрушек бархатные бордовые 1,9х1,4 см 5 шт с фиксатором, КиКТойс</t>
  </si>
  <si>
    <t>00-00002609</t>
  </si>
  <si>
    <t>Носики 1,9х1,4 см 5 шт бархатные бордовые</t>
  </si>
  <si>
    <t>60444</t>
  </si>
  <si>
    <t>Носики для игрушек бархатные красные 1,2х1,1 см 5 шт с фиксатором, КиКТойс</t>
  </si>
  <si>
    <t>00-00002596</t>
  </si>
  <si>
    <t>Носики 1,2х1,1 см 5 шт бархатные красные</t>
  </si>
  <si>
    <t>60445</t>
  </si>
  <si>
    <t>Носики для игрушек бархатные красные 1,6х1,3 см 5 шт с фиксатором, КиКТойс</t>
  </si>
  <si>
    <t>00-00002624</t>
  </si>
  <si>
    <t>Носики 1,6х1,3 см 5 шт бархатные красные</t>
  </si>
  <si>
    <t>60446</t>
  </si>
  <si>
    <t>Носики для игрушек бархатные красные 1,9х1,4 см 5 шт с фиксатором, КиКТойс</t>
  </si>
  <si>
    <t>00-00002614</t>
  </si>
  <si>
    <t>Носики 1,9х1,4 см 5 шт бархатные красные</t>
  </si>
  <si>
    <t>60447</t>
  </si>
  <si>
    <t>Носики для игрушек бархатные белые 1,2х1,1 см 5 шт с фиксатором, КиКТойс</t>
  </si>
  <si>
    <t>00-00002599</t>
  </si>
  <si>
    <t>Носики 1,2х1,1 см 5 шт бархатные белые</t>
  </si>
  <si>
    <t>60448</t>
  </si>
  <si>
    <t>Носики для игрушек бархатные белые 1,6х1,3 см 5 шт с фиксатором, КиКТойс</t>
  </si>
  <si>
    <t>00-00002627</t>
  </si>
  <si>
    <t>Носики 1,6х1,3 см 5 шт бархатные белые</t>
  </si>
  <si>
    <t>60449</t>
  </si>
  <si>
    <t>Носики для игрушек бархатные белые 1,9х1,4 см 5 шт с фиксатором, КиКТойс</t>
  </si>
  <si>
    <t>00-00002615</t>
  </si>
  <si>
    <t>Носики 1,9х1,4 см 5 шт бархатные белые</t>
  </si>
  <si>
    <t>60453</t>
  </si>
  <si>
    <t>Глазки для игрушек черные 5 мм 10 шт с фиксатором, КиКТойс</t>
  </si>
  <si>
    <t>00-00002760</t>
  </si>
  <si>
    <t>Глазки для игрушек 5 мм 10 шт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</si>
  <si>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мелочей.&lt;br/&gt;&lt;br/&gt;Глазки винтовые круглые 5мм (черный),в комплекте с фиксатором (10шт), КиКТойс&lt;br/&gt;&lt;br/&gt;Преимущества:&lt;br/&gt;&lt;br/&gt;*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фиксаторов.&lt;br/&gt;&lt;br/&gt;Характеристики*:&lt;br/&gt;&lt;br/&gt;Цвет**: черный&lt;br/&gt;&lt;br/&gt;Диаметр: 5 мм&lt;br/&gt;&lt;br/&gt;Высота выпуклой части глаза: 4 мм&lt;br/&gt;&lt;br/&gt;Длина ножки: 11 мм&lt;br/&gt;&lt;br/&gt;Наибольший диаметр ножки: 1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</si>
  <si>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Глазки винтовые круглые 5мм (черный),в комплекте с фиксатором (10шт), КиКТойс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5 мм
 Высота выпуклой части глаза: 4 мм
 Длина ножки: 11 мм
 Наибольший диаметр ножки: 1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</si>
  <si>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1,08 ₽</t>
  </si>
  <si>
    <t>60454</t>
  </si>
  <si>
    <t>Глазки для игрушек синие полупрозрачные 12 мм 10 шт с фиксатором, КиКТойс</t>
  </si>
  <si>
    <t>00-00002761</t>
  </si>
  <si>
    <t>Глазки для игрушек 12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</si>
  <si>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</si>
  <si>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</si>
  <si>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2,20 ₽</t>
  </si>
  <si>
    <t>60455</t>
  </si>
  <si>
    <t>Глазки для игрушек зеленые полупрозрачные 12 мм 10 шт с фиксатором, КиКТойс</t>
  </si>
  <si>
    <t>00-00002762</t>
  </si>
  <si>
    <t>Глазки для игрушек 12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</si>
  <si>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</si>
  <si>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</si>
  <si>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60456</t>
  </si>
  <si>
    <t>Глазки для игрушек коричневые полупрозрачные 12 мм 10 шт с фиксатором, КиКТойс,</t>
  </si>
  <si>
    <t>00-00002763</t>
  </si>
  <si>
    <t>Глазки для игрушек 12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</si>
  <si>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</si>
  <si>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</si>
  <si>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60457</t>
  </si>
  <si>
    <t>Глазки для игрушек зеленые полупрозрачные 14 мм 10 шт с фиксатором, КиКТойс</t>
  </si>
  <si>
    <t>00-00002764</t>
  </si>
  <si>
    <t>Глазки для игрушек 14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</si>
  <si>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14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</si>
  <si>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14 мм
 Высота выпуклой части глаза: 5 мм
 Длина ножки: 12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</si>
  <si>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2,70 ₽</t>
  </si>
  <si>
    <t>60458</t>
  </si>
  <si>
    <t>Глазки для игрушек синие полупрозрачные 14 мм 10 шт с фиксатором, КиКТойс</t>
  </si>
  <si>
    <t>00-00002765</t>
  </si>
  <si>
    <t>Глазки для игрушек 14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</si>
  <si>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 &lt;br/&gt;&lt;br/&gt;Производитель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</si>
  <si>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</si>
  <si>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60459</t>
  </si>
  <si>
    <t>Глазки для игрушек коричневые полупрозрачные 14 мм 10 шт с фиксатором, КиКТойс</t>
  </si>
  <si>
    <t>00-00002766</t>
  </si>
  <si>
    <t>Глазки для игрушек 14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</si>
  <si>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коричневый&lt;br/&gt;&lt;br/&gt;Диаметр: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</si>
  <si>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коричневый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</si>
  <si>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New 6.12</t>
  </si>
  <si>
    <t>60460</t>
  </si>
  <si>
    <t>Глаза дракона для рукоделия и игрушек 16мм 10шт с синей вставкой в комплекте с фиксаторами,КиКТойс</t>
  </si>
  <si>
    <t>00-00002772</t>
  </si>
  <si>
    <t>Глазки 16 мм 10 шт кошачий зрачок с синей вставкой</t>
  </si>
  <si>
    <t>Глазки с узким зрачком и блестящими вставками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Характеристики*: Диаметр: 18 мм Высота выпуклой части глаза: 3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</si>
  <si>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60461</t>
  </si>
  <si>
    <t>Глаза дракона для рукоделия и игрушек 18мм 10шт с синей вставкой в комплекте с фиксаторами,КиКТойс</t>
  </si>
  <si>
    <t>00-00002773</t>
  </si>
  <si>
    <t>Глазки 18 мм 10 шт кошачий зрачок с синей вставкой</t>
  </si>
  <si>
    <t>glaza-dragon</t>
  </si>
  <si>
    <t>60462</t>
  </si>
  <si>
    <t>Глаза дракона для рукоделия и игрушек 20мм 10шт с синей вставкой в комплекте с фиксаторами,КиКТойс</t>
  </si>
  <si>
    <t>00-00002774</t>
  </si>
  <si>
    <t>Глазки 20 мм 10 шт кошачий зрачок с синей вставкой</t>
  </si>
  <si>
    <t>60463</t>
  </si>
  <si>
    <t>Глаза дракона для рукоделия и игрушек 22мм 10шт с синей вставкой в комплекте с фиксаторами,КиКТойс</t>
  </si>
  <si>
    <t>00-00002775</t>
  </si>
  <si>
    <t>Глазки 22 мм 10 шт кошачий зрачок с синей вставкой</t>
  </si>
  <si>
    <t>60464</t>
  </si>
  <si>
    <t>Глаза дракона для рукоделия и игрушек 16мм 10шт с зеленой вставкой в комплекте с фиксаторами,КиКТойс</t>
  </si>
  <si>
    <t>00-00002777</t>
  </si>
  <si>
    <t>Глазки 16 мм 10 шт кошачий зрачок с зеленой вставкой</t>
  </si>
  <si>
    <t>60465</t>
  </si>
  <si>
    <t>Глаза дракона для рукоделия и игрушек 18мм 10шт с зеленой вставкой в комплекте с фиксаторами,КиКТойс</t>
  </si>
  <si>
    <t>00-00002779</t>
  </si>
  <si>
    <t>Глазки 18 мм 10 шт кошачий зрачок с зеленой вставкой</t>
  </si>
  <si>
    <t>60466</t>
  </si>
  <si>
    <t>Глаза дракона для рукоделия и игрушек 20мм 10шт с зеленой вставкой в комплекте с фиксаторами,КиКТойс</t>
  </si>
  <si>
    <t>00-00002780</t>
  </si>
  <si>
    <t>Глазки 20 мм 10 шт кошачий зрачок с зеленой вставкой</t>
  </si>
  <si>
    <t>60467</t>
  </si>
  <si>
    <t>Глаза дракона для рукоделия и игрушек 22мм 10штс зеленой вставкой в комплекте с фиксаторами,КиКТойс</t>
  </si>
  <si>
    <t>00-00002781</t>
  </si>
  <si>
    <t>Глазки 22 мм 10 шт кошачий зрачок с зеленой вставкой</t>
  </si>
  <si>
    <t>60468</t>
  </si>
  <si>
    <t>Глаза дракона для рукоделия и игрушек 16мм 10шт с золотой вставкой в комплекте с фиксаторами,КиКТойс</t>
  </si>
  <si>
    <t>00-00002782</t>
  </si>
  <si>
    <t>Глазки 16 мм 10 шт кошачий зрачок с золотой вставкой</t>
  </si>
  <si>
    <t>60469</t>
  </si>
  <si>
    <t>Глаза дракона для рукоделия и игрушек 18мм 10шт с золотой вставкой в комплекте с фиксаторами,КиКТойс</t>
  </si>
  <si>
    <t>00-00002783</t>
  </si>
  <si>
    <t>Глазки 18 мм 10 шт кошачий зрачок с золотой вставкой</t>
  </si>
  <si>
    <t>60470</t>
  </si>
  <si>
    <t>Глаза дракона для рукоделия и игрушек 20мм 10шт с золотой вставкой в комплекте с фиксаторами,КиКТойс</t>
  </si>
  <si>
    <t>00-00002784</t>
  </si>
  <si>
    <t>Глазки 20 мм 10 шт кошачий зрачок с золотой вставкой</t>
  </si>
  <si>
    <t>60471</t>
  </si>
  <si>
    <t>Глаза дракона для рукоделия и игрушек 22мм 10шт с золотой вставкой в комплекте с фиксаторами,КиКТойс</t>
  </si>
  <si>
    <t>00-00002785</t>
  </si>
  <si>
    <t>Глазки 22 мм 10 шт кошачий зрачок с золотой вставкой</t>
  </si>
  <si>
    <t>60472</t>
  </si>
  <si>
    <t>Глаза дракона для рукоделия и игрушек 16мм 10шт с красной вставкой в комплекте с фиксаторами,КиКТойс</t>
  </si>
  <si>
    <t>00-00002786</t>
  </si>
  <si>
    <t>Глазки 16 мм 10 шт кошачий зрачок с красной вставкой</t>
  </si>
  <si>
    <t>60473</t>
  </si>
  <si>
    <t>Глаза дракона для рукоделия и игрушек 18мм 10шт с красной вставкой в комплекте с фиксаторами,КиКТойс</t>
  </si>
  <si>
    <t>00-00002787</t>
  </si>
  <si>
    <t>Глазки 18 мм 10 шт кошачий зрачок с красной вставкой</t>
  </si>
  <si>
    <t>60474</t>
  </si>
  <si>
    <t>Глаза дракона для рукоделия и игрушек 20мм 10шт с красной вставкой в комплекте с фиксаторами,КиКТойс</t>
  </si>
  <si>
    <t>00-00002788</t>
  </si>
  <si>
    <t>Глазки 20 мм 10 шт кошачий зрачок с красной вставкой</t>
  </si>
  <si>
    <t>60475</t>
  </si>
  <si>
    <t>Глаза дракона для рукоделия и игрушек 22мм 10шт с красной вставкой в комплекте с фиксаторами,КиКТойс</t>
  </si>
  <si>
    <t>00-00002789</t>
  </si>
  <si>
    <t>Глазки 22 мм 10 шт кошачий зрачок с красной вставкой</t>
  </si>
  <si>
    <t>NEW</t>
  </si>
  <si>
    <t>60476-1</t>
  </si>
  <si>
    <t>Глазки для игрушек с фиксатором Набор 30шт (7,9,10)мм</t>
  </si>
  <si>
    <t>00-00003752</t>
  </si>
  <si>
    <t>Глазки для игрушек с фиксаторами Набор 30шт (7,9,10)мм</t>
  </si>
  <si>
    <t>Глазки для игрушек с фиксатором - это набор из 30 штук, предназначенный для использования при изготовлении игрушек своими руками.
Они имеют различные диаметры: 7, 9 и 10 мм, что позволяет выбрать подходящий вариант в зависимости от размеров игрушки.
Каждый глазик имеет фиксатор, благодаря которому он прочно крепится к поверхности игрушки. Это очень удобно, так как глазки не будут отваливаться и надежно крепятся к игрушке.
Набор глазок для игрушек идеально подходит для людей, увлекающихся хобби и творчеством. Они помогут создать оригинальные и яркие игрушки, которые радуют глаз и вызывают улыбку.
Материал, из которого изготовлены глазки, безопасен для детей и не вызывает аллергических реакций. Они легко крепятся и не требуют специальных инструментов или навыков. Даже начинающие мастера справятся с их установкой.
Заказывая данный набор глазок для игрушек с фиксатором, вы получаете не только качественный товар, но и возможность воплотить свои творческие идеи в жизнь.</t>
  </si>
  <si>
    <t>238р</t>
  </si>
  <si>
    <t>60476-2</t>
  </si>
  <si>
    <t>Глазки для игрушек с фиксатором Набор 30шт (10,13,16)мм</t>
  </si>
  <si>
    <t>00-00003753</t>
  </si>
  <si>
    <t>Глазки для игрушек с фиксаторами Набор 30шт (10,13,16)мм</t>
  </si>
  <si>
    <t>291р</t>
  </si>
  <si>
    <t>Набор 150 шт</t>
  </si>
  <si>
    <t>60476</t>
  </si>
  <si>
    <t>Последнее максимальное значение артикула:</t>
  </si>
  <si>
    <t>Яндекс артикул</t>
  </si>
  <si>
    <t>Количество в упаковке, шт</t>
  </si>
  <si>
    <t>Стоимость доставки МП</t>
  </si>
  <si>
    <t>Прибыль</t>
  </si>
  <si>
    <t>Прибыльность</t>
  </si>
  <si>
    <t>OZON/ЯНДЕКС Вес в коробке, г*</t>
  </si>
  <si>
    <t>OZON/ЯНДЕКС Ширина упаковки, мм*</t>
  </si>
  <si>
    <t>OZON/ЯНДЕКС Высота упаковки, мм*</t>
  </si>
  <si>
    <t>OZON/ЯНДЕКС Длина упаковки, мм*</t>
  </si>
  <si>
    <t>WB*Вес в коробке, г*</t>
  </si>
  <si>
    <t>WB*Ширина упаковки, мм*</t>
  </si>
  <si>
    <t>WB*Высота упаковки, мм*</t>
  </si>
  <si>
    <t>WB*Длина упаковки, мм*</t>
  </si>
  <si>
    <t>Ссылка на главное фото*</t>
  </si>
  <si>
    <t>Длина упаковки, см*</t>
  </si>
  <si>
    <t>Высота упаковки, см*</t>
  </si>
  <si>
    <t>Ширина упаковки, см*</t>
  </si>
  <si>
    <t>Название цвета (устаревшее "модели")*</t>
  </si>
  <si>
    <t>Коммерческий тип*</t>
  </si>
  <si>
    <t>Объём пакета, л</t>
  </si>
  <si>
    <t>Номер карточки на Яндексе</t>
  </si>
  <si>
    <t>20019</t>
  </si>
  <si>
    <t>Диск МДФ 15 мм КиКТойс для изготовления подвижных суставов игрушек (20 шт)</t>
  </si>
  <si>
    <t>00-00001607</t>
  </si>
  <si>
    <t>Диск 15 мм МДФ для игрушек</t>
  </si>
  <si>
    <t>Внешний диаметр: 15 мм* &lt;br/&gt; 
 Толщина: 3,0 мм* &lt;br/&gt; 
 Материал: МДФ &lt;br/&gt; 
 Состав упаковки: 20 шт &lt;br/&gt; 
 * Размеры указаны без учёта допуска на изготовление &lt;br/&gt; &lt;br/&gt; 
 В отличии от фанеры, материал МДФ имеет гладкую поверхность.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2,0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</si>
  <si>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</si>
  <si>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Диск, тедди, для игрушек, рукоделие, шплинт, т-шплинт</t>
  </si>
  <si>
    <t>тотже</t>
  </si>
  <si>
    <t>80,00 ₽</t>
  </si>
  <si>
    <t>16,00 ₽</t>
  </si>
  <si>
    <t>20,16 ₽</t>
  </si>
  <si>
    <t>43,20 ₽</t>
  </si>
  <si>
    <t>128,64 ₽</t>
  </si>
  <si>
    <t>Коробка №1</t>
  </si>
  <si>
    <t>disk-mdf-20</t>
  </si>
  <si>
    <t>disk-mdf</t>
  </si>
  <si>
    <t>Диск</t>
  </si>
  <si>
    <t>20020</t>
  </si>
  <si>
    <t>Диск МДФ 20 мм КиКТойс для изготовления подвижных суставов игрушек (20 шт)</t>
  </si>
  <si>
    <t>00-00001609</t>
  </si>
  <si>
    <t>Диск 20 мм МДФ для игрушек</t>
  </si>
  <si>
    <t>Внешний диаметр: 20 мм* &lt;br/&gt;</t>
  </si>
  <si>
    <t>Внешний диаметр: 20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</si>
  <si>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17,60 ₽</t>
  </si>
  <si>
    <t>16,38 ₽</t>
  </si>
  <si>
    <t>35,10 ₽</t>
  </si>
  <si>
    <t>84,92 ₽</t>
  </si>
  <si>
    <t>#ЗНАЧ!</t>
  </si>
  <si>
    <t>########</t>
  </si>
  <si>
    <t>20021</t>
  </si>
  <si>
    <t>Диск МДФ 25 мм КиКТойс для изготовления подвижных суставов игрушек (20 шт)</t>
  </si>
  <si>
    <t>00-00001611</t>
  </si>
  <si>
    <t>Диск 25 мм МДФ для игрушек</t>
  </si>
  <si>
    <t>Толщина: 3,0 мм* &lt;br/&gt;</t>
  </si>
  <si>
    <t>Внешний диаметр: 25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</si>
  <si>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26,00 ₽</t>
  </si>
  <si>
    <t>21,70 ₽</t>
  </si>
  <si>
    <t>46,50 ₽</t>
  </si>
  <si>
    <t>135,80 ₽</t>
  </si>
  <si>
    <t>disk-mdf-30</t>
  </si>
  <si>
    <t>20022</t>
  </si>
  <si>
    <t>Диск МДФ 30 мм КиКТойс для изготовления подвижных суставов игрушек (20 шт)</t>
  </si>
  <si>
    <t>00-00001613</t>
  </si>
  <si>
    <t>Диск 30 мм МДФ для игрушек</t>
  </si>
  <si>
    <t>Материал: МДФ &lt;br/&gt;</t>
  </si>
  <si>
    <t>Внешний диаметр: 30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</si>
  <si>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22,00 ₽</t>
  </si>
  <si>
    <t>24,99 ₽</t>
  </si>
  <si>
    <t>53,55 ₽</t>
  </si>
  <si>
    <t>176,46 ₽</t>
  </si>
  <si>
    <t>disk-mdf-35</t>
  </si>
  <si>
    <t>20023</t>
  </si>
  <si>
    <t>Диск МДФ 35 мм КиКТойс для изготовления подвижных суставов игрушек (20 шт)</t>
  </si>
  <si>
    <t>00-00001615</t>
  </si>
  <si>
    <t>Диск 35 мм МДФ для игрушек</t>
  </si>
  <si>
    <t>Состав упаковки: 20 шт &lt;br/&gt;</t>
  </si>
  <si>
    <t>Внешний диаметр: 35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</si>
  <si>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29,60 ₽</t>
  </si>
  <si>
    <t>26,60 ₽</t>
  </si>
  <si>
    <t>57,00 ₽</t>
  </si>
  <si>
    <t>186,80 ₽</t>
  </si>
  <si>
    <t>disk-mdf-40</t>
  </si>
  <si>
    <t>20024</t>
  </si>
  <si>
    <t>Диск МДФ 40 мм КиКТойс для изготовления подвижных суставов игрушек (20 шт)</t>
  </si>
  <si>
    <t>00-00001617</t>
  </si>
  <si>
    <t>Диск 40 мм МДФ для игрушек</t>
  </si>
  <si>
    <t>* Размеры указаны без учёта допуска на изготовление &lt;br/&gt; &lt;br/&gt;</t>
  </si>
  <si>
    <t>Внешний диаметр: 40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</si>
  <si>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33,00 ₽</t>
  </si>
  <si>
    <t>27,37 ₽</t>
  </si>
  <si>
    <t>58,65 ₽</t>
  </si>
  <si>
    <t>191,98 ₽</t>
  </si>
  <si>
    <t>disk-mdf-45</t>
  </si>
  <si>
    <t>20025</t>
  </si>
  <si>
    <t>Диск МДФ 45 мм КиКТойс для изготовления подвижных суставов игрушек (20 шт)</t>
  </si>
  <si>
    <t>00-00001619</t>
  </si>
  <si>
    <t>Диск МДФ для игрушек 45 мм</t>
  </si>
  <si>
    <t>В отличии от фанеры, материал МДФ имеет гладкую поверхность. &lt;br/&gt;</t>
  </si>
  <si>
    <t>Внешний диаметр: 45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</si>
  <si>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34,60 ₽</t>
  </si>
  <si>
    <t>29,75 ₽</t>
  </si>
  <si>
    <t>63,75 ₽</t>
  </si>
  <si>
    <t>216,90 ₽</t>
  </si>
  <si>
    <t>Контейнер №3</t>
  </si>
  <si>
    <t>disk-mdf-50</t>
  </si>
  <si>
    <t>20026</t>
  </si>
  <si>
    <t>Диск МДФ 50 мм КиКТойс для изготовления подвижных суставов игрушек (10 шт)</t>
  </si>
  <si>
    <t>00-00001621</t>
  </si>
  <si>
    <t>Дискворс 30-50 мм МДФ для игрушек</t>
  </si>
  <si>
    <t>Для соединения требуется металлическая шайба. &lt;br/&gt;</t>
  </si>
  <si>
    <t>Внешний диаметр:ворс 30-50 мм. Толщина: 3,0 мм. Материал: МДФ. Состав упаковки: 10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</si>
  <si>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24,40 ₽</t>
  </si>
  <si>
    <t>21,84 ₽</t>
  </si>
  <si>
    <t>46,80 ₽</t>
  </si>
  <si>
    <t>138,96 ₽</t>
  </si>
  <si>
    <t>https://i.siteapi.org/hLBoKV4wK-Ho8LErw-x_kWuUvpw=/fit-in/1024x768/center/top/filters:quality(95)/c279983c40646bb.s.siteapi.org/img/q4rz1lk66o04cksc0ow40w4sw4gk8k</t>
  </si>
  <si>
    <t>shaiba-3x9</t>
  </si>
  <si>
    <t>50064</t>
  </si>
  <si>
    <t>Комплект фурнитуры с дисками 15 мм (МДФ) и о-шплинтами для изготовления качающихся суставов игрушек, КиКТойс</t>
  </si>
  <si>
    <t>00-00001628</t>
  </si>
  <si>
    <t>Комплект 15 мм и о-шпл. для игрушек</t>
  </si>
  <si>
    <t>Диски используются для создания подвижных, крутящихся, качающихся соединений в конечностях и голове мягких игрушек. &lt;br/&gt;</t>
  </si>
  <si>
    <t>Набор фурнитуры для изготовления качающегося крепления игрушки. Тип диска: МДФ. Характеристики: Смотреть на фото. Тип шплинта: о-образный. Состав упаковки: 20 дисков + 20 О-шплинтов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</si>
  <si>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30,24 ₽</t>
  </si>
  <si>
    <t>64,80 ₽</t>
  </si>
  <si>
    <t>256,96 ₽</t>
  </si>
  <si>
    <t>nabor-20o-mdf</t>
  </si>
  <si>
    <t>nabor-mdf-o</t>
  </si>
  <si>
    <t>Комплект фурнитуры МДФ</t>
  </si>
  <si>
    <t>50065</t>
  </si>
  <si>
    <t>Комплект фурнитуры с дисками 20 мм (МДФ) и о-шплинтами для изготовления качающихся суставов игрушек, КиКТойс</t>
  </si>
  <si>
    <t>00-00001630</t>
  </si>
  <si>
    <t>Комплект 20 мм и о-шпл. для игрушек</t>
  </si>
  <si>
    <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t>
  </si>
  <si>
    <t>31,64 ₽</t>
  </si>
  <si>
    <t>67,80 ₽</t>
  </si>
  <si>
    <t>272,56 ₽</t>
  </si>
  <si>
    <t>nabor-25o-mdf</t>
  </si>
  <si>
    <t>50066</t>
  </si>
  <si>
    <t>Комплект фурнитуры с дисками 25 мм (МДФ) и о-шплинтами для изготовления качающихся суставов игрушек, КиКТойс</t>
  </si>
  <si>
    <t>00-00001632</t>
  </si>
  <si>
    <t>Комплект 25 мм и о-шпл. для игрушек</t>
  </si>
  <si>
    <t>Для создания одного поворотного крепления требуется: Т-шплинт 1 шт, Диск 2 шт, Шайба 2 шт. &lt;br/&gt;</t>
  </si>
  <si>
    <t>29,47 ₽</t>
  </si>
  <si>
    <t>63,15 ₽</t>
  </si>
  <si>
    <t>248,38 ₽</t>
  </si>
  <si>
    <t>nabor-30o-mdf</t>
  </si>
  <si>
    <t>50067</t>
  </si>
  <si>
    <t>Комплект фурнитуры с дисками 30 мм (МДФ) и о-шплинтами для изготовления качающихся суставов игрушек, КиКТойс</t>
  </si>
  <si>
    <t>00-00001634</t>
  </si>
  <si>
    <t>Комплект 30 мм и о-шпл. для игрушек</t>
  </si>
  <si>
    <t>Для создания одного качающегося соединения требуется: О-шплинт 2 шт, Диск 2 шт, Шайба 2 шт. &lt;br/&gt;</t>
  </si>
  <si>
    <t>34,51 ₽</t>
  </si>
  <si>
    <t>73,95 ₽</t>
  </si>
  <si>
    <t>304,54 ₽</t>
  </si>
  <si>
    <t>nabor-35o-mdf</t>
  </si>
  <si>
    <t>50068</t>
  </si>
  <si>
    <t>Комплект фурнитуры с дисками 35 мм (МДФ) и о-шплинтами для изготовления качающихся суставов игрушек, КиКТойс</t>
  </si>
  <si>
    <t>00-00001636</t>
  </si>
  <si>
    <t>Комплект 35 мм и о-шпл. для игрушек</t>
  </si>
  <si>
    <t>Для данного размера дисков обычно применяются шплинты диаметром 2,0 мм &lt;br/&gt;</t>
  </si>
  <si>
    <t>34,72 ₽</t>
  </si>
  <si>
    <t>74,40 ₽</t>
  </si>
  <si>
    <t>306,88 ₽</t>
  </si>
  <si>
    <t>nabor-40o-mdf</t>
  </si>
  <si>
    <t>50069</t>
  </si>
  <si>
    <t>Комплект фурнитуры с дисками 40 мм (МДФ) и о-шплинтами для изготовления качающихся суставов игрушек, КиКТойс</t>
  </si>
  <si>
    <t>00-00001638</t>
  </si>
  <si>
    <t>Комплект 40 мм и о-шпл. для игрушек</t>
  </si>
  <si>
    <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</si>
  <si>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nabor-45o-mdf</t>
  </si>
  <si>
    <t>50070</t>
  </si>
  <si>
    <t>Комплект фурнитуры с дисками 45 мм (МДФ) и о-шплинтами для изготовления качающихся суставов игрушек, КиКТойс</t>
  </si>
  <si>
    <t>00-00001640</t>
  </si>
  <si>
    <t>Комплект 45 мм и о-шпл. для игрушек</t>
  </si>
  <si>
    <t>Набор фурнитуры для изготовления качающегося крепления игрушки. &lt;br/&gt; 
 Тип диска: МДФ &lt;br/&gt; 
 Внешний диаметр диска: 45 мм* &lt;br/&gt; 
 Тип шплинта: о-образный&lt;br/&gt; 
 Размер шплинта: 3,2х32*&lt;br/&gt; 
 Размер шайбы: 3х9&lt;br/&gt; 
 Состав упаковки: 20 дисков + 20 О-шплинтов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</si>
  <si>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35,91 ₽</t>
  </si>
  <si>
    <t>76,95 ₽</t>
  </si>
  <si>
    <t>320,14 ₽</t>
  </si>
  <si>
    <t>nabor-50o-mdf</t>
  </si>
  <si>
    <t>50071</t>
  </si>
  <si>
    <t>Комплект фурнитуры с дисками 50 мм (МДФ) и о-шплинтами для изготовления качающихся суставов игрушек, КиКТойс</t>
  </si>
  <si>
    <t>00-00001642</t>
  </si>
  <si>
    <t>Комплект 50 мм и о-шпл. для игрушек</t>
  </si>
  <si>
    <t>Набор фурнитуры для изготовления качающегося крепления игрушки. &lt;br/&gt; 
 Тип диска: МДФ &lt;br/&gt; 
 Внешний диаметр диска:ворс 30-50 мм* &lt;br/&gt; 
 Тип шплинта: о-образный&lt;br/&gt; 
 Размер шплинта: 3,2х32*&lt;br/&gt; 
 Размер шайбы: 3х9&lt;br/&gt; 
 Состав упаковки: 20 дисков + 20 О-шплинтов + 20 Шайб&lt;br/&gt;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</si>
  <si>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36,68 ₽</t>
  </si>
  <si>
    <t>78,60 ₽</t>
  </si>
  <si>
    <t>328,72 ₽</t>
  </si>
  <si>
    <t>nabor-15t-mdf</t>
  </si>
  <si>
    <t>nabor-mdf-t</t>
  </si>
  <si>
    <t>50072</t>
  </si>
  <si>
    <t>Комплект фурнитуры с дисками 15 мм (МДФ) и т-шплинтами для изготовления поворачивающихся суставов игрушек, КиКТойс</t>
  </si>
  <si>
    <t>00-00001644</t>
  </si>
  <si>
    <t>Комплект 15 мм и т-шпл. для игрушек</t>
  </si>
  <si>
    <t>Набор фурнитуры для изготовления поворотного крепления игрушки. &lt;br/&gt; 
 Тип диска: МДФ &lt;br/&gt; 
 Внешний диаметр диска: 15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</si>
  <si>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МДФ.**Характеристики: Смотреть на фото.**Тип шплинта: т-образный. Состав упаковки: 20 дисков + 10 Т-шплинтов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</si>
  <si>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29,54 ₽</t>
  </si>
  <si>
    <t>63,30 ₽</t>
  </si>
  <si>
    <t>249,16 ₽</t>
  </si>
  <si>
    <t>nabor-20t-mdf</t>
  </si>
  <si>
    <t>50073</t>
  </si>
  <si>
    <t>Комплект фурнитуры с дисками 20 мм (МДФ) и т-шплинтами для изготовления поворачивающихся суставов игрушек, КиКТойс</t>
  </si>
  <si>
    <t>00-00001646</t>
  </si>
  <si>
    <t>Комплект 20 мм и т-шпл. для игрушек</t>
  </si>
  <si>
    <t>Набор фурнитуры для изготовления поворотного крепления игрушки. &lt;br/&gt; 
 Тип диска: МДФ &lt;br/&gt; 
 Внешний диаметр диска: 20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</si>
  <si>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31,01 ₽</t>
  </si>
  <si>
    <t>66,45 ₽</t>
  </si>
  <si>
    <t>265,54 ₽</t>
  </si>
  <si>
    <t>nabor-25t-mdf</t>
  </si>
  <si>
    <t>50074</t>
  </si>
  <si>
    <t>Комплект фурнитуры с дисками 25 мм (МДФ) и т-шплинтами для изготовления поворачивающихся суставов игрушек, КиКТойс</t>
  </si>
  <si>
    <t>00-00001647</t>
  </si>
  <si>
    <t>Комплект 25 мм и т-шпл. для игрушек</t>
  </si>
  <si>
    <t>Набор фурнитуры для изготовления поворотного крепления игрушки. &lt;br/&gt; 
 Тип диска: МДФ &lt;br/&gt; 
 Внешний диаметр диска: 25 мм* &lt;br/&gt; 
 Тип шплинта: т-образный&lt;br/&gt; 
 Размер шплинта: 2,5х25*&lt;br/&gt;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</si>
  <si>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32,41 ₽</t>
  </si>
  <si>
    <t>69,45 ₽</t>
  </si>
  <si>
    <t>281,14 ₽</t>
  </si>
  <si>
    <t>nabor-30t-mdf</t>
  </si>
  <si>
    <t>50075</t>
  </si>
  <si>
    <t>Комплект фурнитуры с дисками 30 мм (МДФ) и т-шплинтами для изготовления поворачивающихся суставов игрушек, КиКТойс</t>
  </si>
  <si>
    <t>00-00001648</t>
  </si>
  <si>
    <t>Комплект 30 мм и т-шпл. для игрушек</t>
  </si>
  <si>
    <t>Набор фурнитуры для изготовления поворотного крепления игрушки. &lt;br/&gt; 
 Тип диска: МДФ &lt;br/&gt; 
 Внешний диаметр диска: 30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</si>
  <si>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33,11 ₽</t>
  </si>
  <si>
    <t>70,95 ₽</t>
  </si>
  <si>
    <t>288,94 ₽</t>
  </si>
  <si>
    <t>nabor-35t-mdf</t>
  </si>
  <si>
    <t>50076</t>
  </si>
  <si>
    <t>Комплект фурнитуры с дисками 35 мм (МДФ) и т-шплинтами для изготовления поворачивающихся суставов игрушек, КиКТойс</t>
  </si>
  <si>
    <t>00-00001649</t>
  </si>
  <si>
    <t>Комплект 35 мм и т-шпл. для игрушек</t>
  </si>
  <si>
    <t>Набор фурнитуры для изготовления поворотного крепления игрушки. &lt;br/&gt; 
 Тип диска: МДФ &lt;br/&gt; 
 Внешний диаметр диска: 35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</si>
  <si>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33,88 ₽</t>
  </si>
  <si>
    <t>72,60 ₽</t>
  </si>
  <si>
    <t>297,52 ₽</t>
  </si>
  <si>
    <t>nabor-40t-mdf</t>
  </si>
  <si>
    <t>50077</t>
  </si>
  <si>
    <t>Комплект фурнитуры с дисками 40 мм (МДФ) и т-шплинтами для изготовления поворачивающихся суставов игрушек, КиКТойс</t>
  </si>
  <si>
    <t>00-00001650</t>
  </si>
  <si>
    <t>Комплект 40 мм и т-шпл. для игрушек</t>
  </si>
  <si>
    <t>Набор фурнитуры для изготовления поворотного крепления игрушки. &lt;br/&gt; 
 Тип диска: МДФ &lt;br/&gt; 
 Внешний диаметр диска: 40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</si>
  <si>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nabor-45t-mdf</t>
  </si>
  <si>
    <t>50078</t>
  </si>
  <si>
    <t>Комплект фурнитуры с дисками 45 мм (МДФ) и т-шплинтами для изготовления поворачивающихся суставов игрушек, КиКТойс</t>
  </si>
  <si>
    <t>00-00001651</t>
  </si>
  <si>
    <t>Комплект 45 мм и т-шпл. для игрушек</t>
  </si>
  <si>
    <t>Набор фурнитуры для изготовления поворотного крепления игрушки. &lt;br/&gt; 
 Тип диска: МДФ &lt;br/&gt; 
 Внешний диаметр диска: 45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</si>
  <si>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36,61 ₽</t>
  </si>
  <si>
    <t>78,45 ₽</t>
  </si>
  <si>
    <t>327,94 ₽</t>
  </si>
  <si>
    <t>nabor-50t-mdf</t>
  </si>
  <si>
    <t>50079</t>
  </si>
  <si>
    <t>Комплект фурнитуры с дисками 50 мм (МДФ) и т-шплинтами для изготовления поворачивающихся суставов игрушек, КиКТойс</t>
  </si>
  <si>
    <t>00-00001652</t>
  </si>
  <si>
    <t>Комплект 50 мм и т-шпл. для игрушек</t>
  </si>
  <si>
    <t>Набор фурнитуры для изготовления поворотного крепления игрушки. &lt;br/&gt; 
 Тип диска: МДФ &lt;br/&gt; 
 Внешний диаметр диска:ворс 30-50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</si>
  <si>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80,00р.</t>
  </si>
  <si>
    <t>38,08 ₽</t>
  </si>
  <si>
    <t>81,60 ₽</t>
  </si>
  <si>
    <t>nabor-15pp</t>
  </si>
  <si>
    <t>nabor-plastik</t>
  </si>
  <si>
    <t>Комплект фурнитуры пластик</t>
  </si>
  <si>
    <t>10023</t>
  </si>
  <si>
    <t>Шплинты стальные КиКТойс Т-образные 1,6х20 мм для изготовления подвижных суставов игрушек (20 шт)</t>
  </si>
  <si>
    <t>00-00001097</t>
  </si>
  <si>
    <t>Шплинты Т-образные для игрушек 1,6х20 мм</t>
  </si>
  <si>
    <t>Шплинты Т-образные.&lt;br/&gt;&lt;br/&gt;Условный диаметр: 1,6 мм.&lt;br/&gt;&lt;br/&gt;Длина короткой ножки: 20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t>
  </si>
  <si>
    <t>Шплинты Т-образные.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9, 10, 12 мм.</t>
  </si>
  <si>
    <t>42,00 ₽</t>
  </si>
  <si>
    <t>27,09 ₽</t>
  </si>
  <si>
    <t>58,05 ₽</t>
  </si>
  <si>
    <t>179,86 ₽</t>
  </si>
  <si>
    <t>https://i.siteapi.org/CJqcPeNjae-2olAEt59H55iRgcM=/fit-in/1024x768/center/top/filters:quality(95)/c279983c40646bb.s.siteapi.org/img/q5fjafwizq8k4sosgsgwc4w0k40go8</t>
  </si>
  <si>
    <t>t-shp-2,0x20</t>
  </si>
  <si>
    <t>t-shp</t>
  </si>
  <si>
    <t>Шплинты</t>
  </si>
  <si>
    <t>10024</t>
  </si>
  <si>
    <t>Шплинты стальные КиКТойс Т-образные 1,6х16 мм для изготовления подвижных суставов игрушек (20 шт)</t>
  </si>
  <si>
    <t>00-00001098</t>
  </si>
  <si>
    <t>Шплинты Т-образные для игрушек 1,6х16мм</t>
  </si>
  <si>
    <t>Шплинты Т-образные.&lt;br/&gt;&lt;br/&gt;Условный диаметр: 1,6 мм.&lt;br/&gt;&lt;br/&gt;Длина короткой ножки: 16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6, 8, 9 мм.</t>
  </si>
  <si>
    <t>Шплинты Т-образные.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6, 8, 9 мм.</t>
  </si>
  <si>
    <t>25,20 ₽</t>
  </si>
  <si>
    <t>54,00 ₽</t>
  </si>
  <si>
    <t>158,80 ₽</t>
  </si>
  <si>
    <t>t-shp-1,6x20</t>
  </si>
  <si>
    <t>10001</t>
  </si>
  <si>
    <t>Шплинты стальные КиКТойс Т-образные 2,0х20 мм для изготовления подвижных суставов игрушек (20 шт)</t>
  </si>
  <si>
    <t>00-00000857</t>
  </si>
  <si>
    <t>Шплинты для игрушек Т-образные 2,0х20 мм</t>
  </si>
  <si>
    <t>Шплинты Т-образные.&lt;br/&gt;&lt;br/&gt;Условный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</si>
  <si>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12, 15, 20 мм.</t>
  </si>
  <si>
    <t>44,00 ₽</t>
  </si>
  <si>
    <t>28,98 ₽</t>
  </si>
  <si>
    <t>62,10 ₽</t>
  </si>
  <si>
    <t>198,92 ₽</t>
  </si>
  <si>
    <t>t-shp-2,0x25</t>
  </si>
  <si>
    <t>10002</t>
  </si>
  <si>
    <t>Шплинты стальные КиКТойс Т-образные 2,0х25 мм для изготовления подвижных суставов игрушек (20 шт)</t>
  </si>
  <si>
    <t>00-00000858</t>
  </si>
  <si>
    <t>Шплинты Т-образные для игрушек 2,0х25 мм</t>
  </si>
  <si>
    <t>Шплинты Т-образные.&lt;br/&gt;&lt;br/&gt;Условный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25,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</si>
  <si>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Т-образные.Условный диаметр: 2,0 мм.Длина короткой ножки: 25 мм.Материал: сталь оцинкованная.Состав упаковки: 20 шт.Размеры указаны без учёта допуска на изготовление.Шляпка сплющена и по форме напоминает букву Т.Используются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шт.Для данного размера шплинтов обычно применяются следующие диаметры дисков: 25, 30, 35 мм.</t>
  </si>
  <si>
    <t>48,00 ₽</t>
  </si>
  <si>
    <t>224,56 ₽</t>
  </si>
  <si>
    <t>https://i.siteapi.org/phYqNTFpUByutZTknsMN13hGInY=/fit-in/1024x768/center/top/filters:quality(95)/c279983c40646bb.s.siteapi.org/img/6za7jqo5sv0gk8og4kock00o4sww4o</t>
  </si>
  <si>
    <t>t-shp-2,5x25</t>
  </si>
  <si>
    <t>10003</t>
  </si>
  <si>
    <t>Шплинты стальные КиКТойс Т-образные 2,5х25 мм для изготовления подвижных суставов игрушек (20 шт)</t>
  </si>
  <si>
    <t>00-00000859</t>
  </si>
  <si>
    <t>Шплинты Т-образные для игрушек 2,5х25 мм</t>
  </si>
  <si>
    <t>Шплинты Т-образные.&lt;br/&gt;&lt;br/&gt;Условный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</si>
  <si>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30, 35 мм.</t>
  </si>
  <si>
    <t>247,52 ₽</t>
  </si>
  <si>
    <t>t-shp-2,5x28</t>
  </si>
  <si>
    <t>10004</t>
  </si>
  <si>
    <t>Шплинты стальные КиКТойс Т-образные 2,5х28 мм для изготовления подвижных суставов игрушек (20 шт)</t>
  </si>
  <si>
    <t>00-00000860</t>
  </si>
  <si>
    <t>Шплинты для игрушек Т-образные 2,5х28 мм</t>
  </si>
  <si>
    <t>Шплинты Т-образные.&lt;br/&gt;&lt;br/&gt;Условный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35, 40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</si>
  <si>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35, 40 мм.</t>
  </si>
  <si>
    <t>31,29 ₽</t>
  </si>
  <si>
    <t>67,05 ₽</t>
  </si>
  <si>
    <t>214,66 ₽</t>
  </si>
  <si>
    <t>10005</t>
  </si>
  <si>
    <t>Шплинты стальные КиКТойс Т-образные 3,2х32 мм для изготовления подвижных суставов игрушек (20 шт)</t>
  </si>
  <si>
    <t>00-00000861</t>
  </si>
  <si>
    <t>Шплинты Т-образные для игрушек 3,2х32 мм</t>
  </si>
  <si>
    <t>Шплинты Т-образные. &lt;br/&gt;&lt;br/&gt; Условный диаметр: 3,2 мм* &lt;br/&gt;&lt;br/&gt; Длина короткой ножки: 32 мм* &lt;br/&gt;&lt;br/&gt; Материал: сталь оцинкованная &lt;br/&gt;&lt;br/&gt; Состав упаковки: 100 шт &lt;br/&gt;&lt;br/&gt; * Размеры указаны без учёта допуска на изготовление &lt;br/&gt;&lt;br/&gt; Шляпка сплющена и по форме напоминает букву Т. &lt;br/&gt;&lt;br/&gt; Используются для создания подвижных, крутящихся соединений в конечностях и голове мягких игрушек. &lt;br/&gt;&lt;br/&gt; Такое соединение нужно, чтобы голова, руки и ноги игрушки могли поворачиваться и при этом были жёстко сцеплены с туловищем игрушки. &lt;br/&gt;&lt;br/&gt; Для создания одного крепления требуется: Т-шплинт 1 шт, Диск 2 шт, Шайба 2 шт. &lt;br/&gt;&lt;br/&gt; Для данного размера шплинтов обычно применяются следующие диаметры дисков: 40 мм и выше &lt;br/&gt;&lt;br/&gt;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</si>
  <si>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40 мм и выше.</t>
  </si>
  <si>
    <t>32,76 ₽</t>
  </si>
  <si>
    <t>70,20 ₽</t>
  </si>
  <si>
    <t>285,04 ₽</t>
  </si>
  <si>
    <t>?</t>
  </si>
  <si>
    <t>https://i.siteapi.org/oClQprdPfs2qg4WHHjx_l9iWm-c=/fit-in/1024x768/center/top/filters:quality(95)/c279983c40646bb.s.siteapi.org/img/dqrosl6v468k0wow0cko4g808cc4wk</t>
  </si>
  <si>
    <t>o-shp-1,0x6</t>
  </si>
  <si>
    <t>10006</t>
  </si>
  <si>
    <t>Шплинты стальные петельные КиКТойс О-образные 1,0х6 мм для изготовления подвижных суставов игрушек (20 шт)</t>
  </si>
  <si>
    <t>00-00000862</t>
  </si>
  <si>
    <t>Шплинты 1,0х6 О-образные для игрушек</t>
  </si>
  <si>
    <t>Шплинты петельные (О-образные).&lt;br/&gt;&lt;br/&gt;Условный диаметр: 1,0 мм*&lt;br/&gt;&lt;br/&gt;Длина короткой ножки: 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</si>
  <si>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</si>
  <si>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16,20 ₽</t>
  </si>
  <si>
    <t>14,70 ₽</t>
  </si>
  <si>
    <t>31,50 ₽</t>
  </si>
  <si>
    <t>67,60 ₽</t>
  </si>
  <si>
    <t>o-shp-1,0x8</t>
  </si>
  <si>
    <t>10007</t>
  </si>
  <si>
    <t>Шплинты стальные петельные КиКТойс О-образные 1,0х8 мм для изготовления подвижных суставов игрушек (20 шт)</t>
  </si>
  <si>
    <t>00-00000863</t>
  </si>
  <si>
    <t>Шплинты О-образные для игрушек 1,0х8 мм</t>
  </si>
  <si>
    <t>Шплинты петельные (О-образные).&lt;br/&gt;&lt;br/&gt;Условный диаметр: 1,0 мм*&lt;br/&gt;&lt;br/&gt;Длина короткой ножки: 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</si>
  <si>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 4 мм.</t>
  </si>
  <si>
    <t>o-shp-1,0x10</t>
  </si>
  <si>
    <t>10008</t>
  </si>
  <si>
    <t>Шплинты стальные петельные КиКТойс О-образные 1,0х10 мм для изготовления подвижных суставов игрушек (20 шт)</t>
  </si>
  <si>
    <t>00-00000864</t>
  </si>
  <si>
    <t>Шплинты О-образные для игрушек 1,0х10 мм</t>
  </si>
  <si>
    <t>Шплинты петельные (О-образные).&lt;br/&gt;&lt;br/&gt;Условный диаметр: 1,0 мм*&lt;br/&gt;&lt;br/&gt;Длина короткой ножки: 10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</si>
  <si>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</si>
  <si>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16,60 ₽</t>
  </si>
  <si>
    <t>67,20 ₽</t>
  </si>
  <si>
    <t>o-shp-1,0x12</t>
  </si>
  <si>
    <t>10009</t>
  </si>
  <si>
    <t>Шплинты стальные петельные КиКТойс О-образные 1,0х12 мм для изготовления подвижных суставов игрушек (20 шт)</t>
  </si>
  <si>
    <t>00-00000865</t>
  </si>
  <si>
    <t>Шплинты О-образные для игрушек 1,0х12 мм</t>
  </si>
  <si>
    <t>Шплинты петельные (О-образные).&lt;br/&gt;&lt;br/&gt;Условный диаметр: 1,0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</si>
  <si>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</si>
  <si>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17,00 ₽</t>
  </si>
  <si>
    <t>66,80 ₽</t>
  </si>
  <si>
    <t>o-shp-1,2x12</t>
  </si>
  <si>
    <t>10010</t>
  </si>
  <si>
    <t>Шплинты стальные петельные КиКТойс О-образные 1,2х12 мм для изготовления подвижных суставов игрушек (20 шт)</t>
  </si>
  <si>
    <t>00-00000866</t>
  </si>
  <si>
    <t>Шплинты О-образные для игрушек 1,2х12 мм</t>
  </si>
  <si>
    <t>Шплинты петельные (О-образные).&lt;br/&gt;&lt;br/&gt;Условный диаметр: 1,2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</si>
  <si>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</si>
  <si>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o-shp-1,2x16</t>
  </si>
  <si>
    <t>10011</t>
  </si>
  <si>
    <t>Шплинты стальные петельные КиКТойс О-образные 1,2х16 мм для изготовления подвижных суставов игрушек (20 шт)</t>
  </si>
  <si>
    <t>00-00000867</t>
  </si>
  <si>
    <t>Шплинты О-образные для игрушек 1,2х16 мм</t>
  </si>
  <si>
    <t>Шплинты петельные (О-образные).&lt;br/&gt;&lt;br/&gt;Условный диаметр: 1,2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</si>
  <si>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</si>
  <si>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o-shp-1,6x16</t>
  </si>
  <si>
    <t>10012</t>
  </si>
  <si>
    <t>Шплинты стальные петельные КиКТойс О-образные 1,6х16 мм для изготовления подвижных суставов игрушек (20 шт)</t>
  </si>
  <si>
    <t>00-00000868</t>
  </si>
  <si>
    <t>Шплинты О-образные для игрушек 1,6х16 мм</t>
  </si>
  <si>
    <t>Шплинты петельные (О-образные).&lt;br/&gt;&lt;br/&gt;Условный диаметр: 1,6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6, 8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</si>
  <si>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6, 8 мм.</t>
  </si>
  <si>
    <t>16,80 ₽</t>
  </si>
  <si>
    <t>36,00 ₽</t>
  </si>
  <si>
    <t>90,20 ₽</t>
  </si>
  <si>
    <t>https://i.siteapi.org/fHzTf_LsFLZIclIBE2rpSdTw8Ig=/fit-in/1024x768/center/top/filters:quality(95)/c279983c40646bb.s.siteapi.org/img/39l8p6zrnhkw4kocwcg8wo8c84cccg</t>
  </si>
  <si>
    <t>o-shp-1,6x20</t>
  </si>
  <si>
    <t>10013</t>
  </si>
  <si>
    <t>Шплинты стальные петельные КиКТойс О-образные 1,6х20 мм для изготовления подвижных суставов игрушек (20 шт)</t>
  </si>
  <si>
    <t>00-00000869</t>
  </si>
  <si>
    <t>Шплинты О-образные для игрушек 1,6х20 мм</t>
  </si>
  <si>
    <t>Шплинты петельные (О-образные).&lt;br/&gt;&lt;br/&gt;Условный диаметр: 1,6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9, 10, 12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</si>
  <si>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9, 10, 12 мм.</t>
  </si>
  <si>
    <t>19,00 ₽</t>
  </si>
  <si>
    <t>o-shp-2,0x20</t>
  </si>
  <si>
    <t>10014</t>
  </si>
  <si>
    <t>Шплинты стальные петельные КиКТойс О-образные 2,0х20 мм для изготовления подвижных суставов игрушек (20 шт)</t>
  </si>
  <si>
    <t>00-00000870</t>
  </si>
  <si>
    <t>Шплинты 2,0х20 ммО-образные для игрушек</t>
  </si>
  <si>
    <t>Шплинты петельные (О-образные).&lt;br/&gt;&lt;br/&gt;Условный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12, 15, 20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</si>
  <si>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12, 15, 20 мм.</t>
  </si>
  <si>
    <t>17,15 ₽</t>
  </si>
  <si>
    <t>36,75 ₽</t>
  </si>
  <si>
    <t>92,10 ₽</t>
  </si>
  <si>
    <t>o-shp-2,0x25</t>
  </si>
  <si>
    <t>10015</t>
  </si>
  <si>
    <t>Шплинты стальные петельные КиКТойс О-образные 2,0х25 мм для изготовления подвижных суставов игрушек (20 шт)</t>
  </si>
  <si>
    <t>00-00001326</t>
  </si>
  <si>
    <t>Шплинты О-образные для игрушек 2,0х25 мм</t>
  </si>
  <si>
    <t>Шплинты петельные (О-образные).&lt;br/&gt;&lt;br/&gt;Условный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25,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</si>
  <si>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25, 30, 35 мм.</t>
  </si>
  <si>
    <t>20,37 ₽</t>
  </si>
  <si>
    <t>43,65 ₽</t>
  </si>
  <si>
    <t>126,98 ₽</t>
  </si>
  <si>
    <t>o-shp-2,5x25</t>
  </si>
  <si>
    <t>10016</t>
  </si>
  <si>
    <t>Шплинты стальные петельные КиКТойс О-образные 2,5х25 мм для изготовления подвижных суставов игрушек (20 шт)</t>
  </si>
  <si>
    <t>00-00000872</t>
  </si>
  <si>
    <t>Шплинты О-образные для игрушек 2,5х25 мм</t>
  </si>
  <si>
    <t>Шплинты петельные (О-образные).&lt;br/&gt;&lt;br/&gt;Условный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</si>
  <si>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30, 35 мм.</t>
  </si>
  <si>
    <t>23,80 ₽</t>
  </si>
  <si>
    <t>51,00 ₽</t>
  </si>
  <si>
    <t>165,20 ₽</t>
  </si>
  <si>
    <t>o-shp-2,5x28</t>
  </si>
  <si>
    <t>10017</t>
  </si>
  <si>
    <t>Шплинты стальные петельные КиКТойс О-образные 2,5х28 мм для изготовления подвижных суставов игрушек (20 шт)</t>
  </si>
  <si>
    <t>00-00000873</t>
  </si>
  <si>
    <t>Шплинты О-образные для игрушек 2,5х28 мм</t>
  </si>
  <si>
    <t>Шплинты петельные (О-образные).&lt;br/&gt;&lt;br/&gt;Условный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35, 40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</si>
  <si>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35, 40 мм.</t>
  </si>
  <si>
    <t>21,00 ₽</t>
  </si>
  <si>
    <t>25,13 ₽</t>
  </si>
  <si>
    <t>53,85 ₽</t>
  </si>
  <si>
    <t>179,02 ₽</t>
  </si>
  <si>
    <t>o-shp-3,2x32</t>
  </si>
  <si>
    <t>10018</t>
  </si>
  <si>
    <t>Шплинты стальные петельные КиКТойс О-образные 3,2х32 мм для изготовления подвижных суставов игрушек (20 шт)</t>
  </si>
  <si>
    <t>00-00000874</t>
  </si>
  <si>
    <t>Шплинты О-образные для игрушек 3,2х32 мм</t>
  </si>
  <si>
    <t>Шплинты петельные (О-образные).&lt;br/&gt;&lt;br/&gt;Условный диаметр: 3,2 мм*&lt;br/&gt;&lt;br/&gt;Длина короткой ножки: 32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40 мм и выше&lt;br/&gt;&lt;br/&gt;Чтобы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</si>
  <si>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40 мм и выше.</t>
  </si>
  <si>
    <t>20001</t>
  </si>
  <si>
    <t>Диск фибра (red fibre) 6 мм КиКТойс для изготовления подвижных суставов игрушек (20 шт)</t>
  </si>
  <si>
    <t>00-00000881</t>
  </si>
  <si>
    <t>Диск 6 мм фибра для игрушек</t>
  </si>
  <si>
    <t>Диск из фибры (red fibre).&lt;br/&gt;&lt;br/&gt;Внешний диаметр: 6,0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</si>
  <si>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6,0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</si>
  <si>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15,61 ₽</t>
  </si>
  <si>
    <t>33,45 ₽</t>
  </si>
  <si>
    <t>78,94 ₽</t>
  </si>
  <si>
    <t>https://i.siteapi.org/86h7H6Poq5nqo-UhEqCQOAqK5hA=/fit-in/1024x768/center/top/filters:quality(95)/c279983c40646bb.s.siteapi.org/img/rynz5j05tvk0oow4808ks40w8s4gw4</t>
  </si>
  <si>
    <t>disk-fibra-8</t>
  </si>
  <si>
    <t>20002</t>
  </si>
  <si>
    <t>Диск фибра (red fibre) 8 мм КиКТойс для изготовления подвижных суставов игрушек (20 шт)</t>
  </si>
  <si>
    <t>00-00000882</t>
  </si>
  <si>
    <t>Диск 8 мм фибра для игрушек</t>
  </si>
  <si>
    <t>Диск из фибры (red fibre). &lt;br /&gt; 
 Внешний диаметр: 8,0 мм* &lt;br /&gt; 
 Толщина: 1,0 мм* &lt;br /&gt; 
 Материал: фибра - плотный спресованный картон с дополнительной пропиткой &lt;br /&gt; 
 Состав упаковки: 20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1,6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</si>
  <si>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8,0 мм.
 Толщина: 1,0 мм.
 Материал: фибра - плотный спресованный картон с дополнительной пропиткой.
 Состав упаковки: 20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</si>
  <si>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17,50 ₽</t>
  </si>
  <si>
    <t>37,50 ₽</t>
  </si>
  <si>
    <t>98,00 ₽</t>
  </si>
  <si>
    <t>https://i.siteapi.org/z7-pSQWaPrrIgctv8gJ2Tc8SU1M=/fit-in/1024x768/center/top/filters:quality(95)/c279983c40646bb.s.siteapi.org/img/5fto7sne9q0wwskwo8osssgsokk8o8</t>
  </si>
  <si>
    <t>disk-fibra-9</t>
  </si>
  <si>
    <t>20003</t>
  </si>
  <si>
    <t>Диск фибра (red fibre) 9 мм КиКТойс для изготовления подвижных суставов игрушек (20 шт)</t>
  </si>
  <si>
    <t>00-00000883</t>
  </si>
  <si>
    <t>Диск 9 мм фибра для игрушек</t>
  </si>
  <si>
    <t>Диск из фибры (red fibre).&lt;br/&gt;&lt;br/&gt;Внешний диаметр: 9,0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</si>
  <si>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9,0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</si>
  <si>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18,00 ₽</t>
  </si>
  <si>
    <t>17,92 ₽</t>
  </si>
  <si>
    <t>38,40 ₽</t>
  </si>
  <si>
    <t>101,68 ₽</t>
  </si>
  <si>
    <t>disk-fibra-10</t>
  </si>
  <si>
    <t>20004</t>
  </si>
  <si>
    <t>Диск фибра (red fibre) 10 мм КиКТойс для изготовления подвижных суставов игрушек (20 шт)</t>
  </si>
  <si>
    <t>00-00000884</t>
  </si>
  <si>
    <t>Диск 10 мм фибра для игрушек</t>
  </si>
  <si>
    <t>Диск из фибры (red fibre).&lt;br/&gt;&lt;br/&gt;Внешний диаметр: 10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</si>
  <si>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</si>
  <si>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18,20 ₽</t>
  </si>
  <si>
    <t>39,00 ₽</t>
  </si>
  <si>
    <t>103,80 ₽</t>
  </si>
  <si>
    <t>disk-fibra-10-1,5</t>
  </si>
  <si>
    <t>20005</t>
  </si>
  <si>
    <t>Диск фибра (red fibre) 12 мм КиКТойс для изготовления подвижных суставов игрушек (20 шт)</t>
  </si>
  <si>
    <t>00-00000885</t>
  </si>
  <si>
    <t>Диск 12 мм фибра для игрушек</t>
  </si>
  <si>
    <t>Диск из фибры (red fibre).&lt;br/&gt;&lt;br/&gt;Внешний диаметр: 12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и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</si>
  <si>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12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и 2,0 мм.</t>
  </si>
  <si>
    <t>21,60 ₽</t>
  </si>
  <si>
    <t>18,97 ₽</t>
  </si>
  <si>
    <t>40,65 ₽</t>
  </si>
  <si>
    <t>109,78 ₽</t>
  </si>
  <si>
    <t>https://i.siteapi.org/GvYbNZYMd2i53IzyjZ91I_LsDOY=/fit-in/1024x768/center/top/filters:quality(95)/c279983c40646bb.s.siteapi.org/img/lsr8r0z3e348csg0004ccwc0kwo448</t>
  </si>
  <si>
    <t>disk-fibra-15</t>
  </si>
  <si>
    <t>20006</t>
  </si>
  <si>
    <t>Диск фибра (red fibre) 15 мм КиКТойс для изготовления подвижных суставов игрушек (20 шт)</t>
  </si>
  <si>
    <t>00-00000886</t>
  </si>
  <si>
    <t>Диск 15 мм фибра для игрушек</t>
  </si>
  <si>
    <t>Диск из фибры (red fibre).&lt;br/&gt;&lt;br/&gt;Внешний диаметр: 15 мм*&lt;br/&gt;&lt;br/&gt;Толщина: 1,5 мм*&lt;br/&gt;&lt;br/&gt;Материал: фибра - плотный спресованный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</si>
  <si>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</si>
  <si>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31,60 ₽</t>
  </si>
  <si>
    <t>20,72 ₽</t>
  </si>
  <si>
    <t>44,40 ₽</t>
  </si>
  <si>
    <t>119,28 ₽</t>
  </si>
  <si>
    <t>disk-fibra-18</t>
  </si>
  <si>
    <t>20007</t>
  </si>
  <si>
    <t>Диск фибра (red fibre) 18 мм КиКТойс для изготовления подвижных суставов игрушек (20 шт)</t>
  </si>
  <si>
    <t>00-00000888</t>
  </si>
  <si>
    <t>Диск 18 мм фибра для игрушек</t>
  </si>
  <si>
    <t>Диск из фибры (red fibre).&lt;br/&gt;&lt;br/&gt;Внешний диаметр: 18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</si>
  <si>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18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</si>
  <si>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44,80 ₽</t>
  </si>
  <si>
    <t>22,89 ₽</t>
  </si>
  <si>
    <t>49,05 ₽</t>
  </si>
  <si>
    <t>130,26 ₽</t>
  </si>
  <si>
    <t>disk-fibra-20</t>
  </si>
  <si>
    <t>20008</t>
  </si>
  <si>
    <t>Диск фибра (red fibre) 20 мм КиКТойс для изготовления подвижных суставов игрушек (20 шт)</t>
  </si>
  <si>
    <t>00-00000889</t>
  </si>
  <si>
    <t>Диск 20 мм фибра для игрушек</t>
  </si>
  <si>
    <t>Диск из фибры (red fibre).&lt;br/&gt;&lt;br/&gt;Внешний диаметр: 20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</si>
  <si>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</si>
  <si>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48,20 ₽</t>
  </si>
  <si>
    <t>23,59 ₽</t>
  </si>
  <si>
    <t>50,55 ₽</t>
  </si>
  <si>
    <t>134,66 ₽</t>
  </si>
  <si>
    <t>disk-fibra-22</t>
  </si>
  <si>
    <t>20009</t>
  </si>
  <si>
    <t>Диск фибра (red fibre) 22 мм КиКТойс для изготовления подвижных суставов игрушек (20 шт)</t>
  </si>
  <si>
    <t>00-00000890</t>
  </si>
  <si>
    <t>Диск 22 мм фибра для игрушек</t>
  </si>
  <si>
    <t>Диск из фибры (red fibre).&lt;br/&gt;&lt;br/&gt;Внешний диаметр: 22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</si>
  <si>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22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</si>
  <si>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53,60 ₽</t>
  </si>
  <si>
    <t>144,86 ₽</t>
  </si>
  <si>
    <t>disk-fibra-25</t>
  </si>
  <si>
    <t>20010</t>
  </si>
  <si>
    <t>Диск фибра (red fibre) 25 мм КиКТойс для изготовления подвижных суставов игрушек (20 шт)</t>
  </si>
  <si>
    <t>00-00000891</t>
  </si>
  <si>
    <t>Диск 25 мм фибра для игрушек</t>
  </si>
  <si>
    <t>Диск из фибры (red fibre).&lt;br/&gt;&lt;br/&gt;Внешний диаметр: 25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</si>
  <si>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</si>
  <si>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61,20 ₽</t>
  </si>
  <si>
    <t>28,35 ₽</t>
  </si>
  <si>
    <t>60,75 ₽</t>
  </si>
  <si>
    <t>174,70 ₽</t>
  </si>
  <si>
    <t>disk-fibra-30</t>
  </si>
  <si>
    <t>20011</t>
  </si>
  <si>
    <t>Диск фибра (red fibre) 30 мм КиКТойс для изготовления подвижных суставов игрушек (20 шт)</t>
  </si>
  <si>
    <t>00-00000893</t>
  </si>
  <si>
    <t>Диск 30 мм фибра для игрушек</t>
  </si>
  <si>
    <t>Диск из фибры (red fibre).&lt;br/&gt;&lt;br/&gt;Внешний диаметр: 30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</si>
  <si>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</si>
  <si>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82,40 ₽</t>
  </si>
  <si>
    <t>174,56 ₽</t>
  </si>
  <si>
    <t>https://i.siteapi.org/StcLjry87R5GFWIW3HFXG-_2gD8=/fit-in/1024x768/center/top/filters:quality(95)/c279983c40646bb.s.siteapi.org/img/ozf8w55ksz4ok08cgkowsw4k8448o8</t>
  </si>
  <si>
    <t>disk-fibra-35</t>
  </si>
  <si>
    <t>20058</t>
  </si>
  <si>
    <t>Диск фибра (red fibre) 35 мм КиКТойс для изготовления подвижных суставов игрушек (10 шт)</t>
  </si>
  <si>
    <t>00-00000903</t>
  </si>
  <si>
    <t>Диск 35 мм фибра для игрушек</t>
  </si>
  <si>
    <t>Диск из фибры (red fibre). &lt;br /&gt; 
 Внешний диаметр: 35 мм* &lt;br /&gt; 
 Толщина: 2,0 мм* &lt;br /&gt; 
 Материал: фибра - плотный спресованный картон с дополнительной пропиткой &lt;br /&gt; 
 Состав упаковки: 10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2,5 и 3,2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</si>
  <si>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35 мм.
 Толщина: 2,0 мм.
 Материал: фибра - плотный спресованный картон с дополнительной пропиткой.
 Состав упаковки: 10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</si>
  <si>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64,00 ₽</t>
  </si>
  <si>
    <t>217,14 ₽</t>
  </si>
  <si>
    <t>disk-fibra-40</t>
  </si>
  <si>
    <t>20059</t>
  </si>
  <si>
    <t>Диск фибра (red fibre) 40 мм КиКТойс для изготовления подвижных суставов игрушек (10 шт)</t>
  </si>
  <si>
    <t>00-00000904</t>
  </si>
  <si>
    <t>Диск 40 мм фибра для игрушек</t>
  </si>
  <si>
    <t>Диск из фибры (red fibre).&lt;br/&gt;&lt;br/&gt;Внешний диаметр: 40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</si>
  <si>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</si>
  <si>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78,80 ₽</t>
  </si>
  <si>
    <t>42,42 ₽</t>
  </si>
  <si>
    <t>90,90 ₽</t>
  </si>
  <si>
    <t>313,88 ₽</t>
  </si>
  <si>
    <t>disk-fibra-45</t>
  </si>
  <si>
    <t>20060</t>
  </si>
  <si>
    <t>Диск фибра (red fibre) 45 мм КиКТойс для изготовления подвижных суставов игрушек (10 шт)</t>
  </si>
  <si>
    <t>00-00000905</t>
  </si>
  <si>
    <t>Диск 45 мм фибра для игрушек</t>
  </si>
  <si>
    <t>Диск из фибры (red fibre).&lt;br/&gt;&lt;br/&gt;Внешний диаметр: 45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</si>
  <si>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45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</si>
  <si>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96,50 ₽</t>
  </si>
  <si>
    <t>49,91 ₽</t>
  </si>
  <si>
    <t>106,95 ₽</t>
  </si>
  <si>
    <t>379,64 ₽</t>
  </si>
  <si>
    <t>disk-fibra-50</t>
  </si>
  <si>
    <t>20061</t>
  </si>
  <si>
    <t>Диск фибра (red fibre) 50 мм КиКТойс для изготовления подвижных суставов игрушек (10 шт)</t>
  </si>
  <si>
    <t>00-00000906</t>
  </si>
  <si>
    <t>Дискворс 30-50 мм фибра для игрушек</t>
  </si>
  <si>
    <t>Диск из фибры (red fibre).&lt;br/&gt;&lt;br/&gt;Внешний диаметр:ворс 30-50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</si>
  <si>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диаметр:ворс 30-50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</si>
  <si>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194,20 ₽</t>
  </si>
  <si>
    <t>52,22 ₽</t>
  </si>
  <si>
    <t>111,90 ₽</t>
  </si>
  <si>
    <t>307,68 ₽</t>
  </si>
  <si>
    <t>disk-fibra-55</t>
  </si>
  <si>
    <t>020062-1</t>
  </si>
  <si>
    <t>Диск фибра (red fibre) 55 мм КиКТойс для изготовления подвижных суставов игрушек (10 шт)</t>
  </si>
  <si>
    <t>00-00000907</t>
  </si>
  <si>
    <t>Диск фибра 55 мм для изготовления игрушек</t>
  </si>
  <si>
    <t>Диск из фибры (red fibre).&lt;br/&gt;&lt;br/&gt;Внешний диаметр: 55 мм*&lt;br/&gt;&lt;br/&gt;Толщина: 2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</si>
  <si>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Смотреть на фото. *Толщина: 2,5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</si>
  <si>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242,90 ₽</t>
  </si>
  <si>
    <t>61,46 ₽</t>
  </si>
  <si>
    <t>131,70 ₽</t>
  </si>
  <si>
    <t>361,94 ₽</t>
  </si>
  <si>
    <t>disk-fibra-60</t>
  </si>
  <si>
    <t>020063-1</t>
  </si>
  <si>
    <t>Диск фибра (red fibre) 60 мм КиКТойс для изготовления подвижных суставов игрушек (10 шт)</t>
  </si>
  <si>
    <t>00-00001104</t>
  </si>
  <si>
    <t>Диск фибра 60 мм для изготовления игрушек</t>
  </si>
  <si>
    <t>Диск из фибры (red fibre).&lt;br/&gt;&lt;br/&gt;Внешний диаметр: 60 мм*&lt;br/&gt;&lt;br/&gt;Толщина: 2,5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</si>
  <si>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281,70 ₽</t>
  </si>
  <si>
    <t>84,56 ₽</t>
  </si>
  <si>
    <t>181,20 ₽</t>
  </si>
  <si>
    <t>580,54 ₽</t>
  </si>
  <si>
    <t>040001</t>
  </si>
  <si>
    <t>Шплинтовёрт КиКТойс инструмент для шплинтов 1,6-2,0</t>
  </si>
  <si>
    <t>00-00000075</t>
  </si>
  <si>
    <t>Шплинтовёрт для игрушек 1,6-2,0 мм</t>
  </si>
  <si>
    <t>Специальная отвёртка - шплинтовёрт. &lt;br/&gt; 
 Используется для закручивания и затягивания ножек шплинтов следующих диаметров: 1,6 и 2,0 мм &lt;br/&gt; 
 Материал: пластик, сталь оцинкованная &lt;br/&gt;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 &lt;br/&gt;</t>
  </si>
  <si>
    <t>Специальная отвёртка - шплинтовёрт.Используется для закручивания и затягивания ножек шплинтов следующих диаметров: 1,6 и 2,0 мм.Материал: пластик, сталь оцинкованная.Используется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</si>
  <si>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26,32 ₽</t>
  </si>
  <si>
    <t>56,40 ₽</t>
  </si>
  <si>
    <t>213,28 ₽</t>
  </si>
  <si>
    <t>https://i.siteapi.org/r1Laqv7wsamWRGErb22-rATHi9s=/fit-in/1024x768/center/top/filters:quality(95)/c279983c40646bb.s.siteapi.org/img/kyjd2fnjtog00ss0c8g8scwk0cgkos</t>
  </si>
  <si>
    <t>shplintovert-2,5-3,2</t>
  </si>
  <si>
    <t>040002-1</t>
  </si>
  <si>
    <t>Шплинтовёрт КиКТойс инструмент для шплинтов 2,5-3,2</t>
  </si>
  <si>
    <t>00-00000076</t>
  </si>
  <si>
    <t>Шплинтовёрт для игрушек 2,5-3,2мм</t>
  </si>
  <si>
    <t>Специальная отвёртка - шплинтовёрт.&lt;br/&gt;&lt;br/&gt;Используется для закручивания и затягивания ножек шплинтов следующих диаметров: 2,5 и 3,2 мм.&lt;br/&gt;&lt;br/&gt;Материал: пластик, сталь оцинкованная.&lt;br/&gt;&lt;br/&gt;Используется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</si>
  <si>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Специальная отвёртка - шплинтовёрт. Используется для закручивания и затягивания ножек шплинтов следующих диаметров: 2,5 и 3,2 мм. Материал: пластик, сталь оцинкованная.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</si>
  <si>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https://i.siteapi.org/WkYzlJ8s04dd-EPb4R6uWNFuYf8=/fit-in/1024x768/center/top/filters:quality(95)/c279983c40646bb.s.siteapi.org/img/o4m1hhad66sskk44ggg4ocko0ok444</t>
  </si>
  <si>
    <t>disk-fanera-15</t>
  </si>
  <si>
    <t>20072</t>
  </si>
  <si>
    <t>Диск фанера 15 мм КиКТойс для изготовления подвижных суставов игрушек (20 шт)</t>
  </si>
  <si>
    <t>00-00000894</t>
  </si>
  <si>
    <t>Диск 15 мм фанера для игрушек</t>
  </si>
  <si>
    <t>Внешний диаметр: 15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</si>
  <si>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</si>
  <si>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24,60 ₽</t>
  </si>
  <si>
    <t>19,46 ₽</t>
  </si>
  <si>
    <t>41,70 ₽</t>
  </si>
  <si>
    <t>112,24 ₽</t>
  </si>
  <si>
    <t>disk-fanera-20</t>
  </si>
  <si>
    <t>20012</t>
  </si>
  <si>
    <t>Диск фанера 20 мм КиКТойс для изготовления подвижных суставов игрушек (20 шт)</t>
  </si>
  <si>
    <t>00-00000895</t>
  </si>
  <si>
    <t>Диск 20 мм фанера для игрушек</t>
  </si>
  <si>
    <t>Внешний диаметр: 20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и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</si>
  <si>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</si>
  <si>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123,64 ₽</t>
  </si>
  <si>
    <t>disk-fanera-25</t>
  </si>
  <si>
    <t>20013</t>
  </si>
  <si>
    <t>Диск фанера 25 мм КиКТойс для изготовления подвижных суставов игрушек (20 шт)</t>
  </si>
  <si>
    <t>00-00000896</t>
  </si>
  <si>
    <t>Диск 25 мм фанера для игрушек</t>
  </si>
  <si>
    <t>Внешний диаметр: 25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</si>
  <si>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</si>
  <si>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27,00 ₽</t>
  </si>
  <si>
    <t>21,98 ₽</t>
  </si>
  <si>
    <t>47,10 ₽</t>
  </si>
  <si>
    <t>137,92 ₽</t>
  </si>
  <si>
    <t>disk-fanera-30</t>
  </si>
  <si>
    <t>20014</t>
  </si>
  <si>
    <t>Диск фанера 30 мм КиКТойс для изготовления подвижных суставов игрушек (20 шт)</t>
  </si>
  <si>
    <t>00-00000898</t>
  </si>
  <si>
    <t>Диск 30 мм фанера для игрушек</t>
  </si>
  <si>
    <t>Внешний диаметр: 30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</si>
  <si>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</si>
  <si>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165,46 ₽</t>
  </si>
  <si>
    <t>https://i.siteapi.org/S_RvNtdoJ2OSxqM7DimbKN4tow4=/fit-in/1024x768/center/top/filters:quality(95)/c279983c40646bb.s.siteapi.org/img/2lq6wr0wkigwskokwsgsk0gwgcsswk</t>
  </si>
  <si>
    <t>disk-fanera-35</t>
  </si>
  <si>
    <t>20015</t>
  </si>
  <si>
    <t>Диск фанера 35 мм КиКТойс для изготовления подвижных суставов игрушек (20 шт)</t>
  </si>
  <si>
    <t>00-00000899</t>
  </si>
  <si>
    <t>Диск 35 мм фанера для игрушек</t>
  </si>
  <si>
    <t>Внешний диаметр: 35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</si>
  <si>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</si>
  <si>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37,00 ₽</t>
  </si>
  <si>
    <t>179,40 ₽</t>
  </si>
  <si>
    <t>disk-fanera-40</t>
  </si>
  <si>
    <t>20016</t>
  </si>
  <si>
    <t>Диск фанера 40 мм КиКТойс для изготовления подвижных суставов игрушек (20 шт)</t>
  </si>
  <si>
    <t>00-00000900</t>
  </si>
  <si>
    <t>Диск 40 мм фанера для игрушек</t>
  </si>
  <si>
    <t>Внешний диаметр: 40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</si>
  <si>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</si>
  <si>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41,00 ₽</t>
  </si>
  <si>
    <t>183,98 ₽</t>
  </si>
  <si>
    <t>disk-fanera-45</t>
  </si>
  <si>
    <t>20017</t>
  </si>
  <si>
    <t>Диск фанера 45 мм КиКТойс для изготовления подвижных суставов игрушек (20 шт)</t>
  </si>
  <si>
    <t>00-00000901</t>
  </si>
  <si>
    <t>Диск 45 мм фанера для игрушек</t>
  </si>
  <si>
    <t>Внешний диаметр: 45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</si>
  <si>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</si>
  <si>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47,00 ₽</t>
  </si>
  <si>
    <t>204,50 ₽</t>
  </si>
  <si>
    <t>disk-fanera-50</t>
  </si>
  <si>
    <t>20018</t>
  </si>
  <si>
    <t>Диск фанера 50 мм КиКТойс для изготовления подвижных суставов игрушек (10 шт)</t>
  </si>
  <si>
    <t>00-00000902</t>
  </si>
  <si>
    <t>Дискворс 30-50 мм фанера для игрушек</t>
  </si>
  <si>
    <t>Внешний диаметр:ворс 30-50 мм*&lt;br/&gt;&lt;br/&gt;Толщина: 3,0 мм*&lt;br/&gt;&lt;br/&gt;Материал: фанера&lt;br/&gt;&lt;br/&gt;Состав упаковки: 10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</si>
  <si>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диаметр:ворс 30-50 мм.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</si>
  <si>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34,00 ₽</t>
  </si>
  <si>
    <t>129,36 ₽</t>
  </si>
  <si>
    <t>disk-fanera-60</t>
  </si>
  <si>
    <t>disk-fanera</t>
  </si>
  <si>
    <t>20027</t>
  </si>
  <si>
    <t>Диск фанера 60 мм КиКТойс для изготовления подвижных суставов игрушек (10 шт)</t>
  </si>
  <si>
    <t>00-00001937</t>
  </si>
  <si>
    <t>Диск 60 мм фанера для игрушек</t>
  </si>
  <si>
    <t>Внешний диаметр: 60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</si>
  <si>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Смотреть на фото.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</si>
  <si>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43,00 ₽</t>
  </si>
  <si>
    <t>23,66 ₽</t>
  </si>
  <si>
    <t>50,70 ₽</t>
  </si>
  <si>
    <t>140,64 ₽</t>
  </si>
  <si>
    <t>disk-fanera-70</t>
  </si>
  <si>
    <t>20028</t>
  </si>
  <si>
    <t>Диск фанера 70 мм КиКТойс для изготовления подвижных суставов игрушек (10 шт)</t>
  </si>
  <si>
    <t>00-00001938</t>
  </si>
  <si>
    <t>Диск 70 мм фанера для игрушек</t>
  </si>
  <si>
    <t>Внешний диаметр: 70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</si>
  <si>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disk-mdf-15</t>
  </si>
  <si>
    <t>050001</t>
  </si>
  <si>
    <t>Комплект фурнитуры с дисками 12 мм (фибра) и т-шплинтами для изготовления поворачивающихся суставов игрушек, КиКТойс</t>
  </si>
  <si>
    <t>00-00000697</t>
  </si>
  <si>
    <t>Комплект 12мм и т-шпл. для игрушек</t>
  </si>
  <si>
    <t>Набор фурнитуры для изготовления поворотного крепления игрушки.&lt;br/&gt;&lt;br/&gt;Тип диска: фибра&lt;br/&gt;&lt;br/&gt;Внешний диаметр диска: 12 мм*&lt;br/&gt;&lt;br/&gt;Тип шплинта: т-образный&lt;br/&gt;&lt;br/&gt;Размер шплинта: 1,6х20*&lt;br/&gt;&lt;br/&gt;Состав упаковки: 20 дисков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</si>
  <si>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12 мм. Тип шплинта: т-образный. Размер шплинта: 1,6х20.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</si>
  <si>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24,64 ₽</t>
  </si>
  <si>
    <t>52,80 ₽</t>
  </si>
  <si>
    <t>194,56 ₽</t>
  </si>
  <si>
    <t>https://i.siteapi.org/JLK59I6_SJOdorWRO03ERyu-tVU=/fit-in/1024x768/center/top/filters:quality(95)/c279983c40646bb.s.siteapi.org/img/7e52xfjruy04oc00oswoook4g4oo0g</t>
  </si>
  <si>
    <t>nabor-15p</t>
  </si>
  <si>
    <t>Комплект фурнитуры фибра</t>
  </si>
  <si>
    <t>050002</t>
  </si>
  <si>
    <t>Комплект фурнитуры с дисками 15 мм (фибра) и т-шплинтами для изготовления поворачивающихся суставов игрушек, КиКТойс</t>
  </si>
  <si>
    <t>00-00000925</t>
  </si>
  <si>
    <t>Набор фурнитуры для изготовления поворотного крепления игрушки. &lt;br/&gt; 
 Тип диска: фибра &lt;br/&gt; 
 Внешний диаметр диска: 15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</si>
  <si>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15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</si>
  <si>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28,14 ₽</t>
  </si>
  <si>
    <t>60,30 ₽</t>
  </si>
  <si>
    <t>233,56 ₽</t>
  </si>
  <si>
    <t>https://i.siteapi.org/k24fOcGF8dCZZegNP-iCtT35g0U=/fit-in/1024x768/center/top/filters:quality(95)/c279983c40646bb.s.siteapi.org/img/q8rakvywsjk0o0cwgoc08k00gsco0c</t>
  </si>
  <si>
    <t>nabor-18p</t>
  </si>
  <si>
    <t>050003</t>
  </si>
  <si>
    <t>Комплект фурнитуры с дисками 18 мм (фибра) и т-шплинтами для изготовления поворачивающихся суставов игрушек, КиКТойс</t>
  </si>
  <si>
    <t>00-00000699</t>
  </si>
  <si>
    <t>Комплект 18 мм т-шпл. для игрушек</t>
  </si>
  <si>
    <t>Набор фурнитуры для изготовления поворотного крепления игрушки. &lt;br/&gt; 
 Тип диска: фибра &lt;br/&gt; 
 Внешний диаметр диска: 18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</si>
  <si>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18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</si>
  <si>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29,96 ₽</t>
  </si>
  <si>
    <t>64,20 ₽</t>
  </si>
  <si>
    <t>253,84 ₽</t>
  </si>
  <si>
    <t>nabor-20p</t>
  </si>
  <si>
    <t>050004</t>
  </si>
  <si>
    <t>Комплект фурнитуры с дисками 20 мм (фибра) и т-шплинтами для изготовления поворачивающихся суставов игрушек, КиКТойс</t>
  </si>
  <si>
    <t>00-00000700</t>
  </si>
  <si>
    <t>Набор фурнитуры для изготовления поворотного крепления игрушки. &lt;br/&gt; 
 Тип диска: фибра &lt;br/&gt; 
 Внешний диаметр диска: 20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</si>
  <si>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20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</si>
  <si>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30,66 ₽</t>
  </si>
  <si>
    <t>65,70 ₽</t>
  </si>
  <si>
    <t>261,64 ₽</t>
  </si>
  <si>
    <t>nabor-22p</t>
  </si>
  <si>
    <t>050005</t>
  </si>
  <si>
    <t>Комплект фурнитуры с дисками 22 мм (фибра) и т-шплинтами для изготовления поворачивающихся суставов игрушек, КиКТойс</t>
  </si>
  <si>
    <t>00-00000701</t>
  </si>
  <si>
    <t>Комплект 22 мм и т-шпл. для игрушек</t>
  </si>
  <si>
    <t>Набор фурнитуры для изготовления поворотного крепления игрушки. &lt;br/&gt; 
 Тип диска: фибра &lt;br/&gt; 
 Внешний диаметр диска: 22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</si>
  <si>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22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</si>
  <si>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31,36 ₽</t>
  </si>
  <si>
    <t>269,44 ₽</t>
  </si>
  <si>
    <t>https://i.siteapi.org/H4o3Te9tJG9ww37k5InXF9KHD68=/fit-in/1024x768/center/top/filters:quality(95)/c279983c40646bb.s.siteapi.org/img/5b7afv3a2vsw8ggkcc0gsoskgw4ckk</t>
  </si>
  <si>
    <t>nabor-25p</t>
  </si>
  <si>
    <t>050006</t>
  </si>
  <si>
    <t>Комплект фурнитуры с дисками 25 мм (фибра) и т-шплинтами для изготовления поворачивающихся суставов игрушек, КиКТойс</t>
  </si>
  <si>
    <t>00-00000702</t>
  </si>
  <si>
    <t>Набор фурнитуры для изготовления поворотного крепления игрушки. &lt;br/&gt; 
 Тип диска: фибра &lt;br/&gt; 
 Внешний диаметр диска: 25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</si>
  <si>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25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</si>
  <si>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nabor-30p</t>
  </si>
  <si>
    <t>050007</t>
  </si>
  <si>
    <t>Комплект фурнитуры с дисками 30 мм (фибра) и т-шплинтами для изготовления поворачивающихся суставов игрушек, КиКТойс</t>
  </si>
  <si>
    <t>00-00000703</t>
  </si>
  <si>
    <t>Набор фурнитуры для изготовления поворотного крепления игрушки. &lt;br/&gt; 
 Тип диска: фибра &lt;br/&gt; 
 Внешний диаметр диска: 30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</si>
  <si>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30 мм. Тип шплинта: т-образный. Размер шплинта: 2,0х25.Состав упаковки: 20 дисков + 10 Т-шплинтов.Подходит для изготовления 2х игрушек.* 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t>
  </si>
  <si>
    <t>https://i.siteapi.org/eF8UpbFJpbgrPoCg8vJgLd4wdOg=/fit-in/1024x768/center/top/filters:quality(95)/c279983c40646bb.s.siteapi.org/img/6pi5uznqmow0c8gogk8w4c0gg0o8k4</t>
  </si>
  <si>
    <t>nabor-35p</t>
  </si>
  <si>
    <t>050008</t>
  </si>
  <si>
    <t>Комплект фурнитуры с дисками 35 мм (фибра) и т-шплинтами для изготовления поворачивающихся суставов игрушек, КиКТойс</t>
  </si>
  <si>
    <t>00-00000704</t>
  </si>
  <si>
    <t>Набор фурнитуры для изготовления поворотного крепления игрушки.&lt;br/&gt;&lt;br/&gt;Тип диска: фибра&lt;br/&gt;&lt;br/&gt;Внешний диаметр диска: 35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</si>
  <si>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</si>
  <si>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33,53 ₽</t>
  </si>
  <si>
    <t>71,85 ₽</t>
  </si>
  <si>
    <t>273,62 ₽</t>
  </si>
  <si>
    <t>nabor-40p</t>
  </si>
  <si>
    <t>050009</t>
  </si>
  <si>
    <t>Комплект фурнитуры с дисками 40 мм (фибра) и т-шплинтами для изготовления поворачивающихся суставов игрушек, КиКТойс</t>
  </si>
  <si>
    <t>00-00000911</t>
  </si>
  <si>
    <t>Набор фурнитуры для изготовления поворотного крепления игрушки.&lt;br/&gt;&lt;br/&gt;Тип диска: фибра. &lt;br/&gt;&lt;br/&gt;Внешний диаметр диска: 40 мм*&lt;br/&gt;&lt;br/&gt;Тип шплинта: т-образный. Размер шплинта: 2,5х28*&lt;br/&gt;&lt;br/&gt;Состав упаковки: 10 дисков + 5 Т-шплинтов.&lt;br/&gt;&lt;br/&gt; 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</si>
  <si>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</si>
  <si>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46,27 ₽</t>
  </si>
  <si>
    <t>99,15 ₽</t>
  </si>
  <si>
    <t>385,58 ₽</t>
  </si>
  <si>
    <t>nabor-45p</t>
  </si>
  <si>
    <t>050010</t>
  </si>
  <si>
    <t>Комплект фурнитуры с дисками 45 мм (фибра) и т-шплинтами для изготовления поворачивающихся суставов игрушек, КиКТойс</t>
  </si>
  <si>
    <t>00-00000912</t>
  </si>
  <si>
    <t>Набор фурнитуры для изготовления поворотного крепления игрушки.&lt;br/&gt;&lt;br/&gt;Тип диска: фибра&lt;br/&gt;&lt;br/&gt;Внешний диаметр диска: 45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</si>
  <si>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</si>
  <si>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52,36 ₽</t>
  </si>
  <si>
    <t>112,20 ₽</t>
  </si>
  <si>
    <t>443,44 ₽</t>
  </si>
  <si>
    <t>nabor-50p</t>
  </si>
  <si>
    <t>050011</t>
  </si>
  <si>
    <t>Комплект фурнитуры с дисками 50 мм (фибра) и т-шплинтами для изготовления поворачивающихся суставов игрушек, КиКТойс</t>
  </si>
  <si>
    <t>00-00000913</t>
  </si>
  <si>
    <t>Набор фурнитуры для изготовления поворотного крепления игрушки.&lt;br/&gt;&lt;br/&gt;Тип диска: фибра&lt;br/&gt;&lt;br/&gt;Внешний диаметр диска:ворс 30-50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</si>
  <si>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диска:ворс 30-50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</si>
  <si>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56,84 ₽</t>
  </si>
  <si>
    <t>121,80 ₽</t>
  </si>
  <si>
    <t>360,36 ₽</t>
  </si>
  <si>
    <t>nabor-80p</t>
  </si>
  <si>
    <t>050012</t>
  </si>
  <si>
    <t>Комплект фурнитуры с шайбами 3х20 (сталь) и т-шплинтами для изготовления поворачивающихся суставов игрушек, КиКТойс</t>
  </si>
  <si>
    <t>00-00000926</t>
  </si>
  <si>
    <t>Комплект 3х20 и т-шпл. для игрушек</t>
  </si>
  <si>
    <t>Набор фурнитуры для изготовления поворотного крепления игрушки.&lt;br/&gt;&lt;br/&gt;Внешний диаметр шайбы: 3х20*&lt;br/&gt;&lt;br/&gt;Тип шплинта: т-образный&lt;br/&gt;&lt;br/&gt;Размер шплинта: 2,0х20*&lt;br/&gt;&lt;br/&gt;Состав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</si>
  <si>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2,0х20.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</si>
  <si>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28,84 ₽</t>
  </si>
  <si>
    <t>61,80 ₽</t>
  </si>
  <si>
    <t>241,36 ₽</t>
  </si>
  <si>
    <t>https://i.siteapi.org/WL-UMbS-BfcacbtmXfDQNrQA1S8=/fit-in/1024x768/center/top/filters:quality(95)/c279983c40646bb.s.siteapi.org/img/ce3jse366wowcoo4wkkwcwck8c4wg8</t>
  </si>
  <si>
    <t>nabor-4x20p</t>
  </si>
  <si>
    <t>Комплект фурнитуры сталь</t>
  </si>
  <si>
    <t>050013</t>
  </si>
  <si>
    <t>Комплект фурнитуры с шайбами 4х20 (сталь) и т-шплинтами для изготовления поворачивающихся суставов игрушек, КиКТойс</t>
  </si>
  <si>
    <t>00-00000705</t>
  </si>
  <si>
    <t>Комплект 4х20 и т-шпл. для игрушек</t>
  </si>
  <si>
    <t>Набор фурнитуры для изготовления поворотного крепления игрушки.&lt;br/&gt;&lt;br/&gt;Внешний диаметр шайбы: 3х20 мм*&lt;br/&gt;&lt;br/&gt;Тип шплинта: т-образный&lt;br/&gt;&lt;br/&gt;Размер шплинта: 2,5х25*&lt;br/&gt;&lt;br/&gt;Состав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</si>
  <si>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2,5х25.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</si>
  <si>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30,52 ₽</t>
  </si>
  <si>
    <t>65,40 ₽</t>
  </si>
  <si>
    <t>260,08 ₽</t>
  </si>
  <si>
    <t>https://i.siteapi.org/nzRIjVaEvk7B8MJnLghHtY7dA2A=/fit-in/1024x768/center/top/filters:quality(95)/c279983c40646bb.s.siteapi.org/img/tb8qu7i9zy84okkgwkg4gks00088c0</t>
  </si>
  <si>
    <t>nabor-15fp</t>
  </si>
  <si>
    <t>Волшебство Хобби</t>
  </si>
  <si>
    <t>Комплект фурнитуры фанера</t>
  </si>
  <si>
    <t>050014</t>
  </si>
  <si>
    <t>Комплект фурнитуры с дисками 15 мм (фанера) и т-шплинтами для изготовления поворачивающихся суставов игрушек, КиКТойс</t>
  </si>
  <si>
    <t>00-00000706</t>
  </si>
  <si>
    <t>Набор фурнитуры для изготовления поворотного крепления игрушки. &lt;br/&gt; 
 Тип диска: фанера &lt;br/&gt; 
 Внешний диаметр диска: 15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</si>
  <si>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15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</si>
  <si>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nabor-20fp</t>
  </si>
  <si>
    <t>050015</t>
  </si>
  <si>
    <t>Комплект фурнитуры с дисками 20 мм (фанера) и т-шплинтами для изготовления поворачивающихся суставов игрушек, КиКТойс</t>
  </si>
  <si>
    <t>00-00000707</t>
  </si>
  <si>
    <t>Набор фурнитуры для изготовления поворотного крепления игрушки. &lt;br/&gt; 
 Тип диска: фанера &lt;br/&gt; 
 Внешний диаметр диска: 20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</si>
  <si>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</si>
  <si>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293,62 ₽</t>
  </si>
  <si>
    <t>nabor-25fp</t>
  </si>
  <si>
    <t>https://www.wildberries.ru/catalog/36804375/detail.aspx?targetUrl=BP</t>
  </si>
  <si>
    <t>050016</t>
  </si>
  <si>
    <t>Комплект фурнитуры с дисками 25 мм (фанера) и т-шплинтами для изготовления поворачивающихся суставов игрушек, КиКТойс</t>
  </si>
  <si>
    <t>00-00000708</t>
  </si>
  <si>
    <t>Набор фурнитуры для изготовления поворотного крепления игрушки. &lt;br/&gt; 
 Тип диска: фанера &lt;br/&gt; 
 Внешний диаметр диска: 25 мм* &lt;br/&gt; 
 Тип шплинта: т-образный&lt;br/&gt; 
 Размер шплинта: 2,5х25*&lt;br/&gt;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</si>
  <si>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</si>
  <si>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32,34 ₽</t>
  </si>
  <si>
    <t>69,30 ₽</t>
  </si>
  <si>
    <t>280,36 ₽</t>
  </si>
  <si>
    <t>https://i.siteapi.org/0OMRmLr1X69-avnL8jcptzuh_jY=/fit-in/1024x768/center/top/filters:quality(95)/c279983c40646bb.s.siteapi.org/img/gxnheup7468k8wwso4g808wskoowoo</t>
  </si>
  <si>
    <t>nabor-30fp</t>
  </si>
  <si>
    <t>050017</t>
  </si>
  <si>
    <t>Комплект фурнитуры с дисками 30 мм (фанера) и т-шплинтами для изготовления поворачивающихся суставов игрушек, КиКТойс</t>
  </si>
  <si>
    <t>00-00000709</t>
  </si>
  <si>
    <t>Набор фурнитуры для изготовления поворотного крепления игрушки. &lt;br/&gt; 
 Тип диска: фанера &lt;br/&gt; 
 Внешний диаметр диска: 30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</si>
  <si>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</si>
  <si>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nabor-35fp</t>
  </si>
  <si>
    <t>nabor-furnitury</t>
  </si>
  <si>
    <t>https://www.wildberries.ru/catalog/40145136/detail.aspx?targetUrl=BP</t>
  </si>
  <si>
    <t>050046</t>
  </si>
  <si>
    <t>Комплект фурнитуры с дисками 35 мм (фанера) и т-шплинтами для изготовления поворачивающихся суставов игрушек, КиКТойс</t>
  </si>
  <si>
    <t>00-00000917</t>
  </si>
  <si>
    <t>Набор фурнитуры для изготовления поворотного крепления игрушки. &lt;br/&gt; 
 Тип диска: фанера &lt;br/&gt; 
 Внешний диаметр диска: 35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</si>
  <si>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</si>
  <si>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33,81 ₽</t>
  </si>
  <si>
    <t>72,45 ₽</t>
  </si>
  <si>
    <t>276,74 ₽</t>
  </si>
  <si>
    <t>nabor-40fp</t>
  </si>
  <si>
    <t>050018</t>
  </si>
  <si>
    <t>Комплект фурнитуры с дисками 40 мм (фанера) и т-шплинтами для изготовления поворачивающихся суставов игрушек, КиКТойс</t>
  </si>
  <si>
    <t>00-00000918</t>
  </si>
  <si>
    <t>Набор фурнитуры для изготовления поворотного крепления игрушки.&lt;br/&gt;&lt;br/&gt;Тип диска: фанера&lt;br/&gt;&lt;br/&gt;Внешний диаметр диска: 40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</si>
  <si>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</si>
  <si>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254,54 ₽</t>
  </si>
  <si>
    <t>nabor-45fp</t>
  </si>
  <si>
    <t>050019</t>
  </si>
  <si>
    <t>Комплект фурнитуры с дисками 45 мм (фанера) и т-шплинтами для изготовления поворачивающихся суставов игрушек, КиКТойс</t>
  </si>
  <si>
    <t>00-00000919</t>
  </si>
  <si>
    <t>Набор фурнитуры для изготовления поворотного крепления игрушки.&lt;br/&gt;&lt;br/&gt;Тип диска: фанера&lt;br/&gt;&lt;br/&gt;Внешний диаметр диска: 45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</si>
  <si>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</si>
  <si>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268,72 ₽</t>
  </si>
  <si>
    <t>nabor-50fp</t>
  </si>
  <si>
    <t>050045</t>
  </si>
  <si>
    <t>Комплект фурнитуры с дисками 50 мм (фанера) и т-шплинтами для изготовления поворачивающихся суставов игрушек, КиКТойс</t>
  </si>
  <si>
    <t>00-00000920</t>
  </si>
  <si>
    <t>Набор фурнитуры для изготовления поворотного крепления игрушки.&lt;br/&gt;&lt;br/&gt;Тип диска: фанера&lt;br/&gt;&lt;br/&gt;Внешний диаметр диска:ворс 30-50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</si>
  <si>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диска:ворс 30-50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</si>
  <si>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324,32 ₽</t>
  </si>
  <si>
    <t>https://i.siteapi.org/yMlQxLq2v5iJ0nfT00g3nRCD4WI=/fit-in/1024x768/center/top/filters:quality(95)/c279983c40646bb.s.siteapi.org/img/bopbr2qn06go0ww44cwk8ocsww04go</t>
  </si>
  <si>
    <t>nabor-3k</t>
  </si>
  <si>
    <t>nabor</t>
  </si>
  <si>
    <t>050020</t>
  </si>
  <si>
    <t>Комплект фурнитуры с дисками 3 мм (фибра) и о-шплинтами для изготовления качающихся суставов игрушек, КиКТойс</t>
  </si>
  <si>
    <t>00-00000711</t>
  </si>
  <si>
    <t>Комплект 3 мм и о-шпл. для игрушек</t>
  </si>
  <si>
    <t>Набор фурнитуры для изготовления качающегося крепления игрушки.&lt;br/&gt;&lt;br/&gt;Тип диска: фибра&lt;br/&gt;&lt;br/&gt;Внешний диаметр диска: 3 мм*&lt;br/&gt;&lt;br/&gt;Тип шплинта: о-образный&lt;br/&gt;&lt;br/&gt;Размер шплинта: 1,0х12*&lt;br/&gt;&lt;br/&gt;Состав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</si>
  <si>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3 мм. Тип шплинта: о-образный. Размер шплинта: 1,0х12.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</si>
  <si>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15,05 ₽</t>
  </si>
  <si>
    <t>32,25 ₽</t>
  </si>
  <si>
    <t>87,70 ₽</t>
  </si>
  <si>
    <t>nabor-6k</t>
  </si>
  <si>
    <t>050021</t>
  </si>
  <si>
    <t>Комплект фурнитуры с дисками 6 мм (фибра) и о-шплинтами для изготовления качающихся суставов игрушек, КиКТойс</t>
  </si>
  <si>
    <t>00-00000712</t>
  </si>
  <si>
    <t>Комплект 6 мм и о-шпл. для игрушек</t>
  </si>
  <si>
    <t>Набор фурнитуры для изготовления качающегося крепления игрушки.&lt;br/&gt;&lt;br/&gt;Тип диска: фибра&lt;br/&gt;&lt;br/&gt;Внешний диаметр диска: 6 мм*&lt;br/&gt;&lt;br/&gt;Тип шплинта: о-образный&lt;br/&gt;&lt;br/&gt;Размер шплинта: 1,6х16*&lt;br/&gt;&lt;br/&gt;Состав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</si>
  <si>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6 мм. Тип шплинта: о-образный. Размер шплинта: 1,6х16.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</si>
  <si>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15,82 ₽</t>
  </si>
  <si>
    <t>33,90 ₽</t>
  </si>
  <si>
    <t>96,28 ₽</t>
  </si>
  <si>
    <t>https://i.siteapi.org/eq27e_H9pkB8aHRKeTwrJMc0pVc=/fit-in/1024x768/center/top/filters:quality(95)/c279983c40646bb.s.siteapi.org/img/du9hoa6ivs0gkgwsgwcgw4gk44ooo8</t>
  </si>
  <si>
    <t>nabor-9k</t>
  </si>
  <si>
    <t>050022</t>
  </si>
  <si>
    <t>Комплект фурнитуры с дисками 9 мм (фибра) и о-шплинтами для изготовления качающихся суставов игрушек, КиКТойс</t>
  </si>
  <si>
    <t>00-00000924</t>
  </si>
  <si>
    <t>Комплект 9 мм и о-шпл. для игрушек</t>
  </si>
  <si>
    <t>Набор фурнитуры для изготовления качающегося крепления игрушки.&lt;br/&gt;&lt;br/&gt;Тип диска: фибра&lt;br/&gt;&lt;br/&gt;Внешний диаметр диска: 9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</si>
  <si>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9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</si>
  <si>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t>
  </si>
  <si>
    <t>050023</t>
  </si>
  <si>
    <t>Комплект фурнитуры с дисками 10 мм (фибра) и о-шплинтами для изготовления качающихся суставов игрушек, КиКТойс</t>
  </si>
  <si>
    <t>00-00000714</t>
  </si>
  <si>
    <t>Комплект 10 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</si>
  <si>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</si>
  <si>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</si>
  <si>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nabor-10k-1,5</t>
  </si>
  <si>
    <t>050024</t>
  </si>
  <si>
    <t>Комплект фурнитуры с дисками 12 мм (фибра) и о-шплинтами для изготовления качающихся суставов игрушек, КиКТойс</t>
  </si>
  <si>
    <t>00-00000715</t>
  </si>
  <si>
    <t>Комплект 12 мм и о-шпл. для игрушек</t>
  </si>
  <si>
    <t>Набор фурнитуры для изготовления качающегося крепления игрушки.&lt;br/&gt;&lt;br/&gt;Тип диска: фибра&lt;br/&gt;&lt;br/&gt;Внешний диаметр диска: 12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</si>
  <si>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12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</si>
  <si>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30,31 ₽</t>
  </si>
  <si>
    <t>64,95 ₽</t>
  </si>
  <si>
    <t>257,74 ₽</t>
  </si>
  <si>
    <t>https://i.siteapi.org/1tXhkh4OuAmmixz3tX5gDYo6k2A=/fit-in/1024x768/center/top/filters:quality(95)/c279983c40646bb.s.siteapi.org/img/chxzca38j6884sck48ks0ow000c8ks</t>
  </si>
  <si>
    <t>nabor-15k</t>
  </si>
  <si>
    <t>050025</t>
  </si>
  <si>
    <t>Комплект фурнитуры с дисками 15 мм (фибра) и о-шплинтами для изготовления качающихся суставов игрушек, КиКТойс</t>
  </si>
  <si>
    <t>00-00000716</t>
  </si>
  <si>
    <t>Набор фурнитуры для изготовления качающегося крепления игрушки.&lt;br/&gt;Тип диска: фибра&lt;br/&gt;Внешний диаметр диска: 15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</si>
  <si>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15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</si>
  <si>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16,87 ₽</t>
  </si>
  <si>
    <t>36,15 ₽</t>
  </si>
  <si>
    <t>107,98 ₽</t>
  </si>
  <si>
    <t>nabor-18k</t>
  </si>
  <si>
    <t>050026</t>
  </si>
  <si>
    <t>Комплект фурнитуры с дисками 18 мм (фибра) и о-шплинтами для изготовления качающихся суставов игрушек, КиКТойс</t>
  </si>
  <si>
    <t>00-00000717</t>
  </si>
  <si>
    <t>Комплект 18 мм и о-шпл. для игрушек</t>
  </si>
  <si>
    <t>Набор фурнитуры для изготовления качающегося крепления игрушки.&lt;br/&gt;Тип диска: фибра&lt;br/&gt;Внешний диаметр диска: 18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</si>
  <si>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18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</si>
  <si>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19,81 ₽</t>
  </si>
  <si>
    <t>42,45 ₽</t>
  </si>
  <si>
    <t>140,74 ₽</t>
  </si>
  <si>
    <t>nabor-20k</t>
  </si>
  <si>
    <t>050027</t>
  </si>
  <si>
    <t>Комплект фурнитуры с дисками 20 мм (фибра) и о-шплинтами для изготовления качающихся суставов игрушек, КиКТойс</t>
  </si>
  <si>
    <t>00-00000927</t>
  </si>
  <si>
    <t>Набор фурнитуры для изготовления качающегося крепления игрушки.&lt;br/&gt;Тип диска: фибра&lt;br/&gt;Внешний диаметр диска: 20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</si>
  <si>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20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</si>
  <si>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https://i.siteapi.org/ZCN7Yp2vVrwNueUTHTZfLzKlXYQ=/fit-in/1024x768/center/top/filters:quality(95)/c279983c40646bb.s.siteapi.org/img/95n5iy2bd2ck0wwckkcc8c8kcww8s8</t>
  </si>
  <si>
    <t>nabor-22k</t>
  </si>
  <si>
    <t>050028</t>
  </si>
  <si>
    <t>Комплект фурнитуры с дисками 22 мм (фибра) и о-шплинтами для изготовления качающихся суставов игрушек, КиКТойс</t>
  </si>
  <si>
    <t>00-00000921</t>
  </si>
  <si>
    <t>Комплект 22 мм и о-шпл. для игрушек</t>
  </si>
  <si>
    <t>Набор фурнитуры для изготовления качающегося крепления игрушки. &lt;br/&gt;&lt;br/&gt;Тип диска: фибра. &lt;br/&gt;&lt;br/&gt;Внешний диаметр диска: 22 мм. &lt;br/&gt;&lt;br/&gt;Тип шплинта: о-образный. &lt;br/&gt;&lt;br/&gt;Размер шплинта: 2,0х25. &lt;br/&gt;&lt;br/&gt;Состав упаковки: 20 дисков + 20 О-шплинтов. &lt;br/&gt;&lt;br/&gt;Подходит для изготовления 2х игрушек. &lt;br/&gt;&lt;br/&gt;*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</si>
  <si>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Набор фурнитуры для изготовления качающегося крепления игрушки. Тип диска: фибра. Внешний диаметр диска: 22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</si>
  <si>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33,32 ₽</t>
  </si>
  <si>
    <t>71,40 ₽</t>
  </si>
  <si>
    <t>291,28 ₽</t>
  </si>
  <si>
    <t>nabor-25k</t>
  </si>
  <si>
    <t>050029</t>
  </si>
  <si>
    <t>Комплект фурнитуры с дисками 25 мм (фибра) и о-шплинтами для изготовления качающихся суставов игрушек, КиКТойс</t>
  </si>
  <si>
    <t>00-00000720</t>
  </si>
  <si>
    <t>Набор фурнитуры для изготовления качающегося крепления игрушки.&lt;br/&gt;Тип диска: фибра&lt;br/&gt;Внешний диаметр диска: 25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</si>
  <si>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25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</si>
  <si>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296,74 ₽</t>
  </si>
  <si>
    <t>nabor-30k</t>
  </si>
  <si>
    <t>050030</t>
  </si>
  <si>
    <t>Комплект фурнитуры с дисками 30 мм (фибра) и о-шплинтами для изготовления качающихся суставов игрушек, КиКТойс</t>
  </si>
  <si>
    <t>00-00000721</t>
  </si>
  <si>
    <t>Набор фурнитуры для изготовления качающегося крепления игрушки.&lt;br/&gt;Тип диска: фибра&lt;br/&gt;Внешний диаметр диска: 30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</si>
  <si>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30 мм.Тип шплинта: о-образный.Размер шплинта: 2,0х25.Состав упаковки: 20 дисков + 20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</si>
  <si>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https://i.siteapi.org/TTYZ8m9vPMGtM0tvXwPiTBSuJaw=/fit-in/1024x768/center/top/filters:quality(95)/c279983c40646bb.s.siteapi.org/img/7jycn2fiv58o4skgg4sc40oscg0k40</t>
  </si>
  <si>
    <t>nabor-35k</t>
  </si>
  <si>
    <t>050031</t>
  </si>
  <si>
    <t>Комплект фурнитуры с дисками 35 мм (фибра) и о-шплинтами для изготовления качающихся суставов игрушек, КиКТойс</t>
  </si>
  <si>
    <t>00-00000722</t>
  </si>
  <si>
    <t>Набор фурнитуры для изготовления качающегося крепления игрушки.&lt;br/&gt;&lt;br/&gt;Тип диска: фибра&lt;br/&gt;&lt;br/&gt;Внешний диаметр диска: 35 мм*&lt;br/&gt;&lt;br/&gt;Тип шплинта: о-образный&lt;br/&gt;&lt;br/&gt;Размер шплинта: 2,5х28*&lt;br/&gt;&lt;br/&gt;Состав упаковки: 10 дисков + 10 О-шплинтов. &lt;br/&gt;&lt;br/&gt;Подходит для изготовления 2х игрушек* &lt;br/&gt;&lt;br/&gt;Размеры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</si>
  <si>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35 мм.Тип шплинта: о-образный.Размер шплинта: 2,5х28.Состав упаковки: 10 дисков + 10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</si>
  <si>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261,14 ₽</t>
  </si>
  <si>
    <t>nabor-40k</t>
  </si>
  <si>
    <t>050032</t>
  </si>
  <si>
    <t>Комплект фурнитуры с дисками 40 мм (фибра) и о-шплинтами для изготовления качающихся суставов игрушек, КиКТойс</t>
  </si>
  <si>
    <t>00-00000908</t>
  </si>
  <si>
    <t>Набор фурнитуры для изготовления качающегося крепления игрушки.&lt;br/&gt;&lt;br/&gt;Тип диска: фибра&lt;br/&gt;&lt;br/&gt;Внешний диаметр диска: 40 мм&lt;br/&gt;&lt;br/&gt;Тип шплинта: о-образный&lt;br/&gt;&lt;br/&gt;Размер шплинта: 2,5х28*&lt;br/&gt;&lt;br/&gt;Состав упаковки: 10 дисков + 10 О-шплинтов&lt;br/&gt;&lt;br/&gt;Подходит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</si>
  <si>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</si>
  <si>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49,07 ₽</t>
  </si>
  <si>
    <t>105,15 ₽</t>
  </si>
  <si>
    <t>416,78 ₽</t>
  </si>
  <si>
    <t>nabor-45k</t>
  </si>
  <si>
    <t>050033</t>
  </si>
  <si>
    <t>Комплект фурнитуры с дисками 45 мм (фибра) и о-шплинтами для изготовления качающихся суставов игрушек, КиКТойс</t>
  </si>
  <si>
    <t>00-00000909</t>
  </si>
  <si>
    <t>Набор фурнитуры для изготовления качающегося крепления игрушки.&lt;br/&gt;&lt;br/&gt;Тип диска: фибра&lt;br/&gt;&lt;br/&gt;Внешний диаметр диска: 45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</si>
  <si>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45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</si>
  <si>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31,22 ₽</t>
  </si>
  <si>
    <t>66,90 ₽</t>
  </si>
  <si>
    <t>207,88 ₽</t>
  </si>
  <si>
    <t>nabor-50k</t>
  </si>
  <si>
    <t>050034</t>
  </si>
  <si>
    <t>Комплект фурнитуры с дискамиворс 30-50 мм (фибра) и о-шплинтами для изготовления качающихся суставов игрушек, КиКТойс</t>
  </si>
  <si>
    <t>00-00000910</t>
  </si>
  <si>
    <t>Комплектворс 30-50 мм и о-шпл. для игрушек</t>
  </si>
  <si>
    <t>Набор фурнитуры для изготовления качающегося крепления игрушки.&lt;br/&gt;&lt;br/&gt;Тип диска: фибра&lt;br/&gt;&lt;br/&gt;Внешний диаметр диска:ворс 30-50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</si>
  <si>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диска:ворс 30-50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</si>
  <si>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59,36 ₽</t>
  </si>
  <si>
    <t>127,20 ₽</t>
  </si>
  <si>
    <t>386,44 ₽</t>
  </si>
  <si>
    <t>050035</t>
  </si>
  <si>
    <t>Комплект фурнитуры с шайбами 3х20 (сталь) и о-шплинтами для изготовления качающихся суставов игрушек, КиКТойс</t>
  </si>
  <si>
    <t>00-00000723</t>
  </si>
  <si>
    <t>Комплект 3х20 и о-шпл. для игрушек</t>
  </si>
  <si>
    <t>Набор фурнитуры для изготовления качающегося крепления игрушки. &lt;br/&gt; 
 Внешний диаметр шайбы: 20 мм* &lt;br/&gt; 
 Тип шплинта: о-образный&lt;br/&gt; 
 Размер шплинта: 2,0х25*&lt;br/&gt; 
 Состав упаковки: 20 шайб + 20 о-шплинтов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Шайба 2 шт. &lt;br/&gt; 
 Чтобы изготовить качающееся крепление необходимо вставить шплинт в шайбу, установленную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шайбу, установленную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</si>
  <si>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игрушки.Внешний диаметр шайбы: 20 мм. Тип шплинта: о-образный.Размер шплинта: 2,0х25.Состав упаковки: 20 шайб + 20 О-шплинтов.Подходит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Шайба 2 шт.</t>
  </si>
  <si>
    <t>18,13 ₽</t>
  </si>
  <si>
    <t>38,85 ₽</t>
  </si>
  <si>
    <t>122,02 ₽</t>
  </si>
  <si>
    <t>https://i.siteapi.org/jBwdSpjuqI2ZYlNMatqiN3hCMuk=/fit-in/1024x768/center/top/filters:quality(95)/c279983c40646bb.s.siteapi.org/img/jdw6liasmbk0g0occksco888kwogo0</t>
  </si>
  <si>
    <t>nabor-4x20k</t>
  </si>
  <si>
    <t>nabor-shaiba-k</t>
  </si>
  <si>
    <t>050044</t>
  </si>
  <si>
    <t>Комплект фурнитуры с дисками 15 мм (фанера) и о-шплинтами для изготовления качающихся суставов игрушек, КиКТойс</t>
  </si>
  <si>
    <t>00-00000724</t>
  </si>
  <si>
    <t>Набор фурнитуры для изготовления качающегося крепления игрушки.&lt;br/&gt;Тип диска: фанера&lt;br/&gt;Внешний диаметр диска: 15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</si>
  <si>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</si>
  <si>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https://i.siteapi.org/imv973rJpKmImiDjywANE-mdWwI=/fit-in/1024x768/center/top/filters:quality(95)/c279983c40646bb.s.siteapi.org/img/eqhbc7gven4ks08kok4o8so40w0008</t>
  </si>
  <si>
    <t>nabor-20fk</t>
  </si>
  <si>
    <t>050037</t>
  </si>
  <si>
    <t>Комплект фурнитуры с дисками 20 мм (фанера) и о-шплинтами для изготовления качающихся суставов игрушек, КиКТойс</t>
  </si>
  <si>
    <t>00-00000725</t>
  </si>
  <si>
    <t>Набор фурнитуры для изготовления качающегося крепления игрушки.&lt;br/&gt;Тип диска: фанера&lt;br/&gt;Внешний диаметр диска: 20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</si>
  <si>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</si>
  <si>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31,71 ₽</t>
  </si>
  <si>
    <t>67,95 ₽</t>
  </si>
  <si>
    <t>273,34 ₽</t>
  </si>
  <si>
    <t>nabor-25fk</t>
  </si>
  <si>
    <t>050038</t>
  </si>
  <si>
    <t>Комплект фурнитуры с дисками 25 мм (фанера) и о-шплинтами для изготовления качающихся суставов игрушек, КиКТойс</t>
  </si>
  <si>
    <t>00-00000726</t>
  </si>
  <si>
    <t>Набор фурнитуры для изготовления качающегося крепления игрушки.&lt;br/&gt;Тип диска: фанера&lt;br/&gt;Внешний диаметр диска: 25 мм*&lt;br/&gt;Тип шплинта: о-образный&lt;br/&gt;Размер шплинта: 2,5х25*&lt;br/&gt;Размер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</si>
  <si>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25 мм.Тип шплинта: о-образный. Размер шплинта: 2,5х25.Размер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</si>
  <si>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https://i.siteapi.org/u-GXe7QcNtii_34oKAoFxPUW6h0=/fit-in/1024x768/center/top/filters:quality(95)/c279983c40646bb.s.siteapi.org/img/15zvfh7ybzfkgskc4kwo04gw8c4kco</t>
  </si>
  <si>
    <t>nabor-30fk</t>
  </si>
  <si>
    <t>050039</t>
  </si>
  <si>
    <t>Комплект фурнитуры с дисками 30 мм (фанера) и о-шплинтами для изготовления качающихся суставов игрушек, КиКТойс</t>
  </si>
  <si>
    <t>00-00000727</t>
  </si>
  <si>
    <t>Набор фурнитуры для изготовления качающегося крепления игрушки.&lt;br/&gt;Тип диска: фанера&lt;br/&gt;Внешний диаметр диска: 30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</si>
  <si>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30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</si>
  <si>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34,16 ₽</t>
  </si>
  <si>
    <t>73,20 ₽</t>
  </si>
  <si>
    <t>300,64 ₽</t>
  </si>
  <si>
    <t>nabor-35fk</t>
  </si>
  <si>
    <t>050040</t>
  </si>
  <si>
    <t>Комплект фурнитуры с дисками 35 мм (фанера) и о-шплинтами для изготовления качающихся суставов игрушек, КиКТойс</t>
  </si>
  <si>
    <t>00-00000728</t>
  </si>
  <si>
    <t>Набор фурнитуры для изготовления качающегося крепления игрушки.&lt;br/&gt;Тип диска: фанера&lt;br/&gt;Внешний диаметр диска: 35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</si>
  <si>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35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</si>
  <si>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nabor-40fk</t>
  </si>
  <si>
    <t>050041</t>
  </si>
  <si>
    <t>Комплект фурнитуры с дисками 40 мм (фанера) и о-шплинтами для изготовления качающихся суставов игрушек, КиКТойс</t>
  </si>
  <si>
    <t>00-00000729</t>
  </si>
  <si>
    <t>Комплект 40 мм и 0-шпл. для игрушек</t>
  </si>
  <si>
    <t>Набор фурнитуры для изготовления качающегося крепления игрушки.&lt;br/&gt;Тип диска: фанера&lt;br/&gt;Внешний диаметр диска: 40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</si>
  <si>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</si>
  <si>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nabor-45fk</t>
  </si>
  <si>
    <t>050042</t>
  </si>
  <si>
    <t>Комплект фурнитуры с дисками 45 мм (фанера) и о-шплинтами для изготовления качающихся суставов игрушек, КиКТойс</t>
  </si>
  <si>
    <t>00-00000915</t>
  </si>
  <si>
    <t>Набор фурнитуры для изготовления качающегося крепления игрушки.&lt;br/&gt;Тип диска: фанера&lt;br/&gt;Внешний диаметр диска: 45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</si>
  <si>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45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</si>
  <si>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35,28 ₽</t>
  </si>
  <si>
    <t>75,60 ₽</t>
  </si>
  <si>
    <t>253,12 ₽</t>
  </si>
  <si>
    <t>nabor-50fk</t>
  </si>
  <si>
    <t>050043</t>
  </si>
  <si>
    <t>Комплект фурнитуры с дисками 50 мм (фанера) и о-шплинтами для изготовления качающихся суставов игрушек, КиКТойс</t>
  </si>
  <si>
    <t>00-00000916</t>
  </si>
  <si>
    <t>Набор фурнитуры для изготовления качающегося крепления игрушки.&lt;br/&gt;Тип диска: фанера&lt;br/&gt;Внешний диаметр диска:ворс 30-50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</si>
  <si>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диска:ворс 30-50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</si>
  <si>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258,72 ₽</t>
  </si>
  <si>
    <t>nabor-60fk</t>
  </si>
  <si>
    <t>50080</t>
  </si>
  <si>
    <t>Комплект фурнитуры с дисками 60 мм (фанера) и о-шплинтами для изготовления качающихся суставов игрушек, КиКТойс</t>
  </si>
  <si>
    <t>00-00001939</t>
  </si>
  <si>
    <t>Комплект 60 мм и о-шпл. для игрушек</t>
  </si>
  <si>
    <t>Набор фурнитуры для изготовления качающегося крепления игрушки. &lt;br/&gt; 
 Тип диска: фанера &lt;br/&gt; 
 Внешний диаметр диска: 60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</si>
  <si>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Смотреть на фото.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</si>
  <si>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274,32 ₽</t>
  </si>
  <si>
    <t>nabor-70fk</t>
  </si>
  <si>
    <t>50081</t>
  </si>
  <si>
    <t>Комплект фурнитуры с дисками 70 мм (фанера) и о-шплинтами для изготовления качающихся суставов игрушек, КиКТойс</t>
  </si>
  <si>
    <t>00-00001940</t>
  </si>
  <si>
    <t>Комплект 70 мм и о-шпл. для игрушек</t>
  </si>
  <si>
    <t>Набор фурнитуры для изготовления качающегося крепления игрушки. &lt;br/&gt; 
 Тип диска: фанера &lt;br/&gt; 
 Внешний диаметр диска: 70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</si>
  <si>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39,48 ₽</t>
  </si>
  <si>
    <t>84,60 ₽</t>
  </si>
  <si>
    <t>289,92 ₽</t>
  </si>
  <si>
    <t>Пузырчатая пленка</t>
  </si>
  <si>
    <t>nabor-15o-mdf</t>
  </si>
  <si>
    <t>Яндекс</t>
  </si>
  <si>
    <t>50063</t>
  </si>
  <si>
    <t>Комплект фурнитуры с дисками 10 мм (1,5 мм фибра), и о-шплинтами для изготовления качающихся суставов игрушек, КиКТойс</t>
  </si>
  <si>
    <t>00-00001323</t>
  </si>
  <si>
    <t>Комплект 10мм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</si>
  <si>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о-образный.&lt;br/&gt;&lt;br/&gt;Толщина диска: 1,5 мм.&lt;br/&gt;&lt;br/&gt;Размер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</si>
  <si>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Толщина диска: 1,5 мм. Тип шплинта: о-образный. Размер шплинта: 1,6х20. Состав упаковки: 30 дисков + 30 О-шплинтов. Подходит для изготовления 2х игрушек. *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</si>
  <si>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18,48 ₽</t>
  </si>
  <si>
    <t>39,60 ₽</t>
  </si>
  <si>
    <t>125,92 ₽</t>
  </si>
  <si>
    <t>nabor-12k</t>
  </si>
  <si>
    <t>20070</t>
  </si>
  <si>
    <t>Диск фибра (red fibre) 10 мм КиКТойс (толщина 1,5 мм), для изготовления подвижных суставов игрушек (20 шт)</t>
  </si>
  <si>
    <t>00-00001325</t>
  </si>
  <si>
    <t>Диск из фибры (red fibre).&lt;br/&gt;&lt;br/&gt;Внешний диаметр: 10 мм.&lt;br/&gt;&lt;br/&gt;Толщина: 1,5 мм.&lt;br/&gt;&lt;br/&gt;Материал: фибра - плотный спрессованный картон с дополнительной пропиткой.&lt;br/&gt;&lt;br/&gt;Состав упаковки: 20 шт.&lt;br/&gt;&lt;br/&gt;Размеры указаны без учёта допуска на изготовление.Фибра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 Для данного размера дисков обычно применяются шплинты диаметром 1,6 мм.</t>
  </si>
  <si>
    <t>Диск из фибры (red fibre). Внешний диаметр: 10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</si>
  <si>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11,76 ₽</t>
  </si>
  <si>
    <t>51,04 ₽</t>
  </si>
  <si>
    <t>disk-fibra-12</t>
  </si>
  <si>
    <t>30007</t>
  </si>
  <si>
    <t>Стальной гранулят КиКТойс, чистый, оцинкованный, 2-4 мм 450 г, шарики-гранулы для набивки игрушек, утяжеления, декор, дизайн</t>
  </si>
  <si>
    <t>00-00001368</t>
  </si>
  <si>
    <t>Стальной гранулят для игрушек 2-4 мм450г</t>
  </si>
  <si>
    <t>Наполнитель (гранулят). В составе стального гранулята используются стальные оцинкованные гранулы неправильной сферической формы. Фракция (средняя): 2-4 мм. Материал: сталь оцинкованная. Масса упаковки: 450 г. Используется для придания игрушкам массы и тяжести, чтобы они казались более "живыми".</t>
  </si>
  <si>
    <t>Диск, тедди, для игрушек, рукоделие, шплинт, т-шплинт, наполнитель</t>
  </si>
  <si>
    <t>39,20 ₽</t>
  </si>
  <si>
    <t>84,00 ₽</t>
  </si>
  <si>
    <t>221,80 ₽</t>
  </si>
  <si>
    <t>stekl-granul-3-4</t>
  </si>
  <si>
    <t>stal-granul</t>
  </si>
  <si>
    <t>Гранулят</t>
  </si>
  <si>
    <t>30006</t>
  </si>
  <si>
    <t>Стеклянный гранулят КиКТойс 5 мм 150 г, шарики-гранулы для набивки игрушек, утяжеления, декор, дизайн</t>
  </si>
  <si>
    <t>00-00001370</t>
  </si>
  <si>
    <t>Стеклянный гранулят для игрушек 5мм 150г</t>
  </si>
  <si>
    <t>Стеклянный наполнитель (гранулят).&lt;br/&gt;&lt;br/&gt;Фракция (средняя): 5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</si>
  <si>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(средняя): 1 мм/3 мм/5 мм (на выбор).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</si>
  <si>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69,00 ₽</t>
  </si>
  <si>
    <t>24,78 ₽</t>
  </si>
  <si>
    <t>53,10 ₽</t>
  </si>
  <si>
    <t>107,12 ₽</t>
  </si>
  <si>
    <t>stal-granul-2-4</t>
  </si>
  <si>
    <t>30005</t>
  </si>
  <si>
    <t>Стеклянный гранулят КиКТойс 3 мм 150 г, шарики-гранулы для набивки игрушек, утяжеления, декор, дизайн</t>
  </si>
  <si>
    <t>00-00001369</t>
  </si>
  <si>
    <t>Стеклянный гранулят для игрушек 3мм 150г</t>
  </si>
  <si>
    <t>Стеклянный наполнитель (гранулят).&lt;br/&gt;&lt;br/&gt;Фракция (средняя): 3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</si>
  <si>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70,00 ₽</t>
  </si>
  <si>
    <t>106,12 ₽</t>
  </si>
  <si>
    <t>stekl-granul-mal-5</t>
  </si>
  <si>
    <t>stekl-granul</t>
  </si>
  <si>
    <t>30004</t>
  </si>
  <si>
    <t>Стеклянный гранулят КиКТойс 1 мм 150 г, шарики-гранулы для набивки игрушек, утяжеления, декор, дизайн</t>
  </si>
  <si>
    <t>00-00001367</t>
  </si>
  <si>
    <t>Стеклянный гранулят для игрушек 1мм 150г</t>
  </si>
  <si>
    <t>Стеклянный наполнитель (гранулят).&lt;br/&gt;&lt;br/&gt;Фракция (средняя): 1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 &lt;br/&gt;&lt;br/&gt;Эти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</si>
  <si>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28,91 ₽</t>
  </si>
  <si>
    <t>61,95 ₽</t>
  </si>
  <si>
    <t>152,14 ₽</t>
  </si>
  <si>
    <t>stekl-granul-mal-3</t>
  </si>
  <si>
    <t>30009</t>
  </si>
  <si>
    <t>Стеклянный гранулят КиКТойс 3-4 мм 150 г, шарики-гранулы для набивки игрушек, утяжеления, декор, дизайн</t>
  </si>
  <si>
    <t>00-00001464</t>
  </si>
  <si>
    <t>Стеклянный гранулят для игрушек 150г</t>
  </si>
  <si>
    <t>Стеклянный наполнитель (гранулят).&lt;br/&gt;&lt;br/&gt;Фракция (средняя): 3-4 мм.&lt;br/&gt;&lt;br/&gt;Материал: стекло.&lt;br/&gt;&lt;br/&gt;Масса упаковки: 150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</si>
  <si>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оттенка.Он переносит стирку и сушку, а также не подвержен впитыванию запаха и влаги.</t>
  </si>
  <si>
    <t>https://i.siteapi.org/vA63yQel1tye0r9V-EUjGKQFfGM=/fit-in/1024x768/center/top/filters:quality(95)/c279983c40646bb.s.siteapi.org/img/69ike00ip7gg0w00804kggwwow00w8</t>
  </si>
  <si>
    <t>shplintovert-1,6-2,0</t>
  </si>
  <si>
    <t>030001</t>
  </si>
  <si>
    <t>Стеклянный гранулят КиКТойс 1 мм 400 г, шарики-гранулы для набивки игрушек, утяжеления, декор, дизайн</t>
  </si>
  <si>
    <t>00-00000235</t>
  </si>
  <si>
    <t>Стеклянный гранулят для игрушек 1мм 400г</t>
  </si>
  <si>
    <t>Стеклянный наполнитель (гранулят).&lt;br/&gt;&lt;br/&gt;Фракция: 1-1,5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</si>
  <si>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1 - 1,5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</si>
  <si>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29,40 ₽</t>
  </si>
  <si>
    <t>63,00 ₽</t>
  </si>
  <si>
    <t>112,60 ₽</t>
  </si>
  <si>
    <t>https://i.siteapi.org/PHRyI_6cJVeiI6Md1lqwB34per8=/fit-in/1024x768/center/top/filters:quality(95)/c279983c40646bb.s.siteapi.org/img/51pdk6ryo0w0so4o4g4c00o44wcsso</t>
  </si>
  <si>
    <t>stekl-granul-3</t>
  </si>
  <si>
    <t>030002</t>
  </si>
  <si>
    <t>Стеклянный гранулят КиКТойс 3 мм 400 г, шарики-гранулы для набивки игрушек, утяжеления, декор, дизайн</t>
  </si>
  <si>
    <t>00-00000236</t>
  </si>
  <si>
    <t>Стеклянный гранулят для игрушек 3мм 400г</t>
  </si>
  <si>
    <t>Стеклянный наполнитель (гранулят).&lt;br/&gt;&lt;br/&gt;Фракция (средняя): 3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</si>
  <si>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Фракции: 2 - 3 мм. Материал: стекло.Масса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</si>
  <si>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https://i.siteapi.org/_jZUnJk_KAdbtVQSDe1kKKQeh9Y=/fit-in/1024x768/center/top/filters:quality(95)/c279983c40646bb.s.siteapi.org/img/r2ti7sg21cgck88ccskskw0gk0wwcs</t>
  </si>
  <si>
    <t>stekl-granul-5</t>
  </si>
  <si>
    <t>030003</t>
  </si>
  <si>
    <t>Стеклянный гранулят КиКТойс 5 мм 400 г, шарики-гранулы для набивки игрушек, утяжеления, декор, дизайн</t>
  </si>
  <si>
    <t>Гр.63587</t>
  </si>
  <si>
    <t>Стеклянный гранулят для игрушек 5мм 400г</t>
  </si>
  <si>
    <t>Стеклянный наполнитель (гранулят).&lt;br/&gt;&lt;br/&gt;Фракция (средняя): 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</si>
  <si>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4 - 5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</si>
  <si>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stekl-granul-mal-1</t>
  </si>
  <si>
    <t>30008</t>
  </si>
  <si>
    <t>Стеклянный гранулят КиКТойс 3-4 мм 400 г, шарики-гранулы для набивки игрушек, утяжеления, декор, дизайн</t>
  </si>
  <si>
    <t>00-00001465</t>
  </si>
  <si>
    <t>Стеклянный гранулят для игрушек 400г</t>
  </si>
  <si>
    <t>Стеклянный наполнитель (гранулят). &lt;br/&gt;&lt;br/&gt;Фракция (средняя): 3-4 мм. &lt;br/&gt;&lt;br/&gt;Материал: стекло. &lt;br/&gt;&lt;br/&gt;Масса упаковки: 400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</si>
  <si>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</si>
  <si>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34,30 ₽</t>
  </si>
  <si>
    <t>73,50 ₽</t>
  </si>
  <si>
    <t>167,20 ₽</t>
  </si>
  <si>
    <t>stekl-granul-mal-3-4</t>
  </si>
  <si>
    <t>50082</t>
  </si>
  <si>
    <t>отсут на WB и Озоне</t>
  </si>
  <si>
    <t>Комплект фурнитуры с дисками 80 мм (фибра) и т-шплинтами для изготовления поворачивающихся суставов игрушек, КиКТойс</t>
  </si>
  <si>
    <t>00-00002325</t>
  </si>
  <si>
    <t>58,94 ₽</t>
  </si>
  <si>
    <t>126,30 ₽</t>
  </si>
  <si>
    <t>372,76 ₽</t>
  </si>
  <si>
    <t>nabor-90p</t>
  </si>
  <si>
    <t>50083</t>
  </si>
  <si>
    <t>Комплект фурнитуры с дисками 90 мм (фибра) и т-шплинтами для изготовления поворачивающихся суставов игрушек, КиКТойс</t>
  </si>
  <si>
    <t>00-00002327</t>
  </si>
  <si>
    <t>60,34 ₽</t>
  </si>
  <si>
    <t>129,30 ₽</t>
  </si>
  <si>
    <t>592,36 ₽</t>
  </si>
  <si>
    <t>nabor-3x20p</t>
  </si>
  <si>
    <t>50084</t>
  </si>
  <si>
    <t>Комплект фурнитуры с дисками 80 мм (фибра) и о-шплинтами для изготовления качающихся суставов игрушек, КиКТойс</t>
  </si>
  <si>
    <t>00-00002329</t>
  </si>
  <si>
    <t>59,64 ₽</t>
  </si>
  <si>
    <t>127,80 ₽</t>
  </si>
  <si>
    <t>378,56 ₽</t>
  </si>
  <si>
    <t>50085</t>
  </si>
  <si>
    <t>Комплект фурнитуры с дисками 90 мм (фибра) и о-шплинтами для изготовления качающихся суставов игрушек, КиКТойс</t>
  </si>
  <si>
    <t>00-00002330</t>
  </si>
  <si>
    <t>61,04 ₽</t>
  </si>
  <si>
    <t>130,80 ₽</t>
  </si>
  <si>
    <t>600,16 ₽</t>
  </si>
  <si>
    <t>nabor-3x20k</t>
  </si>
  <si>
    <t>20064</t>
  </si>
  <si>
    <t>Диск фибра (red fibre) 80 мм КиКТойс для изготовления подвижных суставов игрушек (10 шт)</t>
  </si>
  <si>
    <t>00-00002331</t>
  </si>
  <si>
    <t>Коробка №3</t>
  </si>
  <si>
    <t>20065</t>
  </si>
  <si>
    <t>Диск фибра (red fibre) 90 мм КиКТойс для изготовления подвижных суставов игрушек (10 шт)</t>
  </si>
  <si>
    <t>00-00002333</t>
  </si>
  <si>
    <t>180,00 ₽</t>
  </si>
  <si>
    <t>Коробка №4</t>
  </si>
  <si>
    <t>https://i.siteapi.org/hioPb0PtOOXaIL3ZQn9N5S3O_TY=/fit-in/1024x768/center/top/filters:quality(95)/c279983c40646bb.s.siteapi.org/img/63p7q1hwl80s0ko8sos8k08g0sckcw</t>
  </si>
  <si>
    <t>stekl-granul-1</t>
  </si>
  <si>
    <t>020058</t>
  </si>
  <si>
    <t>Дублирующая карточка на Озоне - распродать, удалить</t>
  </si>
  <si>
    <t>Диск из фибры (red fibre).&lt;br/&gt;&lt;br/&gt;Внешний диаметр: 35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</si>
  <si>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Коробка №5</t>
  </si>
  <si>
    <t>030002-25</t>
  </si>
  <si>
    <t>Стеклянный гранулят КиКТойс 3 мм 25кг, шарики-гранулы для набивки игрушек, утяжеления, декор, дизайн</t>
  </si>
  <si>
    <t>2900,00 ₽</t>
  </si>
  <si>
    <t>Коробка №6</t>
  </si>
  <si>
    <t>Цена ЯМ до скидки</t>
  </si>
  <si>
    <t>Стоимость на ЯМ</t>
  </si>
  <si>
    <t>Себестоимость (курс 70)</t>
  </si>
  <si>
    <t>Фасовка р/шт</t>
  </si>
  <si>
    <t>Комиссия Ozon(WB) (12%)</t>
  </si>
  <si>
    <t>Стоимость за 1 шт</t>
  </si>
  <si>
    <t>Наименование на WB (до 40 символов)</t>
  </si>
  <si>
    <t>060032-1</t>
  </si>
  <si>
    <t>Глазки для игрушек 11 мм 50 шт синие с лучиками с фиксатором, КиКТойс</t>
  </si>
  <si>
    <t>НК.11366</t>
  </si>
  <si>
    <t>Глазки 11 мм 50 шт синие с лучиками, с фиксаторами</t>
  </si>
  <si>
    <t>Глаза живые для игрушек и кукол, в комплекте с фиксаторами. &lt;br/&gt;&lt;br/&gt; Диаметр: 11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</si>
  <si>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Глаза, для игрушек, рукоделие, безопасное крепление, пластик</t>
  </si>
  <si>
    <t>828,00 ₽</t>
  </si>
  <si>
    <t>141,00 ₽</t>
  </si>
  <si>
    <t>25,00 ₽</t>
  </si>
  <si>
    <t>12,60 ₽</t>
  </si>
  <si>
    <t>275,40 ₽</t>
  </si>
  <si>
    <t>Коробка №2</t>
  </si>
  <si>
    <t>60393</t>
  </si>
  <si>
    <t>Глазки для игрушек 11 мм 50 шт зеленые с лучиками с фиксатором, КиКТойс</t>
  </si>
  <si>
    <t>00-00002383</t>
  </si>
  <si>
    <t>Глазки 11 мм 50 шт зеленые с лучиками, с фиксаторами</t>
  </si>
  <si>
    <t>12,76р.</t>
  </si>
  <si>
    <t>60394</t>
  </si>
  <si>
    <t>Глазки для игрушек 11 мм 50 шт коричневые с лучиками с фиксатором, КиКТойс</t>
  </si>
  <si>
    <t>00-00002384</t>
  </si>
  <si>
    <t>Глазки 11 мм 50 шт коричневые с лучиками, с фиксаторами</t>
  </si>
  <si>
    <t>60395</t>
  </si>
  <si>
    <t>Глазки для игрушек 13 мм 50 шт синие с лучиками с фиксатором, КиКТойс</t>
  </si>
  <si>
    <t>00-00002385</t>
  </si>
  <si>
    <t>Глазки 13 мм 50 шт синие с лучиками, с фиксаторами</t>
  </si>
  <si>
    <t>839,50 ₽</t>
  </si>
  <si>
    <t>76,80 ₽</t>
  </si>
  <si>
    <t>284,20 ₽</t>
  </si>
  <si>
    <t>60396</t>
  </si>
  <si>
    <t>Глазки для игрушек 13 мм 50 шт зеленые с лучиками с фиксатором, КиКТойс</t>
  </si>
  <si>
    <t>00-00002386</t>
  </si>
  <si>
    <t>Глазки 13 мм 50 шт зеленые с лучиками, с фиксаторами</t>
  </si>
  <si>
    <t>60397</t>
  </si>
  <si>
    <t>Глазки для игрушек 13 мм 50 шт коричневые с лучиками с фиксатором, КиКТойс</t>
  </si>
  <si>
    <t>00-00002387</t>
  </si>
  <si>
    <t>Глазки 13 мм 50 шт коричневые с лучиками, с фиксаторами</t>
  </si>
  <si>
    <t>Глаза живые для игрушек и кукол, в комплекте с фиксаторами.&lt;br/&gt;&lt;br/&gt; Диаметр: 13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</si>
  <si>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60398</t>
  </si>
  <si>
    <t>Глазки для игрушек 16 мм 50 шт синие с лучиками с фиксатором, КиКТойс</t>
  </si>
  <si>
    <t>00-00002378</t>
  </si>
  <si>
    <t>Глазки 16 мм 50 шт синие с лучиками, с фиксаторами</t>
  </si>
  <si>
    <t>849,85 ₽</t>
  </si>
  <si>
    <t>739,00 ₽</t>
  </si>
  <si>
    <t>162,50 ₽</t>
  </si>
  <si>
    <t>77,88 ₽</t>
  </si>
  <si>
    <t>270,62 ₽</t>
  </si>
  <si>
    <t>60399</t>
  </si>
  <si>
    <t>Глазки для игрушек 16 мм 50 шт зеленые с лучиками с фиксатором, КиКТойс</t>
  </si>
  <si>
    <t>нк.11358</t>
  </si>
  <si>
    <t>Глазки 16 мм 50 шт зеленые с лучиками, с фиксаторами</t>
  </si>
  <si>
    <t>Глаза живые для игрушек и кукол, в комплекте с фиксаторами.&lt;br/&gt;&lt;br/&gt; Диаметр: 16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</si>
  <si>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60400</t>
  </si>
  <si>
    <t>Глазки для игрушек 16 мм 50 шт коричневые с лучиками с фиксатором, КиКТойс</t>
  </si>
  <si>
    <t>00-00002380</t>
  </si>
  <si>
    <t>Глазки 16 мм 50 шт коричневые с лучиками, с фиксаторами</t>
  </si>
  <si>
    <t>060003-1</t>
  </si>
  <si>
    <t>нет (выводим) только FBO</t>
  </si>
  <si>
    <t>Глаза живые синие, диаметр 16 мм, в комплекте с фиксатором (50 шт), КиКТойс</t>
  </si>
  <si>
    <t>Глазки 16 мм 50 шт синие , с фиксаторами</t>
  </si>
  <si>
    <t>Глаза живые для игрушек и кукол, в комплекте с фиксаторами. &lt;br /&gt; 
 Диаметр: 16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</si>
  <si>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16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</si>
  <si>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542,80 ₽</t>
  </si>
  <si>
    <t>472,00 ₽</t>
  </si>
  <si>
    <t>45,84 ₽</t>
  </si>
  <si>
    <t>35,66 ₽</t>
  </si>
  <si>
    <t>060009-1</t>
  </si>
  <si>
    <t>Глаза живые зеленые, диаметр 16 мм, в комплекте с фиксатором (50 шт), КиКТойс</t>
  </si>
  <si>
    <t>???</t>
  </si>
  <si>
    <t>Глазки 16 мм 50 шт зеленые , с фиксаторами</t>
  </si>
  <si>
    <t>060014-1</t>
  </si>
  <si>
    <t>Глаза живые коричневые, диаметр 16 мм, в комплекте с фиксатором (50 шт), КиКТойс</t>
  </si>
  <si>
    <t>Глазки 16 мм 50 шт коричневые , с фиксаторами</t>
  </si>
  <si>
    <t>060035</t>
  </si>
  <si>
    <t>Глазки для игрушек 18 мм 50 шт синие с лучиками с фиксатором, КиКТойс</t>
  </si>
  <si>
    <t>НК.11369</t>
  </si>
  <si>
    <t>Глазки 18 мм 50 шт синие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</si>
  <si>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</si>
  <si>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882,05 ₽</t>
  </si>
  <si>
    <t>767,00 ₽</t>
  </si>
  <si>
    <t>81,24 ₽</t>
  </si>
  <si>
    <t>295,26 ₽</t>
  </si>
  <si>
    <t>060040</t>
  </si>
  <si>
    <t>Глазки для игрушек 18 мм 50 шт зеленые с лучиками с фиксатором, КиКТойс</t>
  </si>
  <si>
    <t>нк.11359</t>
  </si>
  <si>
    <t>Глазки 18 мм 50 шт зеленые с лучиками, с фиксаторами</t>
  </si>
  <si>
    <t>060045</t>
  </si>
  <si>
    <t>Глазки для игрушек 18 мм 50 шт коричневые с лучиками с фиксатором, КиКТойс</t>
  </si>
  <si>
    <t>00-00002381</t>
  </si>
  <si>
    <t>Глазки 18 мм 50 шт коричневые с лучиками, с фиксаторами</t>
  </si>
  <si>
    <t>060004-1</t>
  </si>
  <si>
    <t>Глаза живые синие, диаметр 18 мм, в комплекте с фиксатором (50 шт), КиКТойс</t>
  </si>
  <si>
    <t>Глазки 18 мм 50 шт синие, с фиксаторами</t>
  </si>
  <si>
    <t>Глаза живые для игрушек и кукол, в комплекте с фиксаторами. &lt;br /&gt; 
 Диаметр: 18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</si>
  <si>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18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</si>
  <si>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653,20 ₽</t>
  </si>
  <si>
    <t>568,00 ₽</t>
  </si>
  <si>
    <t>57,36 ₽</t>
  </si>
  <si>
    <t>120,14 ₽</t>
  </si>
  <si>
    <t>060010-1</t>
  </si>
  <si>
    <t>Глаза живые зеленые, диаметр 18 мм, в комплекте с фиксатором (50 шт), КиКТойс</t>
  </si>
  <si>
    <t>Глазки 18 мм 50 шт зеленые, с фиксаторами</t>
  </si>
  <si>
    <t>060015-1</t>
  </si>
  <si>
    <t>Глаза живые коричневые, диаметр 18 мм, в комплекте с фиксатором (50 шт), КиКТойс</t>
  </si>
  <si>
    <t>Глазки 18 мм 50 шт коричневые, с фиксаторами</t>
  </si>
  <si>
    <t>060097</t>
  </si>
  <si>
    <t xml:space="preserve">Глазки для игрушек 18 мм 50 шт зеленые кошачий зрачок, с фиксатором , КиКТойс </t>
  </si>
  <si>
    <t>00-00000667</t>
  </si>
  <si>
    <t>Глазки 18 мм 50 шт зеленые кошачий зрачок</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</si>
  <si>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25 пар глаз и 50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</si>
  <si>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060036-2</t>
  </si>
  <si>
    <t>Глазки для игрушек 20 мм 50 шт синие с лучиками с фиксатором, КиКТойс</t>
  </si>
  <si>
    <t>НК.11370</t>
  </si>
  <si>
    <t>Глазки 20 мм 50 шт синие с лучиками, с фиксаторами</t>
  </si>
  <si>
    <t>Глаза живые для игрушек и кукол, в комплекте с фиксаторами. &lt;br /&gt; 
 Диаметр: 20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</si>
  <si>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818,80 ₽</t>
  </si>
  <si>
    <t>712,00 ₽</t>
  </si>
  <si>
    <t>74,64 ₽</t>
  </si>
  <si>
    <t>246,86 ₽</t>
  </si>
  <si>
    <t>060041-2</t>
  </si>
  <si>
    <t>Глазки для игрушек 20 мм 50 шт зеленые с лучиками с фиксатором, КиКТойс</t>
  </si>
  <si>
    <t>НК.11360</t>
  </si>
  <si>
    <t>Глазки 20 мм 50 шт зеленые с лучиками, с фиксаторами</t>
  </si>
  <si>
    <t>Глаза живые для игрушек и кукол, в комплекте с фиксаторами. &lt;br/&gt; 
 Диаметр: 20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</si>
  <si>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914,25 ₽</t>
  </si>
  <si>
    <t>795,00 ₽</t>
  </si>
  <si>
    <t>319,90 ₽</t>
  </si>
  <si>
    <t>060046-2</t>
  </si>
  <si>
    <t>Глазки для игрушек 20 мм 50 шт коричневые с лучиками с фиксатором, КиКТойс</t>
  </si>
  <si>
    <t>НК 11365</t>
  </si>
  <si>
    <t>Глазки 20мм 50 шт коричневые с лучиками, с фиксаторами</t>
  </si>
  <si>
    <t>060005-1</t>
  </si>
  <si>
    <t>Глаза живые синие, диаметр 20 мм, в комплекте с фиксатором (50 шт), КиКТойс</t>
  </si>
  <si>
    <t>Глазки 20 мм 50 шт синие, с фиксаторами</t>
  </si>
  <si>
    <t>Глаза живые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</si>
  <si>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676,20 ₽</t>
  </si>
  <si>
    <t>588,00 ₽</t>
  </si>
  <si>
    <t>59,76 ₽</t>
  </si>
  <si>
    <t>137,74 ₽</t>
  </si>
  <si>
    <t>060011-1</t>
  </si>
  <si>
    <t>Глаза живые зеленые, диаметр 20 мм, в комплекте с фиксатором (50 шт), КиКТойс</t>
  </si>
  <si>
    <t>Глазки 20 мм 50 шт зеленые, с фиксаторами</t>
  </si>
  <si>
    <t>060016-1</t>
  </si>
  <si>
    <t>Глаза живые коричневые, диаметр 20 мм, в комплекте с фиксатором (50 шт), КиКТойс</t>
  </si>
  <si>
    <t>Глазки 20 мм 50 шт коричневые, с фиксаторами</t>
  </si>
  <si>
    <t>060099-2</t>
  </si>
  <si>
    <t>Глазки для игрушек 20 мм 50 шт зеленые с лучиками, кошачий зрачок, с фиксатором, КиКТойс</t>
  </si>
  <si>
    <t>00-00000669</t>
  </si>
  <si>
    <t>Глазки 20 мм 50 шт зеленые кошачий зрачок с лучиками</t>
  </si>
  <si>
    <t>zivie-lych-kosh-20-50</t>
  </si>
  <si>
    <t>060106</t>
  </si>
  <si>
    <t>Глаза живые, кошачий зрачок, диаметр 20 мм, в комплекте с фиксатором (50 шт), КиКТойс</t>
  </si>
  <si>
    <t>00-00000670</t>
  </si>
  <si>
    <t>Глазки 20 мм 50 шт зеленые кошачий зрачок</t>
  </si>
  <si>
    <t>https://i.siteapi.org/iOc-5o-MYFD3MwQ0abb3bwl3uG0=/fit-in/1024x768/center/top/filters:quality(95)/c279983c40646bb.s.siteapi.org/img/1j66etcmgtvoggo44840kog4kw88s0</t>
  </si>
  <si>
    <t>zivie-kosh-20</t>
  </si>
  <si>
    <t>60401</t>
  </si>
  <si>
    <t>Глазки для игрушек 16 мм 50 шт синие с лучиками, кошачий зрачок с фиксатором, КиКТойс</t>
  </si>
  <si>
    <t>00-00002375</t>
  </si>
  <si>
    <t>Глазки 16 мм 50 шт синие кошачий зрачок с лучиками</t>
  </si>
  <si>
    <t>60402</t>
  </si>
  <si>
    <t>Глазки для игрушек 18 мм 50 шт синие с лучиками, кошачий зрачок с фиксатором, КиКТойс</t>
  </si>
  <si>
    <t>00-00002376</t>
  </si>
  <si>
    <t>Глазки 18 мм 50 шт синие кошачий зрачок с лучиками</t>
  </si>
  <si>
    <t>Глаза живые для игрушек и кукол, в комплекте с фиксаторами. &lt;br/&gt;&lt;br/&gt; Диаметр: 18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</si>
  <si>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60403</t>
  </si>
  <si>
    <t>Глазки для игрушек 20 мм 50 шт синие с лучиками, кошачий зрачок с фиксатором, КиКТойс</t>
  </si>
  <si>
    <t>00-00002377</t>
  </si>
  <si>
    <t>Глазки 20 мм 50 шт синие кошачий зрачок с лучиками</t>
  </si>
  <si>
    <t>Глаза живые для игрушек и кукол, в комплекте с фиксаторами.&lt;br/&gt;&lt;br/&gt; Диаметр: 20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</si>
  <si>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69,72 ₽</t>
  </si>
  <si>
    <t>210,78 ₽</t>
  </si>
  <si>
    <t>060074</t>
  </si>
  <si>
    <t>Глазки для игрушек 7 мм 50 шт, бусинки черные с фиксатором, КиКТойс</t>
  </si>
  <si>
    <t>НК.35997</t>
  </si>
  <si>
    <t>Глазки 7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</si>
  <si>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 Глаза бусинки чёрные диаметр 7 мм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 &lt;br/&gt;&lt;br/&gt; *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 В комплект входит: 25 пар глаз и 50 фиксаторов.&lt;br/&gt;&lt;br/&gt; 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</si>
  <si>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</si>
  <si>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639,40 ₽</t>
  </si>
  <si>
    <t>556,00 ₽</t>
  </si>
  <si>
    <t>55,92 ₽</t>
  </si>
  <si>
    <t>202,08 ₽</t>
  </si>
  <si>
    <t>bysinki-cherniye-7-50</t>
  </si>
  <si>
    <t>Глаза бусинки для игрушек, черные, 7 мм</t>
  </si>
  <si>
    <t>60075</t>
  </si>
  <si>
    <t>Глазки для игрушек 9 мм 50 шт, бусинки черные с фиксатором, КиКТойс</t>
  </si>
  <si>
    <t>НК.35998</t>
  </si>
  <si>
    <t>Глазки 9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</si>
  <si>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</si>
  <si>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</si>
  <si>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776,25 ₽</t>
  </si>
  <si>
    <t>675,00 ₽</t>
  </si>
  <si>
    <t>75,50 ₽</t>
  </si>
  <si>
    <t>301,30 ₽</t>
  </si>
  <si>
    <t>bysinki-cherniye-9-50</t>
  </si>
  <si>
    <t>Глаза бусинки для игрушек, черные, 9 мм</t>
  </si>
  <si>
    <t>060076</t>
  </si>
  <si>
    <t>Глазки для игрушек 10 мм 50 шт, бусинки черные с фиксатором, КиКТойс</t>
  </si>
  <si>
    <t>НК.35999</t>
  </si>
  <si>
    <t>Глазки 10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</si>
  <si>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</si>
  <si>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</si>
  <si>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657,80 ₽</t>
  </si>
  <si>
    <t>572,00 ₽</t>
  </si>
  <si>
    <t>80,50 ₽</t>
  </si>
  <si>
    <t>57,84 ₽</t>
  </si>
  <si>
    <t>205,66 ₽</t>
  </si>
  <si>
    <t>bysinki-cherniye-10-50</t>
  </si>
  <si>
    <t>Глаза бусинки для игрушек, черные, 10 мм</t>
  </si>
  <si>
    <t>060077</t>
  </si>
  <si>
    <t>Глазки для игрушек 13 мм 50 шт, бусинки черные с фиксатором, КиКТойс</t>
  </si>
  <si>
    <t>НК.36000</t>
  </si>
  <si>
    <t>Глазки 13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</si>
  <si>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13 мм чёрные для игрушек и кукол, в комплекте с фиксаторами.&lt;br/&gt;&lt;br/&gt;Преимущества: &lt;br/&gt;&lt;br/&gt;*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25 пар глаз и 50 фиксаторов.&lt;br/&gt;&lt;br/&gt;Характеристики*:&lt;br/&gt;&lt;br/&gt;Цвет**: черный&lt;br/&gt;&lt;br/&gt;Диаметр: 13 мм&lt;br/&gt;&lt;br/&gt;Высота выпуклой части глаза: 5 мм&lt;br/&gt;&lt;br/&gt;Длина ножки: 15 мм&lt;br/&gt;&lt;br/&gt;Наибольший диаметр ножки: 5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</si>
  <si>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</si>
  <si>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86,00 ₽</t>
  </si>
  <si>
    <t>200,16 ₽</t>
  </si>
  <si>
    <t>bysinki-cherniye-13-50</t>
  </si>
  <si>
    <t>Глаза бусинки для игрушек, черные, 13 мм</t>
  </si>
  <si>
    <t>060078</t>
  </si>
  <si>
    <t>Глазки для игрушек 16 мм 50 шт, бусинки черные с фиксатором, КиКТойс</t>
  </si>
  <si>
    <t>НК.36001</t>
  </si>
  <si>
    <t>Глазки 16 мм 50 шт бусинки черные, с фиксаторами</t>
  </si>
  <si>
    <t>&lt;br/&gt;&lt;br/&gt;При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16 мм&lt;br/&gt;&lt;br/&gt; Высота выпуклой части глаза: 5 мм&lt;br/&gt;&lt;br/&gt; 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</si>
  <si>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</si>
  <si>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685,40 ₽</t>
  </si>
  <si>
    <t>596,00 ₽</t>
  </si>
  <si>
    <t>88,50 ₽</t>
  </si>
  <si>
    <t>60,72 ₽</t>
  </si>
  <si>
    <t>218,78 ₽</t>
  </si>
  <si>
    <t>bysinki-cherniye-16-50</t>
  </si>
  <si>
    <t>Глаза бусинки для игрушек, черные, 16 мм</t>
  </si>
  <si>
    <t>060079</t>
  </si>
  <si>
    <t>Глазки для игрушек 18 мм 50 шт, бусинки черные с фиксатором, КиКТойс</t>
  </si>
  <si>
    <t>нк.36002</t>
  </si>
  <si>
    <t>Глазки 18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</si>
  <si>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18 мм &lt;br/&gt;&lt;br/&gt;Высота выпуклой части глаза: 5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</si>
  <si>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</si>
  <si>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92,50 ₽</t>
  </si>
  <si>
    <t>214,78 ₽</t>
  </si>
  <si>
    <t>bysinki-cherniye-18-50</t>
  </si>
  <si>
    <t>Глаза бусинки для игрушек, черные, 18 мм</t>
  </si>
  <si>
    <t>060080</t>
  </si>
  <si>
    <t>Глазки для игрушек 21 мм 50 шт, бусинки черные с фиксатором, КиКТойс</t>
  </si>
  <si>
    <t>НК.36003</t>
  </si>
  <si>
    <t>Глазки 21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</si>
  <si>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21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</si>
  <si>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</si>
  <si>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111,00 ₽</t>
  </si>
  <si>
    <t>196,28 ₽</t>
  </si>
  <si>
    <t>bysinki-cherniye-21-50</t>
  </si>
  <si>
    <t>Глаза бусинки для игрушек, черные, 21 мм</t>
  </si>
  <si>
    <t>60404</t>
  </si>
  <si>
    <t>Глазки для игрушек 16 мм 50 шт полупрозрачные белые с фиксатором, КиКТойс</t>
  </si>
  <si>
    <t>НК.35983</t>
  </si>
  <si>
    <t>Глазки 16 мм 50 шт полупрозрачные белые, с фиксаторами</t>
  </si>
  <si>
    <t>Глаза полупрозрачные с белой краской для игрушек и кукол, в комплекте с фиксаторами.&lt;br/&gt;&lt;br/&gt;Диаметр: 16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</si>
  <si>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Глаза полупрозрачные с белой краской для игрушек и кукол, в комплекте с фиксаторами.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</si>
  <si>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994,75 ₽</t>
  </si>
  <si>
    <t>865,00 ₽</t>
  </si>
  <si>
    <t>249,50 ₽</t>
  </si>
  <si>
    <t>93,00 ₽</t>
  </si>
  <si>
    <t>294,50 ₽</t>
  </si>
  <si>
    <t>Набор для изготовления игрушки, куклы детский</t>
  </si>
  <si>
    <t>60405</t>
  </si>
  <si>
    <t>Глазки для игрушек 18 мм 50 шт полупрозрачные белые с фиксатором, КиКТойс</t>
  </si>
  <si>
    <t>00-00002421</t>
  </si>
  <si>
    <t>Глазки 18 мм 50 шт полупрозрачные белые, с фиксаторами</t>
  </si>
  <si>
    <t>Глаза полупрозрачные с белой краской для игрушек и кукол, в комплекте с фиксаторами.&lt;br/&gt;&lt;br/&gt;Диаметр: 18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</si>
  <si>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254,50 ₽</t>
  </si>
  <si>
    <t>94,44 ₽</t>
  </si>
  <si>
    <t>300,06 ₽</t>
  </si>
  <si>
    <t>60406</t>
  </si>
  <si>
    <t>Глазки для игрушек 20 мм 50 шт полупрозрачные белые с фиксатором, КиКТойс</t>
  </si>
  <si>
    <t>Глазки 20 мм 50 шт полупрозрачные белые, с фиксаторами</t>
  </si>
  <si>
    <t>Глаза полупрозрачные с белой краской для игрушек и кукол, в комплекте с фиксаторами.&lt;br/&gt;&lt;br/&gt;Диаметр: 20 мм. 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</si>
  <si>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1 018,90 ₽</t>
  </si>
  <si>
    <t>886,00 ₽</t>
  </si>
  <si>
    <t>260,00 ₽</t>
  </si>
  <si>
    <t>95,52 ₽</t>
  </si>
  <si>
    <t>302,48 ₽</t>
  </si>
  <si>
    <t>60407</t>
  </si>
  <si>
    <t>Глазки для игрушек 22 мм 50 шт полупрозрачные белые с фиксатором, КиКТойс</t>
  </si>
  <si>
    <t>00-00000500</t>
  </si>
  <si>
    <t>Глазки 22 мм 50 шт полупрозрачные белые, с фиксаторами</t>
  </si>
  <si>
    <t>Глаза полупрозрачные с белой краской для игрушек и кукол, в комплекте с фиксаторами.&lt;br/&gt;&lt;br/&gt;Диаметр: 22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</si>
  <si>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1 082,15 ₽</t>
  </si>
  <si>
    <t>941,00 ₽</t>
  </si>
  <si>
    <t>262,00 ₽</t>
  </si>
  <si>
    <t>102,12 ₽</t>
  </si>
  <si>
    <t>348,88 ₽</t>
  </si>
  <si>
    <t>60408</t>
  </si>
  <si>
    <t>Глазки для игрушек 25мм 50 шт полупрозрачные белые с фиксатором, КиКТойс</t>
  </si>
  <si>
    <t>00-00000502</t>
  </si>
  <si>
    <t>Глазки 25 мм 50 шт полупрозрачные белые, с фиксаторами</t>
  </si>
  <si>
    <t>Глаза полупрозрачные с белой краской для игрушек и кукол, в комплекте с фиксаторами.&lt;br/&gt;&lt;br/&gt;Диаметр: 25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</si>
  <si>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1 125,85 ₽</t>
  </si>
  <si>
    <t>979,00 ₽</t>
  </si>
  <si>
    <t>106,68 ₽</t>
  </si>
  <si>
    <t>382,32 ₽</t>
  </si>
  <si>
    <t>60409</t>
  </si>
  <si>
    <t>Глазки для игрушек 18 мм 50 шт полупрозрачные золотые, кошачий зрачок с фиксатором, КиКТойс</t>
  </si>
  <si>
    <t>00-00002422</t>
  </si>
  <si>
    <t>Глазки 18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</si>
  <si>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&lt;br/&gt;&lt;br/&gt;Глазки придают игрушке и кукле более живой вид. &lt;br/&gt;&lt;br/&gt;Состав: 50 комплектов (глаз + фиксатор).</t>
  </si>
  <si>
    <t>Глаза полупрозрачные с золотой краской и кошачьим зрачком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золотой краской. Используются для изготовления игрушек и кукол. Глазки придают игрушке и кукле более живой вид. Состав: 50 комплектов (глаз + фиксатор).</t>
  </si>
  <si>
    <t>1 008,55 ₽</t>
  </si>
  <si>
    <t>877,00 ₽</t>
  </si>
  <si>
    <t>305,06 ₽</t>
  </si>
  <si>
    <t>https://i.siteapi.org/cXg6RhJEXGhslGEt8mf9Nso9Zgs=/fit-in/1024x768/center/top/filters:quality(95)/c279983c40646bb.s.siteapi.org/img/frcdejwsurcw4sosgswk4sggssog4s</t>
  </si>
  <si>
    <t>60410</t>
  </si>
  <si>
    <t>Глазки для игрушек 20 мм 50 шт полупрозрачные золотые, кошачий зрачок с фиксатором, КиКТойс</t>
  </si>
  <si>
    <t>00-00002423</t>
  </si>
  <si>
    <t>Глазки 20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</si>
  <si>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</si>
  <si>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60411</t>
  </si>
  <si>
    <t>Глазки для игрушек 22 мм 50 шт полупрозрачные золотые, кошачий зрачок с фиксатором, КиКТойс</t>
  </si>
  <si>
    <t>00-00002424</t>
  </si>
  <si>
    <t>Глазки 22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</si>
  <si>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</si>
  <si>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60412</t>
  </si>
  <si>
    <t>Глазки для игрушек 16 мм 50 шт полупрозрачные коричневые с фиксатором, КиКТойс</t>
  </si>
  <si>
    <t>00-00002425</t>
  </si>
  <si>
    <t>Глазки 16 мм 50 шт полупрозрачные коричневые, с фиксаторами</t>
  </si>
  <si>
    <t>Глаза полупрозрачные с коричневой краской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коричневой краской. &lt;br/&gt;&lt;br/&gt;Используются для изготовления игрушек и кукол. &lt;br/&gt;&lt;br/&gt;Глазки придают игрушке и кукле более живой вид.</t>
  </si>
  <si>
    <t>Глаза полупрозрачные с коричневой краской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коричневой краской. Используются для изготовления игрушек и кукол. Глазки придают игрушке и кукле более живой вид.</t>
  </si>
  <si>
    <t>60413</t>
  </si>
  <si>
    <t>Глазки для игрушек 18 мм 50 шт полупрозрачные коричневые с фиксатором, КиКТойс</t>
  </si>
  <si>
    <t>00-00002426</t>
  </si>
  <si>
    <t>Глазки 18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</si>
  <si>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18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</si>
  <si>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60414</t>
  </si>
  <si>
    <t>Глазки для игрушек 20 мм 50 шт полупрозрачные коричневые с фиксатором, КиКТойс</t>
  </si>
  <si>
    <t>00-00002427</t>
  </si>
  <si>
    <t>Глазки 20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</si>
  <si>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</si>
  <si>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60415</t>
  </si>
  <si>
    <t>Глазки для игрушек 22 мм 50 шт полупрозрачные коричневые с фиксатором, КиКТойс</t>
  </si>
  <si>
    <t>00-00002428</t>
  </si>
  <si>
    <t>Глазки 22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</si>
  <si>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</si>
  <si>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60416</t>
  </si>
  <si>
    <t>Глазки для игрушек 25 мм 50 шт полупрозрачные коричневые с фиксатором, КиКТойс</t>
  </si>
  <si>
    <t>00-00002429</t>
  </si>
  <si>
    <t>Глазки 25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</si>
  <si>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</si>
  <si>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60417</t>
  </si>
  <si>
    <t>Глазки для игрушек 16 мм 50 шт полупрозрачные золотые с фиксатором, КиКТойс</t>
  </si>
  <si>
    <t>00-00002430</t>
  </si>
  <si>
    <t>Глазки 16 мм 50 шт полупрозрачные золотые, с фиксаторами</t>
  </si>
  <si>
    <t>Глаза полупрозрачные золотые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 &lt;br/&gt;&lt;br/&gt;Состав: 50 глаз и 50 фиксаторов</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</si>
  <si>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 Цвет**: золотой. Диаметр: Указано на фото.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</si>
  <si>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82,08 ₽</t>
  </si>
  <si>
    <t>214,42 ₽</t>
  </si>
  <si>
    <t>60418</t>
  </si>
  <si>
    <t>Глазки для игрушек 18 мм 50 шт полупрозрачные золотые с фиксатором, КиКТойс</t>
  </si>
  <si>
    <t>00-00002431</t>
  </si>
  <si>
    <t>Глазки 18 мм 50 шт полупрозрачные золотые, с фиксаторами</t>
  </si>
  <si>
    <t>Глаза полупрозрачные золотые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</si>
  <si>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60419</t>
  </si>
  <si>
    <t>Глазки для игрушек 20 мм 50 шт полупрозрачные золотые с фиксатором, КиКТойс</t>
  </si>
  <si>
    <t>00-00002432</t>
  </si>
  <si>
    <t>Глазки 20 мм 50 шт полупрозрачные золотые, с фиксаторами</t>
  </si>
  <si>
    <t>Глаза полупрозрачные золотые для игрушек и кукол, в комплекте с фиксаторами. &lt;br/&gt;&lt;br/&gt;Диаметр: 20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</si>
  <si>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60420</t>
  </si>
  <si>
    <t>Глазки для игрушек 22 мм 50 шт полупрозрачные золотые с фиксатором, КиКТойс</t>
  </si>
  <si>
    <t>00-00002433</t>
  </si>
  <si>
    <t>Глазки 22 мм 50 шт полупрозрачные золотые, с фиксаторами</t>
  </si>
  <si>
    <t>Глаза полупрозрачные золотые для игрушек и кукол, в комплекте с фиксаторами. &lt;br/&gt;&lt;br/&gt;Диаметр: 22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</si>
  <si>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60421</t>
  </si>
  <si>
    <t>Глазки для игрушек 25 мм 50 шт полупрозрачные золотые с фиксатором, КиКТойс</t>
  </si>
  <si>
    <t>00-00002434</t>
  </si>
  <si>
    <t>Глазки 25 мм 50 шт полупрозрачные золотые, с фиксаторами</t>
  </si>
  <si>
    <t>Глаза полупрозрачные золотые для игрушек и кукол, в комплекте с фиксаторами. &lt;br/&gt;&lt;br/&gt;Диаметр: 25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</si>
  <si>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60422</t>
  </si>
  <si>
    <t>Глазки для игрушек 16 мм 50 шт полупрозрачные зеленые с фиксатором, КиКТойс</t>
  </si>
  <si>
    <t>00-00002435</t>
  </si>
  <si>
    <t>Глазки 16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</si>
  <si>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16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</si>
  <si>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Характеристики*:Цвет**: зеленый.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</si>
  <si>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60423</t>
  </si>
  <si>
    <t>Глазки для игрушек 18 мм 50 шт полупрозрачные зеленые с фиксатором, КиКТойс</t>
  </si>
  <si>
    <t>00-00002436</t>
  </si>
  <si>
    <t>Глазки 18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</si>
  <si>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</si>
  <si>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60424</t>
  </si>
  <si>
    <t>Глазки для игрушек 20 мм 50 шт полупрозрачные зеленые с фиксатором, КиКТойс</t>
  </si>
  <si>
    <t>00-00002437</t>
  </si>
  <si>
    <t>Глазки 20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</si>
  <si>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</si>
  <si>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60425</t>
  </si>
  <si>
    <t>Глазки для игрушек 22 мм 50 шт полупрозрачные зеленые с фиксатором, КиКТойс</t>
  </si>
  <si>
    <t>00-00002438</t>
  </si>
  <si>
    <t>Глазки 22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</si>
  <si>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</si>
  <si>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60426</t>
  </si>
  <si>
    <t>Глазки для игрушек 25 мм 50 шт полупрозрачные зеленые с фиксатором, КиКТойс</t>
  </si>
  <si>
    <t>00-00002439</t>
  </si>
  <si>
    <t>Глазки 25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</si>
  <si>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</si>
  <si>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60427</t>
  </si>
  <si>
    <t>Глазки для игрушек 16 мм 50 шт полупрозрачные синие с фиксатором, КиКТойс</t>
  </si>
  <si>
    <t>00-00002440</t>
  </si>
  <si>
    <t>Глазки 16 мм 50 шт полупрозрачные синие, с фиксаторами</t>
  </si>
  <si>
    <t>Глаза полупрозрачные синий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50 глаз и 50 фиксаторов. &lt;br/&gt;&lt;br/&gt;Изделия упакованы в пакетик с запаянным швом. &lt;br/&gt;&lt;br/&gt;Характеристики*: &lt;br/&gt;&lt;br/&gt;Цвет**: синий &lt;br/&gt;&lt;br/&gt;Диаметр: 16 мм &lt;br/&gt;&lt;br/&gt;Высота выпуклой части глаза: 7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</si>
  <si>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50 глаз и 5 фиксаторов. Изделия упакованы в пакетик с запаянным швом. Характеристики*: Цвет**: синий;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</si>
  <si>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60428</t>
  </si>
  <si>
    <t>Глазки для игрушек 18 мм 50 шт полупрозрачные синие с фиксатором, КиКТойс</t>
  </si>
  <si>
    <t>00-00002441</t>
  </si>
  <si>
    <t>Глазки 18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</si>
  <si>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</si>
  <si>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60429</t>
  </si>
  <si>
    <t>Глазки для игрушек 20 мм 50 шт полупрозрачные синие с фиксатором, КиКТойс</t>
  </si>
  <si>
    <t>00-00002442</t>
  </si>
  <si>
    <t>Глазки 20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</si>
  <si>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</si>
  <si>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60430</t>
  </si>
  <si>
    <t>Глазки для игрушек 22 мм 50 шт полупрозрачные синие с фиксатором, КиКТойс</t>
  </si>
  <si>
    <t>00-00002443</t>
  </si>
  <si>
    <t>Глазки 22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</si>
  <si>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</si>
  <si>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60431</t>
  </si>
  <si>
    <t>Глазки для игрушек 25 мм 50 шт полупрозрачные синие с фиксатором, КиКТойс</t>
  </si>
  <si>
    <t>00-00002444</t>
  </si>
  <si>
    <t>Глазки 25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</si>
  <si>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25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</si>
  <si>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Минимальная стоимость</t>
  </si>
  <si>
    <t>Яндекс Маркет</t>
  </si>
  <si>
    <t>количество</t>
  </si>
  <si>
    <t>Стоимость доставки МП (FBS)</t>
  </si>
  <si>
    <t>Комиссия Ozon</t>
  </si>
  <si>
    <t>Итоговые затраты</t>
  </si>
  <si>
    <t>ТЕРМО ПРИНТ</t>
  </si>
  <si>
    <t>Термопечать</t>
  </si>
  <si>
    <t>ЛЕКСПОЛИМЕР</t>
  </si>
  <si>
    <t>Братское сердце</t>
  </si>
  <si>
    <t>IntelisLabel</t>
  </si>
  <si>
    <t>ТЕРМОЭТИКЕТКА</t>
  </si>
  <si>
    <t>Севит</t>
  </si>
  <si>
    <t>Термолент</t>
  </si>
  <si>
    <t>СтальКрепеж</t>
  </si>
  <si>
    <t>https://www.ozon.ru/seller/vr-1485508/products/?miniapp=seller_1485508</t>
  </si>
  <si>
    <t>90001</t>
  </si>
  <si>
    <t>Прокладка из фибры 1/2", 10 шт, сантехническая, уплотнительная</t>
  </si>
  <si>
    <t>00-00001569</t>
  </si>
  <si>
    <t>Прокладка из фибры 1/2" 10 шт сантехническая</t>
  </si>
  <si>
    <t>Прокладка из фибры 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19*10&lt;br/&gt;&lt;br/&gt;Материал: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</si>
  <si>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19 мм, внутренний 9,8 мм. Материал: фибра ФТ. Толщина: 1,5 мм. Давление: до 40 атм. Температура проводимой среды: от -40 до 120 град С.</t>
  </si>
  <si>
    <t>prokladka-is-fibry-dly-cantexnike-1-2</t>
  </si>
  <si>
    <t>prokladka-is-fibry</t>
  </si>
  <si>
    <t>90002</t>
  </si>
  <si>
    <t>Прокладка из фибры 3/4", 10 шт, сантехническая, уплотнительная</t>
  </si>
  <si>
    <t>00-00001571</t>
  </si>
  <si>
    <t>Прокладка из фибры 3/4" 10 шт сантехническая</t>
  </si>
  <si>
    <t>Прокладка из фибры 3/4"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24*15,5&lt;br/&gt;&lt;br/&gt;Материал: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</si>
  <si>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24мм, внутренний 14 мм. Материал: фибра ФТ. Толщина: 1,5 мм. Давление: до 40 атм. Температура проводимой среды: от -40 до 120 град С.</t>
  </si>
  <si>
    <t>prokladka-is-fibry-dly-cantexnike-3-4</t>
  </si>
  <si>
    <t>90003</t>
  </si>
  <si>
    <t>Прокладка из фибры 1", 10 шт, сантехническая, уплотнительная</t>
  </si>
  <si>
    <t>00-00001573</t>
  </si>
  <si>
    <t>Прокладка из фибры 1" 10 шт сантехническая</t>
  </si>
  <si>
    <t>Прокладка из фибры 1"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30*20,5&lt;br/&gt;&lt;br/&gt;Материал: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</si>
  <si>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30, внутренний 20мм. Материал: фибра ФТ. Толщина: 1,5 мм. Давление: до 40 атм. Температура проводимой среды: от -40 до 120 град С.</t>
  </si>
  <si>
    <t>prokladka-is-fibry-dly-cantexnike-1</t>
  </si>
  <si>
    <t>90004</t>
  </si>
  <si>
    <t>Прокладка из фибры 1.1/2", 10 шт, сантехническая, уплотнительная</t>
  </si>
  <si>
    <t>00-00001575</t>
  </si>
  <si>
    <t>Прокладка из фибры 1.1/2" 10 шт сантехническая</t>
  </si>
  <si>
    <t>Прокладка из фибры 1.1/2"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44*35,5&lt;br/&gt;&lt;br/&gt;Материал: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</si>
  <si>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44 мм, внутренний 35,5 мм. Материал: фибра ФТ. Толщина: 1,5 мм. Давление: до 40 атм. Температура проводимой среды: от -40 до 120 град С.</t>
  </si>
  <si>
    <t>prokladka-is-fibry-dly-cantexnike-1.1-2</t>
  </si>
  <si>
    <t>90005</t>
  </si>
  <si>
    <t>Прокладка из фибры 1.1/4", 10 шт, сантехническая, уплотнительная</t>
  </si>
  <si>
    <t>00-00001577</t>
  </si>
  <si>
    <t>Прокладка из фибры 1.1/4" 10 шт сантехническая</t>
  </si>
  <si>
    <t>Прокладка из фибры 1.1/4"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39*29&lt;br/&gt;&lt;br/&gt;Материал: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</si>
  <si>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39мм, внутренний 29 мм. Материал: фибра ФТ. Толщина: 1,5 мм. Давление: до 40 атм. Температура проводимой среды: от -40 до 120 град С.</t>
  </si>
  <si>
    <t>prokladka-is-fibry-dly-cantexnike-1.1-4</t>
  </si>
  <si>
    <t>90006-10</t>
  </si>
  <si>
    <t>Прокладка пробки редуктора лодочного мотора Фибра (7,9*12*1,5)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</si>
  <si>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2/3/5/8/9.9/15/20/25/30/40/50/55/60/70/80/90/100/115/130/150/175/200/250/300/350</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</si>
  <si>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2/3/5/8/9.9/15/20/25/30/40/50/55/60/70/80/90/100/115/130/150/175/200/250/300/351</t>
  </si>
  <si>
    <t>90006-50</t>
  </si>
  <si>
    <t>Прокладка пробки редуктора лодочного мотора Фибра (7,9*12*1,5) - 50шт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</si>
  <si>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2/3/5/8/9.9/15/20/25/30/40/50/55/60/70/80/90/100/115/130/150/175/200/250/300/352</t>
  </si>
  <si>
    <t>90007-10</t>
  </si>
  <si>
    <t>Прокладка пробки редуктора лодочного мотора Фибра (9,6*13,8*1,5)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</si>
  <si>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2/3/5/8/9.9/15/20/25/30/40/50/55/60/70/80/90/100/115/130/150/175/200/250/300/353</t>
  </si>
  <si>
    <t>90007-50</t>
  </si>
  <si>
    <t>90008-10</t>
  </si>
  <si>
    <t>Прокладка пробки редуктора лодочного мотора Фибра (8,8*15*1,5)- 10 шт</t>
  </si>
  <si>
    <t>90008-50</t>
  </si>
  <si>
    <t>Прокладка пробки редуктора лодочного мотора Фибра (8,8*15*1,5)- 50 шт</t>
  </si>
  <si>
    <t>90009-10</t>
  </si>
  <si>
    <t>Прокладки для редуктора Лодочного Мотора (12,8*8*1,5) - 10шт</t>
  </si>
  <si>
    <t>90009-50</t>
  </si>
  <si>
    <t>Прокладки для редуктора Лодочного Мотора (12,8*8*1,5) - 50 шт</t>
  </si>
  <si>
    <t>Прокладка пробки редуктора лодочного мотора Фибра (7,9*12*1,5) - 20шт</t>
  </si>
  <si>
    <t>100001</t>
  </si>
  <si>
    <t>Фибра для бильярдного кия, диаметр 14 мм, красная (10 шт)</t>
  </si>
  <si>
    <t>00-00001567</t>
  </si>
  <si>
    <t>Фибра для бильярдного кия 14 мм</t>
  </si>
  <si>
    <t>Фибра для бильярдного кия, диаметр 14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14 мм.&lt;br/&gt;&lt;br/&gt;Толщина: 1,5 мм</t>
  </si>
  <si>
    <t>Фибра для бильярдного кия, диаметр 14 мм, красная. Фибра - экологичный, жёсткий, ударопрочный материал, обладает высокой прочностью, стойкостью к истиранию и устойчивостью к агрессивным средам. Используется в качестве дополнительной защиты бильярдного кия от деформации. Располагается диск из фибры между шафтом и наклейкой. Чаще всего фибра используется на кия для русского бильярда. Внешний диаметр: 14 мм. Толщина: 1,5 мм.</t>
  </si>
  <si>
    <t>характеристики веса и размеров взять из дисков фибры 15 мм</t>
  </si>
  <si>
    <t>100002</t>
  </si>
  <si>
    <t>Фибра для бильярдного кия, диаметр 16 мм, красная (10 шт)</t>
  </si>
  <si>
    <t>Фибра для бильярдного кия 16 мм</t>
  </si>
  <si>
    <t>Фибра для бильярдного кия, диаметр 16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16 мм.&lt;br/&gt;&lt;br/&gt;Толщина: 1,5 мм</t>
  </si>
  <si>
    <t>****</t>
  </si>
  <si>
    <t>Дозатор сыпучих продуктов 1-200, с педалью</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</si>
  <si>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Педаль для спуска продукции - в комплекте.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</si>
  <si>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dozator-1-200-pedal</t>
  </si>
  <si>
    <t>100003</t>
  </si>
  <si>
    <t>Дозатор сыпучих продуктов 1-200</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</si>
  <si>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</si>
  <si>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t>
  </si>
  <si>
    <t>100005</t>
  </si>
  <si>
    <t>Дозатор сыпучих продуктов 10-999</t>
  </si>
  <si>
    <t>Характеристики: &lt;br /&gt; &lt;br /&gt;
 Состояние: Новый &lt;br /&gt;
 Наличие на складе: Под заказ &lt;br /&gt;
 Производительность: до 10 доз/мин &lt;br /&gt;
 Масса дозы: от 10 до 999 г &lt;br /&gt;
 Дискретность взвешивания: 1 г &lt;br /&gt;
 Максимальная масса в подготовительной чаше: 2500 г &lt;br /&gt;
 Материал: Нержавеющая сталь &lt;br /&gt;
 Питание: 220 Вт &lt;br /&gt;
 Габариты с воронкой (ВхШхГ), см: 100х30х40 &lt;br /&gt;
 Масса: 28 кг. &lt;br /&gt; &lt;br /&gt;
 Подходит для сыпучей, порошковой и мелкоштучной продукции. &lt;br /&gt;
 Прост в управлении и настройке. Компьютер регулирует режим подачи продукта для более точного дозирования.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макарон, пуговиц и т.д.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Задайте свой вопрос или присылайте заявку. &lt;br /&gt;
 Классифицируется, как фасовочное оборудование, фасующее оборудование и упаковочное оборудование&lt;br /&gt;</t>
  </si>
  <si>
    <t>dozator-10-999</t>
  </si>
  <si>
    <t>100004</t>
  </si>
  <si>
    <t>Дозатор сыпучих продуктов 10-500</t>
  </si>
  <si>
    <t>Производительность: до 10 доз/мин &lt;br /&gt;
 Масса дозы: от 10 до 800* г. &lt;br /&gt;
 Дискретность взвешивания: 0,1 г (погрешность зависит от типа продукта) &lt;br /&gt;
 Материал: Нержавеющая сталь &lt;br /&gt;
 Объём чаши: 10 л &lt;br /&gt;
 Питание: 220 Вт &lt;br /&gt;
 Габариты с воронкой (ВхШхГ), см: 75х38х23 &lt;br /&gt;
 Масса: 14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Пример: стеклянные шарики - 800 г; сахар - 700 г; кофе молотый - 500 г; мука - 400 г; кофе в зернах - 300 г; пластиковые гранулы - 300 г; чай гранулированный - 200 г; чай листовой - 100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</si>
  <si>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dozator-10-500</t>
  </si>
  <si>
    <t>70001</t>
  </si>
  <si>
    <t>Папка планшет А4 настольный для документов с зажимом, мини маркерная доска для записей, пластик, белый</t>
  </si>
  <si>
    <t>00-00001003</t>
  </si>
  <si>
    <t>Папка планшет, настольный</t>
  </si>
  <si>
    <t>При работе с документами, например в офисе или архивации. важно, чтоб они сохранялись в аккуратном виде.&lt;br/&gt;&lt;br/&gt;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 Металлический зажим надежно удерживает листы и файлы. Помимо обычной бумаги, можно использовать картон. Устанавливается на стол с помощью подставки.&lt;br/&gt;&lt;br/&gt;На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&lt;br/&gt;&lt;br/&gt; Планшет жёсткий и его толщина позволяет использовать его, как основание для записей или рисунков. &lt;br/&gt;&lt;br/&gt; Характеристики:&lt;br/&gt;&lt;br/&gt; Материал: пластик; Толщина: 3 мм &lt;br/&gt;&lt;br/&gt; Толщина планшета в собранном виде, толщина упаковки: 13 мм&lt;br/&gt;&lt;br/&gt; Размер планшета: 305 мм х 200 мм &lt;br/&gt;&lt;br/&gt; Размер планшета, учитывая держатель для ручки: 305 мм х 210 мм&lt;br/&gt;&lt;br/&gt; 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</si>
  <si>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</si>
  <si>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70002</t>
  </si>
  <si>
    <t>Папка планшет А4 для документов с зажимом, мини маркерная доска, с магнитным креплением, подставка для телефона, доска для записей, пластик, белый</t>
  </si>
  <si>
    <t>00-00001004</t>
  </si>
  <si>
    <t>Папка планшет</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</si>
  <si>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картон.&lt;br/&gt;&lt;br/&gt;В состав входит съемная подставка. Если подставку расположить в отверстии - то планшет можно ставить на стол.&lt;br/&gt;&lt;br/&gt;На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 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</si>
  <si>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В состав входит съемная подставка. Если подставку расположить в отверстии - то планшет можно ставить на стол.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</si>
  <si>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planshet-plastic</t>
  </si>
  <si>
    <t>70004</t>
  </si>
  <si>
    <t>Папка планшет А4 для документов с зажимом, мини маркерная доска для записей, пластик, белый, с магнитным креплением.</t>
  </si>
  <si>
    <t>00-00001009</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</si>
  <si>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</si>
  <si>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</si>
  <si>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70003</t>
  </si>
  <si>
    <t>Папка планшет А4 для документов с зажимом, мини маркерная доска для записей, пластик, белый</t>
  </si>
  <si>
    <t>00-00001010</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</si>
  <si>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документами.&lt;br/&gt;&lt;br/&gt;Это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 &lt;br/&gt;&lt;br/&gt; &lt;br/&gt;&lt;br/&gt;</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</si>
  <si>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</si>
  <si>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70015</t>
  </si>
  <si>
    <t>Папка планшет горизонтальный для бумаги А4, МДФ</t>
  </si>
  <si>
    <t>00-00001884</t>
  </si>
  <si>
    <t>planshet-mdf</t>
  </si>
  <si>
    <t>70014</t>
  </si>
  <si>
    <t>Папка планшет для бумаги А4, МДФ</t>
  </si>
  <si>
    <t>00-00001882</t>
  </si>
  <si>
    <t>70013</t>
  </si>
  <si>
    <t>Папка планшет А4 горизонтальный, для документов с зажимом, мини маркерная доска для записей,пластик, белый.</t>
  </si>
  <si>
    <t>00-00001623</t>
  </si>
  <si>
    <t>Планшет горизонт. для бумаги А4 пластик</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</si>
  <si>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</si>
  <si>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</si>
  <si>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70007</t>
  </si>
  <si>
    <t>Бирка маркировочная №2 (5 шт)</t>
  </si>
  <si>
    <t>00-00001013</t>
  </si>
  <si>
    <t>70006</t>
  </si>
  <si>
    <t>Бирка маркировочная №1 (5 шт)</t>
  </si>
  <si>
    <t>00-00001012</t>
  </si>
  <si>
    <t>70001-3pcs</t>
  </si>
  <si>
    <t>Папка планшет настольный А4, для документов с зажимом, мини маркерная доска для записей,пластик, белый</t>
  </si>
  <si>
    <t>00-00002808</t>
  </si>
  <si>
    <t>стоп, нету на WB</t>
  </si>
  <si>
    <t>70002-3pcs</t>
  </si>
  <si>
    <t>00-00002809</t>
  </si>
  <si>
    <t>70003-white-3pcs</t>
  </si>
  <si>
    <t>00-00002810</t>
  </si>
  <si>
    <t>70001-black</t>
  </si>
  <si>
    <t>Папка планшет настольный А4, для документов с зажимом, мини маркерная доска для записей,пластик,черный</t>
  </si>
  <si>
    <t>00-00002797</t>
  </si>
  <si>
    <t>70002-black</t>
  </si>
  <si>
    <t>Папка планшет А4 для документов с зажимом, мини маркерная доска, с магнитным креплением, подставка для телефона, доска для записей, пластик, черный</t>
  </si>
  <si>
    <t>00-00002798</t>
  </si>
  <si>
    <t>Папка планшет, настольный, с магнитным креплением</t>
  </si>
  <si>
    <t>70004-black</t>
  </si>
  <si>
    <t>Папка планшет А4 для документов с зажимом, мини маркерная доска для записей, пластик,черный, с магнитным креплением.</t>
  </si>
  <si>
    <t>00-00002799</t>
  </si>
  <si>
    <t>Папка планшет, с магнитным креплением</t>
  </si>
  <si>
    <t>70003-black</t>
  </si>
  <si>
    <t>Папка планшет А4 для документов с зажимом, мини маркерная доска для записей, пластик, черный</t>
  </si>
  <si>
    <t>00-00002800</t>
  </si>
  <si>
    <t>70005-black</t>
  </si>
  <si>
    <t>Папка планшет А4 горизонтальный с зажимом, мини маркерная доска для записей, пластик, черный, с магнитным креплением.</t>
  </si>
  <si>
    <t>00-00002801</t>
  </si>
  <si>
    <t>Папка планшет, горизонтальный, с магнитным креплением</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</si>
  <si>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картон.С помощью входящих в состав планшета магнитов - можно подвесить и закрепить к металлическим частям.&lt;br/&gt;&lt;br/&gt;На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</si>
  <si>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70001-black-3pcs</t>
  </si>
  <si>
    <t>Папка планшет настольный А4, для документов с зажимом, мини маркерная доска для записей,пластик,черный (3 шт)</t>
  </si>
  <si>
    <t>00-00003068</t>
  </si>
  <si>
    <t>70002-black-3pcs</t>
  </si>
  <si>
    <t>Папка планшет А4 для документов с зажимом, мини маркерная доска, с магнитным креплением, подставка для телефона, доска для записей, пластик, черный (3 шт)</t>
  </si>
  <si>
    <t>00-00003069</t>
  </si>
  <si>
    <t>70003-black-3pcs</t>
  </si>
  <si>
    <t>Папка планшет А4 для документов с зажимом, мини маркерная доска для записей, пластик, черный (3 шт)</t>
  </si>
  <si>
    <t>00-00003070</t>
  </si>
  <si>
    <t>10021</t>
  </si>
  <si>
    <t>Шайба КиКСтил металлическая 4х20 для для изготовления подвижных суставов игрушек (20 шт)</t>
  </si>
  <si>
    <t>00-00000877</t>
  </si>
  <si>
    <t>Шайба металлическая для игрушек 4х20</t>
  </si>
  <si>
    <t>Внешний диаметр: 20 мм*&lt;br/&gt;&lt;br/&gt;Внутренний диаметр: 4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</si>
  <si>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4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</si>
  <si>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10022</t>
  </si>
  <si>
    <t>Шайба КиКСтил металлическая 3х20 для для изготовления подвижных суставов игрушек (20 шт)</t>
  </si>
  <si>
    <t>00-00000879</t>
  </si>
  <si>
    <t>Шайба металлическая для игрушек 3х20</t>
  </si>
  <si>
    <t>Внешний диаметр: 20 мм*&lt;br/&gt;&lt;br/&gt;Внутренний диаметр: 3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</si>
  <si>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3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</si>
  <si>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70005</t>
  </si>
  <si>
    <t>Папка планшет А4 горизонтальный с зажимом, мини маркерная доска для записей, пластик, белый, с магнитным креплением.</t>
  </si>
  <si>
    <t>00-00002746</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</si>
  <si>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С помощью входящих в состав планшета магнитов - можно подвесить и закрепить к металлическим частям.Записи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</si>
  <si>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70018</t>
  </si>
  <si>
    <t>Папка планшет горизонтальный с двумя зажимами, для бумаги А3, МДФ</t>
  </si>
  <si>
    <t>00-00002770</t>
  </si>
  <si>
    <t>Доска-планшет для бумаги А3 МДФ</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</si>
  <si>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</si>
  <si>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</si>
  <si>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70019</t>
  </si>
  <si>
    <t>Папка планшет для бумаги А3, МДФ</t>
  </si>
  <si>
    <t>00-00002771</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</si>
  <si>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</si>
  <si>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</si>
  <si>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60450</t>
  </si>
  <si>
    <t>Термоэтикетки 58х40х580 ЭКО ( 1 шт)</t>
  </si>
  <si>
    <t>Термоэтикетки 58 х 40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</si>
  <si>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58 мм на 40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</si>
  <si>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166р (163р за шт)</t>
  </si>
  <si>
    <t>205р (201р за шт)</t>
  </si>
  <si>
    <t>160р (157р за шт)</t>
  </si>
  <si>
    <t>302р (150р за шт)</t>
  </si>
  <si>
    <t>60450-12</t>
  </si>
  <si>
    <t>Термоэтикетки 58х40х580 ЭКО (12шт)</t>
  </si>
  <si>
    <t>1107р (89р за шт)</t>
  </si>
  <si>
    <t>1339 (108р за шт)</t>
  </si>
  <si>
    <t>1602р (129р за шт)</t>
  </si>
  <si>
    <t xml:space="preserve">1358 (109р </t>
  </si>
  <si>
    <t>60450-6</t>
  </si>
  <si>
    <t>Термоэтикетки 58х40х580 ЭКО ( 6шт)</t>
  </si>
  <si>
    <t>1147р (184р за шт)</t>
  </si>
  <si>
    <t>703р (113р за шт)</t>
  </si>
  <si>
    <t>689р (111р за шт)</t>
  </si>
  <si>
    <t>790р (127р за шт)</t>
  </si>
  <si>
    <t>784р (126р за шт)</t>
  </si>
  <si>
    <t>644р (124р 1 шт)+шт</t>
  </si>
  <si>
    <t>60451</t>
  </si>
  <si>
    <t>Термоэтикетки 75х120х300 ЭКО ( 1 шт)</t>
  </si>
  <si>
    <t>Термоэтикетки 120 х 75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</si>
  <si>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120 мм на 75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</si>
  <si>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286р (280р за шт)</t>
  </si>
  <si>
    <t>274р (269р за шт)</t>
  </si>
  <si>
    <t>(129р за один)</t>
  </si>
  <si>
    <t>60451-3</t>
  </si>
  <si>
    <t>Термоэтикетки 75х120х300 ЭКО ( 3 шт)</t>
  </si>
  <si>
    <t>903р (289р за шт)</t>
  </si>
  <si>
    <t>651р (209р за шт)</t>
  </si>
  <si>
    <t>596р (191р за шт)</t>
  </si>
  <si>
    <t>(437р шт)</t>
  </si>
  <si>
    <t>60451-6</t>
  </si>
  <si>
    <t>Термоэтикетки 75х120х300 ЭКО ( 6 шт)</t>
  </si>
  <si>
    <t>1830р (293р за шт)</t>
  </si>
  <si>
    <t>1201р (193р за шт)</t>
  </si>
  <si>
    <t>1055р (169р за шт)</t>
  </si>
  <si>
    <t>(143 за шт)</t>
  </si>
  <si>
    <t>60451-12</t>
  </si>
  <si>
    <t>Термоэтикетки 75х120х300 ЭКО (12 шт)</t>
  </si>
  <si>
    <t>2254р (181р за шт)</t>
  </si>
  <si>
    <t>(143р за шт)</t>
  </si>
  <si>
    <t>(120р за шт)</t>
  </si>
  <si>
    <t>60452-4</t>
  </si>
  <si>
    <t>Коробки картонные для переезда (60х40х40) ( 4 шт)</t>
  </si>
  <si>
    <t>Коробки для хранения, 4 шт</t>
  </si>
  <si>
    <t>Картонные коробки для переезда, 4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</si>
  <si>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4 шт</t>
  </si>
  <si>
    <t>korobka dlya hraneniay</t>
  </si>
  <si>
    <t>60452-6</t>
  </si>
  <si>
    <t>Коробки картонные для переезда (60х40х40) (6 шт)</t>
  </si>
  <si>
    <t>Коробки для хранения, 6 шт</t>
  </si>
  <si>
    <t>Картонные коробки для переезда, 6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</si>
  <si>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6 шт.</t>
  </si>
  <si>
    <t>60452-10</t>
  </si>
  <si>
    <t>Коробки картонные для переезда (60х40х40) (10шт)</t>
  </si>
  <si>
    <t>Коробки для хранения, 10 шт</t>
  </si>
  <si>
    <t>Картонные коробки для переезда, 10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</si>
  <si>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10 шт</t>
  </si>
  <si>
    <t>10006-30</t>
  </si>
  <si>
    <t>незапущены/пересчёт</t>
  </si>
  <si>
    <t>Шплинт ГОСТ 397-79 (DIN 94) стальной петельный 1,0х6 мм (30 шт)</t>
  </si>
  <si>
    <t>19,30 ₽</t>
  </si>
  <si>
    <t>123,90 ₽</t>
  </si>
  <si>
    <t>10007-30</t>
  </si>
  <si>
    <t>Шплинт ГОСТ 397-79 (DIN 94) стальной петельный 1,0х8 мм (30 шт)</t>
  </si>
  <si>
    <t>124,20 ₽</t>
  </si>
  <si>
    <t>10008-30</t>
  </si>
  <si>
    <t>Шплинт ГОСТ 397-79 (DIN 94) стальной петельный 1,0х10 мм (30 шт)</t>
  </si>
  <si>
    <t>19,90 ₽</t>
  </si>
  <si>
    <t>123,30 ₽</t>
  </si>
  <si>
    <t>10009-30</t>
  </si>
  <si>
    <t>Шплинт ГОСТ 397-79 (DIN 94) стальной петельный 1,0х12 мм (30 шт)</t>
  </si>
  <si>
    <t>25,50 ₽</t>
  </si>
  <si>
    <t>117,70 ₽</t>
  </si>
  <si>
    <t>10010-30</t>
  </si>
  <si>
    <t>Шплинт ГОСТ 397-79 (DIN 94) стальной петельный 1,2х12 мм (30 шт)</t>
  </si>
  <si>
    <t>10011-30</t>
  </si>
  <si>
    <t>Шплинт ГОСТ 397-79 (DIN 94) стальной петельный 1,2х16 мм (30 шт)</t>
  </si>
  <si>
    <t>10012-30</t>
  </si>
  <si>
    <t>Шплинт ГОСТ 397-79 (DIN 94) стальной петельный 1,6х16 мм (30 шт)</t>
  </si>
  <si>
    <t>10013-30</t>
  </si>
  <si>
    <t>Шплинт ГОСТ 397-79 (DIN 94) стальной петельный 1,6х20 мм (30 шт)</t>
  </si>
  <si>
    <t>38,50 ₽</t>
  </si>
  <si>
    <t>104,70 ₽</t>
  </si>
  <si>
    <t>10014-30</t>
  </si>
  <si>
    <t>Шплинт ГОСТ 397-79 (DIN 94) стальной петельный 2,0х20 мм (30 шт)</t>
  </si>
  <si>
    <t>10015-30</t>
  </si>
  <si>
    <t>Шплинт ГОСТ 397-79 (DIN 94) стальной петельный 2,0х25 мм (30 шт)</t>
  </si>
  <si>
    <t>152,13 ₽</t>
  </si>
  <si>
    <t>10016-30</t>
  </si>
  <si>
    <t>Шплинт ГОСТ 397-79 (DIN 94) стальной петельный 2,5х25 мм (30 шт)</t>
  </si>
  <si>
    <t>25,83 ₽</t>
  </si>
  <si>
    <t>224,67 ₽</t>
  </si>
  <si>
    <t>10017-30</t>
  </si>
  <si>
    <t>Шплинт ГОСТ 397-79 (DIN 94) стальной петельный 2,5х28 мм (30 шт)</t>
  </si>
  <si>
    <t>215,37 ₽</t>
  </si>
  <si>
    <t>10018-30</t>
  </si>
  <si>
    <t>Шплинт ГОСТ 397-79 (DIN 94) стальной петельный 3,2х32 мм (30 шт)</t>
  </si>
  <si>
    <t>197,70 ₽</t>
  </si>
  <si>
    <t>70020</t>
  </si>
  <si>
    <t>Стоп (нет продаж)</t>
  </si>
  <si>
    <t>Набор новогодних украшений, для росписи 3 шт</t>
  </si>
  <si>
    <t>00-00003332</t>
  </si>
  <si>
    <t>Набор новогодних украшений, ЭКО шары на ёлку , из фанеры, 3 шт</t>
  </si>
  <si>
    <t>Новогодние шары из фанеры - отличный выбор для тех, кто хочет добавить уникальности и стиля своей елке. В этом наборе вы найдете три шара которые имеют свой неповторимый дизайн. Фанера, из которой изготовлены шары, обеспечивает их прочность и долговечность. Украсьте свою елку этими замечательными шарами и создайте атмосферу настоящего новогоднего праздника!</t>
  </si>
  <si>
    <t>https://disk.yandex.ru/d/dqgyBya3AyqmSQ</t>
  </si>
  <si>
    <t>- ₽</t>
  </si>
  <si>
    <t>11314-99</t>
  </si>
  <si>
    <t>закончился</t>
  </si>
  <si>
    <t>Лента для костюма Гринча</t>
  </si>
  <si>
    <t>Представляем вашему вниманию стильную и практичную ленту из искусственного меха - идеальный выбор для тех, кто хочет создать образ Гринча или украсить домашний интерьер в настроении Гринч.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Гринча.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</si>
  <si>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Гринч, Костюм Гринча, Образ Гринча,</t>
  </si>
  <si>
    <t>11307-99</t>
  </si>
  <si>
    <t xml:space="preserve"> Лента Белая для новогоднего костюма</t>
  </si>
  <si>
    <t>Представляем вашему вниманию стильную и практичную ленту из искусственного меха - идеальный выбор для тех, кто хочет создать Новогодний образ Снегурочки, Деда Мороза или украсить домашний интерьер в настроении Нового года.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Деда Мороза .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</si>
  <si>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новогодний костюм, новогодний костюм для мальчика, украшения на новый год, костюм снегурочки, дед мороз, борода деда мороза</t>
  </si>
  <si>
    <t>11317</t>
  </si>
  <si>
    <t xml:space="preserve"> Накидка на диван, на сиденье автомобиля, универсальная из искусственного дублированного меха</t>
  </si>
  <si>
    <t xml:space="preserve">Накидка универсальная из меха станет незаменимым аксессуаром для вашего дома. Она выполнена из высококачественного, мягкого и теплого меха, который обеспечивает максимальный комфорт и уют. 
Накидка для сиденья  автомобиля,  станет незаменимым аксессуаром для вашего авто и защитит сиденья от износа и загрязнений.  С накидкой для автомобиля вы сможете наслаждаться комфортом и стилем во время поездок в любое время года!
Накидка на диван из меха - это стильный и уютный аксессуар для вашего дома. Выполнена из высококачественного искусственного меха, она прекрасно защитит ваш диван от износа, загрязнений. Накидка на диван имеет универсальный размер. Накидка на диван станет прекрасным дополнением к любому интерьеру. Простота в уходе и долговечность делают эту накидку отличным выбором для вашего дома.
Накидка из меха не только украсит ваш дом, но и защитит вас от холода. Она идеально подойдет для использования на мебели, на полу, в автомобиле. Благодаря своей легкости и компактности, накидку можно легко перемещать и использовать в различных местах
</t>
  </si>
  <si>
    <t>11317-0</t>
  </si>
  <si>
    <t>Коврик для ванной, спальни, гостинной меховой из искусственного дублированного меха</t>
  </si>
  <si>
    <t>Коврикдля ванной, спальни, гостинной</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</si>
  <si>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</si>
  <si>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</si>
  <si>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Последнее минимальное значение артикула 70020</t>
  </si>
  <si>
    <t>Наценка</t>
  </si>
  <si>
    <t>Прибыль (доп)</t>
  </si>
  <si>
    <t>Сумм. себестоим.</t>
  </si>
  <si>
    <t>WB Ширина упаковки, см*</t>
  </si>
  <si>
    <t>WB Высота упаковки, см*</t>
  </si>
  <si>
    <t>WB Длина упаковки, см*</t>
  </si>
  <si>
    <t>060047-S</t>
  </si>
  <si>
    <t>Глазки для игрушек 11 мм 10 шт синие с лучиками с металлическим фиксатором, КиКТойс</t>
  </si>
  <si>
    <t>00-00002513</t>
  </si>
  <si>
    <t>Глазки 11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</si>
  <si>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</si>
  <si>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</si>
  <si>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конт №1</t>
  </si>
  <si>
    <t>060052-S</t>
  </si>
  <si>
    <t>Глазки для игрушек 11 мм 10 шт зеленые с лучиками с металлическим фиксатором, КиКТойс</t>
  </si>
  <si>
    <t>00-00002517</t>
  </si>
  <si>
    <t>Глазки 11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</si>
  <si>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</si>
  <si>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</si>
  <si>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060057-S</t>
  </si>
  <si>
    <t>Глазки для игрушек 11 мм 10 шт коричневые с лучиками с металлическим фиксатором, КиКТойс</t>
  </si>
  <si>
    <t>00-00002518</t>
  </si>
  <si>
    <t>Глазки 11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</si>
  <si>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</si>
  <si>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</si>
  <si>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060048-S</t>
  </si>
  <si>
    <t>Глазки для игрушек 13 мм 10 шт синие с лучиками с металлическим фиксатором, КиКТойс</t>
  </si>
  <si>
    <t>00-00002519</t>
  </si>
  <si>
    <t>Глазки 13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</si>
  <si>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</si>
  <si>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</si>
  <si>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060053-S</t>
  </si>
  <si>
    <t>Глазки для игрушек 13 мм 10 шт зеленые с лучиками с металлическим фиксатором, КиКТойс</t>
  </si>
  <si>
    <t>00-00002520</t>
  </si>
  <si>
    <t>Глазки 13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</si>
  <si>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</si>
  <si>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</si>
  <si>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060058-S</t>
  </si>
  <si>
    <t>Глазки для игрушек 13 мм 10 шт коричневые с лучиками с металлическим фиксатором, КиКТойс</t>
  </si>
  <si>
    <t>00-00002522</t>
  </si>
  <si>
    <t>Глазки 13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</si>
  <si>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&lt;br/&gt;&lt;br/&gt;Характеристики*:&lt;br/&gt;&lt;br/&gt; Цвет**: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</si>
  <si>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коричневый;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</si>
  <si>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60251-S</t>
  </si>
  <si>
    <t>Глазки для игрушек 6 мм 10 шт бусинки черные с металлическим фиксатором , КиКТойс</t>
  </si>
  <si>
    <t>00-00002523</t>
  </si>
  <si>
    <t>Глазки 6 мм 10 шт бусинки черные с фиксатором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</si>
  <si>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металлических шайб.&lt;br/&gt;&lt;br/&gt;Характеристики*:&lt;br/&gt;&lt;br/&gt;Цвет**: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мм.&lt;br/&gt;&lt;br/&gt;Наименование применяемого фиксатора: металлическая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</si>
  <si>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металлических шайб.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металлическая шайба.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</si>
  <si>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60154-S</t>
  </si>
  <si>
    <t>Глазки для игрушек 11 мм  набор с лучиками 3 пары: синий, зеленый, коричневый, с металлическим фиксатором, КиКТойс</t>
  </si>
  <si>
    <t>00-00002524</t>
  </si>
  <si>
    <t>Глазки в наборе 11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</si>
  <si>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</si>
  <si>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</si>
  <si>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60155-S</t>
  </si>
  <si>
    <t>Глазки для игрушек 13 мм  набор с лучиками 3 пары: синий, зеленый, коричневый, с металлическим фиксатором, КиКТойс</t>
  </si>
  <si>
    <t>00-00002525</t>
  </si>
  <si>
    <t>Глазки в наборе 13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</si>
  <si>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</si>
  <si>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</si>
  <si>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60307-S</t>
  </si>
  <si>
    <t>Глазки для игрушек с малиновой вставкой 11 мм 10 шт, с металлическим фиксатором, КиКТойс</t>
  </si>
  <si>
    <t>00-00002526</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</si>
  <si>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</si>
  <si>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малиновый.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</si>
  <si>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60308-S</t>
  </si>
  <si>
    <t>Глазки для игрушек с малиновой вставкой 13 мм 10 шт, с металлическим фиксатором, КиКТойс</t>
  </si>
  <si>
    <t>00-00002527</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</si>
  <si>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</si>
  <si>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</si>
  <si>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60309-S</t>
  </si>
  <si>
    <t>Глазки для игрушек с сиреневой вставкой 11 мм 10 шт, с металлическим фиксатором, КиКТойс</t>
  </si>
  <si>
    <t>00-00002528</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</si>
  <si>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</si>
  <si>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60310-S</t>
  </si>
  <si>
    <t>Глазки для игрушек с сиреневой вставкой 13 мм 10 шт, с металлическим фиксатором, КиКТойс</t>
  </si>
  <si>
    <t>00-00002529</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</si>
  <si>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</si>
  <si>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60311-S</t>
  </si>
  <si>
    <t>Глазки для игрушек с зеленой вставкой 11 мм 10 шт, с металлическим фиксатором, КиКТойс</t>
  </si>
  <si>
    <t>00-00002530</t>
  </si>
  <si>
    <t>Глаза с блестящими вставками для игрушек и кукол, в комплекте с шайбами.Преимущества: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</si>
  <si>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60312-S</t>
  </si>
  <si>
    <t>Глазки для игрушек с зеленой вставкой 13 мм 10 шт, с металлическим фиксатором, КиКТойс</t>
  </si>
  <si>
    <t>00-00002531</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</si>
  <si>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</si>
  <si>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60313-S</t>
  </si>
  <si>
    <t>Глазки для игрушек с голубой вставкой 11 мм 10 шт, с металлическим фиксатором, КиКТойс</t>
  </si>
  <si>
    <t>00-00002532</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</si>
  <si>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</si>
  <si>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60314-S</t>
  </si>
  <si>
    <t>Глазки для игрушек с голубой вставкой 13 мм 10 шт, с металлическим фиксатором, КиКТойс</t>
  </si>
  <si>
    <t>00-00002533</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</si>
  <si>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</si>
  <si>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</si>
  <si>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60315-S</t>
  </si>
  <si>
    <t>Глазки для игрушек с золотой вставкой 11 мм 10 шт, с металлическим фиксатором, КиКТойс</t>
  </si>
  <si>
    <t>00-00002534</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</si>
  <si>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</si>
  <si>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</si>
  <si>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60316-S</t>
  </si>
  <si>
    <t>Глазки для игрушек с золотой вставкой 13 мм 10 шт, с металлическим фиксатором, КиКТойс</t>
  </si>
  <si>
    <t>00-00002535</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</si>
  <si>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</si>
  <si>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60317-S</t>
  </si>
  <si>
    <t>Глазки для игрушек со светло-розовой вставкой 11 мм 10 шт, с металлическим фиксатором, КиКТойс</t>
  </si>
  <si>
    <t>00-00002536</t>
  </si>
  <si>
    <t>Глаза с блестящими вставками для игрушек и кукол, в комплекте с металлическими фиксаторами.&lt;br/&gt;&lt;br/&gt;Преимущества: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</si>
  <si>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60318-S</t>
  </si>
  <si>
    <t>Глазки для игрушек со светло-розовой вставкой 13 мм 10 шт, с металлическим фиксатором, КиКТойс</t>
  </si>
  <si>
    <t>00-00002537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</si>
  <si>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</si>
  <si>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60319-S</t>
  </si>
  <si>
    <t>Глазки для игрушек с синей вставкой 11 мм 10 шт, с металлическим фиксатором, КиКТойс</t>
  </si>
  <si>
    <t>00-00002538</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</si>
  <si>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</si>
  <si>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60320-S</t>
  </si>
  <si>
    <t>Глазки для игрушек с синей вставкой 13 мм 10 шт, с металлическим фиксатором, КиКТойс</t>
  </si>
  <si>
    <t>00-00002541</t>
  </si>
  <si>
    <t>Глаза с блестящими вставками для игрушек и кукол, в комплекте с шайбами.&lt;br/&gt;&lt;br/&gt;Преимущества:&lt;br/&gt;&lt;br/&gt;Технология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</si>
  <si>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60333-S</t>
  </si>
  <si>
    <t>Глазки для игрушек с красной вставкой 11 мм 10 шт, с металлическим фиксатором, КиКТойс</t>
  </si>
  <si>
    <t>00-00002542</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</si>
  <si>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</si>
  <si>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60334-S</t>
  </si>
  <si>
    <t>Глазки для игрушек с красной вставкой 13 мм 10 шт, с металлическим фиксатором, КиКТойс</t>
  </si>
  <si>
    <t>00-00002544</t>
  </si>
  <si>
    <t>60340-S</t>
  </si>
  <si>
    <t>Глазки для игрушек с черной вставкой 11 мм 10 шт, с металлическим фиксатором, КиКТойс</t>
  </si>
  <si>
    <t>00-00002546</t>
  </si>
  <si>
    <t>Глаза с блестящими вставками для игрушек и кукол, в комплекте с металлическими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черный.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</si>
  <si>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60341-S</t>
  </si>
  <si>
    <t>Глазки для игрушек с черной вставкой 13 мм 10 шт, с металлическим фиксатором, КиКТойс</t>
  </si>
  <si>
    <t>00-00002547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</si>
  <si>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 черный.&lt;br/&gt;&lt;br/&gt;В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</si>
  <si>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60347-S</t>
  </si>
  <si>
    <t>Глазки для игрушек с желтой вставкой 11 мм 10 шт, с металлическим фиксатором, КиКТойс</t>
  </si>
  <si>
    <t>00-00002548</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</si>
  <si>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</si>
  <si>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60348-S</t>
  </si>
  <si>
    <t>Глазки для игрушек с желтой вставкой 13 мм 10 шт, с металлическим фиксатором, КиКТойс</t>
  </si>
  <si>
    <t>00-00002549</t>
  </si>
  <si>
    <t>60354-S</t>
  </si>
  <si>
    <t>Глазки для игрушек с серебряной вставкой 11 мм 10 шт, с металлическим фиксатором, КиКТойс</t>
  </si>
  <si>
    <t>00-00002550</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</si>
  <si>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</si>
  <si>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60355-S</t>
  </si>
  <si>
    <t>Глазки для игрушек с серебряной вставкой 13 мм 10 шт, с металлическим фиксатором, КиКТойс</t>
  </si>
  <si>
    <t>00-00002551</t>
  </si>
  <si>
    <t>Глаза с блестящими вставками для игрушек и кукол, в комплекте с шайбами.&lt;br/&gt;&lt;br/&gt;Преимущества: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</si>
  <si>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60361-S</t>
  </si>
  <si>
    <t>Глазки для игрушек с коричневой вставкой 11 мм 10 шт, с металлическим фиксатором, КиКТойс</t>
  </si>
  <si>
    <t>00-00002553</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</si>
  <si>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</si>
  <si>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</si>
  <si>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60362-S</t>
  </si>
  <si>
    <t>Глазки для игрушек с коричневой вставкой 13 мм 10 шт, с металлическим фиксатором, КиКТойс</t>
  </si>
  <si>
    <t>00-00002554</t>
  </si>
  <si>
    <t>нету на WB и на Озоне</t>
  </si>
  <si>
    <t>60109-S</t>
  </si>
  <si>
    <t>Носики для игрушек черные 1,35х0,6 см 10 шт с металлическим фиксатором, КиКТойс</t>
  </si>
  <si>
    <t>00-00003451</t>
  </si>
  <si>
    <t>нету на WB и нету на Озоне</t>
  </si>
  <si>
    <t>60110-S</t>
  </si>
  <si>
    <t>Носики для игрушек черные 1,75х1,1 см 10 шт с металлическим фиксатором, КиКТойс</t>
  </si>
  <si>
    <t>00-00003452</t>
  </si>
  <si>
    <t>60111-S</t>
  </si>
  <si>
    <t>Носики для игрушек черные 1,7х1,2 см 10 шт с металлическим фиксатором, КиКТойс</t>
  </si>
  <si>
    <t>00-00003453</t>
  </si>
  <si>
    <t>60134-S</t>
  </si>
  <si>
    <t>Носики для игрушек черные 1,3х1,3 см 10 шт с металлическим фиксатором, КиКТойс</t>
  </si>
  <si>
    <t>00-00003454</t>
  </si>
  <si>
    <t>60135-S</t>
  </si>
  <si>
    <t>Носики для игрушек черные 1,6х1,6 см 10 шт с металлическим фиксатором, КиКТойс</t>
  </si>
  <si>
    <t>00-00003455</t>
  </si>
  <si>
    <t>60138-S</t>
  </si>
  <si>
    <t>Носики для игрушек черные 1,2х1,1 см 10 шт с металлическим фиксатором, КиКТойс</t>
  </si>
  <si>
    <t>00-00003456</t>
  </si>
  <si>
    <t>60139-S</t>
  </si>
  <si>
    <t>Носики для игрушек черные 1,5х1,2 см 10 шт с металлическим фиксатором, КиКТойс</t>
  </si>
  <si>
    <t>00-00003457</t>
  </si>
  <si>
    <t>60136-S</t>
  </si>
  <si>
    <t>Носики для игрушек черные 1,4х1,05 см 10 шт с металлическим фиксатором, КиКТойс</t>
  </si>
  <si>
    <t>00-00003458</t>
  </si>
  <si>
    <t>60332-S</t>
  </si>
  <si>
    <t>Носики для игрушек коричневые 1,2х1,1 см 10 шт с металлическим фиксатором, КиКТойс</t>
  </si>
  <si>
    <t>00-00003459</t>
  </si>
  <si>
    <t>60305-S</t>
  </si>
  <si>
    <t>Носики для игрушек фуксия 1,75х1,1 см 10 шт с металлическим фиксатором, КиКТойс</t>
  </si>
  <si>
    <t>00-00003460</t>
  </si>
  <si>
    <t>60331-S</t>
  </si>
  <si>
    <t>Носики для игрушек розовые 1,75х1,1 см 10 шт с металлическим фиксатором, КиКТойс</t>
  </si>
  <si>
    <t>00-00003461</t>
  </si>
  <si>
    <t>60257-S</t>
  </si>
  <si>
    <t>Носики для игрушек кремовые 1,75х1,1 см 10 шт с металлическим фиксатором, КиКТойс</t>
  </si>
  <si>
    <t>00-00003462</t>
  </si>
  <si>
    <t>60258-S</t>
  </si>
  <si>
    <t>Носики для игрушек фуксия 1,2х1,1 см 10 шт с металлическим фиксатором, КиКТойс</t>
  </si>
  <si>
    <t>00-00003463</t>
  </si>
  <si>
    <t>Носики 1,2х1,1 см 10 шт фуксия с фиксаторами</t>
  </si>
  <si>
    <t>60259-S</t>
  </si>
  <si>
    <t>Носики для игрушек розовые 1,2х1,1 см 10 шт с металлическим фиксатором, КиКТойс</t>
  </si>
  <si>
    <t>00-00003464</t>
  </si>
  <si>
    <t>60391-S</t>
  </si>
  <si>
    <t>Носики для игрушек бархатные розовые 1,2х1,1 см 5 шт с металлическим  фиксатором, КиКТойс</t>
  </si>
  <si>
    <t>00-00002601</t>
  </si>
  <si>
    <t xml:space="preserve">Носики 1,2х1,1 см 5 шт бархатные розовые </t>
  </si>
  <si>
    <t>Бархатные носики розового цвета, для игрушек и кукол, в комплекте с шайбами.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&lt;br/&gt;&lt;br/&gt;Носы используются для изготовления игрушек, кукол и других предметов рукоделия. &lt;br/&gt;&lt;br/&gt;Носы легко приклеиваются к лицу игрушки вручную, а также при помощи клеевого пистолета. &lt;br/&gt;&lt;br/&gt;В комплект входит: 5 шт носов + 5 шт шайб. &lt;br/&gt;&lt;br/&gt;Характеристики*: &lt;br/&gt;&lt;br/&gt;Цвет**: розовый. &lt;br/&gt;&lt;br/&gt;Материал: пластик. &lt;br/&gt;&lt;br/&gt;Размер: 1,2х1,1 см.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</si>
  <si>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розовый.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</si>
  <si>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60389-S</t>
  </si>
  <si>
    <t>Носики для игрушек бархатные черные 1,2х1,1 см 5 шт с металлическим  фиксатором, КиКТойс</t>
  </si>
  <si>
    <t>00-00002602</t>
  </si>
  <si>
    <t xml:space="preserve">Носики 1,2х1,1 см 5 шт бархатные черные </t>
  </si>
  <si>
    <t>Бархатные носики розового цвета,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черный.&lt;br/&gt;&lt;br/&gt;Материал: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</si>
  <si>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черного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черный.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</si>
  <si>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вписать предпологаемый артикул</t>
  </si>
  <si>
    <t>Глазки для игрушек 11 мм 10 шт прозрачные с металлическим фиксатором, КиКТойс.</t>
  </si>
  <si>
    <t>Глазки 11 мм 10 шт прозрачные с фиксатором</t>
  </si>
  <si>
    <t>Глазки для игрушек 13 мм 10 шт прозрачные с металлическим фиксатором, КиКТойс.</t>
  </si>
  <si>
    <t>Глазки 13 мм 10 шт прозрачные с фиксатором</t>
  </si>
  <si>
    <t>60183-S</t>
  </si>
  <si>
    <t>Носики для игрушек набор  №1 4 пары с металлическим фиксатором, КиКТойс</t>
  </si>
  <si>
    <t>Носики  в наборе №1  4 шт с фиксаторами</t>
  </si>
  <si>
    <t>нету на WB нету на Ozon</t>
  </si>
  <si>
    <t>060184-S</t>
  </si>
  <si>
    <t>Носики для игрушек набор №2 3 пары с металлическим фиксатором, КиКТойс</t>
  </si>
  <si>
    <t>Носики в наборе №2  3 шт с фиксаторами</t>
  </si>
  <si>
    <t>60185-S</t>
  </si>
  <si>
    <t>Носики для игрушек набор №3 3 пары с металлическим фиксатором, КиКТойс</t>
  </si>
  <si>
    <t>Носики в наборе №3  3 шт с фиксаторами</t>
  </si>
  <si>
    <t>60328-S</t>
  </si>
  <si>
    <t xml:space="preserve"> Носики для игрушек набор №3 58 шт в органайзере черные с металлическим фиксатором, КиКТойс</t>
  </si>
  <si>
    <t>60435-S</t>
  </si>
  <si>
    <t>Носики для игрушек  бархатные коричневые 1,2х1,1 см 5 шт с металлическим фиксатором, КиКТойс.</t>
  </si>
  <si>
    <t>60438-S</t>
  </si>
  <si>
    <t>Носики для игрушек  бархатные светло- коричневые 1,2х1,1 см 5 шт с металлическим фиксатором, КиКТойс..</t>
  </si>
  <si>
    <t>00-00002603</t>
  </si>
  <si>
    <t>Бархатные носики,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светло-коричневый.&lt;br/&gt;&lt;br/&gt;Материал: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</si>
  <si>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светло-коричневый.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</si>
  <si>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60441-S</t>
  </si>
  <si>
    <t>Носики для игрушек  бархатные бордовые 1,2х1,1 см 5 шт с металлическим фиксатором, КиКТойс.</t>
  </si>
  <si>
    <t>00-00003465</t>
  </si>
  <si>
    <t>60444-S</t>
  </si>
  <si>
    <t>Носики для игрушек  бархатные красные 1,2х1,1 см 5 шт с металлическим фиксатором, КиКТойс.</t>
  </si>
  <si>
    <t>00-00003466</t>
  </si>
  <si>
    <t>60447-S</t>
  </si>
  <si>
    <t>Носики для игрушек  бархатные белые 1,2х1,1 см 5 шт с металлическим фиксатором, КиКТойс.</t>
  </si>
  <si>
    <t>00-00003467</t>
  </si>
  <si>
    <t>60316-S-3pcs</t>
  </si>
  <si>
    <t>Состав</t>
  </si>
  <si>
    <t>М0001-1</t>
  </si>
  <si>
    <t>Ткань мебельная, Флок Эммануэль Скай, отрез 1,4х1м</t>
  </si>
  <si>
    <t>00-00003583</t>
  </si>
  <si>
    <t>2039424151430</t>
  </si>
  <si>
    <t>Ткань мебельная, Эммануэль Скай, 140х100 см</t>
  </si>
  <si>
    <t xml:space="preserve">Ткань мебельная Флок - это высококачественный материал, который отличается прочностью, устойчивостью к износу и долговечностью. Он состоит из двух слоев: нижний слой представляет собой плотную основу, а верхний слой - это мягкий, пушистый ворс.
Ткань мебельная Флок изготавливается из синтетических или смесовых волокон, что обеспечивает его высокую стойкость к воздействию влаги, света и пыли. Он легко чистится и не теряет своего внешнего вида даже после многократных стирок.
Благодаря своей мягкой и приятной на ощупь текстуре, флок идеально подходит для обивки мебели, особенно диванов и кресел. Он создает ощущение комфорта и уюта, а разнообразие цветов и фактур позволяет подобрать флок под любой интерьер.
Одним из преимуществ флока является его антистатичность, то есть он не притягивает пыль и другие загрязнения, что делает его идеальным выбором для людей с аллергией или астмой. Кроме того, флок обладает хорошей звукоизоляцией, что делает его отличным материалом для обивки стен в домашних кинотеатрах или музыкальных студиях.
В целом, ткань мебельная флок - это практичный, стильный и функциональный материал, который станет отличным выбором для тех, кто ценит качество, комфорт и долговечность в интерьере своего дома.
*Для удаления пятен:
используйте губку и мыльный раствор (95% воды и 5% мыла).
</t>
  </si>
  <si>
    <t>ткань мебельная; ткань мебельная обивочная; мебельная ткань</t>
  </si>
  <si>
    <t>https://disk.yandex.ru/d/oE7EXyFVYhIoig</t>
  </si>
  <si>
    <t>https://disk.yandex.ru/d/8vD0qAbysXz6lg</t>
  </si>
  <si>
    <t>Эммануэль Скай</t>
  </si>
  <si>
    <t>mebel</t>
  </si>
  <si>
    <t>ткань</t>
  </si>
  <si>
    <t>https://disk.yandex.ru/i/PjOiFxwjC4Fkpg,https://disk.yandex.ru/i/34Cun1QH2mf3pQ,https://disk.yandex.ru/i/jYJBlP3Gugx-yw,https://disk.yandex.ru/i/HZTbtz8Vxhq0zw,https://disk.yandex.ru/i/QxRkymLINOXGKQ</t>
  </si>
  <si>
    <t>КиКСтил</t>
  </si>
  <si>
    <t>https://disk.yandex.ru/d/o1U5apPwUhnQZg</t>
  </si>
  <si>
    <t>ткань для мебели</t>
  </si>
  <si>
    <t>Нейлон</t>
  </si>
  <si>
    <t>Дом сад;Текстиль ; Ткани</t>
  </si>
  <si>
    <t>Ткань для мебели;ткань для обивки мебели</t>
  </si>
  <si>
    <t>Нейлон;Полиэстер</t>
  </si>
  <si>
    <t>1,4х1м</t>
  </si>
  <si>
    <t>М0001-2</t>
  </si>
  <si>
    <t>Ткань мебельная, Флок Эммануэль Скай, отрез 1,4х2м</t>
  </si>
  <si>
    <t>00-00003584</t>
  </si>
  <si>
    <t>2039424159900</t>
  </si>
  <si>
    <t>Ткань мебельная, Эммануэль Скай, 140х200 см</t>
  </si>
  <si>
    <t>https://disk.yandex.ru/d/L6Ldi-uYQemqJQ</t>
  </si>
  <si>
    <t>1,4х2м</t>
  </si>
  <si>
    <t>М0001-3</t>
  </si>
  <si>
    <t>Ткань мебельная, Флок Эммануэль Скай, отрез 1,4х3м</t>
  </si>
  <si>
    <t>00-00003585</t>
  </si>
  <si>
    <t>2039424160463</t>
  </si>
  <si>
    <t>Ткань мебельная, Эммануэль Скай, 140х300 см</t>
  </si>
  <si>
    <t>https://disk.yandex.ru/d/q6jErRTa5WABXQ</t>
  </si>
  <si>
    <t>1,4х3м</t>
  </si>
  <si>
    <t>М0002-1</t>
  </si>
  <si>
    <t>Ткань мебельная, Флок Эммануэль Салмон, отрез 1,4х1м</t>
  </si>
  <si>
    <t>00-00003586</t>
  </si>
  <si>
    <t>Ткань мебельная,  Эммануэль Салмон, 140х100 см</t>
  </si>
  <si>
    <t>https://disk.yandex.ru/d/inMKj8H6JS6-Mg</t>
  </si>
  <si>
    <t>https://disk.yandex.ru/d/5nJI1__TuI5DWQ</t>
  </si>
  <si>
    <t>Эммануэль Салмон</t>
  </si>
  <si>
    <t>М0002-2</t>
  </si>
  <si>
    <t>Ткань мебельная, Флок Эммануэль Салмон, отрез 1,4х2м</t>
  </si>
  <si>
    <t>00-00003587</t>
  </si>
  <si>
    <t>Ткань мебельная, Эммануэль Салмон,  140х200 см</t>
  </si>
  <si>
    <t>https://disk.yandex.ru/d/qlwju_ARrxveog</t>
  </si>
  <si>
    <t>https://disk.yandex.ru/d/UaBC_L48knqDFw</t>
  </si>
  <si>
    <t>М0002-3</t>
  </si>
  <si>
    <t>Ткань мебельная, Флок Эммануэль Салмон, отрез 1,4х3 м</t>
  </si>
  <si>
    <t>00-00003588</t>
  </si>
  <si>
    <t>Ткань мебельная,  Эммануэль Салмон,  140х300 см</t>
  </si>
  <si>
    <t>https://disk.yandex.ru/d/SlqzcuC7hV-vQA</t>
  </si>
  <si>
    <t>М0003-1</t>
  </si>
  <si>
    <t>Ткань мебельная, Флок Эммануэль Гравэл, отрез 1,4х1 м</t>
  </si>
  <si>
    <t>00-00003590</t>
  </si>
  <si>
    <t>Ткань мебельная,  Эммануэль Гравэл,  140х100 см</t>
  </si>
  <si>
    <t>https://disk.yandex.ru/d/ZOdQEtbGqHLY2w</t>
  </si>
  <si>
    <t>Эммануэль Гравэл</t>
  </si>
  <si>
    <t>М0003-2</t>
  </si>
  <si>
    <t>Ткань мебельная, Флок Эммануэль Гравэл, отрез 1,4х2 м</t>
  </si>
  <si>
    <t>00-00003591</t>
  </si>
  <si>
    <t>Ткань мебельная,  Эммануэль Гравэл,  140х200 см</t>
  </si>
  <si>
    <t>https://disk.yandex.ru/d/JslGpvWuAzQ7FQ</t>
  </si>
  <si>
    <t>М0003-3</t>
  </si>
  <si>
    <t>Ткань мебельная, Флок Эммануэль Гравэл, отрез 1,4х3 м</t>
  </si>
  <si>
    <t>00-00003592</t>
  </si>
  <si>
    <t>Ткань мебельная,  Эммануэль Гравэл,  140х300 см</t>
  </si>
  <si>
    <t>https://disk.yandex.ru/d/iNPMFLI0xnVuew</t>
  </si>
  <si>
    <t>М0004-1</t>
  </si>
  <si>
    <t>Ткань мебельная, Флоковая Диона  (795), отрез 1,4*1 м</t>
  </si>
  <si>
    <t>00-00003593</t>
  </si>
  <si>
    <t>Ткань мебельная,  Диона (795),  140х100 см</t>
  </si>
  <si>
    <t>https://disk.yandex.ru/d/Nm2aTlIYa6qong</t>
  </si>
  <si>
    <t>https://disk.yandex.ru/d/1tFzHjV7L0XaBg</t>
  </si>
  <si>
    <t>Диона 795</t>
  </si>
  <si>
    <t>полиэстер,полиамид,акрил</t>
  </si>
  <si>
    <t>Полиэстер,полиамид,акрил</t>
  </si>
  <si>
    <t>М0004-2</t>
  </si>
  <si>
    <t>Ткань мебельная, Флоковая Диона  (795), отрез 1,4*2 м</t>
  </si>
  <si>
    <t>00-00003594</t>
  </si>
  <si>
    <t>Ткань мебельная,  Диона (795),  140х200 см</t>
  </si>
  <si>
    <t>https://disk.yandex.ru/d/j5QUeRA52jgVFQ</t>
  </si>
  <si>
    <t>М0004-3</t>
  </si>
  <si>
    <t>Ткань мебельная, Флоковая Диона  (795), отрез 1,4*3 м</t>
  </si>
  <si>
    <t>00-00003595</t>
  </si>
  <si>
    <t>Ткань мебельная,  Диона (795),  140х300 см</t>
  </si>
  <si>
    <t>https://disk.yandex.ru/d/DTtYJRV-8E3Dyg</t>
  </si>
  <si>
    <t>М0005-1</t>
  </si>
  <si>
    <t>Ткань мебельная, велюр Токио Блаш, отрез 1,4х1 м</t>
  </si>
  <si>
    <t>00-00003613</t>
  </si>
  <si>
    <t>Ткань мебельная, Токио Блаш 140х100 см</t>
  </si>
  <si>
    <t>Ткань мебельная, велюр дублированный флисом, – это красивая и практичная ткань, которая идеально подходит для обивки мебели. Она сочетает в себе мягкость велюра и теплоту флиса, что делает ее отличным выбором для создания комфортной и уютной атмосферы в доме. Ткань мебельная, велюр имеет высокую прочность и износостойкость, благодаря чему мебель с такой обивкой прослужит долго, сохраняя свой первоначальный вид. Разнообразие цветов и фактур позволяет выбрать подходящий вариант для любого интерьера. Кроме того, велюр прост в уходе и чистке, что делает его еще более привлекательным для использования.</t>
  </si>
  <si>
    <t>https://disk.yandex.ru/d/MgfZ-73dORRRvw</t>
  </si>
  <si>
    <t>https://disk.yandex.ru/d/TYBnpKZi6tzYdg</t>
  </si>
  <si>
    <t>Токио Блаш</t>
  </si>
  <si>
    <t>https://disk.yandex.ru/d/kB15Atc7Zl_gUg</t>
  </si>
  <si>
    <t>полиэстер</t>
  </si>
  <si>
    <t>Полиэстер</t>
  </si>
  <si>
    <t>велюр</t>
  </si>
  <si>
    <t>М0005-2</t>
  </si>
  <si>
    <t>Ткань мебельная, велюр Токио Блаш, отрез 1,4х2 м</t>
  </si>
  <si>
    <t>00-00003614</t>
  </si>
  <si>
    <t>Ткань мебельная, Токио Блаш 140х200 см</t>
  </si>
  <si>
    <t>https://disk.yandex.ru/d/M_tGaFAu_1nWKQ</t>
  </si>
  <si>
    <t>М0005-3</t>
  </si>
  <si>
    <t>Ткань мебельная, велюр Токио Блаш, отрез 1,4х3 м</t>
  </si>
  <si>
    <t>00-00003615</t>
  </si>
  <si>
    <t>Ткань мебельная, Токио Блаш 140х300 см</t>
  </si>
  <si>
    <t>https://disk.yandex.ru/d/2N_uXyS_LzKwXQ</t>
  </si>
  <si>
    <t>М0006-1</t>
  </si>
  <si>
    <t>Ткань мебельная, велюр Токио Торнадо, отрез 1,4х1 м</t>
  </si>
  <si>
    <t>00-00003630</t>
  </si>
  <si>
    <t>Ткань мебельная, Токио Торнадо 140х100 см</t>
  </si>
  <si>
    <t>https://disk.yandex.ru/d/taloS4_xjXHSwQ</t>
  </si>
  <si>
    <t>https://disk.yandex.ru/d/pda0oieo6CVHNw</t>
  </si>
  <si>
    <t>Токио Торнадо</t>
  </si>
  <si>
    <t>серо-синий</t>
  </si>
  <si>
    <t>М0006-2</t>
  </si>
  <si>
    <t>Ткань мебельная, велюр Токио Торнадо, отрез 1,4х2 м</t>
  </si>
  <si>
    <t>00-00003631</t>
  </si>
  <si>
    <t>Ткань мебельная, Токио Торнадо 140х200 см</t>
  </si>
  <si>
    <t>https://disk.yandex.ru/d/043XGoRqxFT8ZQ</t>
  </si>
  <si>
    <t>М0006-3</t>
  </si>
  <si>
    <t>Ткань мебельная, велюр Токио Торнадо, отрез 1,4х3 м</t>
  </si>
  <si>
    <t>00-00003632</t>
  </si>
  <si>
    <t>Ткань мебельная, Токио Торнадо 140х300 см</t>
  </si>
  <si>
    <t>https://disk.yandex.ru/d/BTJKz_xsok5RBA</t>
  </si>
  <si>
    <t>М0007-1</t>
  </si>
  <si>
    <t>Ткань мебельная, велюр Токио Океан, отрез 1,4х1 м</t>
  </si>
  <si>
    <t>00-00003633</t>
  </si>
  <si>
    <t>Ткань мебельная, Токио Океан 140х100 см</t>
  </si>
  <si>
    <t>https://disk.yandex.ru/d/rVwJSviibIRMHw</t>
  </si>
  <si>
    <t>https://disk.yandex.ru/d/vyMcv0nZuWvJDA</t>
  </si>
  <si>
    <t>Токио Океан</t>
  </si>
  <si>
    <t>М0007-2</t>
  </si>
  <si>
    <t>Ткань мебельная, велюр Токио Океан, отрез 1,4х2 м</t>
  </si>
  <si>
    <t>00-00003634</t>
  </si>
  <si>
    <t>Ткань мебельная, Токио Океан 140х200 см</t>
  </si>
  <si>
    <t>https://disk.yandex.ru/d/ClJL9inJRuxT0g</t>
  </si>
  <si>
    <t>М0007-3</t>
  </si>
  <si>
    <t>Ткань мебельная, велюр Токио Океан, отрез 1,4х3 м</t>
  </si>
  <si>
    <t>00-00003635</t>
  </si>
  <si>
    <t>Ткань мебельная, Токио Океан 140х300 см</t>
  </si>
  <si>
    <t>https://disk.yandex.ru/d/O0hbIc34cLfhLw</t>
  </si>
  <si>
    <t>М0008-1</t>
  </si>
  <si>
    <t>Ткань мебельная, велюр Токио Маус, отрез 1,4х1 м</t>
  </si>
  <si>
    <t>00-00003637</t>
  </si>
  <si>
    <t>Ткань мебельная, Токио Маус 140х100 см</t>
  </si>
  <si>
    <t>Токио Маус</t>
  </si>
  <si>
    <t>М0008-2</t>
  </si>
  <si>
    <t>Ткань мебельная, велюр Токио Маус, отрез 1,4х2 м</t>
  </si>
  <si>
    <t>00-00003638</t>
  </si>
  <si>
    <t>Ткань мебельная, Токио Маус 140х200 см</t>
  </si>
  <si>
    <t>М0008-3</t>
  </si>
  <si>
    <t>Ткань мебельная, велюр Токио Маус, отрез 1,4х3 м</t>
  </si>
  <si>
    <t>00-00003639</t>
  </si>
  <si>
    <t>Ткань мебельная, Токио Маус 140х300 см</t>
  </si>
  <si>
    <t>Скидка по акции</t>
  </si>
  <si>
    <t>WB Ширина упаковки, мм*</t>
  </si>
  <si>
    <t>WB Высота упаковки, мм*</t>
  </si>
  <si>
    <t>WB Длина упаковки, мм*</t>
  </si>
  <si>
    <t>11007</t>
  </si>
  <si>
    <t>нет (архив)</t>
  </si>
  <si>
    <t>Искусственный мех для игрушек, рукоделия, ткань для шитья, длинноворсовый 22 мм, серый, для игрушек, рукоделия, PPK22 N78-12, отрез 100х50 см</t>
  </si>
  <si>
    <t>142,40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</si>
  <si>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100х50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</si>
  <si>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</si>
  <si>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meh-ppk22-n78-12-100х50</t>
  </si>
  <si>
    <t>https://youtu.be/y10GDuhGR7I</t>
  </si>
  <si>
    <t>Искусственный мех, ворс 22 мм, серый</t>
  </si>
  <si>
    <t>11008</t>
  </si>
  <si>
    <t>Искусственный мех для игрушек, рукоделия, ткань для шитья, длинноворсовый 22 мм, серый, для игрушек, рукоделия, PPK22 N78-12, отрез 150х50 см</t>
  </si>
  <si>
    <t>289,20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</si>
  <si>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</si>
  <si>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</si>
  <si>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meh-ppk22-n78-12-150х50</t>
  </si>
  <si>
    <t>11009</t>
  </si>
  <si>
    <t>Искусственный мех для игрушек, рукоделия, ткань для шитья, длинноворсовый 22 мм, серый, для игрушек, рукоделия, PPK22 N78-12, отрез 150х100 см</t>
  </si>
  <si>
    <t>Мех 22мм сер. для рукоделия 150х100см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</si>
  <si>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Смотреть на фото.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</si>
  <si>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424,40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</si>
  <si>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150х100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</si>
  <si>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</si>
  <si>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meh-ppk22-n78-12-150х100</t>
  </si>
  <si>
    <t>11010</t>
  </si>
  <si>
    <t>Искусственный мех для игрушек, рукоделия, ткань для шитья, длинноворсовый 22 мм, серый, для игрушек, рукоделия, PPK22 N78-12, отрез 150х150 см</t>
  </si>
  <si>
    <t>827,40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</si>
  <si>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</si>
  <si>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</si>
  <si>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meh-ppk22-n78-12-150х150</t>
  </si>
  <si>
    <t>11117</t>
  </si>
  <si>
    <t>Искусственный мех для игрушек, рукоделия, ткань для шитья, длинноворсовый 22 мм, чёрный, для игрушек, рукоделия, PPK22 N81, отрез 100х50 см</t>
  </si>
  <si>
    <t>Мех 22мм чёрн. для рукоделия 100х50см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</si>
  <si>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22 мм. Поверхностная плотность (гр./м.кв.): 313. Размер отреза: Смотреть на фото. Состав: 100 % полиэстер. Цвет: чёрный. Комплект: 1 отрез. Назначение: мех искусственный длинноворсовый для производства мягких игрушек и домашнего текстиля. Страна производства - Китай.</t>
  </si>
  <si>
    <t>#########</t>
  </si>
  <si>
    <t>765,00 ₽</t>
  </si>
  <si>
    <t>182,00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</si>
  <si>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</si>
  <si>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meh-ppk22-n81</t>
  </si>
  <si>
    <t>Взрослая</t>
  </si>
  <si>
    <t>PPK22N81</t>
  </si>
  <si>
    <t>Искусственный мех, ворс 22 мм, чёрный</t>
  </si>
  <si>
    <t>11118</t>
  </si>
  <si>
    <t>Искусственный мех для игрушек, рукоделия, ткань для шитья, длинноворсовый 22 мм, чёрный, для игрушек, рукоделия, PPK22 N81, отрез 150х50 см</t>
  </si>
  <si>
    <t>1 140</t>
  </si>
  <si>
    <t>267,00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</si>
  <si>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</si>
  <si>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11119</t>
  </si>
  <si>
    <t>Искусственный мех для игрушек, рукоделия, ткань для шитья, длинноворсовый 22 мм, чёрный, для игрушек, рукоделия, PPK22 N81, отрез 150х100 см</t>
  </si>
  <si>
    <t>1 665,00 ₽</t>
  </si>
  <si>
    <t>418,00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</si>
  <si>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</si>
  <si>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11120</t>
  </si>
  <si>
    <t>Искусственный мех для игрушек, рукоделия, ткань для шитья, длинноворсовый 22 мм, чёрный, для игрушек, рукоделия,PPK22 N81, отрез 150х150 см</t>
  </si>
  <si>
    <t>2 400,00 ₽</t>
  </si>
  <si>
    <t>540,40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</si>
  <si>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</si>
  <si>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11136</t>
  </si>
  <si>
    <t>Искусственный мех для игрушек, рукоделия, ткань для шитья, длинноворсовый 22 мм, меланжевый, для игрушек, рукоделия, Melange Tigers Eye, отрез 50х50 см</t>
  </si>
  <si>
    <t>3 465,00 ₽</t>
  </si>
  <si>
    <t>775,00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</si>
  <si>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</si>
  <si>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meh-melange</t>
  </si>
  <si>
    <t>Искусственный мех, ворс 22 мм,меланжевый</t>
  </si>
  <si>
    <t>11137</t>
  </si>
  <si>
    <t>Искусственный мех для игрушек, рукоделия, ткань для шитья, длинноворсовый 22 мм, меланжевый, для игрушек, рукоделия, Melange Tigers Eye, отрез 100х50 см</t>
  </si>
  <si>
    <t>4 590,00 ₽</t>
  </si>
  <si>
    <t>1 080,00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</si>
  <si>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</si>
  <si>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11138</t>
  </si>
  <si>
    <t>Искусственный мех для игрушек, рукоделия, ткань для шитья, длинноворсовый 22 мм, меланжевый, для игрушек, рукоделия, Melange Tigers Eye, отрез 150х50 см</t>
  </si>
  <si>
    <t>5 715</t>
  </si>
  <si>
    <t>1 275,00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</si>
  <si>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</si>
  <si>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11139</t>
  </si>
  <si>
    <t>Искусственный мех для игрушек, рукоделия, ткань для шитья, длинноворсовый 22 мм, меланжевый, для игрушек, рукоделия, Melange Tigers Eye, отрез 150х100 см</t>
  </si>
  <si>
    <t>6 840</t>
  </si>
  <si>
    <t>1 770,00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</si>
  <si>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</si>
  <si>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11140</t>
  </si>
  <si>
    <t>Искусственный мех для игрушек, рукоделия, ткань для шитья, длинноворсовый 22 мм, меланжевый, для игрушек, рукоделия, Melange Tigers Eye, отрез 150х150 см</t>
  </si>
  <si>
    <t>7 965,00 ₽</t>
  </si>
  <si>
    <t>1 965,00 ₽</t>
  </si>
  <si>
    <t>1236р (Белмех)200*150</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</si>
  <si>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</si>
  <si>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11145</t>
  </si>
  <si>
    <t>Искусственный мех для игрушек, рукоделия, ткань для шитья, длинноворсовый 22 мм, серый, для игрушек, рукоделия, PPK22 N78-12, отрез 150х200 см</t>
  </si>
  <si>
    <t>11146</t>
  </si>
  <si>
    <t>Искусственный мех для игрушек, рукоделия, ткань для шитья, длинноворсовый 22 мм, серый, для игрушек, рукоделия, PPK22 N78-12, отрез 150х250 см</t>
  </si>
  <si>
    <t>11147</t>
  </si>
  <si>
    <t>Искусственный мех для игрушек, рукоделия, ткань для шитья, длинноворсовый 22 мм, серый, для игрушек, рукоделия, PPK22 N78-12, отрез 150х300 см</t>
  </si>
  <si>
    <t>11148</t>
  </si>
  <si>
    <t>Искусственный мех для игрушек, рукоделия, ткань для шитья, длинноворсовый 22 мм, серый, для игрушек, рукоделия, PPK22 N78-12, отрез 150х350 см</t>
  </si>
  <si>
    <t>11264</t>
  </si>
  <si>
    <t>Эко-мех, 0.5 см, рыжий, для игрушек, рукоделия, Lamb 2, отрез 46х50 см</t>
  </si>
  <si>
    <t>Эко-мех 0.5 см рыжий для рукоделия отрез 46х50см</t>
  </si>
  <si>
    <t>Эко-мех 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Эко-мех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</si>
  <si>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11265</t>
  </si>
  <si>
    <t>Эко-мех, 0.5 см, темно-бежевый, для игрушек, рукоделия, Lamb 8, отрез 46х50 см</t>
  </si>
  <si>
    <t>Эко-мех 0.5 см бежевый для рукоделия отрез 46х50см</t>
  </si>
  <si>
    <t>11266</t>
  </si>
  <si>
    <t>Искусственный мех, барашек, ворс 5 мм, серый,(Lamb 11) для игрушек, рукоделия, , отрез 46х50 см</t>
  </si>
  <si>
    <t>Искусственный мех, барашек, ворс 5 мм, серый, 46х50</t>
  </si>
  <si>
    <t>Искусственный мех, барашек, ворс 5 мм, серый,по свойствам подобный натуральной овчине, обладает высокой износостойкостью и оптимальной воздухопроницаемостью.&lt;br/&gt;&lt;br/&gt;Поверхностная плотность (гр./м.кв.): 450.&lt;br/&gt;&lt;br/&gt;Высота ворса: 0,5 см. Длина ворса равномерна по всему отрезу.&lt;br/&gt;&lt;br/&gt;Ткань эластична, оптимальна для кроя округлых форм.&lt;br/&gt;&lt;br/&gt;Основа трикотажная. На ощупь мягкая, держит форму.&lt;br/&gt;&lt;br/&gt;Размер отреза: Указано на фото +/- 2 см.&lt;br/&gt;&lt;br/&gt;Состав: Полиэстр 100%.&lt;br/&gt;&lt;br/&gt;Цвет: Серый.&lt;br/&gt;&lt;br/&gt;Комплект: 1 отрез.&lt;br/&gt;&lt;br/&gt;Эко-мех оптимальный для изготовления игрушек, жилеток, ковриков, чехлов и т.д. &lt;br/&gt;&lt;br/&gt;Цвет на разных устройствах может немного отличаться из-за настроек цветопередачи Вашего монитора.&lt;br/&gt;&lt;br/&gt;Для Вашего удобства работы с нашим товаром, добавляем портновский мел, он будет полезен в нанесении линий и меток при крое и пошиве.</t>
  </si>
  <si>
    <t>Искусственный мех, барашек-по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</si>
  <si>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050036</t>
  </si>
  <si>
    <t>Комплект фурнитуры с шайбами 4х20 (сталь) и о-шплинтами для изготовления качающихся суставов игрушек, КиКТойс</t>
  </si>
  <si>
    <t>Комплект 4х20 и о-шпл. для игрушек</t>
  </si>
  <si>
    <t>KIKTOYS-NABORS-4X20</t>
  </si>
  <si>
    <t>232,00р.</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</si>
  <si>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</si>
  <si>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фанера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</si>
  <si>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nabor-15fk</t>
  </si>
  <si>
    <t>50047</t>
  </si>
  <si>
    <t>Комплект фурнитуры с дисками 15 мм (пластик) и т-шплинтами для изготовления поворачивающихся суставов игрушек, КиКТойс)</t>
  </si>
  <si>
    <t>Аксессуар для рукоделия</t>
  </si>
  <si>
    <t>Набор фурнитуры для изготовления поворотного крепления игрушки.Тип диска: пластик.Внешний диаметр диска: 15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</si>
  <si>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236,00р.</t>
  </si>
  <si>
    <t>Набор фурнитуры для изготовления поворотного крепления игрушки.
 Тип диска: пластик.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</si>
  <si>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20 мм* &lt;br /&gt; 
 Тип шплинта: т-образный&lt;br /&gt; 
 Размер шплинта: 2,0х25*&lt;br /&gt; 
 Размер шайбы: 3х9&lt;br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</si>
  <si>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nabor-20pp</t>
  </si>
  <si>
    <t>50048</t>
  </si>
  <si>
    <t>Комплект фурнитуры с дисками 20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</si>
  <si>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20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</si>
  <si>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252,00р.</t>
  </si>
  <si>
    <t>Набор фурнитуры для изготовления поворотного крепления игрушки.
 Тип диска: пластик.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</si>
  <si>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25 мм* &lt;br /&gt; 
 Тип шплинта: т-образный&lt;br /&gt; 
 Размер шплинта: 2,5х25*&lt;br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</si>
  <si>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nabor-25pp</t>
  </si>
  <si>
    <t>50049</t>
  </si>
  <si>
    <t>Комплект фурнитуры с дисками 25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</si>
  <si>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25 мм.Тип шплинта: т-образный.Размер шплинта: 2,5х25.Размер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</si>
  <si>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260,00р.</t>
  </si>
  <si>
    <t>Набор фурнитуры для изготовления поворотного крепления игрушки.
 Тип диска: пластик.
 Внешний диаметр диска: 30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</si>
  <si>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30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</si>
  <si>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nabor-30pp</t>
  </si>
  <si>
    <t>50050</t>
  </si>
  <si>
    <t>Комплект фурнитуры с дисками 30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</si>
  <si>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</si>
  <si>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268,00р.</t>
  </si>
  <si>
    <t>Набор фурнитуры для изготовления поворотного крепления игрушки.
 Тип диска: пластик.
 Внешний диаметр диска: 35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</si>
  <si>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35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</si>
  <si>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nabor-35pp</t>
  </si>
  <si>
    <t>50051</t>
  </si>
  <si>
    <t>Комплект фурнитуры с дисками 35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</si>
  <si>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</si>
  <si>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</si>
  <si>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nabor-40pp</t>
  </si>
  <si>
    <t>50052</t>
  </si>
  <si>
    <t>Комплект фурнитуры с дисками 40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</si>
  <si>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45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</si>
  <si>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45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</si>
  <si>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nabor-45pp</t>
  </si>
  <si>
    <t>50053</t>
  </si>
  <si>
    <t>Комплект фурнитуры с дисками 45 мм (пластик) и т-шплинтами для изготовления поворачивающихся суставов игрушек, КиКТойс</t>
  </si>
  <si>
    <t>320,00р.</t>
  </si>
  <si>
    <t>Набор фурнитуры для изготовления поворотного крепления игрушки.
 Тип диска: пластик.
 Внешний диаметр диска:ворс 30-50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</si>
  <si>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фанера &lt;br /&gt; 
 Внешний диаметр диска:ворс 30-50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</si>
  <si>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nabor-50pp</t>
  </si>
  <si>
    <t>50054</t>
  </si>
  <si>
    <t>Комплект фурнитуры с дискамиворс 30-50 мм (пластик) и т-шплинтами для изготовления поворачивающихся суставов игрушек, КиКТойс</t>
  </si>
  <si>
    <t>Набор фурнитуры для изготовления качающегося крепления игрушки.
 Тип диска: пластик.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</si>
  <si>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</si>
  <si>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nabor-15pk</t>
  </si>
  <si>
    <t>50055</t>
  </si>
  <si>
    <t>Комплект фурнитуры с дисками 15 мм (пластик) и о-шплинтами для изготовления качающихся суставов игрушек, КиКТойс</t>
  </si>
  <si>
    <t>244,00р.</t>
  </si>
  <si>
    <t>Набор фурнитуры для изготовления качающегося крепления игрушки.
 Тип диска: пластик.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</si>
  <si>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20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</si>
  <si>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nabor-20pk</t>
  </si>
  <si>
    <t>50056</t>
  </si>
  <si>
    <t>Комплект фурнитуры с дисками 20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</si>
  <si>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25 мм.
 Тип шплинта: о-образный. 
 Размер шплинта: 2,5х25.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</si>
  <si>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25 мм* &lt;br /&gt; 
 Тип шплинта: о-образный&lt;br /&gt; 
 Размер шплинта: 2,5х25*&lt;br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</si>
  <si>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nabor-25pk</t>
  </si>
  <si>
    <t>50057</t>
  </si>
  <si>
    <t>Комплект фурнитуры с дисками 25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</si>
  <si>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30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</si>
  <si>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30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</si>
  <si>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nabor-30pk</t>
  </si>
  <si>
    <t>50058</t>
  </si>
  <si>
    <t>Комплект фурнитуры с дисками 30 мм (пластик) и о-шплинтами для изготовления качающихся суставов игрушек, КиКТойс</t>
  </si>
  <si>
    <t>272,00р.</t>
  </si>
  <si>
    <t>Набор фурнитуры для изготовления качающегося крепления игрушки.
 Тип диска: пластик.
 Внешний диаметр диска: 35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</si>
  <si>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35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</si>
  <si>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nabor-35pk</t>
  </si>
  <si>
    <t>50059</t>
  </si>
  <si>
    <t>Комплект фурнитуры с дисками 35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</si>
  <si>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40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</si>
  <si>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</si>
  <si>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nabor-40pk</t>
  </si>
  <si>
    <t>50060</t>
  </si>
  <si>
    <t>Комплект фурнитуры с дисками 40 мм (пластик) и о-шплинтами для изготовления качающихся суставов игрушек, КиКТойс</t>
  </si>
  <si>
    <t>292,00р.</t>
  </si>
  <si>
    <t>Набор фурнитуры для изготовления качающегося крепления игрушки.
 Тип диска: пластик.
 Внешний диаметр диска: 45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</si>
  <si>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45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</si>
  <si>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nabor-45pk</t>
  </si>
  <si>
    <t>50061</t>
  </si>
  <si>
    <t>Комплект фурнитуры с дисками 45 мм (пластик) и о-шплинтами для изготовления качающихся суставов игрушек, КиКТойс</t>
  </si>
  <si>
    <t>304,00р.</t>
  </si>
  <si>
    <t>Набор фурнитуры для изготовления качающегося крепления игрушки.
 Тип диска: пластик.
 Внешний диаметр диска:ворс 30-50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</si>
  <si>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диска:ворс 30-50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</si>
  <si>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nabor-50pk</t>
  </si>
  <si>
    <t>50062</t>
  </si>
  <si>
    <t>Комплект фурнитуры с дискамиворс 30-50 мм (пластик) и о-шплинтами для изготовления качающихся суставов игрушек, КиКТойс</t>
  </si>
  <si>
    <t>560,00р.</t>
  </si>
  <si>
    <t>Многофункциональное изделие:
 1. Планшет, держатель для бумаги, формата А4.
 2. Подставка для телефона
 3. Доска для записей
 Характеристики:
 Материал: пластик;
 Толщина планшета: 3 мм
 Толщина планшета в собранном виде, толщина упаковки: 15 мм
 Размер планшета: 315 мм х 225 мм Размер планшета, включая держатель для ручки: 315 мм х 235 мм 
 На планшете размещается до 40 листов формата А4. Подставка съёмная и возможно расположить горизонтально или вертикально.
 Если подставку расположить в отверстии - то планшет можно ставить на стол вертикально или горизонтально.
 На планшете можно вести записи, используя маркеры для маркерных досок. Записи стираются губкой или тряпкой. Имеется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</si>
  <si>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Многофункциональное изделие: &lt;br /&gt; 
 1. Планшет, держатель для бумаги, формата А4. &lt;br /&gt; 
 2. Подставка для телефона &lt;br /&gt; 
 3. Доска для записей &lt;br /&gt; 
 &lt;br /&gt; 
 Характеристики: &lt;br /&gt; 
 Материал: пластик; &lt;br /&gt; 
 Толщина: 3 мм &lt;br /&gt; 
 Размеры планшета: 315 мм х 235 мм &lt;br /&gt; 
 &lt;br /&gt; 
 На планшете размещается до 40 листов формата А4. Подставка съёмная и возможно расположить горизонтально или вертикально. &lt;br /&gt; 
 Если подставку расположить в отверстии - то планшет можно ставить на стол вертикально или горизонтально. &lt;br /&gt; 
 На планшете можно вести записи, используя маркеры для маркерных досок. Записи стираются губкой или тряпкой.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</si>
  <si>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t>
  </si>
  <si>
    <t>Планшет</t>
  </si>
  <si>
    <t>060017</t>
  </si>
  <si>
    <t>Глаза живые синие, диаметр 11 мм, для игрушек, в комплекте с фиксатором (10 шт), КиКТойс</t>
  </si>
  <si>
    <t>KIKTOYS-ZVB-СИНИЙ-11</t>
  </si>
  <si>
    <t>31,00р.</t>
  </si>
  <si>
    <t>90,00 ₽</t>
  </si>
  <si>
    <t>26,90 ₽</t>
  </si>
  <si>
    <t>#ССЫЛКА!</t>
  </si>
  <si>
    <t>75,00р.</t>
  </si>
  <si>
    <t>#ДЕЛ/0!</t>
  </si>
  <si>
    <t>zivie-11-blue</t>
  </si>
  <si>
    <t>060018</t>
  </si>
  <si>
    <t>Глаза живые синие, диаметр 13 мм, для игрушек, в комплекте с фиксатором (10 шт), КиКТойс</t>
  </si>
  <si>
    <t>Глаза 13 мм 10 шт синие для игрушек</t>
  </si>
  <si>
    <t>Глаза живые для игрушек и кукол, в комплекте с фиксаторами.Диаметр: 13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</si>
  <si>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KIKTOYS-ZVB-СИНИЙ-13</t>
  </si>
  <si>
    <t>32,00р.</t>
  </si>
  <si>
    <t>32,30р.</t>
  </si>
  <si>
    <t>zivie-13-blue</t>
  </si>
  <si>
    <t>060022</t>
  </si>
  <si>
    <t>Глаза живые зеленые, диаметр 11 мм, для игрушек, в комплекте с фиксатором (10 шт), КиКТойс</t>
  </si>
  <si>
    <t>Глаза 11 мм 10 шт зеленые для игрушек</t>
  </si>
  <si>
    <t>Глаза живые для игрушек и кукол, в комплекте с фиксаторами.Диаметр: 11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</si>
  <si>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OZN181016306</t>
  </si>
  <si>
    <t>KIKTOYS-ZVB-ЗЕЛЕН-11</t>
  </si>
  <si>
    <t>zivie-11-green</t>
  </si>
  <si>
    <t>060023</t>
  </si>
  <si>
    <t>Глаза живые зеленые, диаметр 13 мм, для игрушек, в комплекте с фиксатором (10 шт), КиКТойс</t>
  </si>
  <si>
    <t>Глаза 13 мм 10 шт зеленые для игрушек</t>
  </si>
  <si>
    <t>OZN181648958</t>
  </si>
  <si>
    <t>KIKTOYS-ZVB-ЗЕЛЕН-13</t>
  </si>
  <si>
    <t>zivie-13-green</t>
  </si>
  <si>
    <t>060027</t>
  </si>
  <si>
    <t>Глаза живые коричневые, диаметр 11 мм, для игрушек, в комплекте с фиксатором (10 шт), КиКТойс</t>
  </si>
  <si>
    <t>Глаза 11 мм 10 шт коричневые для игрушек</t>
  </si>
  <si>
    <t>KIKTOYS-ZVB-КОРИЧН-11</t>
  </si>
  <si>
    <t>zivie-11-brown</t>
  </si>
  <si>
    <t>060028</t>
  </si>
  <si>
    <t>Глаза живые коричневые, диаметр 13 мм, для игрушек, в комплекте с фиксатором (10 шт), КиКТойс</t>
  </si>
  <si>
    <t>Глаза 13мм 10 шт коричневые для игрушек</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</si>
  <si>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10 комплектов (глаз + фиксатор).</t>
  </si>
  <si>
    <t>KIKTOYS-ZVB-КОРИЧН-13</t>
  </si>
  <si>
    <t>zivie-13-brown</t>
  </si>
  <si>
    <t>060062</t>
  </si>
  <si>
    <t>Глаза белые с поворотом зрачка диаметр 18 мм, для игрушек, в комплекте с фиксатором (10 шт), КиКТойс</t>
  </si>
  <si>
    <t>131,00р.</t>
  </si>
  <si>
    <t>3,00 ₽</t>
  </si>
  <si>
    <t>32,10 ₽</t>
  </si>
  <si>
    <t>26,64 ₽</t>
  </si>
  <si>
    <t>https://i.siteapi.org/e-UaRW5PAXjf7CHsIZWUTowF6HI=/fit-in/1024x768/center/top/filters:quality(95)/c279983c40646bb.s.siteapi.org/img/o7b3xu7qwhcscs0og8oo8w8g4w80gs</t>
  </si>
  <si>
    <t>glaza-povorot-18</t>
  </si>
  <si>
    <t>povorot</t>
  </si>
  <si>
    <t>060063</t>
  </si>
  <si>
    <t>Глаза белые с поворотом зрачка и бликом диаметр 18 мм, для игрушек, в комплекте с фиксатором (10 шт), КиКТойс</t>
  </si>
  <si>
    <t>33,10 ₽</t>
  </si>
  <si>
    <t>https://i.siteapi.org/Wvb2wkCIMyM6mzJ554X6x5GP6tk=/fit-in/1024x768/center/top/filters:quality(95)/c279983c40646bb.s.siteapi.org/img/ocmst3euj40w0w08k44k4g8wwkgw0s</t>
  </si>
  <si>
    <t>glaza-povorot-blik-18</t>
  </si>
  <si>
    <t>060064</t>
  </si>
  <si>
    <t>Глаза белые с поворотом зрачка диаметр 18 мм, для игрушек, в комплекте с фиксатором (50 шт), КиКТойс</t>
  </si>
  <si>
    <t>276,00р.</t>
  </si>
  <si>
    <t>336,00р.</t>
  </si>
  <si>
    <t>103,80р.</t>
  </si>
  <si>
    <t>13,84р.</t>
  </si>
  <si>
    <t>259,76р.</t>
  </si>
  <si>
    <t>Глаза белые с поворотом зрачка для игрушек и кукол, в комплекте с фиксаторами.
 Диаметр: 18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</si>
  <si>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18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 &lt;br /&gt;</t>
  </si>
  <si>
    <t>060065</t>
  </si>
  <si>
    <t>Глаза белые с поворотом зрачка и бликом диаметр 18 мм, для игрушек, в комплекте с фиксатором (50 шт), КиКТойс</t>
  </si>
  <si>
    <t>060066</t>
  </si>
  <si>
    <t>Глаза белые с поворотом зрачка диаметр 22 мм, для игрушек, в комплекте с фиксатором (10 шт), КиКТойс</t>
  </si>
  <si>
    <t>137,00р.</t>
  </si>
  <si>
    <t>34,20 ₽</t>
  </si>
  <si>
    <t>glaza-povorot-22</t>
  </si>
  <si>
    <t>060067</t>
  </si>
  <si>
    <t>Глаза белые с поворотом зрачка и бликом диаметр 22 мм, для игрушек, в комплекте с фиксатором (10 шт), КиКТойс</t>
  </si>
  <si>
    <t>34,70 ₽</t>
  </si>
  <si>
    <t>27,72 ₽</t>
  </si>
  <si>
    <t>glaza-povorot-blik-22</t>
  </si>
  <si>
    <t>060068</t>
  </si>
  <si>
    <t>Глаза белые с поворотом зрачка диаметр 22 мм, для игрушек, в комплекте с фиксатором (50 шт), КиКТойс</t>
  </si>
  <si>
    <t>280,00р.</t>
  </si>
  <si>
    <t>340,00р.</t>
  </si>
  <si>
    <t>105,00р.</t>
  </si>
  <si>
    <t>14,00р.</t>
  </si>
  <si>
    <t>261,00р.</t>
  </si>
  <si>
    <t>Глаза белые с поворотом зрачка для игрушек и кукол, в комплекте с фиксаторами.
 Диаметр: 22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</si>
  <si>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22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</si>
  <si>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060069</t>
  </si>
  <si>
    <t>Глаза белые с поворотом зрачка и бликом диаметр 22 мм, для игрушек, в комплекте с фиксатором (50 шт), КиКТойс</t>
  </si>
  <si>
    <t>glaza-povorot-blik-22-50</t>
  </si>
  <si>
    <t>060070</t>
  </si>
  <si>
    <t>Глаза белые с поворотом зрачка диаметр 25 мм, для игрушек, в комплекте с фиксатором (10 шт), КиКТойс</t>
  </si>
  <si>
    <t>146,00р.</t>
  </si>
  <si>
    <t>53,50 ₽</t>
  </si>
  <si>
    <t>30,60 ₽</t>
  </si>
  <si>
    <t>glaza-povorot-25</t>
  </si>
  <si>
    <t>060071</t>
  </si>
  <si>
    <t>Глаза белые с поворотом зрачка и бликом диаметр 25 мм, для игрушек, в комплекте с фиксатором (10 шт), КиКТойс</t>
  </si>
  <si>
    <t>57,20 ₽</t>
  </si>
  <si>
    <t>30,96 ₽</t>
  </si>
  <si>
    <t>glaza-povorot-blik-25</t>
  </si>
  <si>
    <t>060072</t>
  </si>
  <si>
    <t>Глаза белые с поворотом зрачка диаметр 25 мм, для игрушек, в комплекте с фиксатором (50 шт), КиКТойс</t>
  </si>
  <si>
    <t>284,00р.</t>
  </si>
  <si>
    <t>348,00р.</t>
  </si>
  <si>
    <t>106,80р.</t>
  </si>
  <si>
    <t>14,24р.</t>
  </si>
  <si>
    <t>265,36р.</t>
  </si>
  <si>
    <t>Глаза белые с поворотом зрачка для игрушек и кукол, в комплекте с фиксаторами.
 Диаметр: 25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</si>
  <si>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25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</si>
  <si>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060073</t>
  </si>
  <si>
    <t>Глаза белые с поворотом зрачка и бликом диаметр 25 мм, для игрушек, в комплекте с фиксатором (50 шт), КиКТойс</t>
  </si>
  <si>
    <t>60188</t>
  </si>
  <si>
    <t>Большой набор глаз для игрушек, диаметр 16-21 мм, в коробочке, бусинки, живые с лучиками (120 шт), КиКТойс</t>
  </si>
  <si>
    <t>0,80 ₽</t>
  </si>
  <si>
    <t>7,00 ₽</t>
  </si>
  <si>
    <t>87,00 ₽</t>
  </si>
  <si>
    <t>36,48 ₽</t>
  </si>
  <si>
    <t>bolshoi-nabor-120</t>
  </si>
  <si>
    <t>bolshoi-nabor</t>
  </si>
  <si>
    <t>60189</t>
  </si>
  <si>
    <t>Большой набор глаз для игрушек, диаметр 7-13 мм, в коробочке, бусинки, живые с лучиками (90 шт), КиКТойс</t>
  </si>
  <si>
    <t>0,77 ₽</t>
  </si>
  <si>
    <t>87,40 ₽</t>
  </si>
  <si>
    <t>37,32 ₽</t>
  </si>
  <si>
    <t>bolshoi-nabor-90</t>
  </si>
  <si>
    <t>60190</t>
  </si>
  <si>
    <t>Большой набор глаз, диаметр 16-20 мм, и носов для игрушек, в коробочке, полупрозрачные, живые, с лучиками, кошачий зрачок (32 пары глаз, 6 пар носов), КиКТойс</t>
  </si>
  <si>
    <t>38,28 ₽</t>
  </si>
  <si>
    <t>bolshoi-nabor-76</t>
  </si>
  <si>
    <t>Держатель для бумаги с магнитами, КиКТойс</t>
  </si>
  <si>
    <t>Планшет, держатель для бумаги, с двумя зажимами, формата А4, доска для записей. Характеристики: Материал: пластик; Толщина: 3 мм. Толщина планшета в собранном виде, толщина упаковки: 17 мм. Размер планшета: 315 мм х 235 мм. Размер планшета, включая держатель для ручки: 315 мм х 235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</si>
  <si>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Планшет, держатель для бумаги, с двумя зажимами, формата А4, доска для записей &lt;br /&gt;
 Характеристики: &lt;br /&gt;
 Материал: пластик; &lt;br /&gt;
 Толщина: 3 мм &lt;br /&gt;
 Толщина планшета в собранном виде, толщина упаковки: 17 мм &lt;br /&gt;
 Размер планшета: 315 мм х 235 мм &lt;br /&gt;
 Размер планшета, включая держатель для ручки: 315 мм х 235 мм &lt;br /&gt; &lt;br /&gt;
 На планшете размещается до 40 листов формата А4. &lt;br /&gt;
 На планшете можно вести записи, используя маркеры для маркерных досок. Записи стираются губкой или тряпкой. К планшету прикреплен держатель для ручки.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</si>
  <si>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planshet-doska-dva-zaghima</t>
  </si>
  <si>
    <t>Доска-планшет А4 с двумя зажимами</t>
  </si>
  <si>
    <t>70008</t>
  </si>
  <si>
    <t>Подставка для телефона настольная, разборная, с подвесом для зарядки, белая (пластик)</t>
  </si>
  <si>
    <t>Подставка для мобильного устройства</t>
  </si>
  <si>
    <t>Удобный и полезный девайс: подставка для смартфона настольная разборная. Преимущества: Удобная: угол наклона специально подобран для комфортного использования во время видеозвонков; Универсальная: при наличии отверстия - возможно подвесить на блок питания зарядного устройства; Устойчивая: благодаря материалам подставка надёжно фиксирует устройство. Характеристики: Материал: пластик/фанера; Толщина подставки: 3 мм; Высота упаковки: 6 мм; Размер подставки: 170 мм х 80 мм.</t>
  </si>
  <si>
    <t>KIKTOYS-PODSTAV-70008</t>
  </si>
  <si>
    <t>141,00р.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</si>
  <si>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*Прочная:изготовлена из качественного акрилового пластика
 Характеристики:
 Материал: пластик;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</si>
  <si>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*Устойчивая:благодаря материалам подставка надёжно фиксирует устройство &lt;br /&gt; 
 *Прочная:изготовлена из качественного акрилового пластика&lt;br /&gt; 
 Характеристики:&lt;br /&gt; 
 Материал: пластик&lt;br /&gt; 
 Толщина подставки: 3 мм&lt;br /&gt; 
 Высота упаковки: 6 мм&lt;br /&gt; 
 Размер подставки: 170 мм х 80 мм &lt;br /&gt; 
 &lt;br /&gt; 
 За счёт толщины - подстака жёсткая и её можно использовать, как основание для записей или рисунков.</t>
  </si>
  <si>
    <t>podstavka-plastik</t>
  </si>
  <si>
    <t>podstavka</t>
  </si>
  <si>
    <t>70009</t>
  </si>
  <si>
    <t>Подставка для телефона настольная, разборная, белая (пластик)</t>
  </si>
  <si>
    <t>KIKTOYS-PODSTAV-70009</t>
  </si>
  <si>
    <t>115,00р.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</si>
  <si>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*Универсальная:можно использовать как органайзер для телефона на розетку.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</si>
  <si>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*Универсальная:можно использовать как органайзер для телефона на розетку.&lt;br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t>
  </si>
  <si>
    <t>podstavka-fanera-rozetka</t>
  </si>
  <si>
    <t>70010</t>
  </si>
  <si>
    <t>Подставка для телефона настольная, разборная, с подвесом для зарядки (фанера)</t>
  </si>
  <si>
    <t>KIKTOYS-PODSTAV-70010</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</si>
  <si>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</si>
  <si>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&lt;br /&gt; 
 Преимущества: &lt;br /&gt; 
 *Удобная:угол наклона специально подобран для комфортного использования во время видеозвонков &lt;br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 &lt;br /&gt;</t>
  </si>
  <si>
    <t>podstavka-fanera</t>
  </si>
  <si>
    <t>70011</t>
  </si>
  <si>
    <t>Подставка для телефона настольная, разборная (фанера)</t>
  </si>
  <si>
    <t>KIKTOYS-PODSTAV-70011</t>
  </si>
  <si>
    <t>216,00р.</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</si>
  <si>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</si>
  <si>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Держатель с подставкой и зажимом для размещения бумажных ценников и рекламной информации. Устойчивая практичная конструкция. &lt;br /&gt; 
 Подходит для листов формата А6.&lt;br /&gt; 
 Цвет: бежевый&lt;br /&gt; 
 Количество в упаковке: 1 шт.&lt;br /&gt; 
 Материал: фанера.&lt;br /&gt; 
 Толщина: 3 мм.&lt;br /&gt; 
 Размер: 150х160 мм.</t>
  </si>
  <si>
    <t>zennikoderzhatel</t>
  </si>
  <si>
    <t>zennikoderzhatel-1</t>
  </si>
  <si>
    <t>фанера</t>
  </si>
  <si>
    <t>70012</t>
  </si>
  <si>
    <t>Ценникодержатель, 150х160 мм, фанера 3 мм, с зажимом и подставкой, КиКТойс</t>
  </si>
  <si>
    <t>Ценник</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</si>
  <si>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А6.&lt;br/&gt;&lt;br/&gt;Цвет: бежевый.&lt;br/&gt;&lt;br/&gt;Количество в упаковке: 1 шт.&lt;br/&gt;&lt;br/&gt;Материал: фанера.&lt;br/&gt;&lt;br/&gt;Толщина: 3 мм.&lt;br/&gt;&lt;br/&gt;Размер: 150х160 мм.</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</si>
  <si>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</si>
  <si>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KIKTOYS-CZENNIK</t>
  </si>
  <si>
    <t>160,00р.</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</si>
  <si>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</si>
  <si>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звездочки с 9-ю лучами.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</si>
  <si>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pygovica-zvezda</t>
  </si>
  <si>
    <t>pygovica</t>
  </si>
  <si>
    <t>Пуговицы</t>
  </si>
  <si>
    <t>70016</t>
  </si>
  <si>
    <t>Папка планшет А4 с двумя зажимами, для документов, мини маркерная доска, для записей, пластик, белый</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</si>
  <si>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315 мм х 225 мм&lt;br/&gt;&lt;br/&gt;Размер планшета, учитывая держатель для ручки: 315 мм х 235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</si>
  <si>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</si>
  <si>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673,00 ₽</t>
  </si>
  <si>
    <t>160,00 ₽</t>
  </si>
  <si>
    <t>При работе с документами, например в офисе или архивации. важно, чтоб они сохранялись в аккуратном виде.</t>
  </si>
  <si>
    <t>Планшет А4 горизонтальный</t>
  </si>
  <si>
    <t>70017</t>
  </si>
  <si>
    <t>Папка планшет А4 горизонтальный с двумя зажимами, для документов, мини маркерная доска, для записей, пластик, белый</t>
  </si>
  <si>
    <t>228,00р.</t>
  </si>
  <si>
    <t>Описание
  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</si>
  <si>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birka-1</t>
  </si>
  <si>
    <t>birka</t>
  </si>
  <si>
    <t>80001</t>
  </si>
  <si>
    <t>Круглые пуговицы деревянные "Звёздочка" с гравировкой, 10 шт, диаметр 20 мм, из фанеры, КиКТойс, для игрушек, рукоделия и творчества</t>
  </si>
  <si>
    <t>Пуговицы "Звездочка" для игрушек</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</si>
  <si>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</si>
  <si>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144,00р.</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</si>
  <si>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</si>
  <si>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сердечка.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20х16 мм. &lt;br /&gt;</t>
  </si>
  <si>
    <t>pygovica-cerdse</t>
  </si>
  <si>
    <t>80002</t>
  </si>
  <si>
    <t>Пуговицы деревянные "Сердечки", 20 шт, из фанеры, КиКТойс, для игрушек, рукоделия и творчества</t>
  </si>
  <si>
    <t>Пуговицы "Сердечки" для игрушек</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</si>
  <si>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</si>
  <si>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</si>
  <si>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кота.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19х17 мм. &lt;br /&gt;</t>
  </si>
  <si>
    <t>pygovica-kot</t>
  </si>
  <si>
    <t>80003</t>
  </si>
  <si>
    <t>Пуговицы деревянные "Коты", 20 шт, из фанеры, КиКТойс, для игрушек, рукоделия и творчества</t>
  </si>
  <si>
    <t>Пуговицы деревянные "Коты" для игрушек</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</si>
  <si>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</si>
  <si>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</si>
  <si>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звездочки.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22 мм. &lt;br /&gt;</t>
  </si>
  <si>
    <t>pygovica-zvezda-22</t>
  </si>
  <si>
    <t>80004</t>
  </si>
  <si>
    <t>Пуговицы деревянные "Звездочки", 20 шт, из фанеры, КиКТойс, для игрушек, рукоделия и творчества</t>
  </si>
  <si>
    <t>Пуговицы "Звездочки" для игрушек</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</si>
  <si>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</si>
  <si>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</si>
  <si>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бабочки.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21x15 мм. &lt;br /&gt;</t>
  </si>
  <si>
    <t>pygovica-babocka</t>
  </si>
  <si>
    <t>80005</t>
  </si>
  <si>
    <t>Пуговицы деревянные "Бабочки", 20 шт, из фанеры, КиКТойс, для игрушек, рукоделия и творчества</t>
  </si>
  <si>
    <t>Пуговицы "Бабочки" для игрушек</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</si>
  <si>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</si>
  <si>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</si>
  <si>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слона.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20x27 мм. &lt;br /&gt;</t>
  </si>
  <si>
    <t>pygovica-slon</t>
  </si>
  <si>
    <t>80006</t>
  </si>
  <si>
    <t>Пуговицы деревянные "Слон", 20 шт, из фанеры, КиКТойс, для игрушек, рукоделия и творчества</t>
  </si>
  <si>
    <t>Пуговицы деревянные "Слон" для игрушек</t>
  </si>
  <si>
    <t>Пуговицы в форме слона.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20x27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</si>
  <si>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</si>
  <si>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</si>
  <si>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28x23 мм. &lt;br /&gt;</t>
  </si>
  <si>
    <t>pygovica-mishka</t>
  </si>
  <si>
    <t>80007</t>
  </si>
  <si>
    <t>Пуговицы деревянные "Мишка", 20 шт, из фанеры, КиКТойс, для игрушек, рукоделия и творчества</t>
  </si>
  <si>
    <t>Пуговицы деревянные "Мишка"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</si>
  <si>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28x23 мм. &lt;br/&gt;&lt;br/&gt;</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</si>
  <si>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</si>
  <si>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</si>
  <si>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24x13 мм. &lt;br /&gt;</t>
  </si>
  <si>
    <t>pygovica-sobaka</t>
  </si>
  <si>
    <t>80008</t>
  </si>
  <si>
    <t>Пуговицы деревянные "Собачка", 20 шт, из фанеры, КиКТойс, для игрушек, рукоделия и творчества</t>
  </si>
  <si>
    <t>Пуговицы "Собачка"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</si>
  <si>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24x13 мм. &lt;br/&gt;&lt;br/&gt;</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</si>
  <si>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</si>
  <si>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</si>
  <si>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дерева.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</si>
  <si>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pygovica-derevo</t>
  </si>
  <si>
    <t>80009</t>
  </si>
  <si>
    <t>Круглые пуговицы деревянные "Дерево" с гравировкой, 10 шт, диаметр 20 мм, из фанеры, КиКТойс, для игрушек, рукоделия и творчества</t>
  </si>
  <si>
    <t>Пуговицы деревянные "Дерево" для игрушек</t>
  </si>
  <si>
    <t>Круглые пуговицы с гравировкой в форме дерева. 2 отверстия.&lt;br/&gt;&lt;br/&gt;Используются в рукоделии для изготовления игрушек, как заготовка для последующей обработки (например покраски или нанесении лака).&lt;br/&gt;&lt;br/&gt;Цвет: бежевый&lt;br/&gt;&lt;br/&gt;Количество в упаковке: 10 шт.&lt;br/&gt;&lt;br/&gt;Материал: фанера.&lt;br/&gt;&lt;br/&gt;Толщина: 3 мм.&lt;br/&gt;&lt;br/&gt;Диаметр: 20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</si>
  <si>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</si>
  <si>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</si>
  <si>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</si>
  <si>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pygovica-cherep</t>
  </si>
  <si>
    <t>80010</t>
  </si>
  <si>
    <t>Круглые пуговицы деревянные "Череп и кости" с гравировкой, 10 шт, диаметр 20 мм, из фанеры, КиКТойс, для игрушек, рукоделия и творчества</t>
  </si>
  <si>
    <t>Пуговицы "Череп и кости" для игрушек</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</si>
  <si>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</si>
  <si>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</si>
  <si>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</si>
  <si>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pygovica-vosmerka</t>
  </si>
  <si>
    <t>80011</t>
  </si>
  <si>
    <t>Круглые пуговицы деревянные "Восьмерки" с гравировкой, 10 шт, диаметр 20 мм, из фанеры, КиКТойс, для игрушек, рукоделия и творчества</t>
  </si>
  <si>
    <t>Пуговицы "Восьмерки" для игрушек</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</si>
  <si>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</si>
  <si>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170,00 ₽</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</si>
  <si>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</si>
  <si>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Пуговицы в форме совы.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24x21 мм. &lt;br /&gt;</t>
  </si>
  <si>
    <t>pygovica-sova</t>
  </si>
  <si>
    <t>80012</t>
  </si>
  <si>
    <t>Пуговицы деревянные "Сова", 20 шт, из фанеры, КиКТойс, для игрушек, рукоделия и творчества</t>
  </si>
  <si>
    <t>Пуговицы деревянные "Сова" для игрушек</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</si>
  <si>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</si>
  <si>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</si>
  <si>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</si>
  <si>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38х36 мм. &lt;br /&gt;</t>
  </si>
  <si>
    <t>bobuny-mdf</t>
  </si>
  <si>
    <t>МДФ</t>
  </si>
  <si>
    <t>Бобины</t>
  </si>
  <si>
    <t>80013</t>
  </si>
  <si>
    <t>Бобины, шпули для намотки мулине, 10 шт, из МДФ, КиКТойс</t>
  </si>
  <si>
    <t>Бобины деревянные для мулине,рукоделия</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</si>
  <si>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Смотреть на фото.</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</si>
  <si>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</si>
  <si>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</si>
  <si>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57х55 мм. &lt;br /&gt;</t>
  </si>
  <si>
    <t>bobuny-mdf-yabloko</t>
  </si>
  <si>
    <t>80014</t>
  </si>
  <si>
    <t>Бобины, шпули для намотки мулине "Яблочко", 10 шт, из МДФ, КиКТойс</t>
  </si>
  <si>
    <t>Бобины деревянные "Яблочко" для мулине</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</si>
  <si>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</si>
  <si>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</si>
  <si>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121х50 мм. &lt;br /&gt;</t>
  </si>
  <si>
    <t>bobuny-mdf-rybka</t>
  </si>
  <si>
    <t>80015</t>
  </si>
  <si>
    <t>Бобины, шпули для намотки мулине "Рыбка", 10 шт, из МДФ, КиКТойс</t>
  </si>
  <si>
    <t>Бобины деревянные "Рыбка" для мулине</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</si>
  <si>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</si>
  <si>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</si>
  <si>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65х70 мм. &lt;br /&gt;</t>
  </si>
  <si>
    <t>bobuny-mdf-barashek</t>
  </si>
  <si>
    <t>80016</t>
  </si>
  <si>
    <t>Бобины, шпули для намотки мулине "Барашек", 10 шт, из МДФ, КиКТойс</t>
  </si>
  <si>
    <t>Бобины деревянные "Барашек" для мулине</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</si>
  <si>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</si>
  <si>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</si>
  <si>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85х48 мм. &lt;br /&gt;</t>
  </si>
  <si>
    <t>bobuny-mdf-ezhek</t>
  </si>
  <si>
    <t>80017</t>
  </si>
  <si>
    <t>Бобины, шпули для намотки мулине "Ёжик", 10 шт, из МДФ, КиКТойс</t>
  </si>
  <si>
    <t>Бобины деревянные "Ёжик" для мулине</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</si>
  <si>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</si>
  <si>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</si>
  <si>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92х42 мм. &lt;br /&gt;</t>
  </si>
  <si>
    <t>bobuny-mdf-taksa</t>
  </si>
  <si>
    <t>80018</t>
  </si>
  <si>
    <t>Бобины, шпули для намотки мулине "Собака", 10 шт, из МДФ, КиКТойс</t>
  </si>
  <si>
    <t>Бобины деревянные "Собака" для мулине</t>
  </si>
  <si>
    <t>х</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</si>
  <si>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</si>
  <si>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</si>
  <si>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&lt;br /&gt; &lt;br /&gt;
 Размер коробки 14х17х11 см. &lt;br /&gt;
 Размер ячейки 2,9х2,9см &lt;br /&gt; &lt;br /&gt;
 Коробка поставляется в разобранном виде в пакете, для самостоятельной сборки и используется как заготовка под дальнейшее декорирование.</t>
  </si>
  <si>
    <t>corobka fanera dla masel</t>
  </si>
  <si>
    <t>corobka</t>
  </si>
  <si>
    <t>corobka fanera</t>
  </si>
  <si>
    <t>80021</t>
  </si>
  <si>
    <t>Мелок меловой, ассорти, упак/30 шт, КиКТойс</t>
  </si>
  <si>
    <t>Мелок меловой ассорти для рукоделия 30 шт КиКТойс</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</si>
  <si>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</si>
  <si>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Пластиковый планшет легко чистить и мыть тряпкой или губкой. С него также легко удаляются остатки липкой ленты и двустороннего скотча.</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</si>
  <si>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</si>
  <si>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060001-1</t>
  </si>
  <si>
    <t>Глаза живые синие, диаметр 11 мм, в комплекте с фиксатором (50 шт), КиКТойс</t>
  </si>
  <si>
    <t>OZN181016328</t>
  </si>
  <si>
    <t>63,00р.</t>
  </si>
  <si>
    <t>495,00р.</t>
  </si>
  <si>
    <t>145,00 ₽</t>
  </si>
  <si>
    <t>86,25р.</t>
  </si>
  <si>
    <t>368,50р.</t>
  </si>
  <si>
    <t>Глаза живые для игрушек и кукол, в комплекте с фиксаторами.
 Диаметр: 11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</si>
  <si>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11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</si>
  <si>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060002-1</t>
  </si>
  <si>
    <t>Глаза живые синие, диаметр 13 мм, в комплекте с фиксатором (50 шт), КиКТойс</t>
  </si>
  <si>
    <t>64,00р.</t>
  </si>
  <si>
    <t>502,00р.</t>
  </si>
  <si>
    <t>87,30р.</t>
  </si>
  <si>
    <t>373,96р.</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</si>
  <si>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</si>
  <si>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13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</si>
  <si>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060007-1</t>
  </si>
  <si>
    <t>Глаза живые зеленые, диаметр 11 мм, в комплекте с фиксатором (50 шт), КиКТойс</t>
  </si>
  <si>
    <t>060008-1</t>
  </si>
  <si>
    <t>Глаза живые зеленые, диаметр 13 мм, в комплекте с фиксатором (50 шт), КиКТойс</t>
  </si>
  <si>
    <t>OZN181016246</t>
  </si>
  <si>
    <t>060012-1</t>
  </si>
  <si>
    <t>Глаза живые коричневые, диаметр 11 мм, в комплекте с фиксатором (50 шт), КиКТойс</t>
  </si>
  <si>
    <t>OZN181016319</t>
  </si>
  <si>
    <t>060013-1</t>
  </si>
  <si>
    <t>Глаза живые коричневые, диаметр 13 мм, в комплекте с фиксатором (50 шт), КиКТойс</t>
  </si>
  <si>
    <t>11006-01</t>
  </si>
  <si>
    <t>Искусственный мех для игрушек, рукоделия, ткань для шитья, длинноворсовый 22 мм, серый, для игрушек, рукоделия, PPK22 N78-12, отрез 50х50 см</t>
  </si>
  <si>
    <t>Мех 22мм чёрн. для рукоделия 50х50см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</si>
  <si>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</si>
  <si>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</si>
  <si>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meh-ppk22-n78-12-50х50</t>
  </si>
  <si>
    <t>11116-01</t>
  </si>
  <si>
    <t>Искусственный мех для игрушек, рукоделия, ткань для шитья, длинноворсовый 22 мм, чёрный, для игрушек, рукоделия, PPK22 N81, отрез 50х50 см</t>
  </si>
  <si>
    <t>Эко-мех 0.5 см рыжий для рукоделия отрез 92х50см</t>
  </si>
  <si>
    <t>200,40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</si>
  <si>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</si>
  <si>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11264-2</t>
  </si>
  <si>
    <t>Эко-мех, 0.5 см, рыжий, для игрушек, рукоделия, Lamb 2, отрез 92х50 см</t>
  </si>
  <si>
    <t>Эко-мех 0.5 см рыжий для рукоделия отрез 140х50см</t>
  </si>
  <si>
    <t>11264-3</t>
  </si>
  <si>
    <t>Эко-мех, 0.5 см, рыжий, для игрушек, рукоделия, Lamb 2, отрез 140х50 см</t>
  </si>
  <si>
    <t>Эко-мех 0.5 см рыжий для рукоделия отрез 140х100см</t>
  </si>
  <si>
    <t>11264-4</t>
  </si>
  <si>
    <t>Эко-мех, 0.5 см, рыжий, для игрушек, рукоделия, Lamb 2, отрез 140х100 см</t>
  </si>
  <si>
    <t>Эко-мех 0.5 см рыжий для рукоделия отрез 140х150см</t>
  </si>
  <si>
    <t>11264-5</t>
  </si>
  <si>
    <t>Эко-мех, 0.5 см, рыжий, для игрушек, рукоделия, Lamb 2, отрез 140х150 см</t>
  </si>
  <si>
    <t>Эко-мех 0.5 см бежевый для рукоделия отрез 92х50см</t>
  </si>
  <si>
    <t>11265-2</t>
  </si>
  <si>
    <t>Эко-мех, 0.5 см, темно-бежевый, для игрушек, рукоделия, Lamb 8, отрез 92х50 см</t>
  </si>
  <si>
    <t>Эко-мех 0.5 см бежевый для рукоделия отрез 140х50см</t>
  </si>
  <si>
    <t>11265-3</t>
  </si>
  <si>
    <t>Эко-мех, 0.5 см, темно-бежевый, для игрушек, рукоделия, Lamb 8, отрез 140х50 см</t>
  </si>
  <si>
    <t>11265-4</t>
  </si>
  <si>
    <t>Эко-мех, 0.5 см, темно-бежевый, для игрушек, рукоделия, Lamb 8, отрез 140х100 см</t>
  </si>
  <si>
    <t>Эко-мех 0.5 см бежевый для рукоделия отрез 140х150см</t>
  </si>
  <si>
    <t>11265-5</t>
  </si>
  <si>
    <t>Эко-мех, 0.5 см, темно-бежевый, для игрушек, рукоделия, Lamb 8, отрез 140х150 см</t>
  </si>
  <si>
    <t>Искусственный мех, барашек, ворс 5 мм, серый, 92х50</t>
  </si>
  <si>
    <t>11266-2</t>
  </si>
  <si>
    <t>Искусственный мех, барашек, ворс 5 мм, серый,(Lamb 11) для игрушек, рукоделия, , отрез 92х50 см</t>
  </si>
  <si>
    <t>Искусственный мех, барашек, ворс 5 мм, серый, 140х50</t>
  </si>
  <si>
    <t>11266-3</t>
  </si>
  <si>
    <t>Искусственный мех, барашек, ворс 5 мм, серый,(Lamb 11) для игрушек, рукоделия, , отрез 140х50 см</t>
  </si>
  <si>
    <t>Искусственный мех, барашек, ворс 5 мм, серый, 140х100</t>
  </si>
  <si>
    <t>11266-4</t>
  </si>
  <si>
    <t>Искусственный мех, барашек, ворс 5 мм, серый,(Lamb 11) для игрушек, рукоделия, , отрез 140х100 см</t>
  </si>
  <si>
    <t>Искусственный мех, барашек, ворс 5 мм, серый, 140х150</t>
  </si>
  <si>
    <t>11266-5</t>
  </si>
  <si>
    <t>Искусственный мех, барашек, ворс 5 мм, серый,(Lamb 11) для игрушек, рукоделия, , отрез 140х150 см</t>
  </si>
  <si>
    <t>Набор 16 мм глаз для игрушек</t>
  </si>
  <si>
    <t>Набор глаз полупрозрачных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золотой, белый&lt;br/&gt;&lt;br/&gt;Диаметр: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</si>
  <si>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</si>
  <si>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60166</t>
  </si>
  <si>
    <t>Набор глаз полупрозрачных, диаметр 16 мм, для игрушек, в комплекте с фиксаторами (3 пары коричневый, золотой, белый), КиКТойс</t>
  </si>
  <si>
    <t>Набор 20 мм глаз для игрушек</t>
  </si>
  <si>
    <t>Набор глаз полупрозрачных для игрушек и кукол, в комплекте с фиксаторами. &lt;br/&gt; 
 Цвета: коричневый, золотой, белый.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</si>
  <si>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</si>
  <si>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KIKTOYS-POLPROZ-АЛЫЙ-16</t>
  </si>
  <si>
    <t>122,00р.</t>
  </si>
  <si>
    <t>4,22 ₽</t>
  </si>
  <si>
    <t>54,50 ₽</t>
  </si>
  <si>
    <t>prozrachniye-nabor-16</t>
  </si>
  <si>
    <t>Набор глаз для игрушек 16 мм</t>
  </si>
  <si>
    <t>060168</t>
  </si>
  <si>
    <t>Набор глаз полупрозрачных, диаметр 20 мм, в комплекте для игрушек, с фиксаторами (3 пары коричневый, золотой, белый), КиКТойс</t>
  </si>
  <si>
    <t>Набор 22 мм глаз для игрушек</t>
  </si>
  <si>
    <t>Набор глаз полупрозрачных для игрушек и кукол, в комплекте с фиксаторами. &lt;br/&gt; 
 Цвета: коричневый, золотой, белый.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</si>
  <si>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фиксаторов).Изделия упакованы в пакетик с запаянным швом. Характеристики: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</si>
  <si>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126,00р.</t>
  </si>
  <si>
    <t>4,43 ₽</t>
  </si>
  <si>
    <t>43,64 ₽</t>
  </si>
  <si>
    <t>29,64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</si>
  <si>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20 мм&lt;br /&gt; 
 Высота выпуклой части глаза: 6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</si>
  <si>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prozrachniye-nabor-20</t>
  </si>
  <si>
    <t>Набор глаз для игрушек 20 мм</t>
  </si>
  <si>
    <t>060169</t>
  </si>
  <si>
    <t>Набор глаз полупрозрачных, диаметр 22 мм, в комплекте для игрушек, с фиксаторами (3 пары коричневый, золотой, белый), КиКТойс</t>
  </si>
  <si>
    <t>Глаза 16 мм 4 шт 3Д для игрушек, блестящие красные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</si>
  <si>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*Проверка качества изделий в процессе полуавтоматической фасовки &lt;br/&gt;&lt;br/&gt; *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 Характеристики*:&lt;br/&gt;&lt;br/&gt; Цвет**: красный &lt;br/&gt;&lt;br/&gt; Диаметр: 16 мм &lt;br/&gt;&lt;br/&gt; Высота выпуклой части глаза: 9,5 мм&lt;br/&gt;&lt;br/&gt; Длина ножки: 15 мм &lt;br/&gt;&lt;br/&gt; Наибольший диаметр ножки: 5 мм&lt;br/&gt;&lt;br/&gt; Наименование применяемого фиксатора: утопающий для меха&lt;br/&gt;&lt;br/&gt;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</si>
  <si>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KIKTOYS-PRNABOR-22</t>
  </si>
  <si>
    <t>127,00р.</t>
  </si>
  <si>
    <t>4,47 ₽</t>
  </si>
  <si>
    <t>47,42 ₽</t>
  </si>
  <si>
    <t>33,60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</si>
  <si>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22 мм&lt;br /&gt; 
 Высота выпуклой части глаза: 7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</si>
  <si>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prozrachniye-nabor-22</t>
  </si>
  <si>
    <t>Набор глаз для игрушек 22 мм</t>
  </si>
  <si>
    <t>Глаза 3Д для игрушек и рукоделия, с блестящей красной вставкой, диаметр 16 мм, утопающие, для меха, в комплекте с фиксатором (4 шт), КиКТойс</t>
  </si>
  <si>
    <t>Глаза 16 мм 4 шт 3Д для игрушек, блестящие черные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</si>
  <si>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 Преимущества: &lt;br/&gt;&lt;br/&gt;* Безопасное и надёжное крепление (в виде ёлочки) &lt;br/&gt;&lt;br/&gt;*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черный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</si>
  <si>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</si>
  <si>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6,41 ₽</t>
  </si>
  <si>
    <t>0,86 ₽</t>
  </si>
  <si>
    <t>55,28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</si>
  <si>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</si>
  <si>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glaza-3d-krasny-16</t>
  </si>
  <si>
    <t>60372</t>
  </si>
  <si>
    <t>Глаза 3Д для игрушек и рукоделия, с блестящей черной вставкой, диаметр 16 мм, утопающие, для меха, в комплекте с фиксатором (4 шт), КиКТойс</t>
  </si>
  <si>
    <t>Глаза 30 мм 4 шт для игрушек</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</si>
  <si>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</si>
  <si>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</si>
  <si>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59,40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</si>
  <si>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</si>
  <si>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glaza-3d-chern-16</t>
  </si>
  <si>
    <t>60229</t>
  </si>
  <si>
    <t>Глаза живые синие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</si>
  <si>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</si>
  <si>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</si>
  <si>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KIKTOYS-ZVB-ЛАЗУР-30</t>
  </si>
  <si>
    <t>25,00р.</t>
  </si>
  <si>
    <t>4,30 ₽</t>
  </si>
  <si>
    <t>23,00 ₽</t>
  </si>
  <si>
    <t>61,44 ₽</t>
  </si>
  <si>
    <t>39,24 ₽</t>
  </si>
  <si>
    <t>zivie-lych-30-blue</t>
  </si>
  <si>
    <t>Глаза для игрушек, с лучиками, 30 мм</t>
  </si>
  <si>
    <t>60230</t>
  </si>
  <si>
    <t>Глаза живые зеленые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</si>
  <si>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</si>
  <si>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</si>
  <si>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KIKTOYS-ZVB-ЛЗЕЛЕН-30</t>
  </si>
  <si>
    <t>34,76 ₽</t>
  </si>
  <si>
    <t>zivie-lych-30-green</t>
  </si>
  <si>
    <t>60231</t>
  </si>
  <si>
    <t>Глаза живые коричневые с лучиками,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</si>
  <si>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</si>
  <si>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</si>
  <si>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KIKTOYS-ZVB-МЕДН-30</t>
  </si>
  <si>
    <t>30,84 ₽</t>
  </si>
  <si>
    <t>zivie-lych-30-brown</t>
  </si>
  <si>
    <t>60232</t>
  </si>
  <si>
    <t>Глаза живые синие,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</si>
  <si>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</si>
  <si>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KIKTOYS-ZVB-СИНИЙ-30</t>
  </si>
  <si>
    <t>37,28 ₽</t>
  </si>
  <si>
    <t>zivie-30-blue</t>
  </si>
  <si>
    <t>Глаза для игрушек, 30 мм</t>
  </si>
  <si>
    <t>60233</t>
  </si>
  <si>
    <t>Глаза живые зеленые,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</si>
  <si>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</si>
  <si>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KIKTOYS-ZVB-ЗЕЛЕН-30</t>
  </si>
  <si>
    <t>34,56 ₽</t>
  </si>
  <si>
    <t>zivie-30-green</t>
  </si>
  <si>
    <t>60234</t>
  </si>
  <si>
    <t>Глаза живые коричневые, диаметр 30 мм, для игрушек, в комплекте с фиксатором (4 шт), КиКТойс</t>
  </si>
  <si>
    <t>Глаза 35 мм 4 шт для игрушек с лучиками</t>
  </si>
  <si>
    <t>Глаза живые с лучиками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</si>
  <si>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KIKTOYS-ZVB-КОРИЧН-30</t>
  </si>
  <si>
    <t>zivie-30-brown</t>
  </si>
  <si>
    <t>60238</t>
  </si>
  <si>
    <t>распродаём остатки</t>
  </si>
  <si>
    <t>Глаза живые синие, диаметр 35 мм, для игрушек, в комплекте с фиксатором (4 шт), КиКТойс</t>
  </si>
  <si>
    <t>Глаза 35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</si>
  <si>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</si>
  <si>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KIKTOYS-ZVB-СИНИЙ-35</t>
  </si>
  <si>
    <t>30,00р.</t>
  </si>
  <si>
    <t>5,94 ₽</t>
  </si>
  <si>
    <t>zivie-35-blue</t>
  </si>
  <si>
    <t>Глаза для игрушек, 35 мм</t>
  </si>
  <si>
    <t>60239</t>
  </si>
  <si>
    <t>Глаза живые зеленые, диаметр 35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</si>
  <si>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</si>
  <si>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KIKTOYS-ZVB-ЗЕЛЕН-35</t>
  </si>
  <si>
    <t>zivie-35-green</t>
  </si>
  <si>
    <t>60240</t>
  </si>
  <si>
    <t>Глаза живые коричневые, диаметр 35 мм, для игрушек, в комплекте с фиксатором (4 шт), КиКТойс</t>
  </si>
  <si>
    <t>Глаза 43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</si>
  <si>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</si>
  <si>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43 мм; Высота выпуклой части глаза: 12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</si>
  <si>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KIKTOYS-ZVB-КОРИЧН-35</t>
  </si>
  <si>
    <t>zivie-35-brown</t>
  </si>
  <si>
    <t>60241</t>
  </si>
  <si>
    <t>Глаза живые синие,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</si>
  <si>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зеленый&lt;br/&gt;&lt;br/&gt;Диаметр: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</si>
  <si>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KIKTOYS-ZVB-СИНИЙ-43</t>
  </si>
  <si>
    <t>6,57 ₽</t>
  </si>
  <si>
    <t>zivie-43-blue</t>
  </si>
  <si>
    <t>Глаза для игрушек, 43 мм</t>
  </si>
  <si>
    <t>60242</t>
  </si>
  <si>
    <t>Глаза живые зеленые,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</si>
  <si>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</si>
  <si>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KIKTOYS-ZVB-ЗЕЛЕН-43</t>
  </si>
  <si>
    <t>zivie-43-green</t>
  </si>
  <si>
    <t>60243</t>
  </si>
  <si>
    <t>Глаза живые коричневые, диаметр 43 мм, для игрушек, в комплекте с фиксатором (4 шт), КиКТойс</t>
  </si>
  <si>
    <t>Искусственный мех, ворс 8мм, Кролик, Персиковый 50х50см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</si>
  <si>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</si>
  <si>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</si>
  <si>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KIKTOYS-ZVB-КОРИЧН-43</t>
  </si>
  <si>
    <t>zivie-43-brown</t>
  </si>
  <si>
    <t>11106</t>
  </si>
  <si>
    <t>Искусственный мех, ворс 8 мм, Кролик, Персиковый, для игрушек, рукоделия, шитья К-2 N-59, отрез 50х50 см</t>
  </si>
  <si>
    <t>Искусственный мех, ворс 8мм, Кролик, Персиковый 100х50см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</si>
  <si>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100х50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</si>
  <si>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</si>
  <si>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2 300,00 ₽</t>
  </si>
  <si>
    <t>1 014,40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</si>
  <si>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</si>
  <si>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meh-k-2-n-59</t>
  </si>
  <si>
    <t>https://youtu.be/rZUzJea4ius</t>
  </si>
  <si>
    <t>Искусственный мех, ворс 8 мм, бежевый</t>
  </si>
  <si>
    <t>11107</t>
  </si>
  <si>
    <t>Искусственный мех, ворс 8 мм, Кролик, Персиковый, для игрушек, рукоделия, шитья К-2 N-59 отрез 100х50 см</t>
  </si>
  <si>
    <t>Искусственный мех, ворс 8мм, Кролик, Персиковый 150х50 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</si>
  <si>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</si>
  <si>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</si>
  <si>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3 080,00 ₽</t>
  </si>
  <si>
    <t>1 195,60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</si>
  <si>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</si>
  <si>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11108</t>
  </si>
  <si>
    <t>Искусственный мех, ворс 8 мм, Кролик, Персиковый, для игрушек, рукоделия, шитья К-2 N-59 отрез 150x50 см</t>
  </si>
  <si>
    <t>Искусственный мех, ворс 8мм, Кролик, Персиковый 150х100см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</si>
  <si>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150х100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</si>
  <si>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</si>
  <si>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4 575,00 ₽</t>
  </si>
  <si>
    <t>1 833,40 ₽</t>
  </si>
  <si>
    <t>698р Бел мех</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</si>
  <si>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</si>
  <si>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11109</t>
  </si>
  <si>
    <t>Искусственный мех, ворс 8 мм, Кролик, Персиковый, для игрушек, рукоделия, шитья К-2 N-59 отрез 150х100 см</t>
  </si>
  <si>
    <t>Искусственный мех, ворс 8мм, Кролик, Персиковый 150х150см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</si>
  <si>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</si>
  <si>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</si>
  <si>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6 070,00 ₽</t>
  </si>
  <si>
    <t>2 491,20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</si>
  <si>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</si>
  <si>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11110</t>
  </si>
  <si>
    <t>Искусственный мех, ворс 8 мм, Кролик, Персиковый, для игрушек, рукоделия, шитья К-2 N-59 отрез 150х150 см</t>
  </si>
  <si>
    <t>Носик 1,2х1,1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</si>
  <si>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</si>
  <si>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цвета фуксия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комплект.***В комплект входит: 10 шт носов,10 шт фиксаторов. Изделия упакованы в пакетик с запаянным швом. Характеристики: Цвет: фуксия;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</si>
  <si>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7 565,00 ₽</t>
  </si>
  <si>
    <t>3 039,00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</si>
  <si>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</si>
  <si>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60259</t>
  </si>
  <si>
    <t>Носик цвета фуксия 1,2х1,1 см, для игрушек, в комплекте с фиксатором (10 шт), КиКТойс</t>
  </si>
  <si>
    <t>Носик 1,6х1,3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</si>
  <si>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</si>
  <si>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KIKTOYS-NOSY8</t>
  </si>
  <si>
    <t>74,00р.</t>
  </si>
  <si>
    <t>1,82 ₽</t>
  </si>
  <si>
    <t>101,10 ₽</t>
  </si>
  <si>
    <t>nosy-rozovie-1,2x1,1</t>
  </si>
  <si>
    <t>Носик фуксия для игрушек 1,2х1,1 см</t>
  </si>
  <si>
    <t>60260</t>
  </si>
  <si>
    <t>Носик цвета фуксия 1,6х1,3 см, для игрушек, в комплекте с фиксатором (10 шт), КиКТойс</t>
  </si>
  <si>
    <t>Глаза 16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</si>
  <si>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&lt;br/&gt;&lt;br/&gt;Цвет**:светло-розовый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</si>
  <si>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Цвет**:светло-розовый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</si>
  <si>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73,00р.</t>
  </si>
  <si>
    <t>61,40 ₽</t>
  </si>
  <si>
    <t>Носик фуксия для игрушек 1,6х1,3 см</t>
  </si>
  <si>
    <t>60297</t>
  </si>
  <si>
    <t>Глаза 3Д для игрушек и рукоделия, с блестящей светло-розовой вставкой, диаметр 16 мм, утопающие, для меха, в комплекте с фиксатором (4 шт), КиКТойс</t>
  </si>
  <si>
    <t>Глаза 20 мм 10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</si>
  <si>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светло-розовый&lt;br/&gt;&lt;br/&gt;Диаметр: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</si>
  <si>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светло-розовый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</si>
  <si>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56,08 ₽</t>
  </si>
  <si>
    <t>32,64 ₽</t>
  </si>
  <si>
    <t>93,28 ₽</t>
  </si>
  <si>
    <t>glaza-3d-cvetlo-rozovae-16</t>
  </si>
  <si>
    <t>Глаза 3Д для игрушек светло-розовые 16 мм</t>
  </si>
  <si>
    <t>60298</t>
  </si>
  <si>
    <t>Глаза 3Д для игрушек и рукоделия, с блестящей светло-розовой вставкой, диаметр 20 мм, утопающие, для меха, в комплекте с фиксатором (4 шт), КиКТойс</t>
  </si>
  <si>
    <t>Глаза 25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</si>
  <si>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светло-розовый &lt;br/&gt;&lt;br/&gt;Высота выпуклой части глаза: 9,5 мм &lt;br/&gt;&lt;br/&gt;Длина ножки: 15 мм &lt;br/&gt;&lt;br/&gt;Наибольший диаметр ножки: 8 мм 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</si>
  <si>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светло-розовый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</si>
  <si>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7,13 ₽</t>
  </si>
  <si>
    <t>0,97 ₽</t>
  </si>
  <si>
    <t>109,32 ₽</t>
  </si>
  <si>
    <t>glaza-3d-cvetlo-rozovae-20</t>
  </si>
  <si>
    <t>Глаза 3Д для игрушек светло-розовые 20 мм</t>
  </si>
  <si>
    <t>60299</t>
  </si>
  <si>
    <t>Глаза 3Д для игрушек и рукоделия, с блестящей светло-розовой вставкой, диаметр 25 мм, утопающие, для меха, в комплекте с фиксатором (4 шт), КиКТойс</t>
  </si>
  <si>
    <t>Глаза 30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</si>
  <si>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30 диаметра, 4 утопающих фиксатора и 4 блестящих вставки.&lt;br/&gt;&lt;br/&gt; Диаметр: 30 мм &lt;br/&gt;&lt;br/&gt;Цвет: светло- розовый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</si>
  <si>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светло- 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</si>
  <si>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8,07 ₽</t>
  </si>
  <si>
    <t>1,30 ₽</t>
  </si>
  <si>
    <t>69,48 ₽</t>
  </si>
  <si>
    <t>37,80 ₽</t>
  </si>
  <si>
    <t>117,72 ₽</t>
  </si>
  <si>
    <t>glaza-3d-cvetlo-rozovae-25</t>
  </si>
  <si>
    <t>Глаза 3Д для игрушек светло-розовые 25 мм</t>
  </si>
  <si>
    <t>60300</t>
  </si>
  <si>
    <t>Глаза 3Д для игрушек и рукоделия, с блестящей светло-розовой вставкой, диаметр 30 мм, утопающие, для меха, в комплекте с фиксатором (4 шт), КиКТойс</t>
  </si>
  <si>
    <t>Мех 9 мм бел. для рукоделия 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</si>
  <si>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280&lt;br/&gt;&lt;br/&gt;Размер отреза: 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</si>
  <si>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Искусственный мех коротковорсовый, белый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275. Размер отреза: Смотреть на фото. Состав: 100 % полиэстер. Цвет: белый. Комплект: 1 отрез. Назначение: полотно трикотажное белого цвета для изготовления мягкой игрушки, карнавальных костюмов, аксессуаров для животных. Страна производства - Россия.</t>
  </si>
  <si>
    <t>9,65 ₽</t>
  </si>
  <si>
    <t>1,40 ₽</t>
  </si>
  <si>
    <t>76,20 ₽</t>
  </si>
  <si>
    <t>42,96 ₽</t>
  </si>
  <si>
    <t>148,84 ₽</t>
  </si>
  <si>
    <t>glaza-3d-cvetlo-rozovae-30</t>
  </si>
  <si>
    <t>Глаза 3Д для игрушек светло-розовые 30 мм</t>
  </si>
  <si>
    <t>11001-01</t>
  </si>
  <si>
    <t>Искусственный мех для игрушек, рукоделия, ткань для шитья, коротковорсовый 8 мм, белый, для игрушек, рукоделия, К-2, N-30, отрез 50х50 см</t>
  </si>
  <si>
    <t>Мех 9 мм бел. для рукоделия 100х50см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</si>
  <si>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100х50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</si>
  <si>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805,00 ₽</t>
  </si>
  <si>
    <t>234,60 ₽</t>
  </si>
  <si>
    <t>480р(600Р) 523р</t>
  </si>
  <si>
    <t>Искусcтвенный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аксессуаров для животных. &lt;br /&gt; 
 Страна производства - Китай. &lt;br /&gt;</t>
  </si>
  <si>
    <t>meh-k-2-n-30-50х50</t>
  </si>
  <si>
    <t>https://youtu.be/BxDljoFu0qg</t>
  </si>
  <si>
    <t>Искусственный мех, ворс 8 мм, белый</t>
  </si>
  <si>
    <t>11002</t>
  </si>
  <si>
    <t>Искусственный мех для игрушек, рукоделия, ткань для шитья, коротковорсовый 8 мм, белый, для игрушек, рукоделия, К-2, N-30, отрез 100х50 см</t>
  </si>
  <si>
    <t>Мех 9 мм бел. для рукоделия 150х50см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</si>
  <si>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</si>
  <si>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1 130</t>
  </si>
  <si>
    <t>344,60 ₽</t>
  </si>
  <si>
    <t>552р (YS HOME)</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</si>
  <si>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</si>
  <si>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meh-k-2-n-30-100х50</t>
  </si>
  <si>
    <t>11003</t>
  </si>
  <si>
    <t>Искусственный мех для игрушек, рукоделия, ткань для шитья, коротковорсовый 8 мм, белый, для игрушек, рукоделия, К-2, N-30, отрез 150х50 см</t>
  </si>
  <si>
    <t>Мех 9 мм бел. для рукоделия 150х100см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</si>
  <si>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150х100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</si>
  <si>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1 975,00 ₽</t>
  </si>
  <si>
    <t>680,40 ₽</t>
  </si>
  <si>
    <t>698р 742р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</si>
  <si>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</si>
  <si>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meh-k-2-n-30-150х50</t>
  </si>
  <si>
    <t>11004</t>
  </si>
  <si>
    <t>Искусственный мех для игрушек, рукоделия, ткань для шитья, коротковорсовый 8 мм, белый, для игрушек, рукоделия, К-2, N-30, отрез 150х100 см</t>
  </si>
  <si>
    <t>Мех 9мм бел. для рукоделия 150х150см</t>
  </si>
  <si>
    <t>2 885,00 ₽</t>
  </si>
  <si>
    <t>1 010,80 ₽</t>
  </si>
  <si>
    <t>954 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</si>
  <si>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</si>
  <si>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meh-k-2-n-30-150х100</t>
  </si>
  <si>
    <t>11005</t>
  </si>
  <si>
    <t>Искусственный мех для игрушек, рукоделия, ткань для шитья, коротковорсовый 8 мм, белый, для игрушек, рукоделия, К-2, N-30, отрез 150х150 см</t>
  </si>
  <si>
    <t>Мех 9мм беж. для рукоделия 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</si>
  <si>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</si>
  <si>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Искусственный мех коротковорсовый 9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245. Размер отреза: Смотреть на фото. Состав: 100 % полиэстер. Цвет: бежевый. Комплект: 1 отрез. Назначение: искусственный мех коротковорсовый для производства игрушек и карнавальных костюмов. Страна производства - Республика Беларусь.</t>
  </si>
  <si>
    <t>3 860,00 ₽</t>
  </si>
  <si>
    <t>1 190,80 ₽</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</si>
  <si>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</si>
  <si>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meh-k-2-n-30-150х150</t>
  </si>
  <si>
    <t>11096</t>
  </si>
  <si>
    <t>Искусственный мех для игрушек, рукоделия, ткань для шитья, коротковорсовый 9 мм, светло-бежевый, для игрушек, рукоделия, И-50-1, отрез 50х50 см</t>
  </si>
  <si>
    <t>Мех 9мм беж. для рукоделия 100х50см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</si>
  <si>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100х50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</si>
  <si>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448,50 ₽</t>
  </si>
  <si>
    <t>390,00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</si>
  <si>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</si>
  <si>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meh-u-50-1</t>
  </si>
  <si>
    <t>Искусственный мех, ворс 9 мм, бежевый</t>
  </si>
  <si>
    <t>11097</t>
  </si>
  <si>
    <t>Искусственный мех для игрушек, рукоделия, ткань для шитья, коротковорсовый 9 мм, светло-бежевый, для игрушек, рукоделия, И-50-1, отрез 100х50 см</t>
  </si>
  <si>
    <t>Мех 9мм беж. для рукоделия 150х50см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</si>
  <si>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</si>
  <si>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621,00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</si>
  <si>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100х50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</si>
  <si>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11098</t>
  </si>
  <si>
    <t>Искусственный мех для игрушек, рукоделия, ткань для шитья, коротковорсовый 9 мм, светло-бежевый, для игрушек, рукоделия, И-50-1, отрез 150х50 см</t>
  </si>
  <si>
    <t>Мех 9мм беж. для рукоделия 150х100см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</si>
  <si>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150х100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</si>
  <si>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851,00 ₽</t>
  </si>
  <si>
    <t>101,00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</si>
  <si>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</si>
  <si>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11099</t>
  </si>
  <si>
    <t>Искусственный мех для игрушек, рукоделия, ткань для шитья, коротковорсовый 9 мм, светло-бежевый, для игрушек, рукоделия, И-50-1, отрез 150х100 см</t>
  </si>
  <si>
    <t>Мех 9мм беж. для рукоделия 150х150см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</si>
  <si>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</si>
  <si>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1 240</t>
  </si>
  <si>
    <t>226,00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</si>
  <si>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150х100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</si>
  <si>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11100</t>
  </si>
  <si>
    <t>Искусственный мех для игрушек, рукоделия, ткань для шитья, коротковорсовый 9 мм, светло-бежевый, для игрушек, рукоделия, И-50-1, отрез 150х150 см</t>
  </si>
  <si>
    <t>Мех 40 мм розовый для рукоделия 50х50см</t>
  </si>
  <si>
    <t>Искусственный мех длинноворсовыйворс 30-50 мм, рыжий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ворса:ворс 30-50 мм. Поверхностная плотность (гр./м.кв.): 395. Размер отреза: Смотреть на фото. Состав: 100 % пан. Цвет: рыжий. Комплект: 1 отрез. Назначение: мех длинноворсовый для изготовления игрушек, жилеток, ковриков, чехлов и т.д. Страна производства - Республика Беларусь.</t>
  </si>
  <si>
    <t>1 790,00 ₽</t>
  </si>
  <si>
    <t>383,00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</si>
  <si>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</si>
  <si>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11269</t>
  </si>
  <si>
    <t>Искусственный мех для игрушек, рукоделия, ткань для шитья, длинноворсовый 40 мм, розовый, для игрушек, рукоделия, 530, отрез 50х50 см</t>
  </si>
  <si>
    <t>Мех 40 мм розовый для рукоделия 100х50см</t>
  </si>
  <si>
    <t>Искусственный мех длинноворсовый 40 мм, розовый с белым ворсом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 Держит форму.&lt;br/&gt;&lt;br/&gt;Высота ворса: 40 мм.&lt;br/&gt;&lt;br/&gt;Поверхностная плотность (гр./м.кв.): 400.&lt;br/&gt;&lt;br/&gt;Размер отреза: 100х50 см +/- 2 см.&lt;br/&gt;&lt;br/&gt;Состав: 100 % пан.&lt;br/&gt;&lt;br/&gt;Цвет: розовый.&lt;br/&gt;&lt;br/&gt;Комплект: 1 отрез.&lt;br/&gt;&lt;br/&gt;Назначение: мех длинноворсовый для мягких игрушек</t>
  </si>
  <si>
    <t>282,60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</si>
  <si>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50х50 см +/- 2 см. &lt;br /&gt;
 Состав: 100 % пан. &lt;br /&gt;
 Цвет: розовый. &lt;br /&gt;
 Комплект: 1 отрез. &lt;br /&gt;
 Назначение: мех длинноворсовый для мягких игрушек</t>
  </si>
  <si>
    <t>11269-2</t>
  </si>
  <si>
    <t>Искусственный мех для игрушек, рукоделия, ткань для шитья, длинноворсовый 40 мм, розовый, для игрушек, рукоделия, 530, отрез 100х50 см</t>
  </si>
  <si>
    <t>Мех 40 мм розовый для рукоделия 150х50см</t>
  </si>
  <si>
    <t>362,00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</si>
  <si>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100х50 см +/- 2 см. &lt;br /&gt;
 Состав: 100 % пан. &lt;br /&gt;
 Цвет: розовый. &lt;br /&gt;
 Комплект: 1 отрез. &lt;br /&gt;
 Назначение: мех длинноворсовый для мягких игрушек</t>
  </si>
  <si>
    <t>11269-3</t>
  </si>
  <si>
    <t>Искусственный мех для игрушек, рукоделия, ткань для шитья, длинноворсовый 40 мм, розовый, для игрушек, рукоделия, 530, отрез 150х50 см</t>
  </si>
  <si>
    <t>Мех 40 мм розовый для рукоделия 150х100см</t>
  </si>
  <si>
    <t>824,40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</si>
  <si>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150х50 см +/- 2 см. &lt;br /&gt;
 Состав: 100 % пан. &lt;br /&gt;
 Цвет: розовый. &lt;br /&gt;
 Комплект: 1 отрез. &lt;br /&gt;
 Назначение: мех длинноворсовый для мягких игрушек</t>
  </si>
  <si>
    <t>11269-4</t>
  </si>
  <si>
    <t>Искусственный мех для игрушек, рукоделия, ткань для шитья, длинноворсовый 40 мм, розовый, для игрушек, рукоделия, 530, отрез 150х100 см</t>
  </si>
  <si>
    <t>Мех 40 мм розовый для рукоделия 150х150см</t>
  </si>
  <si>
    <t>1 281,40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</si>
  <si>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150х100 см +/- 2 см. &lt;br /&gt;
 Состав: 100 % пан. &lt;br /&gt;
 Цвет: розовый. &lt;br /&gt;
 Комплект: 1 отрез. &lt;br /&gt;
 Назначение: мех длинноворсовый для мягких игрушек</t>
  </si>
  <si>
    <t>11269-5</t>
  </si>
  <si>
    <t>Искусственный мех для игрушек, рукоделия, ткань для шитья, длинноворсовый 40 мм, розовый, для игрушек, рукоделия, 530, отрез 150х150 см</t>
  </si>
  <si>
    <t>Мехворс 30-50 мм светло-бежевый для рукоделия 50х50см</t>
  </si>
  <si>
    <t>Искусственный мех длинноворсовыйворс 30-50 мм, светло-бежевый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ворса:ворс 30-50 мм. &lt;br/&gt;&lt;br/&gt; Поверхностная плотность (гр./м.кв.): 550. &lt;br/&gt;&lt;br/&gt; Размер отреза: 50х50 см +/- 2 см. &lt;br/&gt;&lt;br/&gt; Состав: 100 % пан. &lt;br/&gt;&lt;br/&gt; Цвет: бежевый. &lt;br/&gt;&lt;br/&gt; Комплект: 1 отрез. &lt;br/&gt;&lt;br/&gt; Назначение: мех длинноворсовый для мягких игрушек</t>
  </si>
  <si>
    <t>1 478,80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</si>
  <si>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150х150 см +/- 2 см. &lt;br /&gt;
 Состав: 100 % пан. &lt;br /&gt;
 Цвет: розовый. &lt;br /&gt;
 Комплект: 1 отрез. &lt;br /&gt;
 Назначение: мех длинноворсовый для мягких игрушек</t>
  </si>
  <si>
    <t>11270</t>
  </si>
  <si>
    <t>Искусственный мех для игрушек, рукоделия, ткань для шитья, длинноворсовыйворс 30-50 мм, светло-бежевый, для игрушек, рукоделия, 528, отрез 50х50 см</t>
  </si>
  <si>
    <t>Мехворс 30-50 мм светло-бежевый для рукоделия 100х50см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</si>
  <si>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100х50 см +/- 2 см.&lt;br/&gt;&lt;br/&gt;Состав: 100 % пан.&lt;br/&gt;&lt;br/&gt;Цвет: бежевый.&lt;br/&gt;&lt;br/&gt;Комплект: 1 отрез.&lt;br/&gt;&lt;br/&gt;Назначение: мех длинноворсовый для мягких игрушек</t>
  </si>
  <si>
    <t>2 258,20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</si>
  <si>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</si>
  <si>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11270-2</t>
  </si>
  <si>
    <t>Искусственный мех для игрушек, рукоделия, ткань для шитья, длинноворсовыйворс 30-50 мм, светло-бежевый, для игрушек, рукоделия, 528, отрез 100х50 см</t>
  </si>
  <si>
    <t>Мехворс 30-50 мм светло-бежевый для рукоделия 150х50см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</si>
  <si>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150х50 см +/- 2 см.&lt;br/&gt;&lt;br/&gt;Состав: 100 % пан.&lt;br/&gt;&lt;br/&gt;Цвет: бежевый.&lt;br/&gt;&lt;br/&gt;Комплект: 1 отрез.&lt;br/&gt;&lt;br/&gt;Назначение: мех длинноворсовый для мягких игрушек</t>
  </si>
  <si>
    <t>3 057,60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</si>
  <si>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</si>
  <si>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11270-3</t>
  </si>
  <si>
    <t>Искусственный мех для игрушек, рукоделия, ткань для шитья, длинноворсовыйворс 30-50 мм, светло-бежевый, для игрушек, рукоделия, 528, отрез 150х50 см</t>
  </si>
  <si>
    <t>Мехворс 30-50 мм светло-бежевый для рукоделия 150х100см</t>
  </si>
  <si>
    <t>1 554,60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</si>
  <si>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</si>
  <si>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11270-4</t>
  </si>
  <si>
    <t>Искусственный мех для игрушек, рукоделия, ткань для шитья, длинноворсовыйворс 30-50 мм, светло-бежевый, для игрушек, рукоделия, 528, отрез 150х100 см</t>
  </si>
  <si>
    <t>Мехворс 30-50 мм светло-бежевый для рукоделия 150х150см</t>
  </si>
  <si>
    <t>4 736,40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</si>
  <si>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</si>
  <si>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11270-5</t>
  </si>
  <si>
    <t>Искусственный мех для игрушек, рукоделия, ткань для шитья, длинноворсовыйворс 30-50 мм, светло-бежевый, для игрушек, рукоделия, 528, отрез 150х150 см</t>
  </si>
  <si>
    <t>Мех абрикосовый для рукоделия 150х50см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</si>
  <si>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</si>
  <si>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абрикосовый. Комплект: 1 отрез. Назначение: мех коротковорсовый для мягких игрушек</t>
  </si>
  <si>
    <t>5 425,80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</si>
  <si>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</si>
  <si>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150х50 см</t>
  </si>
  <si>
    <t>Мех абрикосовый для рукоделия 150х100см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</si>
  <si>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150х100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</si>
  <si>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абрикосовый. Комплект: 1 отрез. Назначение: мех коротковорсовый для мягких игрушек</t>
  </si>
  <si>
    <t>143,20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</si>
  <si>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</si>
  <si>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150х100 см</t>
  </si>
  <si>
    <t>Мех абрикосовый для рукоделия 150х150см</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</si>
  <si>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абрикосовый. Комплект: 1 отрез. Назначение: мех коротковорсовый для мягких игрушек</t>
  </si>
  <si>
    <t>190,00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</si>
  <si>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</si>
  <si>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150х150 см</t>
  </si>
  <si>
    <t>Мех 8 мм коричневый для рукоделия 50х50см</t>
  </si>
  <si>
    <t>Искусственный мех коротковорсовый 8 мм, коричневый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коричневый. &lt;br/&gt;&lt;br/&gt; Комплект: 1 отрез. &lt;br/&gt;&lt;br/&gt; 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</si>
  <si>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коричневый. Комплект: 1 отрез. Назначение: мех коротковорсовый для мягких игрушек.</t>
  </si>
  <si>
    <t>242,00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</si>
  <si>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абрикосовый. &lt;br /&gt;
 Комплект: 1 отрез. &lt;br /&gt;
 Назначение: мех длинноворсовый для мягких игрушек</t>
  </si>
  <si>
    <t>11272</t>
  </si>
  <si>
    <t>Искусственный мех для игрушек, рукоделия, ткань для шитья, коротковорсовый 8 мм, коричневый, для игрушек, рукоделия, 47 б/1, отрез 50х50 см</t>
  </si>
  <si>
    <t>Мех 8 мм коричневый для рукоделия 100х50см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</si>
  <si>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коричневый. Комплект: 1 отрез. Назначение: мех коротковорсовый для мягких игрушек</t>
  </si>
  <si>
    <t>555,00 ₽</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</si>
  <si>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коричневый. &lt;br /&gt;
 Комплект: 1 отрез. &lt;br /&gt;
 Назначение: мех длинноворсовый для мягких игрушек</t>
  </si>
  <si>
    <t>11272-2</t>
  </si>
  <si>
    <t>Искусственный мех для игрушек, рукоделия, ткань для шитья, коротковорсовый 8 мм, коричневый, для игрушек, рукоделия, 47 б/1, отрез 100х50 см</t>
  </si>
  <si>
    <t>Мех 8 мм коричневый для рукоделия 150х50см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</si>
  <si>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</si>
  <si>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коричневый. &lt;br /&gt;
 Комплект: 1 отрез. &lt;br /&gt;
 Назначение: мех длинноворсовый для мягких игрушек</t>
  </si>
  <si>
    <t>11272-3</t>
  </si>
  <si>
    <t>Искусственный мех для игрушек, рукоделия, ткань для шитья, коротковорсовый 8 мм, коричневый, для игрушек, рукоделия, 47 б/1, отрез 150х50 см</t>
  </si>
  <si>
    <t>Мех 8 мм коричневый для рукоделия 150х100см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</si>
  <si>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</si>
  <si>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коричневый. &lt;br /&gt;
 Комплект: 1 отрез. &lt;br /&gt;
 Назначение: мех длинноворсовый для мягких игрушек</t>
  </si>
  <si>
    <t>11272-4</t>
  </si>
  <si>
    <t>Искусственный мех для игрушек, рукоделия, ткань для шитья, коротковорсовый 8 мм, коричневый, для игрушек, рукоделия, 47 б/1, отрез 150х100 см</t>
  </si>
  <si>
    <t>Мех 8 мм коричневый для рукоделия 150х150см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</si>
  <si>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</si>
  <si>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коричневый. &lt;br /&gt;
 Комплект: 1 отрез. &lt;br /&gt;
 Назначение: мех длинноворсовый для мягких игрушек</t>
  </si>
  <si>
    <t>11272-5</t>
  </si>
  <si>
    <t>Искусственный мех для игрушек, рукоделия, ткань для шитья, коротковорсовый 8 мм, коричневый, для игрушек, рукоделия, 47 б/1, отрез 150х150 см</t>
  </si>
  <si>
    <t>Мех 40 мм кофе с молоком для рукоделия 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</si>
  <si>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</si>
  <si>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коричневый. &lt;br /&gt;
 Комплект: 1 отрез. &lt;br /&gt;
 Назначение: мех длинноворсовый для мягких игрушек</t>
  </si>
  <si>
    <t>11273</t>
  </si>
  <si>
    <t>Искусственный мех для игрушек, рукоделия, ткань для шитья, длинноворсовыйворс 30-50 мм, кофе с молоком, для игрушек, рукоделия, 533, отрез 50х50 см</t>
  </si>
  <si>
    <t>Мех 40 мм кофе с молоком для рукоделия 100х50см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</si>
  <si>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100х50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</si>
  <si>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</si>
  <si>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11273-2</t>
  </si>
  <si>
    <t>Искусственный мех для игрушек, рукоделия, ткань для шитья, длинноворсовыйворс 30-50 мм, кофе с молоком, для игрушек, рукоделия, 533, отрез 100х50 см</t>
  </si>
  <si>
    <t>Мех 40 мм кофе с молоком для рукоделия 150х50см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</si>
  <si>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</si>
  <si>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</si>
  <si>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11273-3</t>
  </si>
  <si>
    <t>Искусственный мех для игрушек, рукоделия, ткань для шитья, длинноворсовыйворс 30-50 мм, кофе с молоком, для игрушек, рукоделия, 533, отрез 150х50 см</t>
  </si>
  <si>
    <t>Мех 40 мм кофе с молоком для рукоделия 150х100см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</si>
  <si>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150х100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</si>
  <si>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</si>
  <si>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11273-4</t>
  </si>
  <si>
    <t>Искусственный мех для игрушек, рукоделия, ткань для шитья, длинноворсовыйворс 30-50 мм, кофе с молоком, для игрушек, рукоделия, 533, отрез 150х100 см</t>
  </si>
  <si>
    <t>Мех 40 мм кофе с молоком для рукоделия 150х150см</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</si>
  <si>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</si>
  <si>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11273-5</t>
  </si>
  <si>
    <t>Искусственный мех для игрушек, рукоделия, ткань для шитья, длинноворсовыйворс 30-50 мм, кофе с молоком, для игрушек, рукоделия, 533, отрез 150х150 см</t>
  </si>
  <si>
    <t>Мех абрикосовый для рукоделия 50х50см</t>
  </si>
  <si>
    <t>Искусственный мех коротковорсовый 8 мм, абрикосовый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абрикосовый. &lt;br/&gt;&lt;br/&gt; Комплект: 1 отрез. &lt;br/&gt;&lt;br/&gt; 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</si>
  <si>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абрикосовый. Комплект: 1 отрез. Назначение: мех коротковорсовый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</si>
  <si>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</si>
  <si>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50х50 см</t>
  </si>
  <si>
    <t>Мех абрикосовый для рукоделия 100х50см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</si>
  <si>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100х50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</si>
  <si>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абрикосовый. Комплект: 1 отрез. Назначение: мех коротковорсовый для мягких игрушек</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</si>
  <si>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</si>
  <si>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100х50 см</t>
  </si>
  <si>
    <t>Миништоф 2244 мятный,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</si>
  <si>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Смотреть на фото. Просим учитывать цветопередачу техники ткани, так как не все устройства в точности передают цветовую гамму.</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</si>
  <si>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абрикосовый. &lt;br /&gt;
 Комплект: 1 отрез. &lt;br /&gt;
 Назначение: мех длинноворсовый для мягких игрушек</t>
  </si>
  <si>
    <t>11261</t>
  </si>
  <si>
    <t>Миништоф 2244 мятный, для игрушек, отрез 45х50</t>
  </si>
  <si>
    <t>Мех 8мм черн. для рукоделия 50х50см</t>
  </si>
  <si>
    <t>Искусственный мех коротковорсовый 8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аксессуаров для животных. Страна производства - Китай.</t>
  </si>
  <si>
    <t>2 290,00 ₽</t>
  </si>
  <si>
    <t>Миништоф - это материал с плотным коротким ворсом, при этом ворс очень нежный, мягкий и при разрезании не сыплется по краям. Длина ворса 1 мм. &lt;br /&gt; 
 Миништоф используют мастера при шитье мишек и мини-мишек 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 /&gt; &lt;br /&gt;
 Миништоф — это своего рода микромех,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&lt;br /&gt; &lt;br /&gt;
 Размер отреза: 45х50 см. &lt;br /&gt;
 Цвет: мятный. &lt;br /&gt; &lt;br /&gt;
 К сожалению, из-за цветопередачи техники нельзя передать через фотографию цвет ткани на 100%.</t>
  </si>
  <si>
    <t>11066</t>
  </si>
  <si>
    <t>Искусственный мех для игрушек, рукоделия, ткань для шитья, коротковорсовый 8 мм, черный, для игрушек, рукоделия, K-2 N-81, отрез 50х50 см</t>
  </si>
  <si>
    <t>00-00001794</t>
  </si>
  <si>
    <t>212,00 ₽</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</si>
  <si>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</si>
  <si>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</si>
  <si>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meh-k-2-n-81</t>
  </si>
  <si>
    <t>Искусственный мех, ворс 8 мм, черный</t>
  </si>
  <si>
    <t>11067</t>
  </si>
  <si>
    <t>Искусственный мех для игрушек, рукоделия, ткань для шитья, коротковорсовый 8 мм, черный, для игрушек, рукоделия, K-2 N-81, отрез 100х50 см</t>
  </si>
  <si>
    <t>00-00001796</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</si>
  <si>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</si>
  <si>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</si>
  <si>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11068</t>
  </si>
  <si>
    <t>Искусственный мех для игрушек, рукоделия, ткань для шитья, коротковорсовый 8 мм, черный, для игрушек, рукоделия, K-2 N-81, отрез 150х50 см</t>
  </si>
  <si>
    <t>00-00001797</t>
  </si>
  <si>
    <t>790,00 ₽</t>
  </si>
  <si>
    <t>698р</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</si>
  <si>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</si>
  <si>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</si>
  <si>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11069</t>
  </si>
  <si>
    <t>Искусственный мех для игрушек, рукоделия, ткань для шитья, коротковорсовый 8 мм, черный, для игрушек, рукоделия, K-2 N-81, отрез 150х100 см</t>
  </si>
  <si>
    <t>00-00001798</t>
  </si>
  <si>
    <t>880,00 ₽</t>
  </si>
  <si>
    <t>Искусственный мех коротковорсовый 9 мм, черный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150х100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</si>
  <si>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</si>
  <si>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11070</t>
  </si>
  <si>
    <t>Искусственный мех для игрушек, рукоделия, ткань для шитья, коротковорсовый 8 мм, черный, для игрушек, рукоделия, K-2 N-81, отрез 150х150 см</t>
  </si>
  <si>
    <t>00-00001799</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</si>
  <si>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</si>
  <si>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</si>
  <si>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11021</t>
  </si>
  <si>
    <t>Искусственный мех для игрушек, рукоделия, ткань для шитья, коротковорсовый 8 мм, серый, для игрушек, рукоделия, К-2, N-78, отрез 50х50 см</t>
  </si>
  <si>
    <t>00-00001739</t>
  </si>
  <si>
    <t>Мех 8мм сер. для рукоделия 50х50см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</si>
  <si>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серый. Комплект: 1 отрез. Назначение: полотно трикотажное серого цвета для изготовления мягкой игрушки, карнавальных костюмов, аксессуаров для животных. Страна производства - Китай.</t>
  </si>
  <si>
    <t>67,50 ₽</t>
  </si>
  <si>
    <t>480р(600Р) 523 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</si>
  <si>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</si>
  <si>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</si>
  <si>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meh-k-2-n-78-50х50</t>
  </si>
  <si>
    <t>https://youtu.be/hb2h9F8AjxY</t>
  </si>
  <si>
    <t>Искусственный мех, ворс 8 мм, серый</t>
  </si>
  <si>
    <t>11022</t>
  </si>
  <si>
    <t>Искусственный мех для игрушек, рукоделия, ткань для шитья, коротковорсовый 8 мм, серый, для игрушек, рукоделия, К-2, N-78, отрез 100х50 см</t>
  </si>
  <si>
    <t>00-00001741</t>
  </si>
  <si>
    <t>Мех 8мм, сер. для рукоделия 100х50см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</si>
  <si>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</si>
  <si>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</si>
  <si>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meh-k-2-n-78-100х50</t>
  </si>
  <si>
    <t>11023</t>
  </si>
  <si>
    <t>Искусственный мех для игрушек, рукоделия, ткань для шитья, коротковорсовый 8 мм, серый, для игрушек, рукоделия, К-2, N-78, отрез 150х50 см</t>
  </si>
  <si>
    <t>00-00001742</t>
  </si>
  <si>
    <t>Мех 8мм сер. для рукоделия 150х50см</t>
  </si>
  <si>
    <t>165,00 ₽</t>
  </si>
  <si>
    <t>742,00 ₽</t>
  </si>
  <si>
    <t>Искусственный мех коротковорсовый, серый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</si>
  <si>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</si>
  <si>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meh-k-2-n-78-150х50</t>
  </si>
  <si>
    <t>11024</t>
  </si>
  <si>
    <t>Искусственный мех для игрушек, рукоделия, ткань для шитья, коротковорсовый 8 мм, серый, для игрушек, рукоделия, К-2, N-78, отрез 150х100 см</t>
  </si>
  <si>
    <t>00-00001743</t>
  </si>
  <si>
    <t>247,50 ₽</t>
  </si>
  <si>
    <t>954р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</si>
  <si>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</si>
  <si>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отреза:150х100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</si>
  <si>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meh-k-2-n-78-150х100</t>
  </si>
  <si>
    <t>11025</t>
  </si>
  <si>
    <t>Искусственный мех для игрушек, рукоделия, ткань для шитья,коротковорсовый 8 мм, серый, для игрушек, рукоделия, К-2, N-78, отрез 150х150 см</t>
  </si>
  <si>
    <t>00-00001744</t>
  </si>
  <si>
    <t>92,52 ₽</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</si>
  <si>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</si>
  <si>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</si>
  <si>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meh-k-2-n-78-150х150</t>
  </si>
  <si>
    <t>11011-01</t>
  </si>
  <si>
    <t>Искусственный мех для игрушек, рукоделия, ткань для шитья,ворс 30-50 мм, оранжевый с белым ворсом, для игрушек, рукоделия, ИП-22 Б1, отрез 50х50 см</t>
  </si>
  <si>
    <t>00-00001727</t>
  </si>
  <si>
    <t>Искусственный мех 30мм оранж.50х50см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</si>
  <si>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Смотреть на фото.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</si>
  <si>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90,84 ₽</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</si>
  <si>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</si>
  <si>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</si>
  <si>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meh-up-22-b-1-50х50</t>
  </si>
  <si>
    <t>https://youtu.be/Wdh9v8f1lb8</t>
  </si>
  <si>
    <t>11012</t>
  </si>
  <si>
    <t>Искусственный мех для игрушек, рукоделия, ткань для шитья,ворс 30-50 мм, оранжевый с белым ворсом, для игрушек, рукоделия, ИП-22 Б1, отрез 100х50 см</t>
  </si>
  <si>
    <t>00-00001729</t>
  </si>
  <si>
    <t>Искусственный мех 30мм оранж.100х50см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</si>
  <si>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100х50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</si>
  <si>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100х50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</si>
  <si>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meh-up-22-b-1-100х50</t>
  </si>
  <si>
    <t>11013</t>
  </si>
  <si>
    <t>Искусственный мех для игрушек, рукоделия, ткань для шитья,ворс 30-50 мм, оранжевый с белым ворсом, для игрушек, рукоделия, ИП-22 Б1, отрез 150х50 см</t>
  </si>
  <si>
    <t>00-00001730</t>
  </si>
  <si>
    <t>Искусственный мех 30мм оранж.150х50см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</si>
  <si>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</si>
  <si>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</si>
  <si>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meh-up-22-b-1-150х50</t>
  </si>
  <si>
    <t>11014</t>
  </si>
  <si>
    <t>Искусственный мех для игрушек, рукоделия, ткань для шитья,ворс 30-50 мм, оранжевый с белым ворсом, для игрушек, рукоделия, ИП-22 Б1, отрез 150х100 см</t>
  </si>
  <si>
    <t>00-00001731</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</si>
  <si>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150х100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</si>
  <si>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150х100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</si>
  <si>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meh-up-22-b-1-150х100</t>
  </si>
  <si>
    <t>11015</t>
  </si>
  <si>
    <t>Искусственный мех для игрушек, рукоделия, ткань для шитья,ворс 30-50 мм, оранжевый с белым ворсом, для игрушек, рукоделия, ИП-22 Б1, отрез 150х150 см</t>
  </si>
  <si>
    <t>00-00001732</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</si>
  <si>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</si>
  <si>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</si>
  <si>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meh-up-22-b-1-150х150</t>
  </si>
  <si>
    <t>11250</t>
  </si>
  <si>
    <t>Миништоф 2803 серо-синий, для игрушек, отрез 45х50</t>
  </si>
  <si>
    <t>00-00002320</t>
  </si>
  <si>
    <t>2034050217697</t>
  </si>
  <si>
    <t>Миништоф 2803 серо-синий,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</si>
  <si>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&lt;br/&gt;&lt;br/&gt;Длина ворса 1 мм. Используют при шитье мишек (средних размеров) и других животных или игрушек не только как основную ткань для миниатюр, но и как дополнительную ткань-компаньон. &lt;br/&gt;&lt;br/&gt;Чаще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&lt;br/&gt;&lt;br/&gt;Такая ткань немного напоминает привычный бархат, она не тянется, не крошится и отлично тонируется. &lt;br/&gt;&lt;br/&gt;Имеет высокую прочность и устойчивость к износу, за счет которой изделие обладает долгим сроком службы и поддается стирке. &lt;br/&gt;&lt;br/&gt;Предлагаемый размер отреза: 45х50 см. &lt;br/&gt;&lt;br/&gt;Цвет: горчичный. &lt;br/&gt;&lt;br/&gt;Просим учитывать цветопередачу техники ткани, так как не все устройства в точности передают цветовую гамму.</t>
  </si>
  <si>
    <t>80019</t>
  </si>
  <si>
    <t>Коробка для эфирных масел, 15 ячеек, без покрытия, сборная.</t>
  </si>
  <si>
    <t>00-00002307</t>
  </si>
  <si>
    <t>Коробка для хранения, 15 ячеек, без покрытия, сборная.</t>
  </si>
  <si>
    <t>Самосборная коробка для хранения, с отсеком из 15 ячеек. Используются для хранения эфирных масел.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</si>
  <si>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23,10 ₽</t>
  </si>
  <si>
    <t>49,50 ₽</t>
  </si>
  <si>
    <t>80020</t>
  </si>
  <si>
    <t>Коробка для хранения, без покрытия, сборная.</t>
  </si>
  <si>
    <t>00-00002308</t>
  </si>
  <si>
    <t>Самосборная коробка для хранения. В коробке можно хранить всякие мелочи. Коробка идеально подойдёт для упаковки подарков.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</si>
  <si>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53,90 ₽</t>
  </si>
  <si>
    <t>115,50 ₽</t>
  </si>
  <si>
    <t>600,60 ₽</t>
  </si>
  <si>
    <t>10019</t>
  </si>
  <si>
    <t>Шайба металлическая 3х9 (50 шт)</t>
  </si>
  <si>
    <t>00-00000875</t>
  </si>
  <si>
    <t>17,01 ₽</t>
  </si>
  <si>
    <t>36,45 ₽</t>
  </si>
  <si>
    <t>109,54 ₽</t>
  </si>
  <si>
    <t>shaiba-4x12</t>
  </si>
  <si>
    <t>10020</t>
  </si>
  <si>
    <t>Шайба металлическая 4х12 (50 шт)</t>
  </si>
  <si>
    <t>00-00000876</t>
  </si>
  <si>
    <t>18,62 ₽</t>
  </si>
  <si>
    <t>39,90 ₽</t>
  </si>
  <si>
    <t>127,48 ₽</t>
  </si>
  <si>
    <t>https://i.siteapi.org/ezB4pWHfF_i5Huy7ZgA_B5NG58E=/fit-in/1024x768/center/top/filters:quality(95)/c279983c40646bb.s.siteapi.org/img/9npr4u4q5ecc4gcgo004k0c8w08k4g</t>
  </si>
  <si>
    <t>shaiba-4x20</t>
  </si>
  <si>
    <t>11256</t>
  </si>
  <si>
    <t>Миништоф 490 пурпурный, для рукоделия, отрез 45х50</t>
  </si>
  <si>
    <t>00-00002509</t>
  </si>
  <si>
    <t>2034050217635</t>
  </si>
  <si>
    <t>Миништоф 490 пурпурный, для рукоделия,45х50см</t>
  </si>
  <si>
    <t>https://disk.yandex.ru/d/dU6vw4YgUGUtpQ</t>
  </si>
  <si>
    <t>https://disk.yandex.ru/d/qBo90HVcnO4zBQ</t>
  </si>
  <si>
    <t>пурпурный 490</t>
  </si>
  <si>
    <t>пурпурный</t>
  </si>
  <si>
    <t>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 https://getfile.dokpub.com/yandex/get/https://disk.yandex.ru/d/dU6vw4YgUGUtpQ/6.jpg</t>
  </si>
  <si>
    <t>https://cdn1.ozone.ru/s3/multimedia-r/6614329095.jpg, https://cdn1.ozone.ru/s3/multimedia-g/6471795820.jpg, https://cdn1.ozone.ru/s3/multimedia-8/6471795848.jpg, https://cdn1.ozone.ru/s3/multimedia-j/6471795751.jpg, https://cdn1.ozone.ru/s3/multimedia-7/6471795451.jpg</t>
  </si>
  <si>
    <t>11016-10</t>
  </si>
  <si>
    <t>Искусственный мех рыжий с ворсом 30-50 мм для шитья игрушек  и рукоделия, ИП-273 Б1, рулон 10 метров</t>
  </si>
  <si>
    <t>00-00003577</t>
  </si>
  <si>
    <t>2039398008464</t>
  </si>
  <si>
    <t>Искусственный мех с ворсом 30-50 мм, рыжий, рулон 10 метров</t>
  </si>
  <si>
    <t>https://disk.yandex.ru/d/0JFpGgkTAvzAvw</t>
  </si>
  <si>
    <t>11016-20</t>
  </si>
  <si>
    <t>Искусственный мех рыжий с ворсом 30-50 мм для шитья игрушек  и рукоделия, ИП-273 Б1, рулон 20 метров</t>
  </si>
  <si>
    <t>00-00003267</t>
  </si>
  <si>
    <t>2038789305465</t>
  </si>
  <si>
    <t>Искусственный мех с ворсом 30-50 мм, рыжий, рулон 20 метров</t>
  </si>
  <si>
    <t>https://disk.yandex.ru/d/dW9EnILMkoqd6A</t>
  </si>
  <si>
    <t>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t>
  </si>
  <si>
    <t>20 МЕТРОВ</t>
  </si>
  <si>
    <t>11026-10</t>
  </si>
  <si>
    <t>Искусственный мех бежевый с ворсом 30-50 мм для шитья игрушек  и рукоделия, ИП-401, рулон 10 м</t>
  </si>
  <si>
    <t>00-00003575</t>
  </si>
  <si>
    <t>2039397955844</t>
  </si>
  <si>
    <t>Искусственный мех с ворсом 30-50 мм, бежевый, рулон 10 м</t>
  </si>
  <si>
    <t>https://disk.yandex.ru/d/Sap0VtXSaCa7mg</t>
  </si>
  <si>
    <t>11026-20</t>
  </si>
  <si>
    <t>Искусственный мех бежевый с ворсом 30-50 мм для шитья игрушек  и рукоделия, ИП-401, рулон 20 м</t>
  </si>
  <si>
    <t>00-00003360</t>
  </si>
  <si>
    <t>2039033431305</t>
  </si>
  <si>
    <t>Искусственный мех с ворсом 30-50 мм, бежевый, рулон 20 м</t>
  </si>
  <si>
    <t>https://disk.yandex.ru/d/kIheGpDfPKRnGQ</t>
  </si>
  <si>
    <t>ИП-401-2</t>
  </si>
  <si>
    <t>https://getfile.dokpub.com/yandex/get/https://disk.yandex.ru/d/kIheGpDfPKRnGQ/1.jpg, https://getfile.dokpub.com/yandex/get/https://disk.yandex.ru/d/kIheGpDfPKRnGQ/2.jpg, https://getfile.dokpub.com/yandex/get/https://disk.yandex.ru/d/kIheGpDfPKRnGQ/3.jpg, https://getfile.dokpub.com/yandex/get/https://disk.yandex.ru/d/kIheGpDfPKRnGQ/4.jpg, https://getfile.dokpub.com/yandex/get/https://disk.yandex.ru/d/kIheGpDfPKRnGQ/5.jpg</t>
  </si>
  <si>
    <t>11031-10</t>
  </si>
  <si>
    <t>Искусственный мех коричневый (бурый) с ворсом 30-50 мм для шитья игрушек  и рукоделия, ИП-236, рулон 10 м</t>
  </si>
  <si>
    <t>00-00003574</t>
  </si>
  <si>
    <t>2039397894167</t>
  </si>
  <si>
    <t>Искусственный мех с ворсом 30-50 мм, коричневый (бурый), 10 м</t>
  </si>
  <si>
    <t>https://disk.yandex.ru/d/Ye1vXv9K2dmQ2g</t>
  </si>
  <si>
    <t>11031-20</t>
  </si>
  <si>
    <t>Искусственный мех коричневый (бурый) с ворсом 30-50 мм для шитья игрушек  и рукоделия, ИП-236, рулон 20 м</t>
  </si>
  <si>
    <t>00-00003361</t>
  </si>
  <si>
    <t>2039034245093</t>
  </si>
  <si>
    <t>Искусственный мех с ворсом 30-50 мм, коричневый (бурый), 20 м</t>
  </si>
  <si>
    <t>https://disk.yandex.ru/d/dEhF_HbupoiFag</t>
  </si>
  <si>
    <t>https://getfile.dokpub.com/yandex/get/https://disk.yandex.ru/d/dEhF_HbupoiFag/1.jpg, https://getfile.dokpub.com/yandex/get/https://disk.yandex.ru/d/dEhF_HbupoiFag/2.jpg, https://getfile.dokpub.com/yandex/get/https://disk.yandex.ru/d/dEhF_HbupoiFag/3.jpg, https://getfile.dokpub.com/yandex/get/https://disk.yandex.ru/d/dEhF_HbupoiFag/4.jpg, https://getfile.dokpub.com/yandex/get/https://disk.yandex.ru/d/dEhF_HbupoiFag/5.jpg</t>
  </si>
  <si>
    <t xml:space="preserve"> рулон</t>
  </si>
  <si>
    <t>11036-10</t>
  </si>
  <si>
    <t>Искусственный мех серый с белым ворсом 30-50 мм для шитья игрушек  и рукоделия, ИП-62, рулон 10 м</t>
  </si>
  <si>
    <t>00-00003573</t>
  </si>
  <si>
    <t>2039397837768</t>
  </si>
  <si>
    <t>Искусственный мех с ворсом 30-50 мм, серый, рулон 10 м</t>
  </si>
  <si>
    <t>https://disk.yandex.ru/d/h-MfVP4KDERfTw</t>
  </si>
  <si>
    <t>11036-20</t>
  </si>
  <si>
    <t>Искусственный мех серый с белым ворсом 30-50 мм для шитья игрушек  и рукоделия, ИП-62, рулон 20 м</t>
  </si>
  <si>
    <t>00-00003362</t>
  </si>
  <si>
    <t>2039040298649</t>
  </si>
  <si>
    <t>Искусственный мех с ворсом 30-50 мм, серый, рулон 20 м</t>
  </si>
  <si>
    <t>https://disk.yandex.ru/d/A1pycnjFI2rhHw</t>
  </si>
  <si>
    <t>https://getfile.dokpub.com/yandex/get/https://disk.yandex.ru/d/A1pycnjFI2rhHw/1.jpg, https://getfile.dokpub.com/yandex/get/https://disk.yandex.ru/d/A1pycnjFI2rhHw/2.jpg, https://getfile.dokpub.com/yandex/get/https://disk.yandex.ru/d/A1pycnjFI2rhHw/3.jpg, https://getfile.dokpub.com/yandex/get/https://disk.yandex.ru/d/A1pycnjFI2rhHw/4.jpg, https://getfile.dokpub.com/yandex/get/https://disk.yandex.ru/d/A1pycnjFI2rhHw/5.jpg</t>
  </si>
  <si>
    <t>11041-10</t>
  </si>
  <si>
    <t>Искусственный мех бежевый с белым ворсом 90 мм для шитья игрушек  и рукоделия, ИД-52, рулон 10 м</t>
  </si>
  <si>
    <t>00-00003363</t>
  </si>
  <si>
    <t>2039395517914</t>
  </si>
  <si>
    <t>Искусственный мех с ворсом 90 мм, бежевый, рулон 10 м</t>
  </si>
  <si>
    <t>https://disk.yandex.ru/d/CWNtlHlGyx5yYQ</t>
  </si>
  <si>
    <t>11041-20</t>
  </si>
  <si>
    <t>Искусственный мех бежевый с белым ворсом 90 мм для шитья игрушек  и рукоделия, ИД-52, рулон 20 м</t>
  </si>
  <si>
    <t>00-00003364</t>
  </si>
  <si>
    <t>2039040371601</t>
  </si>
  <si>
    <t>Искусственный мех с ворсом 90 мм, бежевый, рулон 20 м</t>
  </si>
  <si>
    <t>https://disk.yandex.ru/d/jQNei8d9-Clx2Q</t>
  </si>
  <si>
    <t>https://getfile.dokpub.com/yandex/get/https://disk.yandex.ru/d/jQNei8d9-Clx2Q/1.jpg, https://getfile.dokpub.com/yandex/get/https://disk.yandex.ru/d/jQNei8d9-Clx2Q/2.jpg, https://getfile.dokpub.com/yandex/get/https://disk.yandex.ru/d/jQNei8d9-Clx2Q/3.jpg, https://getfile.dokpub.com/yandex/get/https://disk.yandex.ru/d/jQNei8d9-Clx2Q/4.jpg, https://getfile.dokpub.com/yandex/get/https://disk.yandex.ru/d/jQNei8d9-Clx2Q/5.jpg</t>
  </si>
  <si>
    <t>11046-20</t>
  </si>
  <si>
    <t>Искусственный мех темно-коричневый с ворсом 9мм, для шитья игрушек и рукоделия, И-91, рулон 20 м</t>
  </si>
  <si>
    <t>00-00003572</t>
  </si>
  <si>
    <t>2039395498862</t>
  </si>
  <si>
    <t>Искусственный мех с ворсом 9 мм,т/коричневый,20м</t>
  </si>
  <si>
    <t>https://disk.yandex.ru/d/5MhuCLPhvr8muQ</t>
  </si>
  <si>
    <t>20 метров</t>
  </si>
  <si>
    <t>11051-20</t>
  </si>
  <si>
    <t>Искусственный мех светло-розовый с ворсом 9мм для шитья игрушек и рукоделия, И-1206, рулон 20 м</t>
  </si>
  <si>
    <t>00-00003571</t>
  </si>
  <si>
    <t>2039395478666</t>
  </si>
  <si>
    <t>Искусственный мех с ворсом 9 мм, светло- розовый, рулон 20 м</t>
  </si>
  <si>
    <t>https://disk.yandex.ru/d/UwcRplI3ewOofg</t>
  </si>
  <si>
    <t>11056-20</t>
  </si>
  <si>
    <t>Искусственный мех чёрный с ворсом 9 мм для шитья игрушек и рукоделия,И-83, рулон 20 м</t>
  </si>
  <si>
    <t>00-00003570</t>
  </si>
  <si>
    <t>2039394151416</t>
  </si>
  <si>
    <t>Искусственный мех черный с ворсом 9 мм,  рулон 20 м</t>
  </si>
  <si>
    <t>https://disk.yandex.ru/d/hZ6qyMaJJkWZsA</t>
  </si>
  <si>
    <t>11061-20</t>
  </si>
  <si>
    <t>Искусственный мех белый с ворсом 9 мм для шитья игрушек и рукоделия И-30, Рулон 20 метров</t>
  </si>
  <si>
    <t>00-00003330</t>
  </si>
  <si>
    <t>2038934116700</t>
  </si>
  <si>
    <t>Искусственный мех белый с ворсом 9 мм, Рулон 20 метров</t>
  </si>
  <si>
    <t>https://disk.yandex.ru/d/Y1ySdWehPaUllw</t>
  </si>
  <si>
    <t>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t>
  </si>
  <si>
    <t>https://cdn1.ozone.ru/s3/multimedia-c/6827178252.jpg, https://cdn1.ozone.ru/s3/multimedia-b/6300532583.jpg, https://cdn1.ozone.ru/s3/multimedia-z/6300532823.jpg, https://cdn1.ozone.ru/s3/multimedia-5/6815773085.jpg, https://cdn1.ozone.ru/s3/multimedia-u/6300532674.jpg, https://cdn1.ozone.ru/s3/multimedia-a/6300532690.jpg</t>
  </si>
  <si>
    <t>11071-20</t>
  </si>
  <si>
    <t>Искусственный мех темно-рыжий с ворсом 9 мм для шитья игрушек  и рукоделия, И-274, рулон 20 м</t>
  </si>
  <si>
    <t>00-00003564</t>
  </si>
  <si>
    <t>2039392059394</t>
  </si>
  <si>
    <t>Искусственный мех с ворсом 9 мм,темно-рыжий, рулон 20 м</t>
  </si>
  <si>
    <t>https://disk.yandex.ru/d/r_fXJobK19B6Nw</t>
  </si>
  <si>
    <t>20 м</t>
  </si>
  <si>
    <t>11076-10</t>
  </si>
  <si>
    <t>Искусственный мех черный с ворсом 90 мм для шитья игрушек  и рукоделия, ИД-81, рулон 10 м</t>
  </si>
  <si>
    <t>00-00003562</t>
  </si>
  <si>
    <t>2039391655863</t>
  </si>
  <si>
    <t>Искусственный мех черный с ворсом 90 мм, рулон 10 м</t>
  </si>
  <si>
    <t>https://disk.yandex.ru/d/BV0A6zySswcDtg</t>
  </si>
  <si>
    <t>10 м</t>
  </si>
  <si>
    <t>11076-20</t>
  </si>
  <si>
    <t>Искусственный мех, длинноворсовый 90 мм, чёрный, для игрушек, рукоделия, ИД-81, рулон 20 м</t>
  </si>
  <si>
    <t>00-00003563</t>
  </si>
  <si>
    <t xml:space="preserve">
2039094287859</t>
  </si>
  <si>
    <t>Искусственный мех черный с ворсом 90 мм, рулон 20 м</t>
  </si>
  <si>
    <t>https://disk.yandex.ru/d/jJtdRIbge7nbjg</t>
  </si>
  <si>
    <t>https://getfile.dokpub.com/yandex/get/https://disk.yandex.ru/d/jJtdRIbge7nbjg/1.jpg, https://getfile.dokpub.com/yandex/get/https://disk.yandex.ru/d/jJtdRIbge7nbjg/2.jpeg, https://getfile.dokpub.com/yandex/get/https://disk.yandex.ru/d/jJtdRIbge7nbjg/3.jpg, https://getfile.dokpub.com/yandex/get/https://disk.yandex.ru/d/jJtdRIbge7nbjg/4.jpg, https://getfile.dokpub.com/yandex/get/https://disk.yandex.ru/d/jJtdRIbge7nbjg/5.jpg</t>
  </si>
  <si>
    <t>11081-20</t>
  </si>
  <si>
    <t>Искусственный мех коричневый с ворсом 9мм для шитья игрушек и рукоделия, И-234, рулон 20 м</t>
  </si>
  <si>
    <t>00-00003561</t>
  </si>
  <si>
    <t>2039375206975</t>
  </si>
  <si>
    <t>Искусственный мех с ворсом 9 мм,коричневый, рулон 20 м</t>
  </si>
  <si>
    <t>https://disk.yandex.ru/d/f-cyK7tHCkXmtA</t>
  </si>
  <si>
    <t>11086-20</t>
  </si>
  <si>
    <t>Искусственный мех бежевый с ворсом 9мм для шитья игрушек и рукоделия, И-45, отрез 20 метров</t>
  </si>
  <si>
    <t>00-00003329</t>
  </si>
  <si>
    <t>2038790365175</t>
  </si>
  <si>
    <t>Искусственный мех с ворсом 9 мм, бежевый, рулон 20 метров</t>
  </si>
  <si>
    <t>https://disk.yandex.ru/d/0YrImBpjb6ZDIw</t>
  </si>
  <si>
    <t>рулдон</t>
  </si>
  <si>
    <t>11102-20</t>
  </si>
  <si>
    <t>Искусственный мех серый с ворсом 9мм для шитья игрушек и рукоделия, И-700-1, рулон 20 метров</t>
  </si>
  <si>
    <t>00-00003272</t>
  </si>
  <si>
    <t>2038789917743</t>
  </si>
  <si>
    <t>Искусственный мех с ворсом 9 мм, серый, рулон 20 м</t>
  </si>
  <si>
    <t>https://disk.yandex.ru/d/Oyx1VOJms8bTfA</t>
  </si>
  <si>
    <t>20 М</t>
  </si>
  <si>
    <t>11111-20</t>
  </si>
  <si>
    <t>Искусственный мех светло-бежевый с ворсом 9мм для шитья игрушек и рукоделия, И-56-1, рулон 20 метров</t>
  </si>
  <si>
    <t>00-00003439</t>
  </si>
  <si>
    <t>2039176693080</t>
  </si>
  <si>
    <t>Искусственный мех с ворсом 9 мм, бежевый, рулон 20 м</t>
  </si>
  <si>
    <t>https://disk.yandex.ru/d/ht3HSv0wLvo0Eg</t>
  </si>
  <si>
    <t>11121-10</t>
  </si>
  <si>
    <t>Искусственный мех черный с белым  ворсом 90 мм для шитья игрушек  и рукоделия, ИД-61, рулон 10 м</t>
  </si>
  <si>
    <t>00-00003440</t>
  </si>
  <si>
    <t>2039178211268</t>
  </si>
  <si>
    <t>Искусственный мех черный с белым  ворсом 90 мм,  рулон 10 м</t>
  </si>
  <si>
    <t>https://disk.yandex.ru/d/tbBbJjM8XURRrw</t>
  </si>
  <si>
    <t>11121-20</t>
  </si>
  <si>
    <t>Искусственный мех черный с белым  ворсом 90 мм для шитья игрушек  и рукоделия, ИД-61, рулон 20 м</t>
  </si>
  <si>
    <t>00-00003441</t>
  </si>
  <si>
    <t>2039178212319</t>
  </si>
  <si>
    <t>Искусственный мех черный с белым ворсом 90 мм,  рулон 20 м</t>
  </si>
  <si>
    <t>https://disk.yandex.ru/d/En7VoNOGrEIPYQ</t>
  </si>
  <si>
    <t>11126-20</t>
  </si>
  <si>
    <t>Искусственный мех черный с  ворсом 30-50 мм для шитья игрушек  и рукоделия, ИП-81,рулон 20 м</t>
  </si>
  <si>
    <t>00-00003447</t>
  </si>
  <si>
    <t>2039178791562</t>
  </si>
  <si>
    <t>Искусственный мех черный с ворсом 30-50 мм,  рулон 20 м</t>
  </si>
  <si>
    <t>https://disk.yandex.ru/d/PUkC2ZzxGo6i7A</t>
  </si>
  <si>
    <t>11126-10</t>
  </si>
  <si>
    <t>Искусственный мех черный с  ворсом 30-50 мм для шитья игрушек  и рукоделия, ИП-81, рулон 10 м</t>
  </si>
  <si>
    <t>00-00003446</t>
  </si>
  <si>
    <t>2039178790954</t>
  </si>
  <si>
    <t>Искусственный мех черный с ворсом 30-50 мм,  рулон 10 м</t>
  </si>
  <si>
    <t>https://disk.yandex.ru/d/sXyTMhvZY-eLkw</t>
  </si>
  <si>
    <t>11131-10</t>
  </si>
  <si>
    <t>Искусственный мех рыжий с  ворсом 30-50 мм для шитья игрушек  и рукоделия, ИП-2703, рулон 10 м</t>
  </si>
  <si>
    <t>00-00003556</t>
  </si>
  <si>
    <t>2039354634584</t>
  </si>
  <si>
    <t>Искусственный мех с ворсом 30-50 мм, рыжий, рулон 10 м</t>
  </si>
  <si>
    <t>https://disk.yandex.ru/d/lnE8lVjqqqR0EA</t>
  </si>
  <si>
    <t>11131-20</t>
  </si>
  <si>
    <t>Искусственный мех рыжий с  ворсом 30-50 мм для шитья игрушек  и рукоделия, ИП-2703, рулон 20 м</t>
  </si>
  <si>
    <t>00-00003557</t>
  </si>
  <si>
    <t>2039354643197</t>
  </si>
  <si>
    <t>Искусственный мех с ворсом 30-50 мм, рыжий, рулон 20 м</t>
  </si>
  <si>
    <t>https://disk.yandex.ru/d/cADrifwjb14IHA</t>
  </si>
  <si>
    <t>150х2000</t>
  </si>
  <si>
    <t>11231-20</t>
  </si>
  <si>
    <t>Искусственный мех оранжевый с ворсом 9мм для шитья игрушек и рукоделия, И-221, рулон 20 м</t>
  </si>
  <si>
    <t>00-00003535</t>
  </si>
  <si>
    <t>2039345980232</t>
  </si>
  <si>
    <t>Искусственный мех с ворсом 9 мм, оранжевый, рулон 20 м</t>
  </si>
  <si>
    <t>https://disk.yandex.ru/d/GGXdNqzI8azskg</t>
  </si>
  <si>
    <t>11241-10</t>
  </si>
  <si>
    <t>Искусственный мех оранжевый с  ворсом 30-50 мм для шитья игрушек  и рукоделия, ИП-221, рулон 10 м</t>
  </si>
  <si>
    <t>00-00003474</t>
  </si>
  <si>
    <t>2039238234008</t>
  </si>
  <si>
    <t>Искусственный мех с ворсом 30-50 мм, оранжевый, рулон 10 м</t>
  </si>
  <si>
    <t>https://disk.yandex.ru/d/sjdFrXp85fMXlw</t>
  </si>
  <si>
    <t>11241-20</t>
  </si>
  <si>
    <t>Искусственный мех оранжевый с  ворсом 30-50 мм для шитья игрушек  и рукоделия, ИП-221, рулон 20 м</t>
  </si>
  <si>
    <t>00-00003475</t>
  </si>
  <si>
    <t>2039238234428</t>
  </si>
  <si>
    <t>Искусственный мех с ворсом 30-50 мм, оранжевый, рулон 20 м</t>
  </si>
  <si>
    <t>https://disk.yandex.ru/d/CEd-GbbdZziT2g</t>
  </si>
  <si>
    <t>11262-20</t>
  </si>
  <si>
    <t>Мех подкладочный, утеплитель с ворсом 16 мм белого цвета для шитья и рукоделия (ОДШ-509), рулон 20 м</t>
  </si>
  <si>
    <t>00-00003479</t>
  </si>
  <si>
    <t>2039242525475</t>
  </si>
  <si>
    <t>Мех белый подкладочный, утеплитель, ворс 16 мм, рулон 20 м</t>
  </si>
  <si>
    <t>https://disk.yandex.ru/d/7iurRSuJFBsfRA</t>
  </si>
  <si>
    <t>11236-10</t>
  </si>
  <si>
    <t>Искусственный мех жёлтый с белым  ворсом 90 мм для шитья игрушек  и рукоделия, ИД-182-1, рулон 10 м</t>
  </si>
  <si>
    <t>00-00003531</t>
  </si>
  <si>
    <t>2039345457666</t>
  </si>
  <si>
    <t>Искусственный мех с ворсом 90 мм, желтый, рулон 10 м</t>
  </si>
  <si>
    <t>https://disk.yandex.ru/d/G7MFXjFYiwuSwg</t>
  </si>
  <si>
    <t>11236-20</t>
  </si>
  <si>
    <t>Искусственный мех жёлтый с белым  ворсом 90 мм для шитья игрушек  и рукоделия, ИД-182-1, рулон 20 м</t>
  </si>
  <si>
    <t>00-00003532</t>
  </si>
  <si>
    <t>2039345458298</t>
  </si>
  <si>
    <t>Искусственный мех с ворсом 90 мм, желтый, рулон 20 м</t>
  </si>
  <si>
    <t>https://disk.yandex.ru/d/hefivBnWT4Gutg</t>
  </si>
  <si>
    <t>11263-10</t>
  </si>
  <si>
    <t>Искусственный мех белый с ворсом 90 мм для шитья игрушек и рукоделия, ИД-31,рулон 10 м</t>
  </si>
  <si>
    <t>00-00003480</t>
  </si>
  <si>
    <t>2039242786661</t>
  </si>
  <si>
    <t>Искусственный мех белый с ворсом 90 мм, рулон 10 м</t>
  </si>
  <si>
    <t>https://disk.yandex.ru/d/oNRttFb8dm1qzw</t>
  </si>
  <si>
    <t>11263-20</t>
  </si>
  <si>
    <t>Искусственный мех белый с ворсом 90 мм для шитья игрушек и рукоделия, ИД-31, рулон 20 м</t>
  </si>
  <si>
    <t>00-00003481</t>
  </si>
  <si>
    <t>2039242788092</t>
  </si>
  <si>
    <t>Искусственный мех белый с ворсом 90 мм, рулон 20 м</t>
  </si>
  <si>
    <t>https://disk.yandex.ru/d/WLIOb2Rp-d3gSw</t>
  </si>
  <si>
    <t>145х2000</t>
  </si>
  <si>
    <t>11267-20</t>
  </si>
  <si>
    <t>Искусственный мех барашек, коротковорсовый 8 мм, светло-бежевый, для игрушек, рукоделия, О-44, рулон 20 м</t>
  </si>
  <si>
    <t>00-00003483</t>
  </si>
  <si>
    <t>2039243320963</t>
  </si>
  <si>
    <t>Искусственный мех с ворсом 8 мм, барашек св.бежевый рулон 20 м</t>
  </si>
  <si>
    <t>https://disk.yandex.ru/d/iGL8UKrOYqlx3g</t>
  </si>
  <si>
    <t>11268-10</t>
  </si>
  <si>
    <t>Искусственный мех жёлтый с ворсом 90 мм для шитья игрушек  и рукоделия, ИД-180, рулон 10 м</t>
  </si>
  <si>
    <t>00-00003484</t>
  </si>
  <si>
    <t>2039244149136</t>
  </si>
  <si>
    <t>Искусственный мех с ворсом 90 мм, жёлтый,рулон 10 м</t>
  </si>
  <si>
    <t>https://disk.yandex.ru/d/0vvQpK9maf6CEA</t>
  </si>
  <si>
    <t>11268-20</t>
  </si>
  <si>
    <t>Искусственный мех жёлтый с ворсом 90 мм для шитья игрушек  и рукоделия, ИД-180, рулон 20 м</t>
  </si>
  <si>
    <t>Искусственный мех жёлтый с ворсом 90 мм для шитья игрушек  и рукоделия, ИД-180, отрез рулон 20 м</t>
  </si>
  <si>
    <t>00-00003485</t>
  </si>
  <si>
    <t>2039244149471</t>
  </si>
  <si>
    <t>Искусственный мех с ворсом 90 мм, жёлтый, рулон 20 м</t>
  </si>
  <si>
    <t>https://disk.yandex.ru/d/v6_dofwfPXo5eQ</t>
  </si>
  <si>
    <t>20м</t>
  </si>
  <si>
    <t>11274-10</t>
  </si>
  <si>
    <t>Искусственный мех малиновый с белым ворсом 90 мм для шитья игрушек  и рукоделия, ИД-121-1, рулон 10 м</t>
  </si>
  <si>
    <t>00-00003486</t>
  </si>
  <si>
    <t>2039249069804</t>
  </si>
  <si>
    <t>Искусственный мех с ворсом 90 мм, малиновый, рулон 10 м</t>
  </si>
  <si>
    <t>https://disk.yandex.ru/d/U2WKzRRZd5pJLg</t>
  </si>
  <si>
    <t>11274-20</t>
  </si>
  <si>
    <t>Искусственный мех малиновый с белым ворсом 90 мм для шитья игрушек  и рукоделия, ИД-121-1, рулон 20 м</t>
  </si>
  <si>
    <t>00-00003487</t>
  </si>
  <si>
    <t>2039249073764</t>
  </si>
  <si>
    <t>Искусственный мех с ворсом 90 мм, малиновый, рулон 20 м</t>
  </si>
  <si>
    <t>https://disk.yandex.ru/d/YqJZBakhlcxkVQ</t>
  </si>
  <si>
    <t>11279-20</t>
  </si>
  <si>
    <t>Искусственный мех барашек, коротковорсовый 8 мм,белый, для игрушек, рукоделия, О-3-15, рулон 20 м</t>
  </si>
  <si>
    <t>00-00003489</t>
  </si>
  <si>
    <t>2039250478848</t>
  </si>
  <si>
    <t>Искусственный мех с ворсом 8 мм, барашек, белый, рулон 20 м</t>
  </si>
  <si>
    <t>https://disk.yandex.ru/d/SLInPoDWE0bUxQ</t>
  </si>
  <si>
    <t>11284-20</t>
  </si>
  <si>
    <t>Искусственный мех барашек, коротковорсовый 8 мм, бежевый, для игрушек, рукоделия, О-41, рулон 20 м</t>
  </si>
  <si>
    <t>00-00003490</t>
  </si>
  <si>
    <t>2039250811225</t>
  </si>
  <si>
    <t>Искусственный мех с ворсом 8 мм, барашек,  бежевый, рулон 20 м</t>
  </si>
  <si>
    <t>https://disk.yandex.ru/d/zKIYNWYsYOm6Uw</t>
  </si>
  <si>
    <t>111289-20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</si>
  <si>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рулон 20 м</t>
    </r>
  </si>
  <si>
    <t>00-00003493</t>
  </si>
  <si>
    <t>2039308931790</t>
  </si>
  <si>
    <t>Искусственный мех с ворсом 30-50 мм, радужный, рулон 20 м</t>
  </si>
  <si>
    <t>https://disk.yandex.ru/d/VC68zkb75QbgJg</t>
  </si>
  <si>
    <t>11290-10</t>
  </si>
  <si>
    <t>Искусственный мех оранжевый с ворсом 90 мм для шитья игрушек  и рукоделия, ИД-220, рулон 10 м</t>
  </si>
  <si>
    <t>00-00003494</t>
  </si>
  <si>
    <t>2039309687252</t>
  </si>
  <si>
    <t>Искусственный мех с ворсом 90 мм, оранжевый, рулон 10 м</t>
  </si>
  <si>
    <t>https://disk.yandex.ru/d/B0QiY2fv0kNp6A</t>
  </si>
  <si>
    <t>11290-20</t>
  </si>
  <si>
    <t>Искусственный мех оранжевый с ворсом 90 мм для шитья игрушек  и рукоделия, ИД-220, рулон 20 м</t>
  </si>
  <si>
    <t>00-00003495</t>
  </si>
  <si>
    <t>2039309688976</t>
  </si>
  <si>
    <t>Искусственный мех с ворсом 90 мм, оранжевый, рулон 20 м</t>
  </si>
  <si>
    <t>https://disk.yandex.ru/d/URYNmlT5Qzn5XQ</t>
  </si>
  <si>
    <t>11293-10</t>
  </si>
  <si>
    <t>Искусственный мех голубой с ворсом 90 мм для шитья игрушек  и рукоделия, ИД-21, рулон 10 м</t>
  </si>
  <si>
    <t>00-00003496</t>
  </si>
  <si>
    <t>2039311828230</t>
  </si>
  <si>
    <t>Искусственный мех с ворсом 90 мм, голубой, рулон 10 м</t>
  </si>
  <si>
    <t>https://disk.yandex.ru/d/bhN-boWy3dlSVg</t>
  </si>
  <si>
    <t>11293-20</t>
  </si>
  <si>
    <t>Искусственный мех голубой с ворсом 90 мм для шитья игрушек  и рукоделия, ИД-21, рулон 20 м</t>
  </si>
  <si>
    <t>00-00003497</t>
  </si>
  <si>
    <t>2039311828681</t>
  </si>
  <si>
    <t>Искусственный мех с ворсом 90 мм, рулон 20 м</t>
  </si>
  <si>
    <t>https://disk.yandex.ru/d/v0xov4Fuo0JIUQ</t>
  </si>
  <si>
    <t>11294-10</t>
  </si>
  <si>
    <t>Искусственный мех розовый с ворсом 30-50 мм для шитья игрушек  и рукоделия, ИП-1202, рулон 10 м</t>
  </si>
  <si>
    <t>00-00003498</t>
  </si>
  <si>
    <t>2039312237789</t>
  </si>
  <si>
    <t>Искусственный мех с ворсом 30-50 мм, розовый, рулон 10 м</t>
  </si>
  <si>
    <t>https://disk.yandex.ru/d/-LCgd_L5vq6LLA</t>
  </si>
  <si>
    <t>11294-20</t>
  </si>
  <si>
    <t>Искусственный мех розовый с ворсом 30-50 мм для шитья игрушек  и рукоделия, ИП-1202, рулон 20 м</t>
  </si>
  <si>
    <t>00-00003499</t>
  </si>
  <si>
    <t>2039312238243</t>
  </si>
  <si>
    <t>Искусственный мех с ворсом 30-50 мм, розовый, рулон 20 м</t>
  </si>
  <si>
    <t>https://disk.yandex.ru/d/cqNHpb1u-otqGw</t>
  </si>
  <si>
    <t>11295-10</t>
  </si>
  <si>
    <t>Искусственный мех белый с ворсом 30-50 мм для шитья игрушек  и рукоделия, ИП-39, рулон 10 м</t>
  </si>
  <si>
    <t>00-00003500</t>
  </si>
  <si>
    <t>2039313029178</t>
  </si>
  <si>
    <t>Искусственный мех белый с ворсом 30-50 мм, рулон 10 м</t>
  </si>
  <si>
    <t>https://disk.yandex.ru/d/ViGesobBvaYVkw</t>
  </si>
  <si>
    <t>11295-20</t>
  </si>
  <si>
    <t>Искусственный мех белый с ворсом 30-50 мм для шитья игрушек  и рукоделия, ИП-39, рулон 20 м</t>
  </si>
  <si>
    <t>00-00003501</t>
  </si>
  <si>
    <t>2039313029871</t>
  </si>
  <si>
    <t>Искусственный мех белый с ворсом 30-50 мм, рулон 20 м</t>
  </si>
  <si>
    <t>https://disk.yandex.ru/d/e1XIjIXx-AA0kQ</t>
  </si>
  <si>
    <t>11296-20</t>
  </si>
  <si>
    <t>Искусственный мех красный с ворсом 9 мм для шитья игрушек и рукоделия, И-104, отрез рулон 20 м</t>
  </si>
  <si>
    <t>00-00003509</t>
  </si>
  <si>
    <t>2039316703181</t>
  </si>
  <si>
    <t>Искусственный мех с ворсом 9 мм, красный, рулон 20 м</t>
  </si>
  <si>
    <t>https://disk.yandex.ru/d/axRyuu-7diwYEw</t>
  </si>
  <si>
    <t>11297-20</t>
  </si>
  <si>
    <t>Искусственный мех желтый с ворсом 9 мм для шитья игрушек и рукоделия, И-182, рулон 20 м</t>
  </si>
  <si>
    <t>00-00003517</t>
  </si>
  <si>
    <t>2039316811107</t>
  </si>
  <si>
    <t>Искусственный мех с ворсом 9 мм, желтый, рулон 20 м</t>
  </si>
  <si>
    <t>https://disk.yandex.ru/d/iE0rJs_w2DWX6Q</t>
  </si>
  <si>
    <t>11302-20</t>
  </si>
  <si>
    <t>Искусственный мех серый с ворсом 9 мм Лапки для шитья игрушек и рукоделия, рулон 20 м</t>
  </si>
  <si>
    <t>00-00003519</t>
  </si>
  <si>
    <t>2039317233113</t>
  </si>
  <si>
    <t>Искусственный мех с ворсом 9 мм, серый, Лапки отрез 20 м</t>
  </si>
  <si>
    <t>11303-20</t>
  </si>
  <si>
    <t>Искусственный мех зеленый с ворсом 9 мм для шитья игрушек и рукоделия, И-144, рулон 20 м</t>
  </si>
  <si>
    <t>00-00003521</t>
  </si>
  <si>
    <t>2039320684230</t>
  </si>
  <si>
    <t>Искусственный мех с ворсом 9 мм, зеленый, рулон 20 м</t>
  </si>
  <si>
    <t>https://disk.yandex.ru/d/psU1nZlsi9AO4w</t>
  </si>
  <si>
    <t>11304-20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</si>
  <si>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рулон 20 м</t>
    </r>
  </si>
  <si>
    <t>00-00003523</t>
  </si>
  <si>
    <t>2039320798098</t>
  </si>
  <si>
    <t>Искусственный мех с ворсом 30мм, Горностай, рулон 20 м</t>
  </si>
  <si>
    <t>https://disk.yandex.ru/d/7nnqbDaR8OBTWQ</t>
  </si>
  <si>
    <t>11305-20</t>
  </si>
  <si>
    <t>Искусственный мех бордовый с ворсом 9 мм для шитья игрушек и рукоделия, И-114, рулон 20 метров</t>
  </si>
  <si>
    <t>00-00003524</t>
  </si>
  <si>
    <t>2039322465691</t>
  </si>
  <si>
    <t>Искусственный мех с ворсом 9 мм, бордовый, рулон 20 м</t>
  </si>
  <si>
    <t>https://disk.yandex.ru/d/WhSsFWQKN3rsMA</t>
  </si>
  <si>
    <t>11306-10</t>
  </si>
  <si>
    <t>Искусственный мех синий с ворсом 90 мм для шитья игрушек  и рукоделия, ИД-200, рулон 10 м</t>
  </si>
  <si>
    <t>00-00003525</t>
  </si>
  <si>
    <t>2039322664995</t>
  </si>
  <si>
    <t>Искусственный мех с ворсом 90 мм, синий,  рулон 10 м</t>
  </si>
  <si>
    <t>https://disk.yandex.ru/d/j6zKAC1m9NS3Pg</t>
  </si>
  <si>
    <t>11306-20</t>
  </si>
  <si>
    <t>Искусственный мех синий с ворсом 90 мм для шитья игрушек  и рукоделия, ИД-200, рулон 20 м</t>
  </si>
  <si>
    <t>00-00003526</t>
  </si>
  <si>
    <t>2039322671917</t>
  </si>
  <si>
    <t>https://disk.yandex.ru/d/cmnlcJFmqxyPuQ</t>
  </si>
  <si>
    <t>11313-10</t>
  </si>
  <si>
    <t>Искусственный мех зеленый с ворсом 30 мм для шитья игрушек  и рукоделия, ИП-141, рулон 10 м</t>
  </si>
  <si>
    <t>00-00003527</t>
  </si>
  <si>
    <t>2039331044061</t>
  </si>
  <si>
    <t>Искусственный мех с ворсом 30 мм, зеленый, рулон 10 м</t>
  </si>
  <si>
    <t>https://disk.yandex.ru/d/iJ_7eLmCSgXtqQ</t>
  </si>
  <si>
    <t>11313-20</t>
  </si>
  <si>
    <t>Искусственный мех искусственный зеленый с ворсом 30 мм для шитья игрушек  и рукоделия, ИП-141, рулон 20 м</t>
  </si>
  <si>
    <t>00-00003382</t>
  </si>
  <si>
    <t>2039076751293</t>
  </si>
  <si>
    <t>Искусственный мех с ворсом 30 мм, зеленый, рулон 20 м</t>
  </si>
  <si>
    <t>https://disk.yandex.ru/d/twY5MPmMaOdGWA</t>
  </si>
  <si>
    <t>https://getfile.dokpub.com/yandex/get/https://disk.yandex.ru/d/twY5MPmMaOdGWA/1.jpg, https://getfile.dokpub.com/yandex/get/https://disk.yandex.ru/d/twY5MPmMaOdGWA/2.jpg, https://getfile.dokpub.com/yandex/get/https://disk.yandex.ru/d/twY5MPmMaOdGWA/3.jpg, https://getfile.dokpub.com/yandex/get/https://disk.yandex.ru/d/twY5MPmMaOdGWA/4.jpg</t>
  </si>
  <si>
    <t>13314-10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</si>
  <si>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10 м</t>
    </r>
  </si>
  <si>
    <t>00-00003528</t>
  </si>
  <si>
    <t>2039339046289</t>
  </si>
  <si>
    <t>Искусственный мех с ворсом 90 мм, Гринч, рулон 10 м</t>
  </si>
  <si>
    <t>https://disk.yandex.ru/d/uZBlWybxuqBMUQ</t>
  </si>
  <si>
    <t>13314-20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</si>
  <si>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20 м</t>
    </r>
  </si>
  <si>
    <t>00-00003396</t>
  </si>
  <si>
    <t>2039085638646</t>
  </si>
  <si>
    <t>Искусственный мех с ворсом 90 мм, Гринч, рулон 20 м</t>
  </si>
  <si>
    <t>https://disk.yandex.ru/d/AN1Vmj_HGZFgVg</t>
  </si>
  <si>
    <t>11315-10</t>
  </si>
  <si>
    <t>Искусственный мех Лаванда с ворсом 90 мм для шитья игрушек  и рукоделия, ИД-253, рулон 10 м</t>
  </si>
  <si>
    <t>00-00003529</t>
  </si>
  <si>
    <t>2039339217429</t>
  </si>
  <si>
    <t>Искусственный мех с ворсом 90 мм, Лаванда , рулон 10 м</t>
  </si>
  <si>
    <t>https://disk.yandex.ru/d/d5YpXMNqZ5a3FA</t>
  </si>
  <si>
    <t>11315-20</t>
  </si>
  <si>
    <t>Искусственный мех Лаванда с ворсом 90 мм для шитья игрушек  и рукоделия, ИД-253, рулон 20 м</t>
  </si>
  <si>
    <t>00-00003418</t>
  </si>
  <si>
    <t>2039110358952</t>
  </si>
  <si>
    <t>Искусственный мех с ворсом 90 мм, Лаванда , рулон 20 м</t>
  </si>
  <si>
    <t>https://disk.yandex.ru/d/kdcHPHJIjKgc2A</t>
  </si>
  <si>
    <t>не продаём</t>
  </si>
  <si>
    <t>Искусственный мех белый c ворсом 8 мм для шитья игрушек  и рукоделия К-2N-30, отрез 45х50 см</t>
  </si>
  <si>
    <t>00-00001713</t>
  </si>
  <si>
    <t>Искусственный мех с ворсом 8 мм отрез 45х50</t>
  </si>
  <si>
    <t>https://disk.yandex.ru/d/LfFrttDF3kPPsA</t>
  </si>
  <si>
    <t>Искусственный мех белый c ворсом 8 мм для шитья игрушек  и рукоделия К-2N-30, отрез 95х50 см</t>
  </si>
  <si>
    <t>00-00001715</t>
  </si>
  <si>
    <t>Искусственный мех с ворсом 8 мм, отрез 95х50</t>
  </si>
  <si>
    <t>https://disk.yandex.ru/d/_vnxNaI0t-OhrA</t>
  </si>
  <si>
    <t>11248</t>
  </si>
  <si>
    <t>Миништоф 9233 бежево-розовый, для рукоделия, отрез 45х50</t>
  </si>
  <si>
    <t>00-00002319</t>
  </si>
  <si>
    <t>2034050217710</t>
  </si>
  <si>
    <t>Миништоф 9233 бежево-розовый, для рукоделия,45х50см</t>
  </si>
  <si>
    <t>https://disk.yandex.ru/d/RpP9OVuWtH2w3A</t>
  </si>
  <si>
    <t>https://disk.yandex.ru/d/L-Ig8EpL87jAtg</t>
  </si>
  <si>
    <t>бежево-розовый 9233</t>
  </si>
  <si>
    <t>https://cdn1.ozone.ru/s3/multimedia-v/6614323087.jpg, https://cdn1.ozone.ru/s3/multimedia-t/6471795761.jpg, https://cdn1.ozone.ru/s3/multimedia-w/6471795656.jpg, https://cdn1.ozone.ru/s3/multimedia-j/6471795607.jpg, https://cdn1.ozone.ru/s3/multimedia-1/6471795661.jpg</t>
  </si>
  <si>
    <t>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 https://getfile.dokpub.com/yandex/get/https://disk.yandex.ru/d/RpP9OVuWtH2w3A/6.jpg</t>
  </si>
  <si>
    <t>Артикул</t>
  </si>
  <si>
    <t>Наименование</t>
  </si>
  <si>
    <t>Стоп БОЛЬШИХ размеров (более 150х50) (стоп/пусто)</t>
  </si>
  <si>
    <t>Стоп всех (стоп/пусто)</t>
  </si>
  <si>
    <t>Иметь в наличии на складе (склад) / изготавливать под заказ (заказ)</t>
  </si>
  <si>
    <t>Январь, м2</t>
  </si>
  <si>
    <t>Февраль, м2</t>
  </si>
  <si>
    <t>Март, м2</t>
  </si>
  <si>
    <t>Апрель, м2</t>
  </si>
  <si>
    <t>Май, м2</t>
  </si>
  <si>
    <t>Июнь, м2</t>
  </si>
  <si>
    <t>Июль, м2</t>
  </si>
  <si>
    <t>Август, м2</t>
  </si>
  <si>
    <t>Сентябрь, м2</t>
  </si>
  <si>
    <t>Октябрь, м2</t>
  </si>
  <si>
    <t>Ноябрь, м2</t>
  </si>
  <si>
    <t>Декабрь, м2</t>
  </si>
  <si>
    <t>Склад</t>
  </si>
  <si>
    <t>выпуск в феврале</t>
  </si>
  <si>
    <t>Заказ</t>
  </si>
  <si>
    <t>ИП-141</t>
  </si>
  <si>
    <t>выпуск в январе</t>
  </si>
  <si>
    <t>ИП-273</t>
  </si>
  <si>
    <t>ИП-401</t>
  </si>
  <si>
    <t>Для изготовления требуется закупка 500м2</t>
  </si>
  <si>
    <t>ИД-81 (ИД-89)</t>
  </si>
  <si>
    <t>ИД-121-1</t>
  </si>
  <si>
    <t>выпуск в феврале, возможно есть остаток</t>
  </si>
  <si>
    <t>ИД-253 (Лаванда)</t>
  </si>
  <si>
    <t>И-30 (И-31, И-32)</t>
  </si>
  <si>
    <t>И-56-1 (И-54)</t>
  </si>
  <si>
    <t>N-182 велюровая</t>
  </si>
  <si>
    <t>N-74 велюровая</t>
  </si>
  <si>
    <t>Стоп продажи, не заказываем</t>
  </si>
  <si>
    <t>N-30 велюровая</t>
  </si>
  <si>
    <t>N-273 велюровая</t>
  </si>
  <si>
    <t>Lamb-16 розовый</t>
  </si>
  <si>
    <t>Lamb-20 сиреневый</t>
  </si>
  <si>
    <t>ОДШ-509</t>
  </si>
  <si>
    <t>21 б/10 абрикосовый</t>
  </si>
  <si>
    <t>ИЖСВ3550Р44 (Радужный)</t>
  </si>
  <si>
    <t>ИЖ2 (лапки) Беларусь</t>
  </si>
  <si>
    <t>Горностай (ижс-2)</t>
  </si>
  <si>
    <t>ИД-1403 (гринч)</t>
  </si>
  <si>
    <t>(запустили вместо ИП-ИД)</t>
  </si>
  <si>
    <t>ИС-505 бежевый Песец Реалестичный</t>
  </si>
  <si>
    <t>Компания</t>
  </si>
  <si>
    <t>Плотность</t>
  </si>
  <si>
    <t>Ширина</t>
  </si>
  <si>
    <t>Намотка</t>
  </si>
  <si>
    <t>Цена покупки</t>
  </si>
  <si>
    <t>Юнитрейд</t>
  </si>
  <si>
    <t>Ткань Оксфорд 210D PU</t>
  </si>
  <si>
    <t>150 sm</t>
  </si>
  <si>
    <t>100m</t>
  </si>
  <si>
    <t>1м</t>
  </si>
  <si>
    <t>5м</t>
  </si>
  <si>
    <t>Ткань Оксфорд 210D PU кмф</t>
  </si>
  <si>
    <t>Ткань Оксфорд 240D PU</t>
  </si>
  <si>
    <t>Ткань Оксфорд 300D PU</t>
  </si>
  <si>
    <t>Ткань Оксфорд 240D PU кфм</t>
  </si>
  <si>
    <t>97,00 ₽</t>
  </si>
  <si>
    <t>Ткань Оксфорд 420D PU</t>
  </si>
  <si>
    <t>142,00 ₽</t>
  </si>
  <si>
    <t>Ткань Оксфорд 420D PVC</t>
  </si>
  <si>
    <t>50m</t>
  </si>
  <si>
    <t>120,00 ₽</t>
  </si>
  <si>
    <t>Ткань Оксфорд 600D PU</t>
  </si>
  <si>
    <t>70m</t>
  </si>
  <si>
    <t>Ткань Оксфорд 600D PU R/S</t>
  </si>
  <si>
    <t>175,00 ₽</t>
  </si>
  <si>
    <t>Ткань Оксфорд 600D PU кмф</t>
  </si>
  <si>
    <t>60m</t>
  </si>
  <si>
    <t>205,00 ₽</t>
  </si>
  <si>
    <t>Ткань Оксфорд 600D PVC</t>
  </si>
  <si>
    <t>135,00 ₽</t>
  </si>
  <si>
    <t>Ткань Оксфорд 1680D PU</t>
  </si>
  <si>
    <t>250,00 ₽</t>
  </si>
  <si>
    <t>Ткань Оксфорд 1680D PVC</t>
  </si>
  <si>
    <t>240,00 ₽</t>
  </si>
  <si>
    <t>МАГ</t>
  </si>
  <si>
    <t>Набор №2 (48шт) МАГ</t>
  </si>
  <si>
    <t>Киктойс</t>
  </si>
  <si>
    <t>Набор №2 (48шт)</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</si>
</sst>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0)"/>
    <numFmt numFmtId="165" formatCode="d.m"/>
    <numFmt numFmtId="166" formatCode="dd.mm"/>
    <numFmt numFmtId="167" formatCode="_-* #,##0.00&quot;р.&quot;_-;\-* #,##0.00&quot;р.&quot;_-;_-* \-??&quot;р.&quot;_-;_-@"/>
    <numFmt numFmtId="168" formatCode="#,##0.00[$ ₽]"/>
    <numFmt numFmtId="169" formatCode="0.0%"/>
  </numFmts>
  <fonts count="205">
    <font>
      <sz val="10.0"/>
      <color rgb="FF000000"/>
      <name val="Arial"/>
      <scheme val="minor"/>
    </font>
    <font>
      <sz val="11.0"/>
      <color rgb="FF000000"/>
      <name val="Calibri"/>
    </font>
    <font>
      <b/>
      <sz val="12.0"/>
      <color theme="1"/>
      <name val="&quot;Times New Roman&quot;"/>
    </font>
    <font>
      <b/>
      <sz val="11.0"/>
      <color theme="1"/>
      <name val="Calibri"/>
    </font>
    <font>
      <sz val="9.0"/>
      <color theme="1"/>
      <name val="&quot;Times New Roman&quot;"/>
    </font>
    <font>
      <b/>
      <sz val="10.0"/>
      <color theme="1"/>
      <name val="Times New Roman"/>
    </font>
    <font>
      <b/>
      <sz val="10.0"/>
      <color theme="1"/>
      <name val="Calibri"/>
    </font>
    <font>
      <sz val="11.0"/>
      <color theme="1"/>
      <name val="Calibri"/>
    </font>
    <font>
      <sz val="9.0"/>
      <color theme="1"/>
      <name val="Calibri"/>
    </font>
    <font>
      <sz val="10.0"/>
      <color theme="1"/>
      <name val="Calibri"/>
    </font>
    <font>
      <sz val="11.0"/>
      <color rgb="FFFFFFFF"/>
      <name val="Calibri"/>
    </font>
    <font>
      <sz val="12.0"/>
      <color rgb="FF000000"/>
      <name val="&quot;Times New Roman&quot;"/>
    </font>
    <font>
      <sz val="11.0"/>
      <color theme="1"/>
      <name val="Arial"/>
    </font>
    <font>
      <sz val="9.0"/>
      <color theme="1"/>
      <name val="Arial"/>
    </font>
    <font>
      <sz val="10.0"/>
      <color theme="1"/>
      <name val="Times New Roman"/>
    </font>
    <font>
      <color theme="1"/>
      <name val="Arial"/>
      <scheme val="minor"/>
    </font>
    <font>
      <color rgb="FF000000"/>
      <name val="Arial"/>
    </font>
    <font>
      <u/>
      <color rgb="FF000000"/>
      <name val="Arial"/>
    </font>
    <font>
      <u/>
      <sz val="11.0"/>
      <color rgb="FF0000FF"/>
      <name val="Calibri"/>
    </font>
    <font>
      <u/>
      <color rgb="FF0000FF"/>
      <name val="Arial"/>
    </font>
    <font>
      <sz val="9.0"/>
      <color rgb="FF008000"/>
      <name val="&quot;Google Sans Mono&quot;"/>
    </font>
    <font>
      <u/>
      <sz val="9.0"/>
      <color rgb="FF008000"/>
      <name val="&quot;Google Sans Mono&quot;"/>
    </font>
    <font>
      <u/>
      <color rgb="FF000000"/>
      <name val="Arial"/>
    </font>
    <font>
      <u/>
      <sz val="11.0"/>
      <color rgb="FF000000"/>
      <name val="Calibri"/>
    </font>
    <font>
      <u/>
      <sz val="11.0"/>
      <color rgb="FF000000"/>
      <name val="Calibri"/>
    </font>
    <font>
      <sz val="9.0"/>
      <color rgb="FF000000"/>
      <name val="Arial"/>
    </font>
    <font>
      <u/>
      <sz val="11.0"/>
      <color rgb="FF0000FF"/>
      <name val="Calibri"/>
    </font>
    <font>
      <u/>
      <sz val="11.0"/>
      <color rgb="FF0563C1"/>
      <name val="Calibri"/>
    </font>
    <font>
      <u/>
      <sz val="11.0"/>
      <color rgb="FF0563C1"/>
      <name val="Calibri"/>
    </font>
    <font>
      <u/>
      <sz val="11.0"/>
      <color rgb="FF0563C1"/>
      <name val="Calibri"/>
    </font>
    <font>
      <u/>
      <sz val="11.0"/>
      <color rgb="FF0563C1"/>
      <name val="Calibri"/>
    </font>
    <font>
      <sz val="9.0"/>
      <color rgb="FF000000"/>
      <name val="&quot;Times New Roman&quot;"/>
    </font>
    <font>
      <sz val="10.0"/>
      <color rgb="FF000000"/>
      <name val="Times New Roman"/>
    </font>
    <font>
      <u/>
      <sz val="11.0"/>
      <color rgb="FF000000"/>
      <name val="Calibri"/>
    </font>
    <font>
      <sz val="9.0"/>
      <color rgb="FF000000"/>
      <name val="Lato"/>
    </font>
    <font>
      <color theme="1"/>
      <name val="Arial"/>
    </font>
    <font>
      <u/>
      <color rgb="FF000000"/>
      <name val="Arial"/>
    </font>
    <font>
      <sz val="9.0"/>
      <color theme="1"/>
      <name val="&quot;Liberation Sans&quot;"/>
    </font>
    <font>
      <u/>
      <color rgb="FF000000"/>
      <name val="Arial"/>
    </font>
    <font>
      <sz val="10.0"/>
      <color rgb="FF000000"/>
      <name val="Lato"/>
    </font>
    <font>
      <u/>
      <sz val="10.0"/>
      <color rgb="FF000000"/>
      <name val="Lato"/>
    </font>
    <font>
      <u/>
      <sz val="11.0"/>
      <color rgb="FF000000"/>
      <name val="Calibri"/>
    </font>
    <font>
      <sz val="9.0"/>
      <color rgb="FF1F1F1F"/>
      <name val="Arial"/>
    </font>
    <font>
      <sz val="12.0"/>
      <color theme="1"/>
      <name val="&quot;Times New Roman&quot;"/>
    </font>
    <font>
      <sz val="11.0"/>
      <color rgb="FF000000"/>
      <name val="-apple-system"/>
    </font>
    <font>
      <u/>
      <color rgb="FF000000"/>
      <name val="Arial"/>
    </font>
    <font>
      <u/>
      <sz val="11.0"/>
      <color rgb="FF000000"/>
      <name val="Calibri"/>
    </font>
    <font>
      <u/>
      <sz val="9.0"/>
      <color rgb="FF008000"/>
      <name val="&quot;Google Sans Mono&quot;"/>
    </font>
    <font>
      <u/>
      <sz val="9.0"/>
      <color rgb="FF008000"/>
      <name val="&quot;Google Sans Mono&quot;"/>
    </font>
    <font>
      <sz val="10.0"/>
      <color rgb="FF172133"/>
      <name val="Times New Roman"/>
    </font>
    <font>
      <sz val="11.0"/>
      <color theme="1"/>
      <name val="&quot;Liberation Sans&quot;"/>
    </font>
    <font>
      <sz val="9.0"/>
      <color theme="1"/>
      <name val="Times New Roman"/>
    </font>
    <font>
      <u/>
      <color rgb="FF000000"/>
      <name val="Arial"/>
    </font>
    <font>
      <color rgb="FF000000"/>
      <name val="Arial"/>
      <scheme val="minor"/>
    </font>
    <font>
      <sz val="11.0"/>
      <color rgb="FF000000"/>
      <name val="Arial"/>
    </font>
    <font>
      <u/>
      <color rgb="FF0000FF"/>
    </font>
    <font>
      <sz val="9.0"/>
      <color rgb="FF000000"/>
      <name val="Calibri"/>
    </font>
    <font>
      <u/>
      <color rgb="FF000000"/>
      <name val="Arial"/>
    </font>
    <font>
      <u/>
      <sz val="9.0"/>
      <color rgb="FF1F1F1F"/>
      <name val="&quot;Google Sans&quot;"/>
    </font>
    <font>
      <u/>
      <sz val="11.0"/>
      <color rgb="FF1F1F1F"/>
      <name val="&quot;Google Sans&quot;"/>
    </font>
    <font>
      <sz val="12.0"/>
      <color rgb="FF000000"/>
      <name val="Calibri"/>
    </font>
    <font>
      <sz val="11.0"/>
      <color rgb="FF001122"/>
      <name val="Inter"/>
    </font>
    <font>
      <sz val="18.0"/>
      <color rgb="FF000000"/>
      <name val="Arial"/>
    </font>
    <font>
      <u/>
      <sz val="11.0"/>
      <color rgb="FF000000"/>
      <name val="Calibri"/>
    </font>
    <font>
      <sz val="9.0"/>
      <color theme="1"/>
      <name val="Arial"/>
      <scheme val="minor"/>
    </font>
    <font>
      <u/>
      <color rgb="FF0000FF"/>
    </font>
    <font>
      <sz val="12.0"/>
      <color theme="1"/>
      <name val="Arial"/>
      <scheme val="minor"/>
    </font>
    <font>
      <sz val="11.0"/>
      <color rgb="FF333333"/>
      <name val="Arial"/>
    </font>
    <font>
      <sz val="8.0"/>
      <color rgb="FF000000"/>
      <name val="&quot;Abyssinica SIL&quot;"/>
    </font>
    <font>
      <sz val="8.0"/>
      <color rgb="FF000000"/>
      <name val="Arial"/>
    </font>
    <font>
      <sz val="8.0"/>
      <color rgb="FF000000"/>
      <name val="Calibri"/>
    </font>
    <font>
      <u/>
      <color rgb="FF0000FF"/>
    </font>
    <font>
      <sz val="12.0"/>
      <color rgb="FF48556E"/>
      <name val="Arial"/>
    </font>
    <font>
      <sz val="8.0"/>
      <color rgb="FF000000"/>
      <name val="&quot;docs-Abyssinica SIL&quot;"/>
    </font>
    <font>
      <sz val="9.0"/>
      <color rgb="FF000000"/>
      <name val="&quot;Abyssinica SIL&quot;"/>
    </font>
    <font>
      <sz val="9.0"/>
      <color rgb="FF000000"/>
      <name val="Times New Roman"/>
    </font>
    <font>
      <sz val="9.0"/>
      <color rgb="FF000000"/>
      <name val="Inherit"/>
    </font>
    <font>
      <sz val="10.0"/>
      <color rgb="FF000000"/>
      <name val="&quot;Abyssinica SIL&quot;"/>
    </font>
    <font>
      <sz val="11.0"/>
      <color theme="1"/>
      <name val="Arial"/>
      <scheme val="minor"/>
    </font>
    <font>
      <u/>
      <color rgb="FF0000FF"/>
    </font>
    <font>
      <sz val="10.0"/>
      <color rgb="FF333333"/>
      <name val="Arial"/>
    </font>
    <font>
      <sz val="9.0"/>
      <color rgb="FF000000"/>
      <name val="&quot;Google Sans Mono&quot;"/>
    </font>
    <font>
      <sz val="11.0"/>
      <color theme="1"/>
      <name val="Times New Roman"/>
    </font>
    <font>
      <b/>
      <sz val="11.0"/>
      <color theme="1"/>
      <name val="Arial"/>
    </font>
    <font>
      <sz val="8.0"/>
      <color theme="1"/>
      <name val="Calibri"/>
    </font>
    <font>
      <sz val="8.0"/>
      <color theme="1"/>
      <name val="Arial"/>
    </font>
    <font>
      <b/>
      <color theme="1"/>
      <name val="Carlito"/>
    </font>
    <font>
      <u/>
      <sz val="11.0"/>
      <color rgb="FF0563C1"/>
      <name val="Calibri"/>
    </font>
    <font>
      <u/>
      <sz val="11.0"/>
      <color rgb="FF0563C1"/>
      <name val="Calibri"/>
    </font>
    <font>
      <u/>
      <sz val="11.0"/>
      <color rgb="FF0000FF"/>
      <name val="Calibri"/>
    </font>
    <font>
      <color theme="1"/>
      <name val="Calibri"/>
    </font>
    <font>
      <u/>
      <sz val="11.0"/>
      <color rgb="FF0000FF"/>
      <name val="Calibri"/>
    </font>
    <font>
      <u/>
      <sz val="11.0"/>
      <color rgb="FF0563C1"/>
      <name val="Calibri"/>
    </font>
    <font>
      <b/>
      <color theme="1"/>
      <name val="&quot;Times New Roman&quot;"/>
    </font>
    <font>
      <u/>
      <sz val="11.0"/>
      <color rgb="FF0563C1"/>
      <name val="Calibri"/>
    </font>
    <font>
      <u/>
      <sz val="11.0"/>
      <color rgb="FF0563C1"/>
      <name val="Calibri"/>
    </font>
    <font>
      <sz val="11.0"/>
      <color rgb="FF1155CC"/>
      <name val="Calibri"/>
    </font>
    <font>
      <u/>
      <sz val="11.0"/>
      <color rgb="FF0563C1"/>
      <name val="Calibri"/>
    </font>
    <font>
      <u/>
      <sz val="11.0"/>
      <color rgb="FF0563C1"/>
      <name val="Calibri"/>
    </font>
    <font>
      <b/>
      <color theme="1"/>
      <name val="Calibri"/>
    </font>
    <font>
      <u/>
      <sz val="11.0"/>
      <color rgb="FF0563C1"/>
      <name val="Calibri"/>
    </font>
    <font>
      <sz val="11.0"/>
      <color theme="1"/>
      <name val="&quot;Times New Roman&quot;"/>
    </font>
    <font>
      <u/>
      <sz val="11.0"/>
      <color rgb="FF0563C1"/>
      <name val="Calibri"/>
    </font>
    <font>
      <color theme="1"/>
      <name val="&quot;Liberation Sans&quot;"/>
    </font>
    <font>
      <u/>
      <sz val="11.0"/>
      <color rgb="FF1155CC"/>
      <name val="Calibri"/>
    </font>
    <font>
      <u/>
      <sz val="11.0"/>
      <color rgb="FF1155CC"/>
      <name val="Calibri"/>
    </font>
    <font>
      <u/>
      <sz val="11.0"/>
      <color rgb="FF0563C1"/>
      <name val="Calibri"/>
    </font>
    <font>
      <u/>
      <sz val="11.0"/>
      <color rgb="FF0563C1"/>
      <name val="Calibri"/>
    </font>
    <font>
      <b/>
      <sz val="10.0"/>
      <color theme="1"/>
      <name val="Carlito"/>
    </font>
    <font>
      <b/>
      <color rgb="FF172133"/>
      <name val="&quot;Liberation Sans&quot;"/>
    </font>
    <font>
      <b/>
      <color rgb="FF172133"/>
      <name val="Carlito"/>
    </font>
    <font>
      <sz val="11.0"/>
      <color rgb="FF535C69"/>
      <name val="Arial"/>
    </font>
    <font>
      <sz val="11.0"/>
      <color rgb="FF172133"/>
      <name val="&quot;Liberation Sans&quot;"/>
    </font>
    <font>
      <sz val="11.0"/>
      <color rgb="FF0563C1"/>
      <name val="Calibri"/>
    </font>
    <font>
      <b/>
      <color theme="1"/>
      <name val="&quot;Liberation Sans&quot;"/>
    </font>
    <font>
      <sz val="11.0"/>
      <color rgb="FF151515"/>
      <name val="Arial"/>
    </font>
    <font>
      <b/>
      <color rgb="FF000000"/>
      <name val="Calibri"/>
    </font>
    <font>
      <b/>
      <color rgb="FF000000"/>
      <name val="Carlito"/>
    </font>
    <font>
      <color rgb="FF000000"/>
      <name val="Carlito"/>
    </font>
    <font>
      <color theme="1"/>
      <name val="&quot;Abyssinica SIL&quot;"/>
    </font>
    <font>
      <sz val="9.0"/>
      <color rgb="FF1F1F1F"/>
      <name val="&quot;Google Sans&quot;"/>
    </font>
    <font>
      <sz val="12.0"/>
      <color rgb="FF001122"/>
      <name val="Arial"/>
    </font>
    <font>
      <color rgb="FF000000"/>
      <name val="&quot;Abyssinica SIL&quot;"/>
    </font>
    <font>
      <b/>
      <sz val="11.0"/>
      <color rgb="FF000000"/>
      <name val="Carlito"/>
    </font>
    <font>
      <sz val="11.0"/>
      <color rgb="FF001A34"/>
      <name val="Arial"/>
    </font>
    <font>
      <b/>
      <sz val="11.0"/>
      <color rgb="FF000000"/>
      <name val="Calibri"/>
    </font>
    <font>
      <sz val="11.0"/>
      <color rgb="FF000000"/>
      <name val="Lato"/>
    </font>
    <font>
      <sz val="14.0"/>
      <color theme="1"/>
      <name val="&quot;Times New Roman&quot;"/>
    </font>
    <font>
      <u/>
      <sz val="11.0"/>
      <color rgb="FF0563C1"/>
      <name val="Calibri"/>
    </font>
    <font>
      <u/>
      <sz val="11.0"/>
      <color rgb="FF0563C1"/>
      <name val="Calibri"/>
    </font>
    <font>
      <sz val="11.0"/>
      <color rgb="FF48556E"/>
      <name val="&quot;Liberation Sans&quot;"/>
    </font>
    <font>
      <sz val="11.0"/>
      <color theme="1"/>
      <name val="Carlito"/>
    </font>
    <font>
      <u/>
      <sz val="11.0"/>
      <color rgb="FF0563C1"/>
      <name val="Calibri"/>
    </font>
    <font>
      <sz val="12.0"/>
      <color rgb="FF000000"/>
      <name val="Lato"/>
    </font>
    <font>
      <b/>
      <color theme="1"/>
      <name val="&quot;Abyssinica SIL&quot;"/>
    </font>
    <font>
      <b/>
      <color rgb="FF172133"/>
      <name val="&quot;Abyssinica SIL&quot;"/>
    </font>
    <font>
      <color rgb="FFFFFF00"/>
      <name val="&quot;Abyssinica SIL&quot;"/>
    </font>
    <font>
      <u/>
      <color rgb="FF0563C1"/>
      <name val="&quot;Abyssinica SIL&quot;"/>
    </font>
    <font>
      <u/>
      <color rgb="FF0563C1"/>
      <name val="&quot;Abyssinica SIL&quot;"/>
    </font>
    <font>
      <sz val="7.0"/>
      <color rgb="FF000000"/>
      <name val="&quot;Abyssinica SIL&quot;"/>
    </font>
    <font>
      <color rgb="FF172133"/>
      <name val="&quot;Abyssinica SIL&quot;"/>
    </font>
    <font>
      <color rgb="FF9C0006"/>
      <name val="&quot;Abyssinica SIL&quot;"/>
    </font>
    <font>
      <u/>
      <color rgb="FF0563C1"/>
      <name val="&quot;Abyssinica SIL&quot;"/>
    </font>
    <font>
      <u/>
      <color rgb="FF0563C1"/>
      <name val="&quot;Abyssinica SIL&quot;"/>
    </font>
    <font>
      <u/>
      <color rgb="FF0563C1"/>
      <name val="&quot;Abyssinica SIL&quot;"/>
    </font>
    <font>
      <b/>
      <color rgb="FF000000"/>
      <name val="&quot;Abyssinica SIL&quot;"/>
    </font>
    <font>
      <sz val="14.0"/>
      <color theme="1"/>
      <name val="Times New Roman"/>
    </font>
    <font>
      <u/>
      <sz val="11.0"/>
      <color rgb="FF005BFF"/>
      <name val="GTEestiPro"/>
    </font>
    <font>
      <u/>
      <sz val="11.0"/>
      <color rgb="FF005BFF"/>
      <name val="GTEestiPro"/>
    </font>
    <font>
      <u/>
      <sz val="11.0"/>
      <color rgb="FF005BFF"/>
      <name val="Arial"/>
    </font>
    <font>
      <sz val="14.0"/>
      <color rgb="FF172133"/>
      <name val="Times New Roman"/>
    </font>
    <font>
      <sz val="14.0"/>
      <color rgb="FF000000"/>
      <name val="Times New Roman"/>
    </font>
    <font>
      <sz val="11.0"/>
      <color rgb="FFFF0000"/>
      <name val="Calibri"/>
    </font>
    <font>
      <sz val="11.0"/>
      <color rgb="FF535C69"/>
      <name val="&quot;Liberation Sans&quot;"/>
    </font>
    <font>
      <u/>
      <sz val="11.0"/>
      <color theme="1"/>
      <name val="Calibri"/>
    </font>
    <font>
      <u/>
      <sz val="11.0"/>
      <color theme="1"/>
      <name val="Calibri"/>
    </font>
    <font>
      <u/>
      <sz val="11.0"/>
      <color rgb="FF0000FF"/>
      <name val="Calibri"/>
    </font>
    <font>
      <sz val="11.0"/>
      <color rgb="FF48556E"/>
      <name val="Inter"/>
    </font>
    <font>
      <u/>
      <sz val="11.0"/>
      <color rgb="FF0000FF"/>
      <name val="Inter"/>
    </font>
    <font>
      <sz val="14.0"/>
      <color rgb="FF48556E"/>
      <name val="Times New Roman"/>
    </font>
    <font>
      <sz val="11.0"/>
      <color rgb="FF001A34"/>
      <name val="GTEestiPro"/>
    </font>
    <font>
      <b/>
      <color theme="1"/>
      <name val="Arial"/>
      <scheme val="minor"/>
    </font>
    <font>
      <color rgb="FF000000"/>
      <name val="Calibri"/>
    </font>
    <font>
      <color theme="1"/>
      <name val="Carlito"/>
    </font>
    <font>
      <color theme="1"/>
      <name val="&quot;Times New Roman&quot;"/>
    </font>
    <font>
      <color rgb="FF7030A0"/>
      <name val="Calibri"/>
    </font>
    <font>
      <color rgb="FF333333"/>
      <name val="&quot;Liberation Sans&quot;"/>
    </font>
    <font>
      <sz val="11.0"/>
      <color rgb="FF333333"/>
      <name val="System-ui"/>
    </font>
    <font>
      <u/>
      <sz val="11.0"/>
      <color rgb="FF000000"/>
      <name val="Calibri"/>
    </font>
    <font>
      <u/>
      <color rgb="FF0000FF"/>
    </font>
    <font>
      <sz val="10.0"/>
      <color theme="1"/>
      <name val="Arial"/>
      <scheme val="minor"/>
    </font>
    <font>
      <u/>
      <sz val="11.0"/>
      <color rgb="FF000000"/>
      <name val="Calibri"/>
    </font>
    <font>
      <u/>
      <color rgb="FF0000FF"/>
    </font>
    <font>
      <b/>
      <i/>
      <sz val="8.0"/>
      <color rgb="FF000000"/>
      <name val="Calibri"/>
    </font>
    <font>
      <u/>
      <sz val="11.0"/>
      <color rgb="FF0563C1"/>
      <name val="Calibri"/>
    </font>
    <font>
      <sz val="11.0"/>
      <color rgb="FFFFFF00"/>
      <name val="Calibri"/>
    </font>
    <font>
      <u/>
      <sz val="11.0"/>
      <color rgb="FF0000FF"/>
      <name val="Calibri"/>
    </font>
    <font>
      <u/>
      <sz val="11.0"/>
      <color theme="1"/>
      <name val="Calibri"/>
    </font>
    <font>
      <sz val="11.0"/>
      <color rgb="FF001A34"/>
      <name val="&quot;Liberation Sans&quot;"/>
    </font>
    <font>
      <sz val="11.0"/>
      <color rgb="FF9C0006"/>
      <name val="Calibri"/>
    </font>
    <font>
      <u/>
      <sz val="11.0"/>
      <color rgb="FF0563C1"/>
      <name val="Calibri"/>
    </font>
    <font>
      <sz val="12.0"/>
      <color theme="1"/>
      <name val="&quot;Liberation Sans&quot;"/>
    </font>
    <font>
      <u/>
      <sz val="11.0"/>
      <color rgb="FF0563C1"/>
      <name val="Calibri"/>
    </font>
    <font>
      <sz val="12.0"/>
      <color theme="1"/>
      <name val="Times New Roman"/>
    </font>
    <font>
      <sz val="9.0"/>
      <color theme="1"/>
      <name val="Lato"/>
    </font>
    <font>
      <u/>
      <color rgb="FF0000FF"/>
      <name val="Arial"/>
    </font>
    <font>
      <u/>
      <sz val="11.0"/>
      <color rgb="FF1155CC"/>
      <name val="Calibri"/>
    </font>
    <font>
      <u/>
      <color rgb="FF1155CC"/>
      <name val="Arial"/>
    </font>
    <font>
      <u/>
      <sz val="9.0"/>
      <color rgb="FF008000"/>
      <name val="Google Sans Mono"/>
    </font>
    <font>
      <color theme="1"/>
      <name val="Times New Roman"/>
    </font>
    <font>
      <u/>
      <color rgb="FF0000FF"/>
      <name val="Arial"/>
    </font>
    <font>
      <u/>
      <sz val="11.0"/>
      <color rgb="FF1155CC"/>
      <name val="Calibri"/>
    </font>
    <font>
      <u/>
      <color rgb="FF1155CC"/>
      <name val="Arial"/>
    </font>
    <font>
      <u/>
      <sz val="9.0"/>
      <color rgb="FF008000"/>
      <name val="Google Sans Mono"/>
    </font>
    <font>
      <u/>
      <sz val="11.0"/>
      <color rgb="FF0000FF"/>
      <name val="Calibri"/>
    </font>
    <font>
      <u/>
      <sz val="11.0"/>
      <color rgb="FF0000FF"/>
      <name val="Calibri"/>
    </font>
    <font>
      <u/>
      <color rgb="FF000000"/>
      <name val="Arial"/>
    </font>
    <font>
      <u/>
      <color rgb="FF000000"/>
      <name val="Arial"/>
    </font>
    <font>
      <sz val="11.0"/>
      <color rgb="FF000000"/>
      <name val="&quot;Liberation Sans&quot;"/>
    </font>
    <font>
      <u/>
      <color rgb="FF0000FF"/>
    </font>
    <font>
      <sz val="10.0"/>
      <color rgb="FF1F1F1F"/>
      <name val="Arial"/>
      <scheme val="minor"/>
    </font>
    <font>
      <u/>
      <sz val="10.0"/>
      <color rgb="FF0000FF"/>
    </font>
    <font>
      <b/>
      <sz val="14.0"/>
      <color theme="1"/>
      <name val="&quot;Times New Roman&quot;"/>
    </font>
    <font>
      <b/>
      <sz val="14.0"/>
      <color theme="1"/>
      <name val="Times New Roman"/>
    </font>
    <font>
      <b/>
      <sz val="14.0"/>
      <color theme="1"/>
      <name val="Calibri"/>
    </font>
  </fonts>
  <fills count="62">
    <fill>
      <patternFill patternType="none"/>
    </fill>
    <fill>
      <patternFill patternType="lightGray"/>
    </fill>
    <fill>
      <patternFill patternType="solid">
        <fgColor rgb="FF5B9BD5"/>
        <bgColor rgb="FF5B9BD5"/>
      </patternFill>
    </fill>
    <fill>
      <patternFill patternType="solid">
        <fgColor rgb="FFA64D79"/>
        <bgColor rgb="FFA64D79"/>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44546A"/>
        <bgColor rgb="FF44546A"/>
      </patternFill>
    </fill>
    <fill>
      <patternFill patternType="solid">
        <fgColor rgb="FF4A86E8"/>
        <bgColor rgb="FF4A86E8"/>
      </patternFill>
    </fill>
    <fill>
      <patternFill patternType="solid">
        <fgColor rgb="FF00FFFF"/>
        <bgColor rgb="FF00FFFF"/>
      </patternFill>
    </fill>
    <fill>
      <patternFill patternType="solid">
        <fgColor rgb="FF92D050"/>
        <bgColor rgb="FF92D050"/>
      </patternFill>
    </fill>
    <fill>
      <patternFill patternType="solid">
        <fgColor rgb="FFBDD7EE"/>
        <bgColor rgb="FFBDD7EE"/>
      </patternFill>
    </fill>
    <fill>
      <patternFill patternType="solid">
        <fgColor rgb="FF00FF00"/>
        <bgColor rgb="FF00FF00"/>
      </patternFill>
    </fill>
    <fill>
      <patternFill patternType="solid">
        <fgColor rgb="FFB6D7A8"/>
        <bgColor rgb="FFB6D7A8"/>
      </patternFill>
    </fill>
    <fill>
      <patternFill patternType="solid">
        <fgColor rgb="FF008000"/>
        <bgColor rgb="FF008000"/>
      </patternFill>
    </fill>
    <fill>
      <patternFill patternType="solid">
        <fgColor rgb="FFD9D9D9"/>
        <bgColor rgb="FFD9D9D9"/>
      </patternFill>
    </fill>
    <fill>
      <patternFill patternType="solid">
        <fgColor rgb="FFFFF2CC"/>
        <bgColor rgb="FFFFF2CC"/>
      </patternFill>
    </fill>
    <fill>
      <patternFill patternType="solid">
        <fgColor rgb="FFEFEFEF"/>
        <bgColor rgb="FFEFEFEF"/>
      </patternFill>
    </fill>
    <fill>
      <patternFill patternType="solid">
        <fgColor rgb="FFC27BA0"/>
        <bgColor rgb="FFC27BA0"/>
      </patternFill>
    </fill>
    <fill>
      <patternFill patternType="solid">
        <fgColor rgb="FFC6E0B4"/>
        <bgColor rgb="FFC6E0B4"/>
      </patternFill>
    </fill>
    <fill>
      <patternFill patternType="solid">
        <fgColor rgb="FFD5A6BD"/>
        <bgColor rgb="FFD5A6BD"/>
      </patternFill>
    </fill>
    <fill>
      <patternFill patternType="solid">
        <fgColor rgb="FFD0E0E3"/>
        <bgColor rgb="FFD0E0E3"/>
      </patternFill>
    </fill>
    <fill>
      <patternFill patternType="solid">
        <fgColor rgb="FFFAFAFA"/>
        <bgColor rgb="FFFAFAFA"/>
      </patternFill>
    </fill>
    <fill>
      <patternFill patternType="solid">
        <fgColor rgb="FFFF0000"/>
        <bgColor rgb="FFFF0000"/>
      </patternFill>
    </fill>
    <fill>
      <patternFill patternType="solid">
        <fgColor rgb="FFCCCCCC"/>
        <bgColor rgb="FFCCCCCC"/>
      </patternFill>
    </fill>
    <fill>
      <patternFill patternType="solid">
        <fgColor rgb="FFCFE2F3"/>
        <bgColor rgb="FFCFE2F3"/>
      </patternFill>
    </fill>
    <fill>
      <patternFill patternType="solid">
        <fgColor rgb="FF6FA8DC"/>
        <bgColor rgb="FF6FA8DC"/>
      </patternFill>
    </fill>
    <fill>
      <patternFill patternType="solid">
        <fgColor rgb="FF9FC5E8"/>
        <bgColor rgb="FF9FC5E8"/>
      </patternFill>
    </fill>
    <fill>
      <patternFill patternType="solid">
        <fgColor rgb="FFF2F3F5"/>
        <bgColor rgb="FFF2F3F5"/>
      </patternFill>
    </fill>
    <fill>
      <patternFill patternType="solid">
        <fgColor theme="8"/>
        <bgColor theme="8"/>
      </patternFill>
    </fill>
    <fill>
      <patternFill patternType="solid">
        <fgColor rgb="FFCC4125"/>
        <bgColor rgb="FFCC4125"/>
      </patternFill>
    </fill>
    <fill>
      <patternFill patternType="solid">
        <fgColor rgb="FF70AD47"/>
        <bgColor rgb="FF70AD47"/>
      </patternFill>
    </fill>
    <fill>
      <patternFill patternType="solid">
        <fgColor rgb="FF9BC2E6"/>
        <bgColor rgb="FF9BC2E6"/>
      </patternFill>
    </fill>
    <fill>
      <patternFill patternType="solid">
        <fgColor rgb="FFDA44F5"/>
        <bgColor rgb="FFDA44F5"/>
      </patternFill>
    </fill>
    <fill>
      <patternFill patternType="solid">
        <fgColor rgb="FF9900FF"/>
        <bgColor rgb="FF9900FF"/>
      </patternFill>
    </fill>
    <fill>
      <patternFill patternType="solid">
        <fgColor rgb="FF00B0F0"/>
        <bgColor rgb="FF00B0F0"/>
      </patternFill>
    </fill>
    <fill>
      <patternFill patternType="solid">
        <fgColor rgb="FFA6A6A6"/>
        <bgColor rgb="FFA6A6A6"/>
      </patternFill>
    </fill>
    <fill>
      <patternFill patternType="solid">
        <fgColor rgb="FFD9D2E9"/>
        <bgColor rgb="FFD9D2E9"/>
      </patternFill>
    </fill>
    <fill>
      <patternFill patternType="solid">
        <fgColor rgb="FFBCCCE2"/>
        <bgColor rgb="FFBCCCE2"/>
      </patternFill>
    </fill>
    <fill>
      <patternFill patternType="solid">
        <fgColor rgb="FFED7D31"/>
        <bgColor rgb="FFED7D31"/>
      </patternFill>
    </fill>
    <fill>
      <patternFill patternType="solid">
        <fgColor rgb="FFFC05F4"/>
        <bgColor rgb="FFFC05F4"/>
      </patternFill>
    </fill>
    <fill>
      <patternFill patternType="solid">
        <fgColor rgb="FF8E7CC3"/>
        <bgColor rgb="FF8E7CC3"/>
      </patternFill>
    </fill>
    <fill>
      <patternFill patternType="solid">
        <fgColor rgb="FFD9EAD3"/>
        <bgColor rgb="FFD9EAD3"/>
      </patternFill>
    </fill>
    <fill>
      <patternFill patternType="solid">
        <fgColor rgb="FFB4A7D6"/>
        <bgColor rgb="FFB4A7D6"/>
      </patternFill>
    </fill>
    <fill>
      <patternFill patternType="solid">
        <fgColor rgb="FFC5E0B3"/>
        <bgColor rgb="FFC5E0B3"/>
      </patternFill>
    </fill>
    <fill>
      <patternFill patternType="solid">
        <fgColor rgb="FFF4CCCC"/>
        <bgColor rgb="FFF4CCCC"/>
      </patternFill>
    </fill>
    <fill>
      <patternFill patternType="solid">
        <fgColor rgb="FFEBF1DE"/>
        <bgColor rgb="FFEBF1DE"/>
      </patternFill>
    </fill>
    <fill>
      <patternFill patternType="solid">
        <fgColor rgb="FFA9D08E"/>
        <bgColor rgb="FFA9D08E"/>
      </patternFill>
    </fill>
    <fill>
      <patternFill patternType="solid">
        <fgColor rgb="FF00B050"/>
        <bgColor rgb="FF00B050"/>
      </patternFill>
    </fill>
    <fill>
      <patternFill patternType="solid">
        <fgColor rgb="FFFFC7CE"/>
        <bgColor rgb="FFFFC7CE"/>
      </patternFill>
    </fill>
    <fill>
      <patternFill patternType="solid">
        <fgColor rgb="FFB4C6E7"/>
        <bgColor rgb="FFB4C6E7"/>
      </patternFill>
    </fill>
    <fill>
      <patternFill patternType="solid">
        <fgColor rgb="FFF2F2F2"/>
        <bgColor rgb="FFF2F2F2"/>
      </patternFill>
    </fill>
    <fill>
      <patternFill patternType="solid">
        <fgColor rgb="FFF4F4F8"/>
        <bgColor rgb="FFF4F4F8"/>
      </patternFill>
    </fill>
    <fill>
      <patternFill patternType="solid">
        <fgColor rgb="FFEA9999"/>
        <bgColor rgb="FFEA9999"/>
      </patternFill>
    </fill>
    <fill>
      <patternFill patternType="solid">
        <fgColor rgb="FFFFC000"/>
        <bgColor rgb="FFFFC000"/>
      </patternFill>
    </fill>
    <fill>
      <patternFill patternType="solid">
        <fgColor rgb="FFD00EF2"/>
        <bgColor rgb="FFD00EF2"/>
      </patternFill>
    </fill>
    <fill>
      <patternFill patternType="solid">
        <fgColor rgb="FF3D85C6"/>
        <bgColor rgb="FF3D85C6"/>
      </patternFill>
    </fill>
    <fill>
      <patternFill patternType="solid">
        <fgColor rgb="FFFFE699"/>
        <bgColor rgb="FFFFE699"/>
      </patternFill>
    </fill>
    <fill>
      <patternFill patternType="solid">
        <fgColor rgb="FF8EA9DB"/>
        <bgColor rgb="FF8EA9DB"/>
      </patternFill>
    </fill>
    <fill>
      <patternFill patternType="solid">
        <fgColor rgb="FFF8CBAD"/>
        <bgColor rgb="FFF8CBAD"/>
      </patternFill>
    </fill>
    <fill>
      <patternFill patternType="solid">
        <fgColor rgb="FFC00000"/>
        <bgColor rgb="FFC00000"/>
      </patternFill>
    </fill>
    <fill>
      <patternFill patternType="solid">
        <fgColor rgb="FFFF9900"/>
        <bgColor rgb="FFFF9900"/>
      </patternFill>
    </fill>
  </fills>
  <borders count="19">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border>
    <border>
      <left style="thin">
        <color rgb="FF000000"/>
      </left>
      <right style="thin">
        <color rgb="FF000000"/>
      </right>
    </border>
    <border>
      <left style="thin">
        <color rgb="FF898477"/>
      </left>
      <right style="thin">
        <color rgb="FF898477"/>
      </right>
      <bottom style="thin">
        <color rgb="FF898477"/>
      </bottom>
    </border>
    <border>
      <bottom style="thin">
        <color rgb="FF000000"/>
      </bottom>
    </border>
    <border>
      <top style="thin">
        <color rgb="FF000000"/>
      </top>
      <bottom style="thin">
        <color rgb="FF000000"/>
      </bottom>
    </border>
    <border>
      <left style="thin">
        <color rgb="FF898477"/>
      </left>
      <right style="thin">
        <color rgb="FF898477"/>
      </right>
      <top style="thin">
        <color rgb="FF898477"/>
      </top>
      <bottom style="thin">
        <color rgb="FF898477"/>
      </bottom>
    </border>
    <border>
      <left style="thin">
        <color rgb="FF000000"/>
      </left>
    </border>
    <border>
      <left style="thin">
        <color rgb="FF898477"/>
      </left>
      <right style="thin">
        <color rgb="FF898477"/>
      </right>
    </border>
    <border>
      <left style="thin">
        <color rgb="FF000000"/>
      </left>
      <bottom style="thin">
        <color rgb="FF000000"/>
      </bottom>
    </border>
    <border>
      <left style="thin">
        <color rgb="FF000000"/>
      </left>
      <right style="thin">
        <color rgb="FF000000"/>
      </right>
      <top style="thin">
        <color rgb="FF000000"/>
      </top>
    </border>
    <border>
      <right style="thin">
        <color rgb="FF000000"/>
      </right>
      <top style="thin">
        <color rgb="FF000000"/>
      </top>
    </border>
    <border>
      <top style="thin">
        <color rgb="FF000000"/>
      </top>
    </border>
    <border>
      <left style="thin">
        <color rgb="FF898477"/>
      </left>
      <bottom style="thin">
        <color rgb="FF898477"/>
      </bottom>
    </border>
  </borders>
  <cellStyleXfs count="1">
    <xf borderId="0" fillId="0" fontId="0" numFmtId="0" applyAlignment="1" applyFont="1"/>
  </cellStyleXfs>
  <cellXfs count="1669">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2" fontId="2" numFmtId="49" xfId="0" applyAlignment="1" applyBorder="1" applyFont="1" applyNumberFormat="1">
      <alignment horizontal="center" readingOrder="0" shrinkToFit="0" textRotation="90" vertical="center" wrapText="1"/>
    </xf>
    <xf borderId="2" fillId="2" fontId="3" numFmtId="0" xfId="0" applyAlignment="1" applyBorder="1" applyFont="1">
      <alignment horizontal="center" readingOrder="0" shrinkToFit="0" textRotation="90" vertical="center" wrapText="1"/>
    </xf>
    <xf borderId="3" fillId="2" fontId="3" numFmtId="0" xfId="0" applyAlignment="1" applyBorder="1" applyFont="1">
      <alignment horizontal="center" readingOrder="0" shrinkToFit="0" textRotation="90" vertical="center" wrapText="1"/>
    </xf>
    <xf borderId="1" fillId="2" fontId="3" numFmtId="0" xfId="0" applyAlignment="1" applyBorder="1" applyFont="1">
      <alignment horizontal="center" readingOrder="0" shrinkToFit="0" vertical="center" wrapText="1"/>
    </xf>
    <xf borderId="1" fillId="2" fontId="4" numFmtId="0" xfId="0" applyAlignment="1" applyBorder="1" applyFont="1">
      <alignment horizontal="center" readingOrder="0" shrinkToFit="0" vertical="center" wrapText="1"/>
    </xf>
    <xf borderId="1" fillId="2" fontId="5" numFmtId="49" xfId="0" applyAlignment="1" applyBorder="1" applyFont="1" applyNumberFormat="1">
      <alignment horizontal="center" readingOrder="0" shrinkToFit="0" vertical="center" wrapText="1"/>
    </xf>
    <xf borderId="1" fillId="2" fontId="3" numFmtId="0" xfId="0" applyAlignment="1" applyBorder="1" applyFont="1">
      <alignment horizontal="center" readingOrder="0" shrinkToFit="0" textRotation="90" vertical="center" wrapText="1"/>
    </xf>
    <xf borderId="1" fillId="2" fontId="3" numFmtId="9" xfId="0" applyAlignment="1" applyBorder="1" applyFont="1" applyNumberFormat="1">
      <alignment horizontal="center" readingOrder="0" shrinkToFit="0" textRotation="90" vertical="center" wrapText="1"/>
    </xf>
    <xf borderId="1" fillId="2" fontId="3" numFmtId="3" xfId="0" applyAlignment="1" applyBorder="1" applyFont="1" applyNumberFormat="1">
      <alignment horizontal="center" readingOrder="0" shrinkToFit="0" textRotation="90" vertical="center" wrapText="1"/>
    </xf>
    <xf borderId="1" fillId="2" fontId="6" numFmtId="0" xfId="0" applyAlignment="1" applyBorder="1" applyFont="1">
      <alignment horizontal="center" readingOrder="0" shrinkToFit="0" vertical="center" wrapText="1"/>
    </xf>
    <xf borderId="1" fillId="2" fontId="7" numFmtId="0" xfId="0" applyAlignment="1" applyBorder="1" applyFont="1">
      <alignment horizontal="center" readingOrder="0" shrinkToFit="0" vertical="center" wrapText="1"/>
    </xf>
    <xf borderId="1" fillId="2" fontId="7" numFmtId="0" xfId="0" applyAlignment="1" applyBorder="1" applyFont="1">
      <alignment horizontal="center" readingOrder="0" shrinkToFit="0" textRotation="90" vertical="center" wrapText="1"/>
    </xf>
    <xf borderId="1" fillId="2" fontId="7" numFmtId="0" xfId="0" applyAlignment="1" applyBorder="1" applyFont="1">
      <alignment horizontal="center" readingOrder="0" shrinkToFit="0" textRotation="0" vertical="center" wrapText="1"/>
    </xf>
    <xf borderId="1" fillId="2" fontId="8" numFmtId="0" xfId="0" applyAlignment="1" applyBorder="1" applyFont="1">
      <alignment horizontal="center" readingOrder="0" shrinkToFit="0" vertical="center" wrapText="1"/>
    </xf>
    <xf borderId="1" fillId="2" fontId="9" numFmtId="0" xfId="0" applyAlignment="1" applyBorder="1" applyFont="1">
      <alignment horizontal="center" readingOrder="0" shrinkToFit="0" vertical="center" wrapText="1"/>
    </xf>
    <xf borderId="1" fillId="3" fontId="7" numFmtId="0" xfId="0" applyAlignment="1" applyBorder="1" applyFill="1" applyFont="1">
      <alignment horizontal="center" readingOrder="0" shrinkToFit="0" vertical="center" wrapText="1"/>
    </xf>
    <xf borderId="1" fillId="4" fontId="7" numFmtId="0" xfId="0" applyAlignment="1" applyBorder="1" applyFill="1" applyFont="1">
      <alignment horizontal="center" readingOrder="0" shrinkToFit="0" vertical="center" wrapText="1"/>
    </xf>
    <xf borderId="1" fillId="5" fontId="7" numFmtId="0" xfId="0" applyAlignment="1" applyBorder="1" applyFill="1" applyFont="1">
      <alignment horizontal="center" readingOrder="0" shrinkToFit="0" textRotation="90" vertical="center" wrapText="1"/>
    </xf>
    <xf borderId="0" fillId="5" fontId="3" numFmtId="0" xfId="0" applyAlignment="1" applyFont="1">
      <alignment horizontal="center" readingOrder="0" shrinkToFit="0" vertical="center" wrapText="1"/>
    </xf>
    <xf borderId="0" fillId="0" fontId="7" numFmtId="0" xfId="0" applyAlignment="1" applyFont="1">
      <alignment horizontal="center" readingOrder="0" shrinkToFit="0" vertical="center" wrapText="1"/>
    </xf>
    <xf borderId="1" fillId="0" fontId="7" numFmtId="0" xfId="0" applyAlignment="1" applyBorder="1" applyFont="1">
      <alignment horizontal="center" readingOrder="0" shrinkToFit="0" vertical="center" wrapText="1"/>
    </xf>
    <xf borderId="0" fillId="6" fontId="3" numFmtId="0" xfId="0" applyAlignment="1" applyFill="1" applyFont="1">
      <alignment horizontal="center" readingOrder="0" shrinkToFit="0" vertical="center" wrapText="1"/>
    </xf>
    <xf borderId="2" fillId="7" fontId="10" numFmtId="0" xfId="0" applyAlignment="1" applyBorder="1" applyFill="1" applyFont="1">
      <alignment horizontal="center" readingOrder="0" shrinkToFit="0" vertical="center" wrapText="1"/>
    </xf>
    <xf borderId="0" fillId="5" fontId="7" numFmtId="0" xfId="0" applyAlignment="1" applyFont="1">
      <alignment horizontal="center" readingOrder="0" shrinkToFit="0" vertical="center" wrapText="1"/>
    </xf>
    <xf borderId="4" fillId="6" fontId="1" numFmtId="0" xfId="0" applyAlignment="1" applyBorder="1" applyFont="1">
      <alignment horizontal="center" readingOrder="0" shrinkToFit="0" vertical="center" wrapText="1"/>
    </xf>
    <xf borderId="3" fillId="8" fontId="11" numFmtId="49" xfId="0" applyAlignment="1" applyBorder="1" applyFill="1" applyFont="1" applyNumberFormat="1">
      <alignment horizontal="center" readingOrder="0" shrinkToFit="0" vertical="center" wrapText="1"/>
    </xf>
    <xf borderId="3" fillId="8" fontId="3" numFmtId="0" xfId="0" applyAlignment="1" applyBorder="1" applyFont="1">
      <alignment horizontal="center" readingOrder="0" shrinkToFit="0" vertical="center" wrapText="1"/>
    </xf>
    <xf borderId="3" fillId="0" fontId="3"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9" fontId="13" numFmtId="0" xfId="0" applyAlignment="1" applyBorder="1" applyFill="1" applyFont="1">
      <alignment horizontal="center" readingOrder="0" shrinkToFit="0" vertical="center" wrapText="1"/>
    </xf>
    <xf borderId="1" fillId="9" fontId="14" numFmtId="49" xfId="0" applyAlignment="1" applyBorder="1" applyFont="1" applyNumberFormat="1">
      <alignment horizontal="center" readingOrder="0" shrinkToFit="0" vertical="center" wrapText="1"/>
    </xf>
    <xf borderId="1" fillId="10" fontId="1" numFmtId="0" xfId="0" applyAlignment="1" applyBorder="1" applyFill="1" applyFont="1">
      <alignment horizontal="center" readingOrder="0" shrinkToFit="0" vertical="center" wrapText="1"/>
    </xf>
    <xf borderId="1" fillId="2" fontId="1" numFmtId="9" xfId="0" applyAlignment="1" applyBorder="1" applyFont="1" applyNumberFormat="1">
      <alignment horizontal="center" readingOrder="0" shrinkToFit="0" vertical="center" wrapText="1"/>
    </xf>
    <xf borderId="1" fillId="10" fontId="7" numFmtId="3" xfId="0" applyAlignment="1" applyBorder="1" applyFont="1" applyNumberFormat="1">
      <alignment horizontal="center" readingOrder="0" shrinkToFit="0" vertical="center" wrapText="1"/>
    </xf>
    <xf borderId="1" fillId="6" fontId="7" numFmtId="0" xfId="0" applyAlignment="1" applyBorder="1" applyFont="1">
      <alignment horizontal="center" readingOrder="0" shrinkToFit="0" vertical="center" wrapText="1"/>
    </xf>
    <xf borderId="1" fillId="0" fontId="15" numFmtId="0" xfId="0" applyAlignment="1" applyBorder="1" applyFont="1">
      <alignment horizontal="center" readingOrder="0" shrinkToFit="0" vertical="center" wrapText="1"/>
    </xf>
    <xf borderId="1" fillId="0" fontId="16"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6" numFmtId="0" xfId="0" applyAlignment="1" applyBorder="1" applyFont="1">
      <alignment horizontal="center" readingOrder="0" shrinkToFit="0" textRotation="0" vertical="center" wrapText="1"/>
    </xf>
    <xf borderId="1" fillId="0" fontId="1" numFmtId="0" xfId="0" applyAlignment="1" applyBorder="1" applyFont="1">
      <alignment horizontal="center" readingOrder="0" shrinkToFit="0" vertical="center" wrapText="1"/>
    </xf>
    <xf borderId="1" fillId="0" fontId="18" numFmtId="0" xfId="0" applyAlignment="1" applyBorder="1" applyFont="1">
      <alignment horizontal="center" readingOrder="0" shrinkToFit="0" vertical="center" wrapText="1"/>
    </xf>
    <xf borderId="1" fillId="0" fontId="19" numFmtId="0" xfId="0" applyAlignment="1" applyBorder="1" applyFont="1">
      <alignment horizontal="center" readingOrder="0" shrinkToFit="0" vertical="center" wrapText="1"/>
    </xf>
    <xf borderId="1" fillId="5" fontId="7" numFmtId="0" xfId="0" applyAlignment="1" applyBorder="1" applyFont="1">
      <alignment horizontal="center" readingOrder="0" shrinkToFit="0" vertical="center" wrapText="1"/>
    </xf>
    <xf borderId="1" fillId="6" fontId="20"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0" fontId="1" numFmtId="9" xfId="0" applyAlignment="1" applyBorder="1" applyFont="1" applyNumberFormat="1">
      <alignment horizontal="center" readingOrder="0" shrinkToFit="0" vertical="center" wrapText="1"/>
    </xf>
    <xf borderId="1" fillId="0" fontId="1" numFmtId="0" xfId="0" applyAlignment="1" applyBorder="1" applyFont="1">
      <alignment horizontal="left" readingOrder="0"/>
    </xf>
    <xf borderId="1" fillId="0" fontId="1" numFmtId="0" xfId="0" applyAlignment="1" applyBorder="1" applyFont="1">
      <alignment horizontal="center" readingOrder="0"/>
    </xf>
    <xf borderId="1" fillId="11" fontId="1" numFmtId="0" xfId="0" applyAlignment="1" applyBorder="1" applyFill="1" applyFont="1">
      <alignment horizontal="center" readingOrder="0" shrinkToFit="0" vertical="center" wrapText="1"/>
    </xf>
    <xf borderId="3" fillId="0" fontId="7" numFmtId="9" xfId="0" applyAlignment="1" applyBorder="1" applyFont="1" applyNumberFormat="1">
      <alignment horizontal="center" readingOrder="0" shrinkToFit="0" wrapText="1"/>
    </xf>
    <xf borderId="1" fillId="0" fontId="1" numFmtId="0" xfId="0" applyAlignment="1" applyBorder="1" applyFont="1">
      <alignment horizontal="center" shrinkToFit="0" vertical="center" wrapText="1"/>
    </xf>
    <xf borderId="1" fillId="0" fontId="1" numFmtId="3" xfId="0" applyAlignment="1" applyBorder="1" applyFont="1" applyNumberFormat="1">
      <alignment horizontal="center" readingOrder="0" shrinkToFit="0" vertical="center" wrapText="1"/>
    </xf>
    <xf borderId="1" fillId="12" fontId="1" numFmtId="9" xfId="0" applyAlignment="1" applyBorder="1" applyFill="1" applyFont="1" applyNumberFormat="1">
      <alignment horizontal="center" readingOrder="0" shrinkToFit="0" vertical="center" wrapText="1"/>
    </xf>
    <xf borderId="1" fillId="6" fontId="1" numFmtId="9" xfId="0" applyAlignment="1" applyBorder="1" applyFont="1" applyNumberFormat="1">
      <alignment horizontal="center" readingOrder="0" shrinkToFit="0" vertical="center" wrapText="1"/>
    </xf>
    <xf borderId="1" fillId="6" fontId="1" numFmtId="164" xfId="0" applyAlignment="1" applyBorder="1" applyFont="1" applyNumberFormat="1">
      <alignment horizontal="center" readingOrder="0" shrinkToFit="0" vertical="center" wrapText="1"/>
    </xf>
    <xf borderId="1" fillId="6" fontId="1" numFmtId="10" xfId="0" applyAlignment="1" applyBorder="1" applyFont="1" applyNumberFormat="1">
      <alignment horizontal="center" readingOrder="0" shrinkToFit="0" vertical="center" wrapText="1"/>
    </xf>
    <xf borderId="1" fillId="6"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3" fillId="7" fontId="10" numFmtId="0" xfId="0" applyAlignment="1" applyBorder="1" applyFont="1">
      <alignment horizontal="center" shrinkToFit="0" vertical="center" wrapText="1"/>
    </xf>
    <xf borderId="0" fillId="5" fontId="7" numFmtId="0" xfId="0" applyAlignment="1" applyFont="1">
      <alignment horizontal="center" shrinkToFit="0" vertical="center" wrapText="1"/>
    </xf>
    <xf borderId="0" fillId="0" fontId="1" numFmtId="10" xfId="0" applyAlignment="1" applyFont="1" applyNumberFormat="1">
      <alignment horizontal="center" readingOrder="0" shrinkToFit="0" vertical="center" wrapText="1"/>
    </xf>
    <xf borderId="1" fillId="6" fontId="21" numFmtId="0" xfId="0" applyAlignment="1" applyBorder="1" applyFont="1">
      <alignment horizontal="center" readingOrder="0" shrinkToFit="0" vertical="center" wrapText="1"/>
    </xf>
    <xf borderId="1" fillId="5" fontId="1" numFmtId="0" xfId="0" applyAlignment="1" applyBorder="1" applyFont="1">
      <alignment horizontal="center" readingOrder="0" shrinkToFit="0" vertical="center" wrapText="1"/>
    </xf>
    <xf borderId="0" fillId="6" fontId="1"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3" fillId="13" fontId="11" numFmtId="49" xfId="0" applyAlignment="1" applyBorder="1" applyFill="1" applyFont="1" applyNumberFormat="1">
      <alignment horizontal="center" readingOrder="0" shrinkToFit="0" vertical="center" wrapText="1"/>
    </xf>
    <xf borderId="3" fillId="5" fontId="1" numFmtId="0" xfId="0" applyAlignment="1" applyBorder="1" applyFont="1">
      <alignment horizontal="center" readingOrder="0" shrinkToFit="0" vertical="center" wrapText="1"/>
    </xf>
    <xf borderId="1" fillId="2" fontId="1" numFmtId="9" xfId="0" applyAlignment="1" applyBorder="1" applyFont="1" applyNumberFormat="1">
      <alignment horizontal="center" shrinkToFit="0" vertical="center" wrapText="1"/>
    </xf>
    <xf borderId="1" fillId="0" fontId="22"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1"/>
    </xf>
    <xf borderId="1" fillId="14" fontId="16" numFmtId="0" xfId="0" applyAlignment="1" applyBorder="1" applyFill="1" applyFont="1">
      <alignment horizontal="center" readingOrder="0" shrinkToFit="0" vertical="center" wrapText="1"/>
    </xf>
    <xf borderId="4" fillId="0" fontId="1" numFmtId="0" xfId="0" applyAlignment="1" applyBorder="1" applyFont="1">
      <alignment horizontal="center" shrinkToFit="0" vertical="center" wrapText="1"/>
    </xf>
    <xf borderId="1" fillId="0" fontId="23" numFmtId="0" xfId="0" applyAlignment="1" applyBorder="1" applyFont="1">
      <alignment horizontal="center" readingOrder="0" shrinkToFit="0" vertical="center" wrapText="1"/>
    </xf>
    <xf borderId="1" fillId="0" fontId="24" numFmtId="0" xfId="0" applyAlignment="1" applyBorder="1" applyFont="1">
      <alignment horizontal="center" readingOrder="0" shrinkToFit="0" vertical="center" wrapText="1"/>
    </xf>
    <xf borderId="1" fillId="9" fontId="25" numFmtId="0" xfId="0" applyAlignment="1" applyBorder="1" applyFont="1">
      <alignment horizontal="center" readingOrder="0" shrinkToFit="0" vertical="center" wrapText="1"/>
    </xf>
    <xf borderId="4" fillId="6" fontId="1" numFmtId="0" xfId="0" applyAlignment="1" applyBorder="1" applyFont="1">
      <alignment horizontal="center" shrinkToFit="0" vertical="center" wrapText="1"/>
    </xf>
    <xf borderId="1" fillId="6" fontId="26" numFmtId="0" xfId="0" applyAlignment="1" applyBorder="1" applyFont="1">
      <alignment horizontal="center" readingOrder="0" shrinkToFit="0" vertical="center" wrapText="1"/>
    </xf>
    <xf borderId="3" fillId="6" fontId="10" numFmtId="0" xfId="0" applyAlignment="1" applyBorder="1" applyFont="1">
      <alignment horizontal="center" readingOrder="0" shrinkToFit="0" vertical="center" wrapText="1"/>
    </xf>
    <xf borderId="1" fillId="6" fontId="27" numFmtId="0" xfId="0" applyAlignment="1" applyBorder="1" applyFont="1">
      <alignment horizontal="center" readingOrder="0" shrinkToFit="0" vertical="center" wrapText="1"/>
    </xf>
    <xf borderId="3" fillId="6" fontId="1" numFmtId="0" xfId="0" applyAlignment="1" applyBorder="1" applyFont="1">
      <alignment horizontal="center" shrinkToFit="0" vertical="center" wrapText="1"/>
    </xf>
    <xf borderId="3" fillId="7" fontId="10" numFmtId="0" xfId="0" applyAlignment="1" applyBorder="1" applyFont="1">
      <alignment horizontal="center" readingOrder="0" shrinkToFit="0" vertical="center" wrapText="1"/>
    </xf>
    <xf borderId="1" fillId="6" fontId="28" numFmtId="0" xfId="0" applyAlignment="1" applyBorder="1" applyFont="1">
      <alignment horizontal="center" readingOrder="0" shrinkToFit="0" vertical="center" wrapText="1"/>
    </xf>
    <xf borderId="1" fillId="0" fontId="29" numFmtId="0" xfId="0" applyAlignment="1" applyBorder="1" applyFont="1">
      <alignment horizontal="center" readingOrder="0" shrinkToFit="0" vertical="center" wrapText="1"/>
    </xf>
    <xf borderId="1" fillId="0" fontId="30" numFmtId="0" xfId="0" applyAlignment="1" applyBorder="1" applyFont="1">
      <alignment horizontal="center" readingOrder="0" shrinkToFit="0" vertical="center" wrapText="1"/>
    </xf>
    <xf borderId="1" fillId="11" fontId="7" numFmtId="0" xfId="0" applyAlignment="1" applyBorder="1" applyFont="1">
      <alignment horizontal="center" shrinkToFit="0" vertical="center" wrapText="1"/>
    </xf>
    <xf borderId="1" fillId="6" fontId="7" numFmtId="0" xfId="0" applyAlignment="1" applyBorder="1" applyFont="1">
      <alignment horizontal="center" shrinkToFit="0" wrapText="1"/>
    </xf>
    <xf borderId="1" fillId="11" fontId="7" numFmtId="0" xfId="0" applyAlignment="1" applyBorder="1" applyFont="1">
      <alignment horizontal="center" shrinkToFit="0" wrapText="1"/>
    </xf>
    <xf borderId="1" fillId="9" fontId="8" numFmtId="3" xfId="0" applyAlignment="1" applyBorder="1" applyFont="1" applyNumberFormat="1">
      <alignment horizontal="center" readingOrder="0" shrinkToFit="0" vertical="center" wrapText="1"/>
    </xf>
    <xf borderId="1" fillId="9" fontId="31" numFmtId="0" xfId="0" applyAlignment="1" applyBorder="1" applyFont="1">
      <alignment horizontal="center" readingOrder="0" shrinkToFit="0" vertical="center" wrapText="1"/>
    </xf>
    <xf borderId="1" fillId="15" fontId="16" numFmtId="0" xfId="0" applyAlignment="1" applyBorder="1" applyFill="1" applyFont="1">
      <alignment horizontal="center" readingOrder="0" shrinkToFit="0" vertical="center" wrapText="1"/>
    </xf>
    <xf borderId="1" fillId="9" fontId="32" numFmtId="49" xfId="0" applyAlignment="1" applyBorder="1" applyFont="1" applyNumberFormat="1">
      <alignment horizontal="center" readingOrder="0" shrinkToFit="0" vertical="center" wrapText="1"/>
    </xf>
    <xf borderId="4" fillId="4" fontId="1" numFmtId="0" xfId="0" applyAlignment="1" applyBorder="1" applyFont="1">
      <alignment horizontal="center" readingOrder="0" shrinkToFit="0" vertical="center" wrapText="1"/>
    </xf>
    <xf borderId="3" fillId="4" fontId="11" numFmtId="49" xfId="0" applyAlignment="1" applyBorder="1" applyFont="1" applyNumberFormat="1">
      <alignment horizontal="center" readingOrder="0" shrinkToFit="0" vertical="center" wrapText="1"/>
    </xf>
    <xf borderId="3" fillId="4" fontId="1" numFmtId="0" xfId="0" applyAlignment="1" applyBorder="1" applyFont="1">
      <alignment horizontal="center" readingOrder="0" shrinkToFit="0" vertical="center" wrapText="1"/>
    </xf>
    <xf borderId="3" fillId="4" fontId="3" numFmtId="0" xfId="0" applyAlignment="1" applyBorder="1" applyFont="1">
      <alignment horizontal="center" readingOrder="0" shrinkToFit="0" vertical="center" wrapText="1"/>
    </xf>
    <xf borderId="1" fillId="4" fontId="12" numFmtId="0" xfId="0" applyAlignment="1" applyBorder="1" applyFont="1">
      <alignment horizontal="center" readingOrder="0" shrinkToFit="0" vertical="center" wrapText="1"/>
    </xf>
    <xf borderId="1" fillId="10" fontId="7" numFmtId="0" xfId="0" applyAlignment="1" applyBorder="1" applyFont="1">
      <alignment horizontal="center" readingOrder="0" shrinkToFit="0" vertical="center" wrapText="1"/>
    </xf>
    <xf borderId="1" fillId="2" fontId="7" numFmtId="9" xfId="0" applyAlignment="1" applyBorder="1" applyFont="1" applyNumberFormat="1">
      <alignment horizontal="center" readingOrder="0" shrinkToFit="0" vertical="center" wrapText="1"/>
    </xf>
    <xf borderId="1" fillId="10" fontId="7" numFmtId="3" xfId="0" applyAlignment="1" applyBorder="1" applyFont="1" applyNumberFormat="1">
      <alignment horizontal="center" shrinkToFit="0" vertical="center" wrapText="1"/>
    </xf>
    <xf borderId="1" fillId="6" fontId="1" numFmtId="0" xfId="0" applyAlignment="1" applyBorder="1" applyFont="1">
      <alignment horizontal="center" shrinkToFit="0" vertical="center" wrapText="1"/>
    </xf>
    <xf borderId="1" fillId="6" fontId="1" numFmtId="3" xfId="0" applyAlignment="1" applyBorder="1" applyFont="1" applyNumberFormat="1">
      <alignment horizontal="center" readingOrder="0" shrinkToFit="0" vertical="center" wrapText="1"/>
    </xf>
    <xf borderId="4" fillId="12" fontId="1" numFmtId="0" xfId="0" applyAlignment="1" applyBorder="1" applyFont="1">
      <alignment horizontal="center" readingOrder="0" shrinkToFit="0" vertical="center" wrapText="1"/>
    </xf>
    <xf borderId="1" fillId="0" fontId="13" numFmtId="0" xfId="0" applyAlignment="1" applyBorder="1" applyFont="1">
      <alignment horizontal="center" readingOrder="0" shrinkToFit="0" vertical="center" wrapText="1"/>
    </xf>
    <xf borderId="1" fillId="0" fontId="14" numFmtId="49" xfId="0" applyAlignment="1" applyBorder="1" applyFont="1" applyNumberFormat="1">
      <alignment horizontal="center" readingOrder="0" shrinkToFit="0" vertical="center" wrapText="1"/>
    </xf>
    <xf borderId="1" fillId="6" fontId="32" numFmtId="49" xfId="0" applyAlignment="1" applyBorder="1" applyFont="1" applyNumberFormat="1">
      <alignment horizontal="center" readingOrder="0" shrinkToFit="0" vertical="center" wrapText="1"/>
    </xf>
    <xf borderId="1" fillId="6" fontId="20" numFmtId="0" xfId="0" applyAlignment="1" applyBorder="1" applyFont="1">
      <alignment horizontal="center" shrinkToFit="0" vertical="center" wrapText="1"/>
    </xf>
    <xf borderId="1" fillId="6" fontId="13" numFmtId="0" xfId="0" applyAlignment="1" applyBorder="1" applyFont="1">
      <alignment horizontal="center" readingOrder="0" shrinkToFit="0" vertical="center" wrapText="1"/>
    </xf>
    <xf borderId="1" fillId="16" fontId="12" numFmtId="0" xfId="0" applyAlignment="1" applyBorder="1" applyFill="1" applyFont="1">
      <alignment horizontal="center" readingOrder="0" shrinkToFit="0" vertical="center" wrapText="1"/>
    </xf>
    <xf borderId="0" fillId="0" fontId="33" numFmtId="0" xfId="0" applyAlignment="1" applyFont="1">
      <alignment horizontal="center" readingOrder="0" shrinkToFit="0" vertical="center" wrapText="1"/>
    </xf>
    <xf borderId="4" fillId="12" fontId="1" numFmtId="0" xfId="0" applyAlignment="1" applyBorder="1" applyFont="1">
      <alignment horizontal="center" shrinkToFit="0" vertical="center" wrapText="1"/>
    </xf>
    <xf borderId="0" fillId="6" fontId="34" numFmtId="49" xfId="0" applyAlignment="1" applyFont="1" applyNumberFormat="1">
      <alignment horizontal="center" readingOrder="0" shrinkToFit="0" wrapText="0"/>
    </xf>
    <xf borderId="1" fillId="0" fontId="32" numFmtId="49" xfId="0" applyAlignment="1" applyBorder="1" applyFont="1" applyNumberFormat="1">
      <alignment horizontal="center" readingOrder="0" shrinkToFit="0" vertical="center" wrapText="1"/>
    </xf>
    <xf borderId="5" fillId="6" fontId="7" numFmtId="0" xfId="0" applyAlignment="1" applyBorder="1" applyFont="1">
      <alignment horizontal="center" readingOrder="0" shrinkToFit="0" vertical="center" wrapText="1"/>
    </xf>
    <xf borderId="1" fillId="5" fontId="7" numFmtId="0" xfId="0" applyAlignment="1" applyBorder="1" applyFont="1">
      <alignment horizontal="center" shrinkToFit="0" vertical="center" wrapText="1"/>
    </xf>
    <xf borderId="1" fillId="6" fontId="7" numFmtId="0" xfId="0" applyAlignment="1" applyBorder="1" applyFont="1">
      <alignment horizontal="center" shrinkToFit="0" vertical="center" wrapText="1"/>
    </xf>
    <xf borderId="1" fillId="6" fontId="35" numFmtId="0" xfId="0" applyAlignment="1" applyBorder="1" applyFont="1">
      <alignment horizontal="center" shrinkToFit="0" vertical="center" wrapText="1"/>
    </xf>
    <xf borderId="1" fillId="6" fontId="7" numFmtId="3" xfId="0" applyAlignment="1" applyBorder="1" applyFont="1" applyNumberFormat="1">
      <alignment horizontal="center" shrinkToFit="0" vertical="center" wrapText="1"/>
    </xf>
    <xf borderId="1" fillId="6" fontId="7" numFmtId="9" xfId="0" applyAlignment="1" applyBorder="1" applyFont="1" applyNumberFormat="1">
      <alignment horizontal="center" shrinkToFit="0" vertical="center" wrapText="1"/>
    </xf>
    <xf borderId="0" fillId="6" fontId="1" numFmtId="0" xfId="0" applyAlignment="1" applyFont="1">
      <alignment horizontal="center" shrinkToFit="0" vertical="center" wrapText="1"/>
    </xf>
    <xf borderId="0" fillId="0" fontId="1" numFmtId="0" xfId="0" applyAlignment="1" applyFont="1">
      <alignment horizontal="center" shrinkToFit="0" vertical="center" wrapText="1"/>
    </xf>
    <xf borderId="1" fillId="17" fontId="16" numFmtId="0" xfId="0" applyAlignment="1" applyBorder="1" applyFill="1" applyFont="1">
      <alignment horizontal="center" readingOrder="0" shrinkToFit="0" vertical="center" wrapText="1"/>
    </xf>
    <xf borderId="2" fillId="0" fontId="7" numFmtId="0" xfId="0" applyAlignment="1" applyBorder="1" applyFont="1">
      <alignment horizontal="center" shrinkToFit="0" wrapText="1"/>
    </xf>
    <xf borderId="1" fillId="6" fontId="7" numFmtId="0" xfId="0" applyAlignment="1" applyBorder="1" applyFont="1">
      <alignment horizontal="center" shrinkToFit="0" vertical="bottom" wrapText="1"/>
    </xf>
    <xf borderId="1" fillId="11" fontId="7" numFmtId="0" xfId="0" applyAlignment="1" applyBorder="1" applyFont="1">
      <alignment horizontal="center" shrinkToFit="0" vertical="bottom" wrapText="1"/>
    </xf>
    <xf borderId="4" fillId="6" fontId="7" numFmtId="0" xfId="0" applyAlignment="1" applyBorder="1" applyFont="1">
      <alignment horizontal="center" shrinkToFit="0" vertical="center" wrapText="1"/>
    </xf>
    <xf borderId="3" fillId="0" fontId="7" numFmtId="0" xfId="0" applyAlignment="1" applyBorder="1" applyFont="1">
      <alignment horizontal="center" shrinkToFit="0" wrapText="1"/>
    </xf>
    <xf borderId="3" fillId="6" fontId="7" numFmtId="0" xfId="0" applyAlignment="1" applyBorder="1" applyFont="1">
      <alignment horizontal="center" shrinkToFit="0" wrapText="1"/>
    </xf>
    <xf borderId="1" fillId="6" fontId="14" numFmtId="49" xfId="0" applyAlignment="1" applyBorder="1" applyFont="1" applyNumberFormat="1">
      <alignment horizontal="center" readingOrder="0" shrinkToFit="0" vertical="center" wrapText="1"/>
    </xf>
    <xf borderId="1" fillId="6" fontId="36"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3" fillId="18" fontId="1" numFmtId="0" xfId="0" applyAlignment="1" applyBorder="1" applyFill="1" applyFont="1">
      <alignment horizontal="center" readingOrder="0" shrinkToFit="0" vertical="center" wrapText="1"/>
    </xf>
    <xf borderId="1" fillId="6" fontId="37" numFmtId="0" xfId="0" applyAlignment="1" applyBorder="1" applyFont="1">
      <alignment horizontal="center" readingOrder="0" shrinkToFit="0" vertical="center" wrapText="1"/>
    </xf>
    <xf borderId="1" fillId="6" fontId="38" numFmtId="0" xfId="0" applyAlignment="1" applyBorder="1" applyFont="1">
      <alignment horizontal="center" readingOrder="0" shrinkToFit="0" vertical="center" wrapText="1"/>
    </xf>
    <xf borderId="6" fillId="0" fontId="16" numFmtId="0" xfId="0" applyAlignment="1" applyBorder="1" applyFont="1">
      <alignment horizontal="center" readingOrder="0" shrinkToFit="0" vertical="center" wrapText="1"/>
    </xf>
    <xf borderId="3" fillId="0" fontId="11" numFmtId="49" xfId="0" applyAlignment="1" applyBorder="1" applyFont="1" applyNumberFormat="1">
      <alignment horizontal="center" readingOrder="0" shrinkToFit="0" vertical="center" wrapText="1"/>
    </xf>
    <xf borderId="1" fillId="10" fontId="13" numFmtId="0" xfId="0" applyAlignment="1" applyBorder="1" applyFont="1">
      <alignment horizontal="center" readingOrder="0" shrinkToFit="0" vertical="center" wrapText="1"/>
    </xf>
    <xf borderId="1" fillId="6" fontId="39" numFmtId="49" xfId="0" applyAlignment="1" applyBorder="1" applyFont="1" applyNumberFormat="1">
      <alignment horizontal="center" readingOrder="0" shrinkToFit="0" vertical="center" wrapText="1"/>
    </xf>
    <xf borderId="1" fillId="6" fontId="40" numFmtId="49" xfId="0" applyAlignment="1" applyBorder="1" applyFont="1" applyNumberFormat="1">
      <alignment horizontal="center" readingOrder="0" shrinkToFit="0" vertical="center" wrapText="1"/>
    </xf>
    <xf borderId="1" fillId="0" fontId="31"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textRotation="0" vertical="center" wrapText="1"/>
    </xf>
    <xf borderId="1" fillId="0" fontId="41" numFmtId="0" xfId="0" applyAlignment="1" applyBorder="1" applyFont="1">
      <alignment horizontal="center" readingOrder="0" shrinkToFit="0" vertical="center" wrapText="1"/>
    </xf>
    <xf borderId="1" fillId="19" fontId="13" numFmtId="0" xfId="0" applyAlignment="1" applyBorder="1" applyFill="1" applyFont="1">
      <alignment horizontal="center" readingOrder="0" shrinkToFit="0" vertical="center" wrapText="1"/>
    </xf>
    <xf borderId="1" fillId="6" fontId="20" numFmtId="0" xfId="0" applyAlignment="1" applyBorder="1" applyFont="1">
      <alignment horizontal="center" shrinkToFit="0" vertical="center" wrapText="1"/>
    </xf>
    <xf borderId="4" fillId="5" fontId="7" numFmtId="0" xfId="0" applyAlignment="1" applyBorder="1" applyFont="1">
      <alignment horizontal="center" shrinkToFit="0" vertical="center" wrapText="1"/>
    </xf>
    <xf borderId="2" fillId="0" fontId="35" numFmtId="0" xfId="0" applyBorder="1" applyFont="1"/>
    <xf borderId="2" fillId="0" fontId="7" numFmtId="3" xfId="0" applyAlignment="1" applyBorder="1" applyFont="1" applyNumberFormat="1">
      <alignment horizontal="center" shrinkToFit="0" wrapText="1"/>
    </xf>
    <xf borderId="2" fillId="12" fontId="7" numFmtId="9" xfId="0" applyAlignment="1" applyBorder="1" applyFont="1" applyNumberFormat="1">
      <alignment horizontal="center" shrinkToFit="0" wrapText="1"/>
    </xf>
    <xf borderId="3" fillId="0" fontId="35" numFmtId="0" xfId="0" applyBorder="1" applyFont="1"/>
    <xf borderId="3" fillId="0" fontId="7" numFmtId="3" xfId="0" applyAlignment="1" applyBorder="1" applyFont="1" applyNumberFormat="1">
      <alignment horizontal="center" shrinkToFit="0" wrapText="1"/>
    </xf>
    <xf borderId="3" fillId="12" fontId="7" numFmtId="9" xfId="0" applyAlignment="1" applyBorder="1" applyFont="1" applyNumberFormat="1">
      <alignment horizontal="center" shrinkToFit="0" wrapText="1"/>
    </xf>
    <xf borderId="3" fillId="0" fontId="7" numFmtId="9" xfId="0" applyAlignment="1" applyBorder="1" applyFont="1" applyNumberFormat="1">
      <alignment horizontal="center" shrinkToFit="0" wrapText="1"/>
    </xf>
    <xf borderId="1" fillId="15" fontId="13" numFmtId="0" xfId="0" applyAlignment="1" applyBorder="1" applyFont="1">
      <alignment horizontal="center" readingOrder="0" shrinkToFit="0" vertical="center" wrapText="1"/>
    </xf>
    <xf borderId="1" fillId="6" fontId="42"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3" fillId="6" fontId="11" numFmtId="49" xfId="0" applyAlignment="1" applyBorder="1" applyFont="1" applyNumberFormat="1">
      <alignment horizontal="center" readingOrder="0" shrinkToFit="0" vertical="center" wrapText="1"/>
    </xf>
    <xf borderId="1" fillId="6" fontId="34" numFmtId="49" xfId="0" applyAlignment="1" applyBorder="1" applyFont="1" applyNumberFormat="1">
      <alignment horizontal="center" readingOrder="0" shrinkToFit="0" wrapText="0"/>
    </xf>
    <xf borderId="2" fillId="0" fontId="1" numFmtId="0" xfId="0" applyAlignment="1" applyBorder="1" applyFont="1">
      <alignment horizontal="center" shrinkToFit="0" vertical="center" wrapText="1"/>
    </xf>
    <xf borderId="3" fillId="0" fontId="1" numFmtId="0" xfId="0" applyAlignment="1" applyBorder="1" applyFont="1">
      <alignment horizontal="center" shrinkToFit="0" vertical="center" wrapText="1"/>
    </xf>
    <xf borderId="3" fillId="20" fontId="1" numFmtId="0" xfId="0" applyAlignment="1" applyBorder="1" applyFill="1" applyFont="1">
      <alignment horizontal="center" readingOrder="0" shrinkToFit="0" vertical="center" wrapText="1"/>
    </xf>
    <xf borderId="3" fillId="8" fontId="43" numFmtId="49" xfId="0" applyAlignment="1" applyBorder="1" applyFont="1" applyNumberFormat="1">
      <alignment horizontal="center" readingOrder="0" shrinkToFit="0" vertical="center" wrapText="1"/>
    </xf>
    <xf borderId="1" fillId="0" fontId="15" numFmtId="0" xfId="0" applyAlignment="1" applyBorder="1" applyFont="1">
      <alignment horizontal="center" shrinkToFit="0" vertical="center" wrapText="1"/>
    </xf>
    <xf borderId="1" fillId="6" fontId="16" numFmtId="0" xfId="0" applyAlignment="1" applyBorder="1" applyFont="1">
      <alignment horizontal="center" readingOrder="0" shrinkToFit="0" vertical="center" wrapText="1"/>
    </xf>
    <xf borderId="1" fillId="6" fontId="16" numFmtId="0" xfId="0" applyAlignment="1" applyBorder="1" applyFont="1">
      <alignment horizontal="center" readingOrder="0" shrinkToFit="0" textRotation="0" vertical="center" wrapText="1"/>
    </xf>
    <xf borderId="1" fillId="21" fontId="7" numFmtId="0" xfId="0" applyAlignment="1" applyBorder="1" applyFill="1" applyFont="1">
      <alignment horizontal="center" readingOrder="0" shrinkToFit="0" vertical="center" wrapText="1"/>
    </xf>
    <xf borderId="1" fillId="22" fontId="44" numFmtId="0" xfId="0" applyAlignment="1" applyBorder="1" applyFill="1" applyFont="1">
      <alignment horizontal="left" readingOrder="0"/>
    </xf>
    <xf borderId="4" fillId="23" fontId="1" numFmtId="0" xfId="0" applyAlignment="1" applyBorder="1" applyFill="1" applyFont="1">
      <alignment horizontal="center" shrinkToFit="0" vertical="center" wrapText="1"/>
    </xf>
    <xf borderId="3" fillId="23" fontId="43" numFmtId="49" xfId="0" applyAlignment="1" applyBorder="1" applyFont="1" applyNumberFormat="1">
      <alignment horizontal="center" readingOrder="0" shrinkToFit="0" vertical="center" wrapText="1"/>
    </xf>
    <xf borderId="3" fillId="23" fontId="3" numFmtId="0" xfId="0" applyAlignment="1" applyBorder="1" applyFont="1">
      <alignment horizontal="center" readingOrder="0" shrinkToFit="0" vertical="center" wrapText="1"/>
    </xf>
    <xf borderId="1" fillId="23" fontId="12"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borderId="1" fillId="23" fontId="14" numFmtId="49" xfId="0" applyAlignment="1" applyBorder="1" applyFont="1" applyNumberFormat="1">
      <alignment horizontal="center" readingOrder="0" shrinkToFit="0" vertical="center" wrapText="1"/>
    </xf>
    <xf borderId="1" fillId="23" fontId="1" numFmtId="0" xfId="0" applyAlignment="1" applyBorder="1" applyFont="1">
      <alignment horizontal="center" readingOrder="0" shrinkToFit="0" vertical="center" wrapText="1"/>
    </xf>
    <xf borderId="1" fillId="23" fontId="1" numFmtId="9" xfId="0" applyAlignment="1" applyBorder="1" applyFont="1" applyNumberFormat="1">
      <alignment horizontal="center" readingOrder="0" shrinkToFit="0" vertical="center" wrapText="1"/>
    </xf>
    <xf borderId="1" fillId="23" fontId="7" numFmtId="3" xfId="0" applyAlignment="1" applyBorder="1" applyFont="1" applyNumberFormat="1">
      <alignment horizontal="center" readingOrder="0" shrinkToFit="0" vertical="center" wrapText="1"/>
    </xf>
    <xf borderId="1" fillId="23" fontId="7" numFmtId="0" xfId="0" applyAlignment="1" applyBorder="1" applyFont="1">
      <alignment horizontal="center" readingOrder="0" shrinkToFit="0" vertical="center" wrapText="1"/>
    </xf>
    <xf borderId="1" fillId="23" fontId="15" numFmtId="0" xfId="0" applyAlignment="1" applyBorder="1" applyFont="1">
      <alignment horizontal="center" shrinkToFit="0" vertical="center" wrapText="1"/>
    </xf>
    <xf borderId="1" fillId="23" fontId="16" numFmtId="0" xfId="0" applyAlignment="1" applyBorder="1" applyFont="1">
      <alignment horizontal="center" readingOrder="0" shrinkToFit="0" vertical="center" wrapText="1"/>
    </xf>
    <xf borderId="1" fillId="23" fontId="45" numFmtId="0" xfId="0" applyAlignment="1" applyBorder="1" applyFont="1">
      <alignment horizontal="center" readingOrder="0" shrinkToFit="0" vertical="center" wrapText="1"/>
    </xf>
    <xf borderId="1" fillId="23" fontId="16" numFmtId="0" xfId="0" applyAlignment="1" applyBorder="1" applyFont="1">
      <alignment horizontal="center" readingOrder="0" shrinkToFit="0" textRotation="0" vertical="center" wrapText="1"/>
    </xf>
    <xf borderId="1" fillId="23" fontId="20" numFmtId="0" xfId="0" applyAlignment="1" applyBorder="1" applyFont="1">
      <alignment horizontal="center" shrinkToFit="0" vertical="center" wrapText="1"/>
    </xf>
    <xf borderId="1" fillId="23" fontId="46" numFmtId="0" xfId="0" applyAlignment="1" applyBorder="1" applyFont="1">
      <alignment horizontal="center" readingOrder="0" shrinkToFit="0" vertical="center" wrapText="1"/>
    </xf>
    <xf borderId="1" fillId="23" fontId="47" numFmtId="0" xfId="0" applyAlignment="1" applyBorder="1" applyFont="1">
      <alignment horizontal="center" readingOrder="0" shrinkToFit="0" vertical="center" wrapText="1"/>
    </xf>
    <xf borderId="1" fillId="23" fontId="1" numFmtId="0" xfId="0" applyAlignment="1" applyBorder="1" applyFont="1">
      <alignment horizontal="center" shrinkToFit="0" vertical="center" wrapText="1"/>
    </xf>
    <xf borderId="1" fillId="23" fontId="44" numFmtId="0" xfId="0" applyAlignment="1" applyBorder="1" applyFont="1">
      <alignment horizontal="left" readingOrder="0"/>
    </xf>
    <xf borderId="1" fillId="23" fontId="1" numFmtId="3" xfId="0" applyAlignment="1" applyBorder="1" applyFont="1" applyNumberFormat="1">
      <alignment horizontal="center" readingOrder="0" shrinkToFit="0" vertical="center" wrapText="1"/>
    </xf>
    <xf borderId="0" fillId="23" fontId="1" numFmtId="0" xfId="0" applyAlignment="1" applyFont="1">
      <alignment horizontal="center" shrinkToFit="0" vertical="center" wrapText="1"/>
    </xf>
    <xf borderId="3" fillId="23" fontId="10" numFmtId="0" xfId="0" applyAlignment="1" applyBorder="1" applyFont="1">
      <alignment horizontal="center" shrinkToFit="0" vertical="center" wrapText="1"/>
    </xf>
    <xf borderId="0" fillId="23" fontId="7" numFmtId="0" xfId="0" applyAlignment="1" applyFont="1">
      <alignment horizontal="center" shrinkToFit="0" vertical="center" wrapText="1"/>
    </xf>
    <xf borderId="0" fillId="23" fontId="16" numFmtId="0" xfId="0" applyAlignment="1" applyFont="1">
      <alignment horizontal="center" readingOrder="0" shrinkToFit="0" vertical="center" wrapText="1"/>
    </xf>
    <xf borderId="1" fillId="8" fontId="43" numFmtId="49" xfId="0" applyAlignment="1" applyBorder="1" applyFont="1" applyNumberFormat="1">
      <alignment horizontal="center" readingOrder="0" shrinkToFit="0" vertical="center" wrapText="1"/>
    </xf>
    <xf borderId="3" fillId="0" fontId="43" numFmtId="49" xfId="0" applyAlignment="1" applyBorder="1" applyFont="1" applyNumberFormat="1">
      <alignment horizontal="center" readingOrder="0" shrinkToFit="0" vertical="center" wrapText="1"/>
    </xf>
    <xf borderId="4" fillId="4" fontId="1" numFmtId="0" xfId="0" applyAlignment="1" applyBorder="1" applyFont="1">
      <alignment horizontal="center" shrinkToFit="0" vertical="center" wrapText="1"/>
    </xf>
    <xf borderId="3" fillId="4" fontId="43" numFmtId="49" xfId="0" applyAlignment="1" applyBorder="1" applyFont="1" applyNumberFormat="1">
      <alignment horizontal="center" readingOrder="0" shrinkToFit="0" vertical="center" wrapText="1"/>
    </xf>
    <xf borderId="1" fillId="4" fontId="13" numFmtId="0" xfId="0" applyAlignment="1" applyBorder="1" applyFont="1">
      <alignment horizontal="center" readingOrder="0" shrinkToFit="0" vertical="center" wrapText="1"/>
    </xf>
    <xf borderId="1" fillId="4" fontId="34" numFmtId="49" xfId="0" applyAlignment="1" applyBorder="1" applyFont="1" applyNumberFormat="1">
      <alignment horizontal="center" readingOrder="0" shrinkToFit="0" wrapText="0"/>
    </xf>
    <xf borderId="1" fillId="6" fontId="48" numFmtId="0" xfId="0" applyAlignment="1" applyBorder="1" applyFont="1">
      <alignment readingOrder="0"/>
    </xf>
    <xf borderId="1" fillId="0" fontId="49" numFmtId="49" xfId="0" applyAlignment="1" applyBorder="1" applyFont="1" applyNumberFormat="1">
      <alignment horizontal="center" readingOrder="0" shrinkToFit="0" vertical="center" wrapText="1"/>
    </xf>
    <xf borderId="3" fillId="6" fontId="43" numFmtId="49" xfId="0" applyAlignment="1" applyBorder="1" applyFont="1" applyNumberFormat="1">
      <alignment horizontal="center" readingOrder="0" shrinkToFit="0" vertical="center" wrapText="1"/>
    </xf>
    <xf borderId="1" fillId="6" fontId="39" numFmtId="49" xfId="0" applyAlignment="1" applyBorder="1" applyFont="1" applyNumberFormat="1">
      <alignment horizontal="center" readingOrder="0" shrinkToFit="0" wrapText="0"/>
    </xf>
    <xf borderId="1" fillId="0" fontId="50"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vertical="center" wrapText="1"/>
    </xf>
    <xf borderId="1" fillId="5" fontId="7" numFmtId="0" xfId="0" applyAlignment="1" applyBorder="1" applyFont="1">
      <alignment horizontal="center" shrinkToFit="0" vertical="center" wrapText="1"/>
    </xf>
    <xf borderId="3" fillId="6" fontId="1" numFmtId="0" xfId="0" applyAlignment="1" applyBorder="1" applyFont="1">
      <alignment horizontal="center" readingOrder="0" shrinkToFit="0" vertical="center" wrapText="1"/>
    </xf>
    <xf borderId="0" fillId="6" fontId="34" numFmtId="49" xfId="0" applyAlignment="1" applyFont="1" applyNumberFormat="1">
      <alignment horizontal="center" readingOrder="0" shrinkToFit="0" vertical="center" wrapText="0"/>
    </xf>
    <xf borderId="1" fillId="12" fontId="16" numFmtId="0" xfId="0" applyAlignment="1" applyBorder="1" applyFont="1">
      <alignment horizontal="center" readingOrder="0" shrinkToFit="0" vertical="center" wrapText="1"/>
    </xf>
    <xf borderId="3" fillId="23" fontId="1" numFmtId="0" xfId="0" applyAlignment="1" applyBorder="1" applyFont="1">
      <alignment horizontal="center" readingOrder="0" shrinkToFit="0" vertical="center" wrapText="1"/>
    </xf>
    <xf borderId="1" fillId="4" fontId="11" numFmtId="49" xfId="0" applyAlignment="1" applyBorder="1" applyFont="1" applyNumberFormat="1">
      <alignment horizontal="center" readingOrder="0" shrinkToFit="0" vertical="center" wrapText="1"/>
    </xf>
    <xf borderId="3" fillId="12" fontId="43" numFmtId="49" xfId="0" applyAlignment="1" applyBorder="1" applyFont="1" applyNumberFormat="1">
      <alignment horizontal="center" readingOrder="0" shrinkToFit="0" vertical="center" wrapText="1"/>
    </xf>
    <xf borderId="1" fillId="0" fontId="3" numFmtId="0" xfId="0" applyAlignment="1" applyBorder="1" applyFont="1">
      <alignment horizontal="center" readingOrder="0" shrinkToFit="0" vertical="center" wrapText="1"/>
    </xf>
    <xf borderId="1" fillId="0" fontId="51" numFmtId="49" xfId="0" applyAlignment="1" applyBorder="1" applyFont="1" applyNumberFormat="1">
      <alignment horizontal="center" readingOrder="0" shrinkToFit="0" vertical="center" wrapText="1"/>
    </xf>
    <xf borderId="4" fillId="23" fontId="1" numFmtId="0" xfId="0" applyAlignment="1" applyBorder="1" applyFont="1">
      <alignment horizontal="center" readingOrder="0" shrinkToFit="0" vertical="center" wrapText="1"/>
    </xf>
    <xf borderId="1" fillId="23" fontId="50" numFmtId="0" xfId="0" applyAlignment="1" applyBorder="1" applyFont="1">
      <alignment horizontal="center" readingOrder="0" shrinkToFit="0" vertical="center" wrapText="1"/>
    </xf>
    <xf borderId="1" fillId="23" fontId="15" numFmtId="0" xfId="0" applyAlignment="1" applyBorder="1" applyFont="1">
      <alignment horizontal="center" readingOrder="0" shrinkToFit="0" vertical="center" wrapText="1"/>
    </xf>
    <xf borderId="1" fillId="23" fontId="52" numFmtId="0" xfId="0" applyAlignment="1" applyBorder="1" applyFont="1">
      <alignment horizontal="center" readingOrder="0" shrinkToFit="0" vertical="center" wrapText="1"/>
    </xf>
    <xf borderId="1" fillId="23" fontId="1" numFmtId="0" xfId="0" applyAlignment="1" applyBorder="1" applyFont="1">
      <alignment horizontal="left" readingOrder="0"/>
    </xf>
    <xf borderId="1" fillId="23" fontId="1" numFmtId="0" xfId="0" applyAlignment="1" applyBorder="1" applyFont="1">
      <alignment horizontal="center" readingOrder="0"/>
    </xf>
    <xf borderId="1" fillId="23" fontId="7" numFmtId="0" xfId="0" applyAlignment="1" applyBorder="1" applyFont="1">
      <alignment horizontal="center" shrinkToFit="0" vertical="center" wrapText="1"/>
    </xf>
    <xf borderId="0" fillId="23" fontId="1" numFmtId="0" xfId="0" applyAlignment="1" applyFont="1">
      <alignment horizontal="center" readingOrder="0" shrinkToFit="0" vertical="center" wrapText="1"/>
    </xf>
    <xf borderId="1" fillId="24" fontId="16" numFmtId="0" xfId="0" applyAlignment="1" applyBorder="1" applyFill="1" applyFont="1">
      <alignment horizontal="center" readingOrder="0" shrinkToFit="0" vertical="center" wrapText="1"/>
    </xf>
    <xf borderId="2" fillId="0" fontId="7" numFmtId="9" xfId="0" applyAlignment="1" applyBorder="1" applyFont="1" applyNumberFormat="1">
      <alignment horizontal="center" shrinkToFit="0" wrapText="1"/>
    </xf>
    <xf borderId="1" fillId="4" fontId="39" numFmtId="49" xfId="0" applyAlignment="1" applyBorder="1" applyFont="1" applyNumberFormat="1">
      <alignment horizontal="center" readingOrder="0" shrinkToFit="0" wrapText="0"/>
    </xf>
    <xf borderId="1" fillId="4" fontId="1" numFmtId="0" xfId="0" applyAlignment="1" applyBorder="1" applyFont="1">
      <alignment horizontal="center" readingOrder="0" shrinkToFit="0" vertical="center" wrapText="1"/>
    </xf>
    <xf borderId="1" fillId="4" fontId="1" numFmtId="9" xfId="0" applyAlignment="1" applyBorder="1" applyFont="1" applyNumberFormat="1">
      <alignment horizontal="center" readingOrder="0" shrinkToFit="0" vertical="center" wrapText="1"/>
    </xf>
    <xf borderId="1" fillId="4" fontId="7" numFmtId="3" xfId="0" applyAlignment="1" applyBorder="1" applyFont="1" applyNumberFormat="1">
      <alignment horizontal="center" readingOrder="0" shrinkToFit="0" vertical="center" wrapText="1"/>
    </xf>
    <xf borderId="1" fillId="12" fontId="7" numFmtId="0" xfId="0" applyAlignment="1" applyBorder="1" applyFont="1">
      <alignment horizontal="center" readingOrder="0" shrinkToFit="0" vertical="center" wrapText="1"/>
    </xf>
    <xf borderId="1" fillId="12" fontId="7" numFmtId="0" xfId="0" applyAlignment="1" applyBorder="1" applyFont="1">
      <alignment horizontal="center" shrinkToFit="0" vertical="center" wrapText="1"/>
    </xf>
    <xf borderId="1" fillId="12" fontId="35" numFmtId="0" xfId="0" applyAlignment="1" applyBorder="1" applyFont="1">
      <alignment horizontal="center" shrinkToFit="0" vertical="center" wrapText="1"/>
    </xf>
    <xf borderId="1" fillId="12" fontId="7" numFmtId="3" xfId="0" applyAlignment="1" applyBorder="1" applyFont="1" applyNumberFormat="1">
      <alignment horizontal="center" shrinkToFit="0" vertical="center" wrapText="1"/>
    </xf>
    <xf borderId="1" fillId="6" fontId="8" numFmtId="3" xfId="0" applyAlignment="1" applyBorder="1" applyFont="1" applyNumberFormat="1">
      <alignment horizontal="center" readingOrder="0" shrinkToFit="0" vertical="center" wrapText="1"/>
    </xf>
    <xf borderId="1" fillId="25" fontId="16" numFmtId="0" xfId="0" applyAlignment="1" applyBorder="1" applyFill="1" applyFont="1">
      <alignment horizontal="center" readingOrder="0" shrinkToFit="0" vertical="center" wrapText="1"/>
    </xf>
    <xf borderId="1" fillId="4" fontId="15" numFmtId="0" xfId="0" applyBorder="1" applyFont="1"/>
    <xf borderId="1" fillId="4" fontId="53" numFmtId="0" xfId="0" applyAlignment="1" applyBorder="1" applyFont="1">
      <alignment readingOrder="0"/>
    </xf>
    <xf borderId="1" fillId="4" fontId="54" numFmtId="0" xfId="0" applyAlignment="1" applyBorder="1" applyFont="1">
      <alignment horizontal="center" readingOrder="0" shrinkToFit="0" vertical="center" wrapText="1"/>
    </xf>
    <xf borderId="1" fillId="8" fontId="11" numFmtId="49" xfId="0" applyAlignment="1" applyBorder="1" applyFont="1" applyNumberFormat="1">
      <alignment horizontal="center" readingOrder="0" shrinkToFit="0" vertical="center" wrapText="1"/>
    </xf>
    <xf borderId="1" fillId="26" fontId="7" numFmtId="9" xfId="0" applyAlignment="1" applyBorder="1" applyFill="1" applyFont="1" applyNumberFormat="1">
      <alignment horizontal="center" readingOrder="0" shrinkToFit="0" vertical="center" wrapText="1"/>
    </xf>
    <xf borderId="1" fillId="27" fontId="16" numFmtId="0" xfId="0" applyAlignment="1" applyBorder="1" applyFill="1" applyFont="1">
      <alignment horizontal="center" readingOrder="0" shrinkToFit="0" vertical="center" wrapText="1"/>
    </xf>
    <xf borderId="1" fillId="8" fontId="11" numFmtId="49" xfId="0" applyAlignment="1" applyBorder="1" applyFont="1" applyNumberFormat="1">
      <alignment horizontal="center" readingOrder="0" shrinkToFit="0" vertical="center" wrapText="1"/>
    </xf>
    <xf borderId="4" fillId="0" fontId="11" numFmtId="49" xfId="0" applyAlignment="1" applyBorder="1" applyFont="1" applyNumberFormat="1">
      <alignment horizontal="center" readingOrder="0" shrinkToFit="0" vertical="center" wrapText="1"/>
    </xf>
    <xf borderId="1" fillId="0" fontId="55" numFmtId="0" xfId="0" applyAlignment="1" applyBorder="1" applyFont="1">
      <alignment horizontal="center" readingOrder="0" shrinkToFit="0" vertical="center" wrapText="1"/>
    </xf>
    <xf borderId="2" fillId="6" fontId="7" numFmtId="0" xfId="0" applyAlignment="1" applyBorder="1" applyFont="1">
      <alignment horizontal="center" shrinkToFit="0" wrapText="1"/>
    </xf>
    <xf borderId="4" fillId="28" fontId="1" numFmtId="0" xfId="0" applyAlignment="1" applyBorder="1" applyFill="1" applyFont="1">
      <alignment horizontal="center" readingOrder="0" shrinkToFit="0" vertical="center" wrapText="1"/>
    </xf>
    <xf borderId="4" fillId="5" fontId="1" numFmtId="0" xfId="0" applyAlignment="1" applyBorder="1" applyFont="1">
      <alignment horizontal="center" shrinkToFit="0" vertical="center" wrapText="1"/>
    </xf>
    <xf borderId="1" fillId="0" fontId="56" numFmtId="0" xfId="0" applyAlignment="1" applyBorder="1" applyFont="1">
      <alignment horizontal="center" readingOrder="0" shrinkToFit="0" vertical="center" wrapText="1"/>
    </xf>
    <xf borderId="0" fillId="29" fontId="57" numFmtId="0" xfId="0" applyAlignment="1" applyFill="1" applyFont="1">
      <alignment horizontal="center" readingOrder="0" shrinkToFit="0" vertical="center" wrapText="1"/>
    </xf>
    <xf borderId="3" fillId="6" fontId="35" numFmtId="0" xfId="0" applyBorder="1" applyFont="1"/>
    <xf borderId="3" fillId="6" fontId="7" numFmtId="3" xfId="0" applyAlignment="1" applyBorder="1" applyFont="1" applyNumberFormat="1">
      <alignment horizontal="center" shrinkToFit="0" wrapText="1"/>
    </xf>
    <xf borderId="3" fillId="6" fontId="7" numFmtId="9" xfId="0" applyAlignment="1" applyBorder="1" applyFont="1" applyNumberFormat="1">
      <alignment horizontal="center" shrinkToFit="0" wrapText="1"/>
    </xf>
    <xf borderId="1" fillId="6" fontId="58" numFmtId="0" xfId="0" applyAlignment="1" applyBorder="1" applyFont="1">
      <alignment horizontal="center" readingOrder="0" shrinkToFit="0" vertical="center" wrapText="1"/>
    </xf>
    <xf borderId="3" fillId="4" fontId="1" numFmtId="0" xfId="0" applyAlignment="1" applyBorder="1" applyFont="1">
      <alignment horizontal="center" shrinkToFit="0" vertical="center" wrapText="1"/>
    </xf>
    <xf borderId="1" fillId="15" fontId="12" numFmtId="0" xfId="0" applyAlignment="1" applyBorder="1" applyFont="1">
      <alignment horizontal="center" readingOrder="0" shrinkToFit="0" vertical="center" wrapText="1"/>
    </xf>
    <xf borderId="1" fillId="28" fontId="54" numFmtId="0" xfId="0" applyAlignment="1" applyBorder="1" applyFont="1">
      <alignment horizontal="center" readingOrder="0" shrinkToFit="0" vertical="center" wrapText="1"/>
    </xf>
    <xf borderId="1" fillId="6" fontId="59" numFmtId="0" xfId="0" applyAlignment="1" applyBorder="1" applyFont="1">
      <alignment horizontal="center" readingOrder="0" shrinkToFit="0" vertical="center" wrapText="1"/>
    </xf>
    <xf borderId="1" fillId="6" fontId="44" numFmtId="0" xfId="0" applyAlignment="1" applyBorder="1" applyFont="1">
      <alignment horizontal="left" readingOrder="0"/>
    </xf>
    <xf borderId="1" fillId="6" fontId="60" numFmtId="0" xfId="0" applyAlignment="1" applyBorder="1" applyFont="1">
      <alignment horizontal="center" readingOrder="0" shrinkToFit="0" vertical="center" wrapText="1"/>
    </xf>
    <xf borderId="1" fillId="11" fontId="7" numFmtId="0" xfId="0" applyAlignment="1" applyBorder="1" applyFont="1">
      <alignment horizontal="center" readingOrder="0" shrinkToFit="0" vertical="center" wrapText="1"/>
    </xf>
    <xf borderId="1" fillId="24" fontId="12"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2" fillId="0" fontId="1" numFmtId="9" xfId="0" applyAlignment="1" applyBorder="1" applyFont="1" applyNumberFormat="1">
      <alignment horizontal="center" readingOrder="0" shrinkToFit="0" vertical="center" wrapText="1"/>
    </xf>
    <xf borderId="2" fillId="0" fontId="7" numFmtId="0" xfId="0" applyAlignment="1" applyBorder="1" applyFont="1">
      <alignment horizontal="center" shrinkToFit="0" vertical="bottom" wrapText="1"/>
    </xf>
    <xf borderId="3" fillId="0" fontId="7" numFmtId="0" xfId="0" applyAlignment="1" applyBorder="1" applyFont="1">
      <alignment horizontal="center" shrinkToFit="0" vertical="bottom" wrapText="1"/>
    </xf>
    <xf borderId="4" fillId="12" fontId="7" numFmtId="0" xfId="0" applyAlignment="1" applyBorder="1" applyFont="1">
      <alignment horizontal="center" shrinkToFit="0" vertical="center" wrapText="1"/>
    </xf>
    <xf borderId="3" fillId="12" fontId="7" numFmtId="0" xfId="0" applyAlignment="1" applyBorder="1" applyFont="1">
      <alignment horizontal="center" shrinkToFit="0" wrapText="1"/>
    </xf>
    <xf borderId="1" fillId="6" fontId="61" numFmtId="0" xfId="0" applyAlignment="1" applyBorder="1" applyFont="1">
      <alignment readingOrder="0"/>
    </xf>
    <xf borderId="1" fillId="6" fontId="62" numFmtId="0" xfId="0" applyAlignment="1" applyBorder="1" applyFont="1">
      <alignment horizontal="center" readingOrder="0" shrinkToFit="0" vertical="center" wrapText="1"/>
    </xf>
    <xf borderId="1" fillId="0" fontId="54" numFmtId="0" xfId="0" applyAlignment="1" applyBorder="1" applyFont="1">
      <alignment horizontal="center" readingOrder="0" shrinkToFit="0" vertical="center" wrapText="1"/>
    </xf>
    <xf borderId="4" fillId="4" fontId="15" numFmtId="0" xfId="0" applyAlignment="1" applyBorder="1" applyFont="1">
      <alignment horizontal="center" readingOrder="0" shrinkToFit="0" vertical="center" wrapText="1"/>
    </xf>
    <xf borderId="1" fillId="4" fontId="31" numFmtId="0" xfId="0" applyAlignment="1" applyBorder="1" applyFont="1">
      <alignment horizontal="center" readingOrder="0" shrinkToFit="0" vertical="center" wrapText="1"/>
    </xf>
    <xf borderId="4" fillId="20" fontId="1" numFmtId="0" xfId="0" applyAlignment="1" applyBorder="1" applyFont="1">
      <alignment horizontal="center" readingOrder="0" shrinkToFit="0" vertical="center" wrapText="1"/>
    </xf>
    <xf borderId="1" fillId="4" fontId="32" numFmtId="49" xfId="0" applyAlignment="1" applyBorder="1" applyFont="1" applyNumberFormat="1">
      <alignment horizontal="center" readingOrder="0" shrinkToFit="0" vertical="center" wrapText="1"/>
    </xf>
    <xf borderId="3" fillId="0" fontId="35" numFmtId="0" xfId="0" applyBorder="1" applyFont="1"/>
    <xf borderId="0" fillId="0" fontId="63" numFmtId="0" xfId="0" applyAlignment="1" applyFont="1">
      <alignment horizontal="center" readingOrder="0" shrinkToFit="0" vertical="center" wrapText="1"/>
    </xf>
    <xf borderId="0" fillId="6" fontId="1" numFmtId="0" xfId="0" applyAlignment="1" applyFont="1">
      <alignment horizontal="center" shrinkToFit="0" vertical="center" wrapText="1"/>
    </xf>
    <xf borderId="4" fillId="6" fontId="11" numFmtId="49" xfId="0" applyAlignment="1" applyBorder="1" applyFont="1" applyNumberFormat="1">
      <alignment horizontal="center" readingOrder="0" shrinkToFit="0" vertical="center" wrapText="1"/>
    </xf>
    <xf borderId="1" fillId="0" fontId="60" numFmtId="49" xfId="0" applyAlignment="1" applyBorder="1" applyFont="1" applyNumberFormat="1">
      <alignment horizontal="center" readingOrder="0" shrinkToFit="0" vertical="center" wrapText="1"/>
    </xf>
    <xf borderId="0" fillId="6" fontId="7" numFmtId="0" xfId="0" applyAlignment="1" applyFont="1">
      <alignment horizontal="center" shrinkToFit="0" vertical="center" wrapText="1"/>
    </xf>
    <xf borderId="1" fillId="0" fontId="64" numFmtId="0" xfId="0" applyAlignment="1" applyBorder="1" applyFont="1">
      <alignment horizontal="center" readingOrder="0" shrinkToFit="0" vertical="center" wrapText="1"/>
    </xf>
    <xf borderId="1" fillId="0" fontId="65" numFmtId="0" xfId="0" applyAlignment="1" applyBorder="1" applyFont="1">
      <alignment horizontal="center" readingOrder="0" shrinkToFit="0" vertical="center" wrapText="1"/>
    </xf>
    <xf borderId="0" fillId="6" fontId="15" numFmtId="0" xfId="0" applyAlignment="1" applyFont="1">
      <alignment horizontal="center" shrinkToFit="0" vertical="center" wrapText="1"/>
    </xf>
    <xf borderId="0" fillId="5" fontId="15" numFmtId="0" xfId="0" applyAlignment="1" applyFont="1">
      <alignment horizontal="center" shrinkToFit="0" vertical="center" wrapText="1"/>
    </xf>
    <xf borderId="0" fillId="0" fontId="15" numFmtId="0" xfId="0" applyAlignment="1" applyFont="1">
      <alignment horizontal="center" shrinkToFit="0" vertical="center" wrapText="1"/>
    </xf>
    <xf borderId="1" fillId="0" fontId="66" numFmtId="49" xfId="0" applyAlignment="1" applyBorder="1" applyFont="1" applyNumberFormat="1">
      <alignment horizontal="center" readingOrder="0" shrinkToFit="0" vertical="center" wrapText="1"/>
    </xf>
    <xf borderId="1" fillId="6" fontId="34" numFmtId="49" xfId="0" applyAlignment="1" applyBorder="1" applyFont="1" applyNumberFormat="1">
      <alignment horizontal="center" readingOrder="0" shrinkToFit="0" vertical="center" wrapText="1"/>
    </xf>
    <xf borderId="1" fillId="6" fontId="11" numFmtId="49" xfId="0" applyAlignment="1" applyBorder="1" applyFont="1" applyNumberFormat="1">
      <alignment horizontal="center" readingOrder="0" shrinkToFit="0" vertical="center" wrapText="1"/>
    </xf>
    <xf borderId="1" fillId="6" fontId="67" numFmtId="0" xfId="0" applyAlignment="1" applyBorder="1" applyFont="1">
      <alignment horizontal="center" readingOrder="0" shrinkToFit="0" vertical="center" wrapText="1"/>
    </xf>
    <xf borderId="1" fillId="0" fontId="68" numFmtId="0" xfId="0" applyAlignment="1" applyBorder="1" applyFont="1">
      <alignment horizontal="center" readingOrder="0" shrinkToFit="0" vertical="center" wrapText="1"/>
    </xf>
    <xf borderId="1" fillId="6" fontId="15" numFmtId="0" xfId="0" applyAlignment="1" applyBorder="1" applyFont="1">
      <alignment horizontal="center" readingOrder="0" shrinkToFit="0" vertical="center" wrapText="1"/>
    </xf>
    <xf borderId="1" fillId="6" fontId="69" numFmtId="49" xfId="0" applyAlignment="1" applyBorder="1" applyFont="1" applyNumberFormat="1">
      <alignment horizontal="left" readingOrder="0" shrinkToFit="0" wrapText="0"/>
    </xf>
    <xf borderId="1" fillId="6" fontId="12" numFmtId="0" xfId="0" applyAlignment="1" applyBorder="1" applyFont="1">
      <alignment horizontal="center" readingOrder="0" shrinkToFit="0" vertical="center" wrapText="1"/>
    </xf>
    <xf borderId="1" fillId="0" fontId="70" numFmtId="0" xfId="0" applyAlignment="1" applyBorder="1" applyFont="1">
      <alignment horizontal="center" readingOrder="0" shrinkToFit="0" vertical="center" wrapText="1"/>
    </xf>
    <xf borderId="1" fillId="6" fontId="34" numFmtId="0" xfId="0" applyAlignment="1" applyBorder="1" applyFont="1">
      <alignment horizontal="center" readingOrder="0" shrinkToFit="0" wrapText="0"/>
    </xf>
    <xf borderId="1" fillId="6" fontId="71" numFmtId="0" xfId="0" applyAlignment="1" applyBorder="1" applyFont="1">
      <alignment horizontal="center" readingOrder="0" shrinkToFit="0" vertical="center" wrapText="1"/>
    </xf>
    <xf borderId="1" fillId="0" fontId="15" numFmtId="0" xfId="0" applyAlignment="1" applyBorder="1" applyFont="1">
      <alignment horizontal="center" readingOrder="0" shrinkToFit="0" textRotation="0" vertical="center" wrapText="1"/>
    </xf>
    <xf borderId="1" fillId="6" fontId="15" numFmtId="0" xfId="0" applyAlignment="1" applyBorder="1" applyFont="1">
      <alignment horizontal="center" shrinkToFit="0" vertical="center" wrapText="1"/>
    </xf>
    <xf borderId="1" fillId="30" fontId="1" numFmtId="9" xfId="0" applyAlignment="1" applyBorder="1" applyFill="1" applyFont="1" applyNumberFormat="1">
      <alignment horizontal="center" readingOrder="0" shrinkToFit="0" vertical="center" wrapText="1"/>
    </xf>
    <xf borderId="1" fillId="6" fontId="72" numFmtId="49" xfId="0" applyAlignment="1" applyBorder="1" applyFont="1" applyNumberFormat="1">
      <alignment horizontal="center" readingOrder="0" shrinkToFit="0" vertical="center" wrapText="1"/>
    </xf>
    <xf borderId="1" fillId="6" fontId="73" numFmtId="0" xfId="0" applyAlignment="1" applyBorder="1" applyFont="1">
      <alignment horizontal="center" readingOrder="0"/>
    </xf>
    <xf borderId="0" fillId="6" fontId="67" numFmtId="0" xfId="0" applyAlignment="1" applyFont="1">
      <alignment horizontal="center" readingOrder="0" shrinkToFit="0" wrapText="1"/>
    </xf>
    <xf borderId="1" fillId="0" fontId="74" numFmtId="0" xfId="0" applyAlignment="1" applyBorder="1" applyFont="1">
      <alignment horizontal="center" readingOrder="0" shrinkToFit="0" vertical="center" wrapText="1"/>
    </xf>
    <xf borderId="0" fillId="0" fontId="15" numFmtId="0" xfId="0" applyAlignment="1" applyFont="1">
      <alignment horizontal="center" readingOrder="0" shrinkToFit="0" vertical="center" wrapText="1"/>
    </xf>
    <xf borderId="4" fillId="0" fontId="1" numFmtId="166" xfId="0" applyAlignment="1" applyBorder="1" applyFont="1" applyNumberFormat="1">
      <alignment horizontal="center" readingOrder="0" shrinkToFit="0" vertical="center" wrapText="1"/>
    </xf>
    <xf borderId="1" fillId="6" fontId="32" numFmtId="49" xfId="0" applyAlignment="1" applyBorder="1" applyFont="1" applyNumberFormat="1">
      <alignment horizontal="center" readingOrder="0" shrinkToFit="0" vertical="center" wrapText="0"/>
    </xf>
    <xf borderId="1" fillId="6" fontId="7" numFmtId="0" xfId="0" applyAlignment="1" applyBorder="1" applyFont="1">
      <alignment horizontal="center" readingOrder="0" shrinkToFit="0" vertical="bottom" wrapText="1"/>
    </xf>
    <xf borderId="1" fillId="11" fontId="7" numFmtId="0" xfId="0" applyAlignment="1" applyBorder="1" applyFont="1">
      <alignment horizontal="center" readingOrder="0" shrinkToFit="0" vertical="bottom" wrapText="1"/>
    </xf>
    <xf borderId="1" fillId="0" fontId="75" numFmtId="49" xfId="0" applyAlignment="1" applyBorder="1" applyFont="1" applyNumberFormat="1">
      <alignment horizontal="center" readingOrder="0" shrinkToFit="0" vertical="center" wrapText="1"/>
    </xf>
    <xf borderId="1" fillId="6" fontId="25" numFmtId="49" xfId="0" applyAlignment="1" applyBorder="1" applyFont="1" applyNumberFormat="1">
      <alignment horizontal="center" readingOrder="0" shrinkToFit="0" wrapText="0"/>
    </xf>
    <xf borderId="4" fillId="4" fontId="1" numFmtId="166" xfId="0" applyAlignment="1" applyBorder="1" applyFont="1" applyNumberFormat="1">
      <alignment horizontal="center" readingOrder="0" shrinkToFit="0" vertical="center" wrapText="1"/>
    </xf>
    <xf borderId="1" fillId="4" fontId="64" numFmtId="0" xfId="0" applyAlignment="1" applyBorder="1" applyFont="1">
      <alignment horizontal="center" readingOrder="0" shrinkToFit="0" vertical="center" wrapText="1"/>
    </xf>
    <xf borderId="1" fillId="12" fontId="15" numFmtId="0" xfId="0" applyAlignment="1" applyBorder="1" applyFont="1">
      <alignment horizontal="center" readingOrder="0" shrinkToFit="0" vertical="center" wrapText="1"/>
    </xf>
    <xf borderId="1" fillId="0" fontId="76" numFmtId="49" xfId="0" applyAlignment="1" applyBorder="1" applyFont="1" applyNumberFormat="1">
      <alignment horizontal="center" readingOrder="0" shrinkToFit="0" vertical="bottom" wrapText="0"/>
    </xf>
    <xf borderId="0" fillId="4" fontId="34" numFmtId="0" xfId="0" applyAlignment="1" applyFont="1">
      <alignment horizontal="center" readingOrder="0" shrinkToFit="0" wrapText="0"/>
    </xf>
    <xf borderId="1" fillId="0" fontId="77" numFmtId="0" xfId="0" applyAlignment="1" applyBorder="1" applyFont="1">
      <alignment horizontal="center" readingOrder="0" shrinkToFit="0" vertical="center" wrapText="1"/>
    </xf>
    <xf borderId="1" fillId="5" fontId="15" numFmtId="0" xfId="0" applyAlignment="1" applyBorder="1" applyFont="1">
      <alignment horizontal="center" shrinkToFit="0" vertical="center" wrapText="1"/>
    </xf>
    <xf borderId="1" fillId="4" fontId="15" numFmtId="0" xfId="0" applyAlignment="1" applyBorder="1" applyFont="1">
      <alignment horizontal="center" shrinkToFit="0" vertical="center" wrapText="1"/>
    </xf>
    <xf borderId="1" fillId="0" fontId="78" numFmtId="49" xfId="0" applyAlignment="1" applyBorder="1" applyFont="1" applyNumberFormat="1">
      <alignment horizontal="center" readingOrder="0" shrinkToFit="0" vertical="center" wrapText="1"/>
    </xf>
    <xf borderId="0" fillId="0" fontId="79" numFmtId="0" xfId="0" applyAlignment="1" applyFont="1">
      <alignment readingOrder="0"/>
    </xf>
    <xf borderId="1" fillId="6" fontId="34" numFmtId="49" xfId="0" applyAlignment="1" applyBorder="1" applyFont="1" applyNumberFormat="1">
      <alignment horizontal="center" readingOrder="0" shrinkToFit="0" vertical="center" wrapText="0"/>
    </xf>
    <xf borderId="1" fillId="6" fontId="39" numFmtId="49" xfId="0" applyAlignment="1" applyBorder="1" applyFont="1" applyNumberFormat="1">
      <alignment horizontal="center" readingOrder="0" shrinkToFit="0" vertical="bottom" wrapText="0"/>
    </xf>
    <xf borderId="1" fillId="6" fontId="80" numFmtId="0" xfId="0" applyAlignment="1" applyBorder="1" applyFont="1">
      <alignment horizontal="center" readingOrder="0" shrinkToFit="0" wrapText="1"/>
    </xf>
    <xf borderId="0" fillId="11" fontId="81" numFmtId="0" xfId="0" applyAlignment="1" applyFont="1">
      <alignment horizontal="center" vertical="center"/>
    </xf>
    <xf borderId="1" fillId="0" fontId="82" numFmtId="49" xfId="0" applyAlignment="1" applyBorder="1" applyFont="1" applyNumberFormat="1">
      <alignment horizontal="center" readingOrder="0" shrinkToFit="0" vertical="bottom" wrapText="1"/>
    </xf>
    <xf borderId="0" fillId="11" fontId="81" numFmtId="0" xfId="0" applyAlignment="1" applyFont="1">
      <alignment horizontal="center" readingOrder="0" vertical="center"/>
    </xf>
    <xf borderId="1" fillId="0" fontId="15" numFmtId="49" xfId="0" applyAlignment="1" applyBorder="1" applyFont="1" applyNumberFormat="1">
      <alignment horizontal="center" shrinkToFit="0" vertical="center" wrapText="1"/>
    </xf>
    <xf borderId="1" fillId="0" fontId="64" numFmtId="0" xfId="0" applyAlignment="1" applyBorder="1" applyFont="1">
      <alignment horizontal="center" shrinkToFit="0" vertical="center" wrapText="1"/>
    </xf>
    <xf borderId="1" fillId="0" fontId="14" numFmtId="49" xfId="0" applyAlignment="1" applyBorder="1" applyFont="1" applyNumberFormat="1">
      <alignment horizontal="center" shrinkToFit="0" vertical="center" wrapText="1"/>
    </xf>
    <xf borderId="1" fillId="0" fontId="15" numFmtId="9" xfId="0" applyAlignment="1" applyBorder="1" applyFont="1" applyNumberFormat="1">
      <alignment horizontal="center" shrinkToFit="0" vertical="center" wrapText="1"/>
    </xf>
    <xf borderId="1" fillId="0" fontId="15" numFmtId="3" xfId="0" applyAlignment="1" applyBorder="1" applyFont="1" applyNumberFormat="1">
      <alignment horizontal="center" shrinkToFit="0" vertical="center" wrapText="1"/>
    </xf>
    <xf borderId="1" fillId="0" fontId="15" numFmtId="0" xfId="0" applyAlignment="1" applyBorder="1" applyFont="1">
      <alignment horizontal="center" shrinkToFit="0" textRotation="0" vertical="center" wrapText="1"/>
    </xf>
    <xf borderId="0" fillId="0" fontId="1" numFmtId="0" xfId="0" applyAlignment="1" applyFont="1">
      <alignment horizontal="center" readingOrder="0" shrinkToFit="0" vertical="center" wrapText="1"/>
    </xf>
    <xf borderId="1" fillId="0" fontId="1" numFmtId="0" xfId="0" applyAlignment="1" applyBorder="1" applyFont="1">
      <alignment horizontal="left" readingOrder="0" shrinkToFit="0" vertical="center" wrapText="1"/>
    </xf>
    <xf borderId="7" fillId="0" fontId="15" numFmtId="0" xfId="0" applyAlignment="1" applyBorder="1" applyFont="1">
      <alignment horizontal="center" shrinkToFit="0" vertical="center" wrapText="1"/>
    </xf>
    <xf borderId="0" fillId="0" fontId="1" numFmtId="0" xfId="0" applyAlignment="1" applyFont="1">
      <alignment horizontal="left" readingOrder="0" shrinkToFit="0" vertical="center" wrapText="1"/>
    </xf>
    <xf borderId="0" fillId="0" fontId="15" numFmtId="49" xfId="0" applyAlignment="1" applyFont="1" applyNumberFormat="1">
      <alignment horizontal="center" shrinkToFit="0" vertical="center" wrapText="1"/>
    </xf>
    <xf borderId="0" fillId="0" fontId="64" numFmtId="0" xfId="0" applyAlignment="1" applyFont="1">
      <alignment horizontal="center" shrinkToFit="0" vertical="center" wrapText="1"/>
    </xf>
    <xf borderId="0" fillId="0" fontId="14" numFmtId="49" xfId="0" applyAlignment="1" applyFont="1" applyNumberFormat="1">
      <alignment horizontal="center" shrinkToFit="0" vertical="center" wrapText="1"/>
    </xf>
    <xf borderId="0" fillId="0" fontId="15" numFmtId="9" xfId="0" applyAlignment="1" applyFont="1" applyNumberFormat="1">
      <alignment horizontal="center" shrinkToFit="0" vertical="center" wrapText="1"/>
    </xf>
    <xf borderId="0" fillId="0" fontId="15" numFmtId="3" xfId="0" applyAlignment="1" applyFont="1" applyNumberFormat="1">
      <alignment horizontal="center" shrinkToFit="0" vertical="center" wrapText="1"/>
    </xf>
    <xf borderId="0" fillId="0" fontId="15" numFmtId="0" xfId="0" applyAlignment="1" applyFont="1">
      <alignment horizontal="left" shrinkToFit="0" vertical="center" wrapText="1"/>
    </xf>
    <xf borderId="4" fillId="0" fontId="15" numFmtId="0" xfId="0" applyAlignment="1" applyBorder="1" applyFont="1">
      <alignment horizontal="center" shrinkToFit="0" vertical="center" wrapText="1"/>
    </xf>
    <xf borderId="2" fillId="2" fontId="3" numFmtId="0" xfId="0" applyAlignment="1" applyBorder="1" applyFont="1">
      <alignment horizontal="center" readingOrder="0" shrinkToFit="0" vertical="center" wrapText="1"/>
    </xf>
    <xf borderId="2" fillId="2" fontId="83" numFmtId="0" xfId="0" applyAlignment="1" applyBorder="1" applyFont="1">
      <alignment horizontal="center" readingOrder="0" shrinkToFit="0" vertical="center" wrapText="1"/>
    </xf>
    <xf borderId="2" fillId="2" fontId="43" numFmtId="0" xfId="0" applyAlignment="1" applyBorder="1" applyFont="1">
      <alignment horizontal="center" readingOrder="0" shrinkToFit="0" vertical="center" wrapText="1"/>
    </xf>
    <xf borderId="1" fillId="2" fontId="2" numFmtId="49" xfId="0" applyAlignment="1" applyBorder="1" applyFont="1" applyNumberFormat="1">
      <alignment horizontal="center" readingOrder="0" shrinkToFit="0" vertical="center" wrapText="1"/>
    </xf>
    <xf borderId="2" fillId="2" fontId="6" numFmtId="0" xfId="0" applyAlignment="1" applyBorder="1" applyFont="1">
      <alignment horizontal="center" readingOrder="0" shrinkToFit="0" vertical="center" wrapText="1"/>
    </xf>
    <xf borderId="2" fillId="2" fontId="7" numFmtId="0" xfId="0" applyAlignment="1" applyBorder="1" applyFont="1">
      <alignment horizontal="center" readingOrder="0" shrinkToFit="0" textRotation="90" vertical="center" wrapText="1"/>
    </xf>
    <xf borderId="2" fillId="2" fontId="7" numFmtId="0" xfId="0" applyAlignment="1" applyBorder="1" applyFont="1">
      <alignment horizontal="center" readingOrder="0" shrinkToFit="0" textRotation="0" vertical="center" wrapText="1"/>
    </xf>
    <xf borderId="2" fillId="2" fontId="8" numFmtId="0" xfId="0" applyAlignment="1" applyBorder="1" applyFont="1">
      <alignment horizontal="center" readingOrder="0" shrinkToFit="0" vertical="center" wrapText="1"/>
    </xf>
    <xf borderId="2" fillId="2" fontId="9" numFmtId="0" xfId="0" applyAlignment="1" applyBorder="1" applyFont="1">
      <alignment horizontal="center" readingOrder="0" shrinkToFit="0" vertical="center" wrapText="1"/>
    </xf>
    <xf borderId="2" fillId="2" fontId="7" numFmtId="0" xfId="0" applyAlignment="1" applyBorder="1" applyFont="1">
      <alignment horizontal="center" readingOrder="0" shrinkToFit="0" vertical="center" wrapText="1"/>
    </xf>
    <xf borderId="2" fillId="3" fontId="7" numFmtId="0" xfId="0" applyAlignment="1" applyBorder="1" applyFont="1">
      <alignment horizontal="center" readingOrder="0" shrinkToFit="0" vertical="center" wrapText="1"/>
    </xf>
    <xf borderId="2" fillId="3" fontId="1" numFmtId="0" xfId="0" applyAlignment="1" applyBorder="1" applyFont="1">
      <alignment horizontal="center" readingOrder="0" shrinkToFit="0" vertical="center" wrapText="1"/>
    </xf>
    <xf borderId="2" fillId="4" fontId="1" numFmtId="0" xfId="0" applyAlignment="1" applyBorder="1" applyFont="1">
      <alignment horizontal="center" readingOrder="0" shrinkToFit="0" vertical="center" wrapText="1"/>
    </xf>
    <xf borderId="1" fillId="0" fontId="84" numFmtId="0" xfId="0" applyAlignment="1" applyBorder="1" applyFont="1">
      <alignment horizontal="center" readingOrder="0" shrinkToFit="0" vertical="center" wrapText="1"/>
    </xf>
    <xf borderId="2" fillId="0" fontId="84" numFmtId="0" xfId="0" applyAlignment="1" applyBorder="1" applyFont="1">
      <alignment horizontal="center" readingOrder="0" shrinkToFit="0" vertical="center" wrapText="1"/>
    </xf>
    <xf borderId="2" fillId="0" fontId="7" numFmtId="0" xfId="0" applyAlignment="1" applyBorder="1" applyFont="1">
      <alignment horizontal="center" readingOrder="0" shrinkToFit="0" vertical="center" wrapText="1"/>
    </xf>
    <xf borderId="0" fillId="0" fontId="1" numFmtId="0" xfId="0" applyAlignment="1" applyFont="1">
      <alignment readingOrder="0" shrinkToFit="0" vertical="center" wrapText="1"/>
    </xf>
    <xf borderId="2" fillId="0" fontId="7" numFmtId="0" xfId="0" applyAlignment="1" applyBorder="1" applyFont="1">
      <alignment horizontal="left" readingOrder="0" shrinkToFit="0" vertical="center" wrapText="1"/>
    </xf>
    <xf borderId="0" fillId="0" fontId="1" numFmtId="0" xfId="0" applyAlignment="1" applyFont="1">
      <alignment horizontal="center" shrinkToFit="0" vertical="center" wrapText="1"/>
    </xf>
    <xf borderId="0" fillId="4" fontId="1" numFmtId="0" xfId="0" applyAlignment="1" applyFont="1">
      <alignment readingOrder="0" shrinkToFit="0" vertical="bottom" wrapText="0"/>
    </xf>
    <xf borderId="3" fillId="0" fontId="7" numFmtId="49" xfId="0" applyAlignment="1" applyBorder="1" applyFont="1" applyNumberFormat="1">
      <alignment horizontal="center" readingOrder="0" shrinkToFit="0" wrapText="0"/>
    </xf>
    <xf borderId="1" fillId="0" fontId="3" numFmtId="0" xfId="0" applyAlignment="1" applyBorder="1" applyFont="1">
      <alignment vertical="bottom"/>
    </xf>
    <xf borderId="2" fillId="0" fontId="3" numFmtId="0" xfId="0" applyAlignment="1" applyBorder="1" applyFont="1">
      <alignment horizontal="center" readingOrder="0" vertical="bottom"/>
    </xf>
    <xf borderId="2" fillId="6" fontId="12" numFmtId="0" xfId="0" applyAlignment="1" applyBorder="1" applyFont="1">
      <alignment horizontal="left" readingOrder="0"/>
    </xf>
    <xf borderId="8" fillId="0" fontId="85" numFmtId="0" xfId="0" applyAlignment="1" applyBorder="1" applyFont="1">
      <alignment horizontal="center" readingOrder="0" shrinkToFit="0" wrapText="0"/>
    </xf>
    <xf borderId="4" fillId="0" fontId="86" numFmtId="0" xfId="0" applyAlignment="1" applyBorder="1" applyFont="1">
      <alignment horizontal="center" readingOrder="0" shrinkToFit="0" wrapText="0"/>
    </xf>
    <xf borderId="4" fillId="31" fontId="7" numFmtId="0" xfId="0" applyAlignment="1" applyBorder="1" applyFill="1" applyFont="1">
      <alignment horizontal="center" readingOrder="0" shrinkToFit="0" wrapText="0"/>
    </xf>
    <xf borderId="9" fillId="2" fontId="7" numFmtId="9" xfId="0" applyAlignment="1" applyBorder="1" applyFont="1" applyNumberFormat="1">
      <alignment horizontal="center" shrinkToFit="0" wrapText="0"/>
    </xf>
    <xf borderId="3" fillId="10" fontId="7" numFmtId="3" xfId="0" applyAlignment="1" applyBorder="1" applyFont="1" applyNumberFormat="1">
      <alignment horizontal="center" readingOrder="0" vertical="center"/>
    </xf>
    <xf borderId="1" fillId="0" fontId="7" numFmtId="0" xfId="0" applyAlignment="1" applyBorder="1" applyFont="1">
      <alignment horizontal="left" readingOrder="0" vertical="top"/>
    </xf>
    <xf borderId="2" fillId="0" fontId="7" numFmtId="0" xfId="0" applyAlignment="1" applyBorder="1" applyFont="1">
      <alignment horizontal="left" readingOrder="0" vertical="top"/>
    </xf>
    <xf borderId="3" fillId="0" fontId="7" numFmtId="0" xfId="0" applyAlignment="1" applyBorder="1" applyFont="1">
      <alignment horizontal="center" readingOrder="0" shrinkToFit="0" wrapText="0"/>
    </xf>
    <xf borderId="9" fillId="0" fontId="7" numFmtId="0" xfId="0" applyAlignment="1" applyBorder="1" applyFont="1">
      <alignment horizontal="left" readingOrder="0" shrinkToFit="0" wrapText="0"/>
    </xf>
    <xf borderId="1" fillId="0" fontId="7" numFmtId="0" xfId="0" applyAlignment="1" applyBorder="1" applyFont="1">
      <alignment horizontal="left" readingOrder="0" shrinkToFit="0" wrapText="0"/>
    </xf>
    <xf borderId="2" fillId="0" fontId="7" numFmtId="0" xfId="0" applyAlignment="1" applyBorder="1" applyFont="1">
      <alignment horizontal="left" readingOrder="0" shrinkToFit="0" wrapText="0"/>
    </xf>
    <xf borderId="3" fillId="5" fontId="7" numFmtId="0" xfId="0" applyAlignment="1" applyBorder="1" applyFont="1">
      <alignment horizontal="center" readingOrder="0" shrinkToFit="0" wrapText="0"/>
    </xf>
    <xf borderId="3" fillId="0" fontId="7" numFmtId="0" xfId="0" applyAlignment="1" applyBorder="1" applyFont="1">
      <alignment horizontal="left" readingOrder="0" shrinkToFit="0" wrapText="0"/>
    </xf>
    <xf borderId="3" fillId="0" fontId="7" numFmtId="0" xfId="0" applyAlignment="1" applyBorder="1" applyFont="1">
      <alignment horizontal="left" readingOrder="0" shrinkToFit="0" vertical="bottom" wrapText="0"/>
    </xf>
    <xf borderId="3" fillId="0" fontId="87" numFmtId="0" xfId="0" applyAlignment="1" applyBorder="1" applyFont="1">
      <alignment horizontal="left" readingOrder="0" shrinkToFit="0" wrapText="0"/>
    </xf>
    <xf borderId="3" fillId="0" fontId="7" numFmtId="0" xfId="0" applyAlignment="1" applyBorder="1" applyFont="1">
      <alignment horizontal="center" readingOrder="0"/>
    </xf>
    <xf borderId="3" fillId="0" fontId="7" numFmtId="9" xfId="0" applyAlignment="1" applyBorder="1" applyFont="1" applyNumberFormat="1">
      <alignment horizontal="center" readingOrder="0" shrinkToFit="0" wrapText="0"/>
    </xf>
    <xf borderId="4" fillId="32" fontId="7" numFmtId="0" xfId="0" applyAlignment="1" applyBorder="1" applyFill="1" applyFont="1">
      <alignment horizontal="left" readingOrder="0"/>
    </xf>
    <xf borderId="3" fillId="33" fontId="7" numFmtId="0" xfId="0" applyAlignment="1" applyBorder="1" applyFill="1" applyFont="1">
      <alignment horizontal="left" readingOrder="0" shrinkToFit="0" wrapText="0"/>
    </xf>
    <xf borderId="3" fillId="0" fontId="7" numFmtId="0" xfId="0" applyAlignment="1" applyBorder="1" applyFont="1">
      <alignment horizontal="right" readingOrder="0" shrinkToFit="0" vertical="bottom" wrapText="0"/>
    </xf>
    <xf borderId="0" fillId="0" fontId="1" numFmtId="0" xfId="0" applyAlignment="1" applyFont="1">
      <alignment horizontal="center" readingOrder="0" shrinkToFit="0" vertical="bottom" wrapText="0"/>
    </xf>
    <xf borderId="1" fillId="11" fontId="1" numFmtId="167" xfId="0" applyAlignment="1" applyBorder="1" applyFont="1" applyNumberFormat="1">
      <alignment horizontal="center" readingOrder="0" shrinkToFit="0" vertical="center" wrapText="1"/>
    </xf>
    <xf borderId="1" fillId="11" fontId="1" numFmtId="168" xfId="0" applyAlignment="1" applyBorder="1" applyFont="1" applyNumberFormat="1">
      <alignment horizontal="center" readingOrder="0" shrinkToFit="0" vertical="center" wrapText="1"/>
    </xf>
    <xf borderId="0" fillId="0" fontId="7" numFmtId="0" xfId="0" applyAlignment="1" applyFont="1">
      <alignment horizontal="center" readingOrder="0" shrinkToFit="0" wrapText="0"/>
    </xf>
    <xf borderId="6" fillId="0" fontId="1" numFmtId="168" xfId="0" applyAlignment="1" applyBorder="1" applyFont="1" applyNumberFormat="1">
      <alignment horizontal="left" readingOrder="0"/>
    </xf>
    <xf borderId="6" fillId="0" fontId="1" numFmtId="9" xfId="0" applyAlignment="1" applyBorder="1" applyFont="1" applyNumberFormat="1">
      <alignment horizontal="left" readingOrder="0"/>
    </xf>
    <xf borderId="6" fillId="0" fontId="7" numFmtId="0" xfId="0" applyAlignment="1" applyBorder="1" applyFont="1">
      <alignment horizontal="center" readingOrder="0"/>
    </xf>
    <xf borderId="6" fillId="0" fontId="7" numFmtId="3" xfId="0" applyAlignment="1" applyBorder="1" applyFont="1" applyNumberFormat="1">
      <alignment horizontal="center" readingOrder="0"/>
    </xf>
    <xf borderId="0" fillId="0" fontId="1" numFmtId="9" xfId="0" applyAlignment="1" applyFont="1" applyNumberFormat="1">
      <alignment horizontal="right" readingOrder="0" shrinkToFit="0" vertical="bottom" wrapText="0"/>
    </xf>
    <xf borderId="3" fillId="0" fontId="7" numFmtId="0" xfId="0" applyAlignment="1" applyBorder="1" applyFont="1">
      <alignment horizontal="center"/>
    </xf>
    <xf borderId="3" fillId="0" fontId="88" numFmtId="0" xfId="0" applyAlignment="1" applyBorder="1" applyFont="1">
      <alignment horizontal="center" readingOrder="0"/>
    </xf>
    <xf borderId="0" fillId="0" fontId="7" numFmtId="0" xfId="0" applyAlignment="1" applyFont="1">
      <alignment horizontal="center"/>
    </xf>
    <xf borderId="0" fillId="0" fontId="1" numFmtId="0" xfId="0" applyAlignment="1" applyFont="1">
      <alignment shrinkToFit="0" vertical="bottom" wrapText="0"/>
    </xf>
    <xf borderId="0" fillId="0" fontId="1" numFmtId="9" xfId="0" applyAlignment="1" applyFont="1" applyNumberFormat="1">
      <alignment shrinkToFit="0" vertical="bottom" wrapText="0"/>
    </xf>
    <xf borderId="1" fillId="11" fontId="1" numFmtId="0" xfId="0" applyAlignment="1" applyBorder="1" applyFont="1">
      <alignment horizontal="center" readingOrder="0" shrinkToFit="0" wrapText="0"/>
    </xf>
    <xf borderId="3" fillId="6" fontId="12" numFmtId="0" xfId="0" applyAlignment="1" applyBorder="1" applyFont="1">
      <alignment horizontal="left" readingOrder="0"/>
    </xf>
    <xf borderId="4" fillId="0" fontId="7" numFmtId="0" xfId="0" applyAlignment="1" applyBorder="1" applyFont="1">
      <alignment horizontal="left" readingOrder="0" vertical="top"/>
    </xf>
    <xf borderId="3" fillId="0" fontId="7" numFmtId="0" xfId="0" applyAlignment="1" applyBorder="1" applyFont="1">
      <alignment horizontal="left" readingOrder="0" vertical="top"/>
    </xf>
    <xf borderId="4" fillId="0" fontId="7" numFmtId="0" xfId="0" applyAlignment="1" applyBorder="1" applyFont="1">
      <alignment horizontal="left" readingOrder="0" shrinkToFit="0" wrapText="0"/>
    </xf>
    <xf borderId="0" fillId="0" fontId="1" numFmtId="9" xfId="0" applyAlignment="1" applyFont="1" applyNumberFormat="1">
      <alignment horizontal="left"/>
    </xf>
    <xf borderId="3" fillId="0" fontId="7" numFmtId="0" xfId="0" applyAlignment="1" applyBorder="1" applyFont="1">
      <alignment horizontal="left" shrinkToFit="0" wrapText="0"/>
    </xf>
    <xf borderId="3" fillId="0" fontId="89" numFmtId="0" xfId="0" applyAlignment="1" applyBorder="1" applyFont="1">
      <alignment horizontal="center"/>
    </xf>
    <xf borderId="4" fillId="11" fontId="1" numFmtId="0" xfId="0" applyAlignment="1" applyBorder="1" applyFont="1">
      <alignment horizontal="center" readingOrder="0" shrinkToFit="0" wrapText="0"/>
    </xf>
    <xf borderId="7" fillId="31" fontId="7" numFmtId="0" xfId="0" applyAlignment="1" applyBorder="1" applyFont="1">
      <alignment horizontal="center" readingOrder="0" shrinkToFit="0" wrapText="0"/>
    </xf>
    <xf borderId="9" fillId="0" fontId="90" numFmtId="0" xfId="0" applyAlignment="1" applyBorder="1" applyFont="1">
      <alignment horizontal="left" readingOrder="0"/>
    </xf>
    <xf borderId="3" fillId="0" fontId="91" numFmtId="0" xfId="0" applyAlignment="1" applyBorder="1" applyFont="1">
      <alignment horizontal="center" readingOrder="0"/>
    </xf>
    <xf borderId="0" fillId="0" fontId="7" numFmtId="0" xfId="0" applyAlignment="1" applyFont="1">
      <alignment horizontal="left" readingOrder="0" shrinkToFit="0" wrapText="0"/>
    </xf>
    <xf borderId="0" fillId="0" fontId="92" numFmtId="0" xfId="0" applyAlignment="1" applyFont="1">
      <alignment horizontal="left" readingOrder="0" shrinkToFit="0" wrapText="0"/>
    </xf>
    <xf borderId="0" fillId="0" fontId="1" numFmtId="0" xfId="0" applyAlignment="1" applyFont="1">
      <alignment readingOrder="0" shrinkToFit="0" vertical="bottom" wrapText="0"/>
    </xf>
    <xf borderId="4" fillId="0" fontId="93" numFmtId="0" xfId="0" applyAlignment="1" applyBorder="1" applyFont="1">
      <alignment horizontal="center" readingOrder="0" shrinkToFit="0" wrapText="0"/>
    </xf>
    <xf borderId="3" fillId="6" fontId="7" numFmtId="0" xfId="0" applyAlignment="1" applyBorder="1" applyFont="1">
      <alignment horizontal="center" readingOrder="0" shrinkToFit="0" wrapText="0"/>
    </xf>
    <xf borderId="3" fillId="6" fontId="94" numFmtId="0" xfId="0" applyAlignment="1" applyBorder="1" applyFont="1">
      <alignment horizontal="left" shrinkToFit="0" wrapText="0"/>
    </xf>
    <xf borderId="3" fillId="0" fontId="7" numFmtId="0" xfId="0" applyAlignment="1" applyBorder="1" applyFont="1">
      <alignment horizontal="right" shrinkToFit="0" vertical="bottom" wrapText="0"/>
    </xf>
    <xf borderId="9" fillId="0" fontId="90" numFmtId="0" xfId="0" applyAlignment="1" applyBorder="1" applyFont="1">
      <alignment horizontal="left" readingOrder="0" shrinkToFit="0" wrapText="0"/>
    </xf>
    <xf borderId="0" fillId="0" fontId="7" numFmtId="0" xfId="0" applyAlignment="1" applyFont="1">
      <alignment horizontal="center" readingOrder="0"/>
    </xf>
    <xf borderId="0" fillId="0" fontId="95" numFmtId="0" xfId="0" applyAlignment="1" applyFont="1">
      <alignment horizontal="center" readingOrder="0"/>
    </xf>
    <xf borderId="0" fillId="4" fontId="1" numFmtId="0" xfId="0" applyAlignment="1" applyFont="1">
      <alignment horizontal="center" readingOrder="0" shrinkToFit="0" vertical="bottom" wrapText="0"/>
    </xf>
    <xf borderId="3" fillId="4" fontId="7" numFmtId="0" xfId="0" applyAlignment="1" applyBorder="1" applyFont="1">
      <alignment horizontal="center" readingOrder="0" shrinkToFit="0" wrapText="0"/>
    </xf>
    <xf borderId="6" fillId="0" fontId="3" numFmtId="0" xfId="0" applyAlignment="1" applyBorder="1" applyFont="1">
      <alignment horizontal="left" readingOrder="0" shrinkToFit="0" wrapText="0"/>
    </xf>
    <xf borderId="3" fillId="0" fontId="3" numFmtId="0" xfId="0" applyAlignment="1" applyBorder="1" applyFont="1">
      <alignment horizontal="center" readingOrder="0" shrinkToFit="0" wrapText="0"/>
    </xf>
    <xf borderId="3" fillId="0" fontId="96" numFmtId="0" xfId="0" applyAlignment="1" applyBorder="1" applyFont="1">
      <alignment horizontal="center" readingOrder="0"/>
    </xf>
    <xf borderId="3" fillId="0" fontId="96" numFmtId="0" xfId="0" applyAlignment="1" applyBorder="1" applyFont="1">
      <alignment horizontal="center"/>
    </xf>
    <xf borderId="0" fillId="0" fontId="97" numFmtId="0" xfId="0" applyAlignment="1" applyFont="1">
      <alignment horizontal="center"/>
    </xf>
    <xf borderId="6" fillId="4" fontId="7" numFmtId="0" xfId="0" applyAlignment="1" applyBorder="1" applyFont="1">
      <alignment horizontal="center" readingOrder="0" shrinkToFit="0" wrapText="0"/>
    </xf>
    <xf borderId="6" fillId="5" fontId="7" numFmtId="0" xfId="0" applyAlignment="1" applyBorder="1" applyFont="1">
      <alignment horizontal="center" readingOrder="0" shrinkToFit="0" wrapText="0"/>
    </xf>
    <xf borderId="3" fillId="0" fontId="98" numFmtId="0" xfId="0" applyAlignment="1" applyBorder="1" applyFont="1">
      <alignment horizontal="left" shrinkToFit="0" wrapText="0"/>
    </xf>
    <xf borderId="0" fillId="4" fontId="1" numFmtId="0" xfId="0" applyAlignment="1" applyFont="1">
      <alignment horizontal="center" readingOrder="0" shrinkToFit="0" wrapText="0"/>
    </xf>
    <xf borderId="9" fillId="0" fontId="7" numFmtId="0" xfId="0" applyAlignment="1" applyBorder="1" applyFont="1">
      <alignment horizontal="left" readingOrder="0"/>
    </xf>
    <xf borderId="3" fillId="4" fontId="7" numFmtId="0" xfId="0" applyAlignment="1" applyBorder="1" applyFont="1">
      <alignment horizontal="center" readingOrder="0"/>
    </xf>
    <xf borderId="3" fillId="0" fontId="3" numFmtId="0" xfId="0" applyAlignment="1" applyBorder="1" applyFont="1">
      <alignment horizontal="left" readingOrder="0" shrinkToFit="0" wrapText="0"/>
    </xf>
    <xf borderId="6" fillId="0" fontId="7" numFmtId="49" xfId="0" applyAlignment="1" applyBorder="1" applyFont="1" applyNumberFormat="1">
      <alignment horizontal="center" readingOrder="0" shrinkToFit="0" wrapText="0"/>
    </xf>
    <xf borderId="9" fillId="23" fontId="7" numFmtId="9" xfId="0" applyAlignment="1" applyBorder="1" applyFont="1" applyNumberFormat="1">
      <alignment horizontal="center" shrinkToFit="0" wrapText="0"/>
    </xf>
    <xf borderId="0" fillId="0" fontId="99" numFmtId="0" xfId="0" applyAlignment="1" applyFont="1">
      <alignment horizontal="center" readingOrder="0" shrinkToFit="0" wrapText="0"/>
    </xf>
    <xf borderId="9" fillId="0" fontId="100" numFmtId="0" xfId="0" applyAlignment="1" applyBorder="1" applyFont="1">
      <alignment horizontal="left" readingOrder="0" shrinkToFit="0" wrapText="0"/>
    </xf>
    <xf borderId="9" fillId="0" fontId="7" numFmtId="0" xfId="0" applyAlignment="1" applyBorder="1" applyFont="1">
      <alignment horizontal="center" readingOrder="0" shrinkToFit="0" wrapText="0"/>
    </xf>
    <xf borderId="3" fillId="33" fontId="7" numFmtId="0" xfId="0" applyAlignment="1" applyBorder="1" applyFont="1">
      <alignment horizontal="left" readingOrder="0"/>
    </xf>
    <xf borderId="6" fillId="11" fontId="1" numFmtId="168" xfId="0" applyAlignment="1" applyBorder="1" applyFont="1" applyNumberFormat="1">
      <alignment horizontal="left" readingOrder="0"/>
    </xf>
    <xf borderId="3" fillId="0" fontId="3" numFmtId="0" xfId="0" applyAlignment="1" applyBorder="1" applyFont="1">
      <alignment horizontal="center" readingOrder="0"/>
    </xf>
    <xf borderId="3" fillId="0" fontId="3" numFmtId="0" xfId="0" applyAlignment="1" applyBorder="1" applyFont="1">
      <alignment horizontal="center"/>
    </xf>
    <xf borderId="3" fillId="0" fontId="3" numFmtId="0" xfId="0" applyAlignment="1" applyBorder="1" applyFont="1">
      <alignment horizontal="left" shrinkToFit="0" wrapText="0"/>
    </xf>
    <xf borderId="0" fillId="0" fontId="3" numFmtId="0" xfId="0" applyAlignment="1" applyFont="1">
      <alignment horizontal="center"/>
    </xf>
    <xf borderId="3" fillId="0" fontId="12" numFmtId="0" xfId="0" applyAlignment="1" applyBorder="1" applyFont="1">
      <alignment readingOrder="0" vertical="bottom"/>
    </xf>
    <xf borderId="2" fillId="0" fontId="101" numFmtId="0" xfId="0" applyAlignment="1" applyBorder="1" applyFont="1">
      <alignment horizontal="center" shrinkToFit="0" wrapText="0"/>
    </xf>
    <xf borderId="1" fillId="31" fontId="7" numFmtId="0" xfId="0" applyAlignment="1" applyBorder="1" applyFont="1">
      <alignment horizontal="center" readingOrder="0" shrinkToFit="0" wrapText="0"/>
    </xf>
    <xf borderId="3" fillId="0" fontId="7" numFmtId="0" xfId="0" applyAlignment="1" applyBorder="1" applyFont="1">
      <alignment horizontal="left" readingOrder="0" shrinkToFit="0" vertical="top" wrapText="0"/>
    </xf>
    <xf borderId="2" fillId="0" fontId="7" numFmtId="0" xfId="0" applyAlignment="1" applyBorder="1" applyFont="1">
      <alignment horizontal="left" shrinkToFit="0" wrapText="0"/>
    </xf>
    <xf borderId="2" fillId="5" fontId="7" numFmtId="0" xfId="0" applyAlignment="1" applyBorder="1" applyFont="1">
      <alignment horizontal="center" readingOrder="0" shrinkToFit="0" wrapText="0"/>
    </xf>
    <xf borderId="2" fillId="0" fontId="102" numFmtId="0" xfId="0" applyAlignment="1" applyBorder="1" applyFont="1">
      <alignment horizontal="left" shrinkToFit="0" wrapText="0"/>
    </xf>
    <xf borderId="2" fillId="0" fontId="7" numFmtId="0" xfId="0" applyAlignment="1" applyBorder="1" applyFont="1">
      <alignment horizontal="center" readingOrder="0" shrinkToFit="0" wrapText="0"/>
    </xf>
    <xf borderId="2" fillId="0" fontId="7" numFmtId="0" xfId="0" applyAlignment="1" applyBorder="1" applyFont="1">
      <alignment horizontal="center" readingOrder="0"/>
    </xf>
    <xf borderId="1" fillId="0" fontId="7" numFmtId="0" xfId="0" applyAlignment="1" applyBorder="1" applyFont="1">
      <alignment horizontal="center" readingOrder="0" shrinkToFit="0" wrapText="0"/>
    </xf>
    <xf borderId="2" fillId="0" fontId="7" numFmtId="0" xfId="0" applyAlignment="1" applyBorder="1" applyFont="1">
      <alignment horizontal="right" readingOrder="0" shrinkToFit="0" vertical="bottom" wrapText="0"/>
    </xf>
    <xf borderId="10" fillId="0" fontId="7" numFmtId="0" xfId="0" applyAlignment="1" applyBorder="1" applyFont="1">
      <alignment horizontal="center" readingOrder="0" shrinkToFit="0" wrapText="0"/>
    </xf>
    <xf borderId="0" fillId="0" fontId="1" numFmtId="0" xfId="0" applyAlignment="1" applyFont="1">
      <alignment horizontal="left" shrinkToFit="0" vertical="bottom" wrapText="0"/>
    </xf>
    <xf borderId="1" fillId="0" fontId="7" numFmtId="0" xfId="0" applyAlignment="1" applyBorder="1" applyFont="1">
      <alignment horizontal="center"/>
    </xf>
    <xf borderId="2" fillId="0" fontId="3" numFmtId="0" xfId="0" applyAlignment="1" applyBorder="1" applyFont="1">
      <alignment horizontal="center"/>
    </xf>
    <xf borderId="2" fillId="0" fontId="3" numFmtId="0" xfId="0" applyAlignment="1" applyBorder="1" applyFont="1">
      <alignment horizontal="left" shrinkToFit="0" wrapText="0"/>
    </xf>
    <xf borderId="3" fillId="0" fontId="101" numFmtId="0" xfId="0" applyAlignment="1" applyBorder="1" applyFont="1">
      <alignment horizontal="center" shrinkToFit="0" wrapText="0"/>
    </xf>
    <xf borderId="4" fillId="0" fontId="7" numFmtId="0" xfId="0" applyAlignment="1" applyBorder="1" applyFont="1">
      <alignment horizontal="center" readingOrder="0" shrinkToFit="0" wrapText="0"/>
    </xf>
    <xf borderId="4" fillId="0" fontId="7" numFmtId="0" xfId="0" applyAlignment="1" applyBorder="1" applyFont="1">
      <alignment horizontal="center"/>
    </xf>
    <xf borderId="0" fillId="0" fontId="103" numFmtId="49" xfId="0" applyAlignment="1" applyFont="1" applyNumberFormat="1">
      <alignment horizontal="left" readingOrder="0"/>
    </xf>
    <xf borderId="11" fillId="0" fontId="85" numFmtId="0" xfId="0" applyAlignment="1" applyBorder="1" applyFont="1">
      <alignment horizontal="center" readingOrder="0" shrinkToFit="0" wrapText="0"/>
    </xf>
    <xf borderId="4" fillId="0" fontId="99" numFmtId="0" xfId="0" applyAlignment="1" applyBorder="1" applyFont="1">
      <alignment horizontal="center" readingOrder="0" shrinkToFit="0" wrapText="0"/>
    </xf>
    <xf borderId="0" fillId="2" fontId="7" numFmtId="9" xfId="0" applyAlignment="1" applyFont="1" applyNumberFormat="1">
      <alignment horizontal="center" shrinkToFit="0" wrapText="0"/>
    </xf>
    <xf borderId="12" fillId="0" fontId="7" numFmtId="0" xfId="0" applyAlignment="1" applyBorder="1" applyFont="1">
      <alignment horizontal="center" readingOrder="0" shrinkToFit="0" wrapText="0"/>
    </xf>
    <xf borderId="3" fillId="0" fontId="7" numFmtId="0" xfId="0" applyAlignment="1" applyBorder="1" applyFont="1">
      <alignment horizontal="left" readingOrder="0"/>
    </xf>
    <xf borderId="3" fillId="0" fontId="104" numFmtId="0" xfId="0" applyAlignment="1" applyBorder="1" applyFont="1">
      <alignment horizontal="center"/>
    </xf>
    <xf borderId="0" fillId="0" fontId="105" numFmtId="0" xfId="0" applyAlignment="1" applyFont="1">
      <alignment horizontal="center"/>
    </xf>
    <xf borderId="0" fillId="0" fontId="7" numFmtId="167" xfId="0" applyAlignment="1" applyFont="1" applyNumberFormat="1">
      <alignment horizontal="center" readingOrder="0" shrinkToFit="0" wrapText="0"/>
    </xf>
    <xf borderId="7" fillId="0" fontId="86" numFmtId="0" xfId="0" applyAlignment="1" applyBorder="1" applyFont="1">
      <alignment horizontal="center" readingOrder="0" shrinkToFit="0" wrapText="0"/>
    </xf>
    <xf borderId="3" fillId="0" fontId="84" numFmtId="0" xfId="0" applyAlignment="1" applyBorder="1" applyFont="1">
      <alignment horizontal="left" readingOrder="0" vertical="top"/>
    </xf>
    <xf borderId="9" fillId="4" fontId="7" numFmtId="0" xfId="0" applyAlignment="1" applyBorder="1" applyFont="1">
      <alignment horizontal="center" readingOrder="0" shrinkToFit="0" wrapText="0"/>
    </xf>
    <xf borderId="4" fillId="11" fontId="1" numFmtId="0" xfId="0" applyAlignment="1" applyBorder="1" applyFont="1">
      <alignment horizontal="center" shrinkToFit="0" wrapText="0"/>
    </xf>
    <xf borderId="7" fillId="0" fontId="7" numFmtId="168" xfId="0" applyAlignment="1" applyBorder="1" applyFont="1" applyNumberFormat="1">
      <alignment horizontal="center" readingOrder="0" shrinkToFit="0" wrapText="0"/>
    </xf>
    <xf borderId="2" fillId="0" fontId="7" numFmtId="0" xfId="0" applyAlignment="1" applyBorder="1" applyFont="1">
      <alignment horizontal="center"/>
    </xf>
    <xf borderId="9" fillId="0" fontId="7" numFmtId="0" xfId="0" applyAlignment="1" applyBorder="1" applyFont="1">
      <alignment horizontal="left" shrinkToFit="0" wrapText="0"/>
    </xf>
    <xf borderId="6" fillId="0" fontId="7" numFmtId="167" xfId="0" applyAlignment="1" applyBorder="1" applyFont="1" applyNumberFormat="1">
      <alignment horizontal="center" readingOrder="0" shrinkToFit="0" wrapText="0"/>
    </xf>
    <xf borderId="6" fillId="0" fontId="7" numFmtId="168" xfId="0" applyAlignment="1" applyBorder="1" applyFont="1" applyNumberFormat="1">
      <alignment horizontal="center" readingOrder="0" shrinkToFit="0" wrapText="0"/>
    </xf>
    <xf borderId="4" fillId="0" fontId="99" numFmtId="0" xfId="0" applyAlignment="1" applyBorder="1" applyFont="1">
      <alignment horizontal="center" readingOrder="0"/>
    </xf>
    <xf borderId="3" fillId="34" fontId="106" numFmtId="0" xfId="0" applyAlignment="1" applyBorder="1" applyFill="1" applyFont="1">
      <alignment horizontal="left" shrinkToFit="0" wrapText="0"/>
    </xf>
    <xf borderId="3" fillId="34" fontId="7" numFmtId="0" xfId="0" applyAlignment="1" applyBorder="1" applyFont="1">
      <alignment horizontal="center"/>
    </xf>
    <xf borderId="3" fillId="34" fontId="7" numFmtId="0" xfId="0" applyAlignment="1" applyBorder="1" applyFont="1">
      <alignment horizontal="left" shrinkToFit="0" wrapText="0"/>
    </xf>
    <xf borderId="0" fillId="34" fontId="7" numFmtId="0" xfId="0" applyAlignment="1" applyFont="1">
      <alignment horizontal="center"/>
    </xf>
    <xf borderId="6" fillId="33" fontId="7" numFmtId="0" xfId="0" applyAlignment="1" applyBorder="1" applyFont="1">
      <alignment horizontal="left" readingOrder="0" shrinkToFit="0" wrapText="0"/>
    </xf>
    <xf borderId="2" fillId="33" fontId="7" numFmtId="0" xfId="0" applyAlignment="1" applyBorder="1" applyFont="1">
      <alignment horizontal="left" readingOrder="0"/>
    </xf>
    <xf borderId="0" fillId="0" fontId="1" numFmtId="0" xfId="0" applyAlignment="1" applyFont="1">
      <alignment horizontal="center" shrinkToFit="0" wrapText="0"/>
    </xf>
    <xf borderId="3" fillId="0" fontId="7" numFmtId="0" xfId="0" applyAlignment="1" applyBorder="1" applyFont="1">
      <alignment horizontal="center" shrinkToFit="0" wrapText="0"/>
    </xf>
    <xf borderId="3" fillId="5" fontId="7" numFmtId="0" xfId="0" applyAlignment="1" applyBorder="1" applyFont="1">
      <alignment horizontal="center" shrinkToFit="0" wrapText="0"/>
    </xf>
    <xf borderId="9" fillId="0" fontId="107" numFmtId="0" xfId="0" applyAlignment="1" applyBorder="1" applyFont="1">
      <alignment horizontal="left" shrinkToFit="0" wrapText="0"/>
    </xf>
    <xf borderId="9" fillId="0" fontId="7" numFmtId="0" xfId="0" applyAlignment="1" applyBorder="1" applyFont="1">
      <alignment horizontal="center" shrinkToFit="0" wrapText="0"/>
    </xf>
    <xf borderId="6" fillId="33" fontId="7" numFmtId="0" xfId="0" applyAlignment="1" applyBorder="1" applyFont="1">
      <alignment horizontal="left" readingOrder="0"/>
    </xf>
    <xf borderId="3" fillId="4" fontId="7" numFmtId="0" xfId="0" applyAlignment="1" applyBorder="1" applyFont="1">
      <alignment horizontal="center"/>
    </xf>
    <xf borderId="3" fillId="4" fontId="7" numFmtId="0" xfId="0" applyAlignment="1" applyBorder="1" applyFont="1">
      <alignment horizontal="left" shrinkToFit="0" wrapText="0"/>
    </xf>
    <xf borderId="0" fillId="4" fontId="7" numFmtId="0" xfId="0" applyAlignment="1" applyFont="1">
      <alignment horizontal="center"/>
    </xf>
    <xf borderId="3" fillId="34" fontId="7" numFmtId="0" xfId="0" applyAlignment="1" applyBorder="1" applyFont="1">
      <alignment horizontal="center" readingOrder="0" shrinkToFit="0" wrapText="0"/>
    </xf>
    <xf borderId="9" fillId="34" fontId="7" numFmtId="0" xfId="0" applyAlignment="1" applyBorder="1" applyFont="1">
      <alignment horizontal="center" readingOrder="0" shrinkToFit="0" wrapText="0"/>
    </xf>
    <xf borderId="13" fillId="0" fontId="85" numFmtId="0" xfId="0" applyAlignment="1" applyBorder="1" applyFont="1">
      <alignment horizontal="center" readingOrder="0" shrinkToFit="0" wrapText="0"/>
    </xf>
    <xf borderId="1" fillId="0" fontId="8" numFmtId="49" xfId="0" applyAlignment="1" applyBorder="1" applyFont="1" applyNumberFormat="1">
      <alignment horizontal="center" readingOrder="0" shrinkToFit="0" wrapText="0"/>
    </xf>
    <xf borderId="1" fillId="0" fontId="86" numFmtId="0" xfId="0" applyAlignment="1" applyBorder="1" applyFont="1">
      <alignment horizontal="center" readingOrder="0" shrinkToFit="0" wrapText="0"/>
    </xf>
    <xf borderId="1" fillId="0" fontId="8" numFmtId="0" xfId="0" applyAlignment="1" applyBorder="1" applyFont="1">
      <alignment horizontal="center" readingOrder="0" shrinkToFit="0" wrapText="0"/>
    </xf>
    <xf borderId="1" fillId="0" fontId="99" numFmtId="0" xfId="0" applyAlignment="1" applyBorder="1" applyFont="1">
      <alignment horizontal="center" readingOrder="0" shrinkToFit="0" wrapText="0"/>
    </xf>
    <xf borderId="0" fillId="4" fontId="1" numFmtId="0" xfId="0" applyAlignment="1" applyFont="1">
      <alignment horizontal="center" readingOrder="0"/>
    </xf>
    <xf borderId="1" fillId="0" fontId="85" numFmtId="0" xfId="0" applyAlignment="1" applyBorder="1" applyFont="1">
      <alignment horizontal="center" readingOrder="0" shrinkToFit="0" wrapText="0"/>
    </xf>
    <xf borderId="1" fillId="0" fontId="108" numFmtId="0" xfId="0" applyAlignment="1" applyBorder="1" applyFont="1">
      <alignment horizontal="center" readingOrder="0" shrinkToFit="0" wrapText="0"/>
    </xf>
    <xf borderId="14" fillId="0" fontId="90" numFmtId="0" xfId="0" applyAlignment="1" applyBorder="1" applyFont="1">
      <alignment horizontal="left" readingOrder="0" shrinkToFit="0" wrapText="0"/>
    </xf>
    <xf borderId="12" fillId="0" fontId="7" numFmtId="0" xfId="0" applyAlignment="1" applyBorder="1" applyFont="1">
      <alignment horizontal="left" readingOrder="0" shrinkToFit="0" wrapText="0"/>
    </xf>
    <xf borderId="7" fillId="0" fontId="7" numFmtId="0" xfId="0" applyAlignment="1" applyBorder="1" applyFont="1">
      <alignment horizontal="left" readingOrder="0" shrinkToFit="0" wrapText="0"/>
    </xf>
    <xf borderId="6" fillId="5" fontId="7" numFmtId="0" xfId="0" applyAlignment="1" applyBorder="1" applyFont="1">
      <alignment horizontal="center" shrinkToFit="0" wrapText="0"/>
    </xf>
    <xf borderId="0" fillId="32" fontId="90" numFmtId="0" xfId="0" applyAlignment="1" applyFont="1">
      <alignment horizontal="left" readingOrder="0" shrinkToFit="0" wrapText="0"/>
    </xf>
    <xf borderId="10" fillId="33" fontId="7" numFmtId="0" xfId="0" applyAlignment="1" applyBorder="1" applyFont="1">
      <alignment horizontal="left" readingOrder="0" shrinkToFit="0" wrapText="0"/>
    </xf>
    <xf borderId="14" fillId="0" fontId="7" numFmtId="0" xfId="0" applyAlignment="1" applyBorder="1" applyFont="1">
      <alignment horizontal="left" readingOrder="0" shrinkToFit="0" wrapText="0"/>
    </xf>
    <xf borderId="0" fillId="32" fontId="90" numFmtId="0" xfId="0" applyAlignment="1" applyFont="1">
      <alignment horizontal="left" readingOrder="0"/>
    </xf>
    <xf borderId="9" fillId="33" fontId="7" numFmtId="0" xfId="0" applyAlignment="1" applyBorder="1" applyFont="1">
      <alignment horizontal="left" readingOrder="0" shrinkToFit="0" wrapText="0"/>
    </xf>
    <xf borderId="1" fillId="32" fontId="7" numFmtId="0" xfId="0" applyAlignment="1" applyBorder="1" applyFont="1">
      <alignment horizontal="left" readingOrder="0"/>
    </xf>
    <xf borderId="0" fillId="33" fontId="7" numFmtId="0" xfId="0" applyAlignment="1" applyFont="1">
      <alignment horizontal="left" readingOrder="0"/>
    </xf>
    <xf borderId="3" fillId="35" fontId="7" numFmtId="0" xfId="0" applyAlignment="1" applyBorder="1" applyFill="1" applyFont="1">
      <alignment horizontal="center" readingOrder="0" shrinkToFit="0" wrapText="0"/>
    </xf>
    <xf borderId="1" fillId="11" fontId="1" numFmtId="0" xfId="0" applyAlignment="1" applyBorder="1" applyFont="1">
      <alignment horizontal="center" shrinkToFit="0" wrapText="0"/>
    </xf>
    <xf borderId="9" fillId="35" fontId="7" numFmtId="0" xfId="0" applyAlignment="1" applyBorder="1" applyFont="1">
      <alignment horizontal="center" readingOrder="0" shrinkToFit="0" wrapText="0"/>
    </xf>
    <xf borderId="4" fillId="0" fontId="7" numFmtId="0" xfId="0" applyAlignment="1" applyBorder="1" applyFont="1">
      <alignment horizontal="center" shrinkToFit="0" wrapText="0"/>
    </xf>
    <xf borderId="3" fillId="0" fontId="86" numFmtId="0" xfId="0" applyAlignment="1" applyBorder="1" applyFont="1">
      <alignment horizontal="center" readingOrder="0" shrinkToFit="0" wrapText="0"/>
    </xf>
    <xf borderId="4" fillId="0" fontId="101" numFmtId="0" xfId="0" applyAlignment="1" applyBorder="1" applyFont="1">
      <alignment horizontal="center" shrinkToFit="0" wrapText="0"/>
    </xf>
    <xf borderId="6" fillId="0" fontId="7" numFmtId="0" xfId="0" applyAlignment="1" applyBorder="1" applyFont="1">
      <alignment horizontal="center" readingOrder="0" shrinkToFit="0" wrapText="0"/>
    </xf>
    <xf borderId="4" fillId="32" fontId="90" numFmtId="0" xfId="0" applyAlignment="1" applyBorder="1" applyFont="1">
      <alignment horizontal="left" readingOrder="0"/>
    </xf>
    <xf borderId="7" fillId="32" fontId="90" numFmtId="0" xfId="0" applyAlignment="1" applyBorder="1" applyFont="1">
      <alignment horizontal="left" readingOrder="0"/>
    </xf>
    <xf borderId="4" fillId="0" fontId="109" numFmtId="0" xfId="0" applyAlignment="1" applyBorder="1" applyFont="1">
      <alignment horizontal="center" readingOrder="0" shrinkToFit="0" wrapText="0"/>
    </xf>
    <xf borderId="4" fillId="0" fontId="7" numFmtId="0" xfId="0" applyAlignment="1" applyBorder="1" applyFont="1">
      <alignment horizontal="left" readingOrder="0"/>
    </xf>
    <xf borderId="12" fillId="0" fontId="110" numFmtId="0" xfId="0" applyAlignment="1" applyBorder="1" applyFont="1">
      <alignment horizontal="center" readingOrder="0" shrinkToFit="0" wrapText="0"/>
    </xf>
    <xf borderId="9" fillId="0" fontId="7" numFmtId="49" xfId="0" applyAlignment="1" applyBorder="1" applyFont="1" applyNumberFormat="1">
      <alignment horizontal="center" readingOrder="0" shrinkToFit="0" wrapText="0"/>
    </xf>
    <xf borderId="1" fillId="0" fontId="93" numFmtId="0" xfId="0" applyAlignment="1" applyBorder="1" applyFont="1">
      <alignment horizontal="center" readingOrder="0" shrinkToFit="0" wrapText="0"/>
    </xf>
    <xf borderId="0" fillId="0" fontId="7" numFmtId="49" xfId="0" applyAlignment="1" applyFont="1" applyNumberFormat="1">
      <alignment horizontal="center" readingOrder="0" shrinkToFit="0" wrapText="0"/>
    </xf>
    <xf borderId="9" fillId="5" fontId="7" numFmtId="0" xfId="0" applyAlignment="1" applyBorder="1" applyFont="1">
      <alignment horizontal="center" shrinkToFit="0" wrapText="0"/>
    </xf>
    <xf borderId="3" fillId="36" fontId="12" numFmtId="0" xfId="0" applyAlignment="1" applyBorder="1" applyFill="1" applyFont="1">
      <alignment horizontal="left" readingOrder="0"/>
    </xf>
    <xf borderId="4" fillId="0" fontId="93" numFmtId="0" xfId="0" applyAlignment="1" applyBorder="1" applyFont="1">
      <alignment horizontal="center" shrinkToFit="0" wrapText="0"/>
    </xf>
    <xf borderId="15" fillId="31" fontId="7" numFmtId="0" xfId="0" applyAlignment="1" applyBorder="1" applyFont="1">
      <alignment horizontal="center" readingOrder="0" shrinkToFit="0" wrapText="0"/>
    </xf>
    <xf borderId="0" fillId="0" fontId="7" numFmtId="0" xfId="0" applyAlignment="1" applyFont="1">
      <alignment horizontal="right"/>
    </xf>
    <xf borderId="12" fillId="0" fontId="90" numFmtId="0" xfId="0" applyAlignment="1" applyBorder="1" applyFont="1">
      <alignment horizontal="left"/>
    </xf>
    <xf borderId="7" fillId="0" fontId="84" numFmtId="0" xfId="0" applyAlignment="1" applyBorder="1" applyFont="1">
      <alignment horizontal="left"/>
    </xf>
    <xf borderId="6" fillId="0" fontId="7" numFmtId="0" xfId="0" applyAlignment="1" applyBorder="1" applyFont="1">
      <alignment horizontal="center" shrinkToFit="0" wrapText="0"/>
    </xf>
    <xf borderId="9" fillId="0" fontId="7" numFmtId="0" xfId="0" applyAlignment="1" applyBorder="1" applyFont="1">
      <alignment horizontal="left"/>
    </xf>
    <xf borderId="4" fillId="0" fontId="7" numFmtId="0" xfId="0" applyAlignment="1" applyBorder="1" applyFont="1">
      <alignment horizontal="left" shrinkToFit="0" wrapText="0"/>
    </xf>
    <xf borderId="2" fillId="4" fontId="7" numFmtId="0" xfId="0" applyAlignment="1" applyBorder="1" applyFont="1">
      <alignment horizontal="left" readingOrder="0" vertical="top"/>
    </xf>
    <xf borderId="3" fillId="0" fontId="90" numFmtId="0" xfId="0" applyAlignment="1" applyBorder="1" applyFont="1">
      <alignment horizontal="left" readingOrder="0"/>
    </xf>
    <xf borderId="3" fillId="4" fontId="7" numFmtId="0" xfId="0" applyAlignment="1" applyBorder="1" applyFont="1">
      <alignment horizontal="left" readingOrder="0" vertical="top"/>
    </xf>
    <xf borderId="3" fillId="4" fontId="50" numFmtId="0" xfId="0" applyAlignment="1" applyBorder="1" applyFont="1">
      <alignment horizontal="left" readingOrder="0" vertical="top"/>
    </xf>
    <xf borderId="3" fillId="6" fontId="12" numFmtId="0" xfId="0" applyAlignment="1" applyBorder="1" applyFont="1">
      <alignment horizontal="left" readingOrder="0" shrinkToFit="0" wrapText="0"/>
    </xf>
    <xf borderId="3" fillId="4" fontId="7" numFmtId="0" xfId="0" applyAlignment="1" applyBorder="1" applyFont="1">
      <alignment horizontal="left" readingOrder="0" shrinkToFit="0" vertical="top" wrapText="0"/>
    </xf>
    <xf borderId="4" fillId="32" fontId="7" numFmtId="0" xfId="0" applyAlignment="1" applyBorder="1" applyFont="1">
      <alignment horizontal="left" readingOrder="0" shrinkToFit="0" wrapText="0"/>
    </xf>
    <xf borderId="0" fillId="0" fontId="7" numFmtId="0" xfId="0" applyAlignment="1" applyFont="1">
      <alignment horizontal="center" shrinkToFit="0" wrapText="0"/>
    </xf>
    <xf borderId="3" fillId="0" fontId="12" numFmtId="0" xfId="0" applyAlignment="1" applyBorder="1" applyFont="1">
      <alignment horizontal="left" readingOrder="0" shrinkToFit="0" wrapText="0"/>
    </xf>
    <xf borderId="7" fillId="32" fontId="90" numFmtId="0" xfId="0" applyAlignment="1" applyBorder="1" applyFont="1">
      <alignment horizontal="left" readingOrder="0" shrinkToFit="0" wrapText="0"/>
    </xf>
    <xf borderId="3" fillId="0" fontId="90" numFmtId="0" xfId="0" applyAlignment="1" applyBorder="1" applyFont="1">
      <alignment horizontal="left" readingOrder="0" shrinkToFit="0" wrapText="0"/>
    </xf>
    <xf borderId="1" fillId="32" fontId="7" numFmtId="0" xfId="0" applyAlignment="1" applyBorder="1" applyFont="1">
      <alignment horizontal="left" readingOrder="0" shrinkToFit="0" wrapText="0"/>
    </xf>
    <xf borderId="3" fillId="0" fontId="111" numFmtId="0" xfId="0" applyAlignment="1" applyBorder="1" applyFont="1">
      <alignment horizontal="left" readingOrder="0" shrinkToFit="0" wrapText="0"/>
    </xf>
    <xf borderId="3" fillId="6" fontId="111" numFmtId="0" xfId="0" applyAlignment="1" applyBorder="1" applyFont="1">
      <alignment horizontal="left" readingOrder="0" shrinkToFit="0" wrapText="0"/>
    </xf>
    <xf borderId="4" fillId="0" fontId="112" numFmtId="0" xfId="0" applyAlignment="1" applyBorder="1" applyFont="1">
      <alignment horizontal="center" readingOrder="0" shrinkToFit="0" wrapText="0"/>
    </xf>
    <xf borderId="0" fillId="0" fontId="3" numFmtId="0" xfId="0" applyAlignment="1" applyFont="1">
      <alignment horizontal="center" readingOrder="0" shrinkToFit="0" wrapText="0"/>
    </xf>
    <xf borderId="7" fillId="0" fontId="93" numFmtId="0" xfId="0" applyAlignment="1" applyBorder="1" applyFont="1">
      <alignment horizontal="center" readingOrder="0" shrinkToFit="0" wrapText="0"/>
    </xf>
    <xf borderId="4" fillId="0" fontId="7" numFmtId="0" xfId="0" applyAlignment="1" applyBorder="1" applyFont="1">
      <alignment horizontal="left" readingOrder="0" shrinkToFit="0" vertical="top" wrapText="0"/>
    </xf>
    <xf borderId="3" fillId="31" fontId="7" numFmtId="0" xfId="0" applyAlignment="1" applyBorder="1" applyFont="1">
      <alignment horizontal="center" readingOrder="0" shrinkToFit="0" wrapText="0"/>
    </xf>
    <xf borderId="6" fillId="0" fontId="7" numFmtId="167" xfId="0" applyAlignment="1" applyBorder="1" applyFont="1" applyNumberFormat="1">
      <alignment horizontal="center" shrinkToFit="0" wrapText="0"/>
    </xf>
    <xf borderId="7" fillId="0" fontId="7" numFmtId="49" xfId="0" applyAlignment="1" applyBorder="1" applyFont="1" applyNumberFormat="1">
      <alignment horizontal="center" readingOrder="0" shrinkToFit="0" wrapText="0"/>
    </xf>
    <xf borderId="3" fillId="32" fontId="90" numFmtId="0" xfId="0" applyAlignment="1" applyBorder="1" applyFont="1">
      <alignment horizontal="left" readingOrder="0" shrinkToFit="0" wrapText="0"/>
    </xf>
    <xf borderId="3" fillId="0" fontId="113" numFmtId="0" xfId="0" applyAlignment="1" applyBorder="1" applyFont="1">
      <alignment horizontal="left" shrinkToFit="0" wrapText="0"/>
    </xf>
    <xf borderId="3" fillId="37" fontId="7" numFmtId="0" xfId="0" applyAlignment="1" applyBorder="1" applyFill="1" applyFont="1">
      <alignment horizontal="left" readingOrder="0" shrinkToFit="0" vertical="top" wrapText="0"/>
    </xf>
    <xf borderId="4" fillId="0" fontId="90" numFmtId="0" xfId="0" applyAlignment="1" applyBorder="1" applyFont="1">
      <alignment horizontal="left" readingOrder="0" shrinkToFit="0" wrapText="0"/>
    </xf>
    <xf borderId="5" fillId="32" fontId="7" numFmtId="0" xfId="0" applyAlignment="1" applyBorder="1" applyFont="1">
      <alignment horizontal="left" readingOrder="0" shrinkToFit="0" wrapText="0"/>
    </xf>
    <xf borderId="3" fillId="32" fontId="7" numFmtId="0" xfId="0" applyAlignment="1" applyBorder="1" applyFont="1">
      <alignment horizontal="left" readingOrder="0" shrinkToFit="0" wrapText="0"/>
    </xf>
    <xf borderId="4" fillId="32" fontId="90" numFmtId="0" xfId="0" applyAlignment="1" applyBorder="1" applyFont="1">
      <alignment horizontal="left" readingOrder="0" shrinkToFit="0" wrapText="0"/>
    </xf>
    <xf borderId="4" fillId="0" fontId="114" numFmtId="0" xfId="0" applyAlignment="1" applyBorder="1" applyFont="1">
      <alignment horizontal="center" readingOrder="0" shrinkToFit="0" wrapText="0"/>
    </xf>
    <xf borderId="6" fillId="0" fontId="7" numFmtId="0" xfId="0" applyAlignment="1" applyBorder="1" applyFont="1">
      <alignment horizontal="left" readingOrder="0" shrinkToFit="0" wrapText="0"/>
    </xf>
    <xf borderId="14" fillId="32" fontId="90" numFmtId="0" xfId="0" applyAlignment="1" applyBorder="1" applyFont="1">
      <alignment horizontal="left" readingOrder="0" shrinkToFit="0" wrapText="0"/>
    </xf>
    <xf borderId="6" fillId="0" fontId="3" numFmtId="0" xfId="0" applyAlignment="1" applyBorder="1" applyFont="1">
      <alignment horizontal="left" shrinkToFit="0" wrapText="0"/>
    </xf>
    <xf borderId="0" fillId="0" fontId="109" numFmtId="0" xfId="0" applyAlignment="1" applyFont="1">
      <alignment horizontal="center" readingOrder="0" shrinkToFit="0" wrapText="0"/>
    </xf>
    <xf borderId="4" fillId="32" fontId="90" numFmtId="0" xfId="0" applyAlignment="1" applyBorder="1" applyFont="1">
      <alignment horizontal="left" shrinkToFit="0" wrapText="0"/>
    </xf>
    <xf borderId="3" fillId="33" fontId="7" numFmtId="0" xfId="0" applyAlignment="1" applyBorder="1" applyFont="1">
      <alignment horizontal="left" shrinkToFit="0" wrapText="0"/>
    </xf>
    <xf borderId="1" fillId="0" fontId="7" numFmtId="49" xfId="0" applyAlignment="1" applyBorder="1" applyFont="1" applyNumberFormat="1">
      <alignment horizontal="center" readingOrder="0" shrinkToFit="0" wrapText="0"/>
    </xf>
    <xf borderId="1" fillId="31" fontId="3" numFmtId="0" xfId="0" applyAlignment="1" applyBorder="1" applyFont="1">
      <alignment horizontal="center" readingOrder="0" shrinkToFit="0" wrapText="0"/>
    </xf>
    <xf borderId="2" fillId="0" fontId="7" numFmtId="0" xfId="0" applyAlignment="1" applyBorder="1" applyFont="1">
      <alignment horizontal="center" shrinkToFit="0" wrapText="0"/>
    </xf>
    <xf borderId="7" fillId="0" fontId="7" numFmtId="167" xfId="0" applyAlignment="1" applyBorder="1" applyFont="1" applyNumberFormat="1">
      <alignment horizontal="center" readingOrder="0" shrinkToFit="0" wrapText="0"/>
    </xf>
    <xf borderId="4" fillId="0" fontId="7" numFmtId="49" xfId="0" applyAlignment="1" applyBorder="1" applyFont="1" applyNumberFormat="1">
      <alignment horizontal="center" readingOrder="0" shrinkToFit="0" wrapText="0"/>
    </xf>
    <xf borderId="4" fillId="31" fontId="3" numFmtId="0" xfId="0" applyAlignment="1" applyBorder="1" applyFont="1">
      <alignment horizontal="center" readingOrder="0" shrinkToFit="0" wrapText="0"/>
    </xf>
    <xf borderId="0" fillId="2" fontId="7" numFmtId="9" xfId="0" applyAlignment="1" applyFont="1" applyNumberFormat="1">
      <alignment horizontal="center" readingOrder="0" shrinkToFit="0" wrapText="0"/>
    </xf>
    <xf borderId="3" fillId="0" fontId="7" numFmtId="167" xfId="0" applyAlignment="1" applyBorder="1" applyFont="1" applyNumberFormat="1">
      <alignment horizontal="center" readingOrder="0" shrinkToFit="0" wrapText="0"/>
    </xf>
    <xf borderId="3" fillId="0" fontId="1" numFmtId="0" xfId="0" applyAlignment="1" applyBorder="1" applyFont="1">
      <alignment shrinkToFit="0" vertical="bottom" wrapText="0"/>
    </xf>
    <xf borderId="3" fillId="0" fontId="1" numFmtId="0" xfId="0" applyAlignment="1" applyBorder="1" applyFont="1">
      <alignment horizontal="left" shrinkToFit="0" vertical="bottom" wrapText="0"/>
    </xf>
    <xf borderId="3" fillId="0" fontId="1" numFmtId="0" xfId="0" applyAlignment="1" applyBorder="1" applyFont="1">
      <alignment horizontal="center" readingOrder="0" shrinkToFit="0" vertical="bottom" wrapText="0"/>
    </xf>
    <xf borderId="3" fillId="5" fontId="1" numFmtId="0" xfId="0" applyAlignment="1" applyBorder="1" applyFont="1">
      <alignment horizontal="center" readingOrder="0" shrinkToFit="0" vertical="bottom" wrapText="0"/>
    </xf>
    <xf borderId="3" fillId="0" fontId="1" numFmtId="0" xfId="0" applyAlignment="1" applyBorder="1" applyFont="1">
      <alignment readingOrder="0" shrinkToFit="0" vertical="bottom" wrapText="0"/>
    </xf>
    <xf borderId="4" fillId="0" fontId="1" numFmtId="0" xfId="0" applyAlignment="1" applyBorder="1" applyFont="1">
      <alignment horizontal="center" readingOrder="0" shrinkToFit="0" vertical="bottom" wrapText="0"/>
    </xf>
    <xf borderId="0" fillId="0" fontId="1" numFmtId="49" xfId="0" applyAlignment="1" applyFont="1" applyNumberFormat="1">
      <alignment horizontal="center" readingOrder="0" shrinkToFit="0" vertical="bottom" wrapText="0"/>
    </xf>
    <xf borderId="3" fillId="6" fontId="115" numFmtId="0" xfId="0" applyAlignment="1" applyBorder="1" applyFont="1">
      <alignment horizontal="left" readingOrder="0" shrinkToFit="0" wrapText="0"/>
    </xf>
    <xf borderId="1" fillId="0" fontId="37" numFmtId="0" xfId="0" applyAlignment="1" applyBorder="1" applyFont="1">
      <alignment horizontal="center" readingOrder="0" shrinkToFit="0" wrapText="0"/>
    </xf>
    <xf borderId="2" fillId="31" fontId="7" numFmtId="0" xfId="0" applyAlignment="1" applyBorder="1" applyFont="1">
      <alignment horizontal="center" readingOrder="0" shrinkToFit="0" wrapText="0"/>
    </xf>
    <xf borderId="0" fillId="5" fontId="1" numFmtId="0" xfId="0" applyAlignment="1" applyFont="1">
      <alignment shrinkToFit="0" vertical="bottom" wrapText="0"/>
    </xf>
    <xf borderId="0" fillId="0" fontId="1" numFmtId="49" xfId="0" applyAlignment="1" applyFont="1" applyNumberFormat="1">
      <alignment horizontal="center" readingOrder="0" shrinkToFit="0" wrapText="0"/>
    </xf>
    <xf borderId="4" fillId="0" fontId="116" numFmtId="0" xfId="0" applyAlignment="1" applyBorder="1" applyFont="1">
      <alignment horizontal="center" readingOrder="0" shrinkToFit="0" wrapText="0"/>
    </xf>
    <xf borderId="6" fillId="4" fontId="3" numFmtId="0" xfId="0" applyAlignment="1" applyBorder="1" applyFont="1">
      <alignment horizontal="left" readingOrder="0" shrinkToFit="0" wrapText="0"/>
    </xf>
    <xf borderId="12" fillId="0" fontId="1" numFmtId="49" xfId="0" applyAlignment="1" applyBorder="1" applyFont="1" applyNumberFormat="1">
      <alignment horizontal="center" readingOrder="0" shrinkToFit="0" wrapText="0"/>
    </xf>
    <xf borderId="3" fillId="4" fontId="115" numFmtId="0" xfId="0" applyAlignment="1" applyBorder="1" applyFont="1">
      <alignment horizontal="left" readingOrder="0" shrinkToFit="0" wrapText="0"/>
    </xf>
    <xf borderId="12" fillId="0" fontId="1" numFmtId="0" xfId="0" applyAlignment="1" applyBorder="1" applyFont="1">
      <alignment horizontal="center" readingOrder="0" shrinkToFit="0" wrapText="0"/>
    </xf>
    <xf borderId="9" fillId="2" fontId="7" numFmtId="9" xfId="0" applyAlignment="1" applyBorder="1" applyFont="1" applyNumberFormat="1">
      <alignment horizontal="center" readingOrder="0" shrinkToFit="0" wrapText="0"/>
    </xf>
    <xf borderId="0" fillId="0" fontId="1" numFmtId="0" xfId="0" applyAlignment="1" applyFont="1">
      <alignment horizontal="left" shrinkToFit="0" wrapText="0"/>
    </xf>
    <xf borderId="1" fillId="0" fontId="116" numFmtId="0" xfId="0" applyAlignment="1" applyBorder="1" applyFont="1">
      <alignment horizontal="center" readingOrder="0" shrinkToFit="0" wrapText="0"/>
    </xf>
    <xf borderId="0" fillId="0" fontId="7" numFmtId="0" xfId="0" applyAlignment="1" applyFont="1">
      <alignment horizontal="left" shrinkToFit="0" wrapText="0"/>
    </xf>
    <xf borderId="3" fillId="4" fontId="54" numFmtId="0" xfId="0" applyAlignment="1" applyBorder="1" applyFont="1">
      <alignment horizontal="left" readingOrder="0" shrinkToFit="0" wrapText="0"/>
    </xf>
    <xf borderId="2" fillId="0" fontId="7" numFmtId="0" xfId="0" applyAlignment="1" applyBorder="1" applyFont="1">
      <alignment horizontal="left" readingOrder="0" shrinkToFit="0" vertical="top" wrapText="0"/>
    </xf>
    <xf borderId="3" fillId="6" fontId="54" numFmtId="0" xfId="0" applyAlignment="1" applyBorder="1" applyFont="1">
      <alignment horizontal="left" readingOrder="0" shrinkToFit="0" wrapText="0"/>
    </xf>
    <xf borderId="1" fillId="0" fontId="1" numFmtId="0" xfId="0" applyAlignment="1" applyBorder="1" applyFont="1">
      <alignment shrinkToFit="0" vertical="bottom" wrapText="0"/>
    </xf>
    <xf borderId="4" fillId="0" fontId="37" numFmtId="0" xfId="0" applyAlignment="1" applyBorder="1" applyFont="1">
      <alignment horizontal="center" readingOrder="0" shrinkToFit="0" wrapText="0"/>
    </xf>
    <xf borderId="4" fillId="0" fontId="117" numFmtId="0" xfId="0" applyAlignment="1" applyBorder="1" applyFont="1">
      <alignment horizontal="center" readingOrder="0" shrinkToFit="0" wrapText="0"/>
    </xf>
    <xf borderId="1" fillId="0" fontId="1" numFmtId="49" xfId="0" applyAlignment="1" applyBorder="1" applyFont="1" applyNumberFormat="1">
      <alignment horizontal="center" readingOrder="0" shrinkToFit="0" vertical="bottom" wrapText="0"/>
    </xf>
    <xf borderId="4" fillId="0" fontId="1" numFmtId="0" xfId="0" applyAlignment="1" applyBorder="1" applyFont="1">
      <alignment horizontal="center" readingOrder="0" shrinkToFit="0" wrapText="0"/>
    </xf>
    <xf borderId="1" fillId="0" fontId="7" numFmtId="0" xfId="0" applyAlignment="1" applyBorder="1" applyFont="1">
      <alignment horizontal="left" readingOrder="0" shrinkToFit="0" vertical="top" wrapText="0"/>
    </xf>
    <xf borderId="2" fillId="0" fontId="1" numFmtId="0" xfId="0" applyAlignment="1" applyBorder="1" applyFont="1">
      <alignment shrinkToFit="0" vertical="bottom" wrapText="0"/>
    </xf>
    <xf borderId="16" fillId="0" fontId="1" numFmtId="0" xfId="0" applyAlignment="1" applyBorder="1" applyFont="1">
      <alignment readingOrder="0" shrinkToFit="0" vertical="bottom" wrapText="0"/>
    </xf>
    <xf borderId="2" fillId="0" fontId="1" numFmtId="0" xfId="0" applyAlignment="1" applyBorder="1" applyFont="1">
      <alignment readingOrder="0" shrinkToFit="0" vertical="bottom" wrapText="0"/>
    </xf>
    <xf borderId="2" fillId="5" fontId="1" numFmtId="0" xfId="0" applyAlignment="1" applyBorder="1" applyFont="1">
      <alignment shrinkToFit="0" vertical="bottom" wrapText="0"/>
    </xf>
    <xf borderId="1" fillId="0" fontId="1" numFmtId="0" xfId="0" applyAlignment="1" applyBorder="1" applyFont="1">
      <alignment readingOrder="0" shrinkToFit="0" vertical="bottom" wrapText="0"/>
    </xf>
    <xf borderId="3" fillId="11" fontId="1" numFmtId="0" xfId="0" applyAlignment="1" applyBorder="1" applyFont="1">
      <alignment horizontal="center" shrinkToFit="0" wrapText="0"/>
    </xf>
    <xf borderId="4" fillId="0" fontId="1" numFmtId="49" xfId="0" applyAlignment="1" applyBorder="1" applyFont="1" applyNumberFormat="1">
      <alignment horizontal="center" readingOrder="0" shrinkToFit="0" vertical="bottom" wrapText="0"/>
    </xf>
    <xf borderId="17" fillId="2" fontId="7" numFmtId="9" xfId="0" applyAlignment="1" applyBorder="1" applyFont="1" applyNumberFormat="1">
      <alignment horizontal="center" shrinkToFit="0" wrapText="0"/>
    </xf>
    <xf borderId="3" fillId="5" fontId="1" numFmtId="0" xfId="0" applyAlignment="1" applyBorder="1" applyFont="1">
      <alignment shrinkToFit="0" vertical="bottom" wrapText="0"/>
    </xf>
    <xf borderId="4" fillId="0" fontId="1" numFmtId="0" xfId="0" applyAlignment="1" applyBorder="1" applyFont="1">
      <alignment readingOrder="0" shrinkToFit="0" vertical="bottom" wrapText="0"/>
    </xf>
    <xf borderId="0" fillId="33" fontId="1" numFmtId="0" xfId="0" applyAlignment="1" applyFont="1">
      <alignment shrinkToFit="0" vertical="bottom" wrapText="0"/>
    </xf>
    <xf borderId="4" fillId="0" fontId="118" numFmtId="0" xfId="0" applyAlignment="1" applyBorder="1" applyFont="1">
      <alignment horizontal="center" readingOrder="0" shrinkToFit="0" wrapText="0"/>
    </xf>
    <xf borderId="7" fillId="0" fontId="1" numFmtId="49" xfId="0" applyAlignment="1" applyBorder="1" applyFont="1" applyNumberFormat="1">
      <alignment horizontal="center" readingOrder="0" shrinkToFit="0" vertical="bottom" wrapText="0"/>
    </xf>
    <xf borderId="6" fillId="6" fontId="54" numFmtId="0" xfId="0" applyAlignment="1" applyBorder="1" applyFont="1">
      <alignment horizontal="left" readingOrder="0" shrinkToFit="0" wrapText="0"/>
    </xf>
    <xf borderId="7" fillId="0" fontId="118" numFmtId="0" xfId="0" applyAlignment="1" applyBorder="1" applyFont="1">
      <alignment horizontal="center" readingOrder="0" shrinkToFit="0" wrapText="0"/>
    </xf>
    <xf borderId="10" fillId="2" fontId="7" numFmtId="9" xfId="0" applyAlignment="1" applyBorder="1" applyFont="1" applyNumberFormat="1">
      <alignment horizontal="center" shrinkToFit="0" wrapText="0"/>
    </xf>
    <xf borderId="6" fillId="0" fontId="1" numFmtId="0" xfId="0" applyAlignment="1" applyBorder="1" applyFont="1">
      <alignment shrinkToFit="0" vertical="bottom" wrapText="0"/>
    </xf>
    <xf borderId="6" fillId="0" fontId="1" numFmtId="0" xfId="0" applyAlignment="1" applyBorder="1" applyFont="1">
      <alignment readingOrder="0" shrinkToFit="0" vertical="bottom" wrapText="0"/>
    </xf>
    <xf borderId="6" fillId="5" fontId="1" numFmtId="0" xfId="0" applyAlignment="1" applyBorder="1" applyFont="1">
      <alignment shrinkToFit="0" vertical="bottom" wrapText="0"/>
    </xf>
    <xf borderId="7" fillId="0" fontId="1" numFmtId="0" xfId="0" applyAlignment="1" applyBorder="1" applyFont="1">
      <alignment readingOrder="0" shrinkToFit="0" vertical="bottom" wrapText="0"/>
    </xf>
    <xf borderId="1" fillId="4" fontId="119" numFmtId="0" xfId="0" applyAlignment="1" applyBorder="1" applyFont="1">
      <alignment horizontal="center" readingOrder="0" shrinkToFit="0" vertical="bottom" wrapText="0"/>
    </xf>
    <xf borderId="2" fillId="6" fontId="12" numFmtId="0" xfId="0" applyAlignment="1" applyBorder="1" applyFont="1">
      <alignment horizontal="left" readingOrder="0" shrinkToFit="0" wrapText="0"/>
    </xf>
    <xf borderId="3" fillId="31" fontId="1" numFmtId="0" xfId="0" applyAlignment="1" applyBorder="1" applyFont="1">
      <alignment horizontal="right" readingOrder="0" shrinkToFit="0" vertical="bottom" wrapText="0"/>
    </xf>
    <xf borderId="5" fillId="2" fontId="7" numFmtId="9" xfId="0" applyAlignment="1" applyBorder="1" applyFont="1" applyNumberFormat="1">
      <alignment horizontal="center" shrinkToFit="0" wrapText="0"/>
    </xf>
    <xf borderId="0" fillId="6" fontId="120" numFmtId="0" xfId="0" applyAlignment="1" applyFont="1">
      <alignment readingOrder="0"/>
    </xf>
    <xf borderId="0" fillId="0" fontId="121" numFmtId="0" xfId="0" applyAlignment="1" applyFont="1">
      <alignment horizontal="left" readingOrder="0" shrinkToFit="0" vertical="bottom" wrapText="0"/>
    </xf>
    <xf borderId="3" fillId="32" fontId="1" numFmtId="0" xfId="0" applyAlignment="1" applyBorder="1" applyFont="1">
      <alignment horizontal="left" shrinkToFit="0" vertical="bottom" wrapText="0"/>
    </xf>
    <xf borderId="3" fillId="33" fontId="1" numFmtId="0" xfId="0" applyAlignment="1" applyBorder="1" applyFont="1">
      <alignment shrinkToFit="0" vertical="bottom" wrapText="0"/>
    </xf>
    <xf borderId="4" fillId="0" fontId="1" numFmtId="0" xfId="0" applyAlignment="1" applyBorder="1" applyFont="1">
      <alignment shrinkToFit="0" vertical="bottom" wrapText="0"/>
    </xf>
    <xf borderId="6" fillId="11" fontId="1" numFmtId="0" xfId="0" applyAlignment="1" applyBorder="1" applyFont="1">
      <alignment horizontal="left" readingOrder="0"/>
    </xf>
    <xf borderId="4" fillId="32" fontId="1" numFmtId="0" xfId="0" applyAlignment="1" applyBorder="1" applyFont="1">
      <alignment horizontal="left" shrinkToFit="0" vertical="bottom" wrapText="0"/>
    </xf>
    <xf borderId="4" fillId="0" fontId="122" numFmtId="49" xfId="0" applyAlignment="1" applyBorder="1" applyFont="1" applyNumberFormat="1">
      <alignment horizontal="center" readingOrder="0" vertical="bottom"/>
    </xf>
    <xf borderId="0" fillId="12" fontId="1" numFmtId="0" xfId="0" applyAlignment="1" applyFont="1">
      <alignment readingOrder="0" shrinkToFit="0" vertical="bottom" wrapText="0"/>
    </xf>
    <xf borderId="1" fillId="0" fontId="15" numFmtId="0" xfId="0" applyAlignment="1" applyBorder="1" applyFont="1">
      <alignment readingOrder="0"/>
    </xf>
    <xf borderId="1" fillId="12" fontId="12" numFmtId="0" xfId="0" applyAlignment="1" applyBorder="1" applyFont="1">
      <alignment readingOrder="0"/>
    </xf>
    <xf borderId="1" fillId="0" fontId="12" numFmtId="0" xfId="0" applyAlignment="1" applyBorder="1" applyFont="1">
      <alignment readingOrder="0"/>
    </xf>
    <xf borderId="1" fillId="0" fontId="123" numFmtId="0" xfId="0" applyAlignment="1" applyBorder="1" applyFont="1">
      <alignment horizontal="center" readingOrder="0" shrinkToFit="0" wrapText="0"/>
    </xf>
    <xf borderId="3" fillId="31" fontId="1" numFmtId="0" xfId="0" applyAlignment="1" applyBorder="1" applyFont="1">
      <alignment readingOrder="0" shrinkToFit="0" vertical="bottom" wrapText="0"/>
    </xf>
    <xf borderId="3" fillId="2" fontId="1" numFmtId="9" xfId="0" applyAlignment="1" applyBorder="1" applyFont="1" applyNumberFormat="1">
      <alignment readingOrder="0" shrinkToFit="0" vertical="bottom" wrapText="0"/>
    </xf>
    <xf borderId="3" fillId="0" fontId="124" numFmtId="0" xfId="0" applyAlignment="1" applyBorder="1" applyFont="1">
      <alignment horizontal="left" readingOrder="0" shrinkToFit="0" vertical="bottom" wrapText="0"/>
    </xf>
    <xf borderId="3" fillId="0" fontId="125" numFmtId="0" xfId="0" applyAlignment="1" applyBorder="1" applyFont="1">
      <alignment readingOrder="0" shrinkToFit="0" vertical="bottom" wrapText="0"/>
    </xf>
    <xf borderId="0" fillId="6" fontId="81" numFmtId="167" xfId="0" applyFont="1" applyNumberFormat="1"/>
    <xf borderId="1" fillId="12" fontId="54" numFmtId="0" xfId="0" applyAlignment="1" applyBorder="1" applyFont="1">
      <alignment horizontal="left" readingOrder="0" shrinkToFit="0" wrapText="0"/>
    </xf>
    <xf borderId="0" fillId="6" fontId="126" numFmtId="0" xfId="0" applyAlignment="1" applyFont="1">
      <alignment readingOrder="0" shrinkToFit="0" wrapText="0"/>
    </xf>
    <xf borderId="7" fillId="31" fontId="1" numFmtId="0" xfId="0" applyAlignment="1" applyBorder="1" applyFont="1">
      <alignment readingOrder="0" shrinkToFit="0" vertical="bottom" wrapText="0"/>
    </xf>
    <xf borderId="0" fillId="2" fontId="1" numFmtId="9" xfId="0" applyAlignment="1" applyFont="1" applyNumberFormat="1">
      <alignment readingOrder="0" shrinkToFit="0" vertical="bottom" wrapText="0"/>
    </xf>
    <xf borderId="1" fillId="6" fontId="54" numFmtId="0" xfId="0" applyAlignment="1" applyBorder="1" applyFont="1">
      <alignment horizontal="left" readingOrder="0" shrinkToFit="0" wrapText="0"/>
    </xf>
    <xf borderId="0" fillId="0" fontId="125" numFmtId="0" xfId="0" applyAlignment="1" applyFont="1">
      <alignment readingOrder="0" shrinkToFit="0" vertical="bottom" wrapText="0"/>
    </xf>
    <xf borderId="0" fillId="32" fontId="1" numFmtId="0" xfId="0" applyAlignment="1" applyFont="1">
      <alignment horizontal="left" shrinkToFit="0" vertical="bottom" wrapText="0"/>
    </xf>
    <xf borderId="0" fillId="0" fontId="15" numFmtId="49" xfId="0" applyFont="1" applyNumberFormat="1"/>
    <xf borderId="0" fillId="0" fontId="15" numFmtId="0" xfId="0" applyAlignment="1" applyFont="1">
      <alignment horizontal="center"/>
    </xf>
    <xf borderId="0" fillId="0" fontId="12" numFmtId="0" xfId="0" applyAlignment="1" applyFont="1">
      <alignment readingOrder="0"/>
    </xf>
    <xf borderId="0" fillId="6" fontId="81" numFmtId="0" xfId="0" applyAlignment="1" applyFont="1">
      <alignment readingOrder="0"/>
    </xf>
    <xf borderId="0" fillId="0" fontId="12" numFmtId="0" xfId="0" applyFont="1"/>
    <xf borderId="0" fillId="0" fontId="15" numFmtId="9" xfId="0" applyFont="1" applyNumberFormat="1"/>
    <xf borderId="0" fillId="5" fontId="15" numFmtId="0" xfId="0" applyFont="1"/>
    <xf borderId="12" fillId="0" fontId="1" numFmtId="49" xfId="0" applyAlignment="1" applyBorder="1" applyFont="1" applyNumberFormat="1">
      <alignment horizontal="center" readingOrder="0" shrinkToFit="0" vertical="bottom" wrapText="0"/>
    </xf>
    <xf borderId="1" fillId="0" fontId="1" numFmtId="0" xfId="0" applyAlignment="1" applyBorder="1" applyFont="1">
      <alignment horizontal="center" shrinkToFit="0" vertical="bottom" wrapText="0"/>
    </xf>
    <xf borderId="4" fillId="6" fontId="54" numFmtId="0" xfId="0" applyAlignment="1" applyBorder="1" applyFont="1">
      <alignment horizontal="left" readingOrder="0" shrinkToFit="0" wrapText="0"/>
    </xf>
    <xf borderId="2" fillId="2" fontId="43" numFmtId="49" xfId="0" applyAlignment="1" applyBorder="1" applyFont="1" applyNumberFormat="1">
      <alignment horizontal="center" readingOrder="0" shrinkToFit="0" vertical="center" wrapText="1"/>
    </xf>
    <xf borderId="2" fillId="2" fontId="127" numFmtId="0" xfId="0" applyAlignment="1" applyBorder="1" applyFont="1">
      <alignment horizontal="center" readingOrder="0" shrinkToFit="0" vertical="center" wrapText="1"/>
    </xf>
    <xf borderId="2" fillId="2" fontId="7" numFmtId="0" xfId="0" applyAlignment="1" applyBorder="1" applyFont="1">
      <alignment horizontal="left" readingOrder="0" shrinkToFit="0" vertical="center" wrapText="1"/>
    </xf>
    <xf borderId="2" fillId="4" fontId="7" numFmtId="0" xfId="0" applyAlignment="1" applyBorder="1" applyFont="1">
      <alignment horizontal="center" readingOrder="0" shrinkToFit="0" vertical="center" wrapText="1"/>
    </xf>
    <xf borderId="2" fillId="38" fontId="7" numFmtId="0" xfId="0" applyAlignment="1" applyBorder="1" applyFill="1" applyFont="1">
      <alignment horizontal="center" readingOrder="0" shrinkToFit="0" vertical="center" wrapText="1"/>
    </xf>
    <xf borderId="2" fillId="0" fontId="7" numFmtId="0" xfId="0" applyAlignment="1" applyBorder="1" applyFont="1">
      <alignment horizontal="right" readingOrder="0" shrinkToFit="0" vertical="center" wrapText="1"/>
    </xf>
    <xf borderId="2" fillId="39" fontId="7" numFmtId="0" xfId="0" applyAlignment="1" applyBorder="1" applyFill="1" applyFont="1">
      <alignment horizontal="center" readingOrder="0" shrinkToFit="0" vertical="center" wrapText="1"/>
    </xf>
    <xf borderId="2" fillId="11" fontId="7" numFmtId="0" xfId="0" applyAlignment="1" applyBorder="1" applyFont="1">
      <alignment horizontal="center" readingOrder="0" shrinkToFit="0" vertical="center" wrapText="1"/>
    </xf>
    <xf borderId="0" fillId="4" fontId="3" numFmtId="0" xfId="0" applyAlignment="1" applyFont="1">
      <alignment horizontal="center" readingOrder="0" shrinkToFit="0" vertical="center" wrapText="1"/>
    </xf>
    <xf borderId="2" fillId="32" fontId="84" numFmtId="0" xfId="0" applyAlignment="1" applyBorder="1" applyFont="1">
      <alignment horizontal="center" readingOrder="0" shrinkToFit="0" vertical="center" wrapText="1"/>
    </xf>
    <xf borderId="2" fillId="38" fontId="84" numFmtId="0" xfId="0" applyAlignment="1" applyBorder="1" applyFont="1">
      <alignment horizontal="center" readingOrder="0" shrinkToFit="0" vertical="center" wrapText="1"/>
    </xf>
    <xf borderId="2" fillId="40" fontId="84" numFmtId="0" xfId="0" applyAlignment="1" applyBorder="1" applyFill="1" applyFont="1">
      <alignment horizontal="center" readingOrder="0" shrinkToFit="0" vertical="center" wrapText="1"/>
    </xf>
    <xf borderId="2" fillId="41" fontId="7" numFmtId="0" xfId="0" applyAlignment="1" applyBorder="1" applyFill="1" applyFont="1">
      <alignment horizontal="center" readingOrder="0" shrinkToFit="0" vertical="center" wrapText="1"/>
    </xf>
    <xf borderId="1" fillId="4" fontId="1" numFmtId="0" xfId="0" applyAlignment="1" applyBorder="1" applyFont="1">
      <alignment horizontal="left" readingOrder="0" shrinkToFit="0" vertical="bottom" wrapText="0"/>
    </xf>
    <xf borderId="1" fillId="0" fontId="7" numFmtId="49" xfId="0" applyAlignment="1" applyBorder="1" applyFont="1" applyNumberFormat="1">
      <alignment horizontal="left" readingOrder="0" shrinkToFit="0" wrapText="0"/>
    </xf>
    <xf borderId="2" fillId="0" fontId="3" numFmtId="0" xfId="0" applyAlignment="1" applyBorder="1" applyFont="1">
      <alignment horizontal="center" readingOrder="0" shrinkToFit="0" wrapText="0"/>
    </xf>
    <xf borderId="2" fillId="6" fontId="101" numFmtId="0" xfId="0" applyAlignment="1" applyBorder="1" applyFont="1">
      <alignment horizontal="left" readingOrder="0" shrinkToFit="0" wrapText="1"/>
    </xf>
    <xf borderId="2" fillId="0" fontId="85" numFmtId="0" xfId="0" applyAlignment="1" applyBorder="1" applyFont="1">
      <alignment horizontal="center" readingOrder="0" shrinkToFit="0" wrapText="0"/>
    </xf>
    <xf borderId="2" fillId="42" fontId="101" numFmtId="0" xfId="0" applyAlignment="1" applyBorder="1" applyFill="1" applyFont="1">
      <alignment horizontal="center" readingOrder="0"/>
    </xf>
    <xf borderId="2" fillId="10" fontId="7" numFmtId="0" xfId="0" applyAlignment="1" applyBorder="1" applyFont="1">
      <alignment horizontal="right" readingOrder="0"/>
    </xf>
    <xf borderId="2" fillId="2" fontId="7" numFmtId="169" xfId="0" applyAlignment="1" applyBorder="1" applyFont="1" applyNumberFormat="1">
      <alignment horizontal="right" readingOrder="0"/>
    </xf>
    <xf borderId="2" fillId="5" fontId="7" numFmtId="0" xfId="0" applyAlignment="1" applyBorder="1" applyFont="1">
      <alignment horizontal="left" readingOrder="0" shrinkToFit="0" wrapText="0"/>
    </xf>
    <xf borderId="1" fillId="4" fontId="7" numFmtId="0" xfId="0" applyAlignment="1" applyBorder="1" applyFont="1">
      <alignment horizontal="center" readingOrder="0" shrinkToFit="0" wrapText="0"/>
    </xf>
    <xf borderId="2" fillId="4" fontId="7" numFmtId="0" xfId="0" applyAlignment="1" applyBorder="1" applyFont="1">
      <alignment horizontal="left"/>
    </xf>
    <xf borderId="2" fillId="0" fontId="7" numFmtId="0" xfId="0" applyAlignment="1" applyBorder="1" applyFont="1">
      <alignment horizontal="right" readingOrder="0" shrinkToFit="0" wrapText="0"/>
    </xf>
    <xf borderId="2" fillId="39" fontId="7" numFmtId="0" xfId="0" applyAlignment="1" applyBorder="1" applyFont="1">
      <alignment horizontal="right" readingOrder="0"/>
    </xf>
    <xf borderId="2" fillId="11" fontId="7" numFmtId="0" xfId="0" applyAlignment="1" applyBorder="1" applyFont="1">
      <alignment horizontal="right" readingOrder="0"/>
    </xf>
    <xf borderId="2" fillId="0" fontId="7" numFmtId="10" xfId="0" applyAlignment="1" applyBorder="1" applyFont="1" applyNumberFormat="1">
      <alignment horizontal="right" readingOrder="0" shrinkToFit="0" wrapText="0"/>
    </xf>
    <xf borderId="2" fillId="32" fontId="7" numFmtId="0" xfId="0" applyAlignment="1" applyBorder="1" applyFont="1">
      <alignment horizontal="left" readingOrder="0"/>
    </xf>
    <xf borderId="2" fillId="40" fontId="7" numFmtId="0" xfId="0" applyAlignment="1" applyBorder="1" applyFont="1">
      <alignment horizontal="center" readingOrder="0"/>
    </xf>
    <xf borderId="2" fillId="0" fontId="7" numFmtId="0" xfId="0" applyAlignment="1" applyBorder="1" applyFont="1">
      <alignment horizontal="left" readingOrder="0" shrinkToFit="0" vertical="bottom" wrapText="0"/>
    </xf>
    <xf borderId="2" fillId="0" fontId="7" numFmtId="0" xfId="0" applyAlignment="1" applyBorder="1" applyFont="1">
      <alignment shrinkToFit="0" vertical="bottom" wrapText="0"/>
    </xf>
    <xf borderId="2" fillId="0" fontId="1" numFmtId="0" xfId="0" applyAlignment="1" applyBorder="1" applyFont="1">
      <alignment horizontal="left" shrinkToFit="0" vertical="bottom" wrapText="0"/>
    </xf>
    <xf borderId="4" fillId="4" fontId="1"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wrapText="0"/>
    </xf>
    <xf borderId="3" fillId="6" fontId="101" numFmtId="0" xfId="0" applyAlignment="1" applyBorder="1" applyFont="1">
      <alignment readingOrder="0" shrinkToFit="0" wrapText="1"/>
    </xf>
    <xf borderId="3" fillId="0" fontId="85" numFmtId="0" xfId="0" applyAlignment="1" applyBorder="1" applyFont="1">
      <alignment horizontal="center" readingOrder="0" shrinkToFit="0" wrapText="0"/>
    </xf>
    <xf borderId="3" fillId="42" fontId="43" numFmtId="0" xfId="0" applyAlignment="1" applyBorder="1" applyFont="1">
      <alignment horizontal="center" readingOrder="0"/>
    </xf>
    <xf borderId="3" fillId="10" fontId="7" numFmtId="0" xfId="0" applyAlignment="1" applyBorder="1" applyFont="1">
      <alignment horizontal="right" readingOrder="0"/>
    </xf>
    <xf borderId="3" fillId="2" fontId="7" numFmtId="169" xfId="0" applyAlignment="1" applyBorder="1" applyFont="1" applyNumberFormat="1">
      <alignment horizontal="right" readingOrder="0"/>
    </xf>
    <xf borderId="6" fillId="0" fontId="7" numFmtId="0" xfId="0" applyAlignment="1" applyBorder="1" applyFont="1">
      <alignment horizontal="left" readingOrder="0" vertical="top"/>
    </xf>
    <xf borderId="4" fillId="4" fontId="7" numFmtId="0" xfId="0" applyAlignment="1" applyBorder="1" applyFont="1">
      <alignment horizontal="center" readingOrder="0" shrinkToFit="0" wrapText="0"/>
    </xf>
    <xf borderId="3" fillId="38" fontId="7" numFmtId="0" xfId="0" applyAlignment="1" applyBorder="1" applyFont="1">
      <alignment horizontal="center" readingOrder="0"/>
    </xf>
    <xf borderId="3" fillId="0" fontId="7" numFmtId="0" xfId="0" applyAlignment="1" applyBorder="1" applyFont="1">
      <alignment horizontal="right" readingOrder="0" shrinkToFit="0" wrapText="0"/>
    </xf>
    <xf borderId="3" fillId="39" fontId="7" numFmtId="0" xfId="0" applyAlignment="1" applyBorder="1" applyFont="1">
      <alignment horizontal="right" readingOrder="0"/>
    </xf>
    <xf borderId="3" fillId="11" fontId="7" numFmtId="0" xfId="0" applyAlignment="1" applyBorder="1" applyFont="1">
      <alignment horizontal="right" readingOrder="0"/>
    </xf>
    <xf borderId="3" fillId="0" fontId="7" numFmtId="10" xfId="0" applyAlignment="1" applyBorder="1" applyFont="1" applyNumberFormat="1">
      <alignment horizontal="right" readingOrder="0" shrinkToFit="0" wrapText="0"/>
    </xf>
    <xf borderId="3" fillId="0" fontId="7" numFmtId="0" xfId="0" applyAlignment="1" applyBorder="1" applyFont="1">
      <alignment horizontal="right" shrinkToFit="0" wrapText="0"/>
    </xf>
    <xf borderId="3" fillId="32" fontId="7" numFmtId="0" xfId="0" applyAlignment="1" applyBorder="1" applyFont="1">
      <alignment horizontal="left" readingOrder="0"/>
    </xf>
    <xf borderId="3" fillId="40" fontId="7" numFmtId="0" xfId="0" applyAlignment="1" applyBorder="1" applyFont="1">
      <alignment horizontal="center" readingOrder="0"/>
    </xf>
    <xf borderId="3" fillId="0" fontId="1" numFmtId="0" xfId="0" applyAlignment="1" applyBorder="1" applyFont="1">
      <alignment horizontal="left" readingOrder="0" shrinkToFit="0" vertical="bottom" wrapText="0"/>
    </xf>
    <xf borderId="6" fillId="4" fontId="7" numFmtId="0" xfId="0" applyAlignment="1" applyBorder="1" applyFont="1">
      <alignment horizontal="left" readingOrder="0" vertical="top"/>
    </xf>
    <xf borderId="3" fillId="4" fontId="7" numFmtId="0" xfId="0" applyAlignment="1" applyBorder="1" applyFont="1">
      <alignment horizontal="left" readingOrder="0" shrinkToFit="0" wrapText="0"/>
    </xf>
    <xf borderId="3" fillId="4" fontId="128" numFmtId="0" xfId="0" applyAlignment="1" applyBorder="1" applyFont="1">
      <alignment horizontal="left" readingOrder="0" shrinkToFit="0" wrapText="0"/>
    </xf>
    <xf borderId="3" fillId="42" fontId="101" numFmtId="0" xfId="0" applyAlignment="1" applyBorder="1" applyFont="1">
      <alignment horizontal="center" readingOrder="0"/>
    </xf>
    <xf borderId="3" fillId="0" fontId="101" numFmtId="0" xfId="0" applyAlignment="1" applyBorder="1" applyFont="1">
      <alignment horizontal="center" readingOrder="0"/>
    </xf>
    <xf borderId="3" fillId="0" fontId="7" numFmtId="0" xfId="0" applyAlignment="1" applyBorder="1" applyFont="1">
      <alignment horizontal="right" readingOrder="0"/>
    </xf>
    <xf borderId="3" fillId="0" fontId="7" numFmtId="169" xfId="0" applyAlignment="1" applyBorder="1" applyFont="1" applyNumberFormat="1">
      <alignment horizontal="right" readingOrder="0"/>
    </xf>
    <xf borderId="3" fillId="6" fontId="3" numFmtId="0" xfId="0" applyAlignment="1" applyBorder="1" applyFont="1">
      <alignment horizontal="left" shrinkToFit="0" wrapText="0"/>
    </xf>
    <xf borderId="3" fillId="6" fontId="7" numFmtId="0" xfId="0" applyAlignment="1" applyBorder="1" applyFont="1">
      <alignment horizontal="left" readingOrder="0" shrinkToFit="0" wrapText="0"/>
    </xf>
    <xf borderId="3" fillId="0" fontId="101" numFmtId="0" xfId="0" applyAlignment="1" applyBorder="1" applyFont="1">
      <alignment horizontal="center" readingOrder="0" shrinkToFit="0" wrapText="0"/>
    </xf>
    <xf borderId="3" fillId="0" fontId="7" numFmtId="169" xfId="0" applyAlignment="1" applyBorder="1" applyFont="1" applyNumberFormat="1">
      <alignment horizontal="right" readingOrder="0" shrinkToFit="0" wrapText="0"/>
    </xf>
    <xf borderId="3" fillId="37" fontId="7" numFmtId="0" xfId="0" applyAlignment="1" applyBorder="1" applyFont="1">
      <alignment horizontal="left" shrinkToFit="0" wrapText="0"/>
    </xf>
    <xf borderId="3" fillId="37" fontId="7" numFmtId="0" xfId="0" applyAlignment="1" applyBorder="1" applyFont="1">
      <alignment horizontal="left" readingOrder="0" shrinkToFit="0" wrapText="0"/>
    </xf>
    <xf borderId="3" fillId="37" fontId="7" numFmtId="0" xfId="0" applyAlignment="1" applyBorder="1" applyFont="1">
      <alignment horizontal="left" readingOrder="0" vertical="top"/>
    </xf>
    <xf borderId="3" fillId="43" fontId="7" numFmtId="0" xfId="0" applyAlignment="1" applyBorder="1" applyFill="1" applyFont="1">
      <alignment horizontal="left" readingOrder="0" shrinkToFit="0" wrapText="0"/>
    </xf>
    <xf borderId="3" fillId="37" fontId="7" numFmtId="0" xfId="0" applyAlignment="1" applyBorder="1" applyFont="1">
      <alignment horizontal="left" shrinkToFit="0" vertical="bottom" wrapText="0"/>
    </xf>
    <xf borderId="3" fillId="37" fontId="7" numFmtId="0" xfId="0" applyAlignment="1" applyBorder="1" applyFont="1">
      <alignment horizontal="left"/>
    </xf>
    <xf borderId="3" fillId="6" fontId="7" numFmtId="0" xfId="0" applyAlignment="1" applyBorder="1" applyFont="1">
      <alignment horizontal="right" readingOrder="0" shrinkToFit="0" wrapText="0"/>
    </xf>
    <xf borderId="3" fillId="0" fontId="43" numFmtId="0" xfId="0" applyAlignment="1" applyBorder="1" applyFont="1">
      <alignment horizontal="center" readingOrder="0" shrinkToFit="0" wrapText="0"/>
    </xf>
    <xf borderId="0" fillId="0" fontId="7" numFmtId="0" xfId="0" applyAlignment="1" applyFont="1">
      <alignment horizontal="left" readingOrder="0" vertical="top"/>
    </xf>
    <xf borderId="3" fillId="23" fontId="3" numFmtId="0" xfId="0" applyAlignment="1" applyBorder="1" applyFont="1">
      <alignment horizontal="left" readingOrder="0" shrinkToFit="0" wrapText="0"/>
    </xf>
    <xf borderId="3" fillId="0" fontId="101" numFmtId="0" xfId="0" applyAlignment="1" applyBorder="1" applyFont="1">
      <alignment readingOrder="0" shrinkToFit="0" wrapText="1"/>
    </xf>
    <xf borderId="3" fillId="4" fontId="7" numFmtId="169" xfId="0" applyAlignment="1" applyBorder="1" applyFont="1" applyNumberFormat="1">
      <alignment horizontal="right" readingOrder="0" shrinkToFit="0" wrapText="0"/>
    </xf>
    <xf borderId="3" fillId="23" fontId="7" numFmtId="0" xfId="0" applyAlignment="1" applyBorder="1" applyFont="1">
      <alignment horizontal="left" readingOrder="0" vertical="top"/>
    </xf>
    <xf borderId="2" fillId="23" fontId="7" numFmtId="0" xfId="0" applyAlignment="1" applyBorder="1" applyFont="1">
      <alignment horizontal="left" readingOrder="0" vertical="top"/>
    </xf>
    <xf borderId="3" fillId="23" fontId="7" numFmtId="0" xfId="0" applyAlignment="1" applyBorder="1" applyFont="1">
      <alignment horizontal="left" readingOrder="0" shrinkToFit="0" wrapText="0"/>
    </xf>
    <xf borderId="3" fillId="23" fontId="129" numFmtId="0" xfId="0" applyAlignment="1" applyBorder="1" applyFont="1">
      <alignment horizontal="left" readingOrder="0" shrinkToFit="0" wrapText="0"/>
    </xf>
    <xf borderId="3" fillId="23" fontId="7" numFmtId="0" xfId="0" applyAlignment="1" applyBorder="1" applyFont="1">
      <alignment horizontal="left" shrinkToFit="0" wrapText="0"/>
    </xf>
    <xf borderId="3" fillId="23" fontId="1" numFmtId="0" xfId="0" applyAlignment="1" applyBorder="1" applyFont="1">
      <alignment horizontal="left" readingOrder="0" shrinkToFit="0" vertical="bottom" wrapText="0"/>
    </xf>
    <xf borderId="3" fillId="23" fontId="1" numFmtId="0" xfId="0" applyAlignment="1" applyBorder="1" applyFont="1">
      <alignment horizontal="left" shrinkToFit="0" vertical="bottom" wrapText="0"/>
    </xf>
    <xf borderId="3" fillId="5" fontId="7" numFmtId="169" xfId="0" applyAlignment="1" applyBorder="1" applyFont="1" applyNumberFormat="1">
      <alignment horizontal="right" readingOrder="0" shrinkToFit="0" wrapText="0"/>
    </xf>
    <xf borderId="4" fillId="0" fontId="1" numFmtId="49" xfId="0" applyAlignment="1" applyBorder="1" applyFont="1" applyNumberFormat="1">
      <alignment horizontal="left" readingOrder="0" shrinkToFit="0" vertical="bottom" wrapText="0"/>
    </xf>
    <xf borderId="3" fillId="6" fontId="101" numFmtId="0" xfId="0" applyAlignment="1" applyBorder="1" applyFont="1">
      <alignment horizontal="left" readingOrder="0" shrinkToFit="0" wrapText="1"/>
    </xf>
    <xf borderId="3" fillId="0" fontId="1" numFmtId="0" xfId="0" applyAlignment="1" applyBorder="1" applyFont="1">
      <alignment horizontal="right" readingOrder="0" shrinkToFit="0" vertical="bottom" wrapText="0"/>
    </xf>
    <xf borderId="3" fillId="0" fontId="1" numFmtId="169" xfId="0" applyAlignment="1" applyBorder="1" applyFont="1" applyNumberFormat="1">
      <alignment horizontal="right" readingOrder="0" shrinkToFit="0" vertical="bottom" wrapText="0"/>
    </xf>
    <xf borderId="4" fillId="4" fontId="1" numFmtId="0" xfId="0" applyAlignment="1" applyBorder="1" applyFont="1">
      <alignment horizontal="center" shrinkToFit="0" vertical="bottom" wrapText="0"/>
    </xf>
    <xf borderId="3" fillId="0" fontId="1" numFmtId="0" xfId="0" applyAlignment="1" applyBorder="1" applyFont="1">
      <alignment horizontal="right" shrinkToFit="0" vertical="bottom" wrapText="0"/>
    </xf>
    <xf borderId="3" fillId="39" fontId="1" numFmtId="0" xfId="0" applyAlignment="1" applyBorder="1" applyFont="1">
      <alignment horizontal="right" shrinkToFit="0" vertical="bottom" wrapText="0"/>
    </xf>
    <xf borderId="3" fillId="11" fontId="1" numFmtId="0" xfId="0" applyAlignment="1" applyBorder="1" applyFont="1">
      <alignment horizontal="right" shrinkToFit="0" vertical="bottom" wrapText="0"/>
    </xf>
    <xf borderId="4" fillId="6" fontId="7" numFmtId="49" xfId="0" applyAlignment="1" applyBorder="1" applyFont="1" applyNumberFormat="1">
      <alignment horizontal="left" readingOrder="0" shrinkToFit="0" wrapText="0"/>
    </xf>
    <xf borderId="3" fillId="6" fontId="7" numFmtId="169" xfId="0" applyAlignment="1" applyBorder="1" applyFont="1" applyNumberFormat="1">
      <alignment horizontal="right" readingOrder="0" shrinkToFit="0" wrapText="0"/>
    </xf>
    <xf borderId="3" fillId="6" fontId="7" numFmtId="0" xfId="0" applyAlignment="1" applyBorder="1" applyFont="1">
      <alignment horizontal="left" readingOrder="0" vertical="top"/>
    </xf>
    <xf borderId="4" fillId="6" fontId="7" numFmtId="0" xfId="0" applyAlignment="1" applyBorder="1" applyFont="1">
      <alignment horizontal="center" readingOrder="0" shrinkToFit="0" wrapText="0"/>
    </xf>
    <xf borderId="3" fillId="6" fontId="7" numFmtId="0" xfId="0" applyAlignment="1" applyBorder="1" applyFont="1">
      <alignment horizontal="left" readingOrder="0"/>
    </xf>
    <xf borderId="4" fillId="0" fontId="1" numFmtId="0" xfId="0" applyAlignment="1" applyBorder="1" applyFont="1">
      <alignment horizontal="left" shrinkToFit="0" vertical="bottom" wrapText="0"/>
    </xf>
    <xf borderId="4" fillId="4" fontId="7" numFmtId="49" xfId="0" applyAlignment="1" applyBorder="1" applyFont="1" applyNumberFormat="1">
      <alignment horizontal="left" readingOrder="0" shrinkToFit="0" wrapText="0"/>
    </xf>
    <xf borderId="3" fillId="4" fontId="101" numFmtId="0" xfId="0" applyAlignment="1" applyBorder="1" applyFont="1">
      <alignment readingOrder="0" shrinkToFit="0" wrapText="1"/>
    </xf>
    <xf borderId="3" fillId="4" fontId="85" numFmtId="0" xfId="0" applyAlignment="1" applyBorder="1" applyFont="1">
      <alignment horizontal="center" readingOrder="0" shrinkToFit="0" wrapText="0"/>
    </xf>
    <xf borderId="3" fillId="4" fontId="7" numFmtId="0" xfId="0" applyAlignment="1" applyBorder="1" applyFont="1">
      <alignment horizontal="right" readingOrder="0" shrinkToFit="0" wrapText="0"/>
    </xf>
    <xf borderId="3" fillId="4" fontId="7" numFmtId="0" xfId="0" applyAlignment="1" applyBorder="1" applyFont="1">
      <alignment horizontal="right" readingOrder="0"/>
    </xf>
    <xf borderId="3" fillId="4" fontId="7" numFmtId="10" xfId="0" applyAlignment="1" applyBorder="1" applyFont="1" applyNumberFormat="1">
      <alignment horizontal="right" readingOrder="0" shrinkToFit="0" wrapText="0"/>
    </xf>
    <xf borderId="3" fillId="4" fontId="7" numFmtId="0" xfId="0" applyAlignment="1" applyBorder="1" applyFont="1">
      <alignment horizontal="left" readingOrder="0"/>
    </xf>
    <xf borderId="3" fillId="4" fontId="1" numFmtId="0" xfId="0" applyAlignment="1" applyBorder="1" applyFont="1">
      <alignment horizontal="left" readingOrder="0" shrinkToFit="0" vertical="bottom" wrapText="0"/>
    </xf>
    <xf borderId="3" fillId="4" fontId="1" numFmtId="0" xfId="0" applyAlignment="1" applyBorder="1" applyFont="1">
      <alignment horizontal="left" shrinkToFit="0" vertical="bottom" wrapText="0"/>
    </xf>
    <xf borderId="3" fillId="23" fontId="7" numFmtId="169" xfId="0" applyAlignment="1" applyBorder="1" applyFont="1" applyNumberFormat="1">
      <alignment horizontal="right" readingOrder="0" shrinkToFit="0" wrapText="0"/>
    </xf>
    <xf borderId="3" fillId="6" fontId="1" numFmtId="0" xfId="0" applyAlignment="1" applyBorder="1" applyFont="1">
      <alignment horizontal="left" shrinkToFit="0" vertical="bottom" wrapText="0"/>
    </xf>
    <xf borderId="0" fillId="6" fontId="3" numFmtId="0" xfId="0" applyAlignment="1" applyFont="1">
      <alignment horizontal="left" shrinkToFit="0" wrapText="0"/>
    </xf>
    <xf borderId="4" fillId="0" fontId="3" numFmtId="0" xfId="0" applyAlignment="1" applyBorder="1" applyFont="1">
      <alignment horizontal="center" readingOrder="0" shrinkToFit="0" wrapText="0"/>
    </xf>
    <xf borderId="0" fillId="0" fontId="7" numFmtId="169" xfId="0" applyAlignment="1" applyFont="1" applyNumberFormat="1">
      <alignment horizontal="right" readingOrder="0" shrinkToFit="0" wrapText="0"/>
    </xf>
    <xf borderId="2" fillId="6" fontId="3" numFmtId="0" xfId="0" applyAlignment="1" applyBorder="1" applyFont="1">
      <alignment horizontal="left" shrinkToFit="0" wrapText="0"/>
    </xf>
    <xf borderId="2" fillId="0" fontId="7" numFmtId="169" xfId="0" applyAlignment="1" applyBorder="1" applyFont="1" applyNumberFormat="1">
      <alignment horizontal="right" readingOrder="0" shrinkToFit="0" wrapText="0"/>
    </xf>
    <xf borderId="3" fillId="19" fontId="1" numFmtId="0" xfId="0" applyAlignment="1" applyBorder="1" applyFont="1">
      <alignment horizontal="right" readingOrder="0" shrinkToFit="0" vertical="bottom" wrapText="0"/>
    </xf>
    <xf borderId="3" fillId="44" fontId="7" numFmtId="0" xfId="0" applyAlignment="1" applyBorder="1" applyFill="1" applyFont="1">
      <alignment horizontal="left" readingOrder="0" shrinkToFit="0" wrapText="0"/>
    </xf>
    <xf borderId="3" fillId="45" fontId="3" numFmtId="0" xfId="0" applyAlignment="1" applyBorder="1" applyFill="1" applyFont="1">
      <alignment horizontal="left" readingOrder="0" shrinkToFit="0" wrapText="0"/>
    </xf>
    <xf borderId="3" fillId="4" fontId="7" numFmtId="0" xfId="0" applyAlignment="1" applyBorder="1" applyFont="1">
      <alignment horizontal="right" shrinkToFit="0" wrapText="0"/>
    </xf>
    <xf borderId="2" fillId="45" fontId="3" numFmtId="0" xfId="0" applyAlignment="1" applyBorder="1" applyFont="1">
      <alignment horizontal="left" readingOrder="0" shrinkToFit="0" wrapText="0"/>
    </xf>
    <xf borderId="2" fillId="4" fontId="7" numFmtId="169" xfId="0" applyAlignment="1" applyBorder="1" applyFont="1" applyNumberFormat="1">
      <alignment horizontal="right" readingOrder="0" shrinkToFit="0" wrapText="0"/>
    </xf>
    <xf borderId="4" fillId="0" fontId="130" numFmtId="49" xfId="0" applyAlignment="1" applyBorder="1" applyFont="1" applyNumberFormat="1">
      <alignment horizontal="left" readingOrder="0" shrinkToFit="0" wrapText="0"/>
    </xf>
    <xf borderId="3" fillId="6" fontId="131" numFmtId="0" xfId="0" applyAlignment="1" applyBorder="1" applyFont="1">
      <alignment horizontal="center" readingOrder="0" shrinkToFit="0" wrapText="0"/>
    </xf>
    <xf borderId="3" fillId="0" fontId="131" numFmtId="0" xfId="0" applyAlignment="1" applyBorder="1" applyFont="1">
      <alignment horizontal="center" readingOrder="0" shrinkToFit="0" wrapText="0"/>
    </xf>
    <xf borderId="3" fillId="0" fontId="7" numFmtId="0" xfId="0" applyAlignment="1" applyBorder="1" applyFont="1">
      <alignment horizontal="left"/>
    </xf>
    <xf borderId="3" fillId="4" fontId="3" numFmtId="0" xfId="0" applyAlignment="1" applyBorder="1" applyFont="1">
      <alignment horizontal="left" readingOrder="0" shrinkToFit="0" wrapText="0"/>
    </xf>
    <xf borderId="3" fillId="4" fontId="37" numFmtId="0" xfId="0" applyAlignment="1" applyBorder="1" applyFont="1">
      <alignment horizontal="center" readingOrder="0" shrinkToFit="0" wrapText="0"/>
    </xf>
    <xf borderId="3" fillId="4" fontId="1" numFmtId="0" xfId="0" applyAlignment="1" applyBorder="1" applyFont="1">
      <alignment horizontal="right" readingOrder="0" shrinkToFit="0" vertical="bottom" wrapText="0"/>
    </xf>
    <xf borderId="4" fillId="0" fontId="7" numFmtId="0" xfId="0" applyAlignment="1" applyBorder="1" applyFont="1">
      <alignment horizontal="left" vertical="top"/>
    </xf>
    <xf borderId="3" fillId="0" fontId="7" numFmtId="0" xfId="0" applyAlignment="1" applyBorder="1" applyFont="1">
      <alignment horizontal="left" vertical="top"/>
    </xf>
    <xf borderId="3" fillId="4" fontId="7" numFmtId="0" xfId="0" applyAlignment="1" applyBorder="1" applyFont="1">
      <alignment horizontal="center" shrinkToFit="0" wrapText="0"/>
    </xf>
    <xf borderId="4" fillId="4" fontId="7" numFmtId="0" xfId="0" applyAlignment="1" applyBorder="1" applyFont="1">
      <alignment horizontal="center" shrinkToFit="0" wrapText="0"/>
    </xf>
    <xf borderId="3" fillId="2" fontId="7" numFmtId="0" xfId="0" applyAlignment="1" applyBorder="1" applyFont="1">
      <alignment horizontal="right" shrinkToFit="0" wrapText="0"/>
    </xf>
    <xf borderId="3" fillId="4" fontId="7" numFmtId="0" xfId="0" applyAlignment="1" applyBorder="1" applyFont="1">
      <alignment horizontal="left" vertical="top"/>
    </xf>
    <xf borderId="3" fillId="4" fontId="132" numFmtId="0" xfId="0" applyAlignment="1" applyBorder="1" applyFont="1">
      <alignment horizontal="left" shrinkToFit="0" wrapText="0"/>
    </xf>
    <xf borderId="3" fillId="6" fontId="1" numFmtId="0" xfId="0" applyAlignment="1" applyBorder="1" applyFont="1">
      <alignment readingOrder="0" shrinkToFit="0" vertical="bottom" wrapText="1"/>
    </xf>
    <xf borderId="3" fillId="0" fontId="1" numFmtId="0" xfId="0" applyAlignment="1" applyBorder="1" applyFont="1">
      <alignment horizontal="center" shrinkToFit="0" wrapText="0"/>
    </xf>
    <xf borderId="3" fillId="0" fontId="1" numFmtId="10" xfId="0" applyAlignment="1" applyBorder="1" applyFont="1" applyNumberFormat="1">
      <alignment horizontal="right" readingOrder="0" shrinkToFit="0" vertical="bottom" wrapText="0"/>
    </xf>
    <xf borderId="0" fillId="46" fontId="60" numFmtId="0" xfId="0" applyAlignment="1" applyFill="1" applyFont="1">
      <alignment readingOrder="0" shrinkToFit="0" vertical="bottom" wrapText="0"/>
    </xf>
    <xf borderId="3" fillId="4" fontId="1" numFmtId="0" xfId="0" applyAlignment="1" applyBorder="1" applyFont="1">
      <alignment horizontal="center" shrinkToFit="0" vertical="bottom" wrapText="0"/>
    </xf>
    <xf borderId="0" fillId="6" fontId="133" numFmtId="0" xfId="0" applyAlignment="1" applyFont="1">
      <alignment readingOrder="0" shrinkToFit="0" wrapText="0"/>
    </xf>
    <xf borderId="0" fillId="0" fontId="15" numFmtId="0" xfId="0" applyAlignment="1" applyFont="1">
      <alignment readingOrder="0"/>
    </xf>
    <xf borderId="0" fillId="39" fontId="7" numFmtId="0" xfId="0" applyAlignment="1" applyFont="1">
      <alignment horizontal="right" readingOrder="0"/>
    </xf>
    <xf borderId="3" fillId="39" fontId="7" numFmtId="9" xfId="0" applyAlignment="1" applyBorder="1" applyFont="1" applyNumberFormat="1">
      <alignment horizontal="right" readingOrder="0"/>
    </xf>
    <xf borderId="0" fillId="0" fontId="15" numFmtId="0" xfId="0" applyAlignment="1" applyFont="1">
      <alignment shrinkToFit="0" wrapText="1"/>
    </xf>
    <xf borderId="2" fillId="38" fontId="119" numFmtId="0" xfId="0" applyAlignment="1" applyBorder="1" applyFont="1">
      <alignment horizontal="center" readingOrder="0" shrinkToFit="0" vertical="center" wrapText="1"/>
    </xf>
    <xf borderId="2" fillId="4" fontId="119" numFmtId="0" xfId="0" applyAlignment="1" applyBorder="1" applyFont="1">
      <alignment horizontal="center" readingOrder="0" shrinkToFit="0" vertical="center" wrapText="1"/>
    </xf>
    <xf borderId="2" fillId="0" fontId="119" numFmtId="0" xfId="0" applyAlignment="1" applyBorder="1" applyFont="1">
      <alignment horizontal="center" readingOrder="0" shrinkToFit="0" vertical="center" wrapText="1"/>
    </xf>
    <xf borderId="2" fillId="11" fontId="119" numFmtId="0" xfId="0" applyAlignment="1" applyBorder="1" applyFont="1">
      <alignment horizontal="center" readingOrder="0" shrinkToFit="0" vertical="center" wrapText="1"/>
    </xf>
    <xf borderId="2" fillId="47" fontId="119" numFmtId="0" xfId="0" applyAlignment="1" applyBorder="1" applyFill="1" applyFont="1">
      <alignment horizontal="center" readingOrder="0" shrinkToFit="0" vertical="center" wrapText="1"/>
    </xf>
    <xf borderId="2" fillId="32" fontId="90" numFmtId="0" xfId="0" applyAlignment="1" applyBorder="1" applyFont="1">
      <alignment horizontal="center" readingOrder="0" shrinkToFit="0" vertical="center" wrapText="1"/>
    </xf>
    <xf borderId="2" fillId="35" fontId="90" numFmtId="0" xfId="0" applyAlignment="1" applyBorder="1" applyFont="1">
      <alignment horizontal="center" readingOrder="0" shrinkToFit="0" vertical="center" wrapText="1"/>
    </xf>
    <xf borderId="2" fillId="38" fontId="90" numFmtId="0" xfId="0" applyAlignment="1" applyBorder="1" applyFont="1">
      <alignment horizontal="center" readingOrder="0" shrinkToFit="0" vertical="center" wrapText="1"/>
    </xf>
    <xf borderId="2" fillId="33" fontId="90" numFmtId="0" xfId="0" applyAlignment="1" applyBorder="1" applyFont="1">
      <alignment horizontal="center" readingOrder="0" shrinkToFit="0" vertical="center" wrapText="1"/>
    </xf>
    <xf borderId="2" fillId="40" fontId="90" numFmtId="0" xfId="0" applyAlignment="1" applyBorder="1" applyFont="1">
      <alignment horizontal="center" readingOrder="0" shrinkToFit="0" vertical="center" wrapText="1"/>
    </xf>
    <xf borderId="2" fillId="41" fontId="119" numFmtId="0" xfId="0" applyAlignment="1" applyBorder="1" applyFont="1">
      <alignment horizontal="center" readingOrder="0" shrinkToFit="0" vertical="center" wrapText="1"/>
    </xf>
    <xf borderId="2" fillId="0" fontId="122" numFmtId="0" xfId="0" applyAlignment="1" applyBorder="1" applyFont="1">
      <alignment horizontal="center" shrinkToFit="0" vertical="center" wrapText="1"/>
    </xf>
    <xf borderId="2" fillId="0" fontId="122" numFmtId="0" xfId="0" applyAlignment="1" applyBorder="1" applyFont="1">
      <alignment horizontal="center" readingOrder="0" shrinkToFit="0" vertical="center" wrapText="1"/>
    </xf>
    <xf borderId="2" fillId="4" fontId="122" numFmtId="0" xfId="0" applyAlignment="1" applyBorder="1" applyFont="1">
      <alignment horizontal="center" readingOrder="0" shrinkToFit="0" vertical="center" wrapText="1"/>
    </xf>
    <xf borderId="1" fillId="0" fontId="122" numFmtId="0" xfId="0" applyAlignment="1" applyBorder="1" applyFont="1">
      <alignment shrinkToFit="0" vertical="top" wrapText="0"/>
    </xf>
    <xf borderId="1" fillId="6" fontId="119" numFmtId="49" xfId="0" applyAlignment="1" applyBorder="1" applyFont="1" applyNumberFormat="1">
      <alignment horizontal="center" readingOrder="0" shrinkToFit="0" vertical="top" wrapText="0"/>
    </xf>
    <xf borderId="2" fillId="6" fontId="134" numFmtId="0" xfId="0" applyAlignment="1" applyBorder="1" applyFont="1">
      <alignment horizontal="left" shrinkToFit="0" vertical="top" wrapText="0"/>
    </xf>
    <xf borderId="2" fillId="6" fontId="134" numFmtId="0" xfId="0" applyAlignment="1" applyBorder="1" applyFont="1">
      <alignment horizontal="left" readingOrder="0"/>
    </xf>
    <xf borderId="2" fillId="6" fontId="68" numFmtId="0" xfId="0" applyAlignment="1" applyBorder="1" applyFont="1">
      <alignment horizontal="left" readingOrder="0" shrinkToFit="0" vertical="top" wrapText="0"/>
    </xf>
    <xf borderId="2" fillId="48" fontId="135" numFmtId="0" xfId="0" applyAlignment="1" applyBorder="1" applyFill="1" applyFont="1">
      <alignment horizontal="center" readingOrder="0" shrinkToFit="0" vertical="top" wrapText="0"/>
    </xf>
    <xf borderId="2" fillId="6" fontId="119" numFmtId="0" xfId="0" applyAlignment="1" applyBorder="1" applyFont="1">
      <alignment horizontal="center" readingOrder="0" shrinkToFit="0" wrapText="0"/>
    </xf>
    <xf borderId="2" fillId="6" fontId="119" numFmtId="10" xfId="0" applyAlignment="1" applyBorder="1" applyFont="1" applyNumberFormat="1">
      <alignment horizontal="center" readingOrder="0" shrinkToFit="0" vertical="top" wrapText="0"/>
    </xf>
    <xf borderId="2" fillId="6" fontId="119" numFmtId="0" xfId="0" applyAlignment="1" applyBorder="1" applyFont="1">
      <alignment horizontal="left" readingOrder="0" shrinkToFit="0" vertical="top" wrapText="0"/>
    </xf>
    <xf borderId="1" fillId="6" fontId="119" numFmtId="0" xfId="0" applyAlignment="1" applyBorder="1" applyFont="1">
      <alignment horizontal="center" readingOrder="0" shrinkToFit="0" vertical="top" wrapText="0"/>
    </xf>
    <xf borderId="2" fillId="4" fontId="136" numFmtId="0" xfId="0" applyAlignment="1" applyBorder="1" applyFont="1">
      <alignment horizontal="center" readingOrder="0" shrinkToFit="0" vertical="top" wrapText="0"/>
    </xf>
    <xf borderId="2" fillId="0" fontId="119" numFmtId="0" xfId="0" applyAlignment="1" applyBorder="1" applyFont="1">
      <alignment horizontal="center" readingOrder="0" shrinkToFit="0" vertical="top" wrapText="0"/>
    </xf>
    <xf borderId="2" fillId="0" fontId="122" numFmtId="0" xfId="0" applyAlignment="1" applyBorder="1" applyFont="1">
      <alignment horizontal="left" readingOrder="0" vertical="top"/>
    </xf>
    <xf borderId="2" fillId="0" fontId="119" numFmtId="0" xfId="0" applyAlignment="1" applyBorder="1" applyFont="1">
      <alignment horizontal="center" readingOrder="0" vertical="top"/>
    </xf>
    <xf borderId="2" fillId="11" fontId="119" numFmtId="0" xfId="0" applyAlignment="1" applyBorder="1" applyFont="1">
      <alignment horizontal="center" vertical="top"/>
    </xf>
    <xf borderId="2" fillId="47" fontId="122" numFmtId="9" xfId="0" applyAlignment="1" applyBorder="1" applyFont="1" applyNumberFormat="1">
      <alignment horizontal="left" readingOrder="0" vertical="top"/>
    </xf>
    <xf borderId="2" fillId="32" fontId="119" numFmtId="0" xfId="0" applyAlignment="1" applyBorder="1" applyFont="1">
      <alignment horizontal="left" readingOrder="0" vertical="top"/>
    </xf>
    <xf borderId="2" fillId="0" fontId="119" numFmtId="0" xfId="0" applyAlignment="1" applyBorder="1" applyFont="1">
      <alignment horizontal="left" readingOrder="0" shrinkToFit="0" vertical="top" wrapText="0"/>
    </xf>
    <xf borderId="2" fillId="0" fontId="137" numFmtId="0" xfId="0" applyAlignment="1" applyBorder="1" applyFont="1">
      <alignment horizontal="left" readingOrder="0" shrinkToFit="0" vertical="top" wrapText="0"/>
    </xf>
    <xf borderId="2" fillId="33" fontId="90" numFmtId="0" xfId="0" applyAlignment="1" applyBorder="1" applyFont="1">
      <alignment horizontal="left" readingOrder="0" shrinkToFit="0" vertical="top" wrapText="0"/>
    </xf>
    <xf borderId="2" fillId="0" fontId="90" numFmtId="0" xfId="0" applyAlignment="1" applyBorder="1" applyFont="1">
      <alignment horizontal="left" readingOrder="0" shrinkToFit="0" vertical="top" wrapText="0"/>
    </xf>
    <xf borderId="2" fillId="0" fontId="119" numFmtId="0" xfId="0" applyAlignment="1" applyBorder="1" applyFont="1">
      <alignment horizontal="left" shrinkToFit="0" vertical="top" wrapText="0"/>
    </xf>
    <xf borderId="2" fillId="0" fontId="119" numFmtId="0" xfId="0" applyAlignment="1" applyBorder="1" applyFont="1">
      <alignment horizontal="center" vertical="top"/>
    </xf>
    <xf borderId="2" fillId="0" fontId="122" numFmtId="0" xfId="0" applyAlignment="1" applyBorder="1" applyFont="1">
      <alignment horizontal="left" shrinkToFit="0" vertical="top" wrapText="0"/>
    </xf>
    <xf borderId="2" fillId="0" fontId="122" numFmtId="0" xfId="0" applyAlignment="1" applyBorder="1" applyFont="1">
      <alignment shrinkToFit="0" vertical="top" wrapText="0"/>
    </xf>
    <xf borderId="4" fillId="0" fontId="122" numFmtId="0" xfId="0" applyAlignment="1" applyBorder="1" applyFont="1">
      <alignment shrinkToFit="0" vertical="top" wrapText="0"/>
    </xf>
    <xf borderId="4" fillId="6" fontId="122" numFmtId="49" xfId="0" applyAlignment="1" applyBorder="1" applyFont="1" applyNumberFormat="1">
      <alignment horizontal="center" readingOrder="0" shrinkToFit="0" vertical="top" wrapText="0"/>
    </xf>
    <xf borderId="3" fillId="6" fontId="134" numFmtId="0" xfId="0" applyAlignment="1" applyBorder="1" applyFont="1">
      <alignment horizontal="left" shrinkToFit="0" vertical="top" wrapText="0"/>
    </xf>
    <xf borderId="3" fillId="6" fontId="134" numFmtId="0" xfId="0" applyAlignment="1" applyBorder="1" applyFont="1">
      <alignment horizontal="left" readingOrder="0"/>
    </xf>
    <xf borderId="3" fillId="6" fontId="68" numFmtId="0" xfId="0" applyAlignment="1" applyBorder="1" applyFont="1">
      <alignment horizontal="left" readingOrder="0" shrinkToFit="0" vertical="top" wrapText="0"/>
    </xf>
    <xf borderId="3" fillId="48" fontId="119" numFmtId="0" xfId="0" applyAlignment="1" applyBorder="1" applyFont="1">
      <alignment horizontal="center" readingOrder="0" shrinkToFit="0" vertical="top" wrapText="0"/>
    </xf>
    <xf borderId="3" fillId="6" fontId="119" numFmtId="0" xfId="0" applyAlignment="1" applyBorder="1" applyFont="1">
      <alignment horizontal="center" readingOrder="0" shrinkToFit="0" vertical="top" wrapText="0"/>
    </xf>
    <xf borderId="3" fillId="6" fontId="119" numFmtId="10" xfId="0" applyAlignment="1" applyBorder="1" applyFont="1" applyNumberFormat="1">
      <alignment horizontal="center" readingOrder="0" shrinkToFit="0" vertical="top" wrapText="0"/>
    </xf>
    <xf borderId="4" fillId="6" fontId="119" numFmtId="0" xfId="0" applyAlignment="1" applyBorder="1" applyFont="1">
      <alignment horizontal="center" readingOrder="0" shrinkToFit="0" vertical="top" wrapText="0"/>
    </xf>
    <xf borderId="3" fillId="4" fontId="136" numFmtId="0" xfId="0" applyAlignment="1" applyBorder="1" applyFont="1">
      <alignment horizontal="center" readingOrder="0" shrinkToFit="0" vertical="top" wrapText="0"/>
    </xf>
    <xf borderId="3" fillId="0" fontId="119" numFmtId="0" xfId="0" applyAlignment="1" applyBorder="1" applyFont="1">
      <alignment horizontal="center" readingOrder="0" shrinkToFit="0" vertical="top" wrapText="0"/>
    </xf>
    <xf borderId="3" fillId="0" fontId="122" numFmtId="0" xfId="0" applyAlignment="1" applyBorder="1" applyFont="1">
      <alignment horizontal="left" readingOrder="0" vertical="top"/>
    </xf>
    <xf borderId="3" fillId="0" fontId="119" numFmtId="0" xfId="0" applyAlignment="1" applyBorder="1" applyFont="1">
      <alignment horizontal="center" readingOrder="0" vertical="top"/>
    </xf>
    <xf borderId="3" fillId="11" fontId="119" numFmtId="0" xfId="0" applyAlignment="1" applyBorder="1" applyFont="1">
      <alignment horizontal="center" vertical="top"/>
    </xf>
    <xf borderId="3" fillId="47" fontId="122" numFmtId="9" xfId="0" applyAlignment="1" applyBorder="1" applyFont="1" applyNumberFormat="1">
      <alignment horizontal="left" readingOrder="0" vertical="top"/>
    </xf>
    <xf borderId="3" fillId="32" fontId="119" numFmtId="0" xfId="0" applyAlignment="1" applyBorder="1" applyFont="1">
      <alignment horizontal="left" readingOrder="0" vertical="top"/>
    </xf>
    <xf borderId="3" fillId="0" fontId="119" numFmtId="0" xfId="0" applyAlignment="1" applyBorder="1" applyFont="1">
      <alignment horizontal="left" readingOrder="0" shrinkToFit="0" vertical="top" wrapText="0"/>
    </xf>
    <xf borderId="3" fillId="0" fontId="138" numFmtId="0" xfId="0" applyAlignment="1" applyBorder="1" applyFont="1">
      <alignment horizontal="left" readingOrder="0" shrinkToFit="0" vertical="top" wrapText="0"/>
    </xf>
    <xf borderId="3" fillId="33" fontId="90" numFmtId="0" xfId="0" applyAlignment="1" applyBorder="1" applyFont="1">
      <alignment horizontal="left" readingOrder="0" shrinkToFit="0" vertical="top" wrapText="0"/>
    </xf>
    <xf borderId="3" fillId="0" fontId="90" numFmtId="0" xfId="0" applyAlignment="1" applyBorder="1" applyFont="1">
      <alignment horizontal="left" readingOrder="0" shrinkToFit="0" vertical="top" wrapText="0"/>
    </xf>
    <xf borderId="3" fillId="0" fontId="119" numFmtId="0" xfId="0" applyAlignment="1" applyBorder="1" applyFont="1">
      <alignment horizontal="left" shrinkToFit="0" vertical="top" wrapText="0"/>
    </xf>
    <xf borderId="3" fillId="0" fontId="119" numFmtId="0" xfId="0" applyAlignment="1" applyBorder="1" applyFont="1">
      <alignment horizontal="center" vertical="top"/>
    </xf>
    <xf borderId="3" fillId="0" fontId="122" numFmtId="0" xfId="0" applyAlignment="1" applyBorder="1" applyFont="1">
      <alignment horizontal="left" shrinkToFit="0" vertical="top" wrapText="0"/>
    </xf>
    <xf borderId="3" fillId="0" fontId="122" numFmtId="0" xfId="0" applyAlignment="1" applyBorder="1" applyFont="1">
      <alignment shrinkToFit="0" vertical="top" wrapText="0"/>
    </xf>
    <xf borderId="4" fillId="0" fontId="119" numFmtId="0" xfId="0" applyAlignment="1" applyBorder="1" applyFont="1">
      <alignment horizontal="center" readingOrder="0" shrinkToFit="0" vertical="top" wrapText="0"/>
    </xf>
    <xf borderId="3" fillId="0" fontId="122" numFmtId="0" xfId="0" applyAlignment="1" applyBorder="1" applyFont="1">
      <alignment readingOrder="0" shrinkToFit="0" vertical="top" wrapText="0"/>
    </xf>
    <xf borderId="3" fillId="31" fontId="119" numFmtId="0" xfId="0" applyAlignment="1" applyBorder="1" applyFont="1">
      <alignment horizontal="center" readingOrder="0" shrinkToFit="0" vertical="top" wrapText="0"/>
    </xf>
    <xf borderId="3" fillId="6" fontId="139" numFmtId="0" xfId="0" applyAlignment="1" applyBorder="1" applyFont="1">
      <alignment horizontal="left" readingOrder="0" shrinkToFit="0" vertical="top" wrapText="0"/>
    </xf>
    <xf borderId="4" fillId="23" fontId="119" numFmtId="49" xfId="0" applyAlignment="1" applyBorder="1" applyFont="1" applyNumberFormat="1">
      <alignment horizontal="center" readingOrder="0" shrinkToFit="0" vertical="top" wrapText="0"/>
    </xf>
    <xf borderId="2" fillId="23" fontId="134" numFmtId="0" xfId="0" applyAlignment="1" applyBorder="1" applyFont="1">
      <alignment readingOrder="0" shrinkToFit="0" vertical="top" wrapText="0"/>
    </xf>
    <xf borderId="2" fillId="23" fontId="134" numFmtId="0" xfId="0" applyAlignment="1" applyBorder="1" applyFont="1">
      <alignment horizontal="left" readingOrder="0"/>
    </xf>
    <xf borderId="2" fillId="23" fontId="122" numFmtId="0" xfId="0" applyAlignment="1" applyBorder="1" applyFont="1">
      <alignment horizontal="left" shrinkToFit="0" vertical="top" wrapText="0"/>
    </xf>
    <xf borderId="2" fillId="23" fontId="140" numFmtId="0" xfId="0" applyAlignment="1" applyBorder="1" applyFont="1">
      <alignment horizontal="center" readingOrder="0" shrinkToFit="0" vertical="top" wrapText="0"/>
    </xf>
    <xf borderId="2" fillId="23" fontId="119" numFmtId="0" xfId="0" applyAlignment="1" applyBorder="1" applyFont="1">
      <alignment horizontal="center" readingOrder="0" shrinkToFit="0" vertical="top" wrapText="0"/>
    </xf>
    <xf borderId="2" fillId="23" fontId="119" numFmtId="10" xfId="0" applyAlignment="1" applyBorder="1" applyFont="1" applyNumberFormat="1">
      <alignment horizontal="center" readingOrder="0" shrinkToFit="0" vertical="top" wrapText="0"/>
    </xf>
    <xf borderId="1" fillId="49" fontId="141" numFmtId="9" xfId="0" applyAlignment="1" applyBorder="1" applyFill="1" applyFont="1" applyNumberFormat="1">
      <alignment horizontal="left" readingOrder="0" vertical="top"/>
    </xf>
    <xf borderId="3" fillId="23" fontId="134" numFmtId="0" xfId="0" applyAlignment="1" applyBorder="1" applyFont="1">
      <alignment readingOrder="0" shrinkToFit="0" vertical="top" wrapText="0"/>
    </xf>
    <xf borderId="3" fillId="23" fontId="134" numFmtId="0" xfId="0" applyAlignment="1" applyBorder="1" applyFont="1">
      <alignment horizontal="left" readingOrder="0"/>
    </xf>
    <xf borderId="3" fillId="23" fontId="122" numFmtId="0" xfId="0" applyAlignment="1" applyBorder="1" applyFont="1">
      <alignment horizontal="left" shrinkToFit="0" vertical="top" wrapText="0"/>
    </xf>
    <xf borderId="3" fillId="23" fontId="140" numFmtId="0" xfId="0" applyAlignment="1" applyBorder="1" applyFont="1">
      <alignment horizontal="center" readingOrder="0" shrinkToFit="0" vertical="top" wrapText="0"/>
    </xf>
    <xf borderId="3" fillId="23" fontId="119" numFmtId="0" xfId="0" applyAlignment="1" applyBorder="1" applyFont="1">
      <alignment horizontal="center" readingOrder="0" shrinkToFit="0" vertical="top" wrapText="0"/>
    </xf>
    <xf borderId="3" fillId="23" fontId="119" numFmtId="10" xfId="0" applyAlignment="1" applyBorder="1" applyFont="1" applyNumberFormat="1">
      <alignment horizontal="center" readingOrder="0" shrinkToFit="0" vertical="top" wrapText="0"/>
    </xf>
    <xf borderId="3" fillId="23" fontId="119" numFmtId="0" xfId="0" applyAlignment="1" applyBorder="1" applyFont="1">
      <alignment horizontal="left" readingOrder="0" shrinkToFit="0" vertical="top" wrapText="0"/>
    </xf>
    <xf borderId="4" fillId="6" fontId="119" numFmtId="49" xfId="0" applyAlignment="1" applyBorder="1" applyFont="1" applyNumberFormat="1">
      <alignment horizontal="center" readingOrder="0" shrinkToFit="0" vertical="top" wrapText="0"/>
    </xf>
    <xf borderId="3" fillId="6" fontId="122" numFmtId="0" xfId="0" applyAlignment="1" applyBorder="1" applyFont="1">
      <alignment horizontal="left" readingOrder="0" shrinkToFit="0" vertical="top" wrapText="0"/>
    </xf>
    <xf borderId="3" fillId="6" fontId="119" numFmtId="0" xfId="0" applyAlignment="1" applyBorder="1" applyFont="1">
      <alignment horizontal="left" readingOrder="0" shrinkToFit="0" vertical="top" wrapText="0"/>
    </xf>
    <xf borderId="4" fillId="6" fontId="119" numFmtId="0" xfId="0" applyAlignment="1" applyBorder="1" applyFont="1">
      <alignment horizontal="left" readingOrder="0" shrinkToFit="0" vertical="top" wrapText="0"/>
    </xf>
    <xf borderId="0" fillId="6" fontId="134" numFmtId="0" xfId="0" applyAlignment="1" applyFont="1">
      <alignment horizontal="left" shrinkToFit="0" vertical="top" wrapText="0"/>
    </xf>
    <xf borderId="3" fillId="31" fontId="119" numFmtId="0" xfId="0" applyAlignment="1" applyBorder="1" applyFont="1">
      <alignment horizontal="left" readingOrder="0" shrinkToFit="0" vertical="top" wrapText="0"/>
    </xf>
    <xf borderId="3" fillId="48" fontId="119" numFmtId="0" xfId="0" applyAlignment="1" applyBorder="1" applyFont="1">
      <alignment horizontal="left" readingOrder="0" shrinkToFit="0" vertical="top" wrapText="0"/>
    </xf>
    <xf borderId="1" fillId="6" fontId="134" numFmtId="0" xfId="0" applyAlignment="1" applyBorder="1" applyFont="1">
      <alignment horizontal="left" readingOrder="0"/>
    </xf>
    <xf borderId="3" fillId="6" fontId="134" numFmtId="0" xfId="0" applyAlignment="1" applyBorder="1" applyFont="1">
      <alignment horizontal="left" readingOrder="0" shrinkToFit="0" vertical="top" wrapText="0"/>
    </xf>
    <xf borderId="4" fillId="50" fontId="119" numFmtId="49" xfId="0" applyAlignment="1" applyBorder="1" applyFill="1" applyFont="1" applyNumberFormat="1">
      <alignment horizontal="center" readingOrder="0" shrinkToFit="0" vertical="top" wrapText="0"/>
    </xf>
    <xf borderId="3" fillId="51" fontId="122" numFmtId="0" xfId="0" applyAlignment="1" applyBorder="1" applyFill="1" applyFont="1">
      <alignment horizontal="left" readingOrder="0" shrinkToFit="0" vertical="top" wrapText="0"/>
    </xf>
    <xf borderId="4" fillId="0" fontId="119" numFmtId="49" xfId="0" applyAlignment="1" applyBorder="1" applyFont="1" applyNumberFormat="1">
      <alignment horizontal="center" readingOrder="0" shrinkToFit="0" vertical="top" wrapText="0"/>
    </xf>
    <xf borderId="3" fillId="4" fontId="134" numFmtId="0" xfId="0" applyAlignment="1" applyBorder="1" applyFont="1">
      <alignment horizontal="left" readingOrder="0" shrinkToFit="0" vertical="top" wrapText="0"/>
    </xf>
    <xf borderId="3" fillId="0" fontId="134" numFmtId="0" xfId="0" applyAlignment="1" applyBorder="1" applyFont="1">
      <alignment horizontal="left" readingOrder="0"/>
    </xf>
    <xf borderId="3" fillId="0" fontId="122" numFmtId="0" xfId="0" applyAlignment="1" applyBorder="1" applyFont="1">
      <alignment horizontal="left" readingOrder="0" shrinkToFit="0" vertical="top" wrapText="0"/>
    </xf>
    <xf borderId="3" fillId="23" fontId="134" numFmtId="0" xfId="0" applyAlignment="1" applyBorder="1" applyFont="1">
      <alignment horizontal="left" readingOrder="0" shrinkToFit="0" vertical="top" wrapText="0"/>
    </xf>
    <xf borderId="4" fillId="0" fontId="119" numFmtId="0" xfId="0" applyAlignment="1" applyBorder="1" applyFont="1">
      <alignment horizontal="center" shrinkToFit="0" vertical="top" wrapText="0"/>
    </xf>
    <xf borderId="3" fillId="4" fontId="136" numFmtId="0" xfId="0" applyAlignment="1" applyBorder="1" applyFont="1">
      <alignment horizontal="center" shrinkToFit="0" vertical="top" wrapText="0"/>
    </xf>
    <xf borderId="3" fillId="0" fontId="142" numFmtId="0" xfId="0" applyAlignment="1" applyBorder="1" applyFont="1">
      <alignment horizontal="left" shrinkToFit="0" vertical="top" wrapText="0"/>
    </xf>
    <xf borderId="4" fillId="4" fontId="119" numFmtId="49" xfId="0" applyAlignment="1" applyBorder="1" applyFont="1" applyNumberFormat="1">
      <alignment horizontal="center" readingOrder="0" shrinkToFit="0" vertical="top" wrapText="0"/>
    </xf>
    <xf borderId="3" fillId="6" fontId="143" numFmtId="0" xfId="0" applyAlignment="1" applyBorder="1" applyFont="1">
      <alignment horizontal="center" readingOrder="0" shrinkToFit="0" vertical="top" wrapText="0"/>
    </xf>
    <xf borderId="3" fillId="2" fontId="119" numFmtId="10" xfId="0" applyAlignment="1" applyBorder="1" applyFont="1" applyNumberFormat="1">
      <alignment horizontal="center" readingOrder="0" shrinkToFit="0" vertical="top" wrapText="0"/>
    </xf>
    <xf borderId="3" fillId="23" fontId="90" numFmtId="0" xfId="0" applyAlignment="1" applyBorder="1" applyFont="1">
      <alignment horizontal="left" readingOrder="0" shrinkToFit="0" vertical="top" wrapText="0"/>
    </xf>
    <xf borderId="3" fillId="0" fontId="134" numFmtId="0" xfId="0" applyAlignment="1" applyBorder="1" applyFont="1">
      <alignment horizontal="left" readingOrder="0" shrinkToFit="0" vertical="top" wrapText="0"/>
    </xf>
    <xf borderId="3" fillId="0" fontId="119" numFmtId="0" xfId="0" applyAlignment="1" applyBorder="1" applyFont="1">
      <alignment horizontal="right" readingOrder="0" shrinkToFit="0" vertical="top" wrapText="0"/>
    </xf>
    <xf borderId="4" fillId="52" fontId="119" numFmtId="49" xfId="0" applyAlignment="1" applyBorder="1" applyFill="1" applyFont="1" applyNumberFormat="1">
      <alignment horizontal="center" readingOrder="0" vertical="top"/>
    </xf>
    <xf borderId="3" fillId="0" fontId="119" numFmtId="0" xfId="0" applyAlignment="1" applyBorder="1" applyFont="1">
      <alignment horizontal="left" readingOrder="0" vertical="top"/>
    </xf>
    <xf borderId="3" fillId="51" fontId="119" numFmtId="0" xfId="0" applyAlignment="1" applyBorder="1" applyFont="1">
      <alignment horizontal="left" readingOrder="0" shrinkToFit="0" vertical="top" wrapText="0"/>
    </xf>
    <xf borderId="3" fillId="47" fontId="119" numFmtId="0" xfId="0" applyAlignment="1" applyBorder="1" applyFont="1">
      <alignment horizontal="center" readingOrder="0" shrinkToFit="0" vertical="top" wrapText="0"/>
    </xf>
    <xf borderId="3" fillId="47" fontId="119" numFmtId="0" xfId="0" applyAlignment="1" applyBorder="1" applyFont="1">
      <alignment horizontal="center" readingOrder="0" vertical="top"/>
    </xf>
    <xf borderId="3" fillId="0" fontId="119" numFmtId="0" xfId="0" applyAlignment="1" applyBorder="1" applyFont="1">
      <alignment horizontal="right" shrinkToFit="0" vertical="top" wrapText="0"/>
    </xf>
    <xf borderId="4" fillId="19" fontId="119" numFmtId="49" xfId="0" applyAlignment="1" applyBorder="1" applyFont="1" applyNumberFormat="1">
      <alignment horizontal="center" readingOrder="0" shrinkToFit="0" vertical="top" wrapText="0"/>
    </xf>
    <xf borderId="3" fillId="51" fontId="119" numFmtId="0" xfId="0" applyAlignment="1" applyBorder="1" applyFont="1">
      <alignment horizontal="center" readingOrder="0" shrinkToFit="0" vertical="top" wrapText="0"/>
    </xf>
    <xf borderId="2" fillId="51" fontId="122" numFmtId="0" xfId="0" applyAlignment="1" applyBorder="1" applyFont="1">
      <alignment horizontal="left" readingOrder="0" shrinkToFit="0" vertical="top" wrapText="0"/>
    </xf>
    <xf borderId="2" fillId="51" fontId="119" numFmtId="0" xfId="0" applyAlignment="1" applyBorder="1" applyFont="1">
      <alignment horizontal="center" readingOrder="0" shrinkToFit="0" vertical="top" wrapText="0"/>
    </xf>
    <xf borderId="1" fillId="0" fontId="119" numFmtId="0" xfId="0" applyAlignment="1" applyBorder="1" applyFont="1">
      <alignment horizontal="center" shrinkToFit="0" vertical="top" wrapText="0"/>
    </xf>
    <xf borderId="2" fillId="4" fontId="136" numFmtId="0" xfId="0" applyAlignment="1" applyBorder="1" applyFont="1">
      <alignment horizontal="center" shrinkToFit="0" vertical="top" wrapText="0"/>
    </xf>
    <xf borderId="2" fillId="0" fontId="144" numFmtId="0" xfId="0" applyAlignment="1" applyBorder="1" applyFont="1">
      <alignment horizontal="left" shrinkToFit="0" vertical="top" wrapText="0"/>
    </xf>
    <xf borderId="2" fillId="0" fontId="119" numFmtId="0" xfId="0" applyAlignment="1" applyBorder="1" applyFont="1">
      <alignment horizontal="right" shrinkToFit="0" vertical="top" wrapText="0"/>
    </xf>
    <xf borderId="3" fillId="42" fontId="119" numFmtId="0" xfId="0" applyAlignment="1" applyBorder="1" applyFont="1">
      <alignment horizontal="center" readingOrder="0" shrinkToFit="0" vertical="top" wrapText="0"/>
    </xf>
    <xf borderId="0" fillId="6" fontId="134" numFmtId="0" xfId="0" applyAlignment="1" applyFont="1">
      <alignment horizontal="left" readingOrder="0" shrinkToFit="0" vertical="top" wrapText="0"/>
    </xf>
    <xf borderId="2" fillId="6" fontId="134" numFmtId="0" xfId="0" applyAlignment="1" applyBorder="1" applyFont="1">
      <alignment horizontal="left" readingOrder="0" shrinkToFit="0" vertical="top" wrapText="0"/>
    </xf>
    <xf borderId="3" fillId="42" fontId="119" numFmtId="0" xfId="0" applyAlignment="1" applyBorder="1" applyFont="1">
      <alignment horizontal="center" readingOrder="0" vertical="top"/>
    </xf>
    <xf borderId="3" fillId="4" fontId="119" numFmtId="49" xfId="0" applyAlignment="1" applyBorder="1" applyFont="1" applyNumberFormat="1">
      <alignment horizontal="center" shrinkToFit="0" vertical="top" wrapText="0"/>
    </xf>
    <xf borderId="3" fillId="6" fontId="122" numFmtId="0" xfId="0" applyAlignment="1" applyBorder="1" applyFont="1">
      <alignment shrinkToFit="0" vertical="top" wrapText="0"/>
    </xf>
    <xf borderId="3" fillId="6" fontId="122" numFmtId="0" xfId="0" applyAlignment="1" applyBorder="1" applyFont="1">
      <alignment horizontal="center" shrinkToFit="0" vertical="top" wrapText="0"/>
    </xf>
    <xf borderId="3" fillId="6" fontId="145" numFmtId="0" xfId="0" applyAlignment="1" applyBorder="1" applyFont="1">
      <alignment horizontal="left" readingOrder="0"/>
    </xf>
    <xf borderId="3" fillId="2" fontId="122" numFmtId="0" xfId="0" applyAlignment="1" applyBorder="1" applyFont="1">
      <alignment horizontal="center" shrinkToFit="0" vertical="top" wrapText="0"/>
    </xf>
    <xf borderId="2" fillId="2" fontId="122" numFmtId="0" xfId="0" applyAlignment="1" applyBorder="1" applyFont="1">
      <alignment shrinkToFit="0" vertical="top" wrapText="0"/>
    </xf>
    <xf borderId="3" fillId="4" fontId="122" numFmtId="0" xfId="0" applyAlignment="1" applyBorder="1" applyFont="1">
      <alignment shrinkToFit="0" vertical="top" wrapText="0"/>
    </xf>
    <xf borderId="3" fillId="0" fontId="119" numFmtId="0" xfId="0" applyAlignment="1" applyBorder="1" applyFont="1">
      <alignment horizontal="center" shrinkToFit="0" vertical="top" wrapText="0"/>
    </xf>
    <xf borderId="3" fillId="11" fontId="122" numFmtId="0" xfId="0" applyAlignment="1" applyBorder="1" applyFont="1">
      <alignment shrinkToFit="0" vertical="top" wrapText="0"/>
    </xf>
    <xf borderId="1" fillId="49" fontId="141" numFmtId="0" xfId="0" applyAlignment="1" applyBorder="1" applyFont="1">
      <alignment shrinkToFit="0" vertical="top" wrapText="0"/>
    </xf>
    <xf borderId="3" fillId="6" fontId="90" numFmtId="0" xfId="0" applyAlignment="1" applyBorder="1" applyFont="1">
      <alignment horizontal="left" shrinkToFit="0" vertical="top" wrapText="0"/>
    </xf>
    <xf borderId="0" fillId="0" fontId="15" numFmtId="0" xfId="0" applyAlignment="1" applyFont="1">
      <alignment horizontal="center" readingOrder="0"/>
    </xf>
    <xf borderId="2" fillId="2" fontId="146" numFmtId="0" xfId="0" applyAlignment="1" applyBorder="1" applyFont="1">
      <alignment horizontal="center" readingOrder="0" shrinkToFit="0" vertical="center" wrapText="1"/>
    </xf>
    <xf borderId="16" fillId="2" fontId="7" numFmtId="0" xfId="0" applyAlignment="1" applyBorder="1" applyFont="1">
      <alignment horizontal="center" readingOrder="0" shrinkToFit="0" vertical="center" wrapText="1"/>
    </xf>
    <xf borderId="17" fillId="53" fontId="7" numFmtId="0" xfId="0" applyAlignment="1" applyBorder="1" applyFill="1" applyFont="1">
      <alignment horizontal="center" readingOrder="0" shrinkToFit="0" vertical="center" wrapText="1"/>
    </xf>
    <xf borderId="1" fillId="4" fontId="99" numFmtId="0" xfId="0" applyAlignment="1" applyBorder="1" applyFont="1">
      <alignment horizontal="center" readingOrder="0" shrinkToFit="0" vertical="center" wrapText="1"/>
    </xf>
    <xf borderId="16" fillId="38" fontId="7" numFmtId="0" xfId="0" applyAlignment="1" applyBorder="1" applyFont="1">
      <alignment horizontal="center" readingOrder="0" shrinkToFit="0" vertical="center" wrapText="1"/>
    </xf>
    <xf borderId="16" fillId="0" fontId="7" numFmtId="0" xfId="0" applyAlignment="1" applyBorder="1" applyFont="1">
      <alignment horizontal="center" readingOrder="0" shrinkToFit="0" vertical="center" wrapText="1"/>
    </xf>
    <xf borderId="16" fillId="0" fontId="84" numFmtId="0" xfId="0" applyAlignment="1" applyBorder="1" applyFont="1">
      <alignment horizontal="center" readingOrder="0" shrinkToFit="0" textRotation="90" vertical="center" wrapText="1"/>
    </xf>
    <xf borderId="16" fillId="51" fontId="7" numFmtId="0" xfId="0" applyAlignment="1" applyBorder="1" applyFont="1">
      <alignment horizontal="center" readingOrder="0" shrinkToFit="0" vertical="center" wrapText="1"/>
    </xf>
    <xf borderId="16" fillId="41" fontId="7" numFmtId="0" xfId="0" applyAlignment="1" applyBorder="1" applyFont="1">
      <alignment horizontal="center" readingOrder="0" shrinkToFit="0" vertical="center" wrapText="1"/>
    </xf>
    <xf borderId="0" fillId="6" fontId="147" numFmtId="0" xfId="0" applyAlignment="1" applyFont="1">
      <alignment horizontal="center" readingOrder="0" vertical="center"/>
    </xf>
    <xf borderId="1" fillId="53" fontId="1" numFmtId="0" xfId="0" applyAlignment="1" applyBorder="1" applyFont="1">
      <alignment horizontal="center" readingOrder="0" shrinkToFit="0" vertical="center" wrapText="1"/>
    </xf>
    <xf borderId="1" fillId="6" fontId="148" numFmtId="0" xfId="0" applyAlignment="1" applyBorder="1" applyFont="1">
      <alignment readingOrder="0" vertical="center"/>
    </xf>
    <xf borderId="1" fillId="6" fontId="149" numFmtId="0" xfId="0" applyAlignment="1" applyBorder="1" applyFont="1">
      <alignment readingOrder="0" vertical="center"/>
    </xf>
    <xf borderId="4" fillId="4" fontId="1" numFmtId="0" xfId="0" applyAlignment="1" applyBorder="1" applyFont="1">
      <alignment readingOrder="0" shrinkToFit="0" vertical="bottom" wrapText="0"/>
    </xf>
    <xf borderId="4" fillId="10" fontId="7" numFmtId="49" xfId="0" applyAlignment="1" applyBorder="1" applyFont="1" applyNumberFormat="1">
      <alignment horizontal="center" readingOrder="0" vertical="bottom"/>
    </xf>
    <xf borderId="3" fillId="6" fontId="7" numFmtId="0" xfId="0" applyAlignment="1" applyBorder="1" applyFont="1">
      <alignment horizontal="left" readingOrder="0" shrinkToFit="0" vertical="bottom" wrapText="0"/>
    </xf>
    <xf borderId="3" fillId="6" fontId="7" numFmtId="0" xfId="0" applyAlignment="1" applyBorder="1" applyFont="1">
      <alignment horizontal="left" readingOrder="0" vertical="bottom"/>
    </xf>
    <xf borderId="3" fillId="0" fontId="7" numFmtId="0" xfId="0" applyAlignment="1" applyBorder="1" applyFont="1">
      <alignment horizontal="center" readingOrder="0" vertical="bottom"/>
    </xf>
    <xf borderId="3" fillId="10" fontId="150" numFmtId="0" xfId="0" applyAlignment="1" applyBorder="1" applyFont="1">
      <alignment horizontal="center" readingOrder="0" shrinkToFit="0" vertical="bottom" wrapText="0"/>
    </xf>
    <xf borderId="2" fillId="31" fontId="7" numFmtId="0" xfId="0" applyAlignment="1" applyBorder="1" applyFont="1">
      <alignment horizontal="right" readingOrder="0" vertical="bottom"/>
    </xf>
    <xf borderId="3" fillId="2" fontId="7" numFmtId="10" xfId="0" applyAlignment="1" applyBorder="1" applyFont="1" applyNumberFormat="1">
      <alignment horizontal="center" readingOrder="0"/>
    </xf>
    <xf borderId="2" fillId="53" fontId="7" numFmtId="0" xfId="0" applyAlignment="1" applyBorder="1" applyFont="1">
      <alignment horizontal="center"/>
    </xf>
    <xf borderId="1" fillId="53" fontId="7" numFmtId="0" xfId="0" applyAlignment="1" applyBorder="1" applyFont="1">
      <alignment horizontal="center"/>
    </xf>
    <xf borderId="3" fillId="10" fontId="1" numFmtId="0" xfId="0" applyAlignment="1" applyBorder="1" applyFont="1">
      <alignment readingOrder="0" shrinkToFit="0" vertical="bottom" wrapText="0"/>
    </xf>
    <xf borderId="2" fillId="10" fontId="7" numFmtId="0" xfId="0" applyAlignment="1" applyBorder="1" applyFont="1">
      <alignment horizontal="right" readingOrder="0" vertical="bottom"/>
    </xf>
    <xf borderId="2" fillId="0" fontId="7" numFmtId="0" xfId="0" applyAlignment="1" applyBorder="1" applyFont="1">
      <alignment horizontal="right" readingOrder="0" vertical="bottom"/>
    </xf>
    <xf borderId="2" fillId="0" fontId="1" numFmtId="0" xfId="0" applyAlignment="1" applyBorder="1" applyFont="1">
      <alignment horizontal="right" readingOrder="0" shrinkToFit="0" vertical="bottom" wrapText="0"/>
    </xf>
    <xf borderId="2" fillId="51" fontId="1" numFmtId="0" xfId="0" applyAlignment="1" applyBorder="1" applyFont="1">
      <alignment horizontal="right" readingOrder="0" shrinkToFit="0" vertical="bottom" wrapText="0"/>
    </xf>
    <xf borderId="1" fillId="51" fontId="1" numFmtId="0" xfId="0" applyAlignment="1" applyBorder="1" applyFont="1">
      <alignment horizontal="right" readingOrder="0" shrinkToFit="0" vertical="bottom" wrapText="0"/>
    </xf>
    <xf borderId="2" fillId="51" fontId="1" numFmtId="9" xfId="0" applyAlignment="1" applyBorder="1" applyFont="1" applyNumberFormat="1">
      <alignment horizontal="right" readingOrder="0" shrinkToFit="0" vertical="bottom" wrapText="0"/>
    </xf>
    <xf borderId="1" fillId="0" fontId="125" numFmtId="0" xfId="0" applyAlignment="1" applyBorder="1" applyFont="1">
      <alignment horizontal="center" shrinkToFit="0" vertical="center" wrapText="1"/>
    </xf>
    <xf borderId="1" fillId="0" fontId="1" numFmtId="0" xfId="0" applyAlignment="1" applyBorder="1" applyFont="1">
      <alignment horizontal="center" shrinkToFit="0" vertical="center" wrapText="0"/>
    </xf>
    <xf borderId="3" fillId="10" fontId="146" numFmtId="0" xfId="0" applyAlignment="1" applyBorder="1" applyFont="1">
      <alignment horizontal="center" readingOrder="0" shrinkToFit="0" vertical="bottom" wrapText="0"/>
    </xf>
    <xf borderId="3" fillId="31" fontId="7" numFmtId="0" xfId="0" applyAlignment="1" applyBorder="1" applyFont="1">
      <alignment horizontal="right" readingOrder="0" vertical="bottom"/>
    </xf>
    <xf borderId="3" fillId="53" fontId="7" numFmtId="0" xfId="0" applyAlignment="1" applyBorder="1" applyFont="1">
      <alignment horizontal="center"/>
    </xf>
    <xf borderId="4" fillId="53" fontId="7" numFmtId="0" xfId="0" applyAlignment="1" applyBorder="1" applyFont="1">
      <alignment horizontal="center"/>
    </xf>
    <xf borderId="3" fillId="10" fontId="7" numFmtId="0" xfId="0" applyAlignment="1" applyBorder="1" applyFont="1">
      <alignment horizontal="right" readingOrder="0" vertical="bottom"/>
    </xf>
    <xf borderId="3" fillId="0" fontId="7" numFmtId="0" xfId="0" applyAlignment="1" applyBorder="1" applyFont="1">
      <alignment horizontal="right" readingOrder="0" vertical="bottom"/>
    </xf>
    <xf borderId="3" fillId="51" fontId="1" numFmtId="0" xfId="0" applyAlignment="1" applyBorder="1" applyFont="1">
      <alignment horizontal="right" readingOrder="0" shrinkToFit="0" vertical="bottom" wrapText="0"/>
    </xf>
    <xf borderId="4" fillId="51" fontId="1" numFmtId="0" xfId="0" applyAlignment="1" applyBorder="1" applyFont="1">
      <alignment horizontal="right" readingOrder="0" shrinkToFit="0" vertical="bottom" wrapText="0"/>
    </xf>
    <xf borderId="3" fillId="51" fontId="1" numFmtId="9" xfId="0" applyAlignment="1" applyBorder="1" applyFont="1" applyNumberFormat="1">
      <alignment horizontal="right" readingOrder="0" shrinkToFit="0" vertical="bottom" wrapText="0"/>
    </xf>
    <xf borderId="4" fillId="0" fontId="7" numFmtId="0" xfId="0" applyAlignment="1" applyBorder="1" applyFont="1">
      <alignment horizontal="left" readingOrder="0" shrinkToFit="0" vertical="top" wrapText="0"/>
    </xf>
    <xf borderId="3" fillId="0" fontId="7" numFmtId="0" xfId="0" applyAlignment="1" applyBorder="1" applyFont="1">
      <alignment horizontal="left" readingOrder="0" shrinkToFit="0" vertical="top" wrapText="0"/>
    </xf>
    <xf borderId="3" fillId="53" fontId="7" numFmtId="0" xfId="0" applyAlignment="1" applyBorder="1" applyFont="1">
      <alignment horizontal="center" shrinkToFit="0" wrapText="0"/>
    </xf>
    <xf borderId="4" fillId="53" fontId="7" numFmtId="0" xfId="0" applyAlignment="1" applyBorder="1" applyFont="1">
      <alignment horizontal="center" shrinkToFit="0" wrapText="0"/>
    </xf>
    <xf borderId="4" fillId="10" fontId="1" numFmtId="49" xfId="0" applyAlignment="1" applyBorder="1" applyFont="1" applyNumberFormat="1">
      <alignment horizontal="center" readingOrder="0" vertical="bottom"/>
    </xf>
    <xf borderId="3" fillId="6" fontId="1" numFmtId="0" xfId="0" applyAlignment="1" applyBorder="1" applyFont="1">
      <alignment horizontal="left" readingOrder="0" vertical="bottom"/>
    </xf>
    <xf borderId="3" fillId="10" fontId="151" numFmtId="0" xfId="0" applyAlignment="1" applyBorder="1" applyFont="1">
      <alignment horizontal="center" readingOrder="0" shrinkToFit="0" vertical="bottom" wrapText="0"/>
    </xf>
    <xf borderId="3" fillId="6" fontId="1" numFmtId="0" xfId="0" applyAlignment="1" applyBorder="1" applyFont="1">
      <alignment horizontal="left" readingOrder="0" shrinkToFit="0" vertical="bottom" wrapText="0"/>
    </xf>
    <xf borderId="0" fillId="6" fontId="124" numFmtId="0" xfId="0" applyAlignment="1" applyFont="1">
      <alignment readingOrder="0" shrinkToFit="0" wrapText="0"/>
    </xf>
    <xf borderId="3" fillId="10" fontId="1" numFmtId="0" xfId="0" applyAlignment="1" applyBorder="1" applyFont="1">
      <alignment horizontal="right" readingOrder="0" shrinkToFit="0" vertical="bottom" wrapText="0"/>
    </xf>
    <xf borderId="4" fillId="0" fontId="152" numFmtId="0" xfId="0" applyAlignment="1" applyBorder="1" applyFont="1">
      <alignment readingOrder="0" shrinkToFit="0" vertical="bottom" wrapText="0"/>
    </xf>
    <xf borderId="3" fillId="0" fontId="7" numFmtId="0" xfId="0" applyAlignment="1" applyBorder="1" applyFont="1">
      <alignment horizontal="center" shrinkToFit="0" vertical="bottom" wrapText="0"/>
    </xf>
    <xf borderId="3" fillId="31" fontId="152" numFmtId="0" xfId="0" applyAlignment="1" applyBorder="1" applyFont="1">
      <alignment horizontal="right" readingOrder="0" vertical="bottom"/>
    </xf>
    <xf borderId="3" fillId="2" fontId="152" numFmtId="10" xfId="0" applyAlignment="1" applyBorder="1" applyFont="1" applyNumberFormat="1">
      <alignment horizontal="center" readingOrder="0"/>
    </xf>
    <xf borderId="0" fillId="6" fontId="124" numFmtId="0" xfId="0" applyAlignment="1" applyFont="1">
      <alignment readingOrder="0" shrinkToFit="0" wrapText="1"/>
    </xf>
    <xf borderId="0" fillId="53" fontId="7" numFmtId="0" xfId="0" applyAlignment="1" applyFont="1">
      <alignment horizontal="center"/>
    </xf>
    <xf borderId="4" fillId="10" fontId="152" numFmtId="0" xfId="0" applyAlignment="1" applyBorder="1" applyFont="1">
      <alignment readingOrder="0" shrinkToFit="0" vertical="bottom" wrapText="0"/>
    </xf>
    <xf borderId="3" fillId="10" fontId="7" numFmtId="0" xfId="0" applyAlignment="1" applyBorder="1" applyFont="1">
      <alignment horizontal="right" readingOrder="0" shrinkToFit="0" vertical="bottom" wrapText="0"/>
    </xf>
    <xf borderId="0" fillId="0" fontId="7" numFmtId="0" xfId="0" applyAlignment="1" applyFont="1">
      <alignment horizontal="right" vertical="bottom"/>
    </xf>
    <xf borderId="0" fillId="51" fontId="1" numFmtId="0" xfId="0" applyAlignment="1" applyFont="1">
      <alignment horizontal="right" readingOrder="0" vertical="bottom"/>
    </xf>
    <xf borderId="0" fillId="0" fontId="152" numFmtId="0" xfId="0" applyAlignment="1" applyFont="1">
      <alignment shrinkToFit="0" vertical="bottom" wrapText="0"/>
    </xf>
    <xf borderId="4" fillId="0" fontId="1" numFmtId="49" xfId="0" applyAlignment="1" applyBorder="1" applyFont="1" applyNumberFormat="1">
      <alignment horizontal="center" readingOrder="0" vertical="bottom"/>
    </xf>
    <xf borderId="3" fillId="6" fontId="1" numFmtId="0" xfId="0" applyAlignment="1" applyBorder="1" applyFont="1">
      <alignment readingOrder="0" shrinkToFit="0" vertical="bottom" wrapText="0"/>
    </xf>
    <xf borderId="3" fillId="6" fontId="153" numFmtId="0" xfId="0" applyAlignment="1" applyBorder="1" applyFont="1">
      <alignment horizontal="left" readingOrder="0" vertical="bottom"/>
    </xf>
    <xf borderId="3" fillId="0" fontId="1" numFmtId="0" xfId="0" applyAlignment="1" applyBorder="1" applyFont="1">
      <alignment horizontal="center" shrinkToFit="0" vertical="bottom" wrapText="0"/>
    </xf>
    <xf borderId="3" fillId="0" fontId="146" numFmtId="0" xfId="0" applyAlignment="1" applyBorder="1" applyFont="1">
      <alignment horizontal="center" readingOrder="0" shrinkToFit="0" vertical="bottom" wrapText="0"/>
    </xf>
    <xf borderId="3" fillId="4" fontId="1" numFmtId="0" xfId="0" applyAlignment="1" applyBorder="1" applyFont="1">
      <alignment shrinkToFit="0" vertical="bottom" wrapText="0"/>
    </xf>
    <xf borderId="2" fillId="0" fontId="3" numFmtId="0" xfId="0" applyAlignment="1" applyBorder="1" applyFont="1">
      <alignment horizontal="left" readingOrder="0" shrinkToFit="0" wrapText="0"/>
    </xf>
    <xf borderId="0" fillId="0" fontId="85" numFmtId="0" xfId="0" applyAlignment="1" applyFont="1">
      <alignment horizontal="left" readingOrder="0" shrinkToFit="0" vertical="top" wrapText="0"/>
    </xf>
    <xf borderId="3" fillId="10" fontId="151" numFmtId="0" xfId="0" applyAlignment="1" applyBorder="1" applyFont="1">
      <alignment horizontal="center" readingOrder="0" shrinkToFit="0" wrapText="0"/>
    </xf>
    <xf borderId="2" fillId="31" fontId="1" numFmtId="0" xfId="0" applyAlignment="1" applyBorder="1" applyFont="1">
      <alignment horizontal="right" readingOrder="0" vertical="bottom"/>
    </xf>
    <xf borderId="3" fillId="2" fontId="1" numFmtId="10" xfId="0" applyAlignment="1" applyBorder="1" applyFont="1" applyNumberFormat="1">
      <alignment horizontal="right" readingOrder="0" vertical="bottom"/>
    </xf>
    <xf borderId="3" fillId="10" fontId="1" numFmtId="0" xfId="0" applyAlignment="1" applyBorder="1" applyFont="1">
      <alignment shrinkToFit="0" vertical="bottom" wrapText="0"/>
    </xf>
    <xf borderId="8" fillId="0" fontId="85" numFmtId="0" xfId="0" applyAlignment="1" applyBorder="1" applyFont="1">
      <alignment horizontal="left" readingOrder="0" shrinkToFit="0" vertical="top" wrapText="0"/>
    </xf>
    <xf borderId="4" fillId="10" fontId="151" numFmtId="0" xfId="0" applyAlignment="1" applyBorder="1" applyFont="1">
      <alignment horizontal="center" readingOrder="0" shrinkToFit="0" wrapText="0"/>
    </xf>
    <xf borderId="3" fillId="31" fontId="7" numFmtId="0" xfId="0" applyAlignment="1" applyBorder="1" applyFont="1">
      <alignment horizontal="right" readingOrder="0" shrinkToFit="0" wrapText="0"/>
    </xf>
    <xf borderId="3" fillId="2" fontId="7" numFmtId="10" xfId="0" applyAlignment="1" applyBorder="1" applyFont="1" applyNumberFormat="1">
      <alignment horizontal="right" readingOrder="0" shrinkToFit="0" wrapText="0"/>
    </xf>
    <xf borderId="4" fillId="10" fontId="151" numFmtId="0" xfId="0" applyAlignment="1" applyBorder="1" applyFont="1">
      <alignment horizontal="center" readingOrder="0" shrinkToFit="0" vertical="bottom" wrapText="0"/>
    </xf>
    <xf borderId="3" fillId="10" fontId="152" numFmtId="0" xfId="0" applyAlignment="1" applyBorder="1" applyFont="1">
      <alignment horizontal="right" readingOrder="0" shrinkToFit="0" vertical="bottom" wrapText="0"/>
    </xf>
    <xf borderId="4" fillId="10" fontId="152" numFmtId="0" xfId="0" applyAlignment="1" applyBorder="1" applyFont="1">
      <alignment horizontal="right" readingOrder="0" shrinkToFit="0" vertical="bottom" wrapText="0"/>
    </xf>
    <xf borderId="4" fillId="0" fontId="7" numFmtId="49" xfId="0" applyAlignment="1" applyBorder="1" applyFont="1" applyNumberFormat="1">
      <alignment horizontal="center" readingOrder="0" vertical="bottom"/>
    </xf>
    <xf borderId="3" fillId="6" fontId="1" numFmtId="0" xfId="0" applyAlignment="1" applyBorder="1" applyFont="1">
      <alignment horizontal="left" readingOrder="0" shrinkToFit="0" vertical="bottom" wrapText="0"/>
    </xf>
    <xf borderId="4" fillId="0" fontId="151" numFmtId="0" xfId="0" applyAlignment="1" applyBorder="1" applyFont="1">
      <alignment horizontal="center" readingOrder="0" shrinkToFit="0" vertical="bottom" wrapText="0"/>
    </xf>
    <xf borderId="14" fillId="0" fontId="1" numFmtId="49" xfId="0" applyAlignment="1" applyBorder="1" applyFont="1" applyNumberFormat="1">
      <alignment horizontal="center" readingOrder="0" vertical="bottom"/>
    </xf>
    <xf borderId="6" fillId="45" fontId="3" numFmtId="0" xfId="0" applyAlignment="1" applyBorder="1" applyFont="1">
      <alignment horizontal="left" readingOrder="0" shrinkToFit="0" wrapText="0"/>
    </xf>
    <xf borderId="4" fillId="4" fontId="1" numFmtId="49" xfId="0" applyAlignment="1" applyBorder="1" applyFont="1" applyNumberFormat="1">
      <alignment horizontal="center" readingOrder="0" vertical="bottom"/>
    </xf>
    <xf borderId="0" fillId="6" fontId="1" numFmtId="0" xfId="0" applyAlignment="1" applyFont="1">
      <alignment readingOrder="0" shrinkToFit="0" vertical="bottom" wrapText="0"/>
    </xf>
    <xf borderId="3" fillId="4" fontId="1" numFmtId="0" xfId="0" applyAlignment="1" applyBorder="1" applyFont="1">
      <alignment horizontal="left" readingOrder="0" vertical="bottom"/>
    </xf>
    <xf borderId="4" fillId="4" fontId="151" numFmtId="0" xfId="0" applyAlignment="1" applyBorder="1" applyFont="1">
      <alignment horizontal="center" readingOrder="0" shrinkToFit="0" vertical="bottom" wrapText="0"/>
    </xf>
    <xf borderId="3" fillId="2" fontId="1" numFmtId="10" xfId="0" applyAlignment="1" applyBorder="1" applyFont="1" applyNumberFormat="1">
      <alignment horizontal="right" readingOrder="0" shrinkToFit="0" vertical="bottom" wrapText="0"/>
    </xf>
    <xf borderId="7" fillId="4" fontId="1" numFmtId="49" xfId="0" applyAlignment="1" applyBorder="1" applyFont="1" applyNumberFormat="1">
      <alignment horizontal="center" readingOrder="0" vertical="bottom"/>
    </xf>
    <xf borderId="2" fillId="4" fontId="1" numFmtId="0" xfId="0" applyAlignment="1" applyBorder="1" applyFont="1">
      <alignment readingOrder="0" shrinkToFit="0" vertical="bottom" wrapText="0"/>
    </xf>
    <xf borderId="6" fillId="4" fontId="1" numFmtId="0" xfId="0" applyAlignment="1" applyBorder="1" applyFont="1">
      <alignment horizontal="left" readingOrder="0" vertical="bottom"/>
    </xf>
    <xf borderId="7" fillId="4" fontId="151" numFmtId="0" xfId="0" applyAlignment="1" applyBorder="1" applyFont="1">
      <alignment horizontal="center" readingOrder="0" shrinkToFit="0" vertical="bottom" wrapText="0"/>
    </xf>
    <xf borderId="6" fillId="2" fontId="1" numFmtId="10" xfId="0" applyAlignment="1" applyBorder="1" applyFont="1" applyNumberFormat="1">
      <alignment horizontal="right" readingOrder="0" shrinkToFit="0" vertical="bottom" wrapText="0"/>
    </xf>
    <xf borderId="6" fillId="0" fontId="1" numFmtId="0" xfId="0" applyAlignment="1" applyBorder="1" applyFont="1">
      <alignment horizontal="right" readingOrder="0" shrinkToFit="0" vertical="bottom" wrapText="0"/>
    </xf>
    <xf borderId="16" fillId="4" fontId="1" numFmtId="49" xfId="0" applyAlignment="1" applyBorder="1" applyFont="1" applyNumberFormat="1">
      <alignment horizontal="center" readingOrder="0"/>
    </xf>
    <xf borderId="16" fillId="4" fontId="1" numFmtId="0" xfId="0" applyAlignment="1" applyBorder="1" applyFont="1">
      <alignment horizontal="left" readingOrder="0" vertical="bottom"/>
    </xf>
    <xf borderId="8" fillId="0" fontId="85" numFmtId="0" xfId="0" applyAlignment="1" applyBorder="1" applyFont="1">
      <alignment horizontal="left" readingOrder="0" vertical="top"/>
    </xf>
    <xf borderId="15" fillId="4" fontId="146" numFmtId="0" xfId="0" applyAlignment="1" applyBorder="1" applyFont="1">
      <alignment horizontal="center" readingOrder="0"/>
    </xf>
    <xf borderId="6" fillId="31" fontId="1" numFmtId="0" xfId="0" applyAlignment="1" applyBorder="1" applyFont="1">
      <alignment horizontal="right" readingOrder="0" vertical="bottom"/>
    </xf>
    <xf borderId="10" fillId="2" fontId="1" numFmtId="10" xfId="0" applyAlignment="1" applyBorder="1" applyFont="1" applyNumberFormat="1">
      <alignment horizontal="right" readingOrder="0" vertical="bottom"/>
    </xf>
    <xf borderId="6" fillId="0" fontId="1" numFmtId="0" xfId="0" applyAlignment="1" applyBorder="1" applyFont="1">
      <alignment vertical="bottom"/>
    </xf>
    <xf borderId="15" fillId="0" fontId="1" numFmtId="0" xfId="0" applyAlignment="1" applyBorder="1" applyFont="1">
      <alignment vertical="bottom"/>
    </xf>
    <xf borderId="7" fillId="0" fontId="1" numFmtId="0" xfId="0" applyAlignment="1" applyBorder="1" applyFont="1">
      <alignment vertical="bottom"/>
    </xf>
    <xf borderId="6" fillId="10" fontId="152" numFmtId="0" xfId="0" applyAlignment="1" applyBorder="1" applyFont="1">
      <alignment horizontal="right" readingOrder="0" shrinkToFit="0" vertical="bottom" wrapText="0"/>
    </xf>
    <xf borderId="15" fillId="4" fontId="1" numFmtId="0" xfId="0" applyAlignment="1" applyBorder="1" applyFont="1">
      <alignment horizontal="left"/>
    </xf>
    <xf borderId="16" fillId="0" fontId="1" numFmtId="0" xfId="0" applyAlignment="1" applyBorder="1" applyFont="1">
      <alignment horizontal="right" readingOrder="0" vertical="bottom"/>
    </xf>
    <xf borderId="12" fillId="0" fontId="1" numFmtId="0" xfId="0" applyAlignment="1" applyBorder="1" applyFont="1">
      <alignment horizontal="right" readingOrder="0" vertical="bottom"/>
    </xf>
    <xf borderId="6" fillId="0" fontId="1" numFmtId="0" xfId="0" applyAlignment="1" applyBorder="1" applyFont="1">
      <alignment horizontal="right" readingOrder="0" vertical="bottom"/>
    </xf>
    <xf borderId="6" fillId="51" fontId="1" numFmtId="0" xfId="0" applyAlignment="1" applyBorder="1" applyFont="1">
      <alignment horizontal="right" readingOrder="0" shrinkToFit="0" vertical="bottom" wrapText="0"/>
    </xf>
    <xf borderId="16" fillId="0" fontId="1" numFmtId="0" xfId="0" applyAlignment="1" applyBorder="1" applyFont="1">
      <alignment vertical="bottom"/>
    </xf>
    <xf borderId="0" fillId="0" fontId="1" numFmtId="0" xfId="0" applyAlignment="1" applyFont="1">
      <alignment vertical="bottom"/>
    </xf>
    <xf borderId="0" fillId="0" fontId="1" numFmtId="0" xfId="0" applyAlignment="1" applyFont="1">
      <alignment readingOrder="0" vertical="bottom"/>
    </xf>
    <xf borderId="1" fillId="0" fontId="1" numFmtId="0" xfId="0" applyAlignment="1" applyBorder="1" applyFont="1">
      <alignment vertical="bottom"/>
    </xf>
    <xf borderId="1" fillId="0" fontId="1" numFmtId="0" xfId="0" applyAlignment="1" applyBorder="1" applyFont="1">
      <alignment horizontal="center" vertical="bottom"/>
    </xf>
    <xf borderId="1" fillId="0" fontId="1" numFmtId="0" xfId="0" applyAlignment="1" applyBorder="1" applyFont="1">
      <alignment horizontal="center" vertical="center"/>
    </xf>
    <xf borderId="1" fillId="0" fontId="1" numFmtId="49" xfId="0" applyAlignment="1" applyBorder="1" applyFont="1" applyNumberFormat="1">
      <alignment readingOrder="0"/>
    </xf>
    <xf borderId="2" fillId="0" fontId="122" numFmtId="0" xfId="0" applyAlignment="1" applyBorder="1" applyFont="1">
      <alignment horizontal="left" readingOrder="0" vertical="bottom"/>
    </xf>
    <xf borderId="1" fillId="0" fontId="151" numFmtId="0" xfId="0" applyAlignment="1" applyBorder="1" applyFont="1">
      <alignment horizontal="center" readingOrder="0"/>
    </xf>
    <xf borderId="2" fillId="0" fontId="1" numFmtId="0" xfId="0" applyAlignment="1" applyBorder="1" applyFont="1">
      <alignment vertical="bottom"/>
    </xf>
    <xf borderId="2" fillId="0" fontId="1" numFmtId="0" xfId="0" applyAlignment="1" applyBorder="1" applyFont="1">
      <alignment horizontal="right" readingOrder="0" vertical="bottom"/>
    </xf>
    <xf borderId="3" fillId="0" fontId="1" numFmtId="0" xfId="0" applyAlignment="1" applyBorder="1" applyFont="1">
      <alignment vertical="bottom"/>
    </xf>
    <xf borderId="2" fillId="51" fontId="1" numFmtId="0" xfId="0" applyAlignment="1" applyBorder="1" applyFont="1">
      <alignment vertical="bottom"/>
    </xf>
    <xf borderId="10" fillId="51" fontId="1" numFmtId="0" xfId="0" applyAlignment="1" applyBorder="1" applyFont="1">
      <alignment shrinkToFit="0" vertical="bottom" wrapText="0"/>
    </xf>
    <xf borderId="14" fillId="51" fontId="1" numFmtId="0" xfId="0" applyAlignment="1" applyBorder="1" applyFont="1">
      <alignment shrinkToFit="0" vertical="bottom" wrapText="0"/>
    </xf>
    <xf borderId="4" fillId="0" fontId="1" numFmtId="49" xfId="0" applyAlignment="1" applyBorder="1" applyFont="1" applyNumberFormat="1">
      <alignment readingOrder="0"/>
    </xf>
    <xf borderId="3" fillId="0" fontId="1" numFmtId="0" xfId="0" applyAlignment="1" applyBorder="1" applyFont="1">
      <alignment horizontal="left" readingOrder="0" vertical="bottom"/>
    </xf>
    <xf borderId="4" fillId="0" fontId="151" numFmtId="0" xfId="0" applyAlignment="1" applyBorder="1" applyFont="1">
      <alignment horizontal="center" readingOrder="0"/>
    </xf>
    <xf borderId="3" fillId="31" fontId="1" numFmtId="0" xfId="0" applyAlignment="1" applyBorder="1" applyFont="1">
      <alignment horizontal="right" readingOrder="0" vertical="bottom"/>
    </xf>
    <xf borderId="3" fillId="0" fontId="1" numFmtId="0" xfId="0" applyAlignment="1" applyBorder="1" applyFont="1">
      <alignment horizontal="right" readingOrder="0" vertical="bottom"/>
    </xf>
    <xf borderId="3" fillId="51" fontId="1" numFmtId="0" xfId="0" applyAlignment="1" applyBorder="1" applyFont="1">
      <alignment vertical="bottom"/>
    </xf>
    <xf borderId="0" fillId="0" fontId="1" numFmtId="0" xfId="0" applyAlignment="1" applyFont="1">
      <alignment horizontal="center" vertical="bottom"/>
    </xf>
    <xf borderId="6" fillId="51" fontId="1" numFmtId="0" xfId="0" applyAlignment="1" applyBorder="1" applyFont="1">
      <alignment horizontal="center" shrinkToFit="0" vertical="bottom" wrapText="0"/>
    </xf>
    <xf borderId="3" fillId="51" fontId="1" numFmtId="9" xfId="0" applyAlignment="1" applyBorder="1" applyFont="1" applyNumberFormat="1">
      <alignment horizontal="center" readingOrder="0" shrinkToFit="0" vertical="bottom" wrapText="0"/>
    </xf>
    <xf borderId="4" fillId="0" fontId="146" numFmtId="0" xfId="0" applyAlignment="1" applyBorder="1" applyFont="1">
      <alignment horizontal="center" readingOrder="0"/>
    </xf>
    <xf borderId="6" fillId="0" fontId="1" numFmtId="0" xfId="0" applyAlignment="1" applyBorder="1" applyFont="1">
      <alignment horizontal="left" readingOrder="0" vertical="bottom"/>
    </xf>
    <xf borderId="0" fillId="51" fontId="1" numFmtId="0" xfId="0" applyAlignment="1" applyFont="1">
      <alignment horizontal="center" shrinkToFit="0" vertical="bottom" wrapText="0"/>
    </xf>
    <xf borderId="7" fillId="0" fontId="1" numFmtId="49" xfId="0" applyAlignment="1" applyBorder="1" applyFont="1" applyNumberFormat="1">
      <alignment readingOrder="0"/>
    </xf>
    <xf borderId="16" fillId="0" fontId="1" numFmtId="0" xfId="0" applyAlignment="1" applyBorder="1" applyFont="1">
      <alignment horizontal="left" readingOrder="0" vertical="bottom"/>
    </xf>
    <xf borderId="7" fillId="0" fontId="151" numFmtId="0" xfId="0" applyAlignment="1" applyBorder="1" applyFont="1">
      <alignment horizontal="center" readingOrder="0"/>
    </xf>
    <xf borderId="6" fillId="31" fontId="1" numFmtId="0" xfId="0" applyAlignment="1" applyBorder="1" applyFont="1">
      <alignment horizontal="center" readingOrder="0" vertical="bottom"/>
    </xf>
    <xf borderId="6" fillId="2" fontId="1" numFmtId="10" xfId="0" applyAlignment="1" applyBorder="1" applyFont="1" applyNumberFormat="1">
      <alignment horizontal="center" readingOrder="0" vertical="bottom"/>
    </xf>
    <xf borderId="6" fillId="0" fontId="1" numFmtId="0" xfId="0" applyAlignment="1" applyBorder="1" applyFont="1">
      <alignment horizontal="center" shrinkToFit="0" vertical="bottom" wrapText="0"/>
    </xf>
    <xf borderId="7" fillId="0" fontId="1" numFmtId="0" xfId="0" applyAlignment="1" applyBorder="1" applyFont="1">
      <alignment horizontal="center" shrinkToFit="0" vertical="bottom" wrapText="0"/>
    </xf>
    <xf borderId="6" fillId="0" fontId="1" numFmtId="0" xfId="0" applyAlignment="1" applyBorder="1" applyFont="1">
      <alignment horizontal="center" vertical="bottom"/>
    </xf>
    <xf borderId="6" fillId="0" fontId="1" numFmtId="0" xfId="0" applyAlignment="1" applyBorder="1" applyFont="1">
      <alignment horizontal="center" readingOrder="0" vertical="bottom"/>
    </xf>
    <xf borderId="0" fillId="0" fontId="7" numFmtId="49" xfId="0" applyAlignment="1" applyFont="1" applyNumberFormat="1">
      <alignment horizontal="left" readingOrder="0" vertical="bottom"/>
    </xf>
    <xf borderId="2" fillId="4" fontId="122" numFmtId="0" xfId="0" applyAlignment="1" applyBorder="1" applyFont="1">
      <alignment horizontal="left" readingOrder="0" vertical="bottom"/>
    </xf>
    <xf borderId="18" fillId="0" fontId="85" numFmtId="0" xfId="0" applyAlignment="1" applyBorder="1" applyFont="1">
      <alignment horizontal="left" readingOrder="0" shrinkToFit="0" vertical="top" wrapText="0"/>
    </xf>
    <xf borderId="1" fillId="6" fontId="146" numFmtId="0" xfId="0" applyAlignment="1" applyBorder="1" applyFont="1">
      <alignment horizontal="center" readingOrder="0"/>
    </xf>
    <xf borderId="16" fillId="31" fontId="1" numFmtId="0" xfId="0" applyAlignment="1" applyBorder="1" applyFont="1">
      <alignment horizontal="center" readingOrder="0" vertical="bottom"/>
    </xf>
    <xf borderId="16" fillId="2" fontId="1" numFmtId="10" xfId="0" applyAlignment="1" applyBorder="1" applyFont="1" applyNumberFormat="1">
      <alignment horizontal="center" readingOrder="0" vertical="bottom"/>
    </xf>
    <xf borderId="16" fillId="0" fontId="1" numFmtId="0" xfId="0" applyAlignment="1" applyBorder="1" applyFont="1">
      <alignment horizontal="center" shrinkToFit="0" vertical="bottom" wrapText="0"/>
    </xf>
    <xf borderId="0" fillId="51" fontId="1" numFmtId="0" xfId="0" applyAlignment="1" applyFont="1">
      <alignment vertical="bottom"/>
    </xf>
    <xf borderId="12" fillId="0" fontId="1" numFmtId="0" xfId="0" applyAlignment="1" applyBorder="1" applyFont="1">
      <alignment horizontal="center" vertical="bottom"/>
    </xf>
    <xf borderId="4" fillId="6" fontId="146" numFmtId="0" xfId="0" applyAlignment="1" applyBorder="1" applyFont="1">
      <alignment horizontal="center" readingOrder="0"/>
    </xf>
    <xf borderId="4" fillId="0" fontId="7" numFmtId="49" xfId="0" applyAlignment="1" applyBorder="1" applyFont="1" applyNumberFormat="1">
      <alignment horizontal="center" readingOrder="0"/>
    </xf>
    <xf borderId="3" fillId="6" fontId="101" numFmtId="0" xfId="0" applyAlignment="1" applyBorder="1" applyFont="1">
      <alignment horizontal="left" readingOrder="0"/>
    </xf>
    <xf borderId="3" fillId="0" fontId="146" numFmtId="0" xfId="0" applyAlignment="1" applyBorder="1" applyFont="1">
      <alignment horizontal="center" readingOrder="0" shrinkToFit="0" wrapText="0"/>
    </xf>
    <xf borderId="2" fillId="31" fontId="7" numFmtId="0" xfId="0" applyAlignment="1" applyBorder="1" applyFont="1">
      <alignment horizontal="right" readingOrder="0" shrinkToFit="0" wrapText="0"/>
    </xf>
    <xf borderId="2" fillId="2" fontId="7" numFmtId="10" xfId="0" applyAlignment="1" applyBorder="1" applyFont="1" applyNumberFormat="1">
      <alignment horizontal="right" readingOrder="0" shrinkToFit="0" wrapText="0"/>
    </xf>
    <xf borderId="2" fillId="10" fontId="152" numFmtId="0" xfId="0" applyAlignment="1" applyBorder="1" applyFont="1">
      <alignment horizontal="right" readingOrder="0" shrinkToFit="0" vertical="bottom" wrapText="0"/>
    </xf>
    <xf borderId="1" fillId="10" fontId="152" numFmtId="0" xfId="0" applyAlignment="1" applyBorder="1" applyFont="1">
      <alignment horizontal="right" readingOrder="0" shrinkToFit="0" vertical="bottom" wrapText="0"/>
    </xf>
    <xf borderId="3" fillId="0" fontId="50" numFmtId="0" xfId="0" applyAlignment="1" applyBorder="1" applyFont="1">
      <alignment horizontal="left" shrinkToFit="0" wrapText="0"/>
    </xf>
    <xf borderId="1" fillId="6" fontId="7" numFmtId="0" xfId="0" applyAlignment="1" applyBorder="1" applyFont="1">
      <alignment horizontal="right" shrinkToFit="0" wrapText="0"/>
    </xf>
    <xf borderId="1" fillId="51" fontId="1" numFmtId="0" xfId="0" applyAlignment="1" applyBorder="1" applyFont="1">
      <alignment shrinkToFit="0" vertical="bottom" wrapText="0"/>
    </xf>
    <xf borderId="2" fillId="51" fontId="1" numFmtId="0" xfId="0" applyAlignment="1" applyBorder="1" applyFont="1">
      <alignment shrinkToFit="0" vertical="bottom" wrapText="0"/>
    </xf>
    <xf borderId="7" fillId="0" fontId="7" numFmtId="49" xfId="0" applyAlignment="1" applyBorder="1" applyFont="1" applyNumberFormat="1">
      <alignment horizontal="center" readingOrder="0"/>
    </xf>
    <xf borderId="6" fillId="0" fontId="146" numFmtId="0" xfId="0" applyAlignment="1" applyBorder="1" applyFont="1">
      <alignment horizontal="center" readingOrder="0" shrinkToFit="0" wrapText="0"/>
    </xf>
    <xf borderId="6" fillId="31" fontId="7" numFmtId="0" xfId="0" applyAlignment="1" applyBorder="1" applyFont="1">
      <alignment horizontal="right" readingOrder="0" shrinkToFit="0" wrapText="0"/>
    </xf>
    <xf borderId="6" fillId="2" fontId="7" numFmtId="10" xfId="0" applyAlignment="1" applyBorder="1" applyFont="1" applyNumberFormat="1">
      <alignment horizontal="right" readingOrder="0" shrinkToFit="0" wrapText="0"/>
    </xf>
    <xf borderId="6" fillId="0" fontId="50" numFmtId="0" xfId="0" applyAlignment="1" applyBorder="1" applyFont="1">
      <alignment horizontal="left" shrinkToFit="0" wrapText="0"/>
    </xf>
    <xf borderId="6" fillId="0" fontId="7" numFmtId="0" xfId="0" applyAlignment="1" applyBorder="1" applyFont="1">
      <alignment horizontal="right" readingOrder="0" shrinkToFit="0" wrapText="0"/>
    </xf>
    <xf borderId="4" fillId="51" fontId="1" numFmtId="0" xfId="0" applyAlignment="1" applyBorder="1" applyFont="1">
      <alignment shrinkToFit="0" vertical="bottom" wrapText="0"/>
    </xf>
    <xf borderId="3" fillId="51" fontId="1" numFmtId="0" xfId="0" applyAlignment="1" applyBorder="1" applyFont="1">
      <alignment shrinkToFit="0" vertical="bottom" wrapText="0"/>
    </xf>
    <xf borderId="1" fillId="0" fontId="1" numFmtId="49" xfId="0" applyAlignment="1" applyBorder="1" applyFont="1" applyNumberFormat="1">
      <alignment horizontal="center" readingOrder="0" vertical="bottom"/>
    </xf>
    <xf borderId="0" fillId="6" fontId="1" numFmtId="0" xfId="0" applyAlignment="1" applyFont="1">
      <alignment horizontal="left" readingOrder="0" vertical="bottom"/>
    </xf>
    <xf borderId="11" fillId="0" fontId="85" numFmtId="0" xfId="0" applyAlignment="1" applyBorder="1" applyFont="1">
      <alignment horizontal="left" readingOrder="0" vertical="top"/>
    </xf>
    <xf borderId="7" fillId="0" fontId="151" numFmtId="0" xfId="0" applyAlignment="1" applyBorder="1" applyFont="1">
      <alignment horizontal="center" readingOrder="0" vertical="bottom"/>
    </xf>
    <xf borderId="1" fillId="31" fontId="7" numFmtId="0" xfId="0" applyAlignment="1" applyBorder="1" applyFont="1">
      <alignment horizontal="right" readingOrder="0"/>
    </xf>
    <xf borderId="2" fillId="2" fontId="7" numFmtId="10" xfId="0" applyAlignment="1" applyBorder="1" applyFont="1" applyNumberFormat="1">
      <alignment horizontal="right" readingOrder="0"/>
    </xf>
    <xf borderId="7" fillId="0" fontId="1" numFmtId="0" xfId="0" applyAlignment="1" applyBorder="1" applyFont="1">
      <alignment horizontal="left"/>
    </xf>
    <xf borderId="0" fillId="0" fontId="1" numFmtId="0" xfId="0" applyAlignment="1" applyFont="1">
      <alignment horizontal="right" readingOrder="0" vertical="bottom"/>
    </xf>
    <xf borderId="7" fillId="51" fontId="1" numFmtId="3" xfId="0" applyAlignment="1" applyBorder="1" applyFont="1" applyNumberFormat="1">
      <alignment horizontal="right" readingOrder="0" shrinkToFit="0" vertical="bottom" wrapText="0"/>
    </xf>
    <xf borderId="6" fillId="51" fontId="1" numFmtId="9" xfId="0" applyAlignment="1" applyBorder="1" applyFont="1" applyNumberFormat="1">
      <alignment horizontal="right" readingOrder="0" shrinkToFit="0" vertical="bottom" wrapText="0"/>
    </xf>
    <xf borderId="0" fillId="0" fontId="1" numFmtId="49" xfId="0" applyAlignment="1" applyFont="1" applyNumberFormat="1">
      <alignment horizontal="center" readingOrder="0" vertical="bottom"/>
    </xf>
    <xf borderId="2" fillId="6" fontId="1" numFmtId="0" xfId="0" applyAlignment="1" applyBorder="1" applyFont="1">
      <alignment horizontal="left" readingOrder="0" vertical="bottom"/>
    </xf>
    <xf borderId="0" fillId="0" fontId="1" numFmtId="0" xfId="0" applyAlignment="1" applyFont="1">
      <alignment horizontal="center" readingOrder="0" vertical="bottom"/>
    </xf>
    <xf borderId="1" fillId="0" fontId="146" numFmtId="0" xfId="0" applyAlignment="1" applyBorder="1" applyFont="1">
      <alignment horizontal="center" readingOrder="0" vertical="bottom"/>
    </xf>
    <xf borderId="3" fillId="31" fontId="7" numFmtId="0" xfId="0" applyAlignment="1" applyBorder="1" applyFont="1">
      <alignment horizontal="right" readingOrder="0"/>
    </xf>
    <xf borderId="3" fillId="2" fontId="7" numFmtId="10" xfId="0" applyAlignment="1" applyBorder="1" applyFont="1" applyNumberFormat="1">
      <alignment horizontal="right" readingOrder="0"/>
    </xf>
    <xf borderId="2" fillId="0" fontId="1" numFmtId="0" xfId="0" applyAlignment="1" applyBorder="1" applyFont="1">
      <alignment horizontal="left"/>
    </xf>
    <xf borderId="17" fillId="0" fontId="1" numFmtId="49" xfId="0" applyAlignment="1" applyBorder="1" applyFont="1" applyNumberFormat="1">
      <alignment horizontal="center" readingOrder="0" vertical="bottom"/>
    </xf>
    <xf borderId="4" fillId="0" fontId="151" numFmtId="0" xfId="0" applyAlignment="1" applyBorder="1" applyFont="1">
      <alignment horizontal="center" readingOrder="0" vertical="bottom"/>
    </xf>
    <xf borderId="3" fillId="0" fontId="1" numFmtId="0" xfId="0" applyAlignment="1" applyBorder="1" applyFont="1">
      <alignment horizontal="left"/>
    </xf>
    <xf borderId="1" fillId="10" fontId="1" numFmtId="49" xfId="0" applyAlignment="1" applyBorder="1" applyFont="1" applyNumberFormat="1">
      <alignment horizontal="center" readingOrder="0" vertical="bottom"/>
    </xf>
    <xf borderId="0" fillId="0" fontId="1" numFmtId="0" xfId="0" applyAlignment="1" applyFont="1">
      <alignment horizontal="center" shrinkToFit="0" vertical="bottom" wrapText="0"/>
    </xf>
    <xf borderId="9" fillId="10" fontId="146" numFmtId="0" xfId="0" applyAlignment="1" applyBorder="1" applyFont="1">
      <alignment horizontal="center" readingOrder="0" shrinkToFit="0" vertical="bottom" wrapText="0"/>
    </xf>
    <xf borderId="4" fillId="31" fontId="1" numFmtId="0" xfId="0" applyAlignment="1" applyBorder="1" applyFont="1">
      <alignment horizontal="right" readingOrder="0" shrinkToFit="0" vertical="bottom" wrapText="0"/>
    </xf>
    <xf borderId="3" fillId="0" fontId="7" numFmtId="0" xfId="0" applyAlignment="1" applyBorder="1" applyFont="1">
      <alignment horizontal="left" shrinkToFit="0" vertical="top" wrapText="0"/>
    </xf>
    <xf borderId="2" fillId="10" fontId="1" numFmtId="0" xfId="0" applyAlignment="1" applyBorder="1" applyFont="1">
      <alignment horizontal="right" readingOrder="0" shrinkToFit="0" vertical="bottom" wrapText="0"/>
    </xf>
    <xf borderId="1" fillId="0" fontId="125"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bottom" wrapText="0"/>
    </xf>
    <xf borderId="1" fillId="0" fontId="1" numFmtId="0" xfId="0" applyAlignment="1" applyBorder="1" applyFont="1">
      <alignment horizontal="center" readingOrder="0" shrinkToFit="0" vertical="center" wrapText="0"/>
    </xf>
    <xf borderId="3" fillId="6" fontId="1" numFmtId="0" xfId="0" applyAlignment="1" applyBorder="1" applyFont="1">
      <alignment shrinkToFit="0" vertical="bottom" wrapText="0"/>
    </xf>
    <xf borderId="9" fillId="10" fontId="151" numFmtId="0" xfId="0" applyAlignment="1" applyBorder="1" applyFont="1">
      <alignment horizontal="center" readingOrder="0" shrinkToFit="0" vertical="bottom" wrapText="0"/>
    </xf>
    <xf borderId="7" fillId="10" fontId="1" numFmtId="49" xfId="0" applyAlignment="1" applyBorder="1" applyFont="1" applyNumberFormat="1">
      <alignment horizontal="center" readingOrder="0" vertical="bottom"/>
    </xf>
    <xf borderId="6" fillId="6" fontId="1" numFmtId="0" xfId="0" applyAlignment="1" applyBorder="1" applyFont="1">
      <alignment horizontal="left" readingOrder="0" vertical="bottom"/>
    </xf>
    <xf borderId="0" fillId="10" fontId="150" numFmtId="0" xfId="0" applyAlignment="1" applyFont="1">
      <alignment horizontal="center" readingOrder="0" shrinkToFit="0" vertical="bottom" wrapText="0"/>
    </xf>
    <xf borderId="2" fillId="0" fontId="1" numFmtId="0" xfId="0" applyAlignment="1" applyBorder="1" applyFont="1">
      <alignment horizontal="center" shrinkToFit="0" vertical="bottom" wrapText="0"/>
    </xf>
    <xf borderId="2" fillId="10" fontId="151" numFmtId="0" xfId="0" applyAlignment="1" applyBorder="1" applyFont="1">
      <alignment horizontal="center" readingOrder="0" shrinkToFit="0" vertical="bottom" wrapText="0"/>
    </xf>
    <xf borderId="3" fillId="10" fontId="7" numFmtId="0" xfId="0" applyAlignment="1" applyBorder="1" applyFont="1">
      <alignment horizontal="left" readingOrder="0" shrinkToFit="0" vertical="top" wrapText="0"/>
    </xf>
    <xf borderId="0" fillId="10" fontId="1" numFmtId="0" xfId="0" applyAlignment="1" applyFont="1">
      <alignment shrinkToFit="0" vertical="bottom" wrapText="0"/>
    </xf>
    <xf borderId="6" fillId="10" fontId="1" numFmtId="0" xfId="0" applyAlignment="1" applyBorder="1" applyFont="1">
      <alignment horizontal="right" readingOrder="0" shrinkToFit="0" vertical="bottom" wrapText="0"/>
    </xf>
    <xf borderId="4" fillId="47" fontId="1" numFmtId="49" xfId="0" applyAlignment="1" applyBorder="1" applyFont="1" applyNumberFormat="1">
      <alignment horizontal="center" readingOrder="0" vertical="bottom"/>
    </xf>
    <xf borderId="3" fillId="47" fontId="151" numFmtId="0" xfId="0" applyAlignment="1" applyBorder="1" applyFont="1">
      <alignment horizontal="center" readingOrder="0" shrinkToFit="0" vertical="bottom" wrapText="0"/>
    </xf>
    <xf borderId="3" fillId="47" fontId="152" numFmtId="0" xfId="0" applyAlignment="1" applyBorder="1" applyFont="1">
      <alignment horizontal="right" readingOrder="0" shrinkToFit="0" vertical="bottom" wrapText="0"/>
    </xf>
    <xf borderId="4" fillId="47" fontId="152" numFmtId="0" xfId="0" applyAlignment="1" applyBorder="1" applyFont="1">
      <alignment horizontal="right" readingOrder="0" shrinkToFit="0" vertical="bottom" wrapText="0"/>
    </xf>
    <xf borderId="3" fillId="47" fontId="1" numFmtId="0" xfId="0" applyAlignment="1" applyBorder="1" applyFont="1">
      <alignment shrinkToFit="0" vertical="bottom" wrapText="0"/>
    </xf>
    <xf borderId="3" fillId="47" fontId="1" numFmtId="0" xfId="0" applyAlignment="1" applyBorder="1" applyFont="1">
      <alignment horizontal="right" readingOrder="0" shrinkToFit="0" vertical="bottom" wrapText="0"/>
    </xf>
    <xf borderId="1" fillId="0" fontId="1" numFmtId="0" xfId="0" applyAlignment="1" applyBorder="1" applyFont="1">
      <alignment horizontal="right" readingOrder="0" shrinkToFit="0" vertical="bottom" wrapText="0"/>
    </xf>
    <xf borderId="4" fillId="0" fontId="1" numFmtId="0" xfId="0" applyAlignment="1" applyBorder="1" applyFont="1">
      <alignment horizontal="right" readingOrder="0" shrinkToFit="0" vertical="bottom" wrapText="0"/>
    </xf>
    <xf borderId="3" fillId="31" fontId="7" numFmtId="0" xfId="0" applyAlignment="1" applyBorder="1" applyFont="1">
      <alignment horizontal="right" readingOrder="0" shrinkToFit="0" vertical="bottom" wrapText="0"/>
    </xf>
    <xf borderId="3" fillId="2" fontId="7" numFmtId="10" xfId="0" applyAlignment="1" applyBorder="1" applyFont="1" applyNumberFormat="1">
      <alignment horizontal="right" readingOrder="0" shrinkToFit="0" vertical="bottom" wrapText="0"/>
    </xf>
    <xf borderId="3" fillId="47" fontId="7" numFmtId="0" xfId="0" applyAlignment="1" applyBorder="1" applyFont="1">
      <alignment shrinkToFit="0" vertical="bottom" wrapText="0"/>
    </xf>
    <xf borderId="4" fillId="47" fontId="7" numFmtId="0" xfId="0" applyAlignment="1" applyBorder="1" applyFont="1">
      <alignment shrinkToFit="0" vertical="bottom" wrapText="0"/>
    </xf>
    <xf borderId="6" fillId="47" fontId="1" numFmtId="0" xfId="0" applyAlignment="1" applyBorder="1" applyFont="1">
      <alignment horizontal="right" readingOrder="0" shrinkToFit="0" vertical="bottom" wrapText="0"/>
    </xf>
    <xf borderId="4" fillId="23" fontId="7" numFmtId="49" xfId="0" applyAlignment="1" applyBorder="1" applyFont="1" applyNumberFormat="1">
      <alignment horizontal="left" readingOrder="0"/>
    </xf>
    <xf borderId="3" fillId="23" fontId="101" numFmtId="0" xfId="0" applyAlignment="1" applyBorder="1" applyFont="1">
      <alignment horizontal="left" readingOrder="0"/>
    </xf>
    <xf borderId="3" fillId="23" fontId="146" numFmtId="0" xfId="0" applyAlignment="1" applyBorder="1" applyFont="1">
      <alignment horizontal="left" readingOrder="0" shrinkToFit="0" wrapText="0"/>
    </xf>
    <xf borderId="2" fillId="6" fontId="7" numFmtId="0" xfId="0" applyAlignment="1" applyBorder="1" applyFont="1">
      <alignment horizontal="left" shrinkToFit="0" wrapText="0"/>
    </xf>
    <xf borderId="3" fillId="6" fontId="7" numFmtId="0" xfId="0" applyAlignment="1" applyBorder="1" applyFont="1">
      <alignment horizontal="center" shrinkToFit="0" wrapText="0"/>
    </xf>
    <xf borderId="3" fillId="6" fontId="7" numFmtId="0" xfId="0" applyAlignment="1" applyBorder="1" applyFont="1">
      <alignment horizontal="right" shrinkToFit="0" wrapText="0"/>
    </xf>
    <xf borderId="3" fillId="6" fontId="7" numFmtId="0" xfId="0" applyAlignment="1" applyBorder="1" applyFont="1">
      <alignment shrinkToFit="0" vertical="bottom" wrapText="0"/>
    </xf>
    <xf borderId="2" fillId="6" fontId="7" numFmtId="0" xfId="0" applyAlignment="1" applyBorder="1" applyFont="1">
      <alignment horizontal="right" readingOrder="0"/>
    </xf>
    <xf borderId="3" fillId="54" fontId="7" numFmtId="0" xfId="0" applyAlignment="1" applyBorder="1" applyFill="1" applyFont="1">
      <alignment horizontal="right" readingOrder="0" shrinkToFit="0" wrapText="0"/>
    </xf>
    <xf borderId="3" fillId="6" fontId="7" numFmtId="0" xfId="0" applyAlignment="1" applyBorder="1" applyFont="1">
      <alignment horizontal="left" shrinkToFit="0" wrapText="0"/>
    </xf>
    <xf borderId="2" fillId="0" fontId="7" numFmtId="0" xfId="0" applyAlignment="1" applyBorder="1" applyFont="1">
      <alignment horizontal="right" readingOrder="0"/>
    </xf>
    <xf borderId="4" fillId="6" fontId="7" numFmtId="0" xfId="0" applyAlignment="1" applyBorder="1" applyFont="1">
      <alignment horizontal="left" shrinkToFit="0" wrapText="0"/>
    </xf>
    <xf borderId="3" fillId="6" fontId="7" numFmtId="0" xfId="0" applyAlignment="1" applyBorder="1" applyFont="1">
      <alignment horizontal="center"/>
    </xf>
    <xf borderId="3" fillId="6" fontId="7" numFmtId="0" xfId="0" applyAlignment="1" applyBorder="1" applyFont="1">
      <alignment horizontal="left"/>
    </xf>
    <xf borderId="3" fillId="6" fontId="154" numFmtId="0" xfId="0" applyAlignment="1" applyBorder="1" applyFont="1">
      <alignment horizontal="left" shrinkToFit="0" wrapText="0"/>
    </xf>
    <xf borderId="1" fillId="6" fontId="3" numFmtId="0" xfId="0" applyAlignment="1" applyBorder="1" applyFont="1">
      <alignment horizontal="center" shrinkToFit="0" vertical="center" wrapText="1"/>
    </xf>
    <xf borderId="1" fillId="6" fontId="7" numFmtId="0" xfId="0" applyAlignment="1" applyBorder="1" applyFont="1">
      <alignment horizontal="left" shrinkToFit="0" wrapText="0"/>
    </xf>
    <xf borderId="1" fillId="6" fontId="7" numFmtId="0" xfId="0" applyAlignment="1" applyBorder="1" applyFont="1">
      <alignment horizontal="center" shrinkToFit="0" wrapText="0"/>
    </xf>
    <xf borderId="1" fillId="6" fontId="7" numFmtId="0" xfId="0" applyAlignment="1" applyBorder="1" applyFont="1">
      <alignment horizontal="center" shrinkToFit="0" vertical="bottom" wrapText="0"/>
    </xf>
    <xf borderId="1" fillId="6" fontId="7" numFmtId="0" xfId="0" applyAlignment="1" applyBorder="1" applyFont="1">
      <alignment horizontal="center" shrinkToFit="0" vertical="center" wrapText="0"/>
    </xf>
    <xf borderId="1" fillId="6" fontId="7" numFmtId="0" xfId="0" applyAlignment="1" applyBorder="1" applyFont="1">
      <alignment horizontal="left" shrinkToFit="0" vertical="bottom" wrapText="0"/>
    </xf>
    <xf borderId="0" fillId="6" fontId="7" numFmtId="0" xfId="0" applyAlignment="1" applyFont="1">
      <alignment horizontal="left" shrinkToFit="0" vertical="bottom" wrapText="0"/>
    </xf>
    <xf borderId="0" fillId="6" fontId="7" numFmtId="0" xfId="0" applyAlignment="1" applyFont="1">
      <alignment shrinkToFit="0" vertical="bottom" wrapText="0"/>
    </xf>
    <xf borderId="4" fillId="54" fontId="7" numFmtId="49" xfId="0" applyAlignment="1" applyBorder="1" applyFont="1" applyNumberFormat="1">
      <alignment horizontal="left" readingOrder="0"/>
    </xf>
    <xf borderId="3" fillId="54" fontId="101" numFmtId="0" xfId="0" applyAlignment="1" applyBorder="1" applyFont="1">
      <alignment horizontal="left" readingOrder="0"/>
    </xf>
    <xf borderId="3" fillId="54" fontId="146" numFmtId="0" xfId="0" applyAlignment="1" applyBorder="1" applyFont="1">
      <alignment horizontal="left" readingOrder="0" shrinkToFit="0" wrapText="0"/>
    </xf>
    <xf borderId="0" fillId="6" fontId="101" numFmtId="0" xfId="0" applyAlignment="1" applyFont="1">
      <alignment horizontal="left" shrinkToFit="0" wrapText="0"/>
    </xf>
    <xf borderId="3" fillId="6" fontId="7" numFmtId="0" xfId="0" applyAlignment="1" applyBorder="1" applyFont="1">
      <alignment horizontal="right" readingOrder="0"/>
    </xf>
    <xf borderId="3" fillId="6" fontId="7" numFmtId="0" xfId="0" applyAlignment="1" applyBorder="1" applyFont="1">
      <alignment shrinkToFit="0" wrapText="0"/>
    </xf>
    <xf borderId="4" fillId="6" fontId="7" numFmtId="0" xfId="0" applyAlignment="1" applyBorder="1" applyFont="1">
      <alignment horizontal="right" shrinkToFit="0" wrapText="0"/>
    </xf>
    <xf borderId="9" fillId="6" fontId="7" numFmtId="0" xfId="0" applyAlignment="1" applyBorder="1" applyFont="1">
      <alignment horizontal="right"/>
    </xf>
    <xf borderId="9" fillId="6" fontId="7" numFmtId="0" xfId="0" applyAlignment="1" applyBorder="1" applyFont="1">
      <alignment horizontal="right" shrinkToFit="0" wrapText="0"/>
    </xf>
    <xf borderId="1" fillId="6" fontId="155" numFmtId="0" xfId="0" applyAlignment="1" applyBorder="1" applyFont="1">
      <alignment horizontal="left" shrinkToFit="0" wrapText="0"/>
    </xf>
    <xf borderId="2" fillId="6" fontId="7" numFmtId="0" xfId="0" applyAlignment="1" applyBorder="1" applyFont="1">
      <alignment horizontal="left" shrinkToFit="0" vertical="bottom" wrapText="0"/>
    </xf>
    <xf borderId="3" fillId="6" fontId="7" numFmtId="0" xfId="0" applyAlignment="1" applyBorder="1" applyFont="1">
      <alignment horizontal="left" shrinkToFit="0" vertical="bottom" wrapText="0"/>
    </xf>
    <xf borderId="1" fillId="0" fontId="7" numFmtId="0" xfId="0" applyAlignment="1" applyBorder="1" applyFont="1">
      <alignment horizontal="left" shrinkToFit="0" wrapText="0"/>
    </xf>
    <xf borderId="1" fillId="54" fontId="146" numFmtId="0" xfId="0" applyAlignment="1" applyBorder="1" applyFont="1">
      <alignment horizontal="left" readingOrder="0" shrinkToFit="0" wrapText="0"/>
    </xf>
    <xf borderId="1" fillId="31" fontId="7" numFmtId="0" xfId="0" applyAlignment="1" applyBorder="1" applyFont="1">
      <alignment horizontal="right" readingOrder="0" shrinkToFit="0" wrapText="0"/>
    </xf>
    <xf borderId="1" fillId="2" fontId="7" numFmtId="10" xfId="0" applyAlignment="1" applyBorder="1" applyFont="1" applyNumberFormat="1">
      <alignment horizontal="right" readingOrder="0" shrinkToFit="0" wrapText="0"/>
    </xf>
    <xf borderId="1" fillId="10" fontId="7" numFmtId="3" xfId="0" applyAlignment="1" applyBorder="1" applyFont="1" applyNumberFormat="1">
      <alignment horizontal="center" readingOrder="0" vertical="center"/>
    </xf>
    <xf borderId="1" fillId="0" fontId="7" numFmtId="0" xfId="0" applyAlignment="1" applyBorder="1" applyFont="1">
      <alignment horizontal="center" shrinkToFit="0" wrapText="0"/>
    </xf>
    <xf borderId="1" fillId="6" fontId="7" numFmtId="0" xfId="0" applyAlignment="1" applyBorder="1" applyFont="1">
      <alignment shrinkToFit="0" wrapText="0"/>
    </xf>
    <xf borderId="1" fillId="6" fontId="7" numFmtId="0" xfId="0" applyAlignment="1" applyBorder="1" applyFont="1">
      <alignment shrinkToFit="0" vertical="bottom" wrapText="0"/>
    </xf>
    <xf borderId="1" fillId="0" fontId="7" numFmtId="0" xfId="0" applyAlignment="1" applyBorder="1" applyFont="1">
      <alignment horizontal="right" readingOrder="0" shrinkToFit="0" wrapText="0"/>
    </xf>
    <xf borderId="1" fillId="39" fontId="7" numFmtId="0" xfId="0" applyAlignment="1" applyBorder="1" applyFont="1">
      <alignment horizontal="right" readingOrder="0"/>
    </xf>
    <xf borderId="1" fillId="0" fontId="7" numFmtId="10" xfId="0" applyAlignment="1" applyBorder="1" applyFont="1" applyNumberFormat="1">
      <alignment horizontal="right" readingOrder="0" shrinkToFit="0" wrapText="0"/>
    </xf>
    <xf borderId="1" fillId="6" fontId="7" numFmtId="0" xfId="0" applyAlignment="1" applyBorder="1" applyFont="1">
      <alignment horizontal="right"/>
    </xf>
    <xf borderId="0" fillId="0" fontId="1" numFmtId="49" xfId="0" applyAlignment="1" applyFont="1" applyNumberFormat="1">
      <alignment readingOrder="0" vertical="bottom"/>
    </xf>
    <xf borderId="1" fillId="6" fontId="1" numFmtId="0" xfId="0" applyAlignment="1" applyBorder="1" applyFont="1">
      <alignment horizontal="left" readingOrder="0" vertical="bottom"/>
    </xf>
    <xf borderId="0" fillId="6" fontId="151" numFmtId="0" xfId="0" applyAlignment="1" applyFont="1">
      <alignment readingOrder="0" shrinkToFit="0" wrapText="0"/>
    </xf>
    <xf borderId="1" fillId="31" fontId="7" numFmtId="0" xfId="0" applyAlignment="1" applyBorder="1" applyFont="1">
      <alignment readingOrder="0" shrinkToFit="0" vertical="bottom" wrapText="0"/>
    </xf>
    <xf borderId="1" fillId="2" fontId="7" numFmtId="9" xfId="0" applyAlignment="1" applyBorder="1" applyFont="1" applyNumberFormat="1">
      <alignment readingOrder="0" shrinkToFit="0" vertical="bottom" wrapText="0"/>
    </xf>
    <xf borderId="0" fillId="6" fontId="1" numFmtId="0" xfId="0" applyAlignment="1" applyFont="1">
      <alignment horizontal="left" readingOrder="0"/>
    </xf>
    <xf borderId="0" fillId="28" fontId="54" numFmtId="0" xfId="0" applyAlignment="1" applyFont="1">
      <alignment readingOrder="0"/>
    </xf>
    <xf borderId="1" fillId="0" fontId="7" numFmtId="0" xfId="0" applyAlignment="1" applyBorder="1" applyFont="1">
      <alignment shrinkToFit="0" vertical="bottom" wrapText="0"/>
    </xf>
    <xf borderId="1" fillId="6" fontId="7" numFmtId="0" xfId="0" applyAlignment="1" applyBorder="1" applyFont="1">
      <alignment readingOrder="0" shrinkToFit="0" vertical="bottom" wrapText="0"/>
    </xf>
    <xf borderId="0" fillId="6" fontId="7" numFmtId="0" xfId="0" applyAlignment="1" applyFont="1">
      <alignment readingOrder="0" shrinkToFit="0" vertical="bottom" wrapText="0"/>
    </xf>
    <xf borderId="1" fillId="6" fontId="156" numFmtId="0" xfId="0" applyAlignment="1" applyBorder="1" applyFont="1">
      <alignment readingOrder="0" shrinkToFit="0" vertical="bottom" wrapText="0"/>
    </xf>
    <xf borderId="0" fillId="0" fontId="1" numFmtId="49" xfId="0" applyAlignment="1" applyFont="1" applyNumberFormat="1">
      <alignment vertical="bottom"/>
    </xf>
    <xf borderId="4" fillId="6" fontId="1" numFmtId="0" xfId="0" applyAlignment="1" applyBorder="1" applyFont="1">
      <alignment shrinkToFit="0" vertical="bottom" wrapText="0"/>
    </xf>
    <xf borderId="1" fillId="6" fontId="1" numFmtId="0" xfId="0" applyAlignment="1" applyBorder="1" applyFont="1">
      <alignment horizontal="left" vertical="bottom"/>
    </xf>
    <xf borderId="1" fillId="0" fontId="151" numFmtId="0" xfId="0" applyAlignment="1" applyBorder="1" applyFont="1">
      <alignment horizontal="center" shrinkToFit="0" vertical="bottom" wrapText="0"/>
    </xf>
    <xf borderId="1" fillId="31" fontId="7" numFmtId="0" xfId="0" applyAlignment="1" applyBorder="1" applyFont="1">
      <alignment shrinkToFit="0" vertical="bottom" wrapText="0"/>
    </xf>
    <xf borderId="1" fillId="2" fontId="7" numFmtId="0" xfId="0" applyAlignment="1" applyBorder="1" applyFont="1">
      <alignment shrinkToFit="0" vertical="bottom" wrapText="0"/>
    </xf>
    <xf borderId="1" fillId="0" fontId="7" numFmtId="0" xfId="0" applyAlignment="1" applyBorder="1" applyFont="1">
      <alignment horizontal="right" shrinkToFit="0" wrapText="0"/>
    </xf>
    <xf borderId="4" fillId="0" fontId="7" numFmtId="0" xfId="0" applyAlignment="1" applyBorder="1" applyFont="1">
      <alignment horizontal="right" readingOrder="0" shrinkToFit="0" wrapText="0"/>
    </xf>
    <xf borderId="0" fillId="6" fontId="157" numFmtId="49" xfId="0" applyAlignment="1" applyFont="1" applyNumberFormat="1">
      <alignment horizontal="left" readingOrder="0"/>
    </xf>
    <xf borderId="0" fillId="6" fontId="158" numFmtId="0" xfId="0" applyAlignment="1" applyFont="1">
      <alignment horizontal="left" readingOrder="0"/>
    </xf>
    <xf borderId="0" fillId="6" fontId="159" numFmtId="0" xfId="0" applyAlignment="1" applyFont="1">
      <alignment horizontal="left" readingOrder="0"/>
    </xf>
    <xf borderId="0" fillId="6" fontId="160" numFmtId="0" xfId="0" applyAlignment="1" applyFont="1">
      <alignment readingOrder="0"/>
    </xf>
    <xf borderId="1" fillId="0" fontId="151" numFmtId="0" xfId="0" applyAlignment="1" applyBorder="1" applyFont="1">
      <alignment horizontal="center" readingOrder="0" shrinkToFit="0" vertical="bottom" wrapText="0"/>
    </xf>
    <xf borderId="0" fillId="6" fontId="124" numFmtId="0" xfId="0" applyAlignment="1" applyFont="1">
      <alignment readingOrder="0"/>
    </xf>
    <xf borderId="1" fillId="6" fontId="1" numFmtId="0" xfId="0" applyAlignment="1" applyBorder="1" applyFont="1">
      <alignment shrinkToFit="0" vertical="bottom" wrapText="0"/>
    </xf>
    <xf borderId="1" fillId="6" fontId="1" numFmtId="0" xfId="0" applyAlignment="1" applyBorder="1" applyFont="1">
      <alignment readingOrder="0" shrinkToFit="0" vertical="bottom" wrapText="0"/>
    </xf>
    <xf borderId="1" fillId="6" fontId="32" numFmtId="0" xfId="0" applyAlignment="1" applyBorder="1" applyFont="1">
      <alignment horizontal="center" readingOrder="0" shrinkToFit="0" wrapText="0"/>
    </xf>
    <xf borderId="1" fillId="0" fontId="7" numFmtId="0" xfId="0" applyAlignment="1" applyBorder="1" applyFont="1">
      <alignment readingOrder="0" shrinkToFit="0" vertical="bottom" wrapText="0"/>
    </xf>
    <xf borderId="12" fillId="4" fontId="1" numFmtId="49" xfId="0" applyAlignment="1" applyBorder="1" applyFont="1" applyNumberFormat="1">
      <alignment horizontal="center" vertical="bottom"/>
    </xf>
    <xf borderId="4" fillId="6" fontId="1" numFmtId="0" xfId="0" applyAlignment="1" applyBorder="1" applyFont="1">
      <alignment readingOrder="0" shrinkToFit="0" vertical="bottom" wrapText="0"/>
    </xf>
    <xf borderId="1" fillId="6" fontId="122" numFmtId="0" xfId="0" applyAlignment="1" applyBorder="1" applyFont="1">
      <alignment horizontal="left" vertical="bottom"/>
    </xf>
    <xf borderId="1" fillId="0" fontId="15" numFmtId="0" xfId="0" applyBorder="1" applyFont="1"/>
    <xf borderId="1" fillId="0" fontId="146" numFmtId="0" xfId="0" applyBorder="1" applyFont="1"/>
    <xf borderId="1" fillId="0" fontId="161" numFmtId="0" xfId="0" applyAlignment="1" applyBorder="1" applyFont="1">
      <alignment horizontal="center" shrinkToFit="0" vertical="center" wrapText="1"/>
    </xf>
    <xf borderId="1" fillId="0" fontId="15" numFmtId="0" xfId="0" applyAlignment="1" applyBorder="1" applyFont="1">
      <alignment horizontal="center"/>
    </xf>
    <xf borderId="1" fillId="0" fontId="15" numFmtId="0" xfId="0" applyAlignment="1" applyBorder="1" applyFont="1">
      <alignment horizontal="center" vertical="center"/>
    </xf>
    <xf borderId="0" fillId="0" fontId="146" numFmtId="0" xfId="0" applyFont="1"/>
    <xf borderId="2" fillId="0" fontId="90" numFmtId="0" xfId="0" applyAlignment="1" applyBorder="1" applyFont="1">
      <alignment horizontal="center" readingOrder="0" shrinkToFit="0" vertical="center" wrapText="1"/>
    </xf>
    <xf borderId="2" fillId="41" fontId="90" numFmtId="0" xfId="0" applyAlignment="1" applyBorder="1" applyFont="1">
      <alignment horizontal="center" readingOrder="0" shrinkToFit="0" vertical="center" wrapText="1"/>
    </xf>
    <xf borderId="2" fillId="55" fontId="90" numFmtId="0" xfId="0" applyAlignment="1" applyBorder="1" applyFill="1" applyFont="1">
      <alignment horizontal="center" readingOrder="0" shrinkToFit="0" vertical="center" wrapText="1"/>
    </xf>
    <xf borderId="2" fillId="0" fontId="162" numFmtId="0" xfId="0" applyAlignment="1" applyBorder="1" applyFont="1">
      <alignment horizontal="center" shrinkToFit="0" vertical="center" wrapText="1"/>
    </xf>
    <xf borderId="2" fillId="0" fontId="162" numFmtId="0" xfId="0" applyAlignment="1" applyBorder="1" applyFont="1">
      <alignment horizontal="center" readingOrder="0" shrinkToFit="0" vertical="center" wrapText="1"/>
    </xf>
    <xf borderId="2" fillId="4" fontId="162" numFmtId="0" xfId="0" applyAlignment="1" applyBorder="1" applyFont="1">
      <alignment horizontal="center" readingOrder="0" shrinkToFit="0" vertical="center" wrapText="1"/>
    </xf>
    <xf borderId="2" fillId="0" fontId="163" numFmtId="0" xfId="0" applyAlignment="1" applyBorder="1" applyFont="1">
      <alignment horizontal="center" readingOrder="0" shrinkToFit="0" vertical="center" wrapText="1"/>
    </xf>
    <xf borderId="4" fillId="0" fontId="162" numFmtId="0" xfId="0" applyAlignment="1" applyBorder="1" applyFont="1">
      <alignment horizontal="center"/>
    </xf>
    <xf borderId="3" fillId="6" fontId="162" numFmtId="0" xfId="0" applyAlignment="1" applyBorder="1" applyFont="1">
      <alignment horizontal="center" readingOrder="0"/>
    </xf>
    <xf borderId="3" fillId="6" fontId="164" numFmtId="0" xfId="0" applyAlignment="1" applyBorder="1" applyFont="1">
      <alignment horizontal="center" readingOrder="0"/>
    </xf>
    <xf borderId="3" fillId="0" fontId="162" numFmtId="0" xfId="0" applyAlignment="1" applyBorder="1" applyFont="1">
      <alignment horizontal="center" readingOrder="0"/>
    </xf>
    <xf borderId="3" fillId="10" fontId="90" numFmtId="0" xfId="0" applyAlignment="1" applyBorder="1" applyFont="1">
      <alignment horizontal="center" readingOrder="0"/>
    </xf>
    <xf borderId="3" fillId="4" fontId="90" numFmtId="10" xfId="0" applyAlignment="1" applyBorder="1" applyFont="1" applyNumberFormat="1">
      <alignment horizontal="center" readingOrder="0"/>
    </xf>
    <xf borderId="3" fillId="0" fontId="162" numFmtId="0" xfId="0" applyAlignment="1" applyBorder="1" applyFont="1">
      <alignment horizontal="center"/>
    </xf>
    <xf borderId="3" fillId="0" fontId="165" numFmtId="0" xfId="0" applyAlignment="1" applyBorder="1" applyFont="1">
      <alignment horizontal="center" readingOrder="0"/>
    </xf>
    <xf borderId="4" fillId="6" fontId="164" numFmtId="0" xfId="0" applyAlignment="1" applyBorder="1" applyFont="1">
      <alignment horizontal="center" readingOrder="0"/>
    </xf>
    <xf borderId="3" fillId="6" fontId="166" numFmtId="0" xfId="0" applyAlignment="1" applyBorder="1" applyFont="1">
      <alignment horizontal="center" readingOrder="0"/>
    </xf>
    <xf borderId="2" fillId="0" fontId="3" numFmtId="0" xfId="0" applyAlignment="1" applyBorder="1" applyFont="1">
      <alignment horizontal="center" readingOrder="0"/>
    </xf>
    <xf borderId="3" fillId="6" fontId="90" numFmtId="0" xfId="0" applyAlignment="1" applyBorder="1" applyFont="1">
      <alignment horizontal="center" readingOrder="0"/>
    </xf>
    <xf borderId="0" fillId="4" fontId="90" numFmtId="10" xfId="0" applyAlignment="1" applyFont="1" applyNumberFormat="1">
      <alignment horizontal="center" readingOrder="0"/>
    </xf>
    <xf borderId="17" fillId="4" fontId="90" numFmtId="10" xfId="0" applyAlignment="1" applyBorder="1" applyFont="1" applyNumberFormat="1">
      <alignment horizontal="center" readingOrder="0"/>
    </xf>
    <xf borderId="3" fillId="31" fontId="90" numFmtId="0" xfId="0" applyAlignment="1" applyBorder="1" applyFont="1">
      <alignment horizontal="center" readingOrder="0"/>
    </xf>
    <xf borderId="2" fillId="4" fontId="90" numFmtId="10" xfId="0" applyAlignment="1" applyBorder="1" applyFont="1" applyNumberFormat="1">
      <alignment horizontal="center" readingOrder="0"/>
    </xf>
    <xf borderId="3" fillId="10" fontId="90" numFmtId="10" xfId="0" applyAlignment="1" applyBorder="1" applyFont="1" applyNumberFormat="1">
      <alignment horizontal="center" readingOrder="0"/>
    </xf>
    <xf borderId="3" fillId="0" fontId="90" numFmtId="0" xfId="0" applyAlignment="1" applyBorder="1" applyFont="1">
      <alignment horizontal="center" readingOrder="0"/>
    </xf>
    <xf borderId="3" fillId="0" fontId="103" numFmtId="0" xfId="0" applyAlignment="1" applyBorder="1" applyFont="1">
      <alignment horizontal="left" readingOrder="0"/>
    </xf>
    <xf borderId="3" fillId="0" fontId="162" numFmtId="0" xfId="0" applyAlignment="1" applyBorder="1" applyFont="1">
      <alignment horizontal="left" readingOrder="0"/>
    </xf>
    <xf borderId="1" fillId="4" fontId="7" numFmtId="0" xfId="0" applyAlignment="1" applyBorder="1" applyFont="1">
      <alignment horizontal="left" readingOrder="0" vertical="top"/>
    </xf>
    <xf borderId="1" fillId="0" fontId="162" numFmtId="0" xfId="0" applyAlignment="1" applyBorder="1" applyFont="1">
      <alignment horizontal="center"/>
    </xf>
    <xf borderId="4" fillId="4" fontId="1" numFmtId="0" xfId="0" applyAlignment="1" applyBorder="1" applyFont="1">
      <alignment horizontal="center" readingOrder="0"/>
    </xf>
    <xf borderId="3" fillId="4" fontId="90" numFmtId="0" xfId="0" applyAlignment="1" applyBorder="1" applyFont="1">
      <alignment horizontal="center" readingOrder="0"/>
    </xf>
    <xf borderId="4" fillId="4" fontId="164" numFmtId="0" xfId="0" applyAlignment="1" applyBorder="1" applyFont="1">
      <alignment horizontal="center" readingOrder="0"/>
    </xf>
    <xf borderId="3" fillId="4" fontId="164" numFmtId="0" xfId="0" applyAlignment="1" applyBorder="1" applyFont="1">
      <alignment horizontal="center" readingOrder="0"/>
    </xf>
    <xf borderId="3" fillId="4" fontId="162" numFmtId="0" xfId="0" applyAlignment="1" applyBorder="1" applyFont="1">
      <alignment horizontal="center" readingOrder="0"/>
    </xf>
    <xf borderId="1" fillId="0" fontId="7" numFmtId="0" xfId="0" applyAlignment="1" applyBorder="1" applyFont="1">
      <alignment horizontal="left" readingOrder="0"/>
    </xf>
    <xf borderId="1" fillId="4" fontId="1" numFmtId="0" xfId="0" applyAlignment="1" applyBorder="1" applyFont="1">
      <alignment horizontal="center"/>
    </xf>
    <xf borderId="9" fillId="0" fontId="162" numFmtId="0" xfId="0" applyAlignment="1" applyBorder="1" applyFont="1">
      <alignment horizontal="center" readingOrder="0"/>
    </xf>
    <xf borderId="4" fillId="0" fontId="162" numFmtId="0" xfId="0" applyAlignment="1" applyBorder="1" applyFont="1">
      <alignment horizontal="center" readingOrder="0"/>
    </xf>
    <xf borderId="1" fillId="6" fontId="1" numFmtId="0" xfId="0" applyAlignment="1" applyBorder="1" applyFont="1">
      <alignment horizontal="left" readingOrder="0"/>
    </xf>
    <xf borderId="3" fillId="4" fontId="103" numFmtId="0" xfId="0" applyAlignment="1" applyBorder="1" applyFont="1">
      <alignment horizontal="left" readingOrder="0"/>
    </xf>
    <xf borderId="3" fillId="4" fontId="9" numFmtId="3" xfId="0" applyAlignment="1" applyBorder="1" applyFont="1" applyNumberFormat="1">
      <alignment horizontal="center" readingOrder="0" vertical="center"/>
    </xf>
    <xf borderId="1" fillId="4" fontId="162" numFmtId="0" xfId="0" applyAlignment="1" applyBorder="1" applyFont="1">
      <alignment horizontal="center"/>
    </xf>
    <xf borderId="4" fillId="4" fontId="162" numFmtId="0" xfId="0" applyAlignment="1" applyBorder="1" applyFont="1">
      <alignment horizontal="center" readingOrder="0"/>
    </xf>
    <xf borderId="3" fillId="4" fontId="162" numFmtId="0" xfId="0" applyAlignment="1" applyBorder="1" applyFont="1">
      <alignment horizontal="center"/>
    </xf>
    <xf borderId="3" fillId="6" fontId="162" numFmtId="0" xfId="0" applyAlignment="1" applyBorder="1" applyFont="1">
      <alignment horizontal="center"/>
    </xf>
    <xf borderId="3" fillId="4" fontId="164" numFmtId="0" xfId="0" applyAlignment="1" applyBorder="1" applyFont="1">
      <alignment horizontal="center"/>
    </xf>
    <xf borderId="0" fillId="6" fontId="90" numFmtId="9" xfId="0" applyAlignment="1" applyFont="1" applyNumberFormat="1">
      <alignment horizontal="center" readingOrder="0"/>
    </xf>
    <xf borderId="3" fillId="4" fontId="130" numFmtId="0" xfId="0" applyAlignment="1" applyBorder="1" applyFont="1">
      <alignment horizontal="left" readingOrder="0"/>
    </xf>
    <xf borderId="3" fillId="0" fontId="165" numFmtId="0" xfId="0" applyAlignment="1" applyBorder="1" applyFont="1">
      <alignment horizontal="center"/>
    </xf>
    <xf borderId="3" fillId="0" fontId="1" numFmtId="0" xfId="0" applyAlignment="1" applyBorder="1" applyFont="1">
      <alignment horizontal="center"/>
    </xf>
    <xf borderId="3" fillId="4" fontId="37" numFmtId="0" xfId="0" applyAlignment="1" applyBorder="1" applyFont="1">
      <alignment horizontal="left" readingOrder="0" shrinkToFit="0" wrapText="0"/>
    </xf>
    <xf borderId="17" fillId="6" fontId="90" numFmtId="9" xfId="0" applyAlignment="1" applyBorder="1" applyFont="1" applyNumberFormat="1">
      <alignment horizontal="center" readingOrder="0"/>
    </xf>
    <xf borderId="0" fillId="0" fontId="1" numFmtId="0" xfId="0" applyAlignment="1" applyFont="1">
      <alignment horizontal="center" readingOrder="0"/>
    </xf>
    <xf borderId="2" fillId="4" fontId="162" numFmtId="0" xfId="0" applyAlignment="1" applyBorder="1" applyFont="1">
      <alignment horizontal="center" readingOrder="0"/>
    </xf>
    <xf borderId="10" fillId="6" fontId="90" numFmtId="9" xfId="0" applyAlignment="1" applyBorder="1" applyFont="1" applyNumberFormat="1">
      <alignment horizontal="center" readingOrder="0"/>
    </xf>
    <xf borderId="4" fillId="6" fontId="162" numFmtId="0" xfId="0" applyAlignment="1" applyBorder="1" applyFont="1">
      <alignment horizontal="center" readingOrder="0"/>
    </xf>
    <xf borderId="3" fillId="6" fontId="162" numFmtId="9" xfId="0" applyAlignment="1" applyBorder="1" applyFont="1" applyNumberFormat="1">
      <alignment horizontal="right" readingOrder="0" shrinkToFit="0" vertical="bottom" wrapText="0"/>
    </xf>
    <xf borderId="1" fillId="0" fontId="7" numFmtId="0" xfId="0" applyAlignment="1" applyBorder="1" applyFont="1">
      <alignment horizontal="right"/>
    </xf>
    <xf borderId="4" fillId="6" fontId="162" numFmtId="0" xfId="0" applyAlignment="1" applyBorder="1" applyFont="1">
      <alignment horizontal="center"/>
    </xf>
    <xf borderId="2" fillId="0" fontId="162" numFmtId="0" xfId="0" applyAlignment="1" applyBorder="1" applyFont="1">
      <alignment horizontal="center"/>
    </xf>
    <xf borderId="0" fillId="0" fontId="162" numFmtId="0" xfId="0" applyAlignment="1" applyFont="1">
      <alignment horizontal="center"/>
    </xf>
    <xf borderId="1" fillId="42" fontId="3" numFmtId="0" xfId="0" applyAlignment="1" applyBorder="1" applyFont="1">
      <alignment horizontal="center" readingOrder="0" shrinkToFit="0" textRotation="90" vertical="center" wrapText="1"/>
    </xf>
    <xf borderId="1" fillId="56" fontId="3" numFmtId="9" xfId="0" applyAlignment="1" applyBorder="1" applyFill="1" applyFont="1" applyNumberFormat="1">
      <alignment horizontal="center" readingOrder="0" shrinkToFit="0" textRotation="90" vertical="center" wrapText="1"/>
    </xf>
    <xf borderId="1" fillId="42"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textRotation="90" vertical="center" wrapText="1"/>
    </xf>
    <xf borderId="1" fillId="6" fontId="167" numFmtId="49" xfId="0" applyAlignment="1" applyBorder="1" applyFont="1" applyNumberFormat="1">
      <alignment readingOrder="0"/>
    </xf>
    <xf borderId="1" fillId="6" fontId="3" numFmtId="0" xfId="0" applyAlignment="1" applyBorder="1" applyFont="1">
      <alignment horizontal="center" readingOrder="0" shrinkToFit="0" vertical="center" wrapText="1"/>
    </xf>
    <xf borderId="1" fillId="28" fontId="54" numFmtId="0" xfId="0" applyAlignment="1" applyBorder="1" applyFont="1">
      <alignment readingOrder="0"/>
    </xf>
    <xf borderId="1" fillId="0" fontId="15" numFmtId="0" xfId="0" applyAlignment="1" applyBorder="1" applyFont="1">
      <alignment horizontal="center" readingOrder="0" vertical="center"/>
    </xf>
    <xf borderId="1" fillId="6" fontId="168" numFmtId="0" xfId="0" applyAlignment="1" applyBorder="1" applyFont="1">
      <alignment horizontal="center" readingOrder="0" shrinkToFit="0" vertical="center" wrapText="1"/>
    </xf>
    <xf borderId="1" fillId="6" fontId="35" numFmtId="0" xfId="0" applyAlignment="1" applyBorder="1" applyFont="1">
      <alignment horizontal="center" readingOrder="0" shrinkToFit="0" vertical="center" wrapText="1"/>
    </xf>
    <xf borderId="1" fillId="6" fontId="67" numFmtId="49" xfId="0" applyAlignment="1" applyBorder="1" applyFont="1" applyNumberFormat="1">
      <alignment readingOrder="0"/>
    </xf>
    <xf borderId="1" fillId="6" fontId="1" numFmtId="0" xfId="0" applyAlignment="1" applyBorder="1" applyFont="1">
      <alignment horizontal="center" readingOrder="0" shrinkToFit="0" vertical="center" wrapText="1"/>
    </xf>
    <xf borderId="1" fillId="6" fontId="1" numFmtId="0" xfId="0" applyAlignment="1" applyBorder="1" applyFont="1">
      <alignment horizontal="center" readingOrder="0"/>
    </xf>
    <xf borderId="1" fillId="6" fontId="10" numFmtId="0" xfId="0" applyAlignment="1" applyBorder="1" applyFont="1">
      <alignment horizontal="center" shrinkToFit="0" vertical="center" wrapText="1"/>
    </xf>
    <xf borderId="1" fillId="6" fontId="7" numFmtId="0" xfId="0" applyAlignment="1" applyBorder="1" applyFont="1">
      <alignment horizontal="center" shrinkToFit="0" vertical="center" wrapText="1"/>
    </xf>
    <xf borderId="1" fillId="0" fontId="64" numFmtId="0" xfId="0" applyAlignment="1" applyBorder="1" applyFont="1">
      <alignment horizontal="center" readingOrder="0"/>
    </xf>
    <xf borderId="0" fillId="6" fontId="34" numFmtId="0" xfId="0" applyAlignment="1" applyFont="1">
      <alignment horizontal="center" readingOrder="0" shrinkToFit="0" wrapText="0"/>
    </xf>
    <xf borderId="1" fillId="0" fontId="169" numFmtId="0" xfId="0" applyAlignment="1" applyBorder="1" applyFont="1">
      <alignment readingOrder="0"/>
    </xf>
    <xf borderId="1" fillId="0" fontId="170" numFmtId="0" xfId="0" applyAlignment="1" applyBorder="1" applyFont="1">
      <alignment horizontal="center" readingOrder="0" shrinkToFit="0" vertical="center" wrapText="1"/>
    </xf>
    <xf borderId="1" fillId="0" fontId="15" numFmtId="0" xfId="0" applyAlignment="1" applyBorder="1" applyFont="1">
      <alignment horizontal="center" readingOrder="0"/>
    </xf>
    <xf borderId="1" fillId="0" fontId="170" numFmtId="0" xfId="0" applyAlignment="1" applyBorder="1" applyFont="1">
      <alignment horizontal="center" readingOrder="0" shrinkToFit="0" wrapText="1"/>
    </xf>
    <xf borderId="1" fillId="6" fontId="25" numFmtId="0" xfId="0" applyAlignment="1" applyBorder="1" applyFont="1">
      <alignment horizontal="center" readingOrder="0" shrinkToFit="0" wrapText="0"/>
    </xf>
    <xf borderId="1" fillId="0" fontId="78" numFmtId="0" xfId="0" applyAlignment="1" applyBorder="1" applyFont="1">
      <alignment horizontal="center" readingOrder="0" shrinkToFit="0" wrapText="1"/>
    </xf>
    <xf borderId="1" fillId="0" fontId="15" numFmtId="0" xfId="0" applyAlignment="1" applyBorder="1" applyFont="1">
      <alignment readingOrder="0" shrinkToFit="0" wrapText="1"/>
    </xf>
    <xf borderId="1" fillId="25" fontId="15" numFmtId="0" xfId="0" applyAlignment="1" applyBorder="1" applyFont="1">
      <alignment horizontal="center" readingOrder="0" vertical="center"/>
    </xf>
    <xf borderId="1" fillId="0" fontId="76" numFmtId="0" xfId="0" applyAlignment="1" applyBorder="1" applyFont="1">
      <alignment horizontal="center" readingOrder="0" shrinkToFit="0" vertical="bottom" wrapText="0"/>
    </xf>
    <xf borderId="1" fillId="6" fontId="54" numFmtId="0" xfId="0" applyAlignment="1" applyBorder="1" applyFont="1">
      <alignment horizontal="center" readingOrder="0" shrinkToFit="0" wrapText="1"/>
    </xf>
    <xf borderId="1" fillId="6" fontId="171" numFmtId="0" xfId="0" applyAlignment="1" applyBorder="1" applyFont="1">
      <alignment horizontal="center" readingOrder="0" shrinkToFit="0" vertical="center" wrapText="1"/>
    </xf>
    <xf borderId="1" fillId="0" fontId="172" numFmtId="0" xfId="0" applyAlignment="1" applyBorder="1" applyFont="1">
      <alignment readingOrder="0"/>
    </xf>
    <xf borderId="1" fillId="0" fontId="64" numFmtId="0" xfId="0" applyAlignment="1" applyBorder="1" applyFont="1">
      <alignment horizontal="center"/>
    </xf>
    <xf borderId="1" fillId="42" fontId="15" numFmtId="0" xfId="0" applyBorder="1" applyFont="1"/>
    <xf borderId="1" fillId="56" fontId="15" numFmtId="0" xfId="0" applyBorder="1" applyFont="1"/>
    <xf borderId="0" fillId="0" fontId="15" numFmtId="0" xfId="0" applyAlignment="1" applyFont="1">
      <alignment horizontal="center" vertical="center"/>
    </xf>
    <xf borderId="0" fillId="42" fontId="15" numFmtId="0" xfId="0" applyFont="1"/>
    <xf borderId="0" fillId="56" fontId="15" numFmtId="0" xfId="0" applyFont="1"/>
    <xf borderId="2" fillId="0" fontId="7" numFmtId="0" xfId="0" applyAlignment="1" applyBorder="1" applyFont="1">
      <alignment horizontal="center" shrinkToFit="0" vertical="center" wrapText="1"/>
    </xf>
    <xf borderId="2" fillId="4" fontId="173" numFmtId="0" xfId="0" applyAlignment="1" applyBorder="1" applyFont="1">
      <alignment horizontal="center" readingOrder="0" shrinkToFit="0" vertical="center" wrapText="1"/>
    </xf>
    <xf borderId="2" fillId="35" fontId="84" numFmtId="0" xfId="0" applyAlignment="1" applyBorder="1" applyFont="1">
      <alignment horizontal="center" readingOrder="0" shrinkToFit="0" vertical="center" wrapText="1"/>
    </xf>
    <xf borderId="2" fillId="33" fontId="84" numFmtId="0" xfId="0" applyAlignment="1" applyBorder="1" applyFont="1">
      <alignment horizontal="center" readingOrder="0" shrinkToFit="0" vertical="center" wrapText="1"/>
    </xf>
    <xf borderId="2" fillId="55" fontId="7" numFmtId="0" xfId="0" applyAlignment="1" applyBorder="1" applyFont="1">
      <alignment horizontal="center" readingOrder="0" shrinkToFit="0" vertical="center" wrapText="1"/>
    </xf>
    <xf borderId="2" fillId="0" fontId="131" numFmtId="0" xfId="0" applyAlignment="1" applyBorder="1" applyFont="1">
      <alignment horizontal="center" readingOrder="0" shrinkToFit="0" vertical="center" wrapText="1"/>
    </xf>
    <xf borderId="1" fillId="0" fontId="11" numFmtId="49" xfId="0" applyAlignment="1" applyBorder="1" applyFont="1" applyNumberFormat="1">
      <alignment horizontal="center" readingOrder="0" shrinkToFit="0" vertical="top" wrapText="0"/>
    </xf>
    <xf borderId="3" fillId="0" fontId="1" numFmtId="0" xfId="0" applyAlignment="1" applyBorder="1" applyFont="1">
      <alignment readingOrder="0" shrinkToFit="0" vertical="top" wrapText="0"/>
    </xf>
    <xf borderId="3" fillId="0" fontId="1" numFmtId="0" xfId="0" applyAlignment="1" applyBorder="1" applyFont="1">
      <alignment horizontal="center" readingOrder="0" shrinkToFit="0" vertical="top" wrapText="0"/>
    </xf>
    <xf borderId="3" fillId="0" fontId="50" numFmtId="0" xfId="0" applyAlignment="1" applyBorder="1" applyFont="1">
      <alignment readingOrder="0" shrinkToFit="0" wrapText="0"/>
    </xf>
    <xf borderId="3" fillId="0" fontId="43" numFmtId="0" xfId="0" applyAlignment="1" applyBorder="1" applyFont="1">
      <alignment horizontal="left" readingOrder="0" shrinkToFit="0" vertical="top" wrapText="0"/>
    </xf>
    <xf borderId="3" fillId="0" fontId="1" numFmtId="0" xfId="0" applyAlignment="1" applyBorder="1" applyFont="1">
      <alignment horizontal="right" readingOrder="0" shrinkToFit="0" vertical="top" wrapText="0"/>
    </xf>
    <xf borderId="3" fillId="0" fontId="1" numFmtId="0" xfId="0" applyAlignment="1" applyBorder="1" applyFont="1">
      <alignment shrinkToFit="0" vertical="top" wrapText="0"/>
    </xf>
    <xf borderId="3" fillId="0" fontId="1" numFmtId="9" xfId="0" applyAlignment="1" applyBorder="1" applyFont="1" applyNumberFormat="1">
      <alignment horizontal="right" readingOrder="0" shrinkToFit="0" vertical="top" wrapText="0"/>
    </xf>
    <xf borderId="3" fillId="0" fontId="174" numFmtId="0" xfId="0" applyAlignment="1" applyBorder="1" applyFont="1">
      <alignment readingOrder="0" shrinkToFit="0" vertical="top" wrapText="0"/>
    </xf>
    <xf borderId="3" fillId="0" fontId="103" numFmtId="0" xfId="0" applyAlignment="1" applyBorder="1" applyFont="1">
      <alignment horizontal="left" readingOrder="0" shrinkToFit="0" vertical="top" wrapText="0"/>
    </xf>
    <xf borderId="4" fillId="0" fontId="11" numFmtId="49" xfId="0" applyAlignment="1" applyBorder="1" applyFont="1" applyNumberFormat="1">
      <alignment horizontal="center" readingOrder="0" shrinkToFit="0" vertical="top" wrapText="0"/>
    </xf>
    <xf borderId="2" fillId="0" fontId="7" numFmtId="0" xfId="0" applyAlignment="1" applyBorder="1" applyFont="1">
      <alignment horizontal="left" shrinkToFit="0" vertical="top" wrapText="0"/>
    </xf>
    <xf borderId="2" fillId="0" fontId="7" numFmtId="0" xfId="0" applyAlignment="1" applyBorder="1" applyFont="1">
      <alignment horizontal="right" shrinkToFit="0" wrapText="0"/>
    </xf>
    <xf borderId="3" fillId="0" fontId="175" numFmtId="0" xfId="0" applyAlignment="1" applyBorder="1" applyFont="1">
      <alignment horizontal="center" readingOrder="0" shrinkToFit="0" vertical="top" wrapText="0"/>
    </xf>
    <xf borderId="3" fillId="4" fontId="175" numFmtId="0" xfId="0" applyAlignment="1" applyBorder="1" applyFont="1">
      <alignment readingOrder="0" shrinkToFit="0" vertical="top" wrapText="0"/>
    </xf>
    <xf borderId="3" fillId="4" fontId="1" numFmtId="0" xfId="0" applyAlignment="1" applyBorder="1" applyFont="1">
      <alignment shrinkToFit="0" vertical="top" wrapText="0"/>
    </xf>
    <xf borderId="3" fillId="57" fontId="1" numFmtId="0" xfId="0" applyAlignment="1" applyBorder="1" applyFill="1" applyFont="1">
      <alignment horizontal="right" readingOrder="0" shrinkToFit="0" vertical="top" wrapText="0"/>
    </xf>
    <xf borderId="3" fillId="23" fontId="175" numFmtId="0" xfId="0" applyAlignment="1" applyBorder="1" applyFont="1">
      <alignment readingOrder="0" shrinkToFit="0" vertical="top" wrapText="0"/>
    </xf>
    <xf borderId="3" fillId="23" fontId="1" numFmtId="0" xfId="0" applyAlignment="1" applyBorder="1" applyFont="1">
      <alignment shrinkToFit="0" vertical="top" wrapText="0"/>
    </xf>
    <xf borderId="3" fillId="23" fontId="1" numFmtId="0" xfId="0" applyAlignment="1" applyBorder="1" applyFont="1">
      <alignment horizontal="right" readingOrder="0" shrinkToFit="0" vertical="top" wrapText="0"/>
    </xf>
    <xf borderId="3" fillId="23" fontId="1" numFmtId="9" xfId="0" applyAlignment="1" applyBorder="1" applyFont="1" applyNumberFormat="1">
      <alignment horizontal="right" readingOrder="0" shrinkToFit="0" vertical="top" wrapText="0"/>
    </xf>
    <xf borderId="3" fillId="23" fontId="1" numFmtId="0" xfId="0" applyAlignment="1" applyBorder="1" applyFont="1">
      <alignment readingOrder="0" shrinkToFit="0" vertical="top" wrapText="0"/>
    </xf>
    <xf borderId="3" fillId="23" fontId="7" numFmtId="0" xfId="0" applyAlignment="1" applyBorder="1" applyFont="1">
      <alignment horizontal="right" readingOrder="0" shrinkToFit="0" vertical="top" wrapText="0"/>
    </xf>
    <xf borderId="3" fillId="23" fontId="103" numFmtId="0" xfId="0" applyAlignment="1" applyBorder="1" applyFont="1">
      <alignment horizontal="left" readingOrder="0" shrinkToFit="0" vertical="top" wrapText="0"/>
    </xf>
    <xf borderId="3" fillId="23" fontId="10" numFmtId="0" xfId="0" applyAlignment="1" applyBorder="1" applyFont="1">
      <alignment readingOrder="0" shrinkToFit="0" vertical="top" wrapText="0"/>
    </xf>
    <xf borderId="3" fillId="0" fontId="7" numFmtId="0" xfId="0" applyAlignment="1" applyBorder="1" applyFont="1">
      <alignment readingOrder="0" shrinkToFit="0" wrapText="0"/>
    </xf>
    <xf borderId="3" fillId="0" fontId="37" numFmtId="0" xfId="0" applyAlignment="1" applyBorder="1" applyFont="1">
      <alignment horizontal="left" readingOrder="0" shrinkToFit="0" vertical="top" wrapText="0"/>
    </xf>
    <xf borderId="3" fillId="0" fontId="101" numFmtId="0" xfId="0" applyAlignment="1" applyBorder="1" applyFont="1">
      <alignment readingOrder="0" shrinkToFit="0" wrapText="0"/>
    </xf>
    <xf borderId="3" fillId="0" fontId="7" numFmtId="0" xfId="0" applyAlignment="1" applyBorder="1" applyFont="1">
      <alignment shrinkToFit="0" wrapText="0"/>
    </xf>
    <xf borderId="3" fillId="53" fontId="7" numFmtId="0" xfId="0" applyAlignment="1" applyBorder="1" applyFont="1">
      <alignment horizontal="right" readingOrder="0" shrinkToFit="0" wrapText="0"/>
    </xf>
    <xf borderId="3" fillId="0" fontId="131" numFmtId="0" xfId="0" applyAlignment="1" applyBorder="1" applyFont="1">
      <alignment horizontal="left" readingOrder="0" shrinkToFit="0" wrapText="0"/>
    </xf>
    <xf borderId="3" fillId="0" fontId="1" numFmtId="0" xfId="0" applyAlignment="1" applyBorder="1" applyFont="1">
      <alignment horizontal="left" shrinkToFit="0" wrapText="0"/>
    </xf>
    <xf borderId="3" fillId="37" fontId="84" numFmtId="0" xfId="0" applyAlignment="1" applyBorder="1" applyFont="1">
      <alignment horizontal="left" readingOrder="0" shrinkToFit="0" wrapText="0"/>
    </xf>
    <xf borderId="3" fillId="37" fontId="84" numFmtId="0" xfId="0" applyAlignment="1" applyBorder="1" applyFont="1">
      <alignment horizontal="left" shrinkToFit="0" wrapText="0"/>
    </xf>
    <xf borderId="3" fillId="37" fontId="90" numFmtId="0" xfId="0" applyAlignment="1" applyBorder="1" applyFont="1">
      <alignment horizontal="left" readingOrder="0" shrinkToFit="0" wrapText="0"/>
    </xf>
    <xf borderId="3" fillId="0" fontId="90" numFmtId="0" xfId="0" applyAlignment="1" applyBorder="1" applyFont="1">
      <alignment horizontal="left" shrinkToFit="0" wrapText="0"/>
    </xf>
    <xf borderId="3" fillId="37" fontId="7"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vertical="bottom" wrapText="0"/>
    </xf>
    <xf borderId="3" fillId="43" fontId="84" numFmtId="0" xfId="0" applyAlignment="1" applyBorder="1" applyFont="1">
      <alignment horizontal="left" readingOrder="0" shrinkToFit="0" wrapText="0"/>
    </xf>
    <xf borderId="3" fillId="43" fontId="84" numFmtId="0" xfId="0" applyAlignment="1" applyBorder="1" applyFont="1">
      <alignment horizontal="left" shrinkToFit="0" wrapText="0"/>
    </xf>
    <xf borderId="3" fillId="43" fontId="90" numFmtId="0" xfId="0" applyAlignment="1" applyBorder="1" applyFont="1">
      <alignment horizontal="left" readingOrder="0" shrinkToFit="0" wrapText="0"/>
    </xf>
    <xf borderId="3" fillId="43" fontId="7" numFmtId="0" xfId="0" applyAlignment="1" applyBorder="1" applyFont="1">
      <alignment horizontal="left" shrinkToFit="0" wrapText="0"/>
    </xf>
    <xf borderId="3" fillId="43" fontId="7" numFmtId="0" xfId="0" applyAlignment="1" applyBorder="1" applyFont="1">
      <alignment horizontal="left"/>
    </xf>
    <xf borderId="3" fillId="43" fontId="7" numFmtId="0" xfId="0" applyAlignment="1" applyBorder="1" applyFont="1">
      <alignment horizontal="left" shrinkToFit="0" vertical="bottom" wrapText="0"/>
    </xf>
    <xf borderId="3" fillId="43" fontId="7" numFmtId="0" xfId="0" applyAlignment="1" applyBorder="1" applyFont="1">
      <alignment horizontal="left" readingOrder="0" shrinkToFit="0" vertical="bottom" wrapText="0"/>
    </xf>
    <xf borderId="3" fillId="0" fontId="119" numFmtId="0" xfId="0" applyAlignment="1" applyBorder="1" applyFont="1">
      <alignment readingOrder="0" shrinkToFit="0" wrapText="0"/>
    </xf>
    <xf borderId="3" fillId="0" fontId="86" numFmtId="0" xfId="0" applyAlignment="1" applyBorder="1" applyFont="1">
      <alignment horizontal="left" readingOrder="0" shrinkToFit="0" wrapText="0"/>
    </xf>
    <xf borderId="3" fillId="23" fontId="7" numFmtId="0" xfId="0" applyAlignment="1" applyBorder="1" applyFont="1">
      <alignment horizontal="center" shrinkToFit="0" wrapText="0"/>
    </xf>
    <xf borderId="3" fillId="23" fontId="1" numFmtId="0" xfId="0" applyAlignment="1" applyBorder="1" applyFont="1">
      <alignment horizontal="left" readingOrder="0"/>
    </xf>
    <xf borderId="3" fillId="23" fontId="7" numFmtId="0" xfId="0" applyAlignment="1" applyBorder="1" applyFont="1">
      <alignment horizontal="center" readingOrder="0"/>
    </xf>
    <xf borderId="3" fillId="23" fontId="1" numFmtId="0" xfId="0" applyAlignment="1" applyBorder="1" applyFont="1">
      <alignment horizontal="left"/>
    </xf>
    <xf borderId="3" fillId="23" fontId="7" numFmtId="0" xfId="0" applyAlignment="1" applyBorder="1" applyFont="1">
      <alignment horizontal="left" readingOrder="0"/>
    </xf>
    <xf borderId="3" fillId="23" fontId="7" numFmtId="0" xfId="0" applyAlignment="1" applyBorder="1" applyFont="1">
      <alignment horizontal="left" readingOrder="0" shrinkToFit="0" vertical="bottom" wrapText="0"/>
    </xf>
    <xf borderId="3" fillId="23" fontId="7" numFmtId="0" xfId="0" applyAlignment="1" applyBorder="1" applyFont="1">
      <alignment horizontal="right" readingOrder="0" shrinkToFit="0" vertical="bottom" wrapText="0"/>
    </xf>
    <xf borderId="3" fillId="23" fontId="7" numFmtId="0" xfId="0" applyAlignment="1" applyBorder="1" applyFont="1">
      <alignment horizontal="center"/>
    </xf>
    <xf borderId="3" fillId="23" fontId="176" numFmtId="0" xfId="0" applyAlignment="1" applyBorder="1" applyFont="1">
      <alignment horizontal="center"/>
    </xf>
    <xf borderId="3" fillId="23" fontId="1" numFmtId="0" xfId="0" applyAlignment="1" applyBorder="1" applyFont="1">
      <alignment readingOrder="0" shrinkToFit="0" vertical="bottom" wrapText="0"/>
    </xf>
    <xf borderId="3" fillId="0" fontId="101" numFmtId="0" xfId="0" applyAlignment="1" applyBorder="1" applyFont="1">
      <alignment shrinkToFit="0" wrapText="0"/>
    </xf>
    <xf borderId="3" fillId="0" fontId="1" numFmtId="0" xfId="0" applyAlignment="1" applyBorder="1" applyFont="1">
      <alignment horizontal="left" readingOrder="0"/>
    </xf>
    <xf borderId="3" fillId="0" fontId="1" numFmtId="9" xfId="0" applyAlignment="1" applyBorder="1" applyFont="1" applyNumberFormat="1">
      <alignment horizontal="left" readingOrder="0"/>
    </xf>
    <xf borderId="3" fillId="0" fontId="134" numFmtId="0" xfId="0" applyAlignment="1" applyBorder="1" applyFont="1">
      <alignment readingOrder="0" shrinkToFit="0" wrapText="0"/>
    </xf>
    <xf borderId="3" fillId="0" fontId="119" numFmtId="0" xfId="0" applyAlignment="1" applyBorder="1" applyFont="1">
      <alignment shrinkToFit="0" vertical="top" wrapText="0"/>
    </xf>
    <xf borderId="3" fillId="0" fontId="136" numFmtId="0" xfId="0" applyAlignment="1" applyBorder="1" applyFont="1">
      <alignment horizontal="center" readingOrder="0" shrinkToFit="0" vertical="top" wrapText="0"/>
    </xf>
    <xf borderId="3" fillId="0" fontId="119" numFmtId="10" xfId="0" applyAlignment="1" applyBorder="1" applyFont="1" applyNumberFormat="1">
      <alignment horizontal="center" readingOrder="0" shrinkToFit="0" vertical="top" wrapText="0"/>
    </xf>
    <xf borderId="3" fillId="0" fontId="122" numFmtId="0" xfId="0" applyAlignment="1" applyBorder="1" applyFont="1">
      <alignment horizontal="left" vertical="top"/>
    </xf>
    <xf borderId="3" fillId="0" fontId="119" numFmtId="9" xfId="0" applyAlignment="1" applyBorder="1" applyFont="1" applyNumberFormat="1">
      <alignment horizontal="center" readingOrder="0" vertical="top"/>
    </xf>
    <xf borderId="3" fillId="0" fontId="119" numFmtId="0" xfId="0" applyAlignment="1" applyBorder="1" applyFont="1">
      <alignment horizontal="left" vertical="top"/>
    </xf>
    <xf borderId="3" fillId="0" fontId="93" numFmtId="0" xfId="0" applyAlignment="1" applyBorder="1" applyFont="1">
      <alignment horizontal="left" readingOrder="0" shrinkToFit="0" wrapText="0"/>
    </xf>
    <xf borderId="3" fillId="0" fontId="101" numFmtId="0" xfId="0" applyAlignment="1" applyBorder="1" applyFont="1">
      <alignment horizontal="left" shrinkToFit="0" wrapText="0"/>
    </xf>
    <xf borderId="3" fillId="0" fontId="177" numFmtId="0" xfId="0" applyAlignment="1" applyBorder="1" applyFont="1">
      <alignment horizontal="left" shrinkToFit="0" wrapText="0"/>
    </xf>
    <xf borderId="3" fillId="0" fontId="7" numFmtId="0" xfId="0" applyAlignment="1" applyBorder="1" applyFont="1">
      <alignment horizontal="left" shrinkToFit="0" vertical="bottom" wrapText="0"/>
    </xf>
    <xf borderId="3" fillId="0" fontId="86" numFmtId="0" xfId="0" applyAlignment="1" applyBorder="1" applyFont="1">
      <alignment horizontal="left" readingOrder="0" shrinkToFit="0" vertical="bottom" wrapText="0"/>
    </xf>
    <xf borderId="3" fillId="0" fontId="50" numFmtId="0" xfId="0" applyAlignment="1" applyBorder="1" applyFont="1">
      <alignment horizontal="left" readingOrder="0" shrinkToFit="0" wrapText="0"/>
    </xf>
    <xf borderId="3" fillId="0" fontId="101" numFmtId="0" xfId="0" applyAlignment="1" applyBorder="1" applyFont="1">
      <alignment horizontal="left" readingOrder="0" shrinkToFit="0" wrapText="0"/>
    </xf>
    <xf borderId="3" fillId="0" fontId="50" numFmtId="0" xfId="0" applyAlignment="1" applyBorder="1" applyFont="1">
      <alignment horizontal="left" readingOrder="0" shrinkToFit="0" vertical="bottom" wrapText="0"/>
    </xf>
    <xf borderId="3" fillId="0" fontId="178" numFmtId="0" xfId="0" applyAlignment="1" applyBorder="1" applyFont="1">
      <alignment horizontal="left" readingOrder="0"/>
    </xf>
    <xf borderId="3" fillId="0" fontId="101" numFmtId="0" xfId="0" applyAlignment="1" applyBorder="1" applyFont="1">
      <alignment horizontal="left" readingOrder="0" shrinkToFit="0" vertical="bottom" wrapText="0"/>
    </xf>
    <xf borderId="1" fillId="49" fontId="179" numFmtId="0" xfId="0" applyAlignment="1" applyBorder="1" applyFont="1">
      <alignment horizontal="left" shrinkToFit="0" wrapText="0"/>
    </xf>
    <xf borderId="3" fillId="0" fontId="1" numFmtId="0" xfId="0" applyAlignment="1" applyBorder="1" applyFont="1">
      <alignment readingOrder="0" shrinkToFit="0" wrapText="0"/>
    </xf>
    <xf borderId="3" fillId="0" fontId="112" numFmtId="0" xfId="0" applyAlignment="1" applyBorder="1" applyFont="1">
      <alignment horizontal="left" readingOrder="0" shrinkToFit="0" wrapText="0"/>
    </xf>
    <xf borderId="1" fillId="49" fontId="179" numFmtId="0" xfId="0" applyAlignment="1" applyBorder="1" applyFont="1">
      <alignment shrinkToFit="0" vertical="bottom" wrapText="0"/>
    </xf>
    <xf borderId="3" fillId="0" fontId="37" numFmtId="0" xfId="0" applyAlignment="1" applyBorder="1" applyFont="1">
      <alignment horizontal="left" readingOrder="0" shrinkToFit="0" wrapText="0"/>
    </xf>
    <xf borderId="1" fillId="49" fontId="179" numFmtId="0" xfId="0" applyAlignment="1" applyBorder="1" applyFont="1">
      <alignment horizontal="right" shrinkToFit="0" vertical="bottom" wrapText="0"/>
    </xf>
    <xf borderId="3" fillId="0" fontId="178" numFmtId="0" xfId="0" applyAlignment="1" applyBorder="1" applyFont="1">
      <alignment horizontal="left" readingOrder="0" shrinkToFit="0" vertical="bottom" wrapText="0"/>
    </xf>
    <xf borderId="4" fillId="50" fontId="7" numFmtId="49" xfId="0" applyAlignment="1" applyBorder="1" applyFont="1" applyNumberFormat="1">
      <alignment horizontal="center" readingOrder="0" shrinkToFit="0" wrapText="0"/>
    </xf>
    <xf borderId="3" fillId="0" fontId="119" numFmtId="0" xfId="0" applyAlignment="1" applyBorder="1" applyFont="1">
      <alignment readingOrder="0" shrinkToFit="0" vertical="bottom" wrapText="0"/>
    </xf>
    <xf borderId="3" fillId="58" fontId="86" numFmtId="0" xfId="0" applyAlignment="1" applyBorder="1" applyFill="1" applyFont="1">
      <alignment horizontal="left" readingOrder="0" shrinkToFit="0" wrapText="0"/>
    </xf>
    <xf borderId="3" fillId="2" fontId="7" numFmtId="0" xfId="0" applyAlignment="1" applyBorder="1" applyFont="1">
      <alignment horizontal="center" readingOrder="0" shrinkToFit="0" wrapText="0"/>
    </xf>
    <xf borderId="3" fillId="0" fontId="1" numFmtId="9" xfId="0" applyAlignment="1" applyBorder="1" applyFont="1" applyNumberFormat="1">
      <alignment horizontal="right" readingOrder="0" shrinkToFit="0" vertical="bottom" wrapText="0"/>
    </xf>
    <xf borderId="3" fillId="6" fontId="1" numFmtId="0" xfId="0" applyAlignment="1" applyBorder="1" applyFont="1">
      <alignment horizontal="left" shrinkToFit="0" wrapText="0"/>
    </xf>
    <xf borderId="3" fillId="31" fontId="101" numFmtId="0" xfId="0" applyAlignment="1" applyBorder="1" applyFont="1">
      <alignment horizontal="center" shrinkToFit="0" wrapText="0"/>
    </xf>
    <xf borderId="3" fillId="6" fontId="101" numFmtId="0" xfId="0" applyAlignment="1" applyBorder="1" applyFont="1">
      <alignment horizontal="center" shrinkToFit="0" wrapText="0"/>
    </xf>
    <xf borderId="3" fillId="31" fontId="101" numFmtId="0" xfId="0" applyAlignment="1" applyBorder="1" applyFont="1">
      <alignment shrinkToFit="0" wrapText="0"/>
    </xf>
    <xf borderId="3" fillId="0" fontId="119" numFmtId="0" xfId="0" applyAlignment="1" applyBorder="1" applyFont="1">
      <alignment readingOrder="0" vertical="bottom"/>
    </xf>
    <xf borderId="3" fillId="6" fontId="101" numFmtId="0" xfId="0" applyAlignment="1" applyBorder="1" applyFont="1">
      <alignment horizontal="center" readingOrder="0" shrinkToFit="0" wrapText="0"/>
    </xf>
    <xf borderId="3" fillId="31" fontId="101" numFmtId="0" xfId="0" applyAlignment="1" applyBorder="1" applyFont="1">
      <alignment readingOrder="0" shrinkToFit="0" wrapText="0"/>
    </xf>
    <xf borderId="3" fillId="0" fontId="93" numFmtId="0" xfId="0" applyAlignment="1" applyBorder="1" applyFont="1">
      <alignment horizontal="left" readingOrder="0" shrinkToFit="0" vertical="bottom" wrapText="0"/>
    </xf>
    <xf borderId="3" fillId="2" fontId="1" numFmtId="0" xfId="0" applyAlignment="1" applyBorder="1" applyFont="1">
      <alignment horizontal="left" shrinkToFit="0" wrapText="0"/>
    </xf>
    <xf borderId="3" fillId="4" fontId="178" numFmtId="0" xfId="0" applyAlignment="1" applyBorder="1" applyFont="1">
      <alignment horizontal="left" readingOrder="0"/>
    </xf>
    <xf borderId="3" fillId="32" fontId="90" numFmtId="0" xfId="0" applyAlignment="1" applyBorder="1" applyFont="1">
      <alignment horizontal="left" readingOrder="0"/>
    </xf>
    <xf borderId="3" fillId="0" fontId="103" numFmtId="0" xfId="0" applyAlignment="1" applyBorder="1" applyFont="1">
      <alignment horizontal="left" shrinkToFit="0" vertical="bottom" wrapText="0"/>
    </xf>
    <xf borderId="3" fillId="58" fontId="86" numFmtId="0" xfId="0" applyAlignment="1" applyBorder="1" applyFont="1">
      <alignment horizontal="left" readingOrder="0" shrinkToFit="0" vertical="bottom" wrapText="0"/>
    </xf>
    <xf borderId="3" fillId="10" fontId="7" numFmtId="0" xfId="0" applyAlignment="1" applyBorder="1" applyFont="1">
      <alignment horizontal="left" shrinkToFit="0" wrapText="0"/>
    </xf>
    <xf borderId="3" fillId="10" fontId="1" numFmtId="0" xfId="0" applyAlignment="1" applyBorder="1" applyFont="1">
      <alignment horizontal="left" shrinkToFit="0" wrapText="0"/>
    </xf>
    <xf borderId="4" fillId="11" fontId="11" numFmtId="49" xfId="0" applyAlignment="1" applyBorder="1" applyFont="1" applyNumberFormat="1">
      <alignment horizontal="center" readingOrder="0" shrinkToFit="0" vertical="top" wrapText="0"/>
    </xf>
    <xf borderId="3" fillId="0" fontId="50" numFmtId="0" xfId="0" applyAlignment="1" applyBorder="1" applyFont="1">
      <alignment readingOrder="0" vertical="top"/>
    </xf>
    <xf borderId="3" fillId="6" fontId="43" numFmtId="0" xfId="0" applyAlignment="1" applyBorder="1" applyFont="1">
      <alignment horizontal="left" readingOrder="0" shrinkToFit="0" vertical="top" wrapText="0"/>
    </xf>
    <xf borderId="3" fillId="6" fontId="1" numFmtId="0" xfId="0" applyAlignment="1" applyBorder="1" applyFont="1">
      <alignment horizontal="right" readingOrder="0" shrinkToFit="0" vertical="top" wrapText="0"/>
    </xf>
    <xf borderId="3" fillId="32" fontId="1" numFmtId="0" xfId="0" applyAlignment="1" applyBorder="1" applyFont="1">
      <alignment shrinkToFit="0" vertical="top" wrapText="0"/>
    </xf>
    <xf borderId="3" fillId="4" fontId="175" numFmtId="0" xfId="0" applyAlignment="1" applyBorder="1" applyFont="1">
      <alignment horizontal="center" readingOrder="0" shrinkToFit="0" vertical="top" wrapText="0"/>
    </xf>
    <xf borderId="3" fillId="59" fontId="1" numFmtId="0" xfId="0" applyAlignment="1" applyBorder="1" applyFill="1" applyFont="1">
      <alignment horizontal="right" readingOrder="0" shrinkToFit="0" vertical="top" wrapText="0"/>
    </xf>
    <xf borderId="3" fillId="7" fontId="10" numFmtId="0" xfId="0" applyAlignment="1" applyBorder="1" applyFont="1">
      <alignment readingOrder="0" shrinkToFit="0" vertical="top" wrapText="0"/>
    </xf>
    <xf borderId="3" fillId="0" fontId="103" numFmtId="0" xfId="0" applyAlignment="1" applyBorder="1" applyFont="1">
      <alignment horizontal="left" readingOrder="0" shrinkToFit="0" vertical="bottom" wrapText="0"/>
    </xf>
    <xf borderId="3" fillId="6" fontId="86" numFmtId="0" xfId="0" applyAlignment="1" applyBorder="1" applyFont="1">
      <alignment horizontal="left" readingOrder="0" shrinkToFit="0" vertical="bottom" wrapText="0"/>
    </xf>
    <xf borderId="4" fillId="6" fontId="130" numFmtId="49" xfId="0" applyAlignment="1" applyBorder="1" applyFont="1" applyNumberFormat="1">
      <alignment horizontal="left" readingOrder="0" shrinkToFit="0" vertical="top" wrapText="0"/>
    </xf>
    <xf borderId="3" fillId="6" fontId="43" numFmtId="0" xfId="0" applyAlignment="1" applyBorder="1" applyFont="1">
      <alignment horizontal="center" readingOrder="0" shrinkToFit="0" vertical="top" wrapText="0"/>
    </xf>
    <xf borderId="3" fillId="0" fontId="180" numFmtId="0" xfId="0" applyAlignment="1" applyBorder="1" applyFont="1">
      <alignment shrinkToFit="0" vertical="top" wrapText="0"/>
    </xf>
    <xf borderId="4" fillId="6" fontId="11" numFmtId="49" xfId="0" applyAlignment="1" applyBorder="1" applyFont="1" applyNumberFormat="1">
      <alignment horizontal="center" readingOrder="0" shrinkToFit="0" vertical="top" wrapText="0"/>
    </xf>
    <xf borderId="4" fillId="60" fontId="11" numFmtId="49" xfId="0" applyAlignment="1" applyBorder="1" applyFill="1" applyFont="1" applyNumberFormat="1">
      <alignment horizontal="center" readingOrder="0" shrinkToFit="0" vertical="top" wrapText="0"/>
    </xf>
    <xf borderId="4" fillId="0" fontId="1" numFmtId="0" xfId="0" applyAlignment="1" applyBorder="1" applyFont="1">
      <alignment shrinkToFit="0" vertical="top" wrapText="0"/>
    </xf>
    <xf borderId="3" fillId="19" fontId="1" numFmtId="0" xfId="0" applyAlignment="1" applyBorder="1" applyFont="1">
      <alignment horizontal="right" readingOrder="0" shrinkToFit="0" vertical="top" wrapText="0"/>
    </xf>
    <xf borderId="1" fillId="49" fontId="179" numFmtId="9" xfId="0" applyAlignment="1" applyBorder="1" applyFont="1" applyNumberFormat="1">
      <alignment horizontal="right" readingOrder="0" shrinkToFit="0" vertical="top" wrapText="0"/>
    </xf>
    <xf borderId="3" fillId="7" fontId="10" numFmtId="0" xfId="0" applyAlignment="1" applyBorder="1" applyFont="1">
      <alignment shrinkToFit="0" vertical="top" wrapText="0"/>
    </xf>
    <xf borderId="3" fillId="0" fontId="7" numFmtId="0" xfId="0" applyAlignment="1" applyBorder="1" applyFont="1">
      <alignment readingOrder="0" vertical="top"/>
    </xf>
    <xf borderId="3" fillId="6" fontId="37" numFmtId="0" xfId="0" applyAlignment="1" applyBorder="1" applyFont="1">
      <alignment horizontal="left" readingOrder="0" shrinkToFit="0" vertical="top" wrapText="0"/>
    </xf>
    <xf borderId="3" fillId="0" fontId="1" numFmtId="0" xfId="0" applyAlignment="1" applyBorder="1" applyFont="1">
      <alignment readingOrder="0" vertical="top"/>
    </xf>
    <xf borderId="3" fillId="6" fontId="13" numFmtId="0" xfId="0" applyAlignment="1" applyBorder="1" applyFont="1">
      <alignment horizontal="left" readingOrder="0" shrinkToFit="0" vertical="top" wrapText="0"/>
    </xf>
    <xf borderId="3" fillId="6" fontId="181" numFmtId="0" xfId="0" applyAlignment="1" applyBorder="1" applyFont="1">
      <alignment horizontal="left" readingOrder="0" shrinkToFit="0" vertical="top" wrapText="0"/>
    </xf>
    <xf borderId="3" fillId="0" fontId="50" numFmtId="0" xfId="0" applyAlignment="1" applyBorder="1" applyFont="1">
      <alignment horizontal="left" readingOrder="0" vertical="top"/>
    </xf>
    <xf borderId="3" fillId="0" fontId="85" numFmtId="0" xfId="0" applyAlignment="1" applyBorder="1" applyFont="1">
      <alignment horizontal="left" readingOrder="0" shrinkToFit="0" vertical="top" wrapText="0"/>
    </xf>
    <xf borderId="3" fillId="0" fontId="43" numFmtId="0" xfId="0" applyAlignment="1" applyBorder="1" applyFont="1">
      <alignment horizontal="center" readingOrder="0" shrinkToFit="0" vertical="top" wrapText="0"/>
    </xf>
    <xf borderId="3" fillId="0" fontId="1" numFmtId="10" xfId="0" applyAlignment="1" applyBorder="1" applyFont="1" applyNumberFormat="1">
      <alignment horizontal="right" readingOrder="0" shrinkToFit="0" vertical="top" wrapText="0"/>
    </xf>
    <xf borderId="0" fillId="0" fontId="7" numFmtId="0" xfId="0" applyAlignment="1" applyFont="1">
      <alignment horizontal="right" shrinkToFit="0" wrapText="0"/>
    </xf>
    <xf borderId="3" fillId="0" fontId="10" numFmtId="0" xfId="0" applyAlignment="1" applyBorder="1" applyFont="1">
      <alignment readingOrder="0" shrinkToFit="0" vertical="top" wrapText="0"/>
    </xf>
    <xf borderId="3" fillId="0" fontId="10" numFmtId="0" xfId="0" applyAlignment="1" applyBorder="1" applyFont="1">
      <alignment horizontal="right" readingOrder="0" shrinkToFit="0" vertical="top" wrapText="0"/>
    </xf>
    <xf borderId="3" fillId="0" fontId="11" numFmtId="0" xfId="0" applyAlignment="1" applyBorder="1" applyFont="1">
      <alignment horizontal="center" readingOrder="0" shrinkToFit="0" vertical="top" wrapText="0"/>
    </xf>
    <xf borderId="3" fillId="23" fontId="50" numFmtId="0" xfId="0" applyAlignment="1" applyBorder="1" applyFont="1">
      <alignment horizontal="left" readingOrder="0" vertical="top"/>
    </xf>
    <xf borderId="3" fillId="23" fontId="1" numFmtId="10" xfId="0" applyAlignment="1" applyBorder="1" applyFont="1" applyNumberFormat="1">
      <alignment horizontal="right" readingOrder="0" shrinkToFit="0" vertical="top" wrapText="0"/>
    </xf>
    <xf borderId="3" fillId="23" fontId="182" numFmtId="0" xfId="0" applyAlignment="1" applyBorder="1" applyFont="1">
      <alignment readingOrder="0" shrinkToFit="0" vertical="top" wrapText="0"/>
    </xf>
    <xf borderId="3" fillId="23" fontId="1" numFmtId="0" xfId="0" applyAlignment="1" applyBorder="1" applyFont="1">
      <alignment horizontal="left" shrinkToFit="0" vertical="top" wrapText="0"/>
    </xf>
    <xf borderId="3" fillId="6" fontId="43" numFmtId="49" xfId="0" applyAlignment="1" applyBorder="1" applyFont="1" applyNumberFormat="1">
      <alignment horizontal="center" readingOrder="0" shrinkToFit="0" vertical="bottom" wrapText="0"/>
    </xf>
    <xf borderId="2" fillId="0" fontId="7" numFmtId="0" xfId="0" applyAlignment="1" applyBorder="1" applyFont="1">
      <alignment readingOrder="0" shrinkToFit="0" vertical="top" wrapText="1"/>
    </xf>
    <xf borderId="3" fillId="0" fontId="85" numFmtId="0" xfId="0" applyAlignment="1" applyBorder="1" applyFont="1">
      <alignment horizontal="center" readingOrder="0" shrinkToFit="0" vertical="center" wrapText="0"/>
    </xf>
    <xf borderId="3" fillId="0" fontId="43" numFmtId="49" xfId="0" applyAlignment="1" applyBorder="1" applyFont="1" applyNumberFormat="1">
      <alignment horizontal="center" readingOrder="0" shrinkToFit="0" vertical="center" wrapText="0"/>
    </xf>
    <xf borderId="3" fillId="10" fontId="1" numFmtId="0" xfId="0" applyAlignment="1" applyBorder="1" applyFont="1">
      <alignment horizontal="right" readingOrder="0" shrinkToFit="0" vertical="center" wrapText="0"/>
    </xf>
    <xf borderId="3" fillId="2" fontId="1" numFmtId="10" xfId="0" applyAlignment="1" applyBorder="1" applyFont="1" applyNumberFormat="1">
      <alignment horizontal="right" readingOrder="0" shrinkToFit="0" vertical="center" wrapText="0"/>
    </xf>
    <xf borderId="4" fillId="0" fontId="1" numFmtId="0" xfId="0" applyAlignment="1" applyBorder="1" applyFont="1">
      <alignment horizontal="right" readingOrder="0" shrinkToFit="0" vertical="top" wrapText="0"/>
    </xf>
    <xf borderId="3" fillId="0" fontId="1" numFmtId="3" xfId="0" applyAlignment="1" applyBorder="1" applyFont="1" applyNumberFormat="1">
      <alignment readingOrder="0" shrinkToFit="0" vertical="top" wrapText="0"/>
    </xf>
    <xf borderId="3" fillId="0" fontId="37" numFmtId="0" xfId="0" applyAlignment="1" applyBorder="1" applyFont="1">
      <alignment horizontal="center" readingOrder="0" shrinkToFit="0" wrapText="0"/>
    </xf>
    <xf borderId="4" fillId="0" fontId="1" numFmtId="0" xfId="0" applyAlignment="1" applyBorder="1" applyFont="1">
      <alignment horizontal="center" shrinkToFit="0" vertical="bottom" wrapText="0"/>
    </xf>
    <xf borderId="3" fillId="4" fontId="7" numFmtId="0" xfId="0" applyAlignment="1" applyBorder="1" applyFont="1">
      <alignment horizontal="left" shrinkToFit="0" vertical="bottom" wrapText="0"/>
    </xf>
    <xf borderId="1" fillId="4" fontId="7" numFmtId="0" xfId="0" applyAlignment="1" applyBorder="1" applyFont="1">
      <alignment horizontal="center" shrinkToFit="0" wrapText="1"/>
    </xf>
    <xf borderId="2" fillId="4" fontId="183" numFmtId="49" xfId="0" applyAlignment="1" applyBorder="1" applyFont="1" applyNumberFormat="1">
      <alignment horizontal="center" shrinkToFit="0" wrapText="1"/>
    </xf>
    <xf borderId="2" fillId="4" fontId="7" numFmtId="0" xfId="0" applyAlignment="1" applyBorder="1" applyFont="1">
      <alignment horizontal="center" shrinkToFit="0" wrapText="1"/>
    </xf>
    <xf borderId="2" fillId="4" fontId="3" numFmtId="0" xfId="0" applyAlignment="1" applyBorder="1" applyFont="1">
      <alignment horizontal="center" shrinkToFit="0" wrapText="1"/>
    </xf>
    <xf borderId="2" fillId="4" fontId="12" numFmtId="0" xfId="0" applyAlignment="1" applyBorder="1" applyFont="1">
      <alignment horizontal="center" shrinkToFit="0" wrapText="1"/>
    </xf>
    <xf borderId="2" fillId="9" fontId="13" numFmtId="0" xfId="0" applyAlignment="1" applyBorder="1" applyFont="1">
      <alignment horizontal="center" shrinkToFit="0" wrapText="1"/>
    </xf>
    <xf borderId="2" fillId="9" fontId="184" numFmtId="49" xfId="0" applyAlignment="1" applyBorder="1" applyFont="1" applyNumberFormat="1">
      <alignment horizontal="center" vertical="bottom"/>
    </xf>
    <xf borderId="2" fillId="10" fontId="7" numFmtId="0" xfId="0" applyAlignment="1" applyBorder="1" applyFont="1">
      <alignment horizontal="center" shrinkToFit="0" wrapText="1"/>
    </xf>
    <xf borderId="2" fillId="2" fontId="7" numFmtId="9" xfId="0" applyAlignment="1" applyBorder="1" applyFont="1" applyNumberFormat="1">
      <alignment horizontal="center" shrinkToFit="0" wrapText="1"/>
    </xf>
    <xf borderId="2" fillId="10" fontId="7" numFmtId="3" xfId="0" applyAlignment="1" applyBorder="1" applyFont="1" applyNumberFormat="1">
      <alignment horizontal="center" shrinkToFit="0" wrapText="1"/>
    </xf>
    <xf borderId="2" fillId="0" fontId="7" numFmtId="0" xfId="0" applyAlignment="1" applyBorder="1" applyFont="1">
      <alignment horizontal="center" shrinkToFit="0" wrapText="1"/>
    </xf>
    <xf borderId="2" fillId="6" fontId="7" numFmtId="0" xfId="0" applyAlignment="1" applyBorder="1" applyFont="1">
      <alignment horizontal="center" shrinkToFit="0" wrapText="1"/>
    </xf>
    <xf borderId="2" fillId="8" fontId="35" numFmtId="0" xfId="0" applyAlignment="1" applyBorder="1" applyFont="1">
      <alignment horizontal="center" shrinkToFit="0" wrapText="1"/>
    </xf>
    <xf borderId="2" fillId="0" fontId="185" numFmtId="0" xfId="0" applyAlignment="1" applyBorder="1" applyFont="1">
      <alignment horizontal="center" shrinkToFit="0" wrapText="1"/>
    </xf>
    <xf borderId="2" fillId="0" fontId="35" numFmtId="0" xfId="0" applyAlignment="1" applyBorder="1" applyFont="1">
      <alignment horizontal="center" shrinkToFit="0" wrapText="1"/>
    </xf>
    <xf borderId="2" fillId="0" fontId="35" numFmtId="0" xfId="0" applyAlignment="1" applyBorder="1" applyFont="1">
      <alignment horizontal="center" shrinkToFit="0" textRotation="0" wrapText="1"/>
    </xf>
    <xf borderId="2" fillId="0" fontId="186" numFmtId="0" xfId="0" applyAlignment="1" applyBorder="1" applyFont="1">
      <alignment horizontal="center" shrinkToFit="0" wrapText="1"/>
    </xf>
    <xf borderId="2" fillId="0" fontId="187" numFmtId="0" xfId="0" applyAlignment="1" applyBorder="1" applyFont="1">
      <alignment horizontal="center" shrinkToFit="0" wrapText="1"/>
    </xf>
    <xf borderId="2" fillId="6" fontId="188" numFmtId="0" xfId="0" applyAlignment="1" applyBorder="1" applyFont="1">
      <alignment horizontal="center" shrinkToFit="0" wrapText="1"/>
    </xf>
    <xf borderId="2" fillId="0" fontId="7" numFmtId="0" xfId="0" applyAlignment="1" applyBorder="1" applyFont="1">
      <alignment vertical="bottom"/>
    </xf>
    <xf borderId="2" fillId="0" fontId="7" numFmtId="0" xfId="0" applyAlignment="1" applyBorder="1" applyFont="1">
      <alignment horizontal="center" vertical="bottom"/>
    </xf>
    <xf borderId="2" fillId="6" fontId="35" numFmtId="0" xfId="0" applyBorder="1" applyFont="1"/>
    <xf borderId="2" fillId="6" fontId="7" numFmtId="9" xfId="0" applyAlignment="1" applyBorder="1" applyFont="1" applyNumberFormat="1">
      <alignment horizontal="center" shrinkToFit="0" wrapText="1"/>
    </xf>
    <xf borderId="2" fillId="6" fontId="7" numFmtId="164" xfId="0" applyAlignment="1" applyBorder="1" applyFont="1" applyNumberFormat="1">
      <alignment horizontal="center" shrinkToFit="0" wrapText="1"/>
    </xf>
    <xf borderId="2" fillId="6" fontId="7" numFmtId="10" xfId="0" applyAlignment="1" applyBorder="1" applyFont="1" applyNumberFormat="1">
      <alignment horizontal="center" shrinkToFit="0" wrapText="1"/>
    </xf>
    <xf borderId="0" fillId="6" fontId="35" numFmtId="0" xfId="0" applyFont="1"/>
    <xf borderId="0" fillId="0" fontId="35" numFmtId="0" xfId="0" applyFont="1"/>
    <xf borderId="2" fillId="7" fontId="35" numFmtId="0" xfId="0" applyBorder="1" applyFont="1"/>
    <xf borderId="4" fillId="4" fontId="7" numFmtId="0" xfId="0" applyAlignment="1" applyBorder="1" applyFont="1">
      <alignment horizontal="center" shrinkToFit="0" wrapText="1"/>
    </xf>
    <xf borderId="3" fillId="4" fontId="183" numFmtId="49" xfId="0" applyAlignment="1" applyBorder="1" applyFont="1" applyNumberFormat="1">
      <alignment horizontal="center" shrinkToFit="0" wrapText="1"/>
    </xf>
    <xf borderId="3" fillId="4" fontId="7" numFmtId="0" xfId="0" applyAlignment="1" applyBorder="1" applyFont="1">
      <alignment horizontal="center" shrinkToFit="0" wrapText="1"/>
    </xf>
    <xf borderId="3" fillId="4" fontId="3" numFmtId="0" xfId="0" applyAlignment="1" applyBorder="1" applyFont="1">
      <alignment horizontal="center" shrinkToFit="0" wrapText="1"/>
    </xf>
    <xf borderId="3" fillId="4" fontId="12" numFmtId="0" xfId="0" applyAlignment="1" applyBorder="1" applyFont="1">
      <alignment horizontal="center" shrinkToFit="0" wrapText="1"/>
    </xf>
    <xf borderId="3" fillId="9" fontId="13" numFmtId="0" xfId="0" applyAlignment="1" applyBorder="1" applyFont="1">
      <alignment horizontal="center" shrinkToFit="0" wrapText="1"/>
    </xf>
    <xf borderId="3" fillId="9" fontId="189" numFmtId="49" xfId="0" applyAlignment="1" applyBorder="1" applyFont="1" applyNumberFormat="1">
      <alignment horizontal="center" shrinkToFit="0" wrapText="1"/>
    </xf>
    <xf borderId="3" fillId="10" fontId="7" numFmtId="0" xfId="0" applyAlignment="1" applyBorder="1" applyFont="1">
      <alignment horizontal="center" shrinkToFit="0" wrapText="1"/>
    </xf>
    <xf borderId="3" fillId="2" fontId="7" numFmtId="9" xfId="0" applyAlignment="1" applyBorder="1" applyFont="1" applyNumberFormat="1">
      <alignment horizontal="center" shrinkToFit="0" wrapText="1"/>
    </xf>
    <xf borderId="3" fillId="10" fontId="7" numFmtId="3" xfId="0" applyAlignment="1" applyBorder="1" applyFont="1" applyNumberFormat="1">
      <alignment horizontal="center" shrinkToFit="0" wrapText="1"/>
    </xf>
    <xf borderId="3" fillId="0" fontId="7" numFmtId="0" xfId="0" applyAlignment="1" applyBorder="1" applyFont="1">
      <alignment horizontal="center" shrinkToFit="0" wrapText="1"/>
    </xf>
    <xf borderId="3" fillId="6" fontId="7" numFmtId="0" xfId="0" applyAlignment="1" applyBorder="1" applyFont="1">
      <alignment horizontal="center" shrinkToFit="0" wrapText="1"/>
    </xf>
    <xf borderId="3" fillId="8" fontId="35" numFmtId="0" xfId="0" applyAlignment="1" applyBorder="1" applyFont="1">
      <alignment horizontal="center" shrinkToFit="0" wrapText="1"/>
    </xf>
    <xf borderId="3" fillId="0" fontId="190" numFmtId="0" xfId="0" applyAlignment="1" applyBorder="1" applyFont="1">
      <alignment horizontal="center" shrinkToFit="0" wrapText="1"/>
    </xf>
    <xf borderId="3" fillId="0" fontId="35" numFmtId="0" xfId="0" applyAlignment="1" applyBorder="1" applyFont="1">
      <alignment horizontal="center" shrinkToFit="0" wrapText="1"/>
    </xf>
    <xf borderId="3" fillId="0" fontId="35" numFmtId="0" xfId="0" applyAlignment="1" applyBorder="1" applyFont="1">
      <alignment horizontal="center" shrinkToFit="0" textRotation="0" wrapText="1"/>
    </xf>
    <xf borderId="3" fillId="0" fontId="191" numFmtId="0" xfId="0" applyAlignment="1" applyBorder="1" applyFont="1">
      <alignment horizontal="center" shrinkToFit="0" wrapText="1"/>
    </xf>
    <xf borderId="3" fillId="0" fontId="192" numFmtId="0" xfId="0" applyAlignment="1" applyBorder="1" applyFont="1">
      <alignment horizontal="center" shrinkToFit="0" wrapText="1"/>
    </xf>
    <xf borderId="3" fillId="6" fontId="193" numFmtId="0" xfId="0" applyAlignment="1" applyBorder="1" applyFont="1">
      <alignment horizontal="center" shrinkToFit="0" wrapText="1"/>
    </xf>
    <xf borderId="3" fillId="0" fontId="7" numFmtId="0" xfId="0" applyAlignment="1" applyBorder="1" applyFont="1">
      <alignment vertical="bottom"/>
    </xf>
    <xf borderId="3" fillId="0" fontId="7" numFmtId="0" xfId="0" applyAlignment="1" applyBorder="1" applyFont="1">
      <alignment horizontal="center" vertical="bottom"/>
    </xf>
    <xf borderId="3" fillId="6" fontId="7" numFmtId="164" xfId="0" applyAlignment="1" applyBorder="1" applyFont="1" applyNumberFormat="1">
      <alignment horizontal="center" shrinkToFit="0" wrapText="1"/>
    </xf>
    <xf borderId="3" fillId="6" fontId="7" numFmtId="10" xfId="0" applyAlignment="1" applyBorder="1" applyFont="1" applyNumberFormat="1">
      <alignment horizontal="center" shrinkToFit="0" wrapText="1"/>
    </xf>
    <xf borderId="9" fillId="6" fontId="35" numFmtId="0" xfId="0" applyBorder="1" applyFont="1"/>
    <xf borderId="9" fillId="0" fontId="35" numFmtId="0" xfId="0" applyBorder="1" applyFont="1"/>
    <xf borderId="3" fillId="7" fontId="35" numFmtId="0" xfId="0" applyBorder="1" applyFont="1"/>
    <xf borderId="0" fillId="6" fontId="7" numFmtId="0" xfId="0" applyAlignment="1" applyFont="1">
      <alignment horizontal="center" shrinkToFit="0" wrapText="1"/>
    </xf>
    <xf borderId="0" fillId="0" fontId="7" numFmtId="0" xfId="0" applyAlignment="1" applyFont="1">
      <alignment horizontal="center" shrinkToFit="0" wrapText="1"/>
    </xf>
    <xf borderId="2" fillId="4" fontId="35" numFmtId="0" xfId="0" applyBorder="1" applyFont="1"/>
    <xf borderId="2" fillId="0" fontId="194" numFmtId="0" xfId="0" applyAlignment="1" applyBorder="1" applyFont="1">
      <alignment horizontal="center" shrinkToFit="0" wrapText="1"/>
    </xf>
    <xf borderId="2" fillId="6" fontId="7" numFmtId="3" xfId="0" applyAlignment="1" applyBorder="1" applyFont="1" applyNumberFormat="1">
      <alignment horizontal="center" shrinkToFit="0" wrapText="1"/>
    </xf>
    <xf borderId="3" fillId="4" fontId="35" numFmtId="0" xfId="0" applyBorder="1" applyFont="1"/>
    <xf borderId="3" fillId="0" fontId="195" numFmtId="0" xfId="0" applyAlignment="1" applyBorder="1" applyFont="1">
      <alignment horizontal="center" shrinkToFit="0" wrapText="1"/>
    </xf>
    <xf borderId="0" fillId="9" fontId="34" numFmtId="49" xfId="0" applyAlignment="1" applyFont="1" applyNumberFormat="1">
      <alignment horizontal="center" readingOrder="0" shrinkToFit="0" wrapText="0"/>
    </xf>
    <xf borderId="1" fillId="8" fontId="16" numFmtId="0" xfId="0" applyAlignment="1" applyBorder="1" applyFont="1">
      <alignment horizontal="center" readingOrder="0" shrinkToFit="0" vertical="center" wrapText="1"/>
    </xf>
    <xf borderId="3" fillId="4" fontId="7" numFmtId="0" xfId="0" applyAlignment="1" applyBorder="1" applyFont="1">
      <alignment horizontal="center" readingOrder="0" shrinkToFit="0" vertical="center" wrapText="1"/>
    </xf>
    <xf borderId="4" fillId="6" fontId="7" numFmtId="0" xfId="0" applyAlignment="1" applyBorder="1" applyFont="1">
      <alignment horizontal="center" shrinkToFit="0" wrapText="1"/>
    </xf>
    <xf borderId="1" fillId="0" fontId="37" numFmtId="0" xfId="0" applyAlignment="1" applyBorder="1" applyFont="1">
      <alignment horizontal="center" readingOrder="0" shrinkToFit="0" vertical="center" wrapText="1"/>
    </xf>
    <xf borderId="7" fillId="0" fontId="16" numFmtId="0" xfId="0" applyAlignment="1" applyBorder="1" applyFont="1">
      <alignment horizontal="center" readingOrder="0" shrinkToFit="0" vertical="center" wrapText="1"/>
    </xf>
    <xf borderId="1" fillId="12" fontId="1" numFmtId="0" xfId="0" applyAlignment="1" applyBorder="1" applyFont="1">
      <alignment horizontal="center" readingOrder="0" shrinkToFit="0" vertical="center" wrapText="1"/>
    </xf>
    <xf borderId="1" fillId="12" fontId="1" numFmtId="0" xfId="0" applyAlignment="1" applyBorder="1" applyFont="1">
      <alignment horizontal="center" shrinkToFit="0" vertical="center" wrapText="1"/>
    </xf>
    <xf borderId="4" fillId="6" fontId="7" numFmtId="0" xfId="0" applyAlignment="1" applyBorder="1" applyFont="1">
      <alignment horizontal="center" readingOrder="0" shrinkToFit="0" wrapText="1"/>
    </xf>
    <xf borderId="1" fillId="4"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vertical="center" wrapText="1"/>
    </xf>
    <xf borderId="1" fillId="4" fontId="196" numFmtId="0" xfId="0" applyAlignment="1" applyBorder="1" applyFont="1">
      <alignment horizontal="center" readingOrder="0" shrinkToFit="0" vertical="center" wrapText="1"/>
    </xf>
    <xf borderId="1" fillId="4" fontId="197"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0" vertical="center" wrapText="1"/>
    </xf>
    <xf borderId="1" fillId="4" fontId="20" numFmtId="0" xfId="0" applyAlignment="1" applyBorder="1" applyFont="1">
      <alignment horizontal="center" readingOrder="0" shrinkToFit="0" vertical="center" wrapText="1"/>
    </xf>
    <xf borderId="0" fillId="4" fontId="1" numFmtId="0" xfId="0" applyAlignment="1" applyFont="1">
      <alignment horizontal="center" readingOrder="0" shrinkToFit="0" vertical="center" wrapText="1"/>
    </xf>
    <xf borderId="3" fillId="4" fontId="10" numFmtId="0" xfId="0" applyAlignment="1" applyBorder="1" applyFont="1">
      <alignment horizontal="center" shrinkToFit="0" vertical="center" wrapText="1"/>
    </xf>
    <xf borderId="0" fillId="4" fontId="7" numFmtId="0" xfId="0" applyAlignment="1" applyFont="1">
      <alignment horizontal="center" shrinkToFit="0" vertical="center" wrapText="1"/>
    </xf>
    <xf borderId="0" fillId="4" fontId="16" numFmtId="0" xfId="0" applyAlignment="1" applyFont="1">
      <alignment horizontal="center" readingOrder="0" shrinkToFit="0" vertical="center" wrapText="1"/>
    </xf>
    <xf borderId="1" fillId="4" fontId="125" numFmtId="0" xfId="0" applyAlignment="1" applyBorder="1" applyFont="1">
      <alignment horizontal="center" readingOrder="0" shrinkToFit="0" vertical="center" wrapText="1"/>
    </xf>
    <xf borderId="4" fillId="12" fontId="7" numFmtId="0" xfId="0" applyAlignment="1" applyBorder="1" applyFont="1">
      <alignment horizontal="center" shrinkToFit="0" wrapText="1"/>
    </xf>
    <xf borderId="0" fillId="4" fontId="34" numFmtId="49" xfId="0" applyAlignment="1" applyFont="1" applyNumberFormat="1">
      <alignment horizontal="center" readingOrder="0" shrinkToFit="0" wrapText="0"/>
    </xf>
    <xf borderId="2" fillId="12" fontId="7" numFmtId="0" xfId="0" applyAlignment="1" applyBorder="1" applyFont="1">
      <alignment horizontal="center" shrinkToFit="0" vertical="center" wrapText="1"/>
    </xf>
    <xf borderId="2" fillId="12" fontId="35" numFmtId="0" xfId="0" applyAlignment="1" applyBorder="1" applyFont="1">
      <alignment horizontal="center" shrinkToFit="0" vertical="center" wrapText="1"/>
    </xf>
    <xf borderId="2" fillId="12" fontId="7" numFmtId="3" xfId="0" applyAlignment="1" applyBorder="1" applyFont="1" applyNumberFormat="1">
      <alignment horizontal="center" shrinkToFit="0" vertical="center" wrapText="1"/>
    </xf>
    <xf borderId="1" fillId="4" fontId="1" numFmtId="0" xfId="0" applyAlignment="1" applyBorder="1" applyFont="1">
      <alignment horizontal="center" shrinkToFit="0" vertical="center" wrapText="1"/>
    </xf>
    <xf borderId="4" fillId="6" fontId="7" numFmtId="0" xfId="0" applyAlignment="1" applyBorder="1" applyFont="1">
      <alignment horizontal="center" shrinkToFit="0" vertical="bottom" wrapText="1"/>
    </xf>
    <xf borderId="1" fillId="0" fontId="1" numFmtId="0" xfId="0" applyAlignment="1" applyBorder="1" applyFont="1">
      <alignment horizontal="center" readingOrder="0" shrinkToFit="0" textRotation="0" vertical="center" wrapText="1"/>
    </xf>
    <xf borderId="1" fillId="12" fontId="1" numFmtId="3" xfId="0" applyAlignment="1" applyBorder="1" applyFont="1" applyNumberFormat="1">
      <alignment horizontal="center" readingOrder="0" shrinkToFit="0" vertical="center" wrapText="1"/>
    </xf>
    <xf borderId="1" fillId="4" fontId="60" numFmtId="49" xfId="0" applyAlignment="1" applyBorder="1" applyFont="1" applyNumberFormat="1">
      <alignment horizontal="center" readingOrder="0" shrinkToFit="0" vertical="center" wrapText="1"/>
    </xf>
    <xf borderId="1" fillId="4" fontId="66" numFmtId="49" xfId="0" applyAlignment="1" applyBorder="1" applyFont="1" applyNumberFormat="1">
      <alignment horizontal="center" readingOrder="0" shrinkToFit="0" vertical="center" wrapText="1"/>
    </xf>
    <xf borderId="1" fillId="4" fontId="68" numFmtId="0" xfId="0" applyAlignment="1" applyBorder="1" applyFont="1">
      <alignment horizontal="center" readingOrder="0" shrinkToFit="0" vertical="center" wrapText="1"/>
    </xf>
    <xf borderId="4" fillId="6" fontId="7" numFmtId="0" xfId="0" applyAlignment="1" applyBorder="1" applyFont="1">
      <alignment horizontal="center" readingOrder="0" shrinkToFit="0" vertical="bottom" wrapText="1"/>
    </xf>
    <xf borderId="1" fillId="4" fontId="34" numFmtId="49" xfId="0" applyAlignment="1" applyBorder="1" applyFont="1" applyNumberFormat="1">
      <alignment horizontal="center" readingOrder="0" shrinkToFit="0" vertical="center" wrapText="1"/>
    </xf>
    <xf borderId="1" fillId="30" fontId="15" numFmtId="0" xfId="0" applyAlignment="1" applyBorder="1" applyFont="1">
      <alignment horizontal="center" readingOrder="0" shrinkToFit="0" vertical="center" wrapText="1"/>
    </xf>
    <xf borderId="4" fillId="30" fontId="198" numFmtId="49" xfId="0" applyAlignment="1" applyBorder="1" applyFont="1" applyNumberFormat="1">
      <alignment horizontal="center" readingOrder="0" shrinkToFit="0" vertical="center" wrapText="1"/>
    </xf>
    <xf borderId="3" fillId="30" fontId="1" numFmtId="0" xfId="0" applyAlignment="1" applyBorder="1" applyFont="1">
      <alignment horizontal="center" readingOrder="0" shrinkToFit="0" vertical="center" wrapText="1"/>
    </xf>
    <xf borderId="3" fillId="30" fontId="3" numFmtId="0" xfId="0" applyAlignment="1" applyBorder="1" applyFont="1">
      <alignment horizontal="center" readingOrder="0" shrinkToFit="0" vertical="center" wrapText="1"/>
    </xf>
    <xf borderId="1" fillId="30" fontId="12" numFmtId="0" xfId="0" applyAlignment="1" applyBorder="1" applyFont="1">
      <alignment horizontal="center" readingOrder="0" shrinkToFit="0" vertical="center" wrapText="1"/>
    </xf>
    <xf borderId="1" fillId="30" fontId="84" numFmtId="3" xfId="0" applyAlignment="1" applyBorder="1" applyFont="1" applyNumberFormat="1">
      <alignment horizontal="center" readingOrder="0" shrinkToFit="0" vertical="center" wrapText="1"/>
    </xf>
    <xf borderId="1" fillId="30" fontId="34" numFmtId="0" xfId="0" applyAlignment="1" applyBorder="1" applyFont="1">
      <alignment horizontal="center" readingOrder="0" shrinkToFit="0" wrapText="0"/>
    </xf>
    <xf borderId="1" fillId="30" fontId="1" numFmtId="0" xfId="0" applyAlignment="1" applyBorder="1" applyFont="1">
      <alignment horizontal="center" readingOrder="0" shrinkToFit="0" vertical="center" wrapText="1"/>
    </xf>
    <xf borderId="1" fillId="30" fontId="7" numFmtId="3" xfId="0" applyAlignment="1" applyBorder="1" applyFont="1" applyNumberFormat="1">
      <alignment horizontal="center" readingOrder="0" shrinkToFit="0" vertical="center" wrapText="1"/>
    </xf>
    <xf borderId="1" fillId="30" fontId="7" numFmtId="0" xfId="0" applyAlignment="1" applyBorder="1" applyFont="1">
      <alignment horizontal="center" readingOrder="0" shrinkToFit="0" vertical="center" wrapText="1"/>
    </xf>
    <xf borderId="1" fillId="30" fontId="16" numFmtId="0" xfId="0" applyAlignment="1" applyBorder="1" applyFont="1">
      <alignment horizontal="center" readingOrder="0" shrinkToFit="0" vertical="center" wrapText="1"/>
    </xf>
    <xf borderId="1" fillId="30" fontId="199" numFmtId="0" xfId="0" applyAlignment="1" applyBorder="1" applyFont="1">
      <alignment horizontal="center" readingOrder="0" shrinkToFit="0" vertical="center" wrapText="1"/>
    </xf>
    <xf borderId="1" fillId="30" fontId="15" numFmtId="0" xfId="0" applyAlignment="1" applyBorder="1" applyFont="1">
      <alignment horizontal="center" readingOrder="0" shrinkToFit="0" textRotation="0" vertical="center" wrapText="1"/>
    </xf>
    <xf borderId="1" fillId="30" fontId="15" numFmtId="0" xfId="0" applyAlignment="1" applyBorder="1" applyFont="1">
      <alignment horizontal="center" shrinkToFit="0" vertical="center" wrapText="1"/>
    </xf>
    <xf borderId="1" fillId="30" fontId="1" numFmtId="3" xfId="0" applyAlignment="1" applyBorder="1" applyFont="1" applyNumberFormat="1">
      <alignment horizontal="center" readingOrder="0" shrinkToFit="0" vertical="center" wrapText="1"/>
    </xf>
    <xf borderId="0" fillId="30" fontId="15" numFmtId="0" xfId="0" applyAlignment="1" applyFont="1">
      <alignment horizontal="center" shrinkToFit="0" vertical="center" wrapText="1"/>
    </xf>
    <xf borderId="4" fillId="30" fontId="11" numFmtId="49" xfId="0" applyAlignment="1" applyBorder="1" applyFont="1" applyNumberFormat="1">
      <alignment horizontal="center" readingOrder="0" shrinkToFit="0" vertical="center" wrapText="1"/>
    </xf>
    <xf borderId="1" fillId="30" fontId="70" numFmtId="0" xfId="0" applyAlignment="1" applyBorder="1" applyFont="1">
      <alignment horizontal="center" readingOrder="0" shrinkToFit="0" vertical="center" wrapText="1"/>
    </xf>
    <xf borderId="0" fillId="0" fontId="15" numFmtId="0" xfId="0" applyAlignment="1" applyFont="1">
      <alignment readingOrder="0" shrinkToFit="0" wrapText="1"/>
    </xf>
    <xf borderId="0" fillId="0" fontId="170" numFmtId="0" xfId="0" applyAlignment="1" applyFont="1">
      <alignment readingOrder="0"/>
    </xf>
    <xf borderId="0" fillId="0" fontId="15" numFmtId="0" xfId="0" applyAlignment="1" applyFont="1">
      <alignment horizontal="center" readingOrder="0" vertical="center"/>
    </xf>
    <xf borderId="0" fillId="0" fontId="15" numFmtId="166" xfId="0" applyAlignment="1" applyFont="1" applyNumberFormat="1">
      <alignment horizontal="center" readingOrder="0"/>
    </xf>
    <xf borderId="0" fillId="0" fontId="15" numFmtId="0" xfId="0" applyAlignment="1" applyFont="1">
      <alignment horizontal="center" readingOrder="0" shrinkToFit="0" wrapText="1"/>
    </xf>
    <xf borderId="0" fillId="0" fontId="1" numFmtId="0" xfId="0" applyAlignment="1" applyFont="1">
      <alignment horizontal="center" readingOrder="0" shrinkToFit="0" vertical="bottom" wrapText="1"/>
    </xf>
    <xf borderId="0" fillId="0" fontId="1" numFmtId="1" xfId="0" applyAlignment="1" applyFont="1" applyNumberFormat="1">
      <alignment horizontal="center" readingOrder="0" shrinkToFit="0" vertical="bottom" wrapText="0"/>
    </xf>
    <xf borderId="0" fillId="6" fontId="200" numFmtId="0" xfId="0" applyAlignment="1" applyFont="1">
      <alignment readingOrder="0"/>
    </xf>
    <xf borderId="0" fillId="4" fontId="1" numFmtId="1" xfId="0" applyAlignment="1" applyFont="1" applyNumberFormat="1">
      <alignment horizontal="center" readingOrder="0" shrinkToFit="0" vertical="bottom" wrapText="0"/>
    </xf>
    <xf borderId="0" fillId="0" fontId="15" numFmtId="1" xfId="0" applyAlignment="1" applyFont="1" applyNumberFormat="1">
      <alignment horizontal="center"/>
    </xf>
    <xf borderId="0" fillId="0" fontId="201" numFmtId="0" xfId="0" applyAlignment="1" applyFont="1">
      <alignment readingOrder="0"/>
    </xf>
    <xf borderId="0" fillId="4" fontId="15" numFmtId="0" xfId="0" applyAlignment="1" applyFont="1">
      <alignment readingOrder="0"/>
    </xf>
    <xf borderId="0" fillId="0" fontId="15" numFmtId="0" xfId="0" applyFont="1"/>
    <xf borderId="0" fillId="0" fontId="170" numFmtId="0" xfId="0" applyFont="1"/>
    <xf borderId="3" fillId="2" fontId="3" numFmtId="0" xfId="0" applyAlignment="1" applyBorder="1" applyFont="1">
      <alignment horizontal="center" readingOrder="0" shrinkToFit="0" vertical="center" wrapText="1"/>
    </xf>
    <xf borderId="1" fillId="2" fontId="202" numFmtId="0" xfId="0" applyAlignment="1" applyBorder="1" applyFont="1">
      <alignment horizontal="center" readingOrder="0" shrinkToFit="0" vertical="center" wrapText="1"/>
    </xf>
    <xf borderId="1" fillId="2" fontId="203" numFmtId="49" xfId="0" applyAlignment="1" applyBorder="1" applyFont="1" applyNumberFormat="1">
      <alignment horizontal="center" readingOrder="0" shrinkToFit="0" vertical="center" wrapText="1"/>
    </xf>
    <xf borderId="1" fillId="2" fontId="204" numFmtId="0" xfId="0" applyAlignment="1" applyBorder="1" applyFont="1">
      <alignment horizontal="center" readingOrder="0" shrinkToFit="0" textRotation="90" vertical="center" wrapText="1"/>
    </xf>
    <xf borderId="3" fillId="6" fontId="3" numFmtId="0" xfId="0" applyAlignment="1" applyBorder="1" applyFont="1">
      <alignment horizontal="center" readingOrder="0" shrinkToFit="0" vertical="center" wrapText="1"/>
    </xf>
    <xf borderId="1" fillId="0" fontId="1" numFmtId="0" xfId="0" applyAlignment="1" applyBorder="1" applyFont="1">
      <alignment readingOrder="0" shrinkToFit="0" vertical="bottom" wrapText="0"/>
    </xf>
    <xf borderId="1" fillId="0" fontId="1" numFmtId="0" xfId="0" applyAlignment="1" applyBorder="1" applyFont="1">
      <alignment horizontal="center" readingOrder="0" shrinkToFit="0" vertical="bottom" wrapText="0"/>
    </xf>
    <xf borderId="1" fillId="0" fontId="1" numFmtId="49" xfId="0" applyAlignment="1" applyBorder="1" applyFont="1" applyNumberFormat="1">
      <alignment readingOrder="0" shrinkToFit="0" vertical="bottom" wrapText="0"/>
    </xf>
    <xf borderId="1" fillId="0" fontId="1" numFmtId="0" xfId="0" applyAlignment="1" applyBorder="1" applyFont="1">
      <alignment horizontal="left" readingOrder="0" shrinkToFit="0" vertical="bottom" wrapText="0"/>
    </xf>
    <xf borderId="4" fillId="0" fontId="1" numFmtId="0" xfId="0" applyAlignment="1" applyBorder="1" applyFont="1">
      <alignment horizontal="center" readingOrder="0" shrinkToFit="0" vertical="bottom" wrapText="0"/>
    </xf>
    <xf borderId="4" fillId="0" fontId="1" numFmtId="0" xfId="0" applyAlignment="1" applyBorder="1" applyFont="1">
      <alignment horizontal="left" readingOrder="0" shrinkToFit="0" vertical="bottom" wrapText="0"/>
    </xf>
    <xf borderId="1" fillId="0" fontId="7" numFmtId="0" xfId="0" applyAlignment="1" applyBorder="1" applyFont="1">
      <alignment horizontal="center" readingOrder="0" shrinkToFit="0" vertical="center" wrapText="1"/>
    </xf>
    <xf borderId="1" fillId="0" fontId="35" numFmtId="0" xfId="0" applyAlignment="1" applyBorder="1" applyFont="1">
      <alignment horizontal="center" readingOrder="0" shrinkToFit="0" vertical="center" wrapText="1"/>
    </xf>
    <xf borderId="1" fillId="6" fontId="15" numFmtId="49" xfId="0" applyAlignment="1" applyBorder="1" applyFont="1" applyNumberFormat="1">
      <alignment horizontal="center" shrinkToFit="0" vertical="center" wrapText="1"/>
    </xf>
    <xf borderId="1" fillId="0" fontId="16" numFmtId="0" xfId="0" applyAlignment="1" applyBorder="1" applyFont="1">
      <alignment horizontal="center" shrinkToFit="0" vertical="center" wrapText="1"/>
    </xf>
    <xf borderId="1" fillId="6" fontId="64" numFmtId="0" xfId="0" applyAlignment="1" applyBorder="1" applyFont="1">
      <alignment horizontal="center" shrinkToFit="0" vertical="center" wrapText="1"/>
    </xf>
    <xf borderId="1" fillId="6" fontId="14" numFmtId="49" xfId="0" applyAlignment="1" applyBorder="1" applyFont="1" applyNumberFormat="1">
      <alignment horizontal="center" shrinkToFit="0" vertical="center" wrapText="1"/>
    </xf>
    <xf borderId="1" fillId="61" fontId="125" numFmtId="0" xfId="0" applyAlignment="1" applyBorder="1" applyFill="1" applyFont="1">
      <alignment horizontal="center" readingOrder="0" shrinkToFit="0" vertical="center" wrapText="1"/>
    </xf>
  </cellXfs>
  <cellStyles count="1">
    <cellStyle xfId="0" name="Normal" builtinId="0"/>
  </cellStyles>
  <dxfs count="4">
    <dxf>
      <font/>
      <fill>
        <patternFill patternType="solid">
          <fgColor theme="8"/>
          <bgColor theme="8"/>
        </patternFill>
      </fill>
      <border/>
    </dxf>
    <dxf>
      <font/>
      <fill>
        <patternFill patternType="solid">
          <fgColor theme="5"/>
          <bgColor theme="5"/>
        </patternFill>
      </fill>
      <border/>
    </dxf>
    <dxf>
      <font/>
      <fill>
        <patternFill patternType="solid">
          <fgColor rgb="FFB7E1CD"/>
          <bgColor rgb="FFB7E1CD"/>
        </patternFill>
      </fill>
      <border/>
    </dxf>
    <dxf>
      <font/>
      <fill>
        <patternFill patternType="solid">
          <fgColor rgb="FFEA4335"/>
          <bgColor rgb="FFEA4335"/>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disk.yandex.ru/d/zu0akE_to87ang" TargetMode="External"/><Relationship Id="rId391" Type="http://schemas.openxmlformats.org/officeDocument/2006/relationships/hyperlink" Target="https://disk.yandex.ru/i/Frd6fv4rOWF21Q" TargetMode="External"/><Relationship Id="rId390" Type="http://schemas.openxmlformats.org/officeDocument/2006/relationships/hyperlink" Target="https://disk.yandex.ru/d/aa67BsEFykt9-g" TargetMode="External"/><Relationship Id="rId1" Type="http://schemas.openxmlformats.org/officeDocument/2006/relationships/hyperlink" Target="https://disk.yandex.ru/d/p-ZLHoo150Zf9g" TargetMode="External"/><Relationship Id="rId2" Type="http://schemas.openxmlformats.org/officeDocument/2006/relationships/hyperlink" Target="https://disk.yandex.ru/d/77HD5UAXMwhWHA" TargetMode="External"/><Relationship Id="rId3" Type="http://schemas.openxmlformats.org/officeDocument/2006/relationships/hyperlink" Target="https://disk.yandex.ru/d/KPLEmzsMIm7HFQ" TargetMode="External"/><Relationship Id="rId4" Type="http://schemas.openxmlformats.org/officeDocument/2006/relationships/hyperlink" Target="https://disk.yandex.ru/i/DXTMoOZbJr5Lsw" TargetMode="External"/><Relationship Id="rId2180" Type="http://schemas.openxmlformats.org/officeDocument/2006/relationships/hyperlink" Target="https://disk.yandex.ru/d/9T8GBDKGMER1WA" TargetMode="External"/><Relationship Id="rId2181" Type="http://schemas.openxmlformats.org/officeDocument/2006/relationships/hyperlink" Target="https://disk.yandex.ru/d/pzxtHmCrwFaqVQ" TargetMode="External"/><Relationship Id="rId2182" Type="http://schemas.openxmlformats.org/officeDocument/2006/relationships/hyperlink" Target="https://disk.yandex.ru/d/kWh_NwhDf3kqcQ" TargetMode="External"/><Relationship Id="rId2183" Type="http://schemas.openxmlformats.org/officeDocument/2006/relationships/hyperlink" Target="https://disk.yandex.ru/d/CcCTmO0jckW0Jw" TargetMode="External"/><Relationship Id="rId9" Type="http://schemas.openxmlformats.org/officeDocument/2006/relationships/hyperlink" Target="https://disk.yandex.ru/d/1OXEwDwbO77Pyw" TargetMode="External"/><Relationship Id="rId385" Type="http://schemas.openxmlformats.org/officeDocument/2006/relationships/hyperlink" Target="https://www.wildberries.ru/brands/kaytli-fabrics/tkani-dlya-rukodeliya" TargetMode="External"/><Relationship Id="rId2184" Type="http://schemas.openxmlformats.org/officeDocument/2006/relationships/hyperlink" Target="https://disk.yandex.ru/d/pzxtHmCrwFaqVQ" TargetMode="External"/><Relationship Id="rId384" Type="http://schemas.openxmlformats.org/officeDocument/2006/relationships/hyperlink" Target="https://disk.yandex.ru/d/LVECayp6kzZjnQ" TargetMode="External"/><Relationship Id="rId2185" Type="http://schemas.openxmlformats.org/officeDocument/2006/relationships/hyperlink" Target="https://disk.yandex.ru/d/kWh_NwhDf3kqcQ" TargetMode="External"/><Relationship Id="rId383" Type="http://schemas.openxmlformats.org/officeDocument/2006/relationships/hyperlink" Target="https://disk.yandex.ru/d/zu0akE_to87ang" TargetMode="External"/><Relationship Id="rId2186" Type="http://schemas.openxmlformats.org/officeDocument/2006/relationships/hyperlink" Target="https://disk.yandex.ru/d/kWbMI2xOIu3aTA" TargetMode="External"/><Relationship Id="rId382" Type="http://schemas.openxmlformats.org/officeDocument/2006/relationships/hyperlink" Target="https://disk.yandex.ru/i/Frd6fv4rOWF21Q" TargetMode="External"/><Relationship Id="rId2187" Type="http://schemas.openxmlformats.org/officeDocument/2006/relationships/hyperlink" Target="https://disk.yandex.ru/d/pzxtHmCrwFaqVQ" TargetMode="External"/><Relationship Id="rId5" Type="http://schemas.openxmlformats.org/officeDocument/2006/relationships/hyperlink" Target="https://disk.yandex.ru/d/2DSzK-yZSXYsog" TargetMode="External"/><Relationship Id="rId389" Type="http://schemas.openxmlformats.org/officeDocument/2006/relationships/hyperlink" Target="https://disk.yandex.ru/d/LVECayp6kzZjnQ" TargetMode="External"/><Relationship Id="rId2188" Type="http://schemas.openxmlformats.org/officeDocument/2006/relationships/hyperlink" Target="https://disk.yandex.ru/d/kWh_NwhDf3kqcQ" TargetMode="External"/><Relationship Id="rId6" Type="http://schemas.openxmlformats.org/officeDocument/2006/relationships/hyperlink" Target="https://disk.yandex.ru/d/77HD5UAXMwhWHA" TargetMode="External"/><Relationship Id="rId388" Type="http://schemas.openxmlformats.org/officeDocument/2006/relationships/hyperlink" Target="https://disk.yandex.ru/d/zu0akE_to87ang" TargetMode="External"/><Relationship Id="rId2189" Type="http://schemas.openxmlformats.org/officeDocument/2006/relationships/hyperlink" Target="https://disk.yandex.ru/d/pRgTvTJUFsZmSQ" TargetMode="External"/><Relationship Id="rId7" Type="http://schemas.openxmlformats.org/officeDocument/2006/relationships/hyperlink" Target="https://disk.yandex.ru/d/KPLEmzsMIm7HFQ" TargetMode="External"/><Relationship Id="rId387" Type="http://schemas.openxmlformats.org/officeDocument/2006/relationships/hyperlink" Target="https://disk.yandex.ru/i/Frd6fv4rOWF21Q" TargetMode="External"/><Relationship Id="rId8" Type="http://schemas.openxmlformats.org/officeDocument/2006/relationships/hyperlink" Target="https://disk.yandex.ru/i/DXTMoOZbJr5Lsw" TargetMode="External"/><Relationship Id="rId386" Type="http://schemas.openxmlformats.org/officeDocument/2006/relationships/hyperlink" Target="https://disk.yandex.ru/d/nHwPN8_K4L8B4g" TargetMode="External"/><Relationship Id="rId381" Type="http://schemas.openxmlformats.org/officeDocument/2006/relationships/hyperlink" Target="https://disk.yandex.ru/d/b4GwVw2iSVEn3A" TargetMode="External"/><Relationship Id="rId380" Type="http://schemas.openxmlformats.org/officeDocument/2006/relationships/hyperlink" Target="https://disk.yandex.ru/d/LVECayp6kzZjnQ" TargetMode="External"/><Relationship Id="rId379" Type="http://schemas.openxmlformats.org/officeDocument/2006/relationships/hyperlink" Target="https://disk.yandex.ru/d/zu0akE_to87ang" TargetMode="External"/><Relationship Id="rId2170" Type="http://schemas.openxmlformats.org/officeDocument/2006/relationships/hyperlink" Target="https://disk.yandex.ru/d/kWh_NwhDf3kqcQ" TargetMode="External"/><Relationship Id="rId2171" Type="http://schemas.openxmlformats.org/officeDocument/2006/relationships/hyperlink" Target="https://disk.yandex.ru/d/WdPUFqS8lR9KPg" TargetMode="External"/><Relationship Id="rId2172" Type="http://schemas.openxmlformats.org/officeDocument/2006/relationships/hyperlink" Target="https://disk.yandex.ru/d/pzxtHmCrwFaqVQ" TargetMode="External"/><Relationship Id="rId374" Type="http://schemas.openxmlformats.org/officeDocument/2006/relationships/hyperlink" Target="https://disk.yandex.ru/i/Frd6fv4rOWF21Q" TargetMode="External"/><Relationship Id="rId2173" Type="http://schemas.openxmlformats.org/officeDocument/2006/relationships/hyperlink" Target="https://disk.yandex.ru/d/kWh_NwhDf3kqcQ" TargetMode="External"/><Relationship Id="rId373" Type="http://schemas.openxmlformats.org/officeDocument/2006/relationships/hyperlink" Target="https://disk.yandex.ru/d/KdXAJxg5ztXsVA" TargetMode="External"/><Relationship Id="rId2174" Type="http://schemas.openxmlformats.org/officeDocument/2006/relationships/hyperlink" Target="https://disk.yandex.ru/d/3Qia848Qf4rlOw" TargetMode="External"/><Relationship Id="rId372" Type="http://schemas.openxmlformats.org/officeDocument/2006/relationships/hyperlink" Target="https://disk.yandex.ru/d/LVECayp6kzZjnQ" TargetMode="External"/><Relationship Id="rId2175" Type="http://schemas.openxmlformats.org/officeDocument/2006/relationships/hyperlink" Target="https://disk.yandex.ru/d/pzxtHmCrwFaqVQ" TargetMode="External"/><Relationship Id="rId371" Type="http://schemas.openxmlformats.org/officeDocument/2006/relationships/hyperlink" Target="https://disk.yandex.ru/d/zu0akE_to87ang" TargetMode="External"/><Relationship Id="rId2176" Type="http://schemas.openxmlformats.org/officeDocument/2006/relationships/hyperlink" Target="https://disk.yandex.ru/d/kWh_NwhDf3kqcQ" TargetMode="External"/><Relationship Id="rId378" Type="http://schemas.openxmlformats.org/officeDocument/2006/relationships/hyperlink" Target="https://disk.yandex.ru/i/Frd6fv4rOWF21Q" TargetMode="External"/><Relationship Id="rId2177" Type="http://schemas.openxmlformats.org/officeDocument/2006/relationships/hyperlink" Target="https://disk.yandex.ru/d/1GjTJy_B3leEuw" TargetMode="External"/><Relationship Id="rId377" Type="http://schemas.openxmlformats.org/officeDocument/2006/relationships/hyperlink" Target="https://disk.yandex.ru/d/I5A-0ZN2UGwQUQ" TargetMode="External"/><Relationship Id="rId2178" Type="http://schemas.openxmlformats.org/officeDocument/2006/relationships/hyperlink" Target="https://disk.yandex.ru/d/pzxtHmCrwFaqVQ" TargetMode="External"/><Relationship Id="rId376" Type="http://schemas.openxmlformats.org/officeDocument/2006/relationships/hyperlink" Target="https://disk.yandex.ru/d/LVECayp6kzZjnQ" TargetMode="External"/><Relationship Id="rId2179" Type="http://schemas.openxmlformats.org/officeDocument/2006/relationships/hyperlink" Target="https://disk.yandex.ru/d/kWh_NwhDf3kqcQ" TargetMode="External"/><Relationship Id="rId375" Type="http://schemas.openxmlformats.org/officeDocument/2006/relationships/hyperlink" Target="https://disk.yandex.ru/d/zu0akE_to87ang" TargetMode="External"/><Relationship Id="rId2190" Type="http://schemas.openxmlformats.org/officeDocument/2006/relationships/hyperlink" Target="https://disk.yandex.ru/d/IXsuos_cPpN8nw" TargetMode="External"/><Relationship Id="rId2191" Type="http://schemas.openxmlformats.org/officeDocument/2006/relationships/hyperlink" Target="https://disk.yandex.ru/d/_AavwcWhk9ze1A" TargetMode="External"/><Relationship Id="rId2192" Type="http://schemas.openxmlformats.org/officeDocument/2006/relationships/hyperlink" Target="https://disk.yandex.ru/d/6jbjT8rLLtbSHA" TargetMode="External"/><Relationship Id="rId2193" Type="http://schemas.openxmlformats.org/officeDocument/2006/relationships/hyperlink" Target="https://disk.yandex.ru/d/IXsuos_cPpN8nw" TargetMode="External"/><Relationship Id="rId2194" Type="http://schemas.openxmlformats.org/officeDocument/2006/relationships/hyperlink" Target="https://disk.yandex.ru/d/_AavwcWhk9ze1A" TargetMode="External"/><Relationship Id="rId396" Type="http://schemas.openxmlformats.org/officeDocument/2006/relationships/hyperlink" Target="https://disk.yandex.ru/d/zu0akE_to87ang" TargetMode="External"/><Relationship Id="rId2195" Type="http://schemas.openxmlformats.org/officeDocument/2006/relationships/hyperlink" Target="https://disk.yandex.ru/d/9ONdUOLKEsRnEg" TargetMode="External"/><Relationship Id="rId395" Type="http://schemas.openxmlformats.org/officeDocument/2006/relationships/hyperlink" Target="https://disk.yandex.ru/i/Frd6fv4rOWF21Q" TargetMode="External"/><Relationship Id="rId2196" Type="http://schemas.openxmlformats.org/officeDocument/2006/relationships/hyperlink" Target="https://disk.yandex.ru/d/IXsuos_cPpN8nw" TargetMode="External"/><Relationship Id="rId394" Type="http://schemas.openxmlformats.org/officeDocument/2006/relationships/hyperlink" Target="https://disk.yandex.ru/d/Orx_JyMSAjvJEA" TargetMode="External"/><Relationship Id="rId2197" Type="http://schemas.openxmlformats.org/officeDocument/2006/relationships/hyperlink" Target="https://disk.yandex.ru/d/_AavwcWhk9ze1A" TargetMode="External"/><Relationship Id="rId393" Type="http://schemas.openxmlformats.org/officeDocument/2006/relationships/hyperlink" Target="https://disk.yandex.ru/d/LVECayp6kzZjnQ" TargetMode="External"/><Relationship Id="rId2198" Type="http://schemas.openxmlformats.org/officeDocument/2006/relationships/hyperlink" Target="https://disk.yandex.ru/d/J0HQNmfMaKRCiA" TargetMode="External"/><Relationship Id="rId2199" Type="http://schemas.openxmlformats.org/officeDocument/2006/relationships/hyperlink" Target="https://disk.yandex.ru/d/IXsuos_cPpN8nw" TargetMode="External"/><Relationship Id="rId399" Type="http://schemas.openxmlformats.org/officeDocument/2006/relationships/hyperlink" Target="https://disk.yandex.ru/i/Frd6fv4rOWF21Q" TargetMode="External"/><Relationship Id="rId398" Type="http://schemas.openxmlformats.org/officeDocument/2006/relationships/hyperlink" Target="https://disk.yandex.ru/d/gcY4Z9Vf-a1ibA" TargetMode="External"/><Relationship Id="rId397" Type="http://schemas.openxmlformats.org/officeDocument/2006/relationships/hyperlink" Target="https://disk.yandex.ru/d/LVECayp6kzZjnQ" TargetMode="External"/><Relationship Id="rId1730" Type="http://schemas.openxmlformats.org/officeDocument/2006/relationships/hyperlink" Target="https://disk.yandex.ru/d/xy_Tsq_E3rvldQ" TargetMode="External"/><Relationship Id="rId1731" Type="http://schemas.openxmlformats.org/officeDocument/2006/relationships/hyperlink" Target="https://disk.yandex.ru/d/ct5vMPklveasdA" TargetMode="External"/><Relationship Id="rId1732" Type="http://schemas.openxmlformats.org/officeDocument/2006/relationships/hyperlink" Target="https://disk.yandex.ru/d/VBlZFoTmo9xQwQ" TargetMode="External"/><Relationship Id="rId1733" Type="http://schemas.openxmlformats.org/officeDocument/2006/relationships/hyperlink" Target="https://disk.yandex.ru/d/D2IOwIYEFteqqg" TargetMode="External"/><Relationship Id="rId1734" Type="http://schemas.openxmlformats.org/officeDocument/2006/relationships/hyperlink" Target="https://disk.yandex.ru/d/xy_Tsq_E3rvldQ" TargetMode="External"/><Relationship Id="rId1735" Type="http://schemas.openxmlformats.org/officeDocument/2006/relationships/hyperlink" Target="https://disk.yandex.ru/d/ct5vMPklveasdA" TargetMode="External"/><Relationship Id="rId1736" Type="http://schemas.openxmlformats.org/officeDocument/2006/relationships/hyperlink" Target="https://disk.yandex.ru/d/VBlZFoTmo9xQwQ" TargetMode="External"/><Relationship Id="rId1737" Type="http://schemas.openxmlformats.org/officeDocument/2006/relationships/hyperlink" Target="https://disk.yandex.ru/d/GvsDh-bUR8566w" TargetMode="External"/><Relationship Id="rId1738" Type="http://schemas.openxmlformats.org/officeDocument/2006/relationships/hyperlink" Target="https://disk.yandex.ru/d/xy_Tsq_E3rvldQ" TargetMode="External"/><Relationship Id="rId1739" Type="http://schemas.openxmlformats.org/officeDocument/2006/relationships/hyperlink" Target="https://disk.yandex.ru/d/ct5vMPklveasdA" TargetMode="External"/><Relationship Id="rId1720" Type="http://schemas.openxmlformats.org/officeDocument/2006/relationships/hyperlink" Target="https://disk.yandex.ru/d/VBlZFoTmo9xQwQ" TargetMode="External"/><Relationship Id="rId1721" Type="http://schemas.openxmlformats.org/officeDocument/2006/relationships/hyperlink" Target="https://disk.yandex.ru/d/aDSGYeJzo4HYBg" TargetMode="External"/><Relationship Id="rId1722" Type="http://schemas.openxmlformats.org/officeDocument/2006/relationships/hyperlink" Target="https://disk.yandex.ru/d/xy_Tsq_E3rvldQ" TargetMode="External"/><Relationship Id="rId1723" Type="http://schemas.openxmlformats.org/officeDocument/2006/relationships/hyperlink" Target="https://disk.yandex.ru/d/ct5vMPklveasdA" TargetMode="External"/><Relationship Id="rId1724" Type="http://schemas.openxmlformats.org/officeDocument/2006/relationships/hyperlink" Target="https://disk.yandex.ru/d/VBlZFoTmo9xQwQ" TargetMode="External"/><Relationship Id="rId1725" Type="http://schemas.openxmlformats.org/officeDocument/2006/relationships/hyperlink" Target="https://disk.yandex.ru/d/OvwbRO0ErTV6-Q" TargetMode="External"/><Relationship Id="rId1726" Type="http://schemas.openxmlformats.org/officeDocument/2006/relationships/hyperlink" Target="https://disk.yandex.ru/d/xy_Tsq_E3rvldQ" TargetMode="External"/><Relationship Id="rId1727" Type="http://schemas.openxmlformats.org/officeDocument/2006/relationships/hyperlink" Target="https://disk.yandex.ru/d/ct5vMPklveasdA" TargetMode="External"/><Relationship Id="rId1728" Type="http://schemas.openxmlformats.org/officeDocument/2006/relationships/hyperlink" Target="https://disk.yandex.ru/d/VBlZFoTmo9xQwQ" TargetMode="External"/><Relationship Id="rId1729" Type="http://schemas.openxmlformats.org/officeDocument/2006/relationships/hyperlink" Target="https://disk.yandex.ru/d/iBAsz1ysM7QLog" TargetMode="External"/><Relationship Id="rId1752" Type="http://schemas.openxmlformats.org/officeDocument/2006/relationships/hyperlink" Target="https://disk.yandex.ru/d/g7b9dmHxKRjELQ" TargetMode="External"/><Relationship Id="rId1753" Type="http://schemas.openxmlformats.org/officeDocument/2006/relationships/hyperlink" Target="https://disk.yandex.ru/d/4W2GCf15jttlEg" TargetMode="External"/><Relationship Id="rId2600" Type="http://schemas.openxmlformats.org/officeDocument/2006/relationships/hyperlink" Target="https://disk.yandex.ru/d/XVzm81szqXBYyg" TargetMode="External"/><Relationship Id="rId1754" Type="http://schemas.openxmlformats.org/officeDocument/2006/relationships/hyperlink" Target="https://disk.yandex.ru/d/Vmp46Ez6Go5IBQ" TargetMode="External"/><Relationship Id="rId2601" Type="http://schemas.openxmlformats.org/officeDocument/2006/relationships/hyperlink" Target="https://disk.yandex.ru/d/wWnWgn3292X1Fw" TargetMode="External"/><Relationship Id="rId1755" Type="http://schemas.openxmlformats.org/officeDocument/2006/relationships/hyperlink" Target="https://disk.yandex.ru/d/tbN6bAryox-Apg" TargetMode="External"/><Relationship Id="rId2602" Type="http://schemas.openxmlformats.org/officeDocument/2006/relationships/hyperlink" Target="https://disk.yandex.ru/d/HGsISCxcXLwb8g" TargetMode="External"/><Relationship Id="rId1756" Type="http://schemas.openxmlformats.org/officeDocument/2006/relationships/hyperlink" Target="https://disk.yandex.ru/d/g7b9dmHxKRjELQ" TargetMode="External"/><Relationship Id="rId2603" Type="http://schemas.openxmlformats.org/officeDocument/2006/relationships/hyperlink" Target="https://disk.yandex.ru/d/XVzm81szqXBYyg" TargetMode="External"/><Relationship Id="rId1757" Type="http://schemas.openxmlformats.org/officeDocument/2006/relationships/hyperlink" Target="https://disk.yandex.ru/d/K6Uw_i9pbyX5rw" TargetMode="External"/><Relationship Id="rId2604" Type="http://schemas.openxmlformats.org/officeDocument/2006/relationships/hyperlink" Target="https://disk.yandex.ru/d/wWnWgn3292X1Fw" TargetMode="External"/><Relationship Id="rId1758" Type="http://schemas.openxmlformats.org/officeDocument/2006/relationships/hyperlink" Target="https://disk.yandex.ru/d/Vmp46Ez6Go5IBQ" TargetMode="External"/><Relationship Id="rId2605" Type="http://schemas.openxmlformats.org/officeDocument/2006/relationships/hyperlink" Target="https://disk.yandex.ru/d/jRROZ5dyTTxqpg" TargetMode="External"/><Relationship Id="rId1759" Type="http://schemas.openxmlformats.org/officeDocument/2006/relationships/hyperlink" Target="https://disk.yandex.ru/d/tbN6bAryox-Apg" TargetMode="External"/><Relationship Id="rId2606" Type="http://schemas.openxmlformats.org/officeDocument/2006/relationships/hyperlink" Target="https://disk.yandex.ru/d/XVzm81szqXBYyg" TargetMode="External"/><Relationship Id="rId808" Type="http://schemas.openxmlformats.org/officeDocument/2006/relationships/hyperlink" Target="https://disk.yandex.ru/d/tQ3csjhkbtKoXw" TargetMode="External"/><Relationship Id="rId2607" Type="http://schemas.openxmlformats.org/officeDocument/2006/relationships/hyperlink" Target="https://disk.yandex.ru/d/wWnWgn3292X1Fw" TargetMode="External"/><Relationship Id="rId807" Type="http://schemas.openxmlformats.org/officeDocument/2006/relationships/hyperlink" Target="https://disk.yandex.ru/d/Y-kXLxn255mwnQ" TargetMode="External"/><Relationship Id="rId2608" Type="http://schemas.openxmlformats.org/officeDocument/2006/relationships/hyperlink" Target="https://disk.yandex.ru/d/mgsBxhgldbpllg" TargetMode="External"/><Relationship Id="rId806" Type="http://schemas.openxmlformats.org/officeDocument/2006/relationships/hyperlink" Target="https://disk.yandex.ru/d/TbOX93XH-DBJSw" TargetMode="External"/><Relationship Id="rId2609" Type="http://schemas.openxmlformats.org/officeDocument/2006/relationships/hyperlink" Target="https://disk.yandex.ru/d/XVzm81szqXBYyg" TargetMode="External"/><Relationship Id="rId805" Type="http://schemas.openxmlformats.org/officeDocument/2006/relationships/hyperlink" Target="https://disk.yandex.ru/d/mQNOj2xWURYlgw" TargetMode="External"/><Relationship Id="rId809" Type="http://schemas.openxmlformats.org/officeDocument/2006/relationships/hyperlink" Target="https://disk.yandex.ru/d/zM_nrkMf0vjULg" TargetMode="External"/><Relationship Id="rId800" Type="http://schemas.openxmlformats.org/officeDocument/2006/relationships/hyperlink" Target="https://disk.yandex.ru/d/dYChsgk-aLKV8A" TargetMode="External"/><Relationship Id="rId804" Type="http://schemas.openxmlformats.org/officeDocument/2006/relationships/hyperlink" Target="https://disk.yandex.ru/d/dYChsgk-aLKV8A" TargetMode="External"/><Relationship Id="rId803" Type="http://schemas.openxmlformats.org/officeDocument/2006/relationships/hyperlink" Target="https://disk.yandex.ru/d/rHM96ZD039oc_w" TargetMode="External"/><Relationship Id="rId802" Type="http://schemas.openxmlformats.org/officeDocument/2006/relationships/hyperlink" Target="https://disk.yandex.ru/d/m8UwaWWd0pewGQ" TargetMode="External"/><Relationship Id="rId801" Type="http://schemas.openxmlformats.org/officeDocument/2006/relationships/hyperlink" Target="https://disk.yandex.ru/d/mQNOj2xWURYlgw" TargetMode="External"/><Relationship Id="rId1750" Type="http://schemas.openxmlformats.org/officeDocument/2006/relationships/hyperlink" Target="https://disk.yandex.ru/d/Vmp46Ez6Go5IBQ" TargetMode="External"/><Relationship Id="rId1751" Type="http://schemas.openxmlformats.org/officeDocument/2006/relationships/hyperlink" Target="https://disk.yandex.ru/d/tbN6bAryox-Apg" TargetMode="External"/><Relationship Id="rId1741" Type="http://schemas.openxmlformats.org/officeDocument/2006/relationships/hyperlink" Target="https://disk.yandex.ru/d/73aH7FTbBEfbzA" TargetMode="External"/><Relationship Id="rId1742" Type="http://schemas.openxmlformats.org/officeDocument/2006/relationships/hyperlink" Target="https://disk.yandex.ru/d/Vmp46Ez6Go5IBQ" TargetMode="External"/><Relationship Id="rId1743" Type="http://schemas.openxmlformats.org/officeDocument/2006/relationships/hyperlink" Target="https://disk.yandex.ru/d/tbN6bAryox-Apg" TargetMode="External"/><Relationship Id="rId1744" Type="http://schemas.openxmlformats.org/officeDocument/2006/relationships/hyperlink" Target="https://disk.yandex.ru/d/g7b9dmHxKRjELQ" TargetMode="External"/><Relationship Id="rId1745" Type="http://schemas.openxmlformats.org/officeDocument/2006/relationships/hyperlink" Target="https://disk.yandex.ru/d/VTwyw0S-GSWFXw" TargetMode="External"/><Relationship Id="rId1746" Type="http://schemas.openxmlformats.org/officeDocument/2006/relationships/hyperlink" Target="https://disk.yandex.ru/d/Vmp46Ez6Go5IBQ" TargetMode="External"/><Relationship Id="rId1747" Type="http://schemas.openxmlformats.org/officeDocument/2006/relationships/hyperlink" Target="https://disk.yandex.ru/d/tbN6bAryox-Apg" TargetMode="External"/><Relationship Id="rId1748" Type="http://schemas.openxmlformats.org/officeDocument/2006/relationships/hyperlink" Target="https://disk.yandex.ru/d/g7b9dmHxKRjELQ" TargetMode="External"/><Relationship Id="rId1749" Type="http://schemas.openxmlformats.org/officeDocument/2006/relationships/hyperlink" Target="https://disk.yandex.ru/d/F09SbOTuvNFdBw" TargetMode="External"/><Relationship Id="rId1740" Type="http://schemas.openxmlformats.org/officeDocument/2006/relationships/hyperlink" Target="https://disk.yandex.ru/d/VBlZFoTmo9xQwQ" TargetMode="External"/><Relationship Id="rId1710" Type="http://schemas.openxmlformats.org/officeDocument/2006/relationships/hyperlink" Target="https://disk.yandex.ru/d/xy_Tsq_E3rvldQ" TargetMode="External"/><Relationship Id="rId1711" Type="http://schemas.openxmlformats.org/officeDocument/2006/relationships/hyperlink" Target="https://disk.yandex.ru/d/ct5vMPklveasdA" TargetMode="External"/><Relationship Id="rId1712" Type="http://schemas.openxmlformats.org/officeDocument/2006/relationships/hyperlink" Target="https://disk.yandex.ru/d/VBlZFoTmo9xQwQ" TargetMode="External"/><Relationship Id="rId1713" Type="http://schemas.openxmlformats.org/officeDocument/2006/relationships/hyperlink" Target="https://disk.yandex.ru/d/L-tlq8ECN5PSBQ" TargetMode="External"/><Relationship Id="rId1714" Type="http://schemas.openxmlformats.org/officeDocument/2006/relationships/hyperlink" Target="https://disk.yandex.ru/d/xy_Tsq_E3rvldQ" TargetMode="External"/><Relationship Id="rId1715" Type="http://schemas.openxmlformats.org/officeDocument/2006/relationships/hyperlink" Target="https://disk.yandex.ru/d/ct5vMPklveasdA" TargetMode="External"/><Relationship Id="rId1716" Type="http://schemas.openxmlformats.org/officeDocument/2006/relationships/hyperlink" Target="https://disk.yandex.ru/d/VBlZFoTmo9xQwQ" TargetMode="External"/><Relationship Id="rId1717" Type="http://schemas.openxmlformats.org/officeDocument/2006/relationships/hyperlink" Target="https://disk.yandex.ru/d/VbJwtcPOLlCl0A" TargetMode="External"/><Relationship Id="rId1718" Type="http://schemas.openxmlformats.org/officeDocument/2006/relationships/hyperlink" Target="https://disk.yandex.ru/d/xy_Tsq_E3rvldQ" TargetMode="External"/><Relationship Id="rId1719" Type="http://schemas.openxmlformats.org/officeDocument/2006/relationships/hyperlink" Target="https://disk.yandex.ru/d/ct5vMPklveasdA" TargetMode="External"/><Relationship Id="rId1700" Type="http://schemas.openxmlformats.org/officeDocument/2006/relationships/hyperlink" Target="https://disk.yandex.ru/d/VBlZFoTmo9xQwQ" TargetMode="External"/><Relationship Id="rId1701" Type="http://schemas.openxmlformats.org/officeDocument/2006/relationships/hyperlink" Target="https://disk.yandex.ru/d/20dg97lSVF2KNw" TargetMode="External"/><Relationship Id="rId1702" Type="http://schemas.openxmlformats.org/officeDocument/2006/relationships/hyperlink" Target="https://disk.yandex.ru/d/xy_Tsq_E3rvldQ" TargetMode="External"/><Relationship Id="rId1703" Type="http://schemas.openxmlformats.org/officeDocument/2006/relationships/hyperlink" Target="https://disk.yandex.ru/d/ct5vMPklveasdA" TargetMode="External"/><Relationship Id="rId1704" Type="http://schemas.openxmlformats.org/officeDocument/2006/relationships/hyperlink" Target="https://disk.yandex.ru/d/VBlZFoTmo9xQwQ" TargetMode="External"/><Relationship Id="rId1705" Type="http://schemas.openxmlformats.org/officeDocument/2006/relationships/hyperlink" Target="https://disk.yandex.ru/d/2yjze7KT_SlWjQ" TargetMode="External"/><Relationship Id="rId1706" Type="http://schemas.openxmlformats.org/officeDocument/2006/relationships/hyperlink" Target="https://disk.yandex.ru/d/xy_Tsq_E3rvldQ" TargetMode="External"/><Relationship Id="rId1707" Type="http://schemas.openxmlformats.org/officeDocument/2006/relationships/hyperlink" Target="https://disk.yandex.ru/d/ct5vMPklveasdA" TargetMode="External"/><Relationship Id="rId1708" Type="http://schemas.openxmlformats.org/officeDocument/2006/relationships/hyperlink" Target="https://disk.yandex.ru/d/VBlZFoTmo9xQwQ" TargetMode="External"/><Relationship Id="rId1709" Type="http://schemas.openxmlformats.org/officeDocument/2006/relationships/hyperlink" Target="https://disk.yandex.ru/d/ESH6RvWq8f2BMg" TargetMode="External"/><Relationship Id="rId40" Type="http://schemas.openxmlformats.org/officeDocument/2006/relationships/hyperlink" Target="https://disk.yandex.ru/i/DXTMoOZbJr5Lsw" TargetMode="External"/><Relationship Id="rId1334" Type="http://schemas.openxmlformats.org/officeDocument/2006/relationships/hyperlink" Target="https://disk.yandex.ru/d/ExZAZ5dTZiWsFw" TargetMode="External"/><Relationship Id="rId1335" Type="http://schemas.openxmlformats.org/officeDocument/2006/relationships/hyperlink" Target="https://disk.yandex.ru/d/Wc7zrsHANGkJvw" TargetMode="External"/><Relationship Id="rId42" Type="http://schemas.openxmlformats.org/officeDocument/2006/relationships/hyperlink" Target="https://disk.yandex.ru/d/77HD5UAXMwhWHA" TargetMode="External"/><Relationship Id="rId1336" Type="http://schemas.openxmlformats.org/officeDocument/2006/relationships/hyperlink" Target="https://disk.yandex.ru/d/PhPoSxHQmbx6Hw" TargetMode="External"/><Relationship Id="rId41" Type="http://schemas.openxmlformats.org/officeDocument/2006/relationships/hyperlink" Target="https://disk.yandex.ru/d/Zrh5YU4j7vzlSg" TargetMode="External"/><Relationship Id="rId1337" Type="http://schemas.openxmlformats.org/officeDocument/2006/relationships/hyperlink" Target="https://disk.yandex.ru/d/jqX3x23Vuod5sQ" TargetMode="External"/><Relationship Id="rId44" Type="http://schemas.openxmlformats.org/officeDocument/2006/relationships/hyperlink" Target="https://disk.yandex.ru/i/DXTMoOZbJr5Lsw" TargetMode="External"/><Relationship Id="rId1338" Type="http://schemas.openxmlformats.org/officeDocument/2006/relationships/hyperlink" Target="https://disk.yandex.ru/d/03YccpTbp530lA" TargetMode="External"/><Relationship Id="rId43" Type="http://schemas.openxmlformats.org/officeDocument/2006/relationships/hyperlink" Target="https://disk.yandex.ru/d/KPLEmzsMIm7HFQ" TargetMode="External"/><Relationship Id="rId1339" Type="http://schemas.openxmlformats.org/officeDocument/2006/relationships/hyperlink" Target="https://disk.yandex.ru/d/Wc7zrsHANGkJvw" TargetMode="External"/><Relationship Id="rId46" Type="http://schemas.openxmlformats.org/officeDocument/2006/relationships/hyperlink" Target="https://disk.yandex.ru/d/aTUcX2vjA39Evw" TargetMode="External"/><Relationship Id="rId45" Type="http://schemas.openxmlformats.org/officeDocument/2006/relationships/hyperlink" Target="https://disk.yandex.ru/d/uFebbC-NWiEhFQ" TargetMode="External"/><Relationship Id="rId745" Type="http://schemas.openxmlformats.org/officeDocument/2006/relationships/hyperlink" Target="https://disk.yandex.ru/d/diX9xWf-7WHdeA" TargetMode="External"/><Relationship Id="rId744" Type="http://schemas.openxmlformats.org/officeDocument/2006/relationships/hyperlink" Target="https://disk.yandex.ru/d/g0YSIzkT90Pywg" TargetMode="External"/><Relationship Id="rId743" Type="http://schemas.openxmlformats.org/officeDocument/2006/relationships/hyperlink" Target="https://disk.yandex.ru/d/mp6WtL3xVcWO6g" TargetMode="External"/><Relationship Id="rId742" Type="http://schemas.openxmlformats.org/officeDocument/2006/relationships/hyperlink" Target="https://disk.yandex.ru/d/FJdA-hxQthmZEg" TargetMode="External"/><Relationship Id="rId749" Type="http://schemas.openxmlformats.org/officeDocument/2006/relationships/hyperlink" Target="https://disk.yandex.ru/d/s0JN5cmoS20Nfg" TargetMode="External"/><Relationship Id="rId748" Type="http://schemas.openxmlformats.org/officeDocument/2006/relationships/hyperlink" Target="https://disk.yandex.ru/d/g0YSIzkT90Pywg" TargetMode="External"/><Relationship Id="rId747" Type="http://schemas.openxmlformats.org/officeDocument/2006/relationships/hyperlink" Target="https://disk.yandex.ru/d/mp6WtL3xVcWO6g" TargetMode="External"/><Relationship Id="rId746" Type="http://schemas.openxmlformats.org/officeDocument/2006/relationships/hyperlink" Target="https://disk.yandex.ru/d/FJdA-hxQthmZEg" TargetMode="External"/><Relationship Id="rId48" Type="http://schemas.openxmlformats.org/officeDocument/2006/relationships/hyperlink" Target="https://disk.yandex.ru/d/pWuDOXqo74ZXAg" TargetMode="External"/><Relationship Id="rId47" Type="http://schemas.openxmlformats.org/officeDocument/2006/relationships/hyperlink" Target="https://disk.yandex.ru/d/bJ2qND0PcmCyGw" TargetMode="External"/><Relationship Id="rId49" Type="http://schemas.openxmlformats.org/officeDocument/2006/relationships/hyperlink" Target="https://disk.yandex.ru/d/SYu_GS8pnDUqGg" TargetMode="External"/><Relationship Id="rId2660" Type="http://schemas.openxmlformats.org/officeDocument/2006/relationships/hyperlink" Target="https://disk.yandex.ru/d/sB0VeNTKLrXMFQ" TargetMode="External"/><Relationship Id="rId741" Type="http://schemas.openxmlformats.org/officeDocument/2006/relationships/hyperlink" Target="https://disk.yandex.ru/d/h6ja1GZ4a6HCqw" TargetMode="External"/><Relationship Id="rId1330" Type="http://schemas.openxmlformats.org/officeDocument/2006/relationships/hyperlink" Target="https://disk.yandex.ru/d/6E0cy1pHyj9KAA" TargetMode="External"/><Relationship Id="rId2661" Type="http://schemas.openxmlformats.org/officeDocument/2006/relationships/drawing" Target="../drawings/drawing1.xml"/><Relationship Id="rId740" Type="http://schemas.openxmlformats.org/officeDocument/2006/relationships/hyperlink" Target="https://disk.yandex.ru/d/g0YSIzkT90Pywg" TargetMode="External"/><Relationship Id="rId1331" Type="http://schemas.openxmlformats.org/officeDocument/2006/relationships/hyperlink" Target="https://disk.yandex.ru/d/Wc7zrsHANGkJvw" TargetMode="External"/><Relationship Id="rId1332" Type="http://schemas.openxmlformats.org/officeDocument/2006/relationships/hyperlink" Target="https://disk.yandex.ru/d/PhPoSxHQmbx6Hw" TargetMode="External"/><Relationship Id="rId1333" Type="http://schemas.openxmlformats.org/officeDocument/2006/relationships/hyperlink" Target="https://disk.yandex.ru/d/jqX3x23Vuod5sQ" TargetMode="External"/><Relationship Id="rId1323" Type="http://schemas.openxmlformats.org/officeDocument/2006/relationships/hyperlink" Target="https://disk.yandex.ru/d/Wc7zrsHANGkJvw" TargetMode="External"/><Relationship Id="rId2654" Type="http://schemas.openxmlformats.org/officeDocument/2006/relationships/hyperlink" Target="https://disk.yandex.ru/d/GChuBfI9vpOwcA" TargetMode="External"/><Relationship Id="rId1324" Type="http://schemas.openxmlformats.org/officeDocument/2006/relationships/hyperlink" Target="https://disk.yandex.ru/d/PhPoSxHQmbx6Hw" TargetMode="External"/><Relationship Id="rId2655" Type="http://schemas.openxmlformats.org/officeDocument/2006/relationships/hyperlink" Target="https://disk.yandex.ru/d/ODRDO_JcvTu_0A" TargetMode="External"/><Relationship Id="rId31" Type="http://schemas.openxmlformats.org/officeDocument/2006/relationships/hyperlink" Target="https://disk.yandex.ru/d/KPLEmzsMIm7HFQ" TargetMode="External"/><Relationship Id="rId1325" Type="http://schemas.openxmlformats.org/officeDocument/2006/relationships/hyperlink" Target="https://disk.yandex.ru/d/jqX3x23Vuod5sQ" TargetMode="External"/><Relationship Id="rId2656" Type="http://schemas.openxmlformats.org/officeDocument/2006/relationships/hyperlink" Target="https://disk.yandex.ru/d/6C_2WZA7BRX2_A" TargetMode="External"/><Relationship Id="rId30" Type="http://schemas.openxmlformats.org/officeDocument/2006/relationships/hyperlink" Target="https://disk.yandex.ru/d/77HD5UAXMwhWHA" TargetMode="External"/><Relationship Id="rId1326" Type="http://schemas.openxmlformats.org/officeDocument/2006/relationships/hyperlink" Target="https://disk.yandex.ru/d/EKdC-WFPXar3zQ" TargetMode="External"/><Relationship Id="rId2657" Type="http://schemas.openxmlformats.org/officeDocument/2006/relationships/hyperlink" Target="https://disk.yandex.ru/d/sB0VeNTKLrXMFQ" TargetMode="External"/><Relationship Id="rId33" Type="http://schemas.openxmlformats.org/officeDocument/2006/relationships/hyperlink" Target="https://disk.yandex.ru/d/nUXht-eN_5OHFA" TargetMode="External"/><Relationship Id="rId1327" Type="http://schemas.openxmlformats.org/officeDocument/2006/relationships/hyperlink" Target="https://disk.yandex.ru/d/Wc7zrsHANGkJvw" TargetMode="External"/><Relationship Id="rId2658" Type="http://schemas.openxmlformats.org/officeDocument/2006/relationships/hyperlink" Target="https://disk.yandex.ru/d/qISrJSfRpMaASg" TargetMode="External"/><Relationship Id="rId32" Type="http://schemas.openxmlformats.org/officeDocument/2006/relationships/hyperlink" Target="https://disk.yandex.ru/i/DXTMoOZbJr5Lsw" TargetMode="External"/><Relationship Id="rId1328" Type="http://schemas.openxmlformats.org/officeDocument/2006/relationships/hyperlink" Target="https://disk.yandex.ru/d/PhPoSxHQmbx6Hw" TargetMode="External"/><Relationship Id="rId2659" Type="http://schemas.openxmlformats.org/officeDocument/2006/relationships/hyperlink" Target="https://disk.yandex.ru/d/6C_2WZA7BRX2_A" TargetMode="External"/><Relationship Id="rId35" Type="http://schemas.openxmlformats.org/officeDocument/2006/relationships/hyperlink" Target="https://disk.yandex.ru/d/KPLEmzsMIm7HFQ" TargetMode="External"/><Relationship Id="rId1329" Type="http://schemas.openxmlformats.org/officeDocument/2006/relationships/hyperlink" Target="https://disk.yandex.ru/d/jqX3x23Vuod5sQ" TargetMode="External"/><Relationship Id="rId34" Type="http://schemas.openxmlformats.org/officeDocument/2006/relationships/hyperlink" Target="https://disk.yandex.ru/d/77HD5UAXMwhWHA" TargetMode="External"/><Relationship Id="rId739" Type="http://schemas.openxmlformats.org/officeDocument/2006/relationships/hyperlink" Target="https://disk.yandex.ru/d/mp6WtL3xVcWO6g" TargetMode="External"/><Relationship Id="rId734" Type="http://schemas.openxmlformats.org/officeDocument/2006/relationships/hyperlink" Target="https://disk.yandex.ru/d/FJdA-hxQthmZEg" TargetMode="External"/><Relationship Id="rId733" Type="http://schemas.openxmlformats.org/officeDocument/2006/relationships/hyperlink" Target="https://disk.yandex.ru/d/-GFMeovqSbk-iA" TargetMode="External"/><Relationship Id="rId732" Type="http://schemas.openxmlformats.org/officeDocument/2006/relationships/hyperlink" Target="https://disk.yandex.ru/d/g0YSIzkT90Pywg" TargetMode="External"/><Relationship Id="rId731" Type="http://schemas.openxmlformats.org/officeDocument/2006/relationships/hyperlink" Target="https://disk.yandex.ru/d/mp6WtL3xVcWO6g" TargetMode="External"/><Relationship Id="rId738" Type="http://schemas.openxmlformats.org/officeDocument/2006/relationships/hyperlink" Target="https://disk.yandex.ru/d/FJdA-hxQthmZEg" TargetMode="External"/><Relationship Id="rId737" Type="http://schemas.openxmlformats.org/officeDocument/2006/relationships/hyperlink" Target="https://disk.yandex.ru/d/6wtZd42MCaN7LQ" TargetMode="External"/><Relationship Id="rId736" Type="http://schemas.openxmlformats.org/officeDocument/2006/relationships/hyperlink" Target="https://disk.yandex.ru/d/g0YSIzkT90Pywg" TargetMode="External"/><Relationship Id="rId735" Type="http://schemas.openxmlformats.org/officeDocument/2006/relationships/hyperlink" Target="https://disk.yandex.ru/d/mp6WtL3xVcWO6g" TargetMode="External"/><Relationship Id="rId37" Type="http://schemas.openxmlformats.org/officeDocument/2006/relationships/hyperlink" Target="https://disk.yandex.ru/d/MfpYg2JsH80X8g" TargetMode="External"/><Relationship Id="rId36" Type="http://schemas.openxmlformats.org/officeDocument/2006/relationships/hyperlink" Target="https://disk.yandex.ru/i/DXTMoOZbJr5Lsw" TargetMode="External"/><Relationship Id="rId39" Type="http://schemas.openxmlformats.org/officeDocument/2006/relationships/hyperlink" Target="https://disk.yandex.ru/d/KPLEmzsMIm7HFQ" TargetMode="External"/><Relationship Id="rId38" Type="http://schemas.openxmlformats.org/officeDocument/2006/relationships/hyperlink" Target="https://disk.yandex.ru/d/77HD5UAXMwhWHA" TargetMode="External"/><Relationship Id="rId730" Type="http://schemas.openxmlformats.org/officeDocument/2006/relationships/hyperlink" Target="https://disk.yandex.ru/d/FJdA-hxQthmZEg" TargetMode="External"/><Relationship Id="rId2650" Type="http://schemas.openxmlformats.org/officeDocument/2006/relationships/hyperlink" Target="https://disk.yandex.ru/d/40tfry2m3qJd3Q" TargetMode="External"/><Relationship Id="rId1320" Type="http://schemas.openxmlformats.org/officeDocument/2006/relationships/hyperlink" Target="https://disk.yandex.ru/d/PhPoSxHQmbx6Hw" TargetMode="External"/><Relationship Id="rId2651" Type="http://schemas.openxmlformats.org/officeDocument/2006/relationships/hyperlink" Target="https://disk.yandex.ru/d/U7-1M5ffShg-Aw" TargetMode="External"/><Relationship Id="rId1321" Type="http://schemas.openxmlformats.org/officeDocument/2006/relationships/hyperlink" Target="https://disk.yandex.ru/d/jqX3x23Vuod5sQ" TargetMode="External"/><Relationship Id="rId2652" Type="http://schemas.openxmlformats.org/officeDocument/2006/relationships/hyperlink" Target="https://disk.yandex.ru/d/Tf9Xj1SuzEL0yw" TargetMode="External"/><Relationship Id="rId1322" Type="http://schemas.openxmlformats.org/officeDocument/2006/relationships/hyperlink" Target="https://disk.yandex.ru/d/Dwz-dvPjuGwdrg" TargetMode="External"/><Relationship Id="rId2653" Type="http://schemas.openxmlformats.org/officeDocument/2006/relationships/hyperlink" Target="https://disk.yandex.ru/d/SZ8dX1-UEpwqYA" TargetMode="External"/><Relationship Id="rId1356" Type="http://schemas.openxmlformats.org/officeDocument/2006/relationships/hyperlink" Target="https://disk.yandex.ru/d/PhPoSxHQmbx6Hw" TargetMode="External"/><Relationship Id="rId2203" Type="http://schemas.openxmlformats.org/officeDocument/2006/relationships/hyperlink" Target="https://disk.yandex.ru/d/_AavwcWhk9ze1A" TargetMode="External"/><Relationship Id="rId1357" Type="http://schemas.openxmlformats.org/officeDocument/2006/relationships/hyperlink" Target="https://disk.yandex.ru/d/jqX3x23Vuod5sQ" TargetMode="External"/><Relationship Id="rId2204" Type="http://schemas.openxmlformats.org/officeDocument/2006/relationships/hyperlink" Target="https://disk.yandex.ru/d/i1dV4bIjVbaFHw" TargetMode="External"/><Relationship Id="rId20" Type="http://schemas.openxmlformats.org/officeDocument/2006/relationships/hyperlink" Target="https://disk.yandex.ru/i/DXTMoOZbJr5Lsw" TargetMode="External"/><Relationship Id="rId1358" Type="http://schemas.openxmlformats.org/officeDocument/2006/relationships/hyperlink" Target="https://disk.yandex.ru/d/OnANjlxqz8Yw_w" TargetMode="External"/><Relationship Id="rId2205" Type="http://schemas.openxmlformats.org/officeDocument/2006/relationships/hyperlink" Target="https://disk.yandex.ru/d/IXsuos_cPpN8nw" TargetMode="External"/><Relationship Id="rId1359" Type="http://schemas.openxmlformats.org/officeDocument/2006/relationships/hyperlink" Target="https://disk.yandex.ru/d/Wc7zrsHANGkJvw" TargetMode="External"/><Relationship Id="rId2206" Type="http://schemas.openxmlformats.org/officeDocument/2006/relationships/hyperlink" Target="https://disk.yandex.ru/d/_AavwcWhk9ze1A" TargetMode="External"/><Relationship Id="rId22" Type="http://schemas.openxmlformats.org/officeDocument/2006/relationships/hyperlink" Target="https://disk.yandex.ru/d/77HD5UAXMwhWHA" TargetMode="External"/><Relationship Id="rId2207" Type="http://schemas.openxmlformats.org/officeDocument/2006/relationships/hyperlink" Target="https://disk.yandex.ru/d/pFgo05agBPNPjg" TargetMode="External"/><Relationship Id="rId21" Type="http://schemas.openxmlformats.org/officeDocument/2006/relationships/hyperlink" Target="https://disk.yandex.ru/d/eStrk6nX0Ff72Q" TargetMode="External"/><Relationship Id="rId2208" Type="http://schemas.openxmlformats.org/officeDocument/2006/relationships/hyperlink" Target="https://disk.yandex.ru/d/IXsuos_cPpN8nw" TargetMode="External"/><Relationship Id="rId24" Type="http://schemas.openxmlformats.org/officeDocument/2006/relationships/hyperlink" Target="https://disk.yandex.ru/i/DXTMoOZbJr5Lsw" TargetMode="External"/><Relationship Id="rId2209" Type="http://schemas.openxmlformats.org/officeDocument/2006/relationships/hyperlink" Target="https://disk.yandex.ru/d/_AavwcWhk9ze1A" TargetMode="External"/><Relationship Id="rId23" Type="http://schemas.openxmlformats.org/officeDocument/2006/relationships/hyperlink" Target="https://disk.yandex.ru/d/KPLEmzsMIm7HFQ" TargetMode="External"/><Relationship Id="rId767" Type="http://schemas.openxmlformats.org/officeDocument/2006/relationships/hyperlink" Target="https://disk.yandex.ru/d/dYChsgk-aLKV8A" TargetMode="External"/><Relationship Id="rId766" Type="http://schemas.openxmlformats.org/officeDocument/2006/relationships/hyperlink" Target="https://disk.yandex.ru/d/rHM96ZD039oc_w" TargetMode="External"/><Relationship Id="rId765" Type="http://schemas.openxmlformats.org/officeDocument/2006/relationships/hyperlink" Target="https://disk.yandex.ru/d/TwL7oN48laFPiw" TargetMode="External"/><Relationship Id="rId764" Type="http://schemas.openxmlformats.org/officeDocument/2006/relationships/hyperlink" Target="https://disk.yandex.ru/d/mQNOj2xWURYlgw" TargetMode="External"/><Relationship Id="rId769" Type="http://schemas.openxmlformats.org/officeDocument/2006/relationships/hyperlink" Target="https://disk.yandex.ru/d/9_ZJ0Qx3cPkfAQ" TargetMode="External"/><Relationship Id="rId768" Type="http://schemas.openxmlformats.org/officeDocument/2006/relationships/hyperlink" Target="https://disk.yandex.ru/d/mQNOj2xWURYlgw" TargetMode="External"/><Relationship Id="rId26" Type="http://schemas.openxmlformats.org/officeDocument/2006/relationships/hyperlink" Target="https://disk.yandex.ru/d/77HD5UAXMwhWHA" TargetMode="External"/><Relationship Id="rId25" Type="http://schemas.openxmlformats.org/officeDocument/2006/relationships/hyperlink" Target="https://disk.yandex.ru/d/sMWL3xbhMeMsFg" TargetMode="External"/><Relationship Id="rId28" Type="http://schemas.openxmlformats.org/officeDocument/2006/relationships/hyperlink" Target="https://disk.yandex.ru/i/DXTMoOZbJr5Lsw" TargetMode="External"/><Relationship Id="rId1350" Type="http://schemas.openxmlformats.org/officeDocument/2006/relationships/hyperlink" Target="https://disk.yandex.ru/d/REltMmHLu7wmlA" TargetMode="External"/><Relationship Id="rId27" Type="http://schemas.openxmlformats.org/officeDocument/2006/relationships/hyperlink" Target="https://disk.yandex.ru/d/KPLEmzsMIm7HFQ" TargetMode="External"/><Relationship Id="rId1351" Type="http://schemas.openxmlformats.org/officeDocument/2006/relationships/hyperlink" Target="https://disk.yandex.ru/d/Wc7zrsHANGkJvw" TargetMode="External"/><Relationship Id="rId763" Type="http://schemas.openxmlformats.org/officeDocument/2006/relationships/hyperlink" Target="https://disk.yandex.ru/d/dYChsgk-aLKV8A" TargetMode="External"/><Relationship Id="rId1352" Type="http://schemas.openxmlformats.org/officeDocument/2006/relationships/hyperlink" Target="https://disk.yandex.ru/d/PhPoSxHQmbx6Hw" TargetMode="External"/><Relationship Id="rId29" Type="http://schemas.openxmlformats.org/officeDocument/2006/relationships/hyperlink" Target="https://disk.yandex.ru/d/01XoVvRYWrkLbA" TargetMode="External"/><Relationship Id="rId762" Type="http://schemas.openxmlformats.org/officeDocument/2006/relationships/hyperlink" Target="https://disk.yandex.ru/d/rHM96ZD039oc_w" TargetMode="External"/><Relationship Id="rId1353" Type="http://schemas.openxmlformats.org/officeDocument/2006/relationships/hyperlink" Target="https://disk.yandex.ru/d/jqX3x23Vuod5sQ" TargetMode="External"/><Relationship Id="rId2200" Type="http://schemas.openxmlformats.org/officeDocument/2006/relationships/hyperlink" Target="https://disk.yandex.ru/d/_AavwcWhk9ze1A" TargetMode="External"/><Relationship Id="rId761" Type="http://schemas.openxmlformats.org/officeDocument/2006/relationships/hyperlink" Target="https://disk.yandex.ru/d/Egc-ajHKGQXVqw" TargetMode="External"/><Relationship Id="rId1354" Type="http://schemas.openxmlformats.org/officeDocument/2006/relationships/hyperlink" Target="https://disk.yandex.ru/d/WbztL9aZJZUtLA" TargetMode="External"/><Relationship Id="rId2201" Type="http://schemas.openxmlformats.org/officeDocument/2006/relationships/hyperlink" Target="https://disk.yandex.ru/d/7R2RMjRrbN6Kvg" TargetMode="External"/><Relationship Id="rId760" Type="http://schemas.openxmlformats.org/officeDocument/2006/relationships/hyperlink" Target="https://disk.yandex.ru/d/mQNOj2xWURYlgw" TargetMode="External"/><Relationship Id="rId1355" Type="http://schemas.openxmlformats.org/officeDocument/2006/relationships/hyperlink" Target="https://disk.yandex.ru/d/Wc7zrsHANGkJvw" TargetMode="External"/><Relationship Id="rId2202" Type="http://schemas.openxmlformats.org/officeDocument/2006/relationships/hyperlink" Target="https://disk.yandex.ru/d/IXsuos_cPpN8nw" TargetMode="External"/><Relationship Id="rId1345" Type="http://schemas.openxmlformats.org/officeDocument/2006/relationships/hyperlink" Target="https://disk.yandex.ru/d/jqX3x23Vuod5sQ" TargetMode="External"/><Relationship Id="rId1346" Type="http://schemas.openxmlformats.org/officeDocument/2006/relationships/hyperlink" Target="https://disk.yandex.ru/d/bt6qSqjcFCV8qA" TargetMode="External"/><Relationship Id="rId1347" Type="http://schemas.openxmlformats.org/officeDocument/2006/relationships/hyperlink" Target="https://disk.yandex.ru/d/Wc7zrsHANGkJvw" TargetMode="External"/><Relationship Id="rId1348" Type="http://schemas.openxmlformats.org/officeDocument/2006/relationships/hyperlink" Target="https://disk.yandex.ru/d/PhPoSxHQmbx6Hw" TargetMode="External"/><Relationship Id="rId11" Type="http://schemas.openxmlformats.org/officeDocument/2006/relationships/hyperlink" Target="https://disk.yandex.ru/d/KPLEmzsMIm7HFQ" TargetMode="External"/><Relationship Id="rId1349" Type="http://schemas.openxmlformats.org/officeDocument/2006/relationships/hyperlink" Target="https://disk.yandex.ru/d/jqX3x23Vuod5sQ" TargetMode="External"/><Relationship Id="rId10" Type="http://schemas.openxmlformats.org/officeDocument/2006/relationships/hyperlink" Target="https://disk.yandex.ru/d/77HD5UAXMwhWHA" TargetMode="External"/><Relationship Id="rId13" Type="http://schemas.openxmlformats.org/officeDocument/2006/relationships/hyperlink" Target="https://disk.yandex.ru/d/nlOgOn6xot5O3w" TargetMode="External"/><Relationship Id="rId12" Type="http://schemas.openxmlformats.org/officeDocument/2006/relationships/hyperlink" Target="https://disk.yandex.ru/i/DXTMoOZbJr5Lsw" TargetMode="External"/><Relationship Id="rId756" Type="http://schemas.openxmlformats.org/officeDocument/2006/relationships/hyperlink" Target="https://disk.yandex.ru/d/mQNOj2xWURYlgw" TargetMode="External"/><Relationship Id="rId755" Type="http://schemas.openxmlformats.org/officeDocument/2006/relationships/hyperlink" Target="https://disk.yandex.ru/d/dYChsgk-aLKV8A" TargetMode="External"/><Relationship Id="rId754" Type="http://schemas.openxmlformats.org/officeDocument/2006/relationships/hyperlink" Target="https://disk.yandex.ru/d/rHM96ZD039oc_w" TargetMode="External"/><Relationship Id="rId753" Type="http://schemas.openxmlformats.org/officeDocument/2006/relationships/hyperlink" Target="https://disk.yandex.ru/d/KCX3vMc5FCtWAQ" TargetMode="External"/><Relationship Id="rId759" Type="http://schemas.openxmlformats.org/officeDocument/2006/relationships/hyperlink" Target="https://disk.yandex.ru/d/dYChsgk-aLKV8A" TargetMode="External"/><Relationship Id="rId758" Type="http://schemas.openxmlformats.org/officeDocument/2006/relationships/hyperlink" Target="https://disk.yandex.ru/d/rHM96ZD039oc_w" TargetMode="External"/><Relationship Id="rId757" Type="http://schemas.openxmlformats.org/officeDocument/2006/relationships/hyperlink" Target="https://disk.yandex.ru/d/22KMPdpEpYDYNw" TargetMode="External"/><Relationship Id="rId15" Type="http://schemas.openxmlformats.org/officeDocument/2006/relationships/hyperlink" Target="https://disk.yandex.ru/d/KPLEmzsMIm7HFQ" TargetMode="External"/><Relationship Id="rId14" Type="http://schemas.openxmlformats.org/officeDocument/2006/relationships/hyperlink" Target="https://disk.yandex.ru/d/77HD5UAXMwhWHA" TargetMode="External"/><Relationship Id="rId17" Type="http://schemas.openxmlformats.org/officeDocument/2006/relationships/hyperlink" Target="https://disk.yandex.ru/d/ZYk9J_5il32JLA" TargetMode="External"/><Relationship Id="rId16" Type="http://schemas.openxmlformats.org/officeDocument/2006/relationships/hyperlink" Target="https://disk.yandex.ru/i/DXTMoOZbJr5Lsw" TargetMode="External"/><Relationship Id="rId1340" Type="http://schemas.openxmlformats.org/officeDocument/2006/relationships/hyperlink" Target="https://disk.yandex.ru/d/PhPoSxHQmbx6Hw" TargetMode="External"/><Relationship Id="rId19" Type="http://schemas.openxmlformats.org/officeDocument/2006/relationships/hyperlink" Target="https://disk.yandex.ru/d/KPLEmzsMIm7HFQ" TargetMode="External"/><Relationship Id="rId752" Type="http://schemas.openxmlformats.org/officeDocument/2006/relationships/hyperlink" Target="https://disk.yandex.ru/d/g0YSIzkT90Pywg" TargetMode="External"/><Relationship Id="rId1341" Type="http://schemas.openxmlformats.org/officeDocument/2006/relationships/hyperlink" Target="https://disk.yandex.ru/d/jqX3x23Vuod5sQ" TargetMode="External"/><Relationship Id="rId18" Type="http://schemas.openxmlformats.org/officeDocument/2006/relationships/hyperlink" Target="https://disk.yandex.ru/d/77HD5UAXMwhWHA" TargetMode="External"/><Relationship Id="rId751" Type="http://schemas.openxmlformats.org/officeDocument/2006/relationships/hyperlink" Target="https://disk.yandex.ru/d/mp6WtL3xVcWO6g" TargetMode="External"/><Relationship Id="rId1342" Type="http://schemas.openxmlformats.org/officeDocument/2006/relationships/hyperlink" Target="https://disk.yandex.ru/d/6ZRQjEhtCgs5fA" TargetMode="External"/><Relationship Id="rId750" Type="http://schemas.openxmlformats.org/officeDocument/2006/relationships/hyperlink" Target="https://disk.yandex.ru/d/FJdA-hxQthmZEg" TargetMode="External"/><Relationship Id="rId1343" Type="http://schemas.openxmlformats.org/officeDocument/2006/relationships/hyperlink" Target="https://disk.yandex.ru/d/Wc7zrsHANGkJvw" TargetMode="External"/><Relationship Id="rId1344" Type="http://schemas.openxmlformats.org/officeDocument/2006/relationships/hyperlink" Target="https://disk.yandex.ru/d/PhPoSxHQmbx6Hw" TargetMode="External"/><Relationship Id="rId84" Type="http://schemas.openxmlformats.org/officeDocument/2006/relationships/hyperlink" Target="https://disk.yandex.ru/d/pWuDOXqo74ZXAg" TargetMode="External"/><Relationship Id="rId1774" Type="http://schemas.openxmlformats.org/officeDocument/2006/relationships/hyperlink" Target="https://disk.yandex.ru/d/Vmp46Ez6Go5IBQ" TargetMode="External"/><Relationship Id="rId2621" Type="http://schemas.openxmlformats.org/officeDocument/2006/relationships/hyperlink" Target="https://disk.yandex.ru/d/XVzm81szqXBYyg" TargetMode="External"/><Relationship Id="rId83" Type="http://schemas.openxmlformats.org/officeDocument/2006/relationships/hyperlink" Target="https://disk.yandex.ru/d/bJ2qND0PcmCyGw" TargetMode="External"/><Relationship Id="rId1775" Type="http://schemas.openxmlformats.org/officeDocument/2006/relationships/hyperlink" Target="https://disk.yandex.ru/d/tbN6bAryox-Apg" TargetMode="External"/><Relationship Id="rId2622" Type="http://schemas.openxmlformats.org/officeDocument/2006/relationships/hyperlink" Target="https://disk.yandex.ru/d/wWnWgn3292X1Fw" TargetMode="External"/><Relationship Id="rId86" Type="http://schemas.openxmlformats.org/officeDocument/2006/relationships/hyperlink" Target="https://disk.yandex.ru/d/aTUcX2vjA39Evw" TargetMode="External"/><Relationship Id="rId1776" Type="http://schemas.openxmlformats.org/officeDocument/2006/relationships/hyperlink" Target="https://disk.yandex.ru/d/g7b9dmHxKRjELQ" TargetMode="External"/><Relationship Id="rId2623" Type="http://schemas.openxmlformats.org/officeDocument/2006/relationships/hyperlink" Target="https://disk.yandex.ru/d/7AWNmFH8_H_XmQ" TargetMode="External"/><Relationship Id="rId85" Type="http://schemas.openxmlformats.org/officeDocument/2006/relationships/hyperlink" Target="https://disk.yandex.ru/d/N_slOuWfd1aWCQ" TargetMode="External"/><Relationship Id="rId1777" Type="http://schemas.openxmlformats.org/officeDocument/2006/relationships/hyperlink" Target="https://disk.yandex.ru/d/eCIv2XoaXeogZg" TargetMode="External"/><Relationship Id="rId2624" Type="http://schemas.openxmlformats.org/officeDocument/2006/relationships/hyperlink" Target="https://disk.yandex.ru/d/XVzm81szqXBYyg" TargetMode="External"/><Relationship Id="rId88" Type="http://schemas.openxmlformats.org/officeDocument/2006/relationships/hyperlink" Target="https://disk.yandex.ru/d/pWuDOXqo74ZXAg" TargetMode="External"/><Relationship Id="rId1778" Type="http://schemas.openxmlformats.org/officeDocument/2006/relationships/hyperlink" Target="https://disk.yandex.ru/d/Vmp46Ez6Go5IBQ" TargetMode="External"/><Relationship Id="rId2625" Type="http://schemas.openxmlformats.org/officeDocument/2006/relationships/hyperlink" Target="https://disk.yandex.ru/d/wWnWgn3292X1Fw" TargetMode="External"/><Relationship Id="rId87" Type="http://schemas.openxmlformats.org/officeDocument/2006/relationships/hyperlink" Target="https://disk.yandex.ru/d/bJ2qND0PcmCyGw" TargetMode="External"/><Relationship Id="rId1779" Type="http://schemas.openxmlformats.org/officeDocument/2006/relationships/hyperlink" Target="https://disk.yandex.ru/d/tbN6bAryox-Apg" TargetMode="External"/><Relationship Id="rId2626" Type="http://schemas.openxmlformats.org/officeDocument/2006/relationships/hyperlink" Target="https://disk.yandex.ru/d/6byNkz83WJ_H1w" TargetMode="External"/><Relationship Id="rId2627" Type="http://schemas.openxmlformats.org/officeDocument/2006/relationships/hyperlink" Target="https://disk.yandex.ru/d/XVzm81szqXBYyg" TargetMode="External"/><Relationship Id="rId89" Type="http://schemas.openxmlformats.org/officeDocument/2006/relationships/hyperlink" Target="https://disk.yandex.ru/d/aasBizPFhH__Pw" TargetMode="External"/><Relationship Id="rId2628" Type="http://schemas.openxmlformats.org/officeDocument/2006/relationships/hyperlink" Target="https://disk.yandex.ru/d/wWnWgn3292X1Fw" TargetMode="External"/><Relationship Id="rId709" Type="http://schemas.openxmlformats.org/officeDocument/2006/relationships/hyperlink" Target="https://disk.yandex.ru/d/jAtHbWcrZMlXEg" TargetMode="External"/><Relationship Id="rId2629" Type="http://schemas.openxmlformats.org/officeDocument/2006/relationships/hyperlink" Target="https://disk.yandex.ru/d/NLHMLW3wR83GgA" TargetMode="External"/><Relationship Id="rId708" Type="http://schemas.openxmlformats.org/officeDocument/2006/relationships/hyperlink" Target="https://disk.yandex.ru/d/3HMptWNzqlLRXw" TargetMode="External"/><Relationship Id="rId707" Type="http://schemas.openxmlformats.org/officeDocument/2006/relationships/hyperlink" Target="https://disk.yandex.ru/d/WkbFXWWI39Yi6Q" TargetMode="External"/><Relationship Id="rId706" Type="http://schemas.openxmlformats.org/officeDocument/2006/relationships/hyperlink" Target="https://disk.yandex.ru/d/yRe8q2MYAGfLxA" TargetMode="External"/><Relationship Id="rId80" Type="http://schemas.openxmlformats.org/officeDocument/2006/relationships/hyperlink" Target="https://disk.yandex.ru/d/pWuDOXqo74ZXAg" TargetMode="External"/><Relationship Id="rId82" Type="http://schemas.openxmlformats.org/officeDocument/2006/relationships/hyperlink" Target="https://disk.yandex.ru/d/aTUcX2vjA39Evw" TargetMode="External"/><Relationship Id="rId81" Type="http://schemas.openxmlformats.org/officeDocument/2006/relationships/hyperlink" Target="https://disk.yandex.ru/d/vTdnByPDo-t_AQ" TargetMode="External"/><Relationship Id="rId701" Type="http://schemas.openxmlformats.org/officeDocument/2006/relationships/hyperlink" Target="https://disk.yandex.ru/d/qMjnnfu5inVF5Q" TargetMode="External"/><Relationship Id="rId700" Type="http://schemas.openxmlformats.org/officeDocument/2006/relationships/hyperlink" Target="https://disk.yandex.ru/d/3HMptWNzqlLRXw" TargetMode="External"/><Relationship Id="rId705" Type="http://schemas.openxmlformats.org/officeDocument/2006/relationships/hyperlink" Target="https://disk.yandex.ru/d/e9kVlEr0wXRA_Q" TargetMode="External"/><Relationship Id="rId704" Type="http://schemas.openxmlformats.org/officeDocument/2006/relationships/hyperlink" Target="https://disk.yandex.ru/d/3HMptWNzqlLRXw" TargetMode="External"/><Relationship Id="rId703" Type="http://schemas.openxmlformats.org/officeDocument/2006/relationships/hyperlink" Target="https://disk.yandex.ru/d/WkbFXWWI39Yi6Q" TargetMode="External"/><Relationship Id="rId702" Type="http://schemas.openxmlformats.org/officeDocument/2006/relationships/hyperlink" Target="https://disk.yandex.ru/d/yRe8q2MYAGfLxA" TargetMode="External"/><Relationship Id="rId1770" Type="http://schemas.openxmlformats.org/officeDocument/2006/relationships/hyperlink" Target="https://disk.yandex.ru/d/Vmp46Ez6Go5IBQ" TargetMode="External"/><Relationship Id="rId1771" Type="http://schemas.openxmlformats.org/officeDocument/2006/relationships/hyperlink" Target="https://disk.yandex.ru/d/tbN6bAryox-Apg" TargetMode="External"/><Relationship Id="rId1772" Type="http://schemas.openxmlformats.org/officeDocument/2006/relationships/hyperlink" Target="https://disk.yandex.ru/d/g7b9dmHxKRjELQ" TargetMode="External"/><Relationship Id="rId1773" Type="http://schemas.openxmlformats.org/officeDocument/2006/relationships/hyperlink" Target="https://disk.yandex.ru/d/MRvALoyV9cd0iA" TargetMode="External"/><Relationship Id="rId2620" Type="http://schemas.openxmlformats.org/officeDocument/2006/relationships/hyperlink" Target="https://disk.yandex.ru/d/xSPSPgeWkjkcBw" TargetMode="External"/><Relationship Id="rId73" Type="http://schemas.openxmlformats.org/officeDocument/2006/relationships/hyperlink" Target="https://disk.yandex.ru/d/FFcImmK1EUu2gw" TargetMode="External"/><Relationship Id="rId1763" Type="http://schemas.openxmlformats.org/officeDocument/2006/relationships/hyperlink" Target="https://disk.yandex.ru/d/tbN6bAryox-Apg" TargetMode="External"/><Relationship Id="rId2610" Type="http://schemas.openxmlformats.org/officeDocument/2006/relationships/hyperlink" Target="https://disk.yandex.ru/d/wWnWgn3292X1Fw" TargetMode="External"/><Relationship Id="rId72" Type="http://schemas.openxmlformats.org/officeDocument/2006/relationships/hyperlink" Target="https://disk.yandex.ru/d/pWuDOXqo74ZXAg" TargetMode="External"/><Relationship Id="rId1764" Type="http://schemas.openxmlformats.org/officeDocument/2006/relationships/hyperlink" Target="https://disk.yandex.ru/d/g7b9dmHxKRjELQ" TargetMode="External"/><Relationship Id="rId2611" Type="http://schemas.openxmlformats.org/officeDocument/2006/relationships/hyperlink" Target="https://disk.yandex.ru/d/xN-ZWCd-BR4nAg" TargetMode="External"/><Relationship Id="rId75" Type="http://schemas.openxmlformats.org/officeDocument/2006/relationships/hyperlink" Target="https://disk.yandex.ru/d/bJ2qND0PcmCyGw" TargetMode="External"/><Relationship Id="rId1765" Type="http://schemas.openxmlformats.org/officeDocument/2006/relationships/hyperlink" Target="https://disk.yandex.ru/d/qpzS21LjHZ1opA" TargetMode="External"/><Relationship Id="rId2612" Type="http://schemas.openxmlformats.org/officeDocument/2006/relationships/hyperlink" Target="https://disk.yandex.ru/d/XVzm81szqXBYyg" TargetMode="External"/><Relationship Id="rId74" Type="http://schemas.openxmlformats.org/officeDocument/2006/relationships/hyperlink" Target="https://disk.yandex.ru/d/aTUcX2vjA39Evw" TargetMode="External"/><Relationship Id="rId1766" Type="http://schemas.openxmlformats.org/officeDocument/2006/relationships/hyperlink" Target="https://disk.yandex.ru/d/Vmp46Ez6Go5IBQ" TargetMode="External"/><Relationship Id="rId2613" Type="http://schemas.openxmlformats.org/officeDocument/2006/relationships/hyperlink" Target="https://disk.yandex.ru/d/wWnWgn3292X1Fw" TargetMode="External"/><Relationship Id="rId77" Type="http://schemas.openxmlformats.org/officeDocument/2006/relationships/hyperlink" Target="https://disk.yandex.ru/d/IWC3ELlNdX6FDA" TargetMode="External"/><Relationship Id="rId1767" Type="http://schemas.openxmlformats.org/officeDocument/2006/relationships/hyperlink" Target="https://disk.yandex.ru/d/tbN6bAryox-Apg" TargetMode="External"/><Relationship Id="rId2614" Type="http://schemas.openxmlformats.org/officeDocument/2006/relationships/hyperlink" Target="https://disk.yandex.ru/d/U7_MIAwVbB-MOg" TargetMode="External"/><Relationship Id="rId76" Type="http://schemas.openxmlformats.org/officeDocument/2006/relationships/hyperlink" Target="https://disk.yandex.ru/d/pWuDOXqo74ZXAg" TargetMode="External"/><Relationship Id="rId1768" Type="http://schemas.openxmlformats.org/officeDocument/2006/relationships/hyperlink" Target="https://disk.yandex.ru/d/g7b9dmHxKRjELQ" TargetMode="External"/><Relationship Id="rId2615" Type="http://schemas.openxmlformats.org/officeDocument/2006/relationships/hyperlink" Target="https://disk.yandex.ru/d/XVzm81szqXBYyg" TargetMode="External"/><Relationship Id="rId79" Type="http://schemas.openxmlformats.org/officeDocument/2006/relationships/hyperlink" Target="https://disk.yandex.ru/d/bJ2qND0PcmCyGw" TargetMode="External"/><Relationship Id="rId1769" Type="http://schemas.openxmlformats.org/officeDocument/2006/relationships/hyperlink" Target="https://disk.yandex.ru/d/xAVDFlFhcTSWog" TargetMode="External"/><Relationship Id="rId2616" Type="http://schemas.openxmlformats.org/officeDocument/2006/relationships/hyperlink" Target="https://disk.yandex.ru/d/wWnWgn3292X1Fw" TargetMode="External"/><Relationship Id="rId78" Type="http://schemas.openxmlformats.org/officeDocument/2006/relationships/hyperlink" Target="https://disk.yandex.ru/d/aTUcX2vjA39Evw" TargetMode="External"/><Relationship Id="rId2617" Type="http://schemas.openxmlformats.org/officeDocument/2006/relationships/hyperlink" Target="https://disk.yandex.ru/d/PaZwuvesEOCbPQ" TargetMode="External"/><Relationship Id="rId2618" Type="http://schemas.openxmlformats.org/officeDocument/2006/relationships/hyperlink" Target="https://disk.yandex.ru/d/XVzm81szqXBYyg" TargetMode="External"/><Relationship Id="rId2619" Type="http://schemas.openxmlformats.org/officeDocument/2006/relationships/hyperlink" Target="https://disk.yandex.ru/d/wWnWgn3292X1Fw" TargetMode="External"/><Relationship Id="rId71" Type="http://schemas.openxmlformats.org/officeDocument/2006/relationships/hyperlink" Target="https://disk.yandex.ru/d/bJ2qND0PcmCyGw" TargetMode="External"/><Relationship Id="rId70" Type="http://schemas.openxmlformats.org/officeDocument/2006/relationships/hyperlink" Target="https://disk.yandex.ru/d/aTUcX2vjA39Evw" TargetMode="External"/><Relationship Id="rId1760" Type="http://schemas.openxmlformats.org/officeDocument/2006/relationships/hyperlink" Target="https://disk.yandex.ru/d/g7b9dmHxKRjELQ" TargetMode="External"/><Relationship Id="rId1761" Type="http://schemas.openxmlformats.org/officeDocument/2006/relationships/hyperlink" Target="https://disk.yandex.ru/d/D8P4BRQeYBoFsw" TargetMode="External"/><Relationship Id="rId1762" Type="http://schemas.openxmlformats.org/officeDocument/2006/relationships/hyperlink" Target="https://disk.yandex.ru/d/Vmp46Ez6Go5IBQ" TargetMode="External"/><Relationship Id="rId62" Type="http://schemas.openxmlformats.org/officeDocument/2006/relationships/hyperlink" Target="https://disk.yandex.ru/d/aTUcX2vjA39Evw" TargetMode="External"/><Relationship Id="rId1312" Type="http://schemas.openxmlformats.org/officeDocument/2006/relationships/hyperlink" Target="https://disk.yandex.ru/d/7U8ztp_ke2Y5fw" TargetMode="External"/><Relationship Id="rId1796" Type="http://schemas.openxmlformats.org/officeDocument/2006/relationships/hyperlink" Target="https://disk.yandex.ru/d/h2tyGD2a2f2Xyw" TargetMode="External"/><Relationship Id="rId2643" Type="http://schemas.openxmlformats.org/officeDocument/2006/relationships/hyperlink" Target="https://disk.yandex.ru/d/H88AxSzlhyeFQA" TargetMode="External"/><Relationship Id="rId61" Type="http://schemas.openxmlformats.org/officeDocument/2006/relationships/hyperlink" Target="https://disk.yandex.ru/d/SoqyvcoIsro-kg" TargetMode="External"/><Relationship Id="rId1313" Type="http://schemas.openxmlformats.org/officeDocument/2006/relationships/hyperlink" Target="https://disk.yandex.ru/d/FJXMYBDoO0jwgQ" TargetMode="External"/><Relationship Id="rId1797" Type="http://schemas.openxmlformats.org/officeDocument/2006/relationships/hyperlink" Target="https://disk.yandex.ru/d/uj9BfItuPyL2Wg" TargetMode="External"/><Relationship Id="rId2644" Type="http://schemas.openxmlformats.org/officeDocument/2006/relationships/hyperlink" Target="https://disk.yandex.ru/d/CLI4aIyjwwc-ng" TargetMode="External"/><Relationship Id="rId64" Type="http://schemas.openxmlformats.org/officeDocument/2006/relationships/hyperlink" Target="https://disk.yandex.ru/d/pWuDOXqo74ZXAg" TargetMode="External"/><Relationship Id="rId1314" Type="http://schemas.openxmlformats.org/officeDocument/2006/relationships/hyperlink" Target="https://disk.yandex.ru/d/PR-ffUig9WswXg" TargetMode="External"/><Relationship Id="rId1798" Type="http://schemas.openxmlformats.org/officeDocument/2006/relationships/hyperlink" Target="https://disk.yandex.ru/d/oSpQwrVZcGDHBw" TargetMode="External"/><Relationship Id="rId2645" Type="http://schemas.openxmlformats.org/officeDocument/2006/relationships/hyperlink" Target="https://disk.yandex.ru/d/0KmwyqqgjB6F1g" TargetMode="External"/><Relationship Id="rId63" Type="http://schemas.openxmlformats.org/officeDocument/2006/relationships/hyperlink" Target="https://disk.yandex.ru/d/bJ2qND0PcmCyGw" TargetMode="External"/><Relationship Id="rId1315" Type="http://schemas.openxmlformats.org/officeDocument/2006/relationships/hyperlink" Target="https://disk.yandex.ru/d/wc6m2cdMv69axA" TargetMode="External"/><Relationship Id="rId1799" Type="http://schemas.openxmlformats.org/officeDocument/2006/relationships/hyperlink" Target="https://disk.yandex.ru/d/VJdcflSPbsFwmQ" TargetMode="External"/><Relationship Id="rId2646" Type="http://schemas.openxmlformats.org/officeDocument/2006/relationships/hyperlink" Target="https://disk.yandex.ru/d/FhgGGV23lTynFQ" TargetMode="External"/><Relationship Id="rId66" Type="http://schemas.openxmlformats.org/officeDocument/2006/relationships/hyperlink" Target="https://disk.yandex.ru/d/aTUcX2vjA39Evw" TargetMode="External"/><Relationship Id="rId1316" Type="http://schemas.openxmlformats.org/officeDocument/2006/relationships/hyperlink" Target="https://disk.yandex.ru/d/7U8ztp_ke2Y5fw" TargetMode="External"/><Relationship Id="rId2647" Type="http://schemas.openxmlformats.org/officeDocument/2006/relationships/hyperlink" Target="https://disk.yandex.ru/d/anNmlygmyeMvzA" TargetMode="External"/><Relationship Id="rId65" Type="http://schemas.openxmlformats.org/officeDocument/2006/relationships/hyperlink" Target="https://disk.yandex.ru/d/OiO1XsrsxfC4iA" TargetMode="External"/><Relationship Id="rId1317" Type="http://schemas.openxmlformats.org/officeDocument/2006/relationships/hyperlink" Target="https://disk.yandex.ru/d/FJXMYBDoO0jwgQ" TargetMode="External"/><Relationship Id="rId2648" Type="http://schemas.openxmlformats.org/officeDocument/2006/relationships/hyperlink" Target="https://disk.yandex.ru/d/Fc-ID0MI6f1mUQ" TargetMode="External"/><Relationship Id="rId68" Type="http://schemas.openxmlformats.org/officeDocument/2006/relationships/hyperlink" Target="https://disk.yandex.ru/d/pWuDOXqo74ZXAg" TargetMode="External"/><Relationship Id="rId1318" Type="http://schemas.openxmlformats.org/officeDocument/2006/relationships/hyperlink" Target="https://disk.yandex.ru/d/NTdqNwo617C5kw" TargetMode="External"/><Relationship Id="rId2649" Type="http://schemas.openxmlformats.org/officeDocument/2006/relationships/hyperlink" Target="https://disk.yandex.ru/d/dNcuL6Ofjej5mw" TargetMode="External"/><Relationship Id="rId67" Type="http://schemas.openxmlformats.org/officeDocument/2006/relationships/hyperlink" Target="https://disk.yandex.ru/d/bJ2qND0PcmCyGw" TargetMode="External"/><Relationship Id="rId1319" Type="http://schemas.openxmlformats.org/officeDocument/2006/relationships/hyperlink" Target="https://disk.yandex.ru/d/Wc7zrsHANGkJvw" TargetMode="External"/><Relationship Id="rId729" Type="http://schemas.openxmlformats.org/officeDocument/2006/relationships/hyperlink" Target="https://disk.yandex.ru/d/uHc_J1sHCRB0oA" TargetMode="External"/><Relationship Id="rId728" Type="http://schemas.openxmlformats.org/officeDocument/2006/relationships/hyperlink" Target="https://disk.yandex.ru/d/g0YSIzkT90Pywg" TargetMode="External"/><Relationship Id="rId60" Type="http://schemas.openxmlformats.org/officeDocument/2006/relationships/hyperlink" Target="https://disk.yandex.ru/d/pWuDOXqo74ZXAg" TargetMode="External"/><Relationship Id="rId723" Type="http://schemas.openxmlformats.org/officeDocument/2006/relationships/hyperlink" Target="https://disk.yandex.ru/d/mp6WtL3xVcWO6g" TargetMode="External"/><Relationship Id="rId722" Type="http://schemas.openxmlformats.org/officeDocument/2006/relationships/hyperlink" Target="https://disk.yandex.ru/d/FJdA-hxQthmZEg" TargetMode="External"/><Relationship Id="rId721" Type="http://schemas.openxmlformats.org/officeDocument/2006/relationships/hyperlink" Target="https://disk.yandex.ru/d/7tLIUdG32859GA" TargetMode="External"/><Relationship Id="rId720" Type="http://schemas.openxmlformats.org/officeDocument/2006/relationships/hyperlink" Target="https://disk.yandex.ru/d/g0YSIzkT90Pywg" TargetMode="External"/><Relationship Id="rId727" Type="http://schemas.openxmlformats.org/officeDocument/2006/relationships/hyperlink" Target="https://disk.yandex.ru/d/mp6WtL3xVcWO6g" TargetMode="External"/><Relationship Id="rId726" Type="http://schemas.openxmlformats.org/officeDocument/2006/relationships/hyperlink" Target="https://disk.yandex.ru/d/FJdA-hxQthmZEg" TargetMode="External"/><Relationship Id="rId725" Type="http://schemas.openxmlformats.org/officeDocument/2006/relationships/hyperlink" Target="https://disk.yandex.ru/d/T_iFxFahTbLt-Q" TargetMode="External"/><Relationship Id="rId724" Type="http://schemas.openxmlformats.org/officeDocument/2006/relationships/hyperlink" Target="https://disk.yandex.ru/d/g0YSIzkT90Pywg" TargetMode="External"/><Relationship Id="rId69" Type="http://schemas.openxmlformats.org/officeDocument/2006/relationships/hyperlink" Target="https://disk.yandex.ru/d/LOkfqbfv9nxcLA" TargetMode="External"/><Relationship Id="rId1790" Type="http://schemas.openxmlformats.org/officeDocument/2006/relationships/hyperlink" Target="https://disk.yandex.ru/d/oSpQwrVZcGDHBw" TargetMode="External"/><Relationship Id="rId1791" Type="http://schemas.openxmlformats.org/officeDocument/2006/relationships/hyperlink" Target="https://disk.yandex.ru/d/VJdcflSPbsFwmQ" TargetMode="External"/><Relationship Id="rId1792" Type="http://schemas.openxmlformats.org/officeDocument/2006/relationships/hyperlink" Target="https://disk.yandex.ru/d/h2tyGD2a2f2Xyw" TargetMode="External"/><Relationship Id="rId1793" Type="http://schemas.openxmlformats.org/officeDocument/2006/relationships/hyperlink" Target="https://disk.yandex.ru/d/MNSfYxb3YA7X5A" TargetMode="External"/><Relationship Id="rId2640" Type="http://schemas.openxmlformats.org/officeDocument/2006/relationships/hyperlink" Target="https://disk.yandex.ru/d/07T8li-KySrh2g" TargetMode="External"/><Relationship Id="rId1310" Type="http://schemas.openxmlformats.org/officeDocument/2006/relationships/hyperlink" Target="https://disk.yandex.ru/d/S8d9aM2Y3q9aCQ" TargetMode="External"/><Relationship Id="rId1794" Type="http://schemas.openxmlformats.org/officeDocument/2006/relationships/hyperlink" Target="https://disk.yandex.ru/d/oSpQwrVZcGDHBw" TargetMode="External"/><Relationship Id="rId2641" Type="http://schemas.openxmlformats.org/officeDocument/2006/relationships/hyperlink" Target="https://disk.yandex.ru/d/nH8YFth4VYjNyw" TargetMode="External"/><Relationship Id="rId1311" Type="http://schemas.openxmlformats.org/officeDocument/2006/relationships/hyperlink" Target="https://disk.yandex.ru/d/wc6m2cdMv69axA" TargetMode="External"/><Relationship Id="rId1795" Type="http://schemas.openxmlformats.org/officeDocument/2006/relationships/hyperlink" Target="https://disk.yandex.ru/d/VJdcflSPbsFwmQ" TargetMode="External"/><Relationship Id="rId2642" Type="http://schemas.openxmlformats.org/officeDocument/2006/relationships/hyperlink" Target="https://disk.yandex.ru/d/odjm4MYkXgqsnw" TargetMode="External"/><Relationship Id="rId51" Type="http://schemas.openxmlformats.org/officeDocument/2006/relationships/hyperlink" Target="https://disk.yandex.ru/d/bJ2qND0PcmCyGw" TargetMode="External"/><Relationship Id="rId1301" Type="http://schemas.openxmlformats.org/officeDocument/2006/relationships/hyperlink" Target="https://disk.yandex.ru/d/FJXMYBDoO0jwgQ" TargetMode="External"/><Relationship Id="rId1785" Type="http://schemas.openxmlformats.org/officeDocument/2006/relationships/hyperlink" Target="https://disk.yandex.ru/d/QjfyDU5p7Rk0yQ" TargetMode="External"/><Relationship Id="rId2632" Type="http://schemas.openxmlformats.org/officeDocument/2006/relationships/hyperlink" Target="https://disk.yandex.ru/d/mk8k74QTHio8oQ" TargetMode="External"/><Relationship Id="rId50" Type="http://schemas.openxmlformats.org/officeDocument/2006/relationships/hyperlink" Target="https://disk.yandex.ru/d/aTUcX2vjA39Evw" TargetMode="External"/><Relationship Id="rId1302" Type="http://schemas.openxmlformats.org/officeDocument/2006/relationships/hyperlink" Target="https://disk.yandex.ru/d/CltIyPTpCW9ohQ" TargetMode="External"/><Relationship Id="rId1786" Type="http://schemas.openxmlformats.org/officeDocument/2006/relationships/hyperlink" Target="https://disk.yandex.ru/d/Vmp46Ez6Go5IBQ" TargetMode="External"/><Relationship Id="rId2633" Type="http://schemas.openxmlformats.org/officeDocument/2006/relationships/hyperlink" Target="https://disk.yandex.ru/d/XVzm81szqXBYyg" TargetMode="External"/><Relationship Id="rId53" Type="http://schemas.openxmlformats.org/officeDocument/2006/relationships/hyperlink" Target="https://disk.yandex.ru/d/ctmGVZyr7eYing" TargetMode="External"/><Relationship Id="rId1303" Type="http://schemas.openxmlformats.org/officeDocument/2006/relationships/hyperlink" Target="https://disk.yandex.ru/d/wc6m2cdMv69axA" TargetMode="External"/><Relationship Id="rId1787" Type="http://schemas.openxmlformats.org/officeDocument/2006/relationships/hyperlink" Target="https://disk.yandex.ru/d/tbN6bAryox-Apg" TargetMode="External"/><Relationship Id="rId2634" Type="http://schemas.openxmlformats.org/officeDocument/2006/relationships/hyperlink" Target="https://disk.yandex.ru/d/wWnWgn3292X1Fw" TargetMode="External"/><Relationship Id="rId52" Type="http://schemas.openxmlformats.org/officeDocument/2006/relationships/hyperlink" Target="https://disk.yandex.ru/d/pWuDOXqo74ZXAg" TargetMode="External"/><Relationship Id="rId1304" Type="http://schemas.openxmlformats.org/officeDocument/2006/relationships/hyperlink" Target="https://disk.yandex.ru/d/7U8ztp_ke2Y5fw" TargetMode="External"/><Relationship Id="rId1788" Type="http://schemas.openxmlformats.org/officeDocument/2006/relationships/hyperlink" Target="https://disk.yandex.ru/d/g7b9dmHxKRjELQ" TargetMode="External"/><Relationship Id="rId2635" Type="http://schemas.openxmlformats.org/officeDocument/2006/relationships/hyperlink" Target="https://disk.yandex.ru/d/u4UsQwbs_YBhFQ" TargetMode="External"/><Relationship Id="rId55" Type="http://schemas.openxmlformats.org/officeDocument/2006/relationships/hyperlink" Target="https://disk.yandex.ru/d/bJ2qND0PcmCyGw" TargetMode="External"/><Relationship Id="rId1305" Type="http://schemas.openxmlformats.org/officeDocument/2006/relationships/hyperlink" Target="https://disk.yandex.ru/d/FJXMYBDoO0jwgQ" TargetMode="External"/><Relationship Id="rId1789" Type="http://schemas.openxmlformats.org/officeDocument/2006/relationships/hyperlink" Target="https://disk.yandex.ru/d/5ri5Jx8JvLthvw" TargetMode="External"/><Relationship Id="rId2636" Type="http://schemas.openxmlformats.org/officeDocument/2006/relationships/hyperlink" Target="https://disk.yandex.ru/d/MgY1XTFktKOEuA" TargetMode="External"/><Relationship Id="rId54" Type="http://schemas.openxmlformats.org/officeDocument/2006/relationships/hyperlink" Target="https://disk.yandex.ru/d/aTUcX2vjA39Evw" TargetMode="External"/><Relationship Id="rId1306" Type="http://schemas.openxmlformats.org/officeDocument/2006/relationships/hyperlink" Target="https://disk.yandex.ru/d/JLYQ6ZCz1YQRYA" TargetMode="External"/><Relationship Id="rId2637" Type="http://schemas.openxmlformats.org/officeDocument/2006/relationships/hyperlink" Target="https://disk.yandex.ru/d/b9VEaxI8xtHOhA" TargetMode="External"/><Relationship Id="rId57" Type="http://schemas.openxmlformats.org/officeDocument/2006/relationships/hyperlink" Target="https://disk.yandex.ru/d/y5RJ3M2wEnR-9w" TargetMode="External"/><Relationship Id="rId1307" Type="http://schemas.openxmlformats.org/officeDocument/2006/relationships/hyperlink" Target="https://disk.yandex.ru/d/wc6m2cdMv69axA" TargetMode="External"/><Relationship Id="rId2638" Type="http://schemas.openxmlformats.org/officeDocument/2006/relationships/hyperlink" Target="https://disk.yandex.ru/d/tTtZ7MwRq6f3Sw" TargetMode="External"/><Relationship Id="rId56" Type="http://schemas.openxmlformats.org/officeDocument/2006/relationships/hyperlink" Target="https://disk.yandex.ru/d/pWuDOXqo74ZXAg" TargetMode="External"/><Relationship Id="rId1308" Type="http://schemas.openxmlformats.org/officeDocument/2006/relationships/hyperlink" Target="https://disk.yandex.ru/d/7U8ztp_ke2Y5fw" TargetMode="External"/><Relationship Id="rId2639" Type="http://schemas.openxmlformats.org/officeDocument/2006/relationships/hyperlink" Target="https://disk.yandex.ru/d/PPXsojINRnwQZA" TargetMode="External"/><Relationship Id="rId1309" Type="http://schemas.openxmlformats.org/officeDocument/2006/relationships/hyperlink" Target="https://disk.yandex.ru/d/FJXMYBDoO0jwgQ" TargetMode="External"/><Relationship Id="rId719" Type="http://schemas.openxmlformats.org/officeDocument/2006/relationships/hyperlink" Target="https://disk.yandex.ru/d/mp6WtL3xVcWO6g" TargetMode="External"/><Relationship Id="rId718" Type="http://schemas.openxmlformats.org/officeDocument/2006/relationships/hyperlink" Target="https://disk.yandex.ru/d/FJdA-hxQthmZEg" TargetMode="External"/><Relationship Id="rId717" Type="http://schemas.openxmlformats.org/officeDocument/2006/relationships/hyperlink" Target="https://disk.yandex.ru/d/1T8AxwD2HekGmg" TargetMode="External"/><Relationship Id="rId712" Type="http://schemas.openxmlformats.org/officeDocument/2006/relationships/hyperlink" Target="https://disk.yandex.ru/d/g0YSIzkT90Pywg" TargetMode="External"/><Relationship Id="rId711" Type="http://schemas.openxmlformats.org/officeDocument/2006/relationships/hyperlink" Target="https://disk.yandex.ru/d/mp6WtL3xVcWO6g" TargetMode="External"/><Relationship Id="rId710" Type="http://schemas.openxmlformats.org/officeDocument/2006/relationships/hyperlink" Target="https://disk.yandex.ru/d/FJdA-hxQthmZEg" TargetMode="External"/><Relationship Id="rId716" Type="http://schemas.openxmlformats.org/officeDocument/2006/relationships/hyperlink" Target="https://disk.yandex.ru/d/g0YSIzkT90Pywg" TargetMode="External"/><Relationship Id="rId715" Type="http://schemas.openxmlformats.org/officeDocument/2006/relationships/hyperlink" Target="https://disk.yandex.ru/d/mp6WtL3xVcWO6g" TargetMode="External"/><Relationship Id="rId714" Type="http://schemas.openxmlformats.org/officeDocument/2006/relationships/hyperlink" Target="https://disk.yandex.ru/d/FJdA-hxQthmZEg" TargetMode="External"/><Relationship Id="rId713" Type="http://schemas.openxmlformats.org/officeDocument/2006/relationships/hyperlink" Target="https://disk.yandex.ru/d/qhrEGAF3D6a-pQ" TargetMode="External"/><Relationship Id="rId59" Type="http://schemas.openxmlformats.org/officeDocument/2006/relationships/hyperlink" Target="https://disk.yandex.ru/d/bJ2qND0PcmCyGw" TargetMode="External"/><Relationship Id="rId58" Type="http://schemas.openxmlformats.org/officeDocument/2006/relationships/hyperlink" Target="https://disk.yandex.ru/d/aTUcX2vjA39Evw" TargetMode="External"/><Relationship Id="rId1780" Type="http://schemas.openxmlformats.org/officeDocument/2006/relationships/hyperlink" Target="https://disk.yandex.ru/d/g7b9dmHxKRjELQ" TargetMode="External"/><Relationship Id="rId1781" Type="http://schemas.openxmlformats.org/officeDocument/2006/relationships/hyperlink" Target="https://disk.yandex.ru/d/EWTdQ0onSZWLIA" TargetMode="External"/><Relationship Id="rId1782" Type="http://schemas.openxmlformats.org/officeDocument/2006/relationships/hyperlink" Target="https://disk.yandex.ru/d/Vmp46Ez6Go5IBQ" TargetMode="External"/><Relationship Id="rId1783" Type="http://schemas.openxmlformats.org/officeDocument/2006/relationships/hyperlink" Target="https://disk.yandex.ru/d/tbN6bAryox-Apg" TargetMode="External"/><Relationship Id="rId2630" Type="http://schemas.openxmlformats.org/officeDocument/2006/relationships/hyperlink" Target="https://disk.yandex.ru/d/XVzm81szqXBYyg" TargetMode="External"/><Relationship Id="rId1300" Type="http://schemas.openxmlformats.org/officeDocument/2006/relationships/hyperlink" Target="https://disk.yandex.ru/d/7U8ztp_ke2Y5fw" TargetMode="External"/><Relationship Id="rId1784" Type="http://schemas.openxmlformats.org/officeDocument/2006/relationships/hyperlink" Target="https://disk.yandex.ru/d/g7b9dmHxKRjELQ" TargetMode="External"/><Relationship Id="rId2631" Type="http://schemas.openxmlformats.org/officeDocument/2006/relationships/hyperlink" Target="https://disk.yandex.ru/d/wWnWgn3292X1Fw" TargetMode="External"/><Relationship Id="rId2269" Type="http://schemas.openxmlformats.org/officeDocument/2006/relationships/hyperlink" Target="https://disk.yandex.ru/d/VKZ-iypelQxTJA" TargetMode="External"/><Relationship Id="rId349" Type="http://schemas.openxmlformats.org/officeDocument/2006/relationships/hyperlink" Target="https://disk.yandex.ru/d/2iSSRpztflVu_Q" TargetMode="External"/><Relationship Id="rId348" Type="http://schemas.openxmlformats.org/officeDocument/2006/relationships/hyperlink" Target="https://disk.yandex.ru/d/D_PwtSPdHrafew" TargetMode="External"/><Relationship Id="rId347" Type="http://schemas.openxmlformats.org/officeDocument/2006/relationships/hyperlink" Target="https://disk.yandex.ru/d/wkFLLrmA5n-uWA" TargetMode="External"/><Relationship Id="rId346" Type="http://schemas.openxmlformats.org/officeDocument/2006/relationships/hyperlink" Target="https://disk.yandex.ru/d/D_PwtSPdHrafew" TargetMode="External"/><Relationship Id="rId2260" Type="http://schemas.openxmlformats.org/officeDocument/2006/relationships/hyperlink" Target="https://disk.yandex.ru/d/VKZ-iypelQxTJA" TargetMode="External"/><Relationship Id="rId341" Type="http://schemas.openxmlformats.org/officeDocument/2006/relationships/hyperlink" Target="https://disk.yandex.ru/d/aUKS31v9a4VCTQ" TargetMode="External"/><Relationship Id="rId2261" Type="http://schemas.openxmlformats.org/officeDocument/2006/relationships/hyperlink" Target="https://disk.yandex.ru/d/49Rmz_T9aRp38A" TargetMode="External"/><Relationship Id="rId340" Type="http://schemas.openxmlformats.org/officeDocument/2006/relationships/hyperlink" Target="https://disk.yandex.ru/d/D_PwtSPdHrafew" TargetMode="External"/><Relationship Id="rId2262" Type="http://schemas.openxmlformats.org/officeDocument/2006/relationships/hyperlink" Target="https://disk.yandex.ru/d/MX-bdrmMmwXSCg" TargetMode="External"/><Relationship Id="rId2263" Type="http://schemas.openxmlformats.org/officeDocument/2006/relationships/hyperlink" Target="https://disk.yandex.ru/d/VKZ-iypelQxTJA" TargetMode="External"/><Relationship Id="rId2264" Type="http://schemas.openxmlformats.org/officeDocument/2006/relationships/hyperlink" Target="https://disk.yandex.ru/d/VmfBNrlAgpGz7g" TargetMode="External"/><Relationship Id="rId345" Type="http://schemas.openxmlformats.org/officeDocument/2006/relationships/hyperlink" Target="https://disk.yandex.ru/d/dizAYCVTP7VvIQ" TargetMode="External"/><Relationship Id="rId2265" Type="http://schemas.openxmlformats.org/officeDocument/2006/relationships/hyperlink" Target="https://disk.yandex.ru/d/MX-bdrmMmwXSCg" TargetMode="External"/><Relationship Id="rId344" Type="http://schemas.openxmlformats.org/officeDocument/2006/relationships/hyperlink" Target="https://disk.yandex.ru/d/D_PwtSPdHrafew" TargetMode="External"/><Relationship Id="rId2266" Type="http://schemas.openxmlformats.org/officeDocument/2006/relationships/hyperlink" Target="https://disk.yandex.ru/d/VKZ-iypelQxTJA" TargetMode="External"/><Relationship Id="rId343" Type="http://schemas.openxmlformats.org/officeDocument/2006/relationships/hyperlink" Target="https://disk.yandex.ru/d/wkFLLrmA5n-uWA" TargetMode="External"/><Relationship Id="rId2267" Type="http://schemas.openxmlformats.org/officeDocument/2006/relationships/hyperlink" Target="https://disk.yandex.ru/d/wuLQbahdq-leZw" TargetMode="External"/><Relationship Id="rId342" Type="http://schemas.openxmlformats.org/officeDocument/2006/relationships/hyperlink" Target="https://disk.yandex.ru/d/D_PwtSPdHrafew" TargetMode="External"/><Relationship Id="rId2268" Type="http://schemas.openxmlformats.org/officeDocument/2006/relationships/hyperlink" Target="https://disk.yandex.ru/d/MX-bdrmMmwXSCg" TargetMode="External"/><Relationship Id="rId2258" Type="http://schemas.openxmlformats.org/officeDocument/2006/relationships/hyperlink" Target="https://disk.yandex.ru/d/MGKkIE80stcxFA" TargetMode="External"/><Relationship Id="rId2259" Type="http://schemas.openxmlformats.org/officeDocument/2006/relationships/hyperlink" Target="https://disk.yandex.ru/d/MX-bdrmMmwXSCg" TargetMode="External"/><Relationship Id="rId338" Type="http://schemas.openxmlformats.org/officeDocument/2006/relationships/hyperlink" Target="https://disk.yandex.ru/d/D_PwtSPdHrafew" TargetMode="External"/><Relationship Id="rId337" Type="http://schemas.openxmlformats.org/officeDocument/2006/relationships/hyperlink" Target="https://disk.yandex.ru/d/OU-Ga74PG6eeKw" TargetMode="External"/><Relationship Id="rId336" Type="http://schemas.openxmlformats.org/officeDocument/2006/relationships/hyperlink" Target="https://disk.yandex.ru/d/D_PwtSPdHrafew" TargetMode="External"/><Relationship Id="rId335" Type="http://schemas.openxmlformats.org/officeDocument/2006/relationships/hyperlink" Target="https://disk.yandex.ru/d/wkFLLrmA5n-uWA" TargetMode="External"/><Relationship Id="rId339" Type="http://schemas.openxmlformats.org/officeDocument/2006/relationships/hyperlink" Target="https://disk.yandex.ru/d/wkFLLrmA5n-uWA" TargetMode="External"/><Relationship Id="rId330" Type="http://schemas.openxmlformats.org/officeDocument/2006/relationships/hyperlink" Target="https://disk.yandex.ru/d/D_PwtSPdHrafew" TargetMode="External"/><Relationship Id="rId2250" Type="http://schemas.openxmlformats.org/officeDocument/2006/relationships/hyperlink" Target="https://disk.yandex.ru/d/jlrDLMJAOT_KEQ" TargetMode="External"/><Relationship Id="rId2251" Type="http://schemas.openxmlformats.org/officeDocument/2006/relationships/hyperlink" Target="https://disk.yandex.ru/d/hVEvJzMSMVC4xg" TargetMode="External"/><Relationship Id="rId2252" Type="http://schemas.openxmlformats.org/officeDocument/2006/relationships/hyperlink" Target="https://disk.yandex.ru/d/_bEKPcSrYznl1g" TargetMode="External"/><Relationship Id="rId2253" Type="http://schemas.openxmlformats.org/officeDocument/2006/relationships/hyperlink" Target="https://disk.yandex.ru/d/jlrDLMJAOT_KEQ" TargetMode="External"/><Relationship Id="rId334" Type="http://schemas.openxmlformats.org/officeDocument/2006/relationships/hyperlink" Target="https://disk.yandex.ru/d/D_PwtSPdHrafew" TargetMode="External"/><Relationship Id="rId2254" Type="http://schemas.openxmlformats.org/officeDocument/2006/relationships/hyperlink" Target="https://disk.yandex.ru/d/hVEvJzMSMVC4xg" TargetMode="External"/><Relationship Id="rId333" Type="http://schemas.openxmlformats.org/officeDocument/2006/relationships/hyperlink" Target="https://disk.yandex.ru/d/HoXaAWfX_SGiPg" TargetMode="External"/><Relationship Id="rId2255" Type="http://schemas.openxmlformats.org/officeDocument/2006/relationships/hyperlink" Target="https://disk.yandex.ru/d/_S9jdcqTWdf1bg" TargetMode="External"/><Relationship Id="rId332" Type="http://schemas.openxmlformats.org/officeDocument/2006/relationships/hyperlink" Target="https://disk.yandex.ru/d/D_PwtSPdHrafew" TargetMode="External"/><Relationship Id="rId2256" Type="http://schemas.openxmlformats.org/officeDocument/2006/relationships/hyperlink" Target="https://disk.yandex.ru/d/MX-bdrmMmwXSCg" TargetMode="External"/><Relationship Id="rId331" Type="http://schemas.openxmlformats.org/officeDocument/2006/relationships/hyperlink" Target="https://disk.yandex.ru/d/wkFLLrmA5n-uWA" TargetMode="External"/><Relationship Id="rId2257" Type="http://schemas.openxmlformats.org/officeDocument/2006/relationships/hyperlink" Target="https://disk.yandex.ru/d/VKZ-iypelQxTJA" TargetMode="External"/><Relationship Id="rId370" Type="http://schemas.openxmlformats.org/officeDocument/2006/relationships/hyperlink" Target="https://disk.yandex.ru/i/Frd6fv4rOWF21Q" TargetMode="External"/><Relationship Id="rId369" Type="http://schemas.openxmlformats.org/officeDocument/2006/relationships/hyperlink" Target="https://disk.yandex.ru/d/20G59h2C2jA0dg" TargetMode="External"/><Relationship Id="rId368" Type="http://schemas.openxmlformats.org/officeDocument/2006/relationships/hyperlink" Target="https://disk.yandex.ru/d/LVECayp6kzZjnQ" TargetMode="External"/><Relationship Id="rId2280" Type="http://schemas.openxmlformats.org/officeDocument/2006/relationships/hyperlink" Target="https://disk.yandex.ru/d/MX-bdrmMmwXSCg" TargetMode="External"/><Relationship Id="rId2281" Type="http://schemas.openxmlformats.org/officeDocument/2006/relationships/hyperlink" Target="https://disk.yandex.ru/d/VKZ-iypelQxTJA" TargetMode="External"/><Relationship Id="rId2282" Type="http://schemas.openxmlformats.org/officeDocument/2006/relationships/hyperlink" Target="https://disk.yandex.ru/d/5ZCmi6IRTo0Y5w" TargetMode="External"/><Relationship Id="rId363" Type="http://schemas.openxmlformats.org/officeDocument/2006/relationships/hyperlink" Target="https://disk.yandex.ru/d/wkFLLrmA5n-uWA" TargetMode="External"/><Relationship Id="rId2283" Type="http://schemas.openxmlformats.org/officeDocument/2006/relationships/hyperlink" Target="https://disk.yandex.ru/d/MX-bdrmMmwXSCg" TargetMode="External"/><Relationship Id="rId362" Type="http://schemas.openxmlformats.org/officeDocument/2006/relationships/hyperlink" Target="https://disk.yandex.ru/d/D_PwtSPdHrafew" TargetMode="External"/><Relationship Id="rId2284" Type="http://schemas.openxmlformats.org/officeDocument/2006/relationships/hyperlink" Target="https://disk.yandex.ru/d/VKZ-iypelQxTJA" TargetMode="External"/><Relationship Id="rId361" Type="http://schemas.openxmlformats.org/officeDocument/2006/relationships/hyperlink" Target="https://disk.yandex.ru/d/tfxpOyQy9ej9TQ" TargetMode="External"/><Relationship Id="rId2285" Type="http://schemas.openxmlformats.org/officeDocument/2006/relationships/hyperlink" Target="https://disk.yandex.ru/d/jF5OEd5K43U6Ug" TargetMode="External"/><Relationship Id="rId360" Type="http://schemas.openxmlformats.org/officeDocument/2006/relationships/hyperlink" Target="https://disk.yandex.ru/d/D_PwtSPdHrafew" TargetMode="External"/><Relationship Id="rId2286" Type="http://schemas.openxmlformats.org/officeDocument/2006/relationships/hyperlink" Target="https://disk.yandex.ru/d/MX-bdrmMmwXSCg" TargetMode="External"/><Relationship Id="rId367" Type="http://schemas.openxmlformats.org/officeDocument/2006/relationships/hyperlink" Target="https://disk.yandex.ru/d/zu0akE_to87ang" TargetMode="External"/><Relationship Id="rId2287" Type="http://schemas.openxmlformats.org/officeDocument/2006/relationships/hyperlink" Target="https://disk.yandex.ru/d/VKZ-iypelQxTJA" TargetMode="External"/><Relationship Id="rId366" Type="http://schemas.openxmlformats.org/officeDocument/2006/relationships/hyperlink" Target="https://disk.yandex.ru/i/Frd6fv4rOWF21Q" TargetMode="External"/><Relationship Id="rId2288" Type="http://schemas.openxmlformats.org/officeDocument/2006/relationships/hyperlink" Target="https://disk.yandex.ru/d/X8XivhNHp12Y3g" TargetMode="External"/><Relationship Id="rId365" Type="http://schemas.openxmlformats.org/officeDocument/2006/relationships/hyperlink" Target="https://disk.yandex.ru/d/z3ws0UKYlRKsaQ" TargetMode="External"/><Relationship Id="rId2289" Type="http://schemas.openxmlformats.org/officeDocument/2006/relationships/hyperlink" Target="https://disk.yandex.ru/d/MAb-GVpG_bBVLA" TargetMode="External"/><Relationship Id="rId364" Type="http://schemas.openxmlformats.org/officeDocument/2006/relationships/hyperlink" Target="https://disk.yandex.ru/d/D_PwtSPdHrafew" TargetMode="External"/><Relationship Id="rId95" Type="http://schemas.openxmlformats.org/officeDocument/2006/relationships/hyperlink" Target="https://disk.yandex.ru/d/A42T9amuXrTSxw" TargetMode="External"/><Relationship Id="rId94" Type="http://schemas.openxmlformats.org/officeDocument/2006/relationships/hyperlink" Target="https://disk.yandex.ru/d/CStg-Kvh1QTM5g" TargetMode="External"/><Relationship Id="rId97" Type="http://schemas.openxmlformats.org/officeDocument/2006/relationships/hyperlink" Target="https://disk.yandex.ru/d/XG8xJ7OgsVmE0w" TargetMode="External"/><Relationship Id="rId96" Type="http://schemas.openxmlformats.org/officeDocument/2006/relationships/hyperlink" Target="https://disk.yandex.ru/d/EMOXqS0CZZNAzw" TargetMode="External"/><Relationship Id="rId99" Type="http://schemas.openxmlformats.org/officeDocument/2006/relationships/hyperlink" Target="https://disk.yandex.ru/d/A42T9amuXrTSxw" TargetMode="External"/><Relationship Id="rId98" Type="http://schemas.openxmlformats.org/officeDocument/2006/relationships/hyperlink" Target="https://disk.yandex.ru/d/CStg-Kvh1QTM5g" TargetMode="External"/><Relationship Id="rId91" Type="http://schemas.openxmlformats.org/officeDocument/2006/relationships/hyperlink" Target="https://disk.yandex.ru/d/A42T9amuXrTSxw" TargetMode="External"/><Relationship Id="rId90" Type="http://schemas.openxmlformats.org/officeDocument/2006/relationships/hyperlink" Target="https://disk.yandex.ru/d/CStg-Kvh1QTM5g" TargetMode="External"/><Relationship Id="rId93" Type="http://schemas.openxmlformats.org/officeDocument/2006/relationships/hyperlink" Target="https://disk.yandex.ru/d/DRzTFrU8P7cNRA" TargetMode="External"/><Relationship Id="rId92" Type="http://schemas.openxmlformats.org/officeDocument/2006/relationships/hyperlink" Target="https://disk.yandex.ru/d/EMOXqS0CZZNAzw" TargetMode="External"/><Relationship Id="rId359" Type="http://schemas.openxmlformats.org/officeDocument/2006/relationships/hyperlink" Target="https://disk.yandex.ru/d/wkFLLrmA5n-uWA" TargetMode="External"/><Relationship Id="rId358" Type="http://schemas.openxmlformats.org/officeDocument/2006/relationships/hyperlink" Target="https://disk.yandex.ru/d/D_PwtSPdHrafew" TargetMode="External"/><Relationship Id="rId357" Type="http://schemas.openxmlformats.org/officeDocument/2006/relationships/hyperlink" Target="https://disk.yandex.ru/d/qsbndgMdDtnR8A" TargetMode="External"/><Relationship Id="rId2270" Type="http://schemas.openxmlformats.org/officeDocument/2006/relationships/hyperlink" Target="https://disk.yandex.ru/d/vja9GOhz5aPKMA" TargetMode="External"/><Relationship Id="rId2271" Type="http://schemas.openxmlformats.org/officeDocument/2006/relationships/hyperlink" Target="https://disk.yandex.ru/d/MX-bdrmMmwXSCg" TargetMode="External"/><Relationship Id="rId352" Type="http://schemas.openxmlformats.org/officeDocument/2006/relationships/hyperlink" Target="https://disk.yandex.ru/d/D_PwtSPdHrafew" TargetMode="External"/><Relationship Id="rId2272" Type="http://schemas.openxmlformats.org/officeDocument/2006/relationships/hyperlink" Target="https://disk.yandex.ru/d/VKZ-iypelQxTJA" TargetMode="External"/><Relationship Id="rId351" Type="http://schemas.openxmlformats.org/officeDocument/2006/relationships/hyperlink" Target="https://disk.yandex.ru/d/wkFLLrmA5n-uWA" TargetMode="External"/><Relationship Id="rId2273" Type="http://schemas.openxmlformats.org/officeDocument/2006/relationships/hyperlink" Target="https://disk.yandex.ru/d/wyPVp9bEw-BL8Q" TargetMode="External"/><Relationship Id="rId350" Type="http://schemas.openxmlformats.org/officeDocument/2006/relationships/hyperlink" Target="https://disk.yandex.ru/d/D_PwtSPdHrafew" TargetMode="External"/><Relationship Id="rId2274" Type="http://schemas.openxmlformats.org/officeDocument/2006/relationships/hyperlink" Target="https://disk.yandex.ru/d/MX-bdrmMmwXSCg" TargetMode="External"/><Relationship Id="rId2275" Type="http://schemas.openxmlformats.org/officeDocument/2006/relationships/hyperlink" Target="https://disk.yandex.ru/d/VKZ-iypelQxTJA" TargetMode="External"/><Relationship Id="rId356" Type="http://schemas.openxmlformats.org/officeDocument/2006/relationships/hyperlink" Target="https://disk.yandex.ru/d/D_PwtSPdHrafew" TargetMode="External"/><Relationship Id="rId2276" Type="http://schemas.openxmlformats.org/officeDocument/2006/relationships/hyperlink" Target="https://disk.yandex.ru/d/aVvFucioC-Jifw" TargetMode="External"/><Relationship Id="rId355" Type="http://schemas.openxmlformats.org/officeDocument/2006/relationships/hyperlink" Target="https://disk.yandex.ru/d/wkFLLrmA5n-uWA" TargetMode="External"/><Relationship Id="rId2277" Type="http://schemas.openxmlformats.org/officeDocument/2006/relationships/hyperlink" Target="https://disk.yandex.ru/d/MX-bdrmMmwXSCg" TargetMode="External"/><Relationship Id="rId354" Type="http://schemas.openxmlformats.org/officeDocument/2006/relationships/hyperlink" Target="https://disk.yandex.ru/d/D_PwtSPdHrafew" TargetMode="External"/><Relationship Id="rId2278" Type="http://schemas.openxmlformats.org/officeDocument/2006/relationships/hyperlink" Target="https://disk.yandex.ru/d/VKZ-iypelQxTJA" TargetMode="External"/><Relationship Id="rId353" Type="http://schemas.openxmlformats.org/officeDocument/2006/relationships/hyperlink" Target="https://disk.yandex.ru/d/-pghgnqEExzwmw" TargetMode="External"/><Relationship Id="rId2279" Type="http://schemas.openxmlformats.org/officeDocument/2006/relationships/hyperlink" Target="https://disk.yandex.ru/d/QGgsv9_bBGqiPA" TargetMode="External"/><Relationship Id="rId1378" Type="http://schemas.openxmlformats.org/officeDocument/2006/relationships/hyperlink" Target="https://disk.yandex.ru/d/zpvSGLKE59U3OA" TargetMode="External"/><Relationship Id="rId2225" Type="http://schemas.openxmlformats.org/officeDocument/2006/relationships/hyperlink" Target="https://disk.yandex.ru/d/keMSNw8u0zde1w" TargetMode="External"/><Relationship Id="rId1379" Type="http://schemas.openxmlformats.org/officeDocument/2006/relationships/hyperlink" Target="https://disk.yandex.ru/d/X8zpX4-gUXptew" TargetMode="External"/><Relationship Id="rId2226" Type="http://schemas.openxmlformats.org/officeDocument/2006/relationships/hyperlink" Target="https://disk.yandex.ru/d/jlrDLMJAOT_KEQ" TargetMode="External"/><Relationship Id="rId2227" Type="http://schemas.openxmlformats.org/officeDocument/2006/relationships/hyperlink" Target="https://disk.yandex.ru/d/hVEvJzMSMVC4xg" TargetMode="External"/><Relationship Id="rId2228" Type="http://schemas.openxmlformats.org/officeDocument/2006/relationships/hyperlink" Target="https://disk.yandex.ru/d/O5FMwDSGrUqFNw" TargetMode="External"/><Relationship Id="rId2229" Type="http://schemas.openxmlformats.org/officeDocument/2006/relationships/hyperlink" Target="https://disk.yandex.ru/d/jlrDLMJAOT_KEQ" TargetMode="External"/><Relationship Id="rId305" Type="http://schemas.openxmlformats.org/officeDocument/2006/relationships/hyperlink" Target="https://disk.yandex.ru/d/p6B-hJghFyc1AQ" TargetMode="External"/><Relationship Id="rId789" Type="http://schemas.openxmlformats.org/officeDocument/2006/relationships/hyperlink" Target="https://disk.yandex.ru/d/mQNOj2xWURYlgw" TargetMode="External"/><Relationship Id="rId304" Type="http://schemas.openxmlformats.org/officeDocument/2006/relationships/hyperlink" Target="https://disk.yandex.ru/d/n8Q1WwUJ0BSOmw" TargetMode="External"/><Relationship Id="rId788" Type="http://schemas.openxmlformats.org/officeDocument/2006/relationships/hyperlink" Target="https://disk.yandex.ru/d/dYChsgk-aLKV8A" TargetMode="External"/><Relationship Id="rId303" Type="http://schemas.openxmlformats.org/officeDocument/2006/relationships/hyperlink" Target="https://disk.yandex.ru/d/u27F2VcKRDSxsA" TargetMode="External"/><Relationship Id="rId787" Type="http://schemas.openxmlformats.org/officeDocument/2006/relationships/hyperlink" Target="https://getfile.dokpub.com/yandex/get/https://disk.yandex.ru/d/9WLwmm0bJqwepQ/5.jpg" TargetMode="External"/><Relationship Id="rId302" Type="http://schemas.openxmlformats.org/officeDocument/2006/relationships/hyperlink" Target="https://disk.yandex.ru/d/9Okil1PIQHCAXg" TargetMode="External"/><Relationship Id="rId786" Type="http://schemas.openxmlformats.org/officeDocument/2006/relationships/hyperlink" Target="https://disk.yandex.ru/d/rHM96ZD039oc_w" TargetMode="External"/><Relationship Id="rId309" Type="http://schemas.openxmlformats.org/officeDocument/2006/relationships/hyperlink" Target="https://disk.yandex.ru/d/4c-RYsDTPVn2MQ" TargetMode="External"/><Relationship Id="rId308" Type="http://schemas.openxmlformats.org/officeDocument/2006/relationships/hyperlink" Target="https://disk.yandex.ru/d/n8Q1WwUJ0BSOmw" TargetMode="External"/><Relationship Id="rId307" Type="http://schemas.openxmlformats.org/officeDocument/2006/relationships/hyperlink" Target="https://disk.yandex.ru/d/u27F2VcKRDSxsA" TargetMode="External"/><Relationship Id="rId306" Type="http://schemas.openxmlformats.org/officeDocument/2006/relationships/hyperlink" Target="https://disk.yandex.ru/d/9Okil1PIQHCAXg" TargetMode="External"/><Relationship Id="rId781" Type="http://schemas.openxmlformats.org/officeDocument/2006/relationships/hyperlink" Target="https://disk.yandex.ru/d/Sehah1c-Xq_nYA" TargetMode="External"/><Relationship Id="rId1370" Type="http://schemas.openxmlformats.org/officeDocument/2006/relationships/hyperlink" Target="https://disk.yandex.ru/d/7dd2L2mMFG9u1g" TargetMode="External"/><Relationship Id="rId780" Type="http://schemas.openxmlformats.org/officeDocument/2006/relationships/hyperlink" Target="https://disk.yandex.ru/d/mQNOj2xWURYlgw" TargetMode="External"/><Relationship Id="rId1371" Type="http://schemas.openxmlformats.org/officeDocument/2006/relationships/hyperlink" Target="https://disk.yandex.ru/d/X8zpX4-gUXptew" TargetMode="External"/><Relationship Id="rId1372" Type="http://schemas.openxmlformats.org/officeDocument/2006/relationships/hyperlink" Target="https://disk.yandex.ru/d/pOoSUN2W3SsfcQ" TargetMode="External"/><Relationship Id="rId1373" Type="http://schemas.openxmlformats.org/officeDocument/2006/relationships/hyperlink" Target="https://disk.yandex.ru/d/3HMKc9T60uj3Uw" TargetMode="External"/><Relationship Id="rId2220" Type="http://schemas.openxmlformats.org/officeDocument/2006/relationships/hyperlink" Target="https://disk.yandex.ru/d/IXsuos_cPpN8nw" TargetMode="External"/><Relationship Id="rId301" Type="http://schemas.openxmlformats.org/officeDocument/2006/relationships/hyperlink" Target="https://disk.yandex.ru/d/_xG6KAQ7uGzMaA" TargetMode="External"/><Relationship Id="rId785" Type="http://schemas.openxmlformats.org/officeDocument/2006/relationships/hyperlink" Target="https://disk.yandex.ru/d/9WLwmm0bJqwepQ" TargetMode="External"/><Relationship Id="rId1374" Type="http://schemas.openxmlformats.org/officeDocument/2006/relationships/hyperlink" Target="https://disk.yandex.ru/d/-E6_2YGvIzKovQ" TargetMode="External"/><Relationship Id="rId2221" Type="http://schemas.openxmlformats.org/officeDocument/2006/relationships/hyperlink" Target="https://disk.yandex.ru/d/_AavwcWhk9ze1A" TargetMode="External"/><Relationship Id="rId300" Type="http://schemas.openxmlformats.org/officeDocument/2006/relationships/hyperlink" Target="https://disk.yandex.ru/d/n8Q1WwUJ0BSOmw" TargetMode="External"/><Relationship Id="rId784" Type="http://schemas.openxmlformats.org/officeDocument/2006/relationships/hyperlink" Target="https://disk.yandex.ru/d/mQNOj2xWURYlgw" TargetMode="External"/><Relationship Id="rId1375" Type="http://schemas.openxmlformats.org/officeDocument/2006/relationships/hyperlink" Target="https://disk.yandex.ru/d/X8zpX4-gUXptew" TargetMode="External"/><Relationship Id="rId2222" Type="http://schemas.openxmlformats.org/officeDocument/2006/relationships/hyperlink" Target="https://disk.yandex.ru/d/OC6HPrJWQR4Yag" TargetMode="External"/><Relationship Id="rId783" Type="http://schemas.openxmlformats.org/officeDocument/2006/relationships/hyperlink" Target="https://disk.yandex.ru/d/dYChsgk-aLKV8A" TargetMode="External"/><Relationship Id="rId1376" Type="http://schemas.openxmlformats.org/officeDocument/2006/relationships/hyperlink" Target="https://disk.yandex.ru/d/pOoSUN2W3SsfcQ" TargetMode="External"/><Relationship Id="rId2223" Type="http://schemas.openxmlformats.org/officeDocument/2006/relationships/hyperlink" Target="https://disk.yandex.ru/d/jlrDLMJAOT_KEQ" TargetMode="External"/><Relationship Id="rId782" Type="http://schemas.openxmlformats.org/officeDocument/2006/relationships/hyperlink" Target="https://disk.yandex.ru/d/rHM96ZD039oc_w" TargetMode="External"/><Relationship Id="rId1377" Type="http://schemas.openxmlformats.org/officeDocument/2006/relationships/hyperlink" Target="https://disk.yandex.ru/d/3HMKc9T60uj3Uw" TargetMode="External"/><Relationship Id="rId2224" Type="http://schemas.openxmlformats.org/officeDocument/2006/relationships/hyperlink" Target="https://disk.yandex.ru/d/hVEvJzMSMVC4xg" TargetMode="External"/><Relationship Id="rId1367" Type="http://schemas.openxmlformats.org/officeDocument/2006/relationships/hyperlink" Target="https://disk.yandex.ru/d/X8zpX4-gUXptew" TargetMode="External"/><Relationship Id="rId2214" Type="http://schemas.openxmlformats.org/officeDocument/2006/relationships/hyperlink" Target="https://disk.yandex.ru/d/IXsuos_cPpN8nw" TargetMode="External"/><Relationship Id="rId1368" Type="http://schemas.openxmlformats.org/officeDocument/2006/relationships/hyperlink" Target="https://disk.yandex.ru/d/pOoSUN2W3SsfcQ" TargetMode="External"/><Relationship Id="rId2215" Type="http://schemas.openxmlformats.org/officeDocument/2006/relationships/hyperlink" Target="https://disk.yandex.ru/d/_AavwcWhk9ze1A" TargetMode="External"/><Relationship Id="rId1369" Type="http://schemas.openxmlformats.org/officeDocument/2006/relationships/hyperlink" Target="https://disk.yandex.ru/d/3HMKc9T60uj3Uw" TargetMode="External"/><Relationship Id="rId2216" Type="http://schemas.openxmlformats.org/officeDocument/2006/relationships/hyperlink" Target="https://disk.yandex.ru/d/gHQ6qUyCrvIhtA" TargetMode="External"/><Relationship Id="rId2217" Type="http://schemas.openxmlformats.org/officeDocument/2006/relationships/hyperlink" Target="https://disk.yandex.ru/d/IXsuos_cPpN8nw" TargetMode="External"/><Relationship Id="rId2218" Type="http://schemas.openxmlformats.org/officeDocument/2006/relationships/hyperlink" Target="https://disk.yandex.ru/d/_AavwcWhk9ze1A" TargetMode="External"/><Relationship Id="rId2219" Type="http://schemas.openxmlformats.org/officeDocument/2006/relationships/hyperlink" Target="https://disk.yandex.ru/d/Cyg_dqSYj_ve5w" TargetMode="External"/><Relationship Id="rId778" Type="http://schemas.openxmlformats.org/officeDocument/2006/relationships/hyperlink" Target="https://disk.yandex.ru/d/rHM96ZD039oc_w" TargetMode="External"/><Relationship Id="rId777" Type="http://schemas.openxmlformats.org/officeDocument/2006/relationships/hyperlink" Target="https://disk.yandex.ru/d/7LHtBY5aVIhSbA" TargetMode="External"/><Relationship Id="rId776" Type="http://schemas.openxmlformats.org/officeDocument/2006/relationships/hyperlink" Target="https://disk.yandex.ru/d/mQNOj2xWURYlgw" TargetMode="External"/><Relationship Id="rId775" Type="http://schemas.openxmlformats.org/officeDocument/2006/relationships/hyperlink" Target="https://disk.yandex.ru/d/dYChsgk-aLKV8A" TargetMode="External"/><Relationship Id="rId779" Type="http://schemas.openxmlformats.org/officeDocument/2006/relationships/hyperlink" Target="https://disk.yandex.ru/d/dYChsgk-aLKV8A" TargetMode="External"/><Relationship Id="rId770" Type="http://schemas.openxmlformats.org/officeDocument/2006/relationships/hyperlink" Target="https://disk.yandex.ru/d/rHM96ZD039oc_w" TargetMode="External"/><Relationship Id="rId1360" Type="http://schemas.openxmlformats.org/officeDocument/2006/relationships/hyperlink" Target="https://disk.yandex.ru/d/PhPoSxHQmbx6Hw" TargetMode="External"/><Relationship Id="rId1361" Type="http://schemas.openxmlformats.org/officeDocument/2006/relationships/hyperlink" Target="https://disk.yandex.ru/d/jqX3x23Vuod5sQ" TargetMode="External"/><Relationship Id="rId1362" Type="http://schemas.openxmlformats.org/officeDocument/2006/relationships/hyperlink" Target="https://disk.yandex.ru/d/40S9g_idGtqCKQ" TargetMode="External"/><Relationship Id="rId774" Type="http://schemas.openxmlformats.org/officeDocument/2006/relationships/hyperlink" Target="https://disk.yandex.ru/d/rHM96ZD039oc_w" TargetMode="External"/><Relationship Id="rId1363" Type="http://schemas.openxmlformats.org/officeDocument/2006/relationships/hyperlink" Target="https://disk.yandex.ru/d/X8zpX4-gUXptew" TargetMode="External"/><Relationship Id="rId2210" Type="http://schemas.openxmlformats.org/officeDocument/2006/relationships/hyperlink" Target="https://disk.yandex.ru/d/GGquk-8WUggeAg" TargetMode="External"/><Relationship Id="rId773" Type="http://schemas.openxmlformats.org/officeDocument/2006/relationships/hyperlink" Target="https://disk.yandex.ru/d/aVjtJjKNrRZK5Q" TargetMode="External"/><Relationship Id="rId1364" Type="http://schemas.openxmlformats.org/officeDocument/2006/relationships/hyperlink" Target="https://disk.yandex.ru/d/pOoSUN2W3SsfcQ" TargetMode="External"/><Relationship Id="rId2211" Type="http://schemas.openxmlformats.org/officeDocument/2006/relationships/hyperlink" Target="https://disk.yandex.ru/d/IXsuos_cPpN8nw" TargetMode="External"/><Relationship Id="rId772" Type="http://schemas.openxmlformats.org/officeDocument/2006/relationships/hyperlink" Target="https://disk.yandex.ru/d/mQNOj2xWURYlgw" TargetMode="External"/><Relationship Id="rId1365" Type="http://schemas.openxmlformats.org/officeDocument/2006/relationships/hyperlink" Target="https://disk.yandex.ru/d/3HMKc9T60uj3Uw" TargetMode="External"/><Relationship Id="rId2212" Type="http://schemas.openxmlformats.org/officeDocument/2006/relationships/hyperlink" Target="https://disk.yandex.ru/d/_AavwcWhk9ze1A" TargetMode="External"/><Relationship Id="rId771" Type="http://schemas.openxmlformats.org/officeDocument/2006/relationships/hyperlink" Target="https://disk.yandex.ru/d/dYChsgk-aLKV8A" TargetMode="External"/><Relationship Id="rId1366" Type="http://schemas.openxmlformats.org/officeDocument/2006/relationships/hyperlink" Target="https://disk.yandex.ru/d/pLDhh87mZ5eTzQ" TargetMode="External"/><Relationship Id="rId2213" Type="http://schemas.openxmlformats.org/officeDocument/2006/relationships/hyperlink" Target="https://disk.yandex.ru/d/gLBIkHkY4PMJ8A" TargetMode="External"/><Relationship Id="rId2247" Type="http://schemas.openxmlformats.org/officeDocument/2006/relationships/hyperlink" Target="https://disk.yandex.ru/d/jlrDLMJAOT_KEQ" TargetMode="External"/><Relationship Id="rId2248" Type="http://schemas.openxmlformats.org/officeDocument/2006/relationships/hyperlink" Target="https://disk.yandex.ru/d/hVEvJzMSMVC4xg" TargetMode="External"/><Relationship Id="rId2249" Type="http://schemas.openxmlformats.org/officeDocument/2006/relationships/hyperlink" Target="https://disk.yandex.ru/d/KGNEdW-ZH7rWtw" TargetMode="External"/><Relationship Id="rId327" Type="http://schemas.openxmlformats.org/officeDocument/2006/relationships/hyperlink" Target="https://disk.yandex.ru/d/wkFLLrmA5n-uWA" TargetMode="External"/><Relationship Id="rId326" Type="http://schemas.openxmlformats.org/officeDocument/2006/relationships/hyperlink" Target="https://disk.yandex.ru/d/D_PwtSPdHrafew" TargetMode="External"/><Relationship Id="rId325" Type="http://schemas.openxmlformats.org/officeDocument/2006/relationships/hyperlink" Target="https://disk.yandex.ru/d/dYikeh6B23BjRA" TargetMode="External"/><Relationship Id="rId324" Type="http://schemas.openxmlformats.org/officeDocument/2006/relationships/hyperlink" Target="https://disk.yandex.ru/d/D_PwtSPdHrafew" TargetMode="External"/><Relationship Id="rId329" Type="http://schemas.openxmlformats.org/officeDocument/2006/relationships/hyperlink" Target="https://disk.yandex.ru/d/4RefLEhSABs1Bw" TargetMode="External"/><Relationship Id="rId1390" Type="http://schemas.openxmlformats.org/officeDocument/2006/relationships/hyperlink" Target="https://disk.yandex.ru/d/pfCV1ynWtwZHXQ" TargetMode="External"/><Relationship Id="rId328" Type="http://schemas.openxmlformats.org/officeDocument/2006/relationships/hyperlink" Target="https://disk.yandex.ru/d/D_PwtSPdHrafew" TargetMode="External"/><Relationship Id="rId1391" Type="http://schemas.openxmlformats.org/officeDocument/2006/relationships/hyperlink" Target="https://disk.yandex.ru/d/900R77GsGgnmHQ" TargetMode="External"/><Relationship Id="rId1392" Type="http://schemas.openxmlformats.org/officeDocument/2006/relationships/hyperlink" Target="https://disk.yandex.ru/d/IjYQGLnnqpxtag" TargetMode="External"/><Relationship Id="rId1393" Type="http://schemas.openxmlformats.org/officeDocument/2006/relationships/hyperlink" Target="https://disk.yandex.ru/d/V1r5YR6BmTt0_g" TargetMode="External"/><Relationship Id="rId2240" Type="http://schemas.openxmlformats.org/officeDocument/2006/relationships/hyperlink" Target="https://disk.yandex.ru/d/EAdd4UYAX2F6Cg" TargetMode="External"/><Relationship Id="rId1394" Type="http://schemas.openxmlformats.org/officeDocument/2006/relationships/hyperlink" Target="https://disk.yandex.ru/d/KL09SG9qXelayg" TargetMode="External"/><Relationship Id="rId2241" Type="http://schemas.openxmlformats.org/officeDocument/2006/relationships/hyperlink" Target="https://disk.yandex.ru/d/jlrDLMJAOT_KEQ" TargetMode="External"/><Relationship Id="rId1395" Type="http://schemas.openxmlformats.org/officeDocument/2006/relationships/hyperlink" Target="https://disk.yandex.ru/d/900R77GsGgnmHQ" TargetMode="External"/><Relationship Id="rId2242" Type="http://schemas.openxmlformats.org/officeDocument/2006/relationships/hyperlink" Target="https://disk.yandex.ru/d/hVEvJzMSMVC4xg" TargetMode="External"/><Relationship Id="rId323" Type="http://schemas.openxmlformats.org/officeDocument/2006/relationships/hyperlink" Target="https://disk.yandex.ru/d/wkFLLrmA5n-uWA" TargetMode="External"/><Relationship Id="rId1396" Type="http://schemas.openxmlformats.org/officeDocument/2006/relationships/hyperlink" Target="https://disk.yandex.ru/d/IjYQGLnnqpxtag" TargetMode="External"/><Relationship Id="rId2243" Type="http://schemas.openxmlformats.org/officeDocument/2006/relationships/hyperlink" Target="https://disk.yandex.ru/d/IGmXEa93n8_15g" TargetMode="External"/><Relationship Id="rId322" Type="http://schemas.openxmlformats.org/officeDocument/2006/relationships/hyperlink" Target="https://disk.yandex.ru/d/D_PwtSPdHrafew" TargetMode="External"/><Relationship Id="rId1397" Type="http://schemas.openxmlformats.org/officeDocument/2006/relationships/hyperlink" Target="https://disk.yandex.ru/d/V1r5YR6BmTt0_g" TargetMode="External"/><Relationship Id="rId2244" Type="http://schemas.openxmlformats.org/officeDocument/2006/relationships/hyperlink" Target="https://disk.yandex.ru/d/jlrDLMJAOT_KEQ" TargetMode="External"/><Relationship Id="rId321" Type="http://schemas.openxmlformats.org/officeDocument/2006/relationships/hyperlink" Target="https://disk.yandex.ru/d/7YcUAmzV4VAOpQ" TargetMode="External"/><Relationship Id="rId1398" Type="http://schemas.openxmlformats.org/officeDocument/2006/relationships/hyperlink" Target="https://disk.yandex.ru/d/fuBp-ysuhBp35g" TargetMode="External"/><Relationship Id="rId2245" Type="http://schemas.openxmlformats.org/officeDocument/2006/relationships/hyperlink" Target="https://disk.yandex.ru/d/hVEvJzMSMVC4xg" TargetMode="External"/><Relationship Id="rId320" Type="http://schemas.openxmlformats.org/officeDocument/2006/relationships/hyperlink" Target="https://disk.yandex.ru/d/D_PwtSPdHrafew" TargetMode="External"/><Relationship Id="rId1399" Type="http://schemas.openxmlformats.org/officeDocument/2006/relationships/hyperlink" Target="https://disk.yandex.ru/d/900R77GsGgnmHQ" TargetMode="External"/><Relationship Id="rId2246" Type="http://schemas.openxmlformats.org/officeDocument/2006/relationships/hyperlink" Target="https://disk.yandex.ru/d/4g2Xny51i5vnTg" TargetMode="External"/><Relationship Id="rId1389" Type="http://schemas.openxmlformats.org/officeDocument/2006/relationships/hyperlink" Target="https://disk.yandex.ru/d/V1r5YR6BmTt0_g" TargetMode="External"/><Relationship Id="rId2236" Type="http://schemas.openxmlformats.org/officeDocument/2006/relationships/hyperlink" Target="https://disk.yandex.ru/d/hVEvJzMSMVC4xg" TargetMode="External"/><Relationship Id="rId2237" Type="http://schemas.openxmlformats.org/officeDocument/2006/relationships/hyperlink" Target="https://disk.yandex.ru/d/_Aut4zysd4IShQ" TargetMode="External"/><Relationship Id="rId2238" Type="http://schemas.openxmlformats.org/officeDocument/2006/relationships/hyperlink" Target="https://disk.yandex.ru/d/jlrDLMJAOT_KEQ" TargetMode="External"/><Relationship Id="rId2239" Type="http://schemas.openxmlformats.org/officeDocument/2006/relationships/hyperlink" Target="https://disk.yandex.ru/d/hVEvJzMSMVC4xg" TargetMode="External"/><Relationship Id="rId316" Type="http://schemas.openxmlformats.org/officeDocument/2006/relationships/hyperlink" Target="https://disk.yandex.ru/d/n8Q1WwUJ0BSOmw" TargetMode="External"/><Relationship Id="rId315" Type="http://schemas.openxmlformats.org/officeDocument/2006/relationships/hyperlink" Target="https://disk.yandex.ru/d/u27F2VcKRDSxsA" TargetMode="External"/><Relationship Id="rId799" Type="http://schemas.openxmlformats.org/officeDocument/2006/relationships/hyperlink" Target="https://disk.yandex.ru/d/rHM96ZD039oc_w" TargetMode="External"/><Relationship Id="rId314" Type="http://schemas.openxmlformats.org/officeDocument/2006/relationships/hyperlink" Target="https://disk.yandex.ru/d/9Okil1PIQHCAXg" TargetMode="External"/><Relationship Id="rId798" Type="http://schemas.openxmlformats.org/officeDocument/2006/relationships/hyperlink" Target="https://disk.yandex.ru/d/v3YUiy-WE4jnrw" TargetMode="External"/><Relationship Id="rId313" Type="http://schemas.openxmlformats.org/officeDocument/2006/relationships/hyperlink" Target="https://disk.yandex.ru/d/sfnebePaGB3Y9w" TargetMode="External"/><Relationship Id="rId797" Type="http://schemas.openxmlformats.org/officeDocument/2006/relationships/hyperlink" Target="https://disk.yandex.ru/d/mQNOj2xWURYlgw" TargetMode="External"/><Relationship Id="rId319" Type="http://schemas.openxmlformats.org/officeDocument/2006/relationships/hyperlink" Target="https://disk.yandex.ru/d/wkFLLrmA5n-uWA" TargetMode="External"/><Relationship Id="rId318" Type="http://schemas.openxmlformats.org/officeDocument/2006/relationships/hyperlink" Target="https://disk.yandex.ru/d/D_PwtSPdHrafew" TargetMode="External"/><Relationship Id="rId317" Type="http://schemas.openxmlformats.org/officeDocument/2006/relationships/hyperlink" Target="https://disk.yandex.ru/d/xp5Cw0LdQsugPQ" TargetMode="External"/><Relationship Id="rId1380" Type="http://schemas.openxmlformats.org/officeDocument/2006/relationships/hyperlink" Target="https://disk.yandex.ru/d/pOoSUN2W3SsfcQ" TargetMode="External"/><Relationship Id="rId792" Type="http://schemas.openxmlformats.org/officeDocument/2006/relationships/hyperlink" Target="https://disk.yandex.ru/d/dYChsgk-aLKV8A" TargetMode="External"/><Relationship Id="rId1381" Type="http://schemas.openxmlformats.org/officeDocument/2006/relationships/hyperlink" Target="https://disk.yandex.ru/d/3HMKc9T60uj3Uw" TargetMode="External"/><Relationship Id="rId791" Type="http://schemas.openxmlformats.org/officeDocument/2006/relationships/hyperlink" Target="https://disk.yandex.ru/d/rHM96ZD039oc_w" TargetMode="External"/><Relationship Id="rId1382" Type="http://schemas.openxmlformats.org/officeDocument/2006/relationships/hyperlink" Target="https://disk.yandex.ru/d/ZMIKJucugXM94Q" TargetMode="External"/><Relationship Id="rId790" Type="http://schemas.openxmlformats.org/officeDocument/2006/relationships/hyperlink" Target="https://disk.yandex.ru/d/D8JyHq9mN8GvgA" TargetMode="External"/><Relationship Id="rId1383" Type="http://schemas.openxmlformats.org/officeDocument/2006/relationships/hyperlink" Target="https://disk.yandex.ru/d/900R77GsGgnmHQ" TargetMode="External"/><Relationship Id="rId2230" Type="http://schemas.openxmlformats.org/officeDocument/2006/relationships/hyperlink" Target="https://disk.yandex.ru/d/hVEvJzMSMVC4xg" TargetMode="External"/><Relationship Id="rId1384" Type="http://schemas.openxmlformats.org/officeDocument/2006/relationships/hyperlink" Target="https://disk.yandex.ru/d/IjYQGLnnqpxtag" TargetMode="External"/><Relationship Id="rId2231" Type="http://schemas.openxmlformats.org/officeDocument/2006/relationships/hyperlink" Target="https://disk.yandex.ru/d/v9cIafvHdbiHcA" TargetMode="External"/><Relationship Id="rId312" Type="http://schemas.openxmlformats.org/officeDocument/2006/relationships/hyperlink" Target="https://disk.yandex.ru/d/n8Q1WwUJ0BSOmw" TargetMode="External"/><Relationship Id="rId796" Type="http://schemas.openxmlformats.org/officeDocument/2006/relationships/hyperlink" Target="https://disk.yandex.ru/d/dYChsgk-aLKV8A" TargetMode="External"/><Relationship Id="rId1385" Type="http://schemas.openxmlformats.org/officeDocument/2006/relationships/hyperlink" Target="https://disk.yandex.ru/d/V1r5YR6BmTt0_g" TargetMode="External"/><Relationship Id="rId2232" Type="http://schemas.openxmlformats.org/officeDocument/2006/relationships/hyperlink" Target="https://disk.yandex.ru/d/jlrDLMJAOT_KEQ" TargetMode="External"/><Relationship Id="rId311" Type="http://schemas.openxmlformats.org/officeDocument/2006/relationships/hyperlink" Target="https://disk.yandex.ru/d/u27F2VcKRDSxsA" TargetMode="External"/><Relationship Id="rId795" Type="http://schemas.openxmlformats.org/officeDocument/2006/relationships/hyperlink" Target="https://disk.yandex.ru/d/rHM96ZD039oc_w" TargetMode="External"/><Relationship Id="rId1386" Type="http://schemas.openxmlformats.org/officeDocument/2006/relationships/hyperlink" Target="https://disk.yandex.ru/d/9g7q3gS1nL8Ceg" TargetMode="External"/><Relationship Id="rId2233" Type="http://schemas.openxmlformats.org/officeDocument/2006/relationships/hyperlink" Target="https://disk.yandex.ru/d/hVEvJzMSMVC4xg" TargetMode="External"/><Relationship Id="rId310" Type="http://schemas.openxmlformats.org/officeDocument/2006/relationships/hyperlink" Target="https://disk.yandex.ru/d/9Okil1PIQHCAXg" TargetMode="External"/><Relationship Id="rId794" Type="http://schemas.openxmlformats.org/officeDocument/2006/relationships/hyperlink" Target="https://disk.yandex.ru/d/jee7s3vwRzRAwg" TargetMode="External"/><Relationship Id="rId1387" Type="http://schemas.openxmlformats.org/officeDocument/2006/relationships/hyperlink" Target="https://disk.yandex.ru/d/900R77GsGgnmHQ" TargetMode="External"/><Relationship Id="rId2234" Type="http://schemas.openxmlformats.org/officeDocument/2006/relationships/hyperlink" Target="https://disk.yandex.ru/d/pLNj2eGM_tAnIA" TargetMode="External"/><Relationship Id="rId793" Type="http://schemas.openxmlformats.org/officeDocument/2006/relationships/hyperlink" Target="https://disk.yandex.ru/d/mQNOj2xWURYlgw" TargetMode="External"/><Relationship Id="rId1388" Type="http://schemas.openxmlformats.org/officeDocument/2006/relationships/hyperlink" Target="https://disk.yandex.ru/d/IjYQGLnnqpxtag" TargetMode="External"/><Relationship Id="rId2235" Type="http://schemas.openxmlformats.org/officeDocument/2006/relationships/hyperlink" Target="https://disk.yandex.ru/d/jlrDLMJAOT_KEQ" TargetMode="External"/><Relationship Id="rId297" Type="http://schemas.openxmlformats.org/officeDocument/2006/relationships/hyperlink" Target="https://disk.yandex.ru/d/ugGgEfMyMQBgJA" TargetMode="External"/><Relationship Id="rId296" Type="http://schemas.openxmlformats.org/officeDocument/2006/relationships/hyperlink" Target="https://disk.yandex.ru/d/n8Q1WwUJ0BSOmw" TargetMode="External"/><Relationship Id="rId295" Type="http://schemas.openxmlformats.org/officeDocument/2006/relationships/hyperlink" Target="https://disk.yandex.ru/d/u27F2VcKRDSxsA" TargetMode="External"/><Relationship Id="rId294" Type="http://schemas.openxmlformats.org/officeDocument/2006/relationships/hyperlink" Target="https://disk.yandex.ru/d/9Okil1PIQHCAXg" TargetMode="External"/><Relationship Id="rId299" Type="http://schemas.openxmlformats.org/officeDocument/2006/relationships/hyperlink" Target="https://disk.yandex.ru/d/u27F2VcKRDSxsA" TargetMode="External"/><Relationship Id="rId298" Type="http://schemas.openxmlformats.org/officeDocument/2006/relationships/hyperlink" Target="https://disk.yandex.ru/d/9Okil1PIQHCAXg" TargetMode="External"/><Relationship Id="rId271" Type="http://schemas.openxmlformats.org/officeDocument/2006/relationships/hyperlink" Target="https://disk.yandex.ru/d/u27F2VcKRDSxsA" TargetMode="External"/><Relationship Id="rId270" Type="http://schemas.openxmlformats.org/officeDocument/2006/relationships/hyperlink" Target="https://disk.yandex.ru/d/9Okil1PIQHCAXg" TargetMode="External"/><Relationship Id="rId269" Type="http://schemas.openxmlformats.org/officeDocument/2006/relationships/hyperlink" Target="https://disk.yandex.ru/d/kLzQiWi85xK6Mg" TargetMode="External"/><Relationship Id="rId264" Type="http://schemas.openxmlformats.org/officeDocument/2006/relationships/hyperlink" Target="https://disk.yandex.ru/d/z-yqzSI9d-h5fA" TargetMode="External"/><Relationship Id="rId263" Type="http://schemas.openxmlformats.org/officeDocument/2006/relationships/hyperlink" Target="https://disk.yandex.ru/d/wCXnW_brFM5sJA" TargetMode="External"/><Relationship Id="rId262" Type="http://schemas.openxmlformats.org/officeDocument/2006/relationships/hyperlink" Target="https://disk.yandex.ru/d/s1HzACm4FJjIHA" TargetMode="External"/><Relationship Id="rId261" Type="http://schemas.openxmlformats.org/officeDocument/2006/relationships/hyperlink" Target="https://disk.yandex.ru/d/lRWopU2sdX0eFw" TargetMode="External"/><Relationship Id="rId268" Type="http://schemas.openxmlformats.org/officeDocument/2006/relationships/hyperlink" Target="https://disk.yandex.ru/d/z-yqzSI9d-h5fA" TargetMode="External"/><Relationship Id="rId267" Type="http://schemas.openxmlformats.org/officeDocument/2006/relationships/hyperlink" Target="https://disk.yandex.ru/d/wCXnW_brFM5sJA" TargetMode="External"/><Relationship Id="rId266" Type="http://schemas.openxmlformats.org/officeDocument/2006/relationships/hyperlink" Target="https://disk.yandex.ru/d/s1HzACm4FJjIHA" TargetMode="External"/><Relationship Id="rId265" Type="http://schemas.openxmlformats.org/officeDocument/2006/relationships/hyperlink" Target="https://disk.yandex.ru/d/6rn_Lo4PtPUq2w" TargetMode="External"/><Relationship Id="rId260" Type="http://schemas.openxmlformats.org/officeDocument/2006/relationships/hyperlink" Target="https://disk.yandex.ru/d/z-yqzSI9d-h5fA" TargetMode="External"/><Relationship Id="rId259" Type="http://schemas.openxmlformats.org/officeDocument/2006/relationships/hyperlink" Target="https://disk.yandex.ru/d/wCXnW_brFM5sJA" TargetMode="External"/><Relationship Id="rId258" Type="http://schemas.openxmlformats.org/officeDocument/2006/relationships/hyperlink" Target="https://disk.yandex.ru/d/s1HzACm4FJjIHA" TargetMode="External"/><Relationship Id="rId2290" Type="http://schemas.openxmlformats.org/officeDocument/2006/relationships/hyperlink" Target="https://disk.yandex.ru/d/a0gwDi525wrd-g" TargetMode="External"/><Relationship Id="rId2291" Type="http://schemas.openxmlformats.org/officeDocument/2006/relationships/hyperlink" Target="https://disk.yandex.ru/d/RmDLgb8sSTewWg" TargetMode="External"/><Relationship Id="rId2292" Type="http://schemas.openxmlformats.org/officeDocument/2006/relationships/hyperlink" Target="https://disk.yandex.ru/d/MAb-GVpG_bBVLA" TargetMode="External"/><Relationship Id="rId2293" Type="http://schemas.openxmlformats.org/officeDocument/2006/relationships/hyperlink" Target="https://disk.yandex.ru/d/a0gwDi525wrd-g" TargetMode="External"/><Relationship Id="rId253" Type="http://schemas.openxmlformats.org/officeDocument/2006/relationships/hyperlink" Target="https://disk.yandex.ru/d/62oHKL0YxHwytg" TargetMode="External"/><Relationship Id="rId2294" Type="http://schemas.openxmlformats.org/officeDocument/2006/relationships/hyperlink" Target="https://disk.yandex.ru/d/V7xiLLBHUM4ORw" TargetMode="External"/><Relationship Id="rId252" Type="http://schemas.openxmlformats.org/officeDocument/2006/relationships/hyperlink" Target="https://disk.yandex.ru/d/z-yqzSI9d-h5fA" TargetMode="External"/><Relationship Id="rId2295" Type="http://schemas.openxmlformats.org/officeDocument/2006/relationships/hyperlink" Target="https://disk.yandex.ru/d/MAb-GVpG_bBVLA" TargetMode="External"/><Relationship Id="rId251" Type="http://schemas.openxmlformats.org/officeDocument/2006/relationships/hyperlink" Target="https://disk.yandex.ru/d/wCXnW_brFM5sJA" TargetMode="External"/><Relationship Id="rId2296" Type="http://schemas.openxmlformats.org/officeDocument/2006/relationships/hyperlink" Target="https://disk.yandex.ru/d/a0gwDi525wrd-g" TargetMode="External"/><Relationship Id="rId250" Type="http://schemas.openxmlformats.org/officeDocument/2006/relationships/hyperlink" Target="https://disk.yandex.ru/d/s1HzACm4FJjIHA" TargetMode="External"/><Relationship Id="rId2297" Type="http://schemas.openxmlformats.org/officeDocument/2006/relationships/hyperlink" Target="https://disk.yandex.ru/d/pvgW7lr84Pwm5A" TargetMode="External"/><Relationship Id="rId257" Type="http://schemas.openxmlformats.org/officeDocument/2006/relationships/hyperlink" Target="https://disk.yandex.ru/d/GYFEFOXEmEwkbw" TargetMode="External"/><Relationship Id="rId2298" Type="http://schemas.openxmlformats.org/officeDocument/2006/relationships/hyperlink" Target="https://disk.yandex.ru/d/MAb-GVpG_bBVLA" TargetMode="External"/><Relationship Id="rId256" Type="http://schemas.openxmlformats.org/officeDocument/2006/relationships/hyperlink" Target="https://disk.yandex.ru/d/z-yqzSI9d-h5fA" TargetMode="External"/><Relationship Id="rId2299" Type="http://schemas.openxmlformats.org/officeDocument/2006/relationships/hyperlink" Target="https://disk.yandex.ru/d/a0gwDi525wrd-g" TargetMode="External"/><Relationship Id="rId255" Type="http://schemas.openxmlformats.org/officeDocument/2006/relationships/hyperlink" Target="https://disk.yandex.ru/d/wCXnW_brFM5sJA" TargetMode="External"/><Relationship Id="rId254" Type="http://schemas.openxmlformats.org/officeDocument/2006/relationships/hyperlink" Target="https://disk.yandex.ru/d/s1HzACm4FJjIHA" TargetMode="External"/><Relationship Id="rId293" Type="http://schemas.openxmlformats.org/officeDocument/2006/relationships/hyperlink" Target="https://disk.yandex.ru/d/8nMLkdLMcV9i3A" TargetMode="External"/><Relationship Id="rId292" Type="http://schemas.openxmlformats.org/officeDocument/2006/relationships/hyperlink" Target="https://disk.yandex.ru/d/n8Q1WwUJ0BSOmw" TargetMode="External"/><Relationship Id="rId291" Type="http://schemas.openxmlformats.org/officeDocument/2006/relationships/hyperlink" Target="https://disk.yandex.ru/d/u27F2VcKRDSxsA" TargetMode="External"/><Relationship Id="rId290" Type="http://schemas.openxmlformats.org/officeDocument/2006/relationships/hyperlink" Target="https://disk.yandex.ru/d/9Okil1PIQHCAXg" TargetMode="External"/><Relationship Id="rId286" Type="http://schemas.openxmlformats.org/officeDocument/2006/relationships/hyperlink" Target="https://disk.yandex.ru/d/9Okil1PIQHCAXg" TargetMode="External"/><Relationship Id="rId285" Type="http://schemas.openxmlformats.org/officeDocument/2006/relationships/hyperlink" Target="https://disk.yandex.ru/d/6NHMMxqcv0ktKQ" TargetMode="External"/><Relationship Id="rId284" Type="http://schemas.openxmlformats.org/officeDocument/2006/relationships/hyperlink" Target="https://disk.yandex.ru/d/n8Q1WwUJ0BSOmw" TargetMode="External"/><Relationship Id="rId283" Type="http://schemas.openxmlformats.org/officeDocument/2006/relationships/hyperlink" Target="https://disk.yandex.ru/d/u27F2VcKRDSxsA" TargetMode="External"/><Relationship Id="rId289" Type="http://schemas.openxmlformats.org/officeDocument/2006/relationships/hyperlink" Target="https://disk.yandex.ru/d/zgI7NKq3lLZUZA" TargetMode="External"/><Relationship Id="rId288" Type="http://schemas.openxmlformats.org/officeDocument/2006/relationships/hyperlink" Target="https://disk.yandex.ru/d/n8Q1WwUJ0BSOmw" TargetMode="External"/><Relationship Id="rId287" Type="http://schemas.openxmlformats.org/officeDocument/2006/relationships/hyperlink" Target="https://disk.yandex.ru/d/u27F2VcKRDSxsA" TargetMode="External"/><Relationship Id="rId282" Type="http://schemas.openxmlformats.org/officeDocument/2006/relationships/hyperlink" Target="https://disk.yandex.ru/d/9Okil1PIQHCAXg" TargetMode="External"/><Relationship Id="rId281" Type="http://schemas.openxmlformats.org/officeDocument/2006/relationships/hyperlink" Target="https://disk.yandex.ru/d/JtBs-EKCKbQWug" TargetMode="External"/><Relationship Id="rId280" Type="http://schemas.openxmlformats.org/officeDocument/2006/relationships/hyperlink" Target="https://disk.yandex.ru/d/n8Q1WwUJ0BSOmw" TargetMode="External"/><Relationship Id="rId275" Type="http://schemas.openxmlformats.org/officeDocument/2006/relationships/hyperlink" Target="https://disk.yandex.ru/d/u27F2VcKRDSxsA" TargetMode="External"/><Relationship Id="rId274" Type="http://schemas.openxmlformats.org/officeDocument/2006/relationships/hyperlink" Target="https://disk.yandex.ru/d/9Okil1PIQHCAXg" TargetMode="External"/><Relationship Id="rId273" Type="http://schemas.openxmlformats.org/officeDocument/2006/relationships/hyperlink" Target="https://disk.yandex.ru/d/HwiNN5u5TW5ibQ" TargetMode="External"/><Relationship Id="rId272" Type="http://schemas.openxmlformats.org/officeDocument/2006/relationships/hyperlink" Target="https://disk.yandex.ru/d/n8Q1WwUJ0BSOmw" TargetMode="External"/><Relationship Id="rId279" Type="http://schemas.openxmlformats.org/officeDocument/2006/relationships/hyperlink" Target="https://disk.yandex.ru/d/u27F2VcKRDSxsA" TargetMode="External"/><Relationship Id="rId278" Type="http://schemas.openxmlformats.org/officeDocument/2006/relationships/hyperlink" Target="https://disk.yandex.ru/d/9Okil1PIQHCAXg" TargetMode="External"/><Relationship Id="rId277" Type="http://schemas.openxmlformats.org/officeDocument/2006/relationships/hyperlink" Target="https://disk.yandex.ru/d/aqnwOWrtHF0P4g" TargetMode="External"/><Relationship Id="rId276" Type="http://schemas.openxmlformats.org/officeDocument/2006/relationships/hyperlink" Target="https://disk.yandex.ru/d/n8Q1WwUJ0BSOmw" TargetMode="External"/><Relationship Id="rId1851" Type="http://schemas.openxmlformats.org/officeDocument/2006/relationships/hyperlink" Target="https://disk.yandex.ru/d/sVMiodjE-AIHwg" TargetMode="External"/><Relationship Id="rId1852" Type="http://schemas.openxmlformats.org/officeDocument/2006/relationships/hyperlink" Target="https://disk.yandex.ru/d/szSlTRWpUjNllA" TargetMode="External"/><Relationship Id="rId1853" Type="http://schemas.openxmlformats.org/officeDocument/2006/relationships/hyperlink" Target="https://disk.yandex.ru/d/VcpdUc6ihGB0Lw" TargetMode="External"/><Relationship Id="rId1854" Type="http://schemas.openxmlformats.org/officeDocument/2006/relationships/hyperlink" Target="https://disk.yandex.ru/d/DwhdF77Bn_m2Ew" TargetMode="External"/><Relationship Id="rId1855" Type="http://schemas.openxmlformats.org/officeDocument/2006/relationships/hyperlink" Target="https://disk.yandex.ru/d/sVMiodjE-AIHwg" TargetMode="External"/><Relationship Id="rId1856" Type="http://schemas.openxmlformats.org/officeDocument/2006/relationships/hyperlink" Target="https://disk.yandex.ru/d/szSlTRWpUjNllA" TargetMode="External"/><Relationship Id="rId1857" Type="http://schemas.openxmlformats.org/officeDocument/2006/relationships/hyperlink" Target="https://disk.yandex.ru/d/cxRrEPV-Nu_Hpw" TargetMode="External"/><Relationship Id="rId1858" Type="http://schemas.openxmlformats.org/officeDocument/2006/relationships/hyperlink" Target="https://disk.yandex.ru/d/DwhdF77Bn_m2Ew" TargetMode="External"/><Relationship Id="rId1859" Type="http://schemas.openxmlformats.org/officeDocument/2006/relationships/hyperlink" Target="https://disk.yandex.ru/d/sVMiodjE-AIHwg" TargetMode="External"/><Relationship Id="rId1850" Type="http://schemas.openxmlformats.org/officeDocument/2006/relationships/hyperlink" Target="https://disk.yandex.ru/d/DwhdF77Bn_m2Ew" TargetMode="External"/><Relationship Id="rId1840" Type="http://schemas.openxmlformats.org/officeDocument/2006/relationships/hyperlink" Target="https://disk.yandex.ru/d/szSlTRWpUjNllA" TargetMode="External"/><Relationship Id="rId1841" Type="http://schemas.openxmlformats.org/officeDocument/2006/relationships/hyperlink" Target="https://disk.yandex.ru/d/yUsx0hplAjRHIA" TargetMode="External"/><Relationship Id="rId1842" Type="http://schemas.openxmlformats.org/officeDocument/2006/relationships/hyperlink" Target="https://disk.yandex.ru/d/DwhdF77Bn_m2Ew" TargetMode="External"/><Relationship Id="rId1843" Type="http://schemas.openxmlformats.org/officeDocument/2006/relationships/hyperlink" Target="https://disk.yandex.ru/d/sVMiodjE-AIHwg" TargetMode="External"/><Relationship Id="rId1844" Type="http://schemas.openxmlformats.org/officeDocument/2006/relationships/hyperlink" Target="https://disk.yandex.ru/d/szSlTRWpUjNllA" TargetMode="External"/><Relationship Id="rId1845" Type="http://schemas.openxmlformats.org/officeDocument/2006/relationships/hyperlink" Target="https://disk.yandex.ru/d/4-CqcWf4fPxFwA" TargetMode="External"/><Relationship Id="rId1846" Type="http://schemas.openxmlformats.org/officeDocument/2006/relationships/hyperlink" Target="https://disk.yandex.ru/d/DwhdF77Bn_m2Ew" TargetMode="External"/><Relationship Id="rId1847" Type="http://schemas.openxmlformats.org/officeDocument/2006/relationships/hyperlink" Target="https://disk.yandex.ru/d/sVMiodjE-AIHwg" TargetMode="External"/><Relationship Id="rId1848" Type="http://schemas.openxmlformats.org/officeDocument/2006/relationships/hyperlink" Target="https://disk.yandex.ru/d/szSlTRWpUjNllA" TargetMode="External"/><Relationship Id="rId1849" Type="http://schemas.openxmlformats.org/officeDocument/2006/relationships/hyperlink" Target="https://disk.yandex.ru/d/WA7OGavqP9e7Gw" TargetMode="External"/><Relationship Id="rId1873" Type="http://schemas.openxmlformats.org/officeDocument/2006/relationships/hyperlink" Target="https://disk.yandex.ru/d/6xWljDYjVA3yJA" TargetMode="External"/><Relationship Id="rId1874" Type="http://schemas.openxmlformats.org/officeDocument/2006/relationships/hyperlink" Target="https://disk.yandex.ru/d/DwhdF77Bn_m2Ew" TargetMode="External"/><Relationship Id="rId1875" Type="http://schemas.openxmlformats.org/officeDocument/2006/relationships/hyperlink" Target="https://disk.yandex.ru/d/sVMiodjE-AIHwg" TargetMode="External"/><Relationship Id="rId1876" Type="http://schemas.openxmlformats.org/officeDocument/2006/relationships/hyperlink" Target="https://disk.yandex.ru/d/szSlTRWpUjNllA" TargetMode="External"/><Relationship Id="rId1877" Type="http://schemas.openxmlformats.org/officeDocument/2006/relationships/hyperlink" Target="https://disk.yandex.ru/d/-dPYoP7HBYW4Mw" TargetMode="External"/><Relationship Id="rId1878" Type="http://schemas.openxmlformats.org/officeDocument/2006/relationships/hyperlink" Target="https://disk.yandex.ru/d/DwhdF77Bn_m2Ew" TargetMode="External"/><Relationship Id="rId1879" Type="http://schemas.openxmlformats.org/officeDocument/2006/relationships/hyperlink" Target="https://disk.yandex.ru/d/sVMiodjE-AIHwg" TargetMode="External"/><Relationship Id="rId1870" Type="http://schemas.openxmlformats.org/officeDocument/2006/relationships/hyperlink" Target="https://disk.yandex.ru/d/DwhdF77Bn_m2Ew" TargetMode="External"/><Relationship Id="rId1871" Type="http://schemas.openxmlformats.org/officeDocument/2006/relationships/hyperlink" Target="https://disk.yandex.ru/d/sVMiodjE-AIHwg" TargetMode="External"/><Relationship Id="rId1872" Type="http://schemas.openxmlformats.org/officeDocument/2006/relationships/hyperlink" Target="https://disk.yandex.ru/d/szSlTRWpUjNllA" TargetMode="External"/><Relationship Id="rId1862" Type="http://schemas.openxmlformats.org/officeDocument/2006/relationships/hyperlink" Target="https://disk.yandex.ru/d/DwhdF77Bn_m2Ew" TargetMode="External"/><Relationship Id="rId1863" Type="http://schemas.openxmlformats.org/officeDocument/2006/relationships/hyperlink" Target="https://disk.yandex.ru/d/sVMiodjE-AIHwg" TargetMode="External"/><Relationship Id="rId1864" Type="http://schemas.openxmlformats.org/officeDocument/2006/relationships/hyperlink" Target="https://disk.yandex.ru/d/szSlTRWpUjNllA" TargetMode="External"/><Relationship Id="rId1865" Type="http://schemas.openxmlformats.org/officeDocument/2006/relationships/hyperlink" Target="https://disk.yandex.ru/d/gOGSk75bDUwF4Q" TargetMode="External"/><Relationship Id="rId1866" Type="http://schemas.openxmlformats.org/officeDocument/2006/relationships/hyperlink" Target="https://disk.yandex.ru/d/DwhdF77Bn_m2Ew" TargetMode="External"/><Relationship Id="rId1867" Type="http://schemas.openxmlformats.org/officeDocument/2006/relationships/hyperlink" Target="https://disk.yandex.ru/d/sVMiodjE-AIHwg" TargetMode="External"/><Relationship Id="rId1868" Type="http://schemas.openxmlformats.org/officeDocument/2006/relationships/hyperlink" Target="https://disk.yandex.ru/d/szSlTRWpUjNllA" TargetMode="External"/><Relationship Id="rId1869" Type="http://schemas.openxmlformats.org/officeDocument/2006/relationships/hyperlink" Target="https://disk.yandex.ru/d/nva94Yf78sajlQ" TargetMode="External"/><Relationship Id="rId1860" Type="http://schemas.openxmlformats.org/officeDocument/2006/relationships/hyperlink" Target="https://disk.yandex.ru/d/szSlTRWpUjNllA" TargetMode="External"/><Relationship Id="rId1861" Type="http://schemas.openxmlformats.org/officeDocument/2006/relationships/hyperlink" Target="https://disk.yandex.ru/d/zrDjH7ZfRd7TLQ" TargetMode="External"/><Relationship Id="rId1810" Type="http://schemas.openxmlformats.org/officeDocument/2006/relationships/hyperlink" Target="https://disk.yandex.ru/d/oSpQwrVZcGDHBw" TargetMode="External"/><Relationship Id="rId1811" Type="http://schemas.openxmlformats.org/officeDocument/2006/relationships/hyperlink" Target="https://disk.yandex.ru/d/VJdcflSPbsFwmQ" TargetMode="External"/><Relationship Id="rId1812" Type="http://schemas.openxmlformats.org/officeDocument/2006/relationships/hyperlink" Target="https://disk.yandex.ru/d/h2tyGD2a2f2Xyw" TargetMode="External"/><Relationship Id="rId1813" Type="http://schemas.openxmlformats.org/officeDocument/2006/relationships/hyperlink" Target="https://disk.yandex.ru/d/CJGQ6i-b8SZtDQ" TargetMode="External"/><Relationship Id="rId1814" Type="http://schemas.openxmlformats.org/officeDocument/2006/relationships/hyperlink" Target="https://disk.yandex.ru/d/oSpQwrVZcGDHBw" TargetMode="External"/><Relationship Id="rId1815" Type="http://schemas.openxmlformats.org/officeDocument/2006/relationships/hyperlink" Target="https://disk.yandex.ru/d/VJdcflSPbsFwmQ" TargetMode="External"/><Relationship Id="rId1816" Type="http://schemas.openxmlformats.org/officeDocument/2006/relationships/hyperlink" Target="https://disk.yandex.ru/d/h2tyGD2a2f2Xyw" TargetMode="External"/><Relationship Id="rId1817" Type="http://schemas.openxmlformats.org/officeDocument/2006/relationships/hyperlink" Target="https://disk.yandex.ru/d/grP-I3frgvWlUA" TargetMode="External"/><Relationship Id="rId1818" Type="http://schemas.openxmlformats.org/officeDocument/2006/relationships/hyperlink" Target="https://disk.yandex.ru/d/oSpQwrVZcGDHBw" TargetMode="External"/><Relationship Id="rId1819" Type="http://schemas.openxmlformats.org/officeDocument/2006/relationships/hyperlink" Target="https://disk.yandex.ru/d/VJdcflSPbsFwmQ" TargetMode="External"/><Relationship Id="rId1800" Type="http://schemas.openxmlformats.org/officeDocument/2006/relationships/hyperlink" Target="https://disk.yandex.ru/d/h2tyGD2a2f2Xyw" TargetMode="External"/><Relationship Id="rId1801" Type="http://schemas.openxmlformats.org/officeDocument/2006/relationships/hyperlink" Target="https://disk.yandex.ru/d/Snv4P2Rby8DooQ" TargetMode="External"/><Relationship Id="rId1802" Type="http://schemas.openxmlformats.org/officeDocument/2006/relationships/hyperlink" Target="https://disk.yandex.ru/d/oSpQwrVZcGDHBw" TargetMode="External"/><Relationship Id="rId1803" Type="http://schemas.openxmlformats.org/officeDocument/2006/relationships/hyperlink" Target="https://disk.yandex.ru/d/VJdcflSPbsFwmQ" TargetMode="External"/><Relationship Id="rId1804" Type="http://schemas.openxmlformats.org/officeDocument/2006/relationships/hyperlink" Target="https://disk.yandex.ru/d/h2tyGD2a2f2Xyw" TargetMode="External"/><Relationship Id="rId1805" Type="http://schemas.openxmlformats.org/officeDocument/2006/relationships/hyperlink" Target="https://disk.yandex.ru/d/61JGw3sq0ITMzA" TargetMode="External"/><Relationship Id="rId1806" Type="http://schemas.openxmlformats.org/officeDocument/2006/relationships/hyperlink" Target="https://disk.yandex.ru/d/oSpQwrVZcGDHBw" TargetMode="External"/><Relationship Id="rId1807" Type="http://schemas.openxmlformats.org/officeDocument/2006/relationships/hyperlink" Target="https://disk.yandex.ru/d/VJdcflSPbsFwmQ" TargetMode="External"/><Relationship Id="rId1808" Type="http://schemas.openxmlformats.org/officeDocument/2006/relationships/hyperlink" Target="https://disk.yandex.ru/d/h2tyGD2a2f2Xyw" TargetMode="External"/><Relationship Id="rId1809" Type="http://schemas.openxmlformats.org/officeDocument/2006/relationships/hyperlink" Target="https://disk.yandex.ru/d/1nYSvc8xsZVw0w" TargetMode="External"/><Relationship Id="rId1830" Type="http://schemas.openxmlformats.org/officeDocument/2006/relationships/hyperlink" Target="https://disk.yandex.ru/d/oSpQwrVZcGDHBw" TargetMode="External"/><Relationship Id="rId1831" Type="http://schemas.openxmlformats.org/officeDocument/2006/relationships/hyperlink" Target="https://disk.yandex.ru/d/VJdcflSPbsFwmQ" TargetMode="External"/><Relationship Id="rId1832" Type="http://schemas.openxmlformats.org/officeDocument/2006/relationships/hyperlink" Target="https://disk.yandex.ru/d/h2tyGD2a2f2Xyw" TargetMode="External"/><Relationship Id="rId1833" Type="http://schemas.openxmlformats.org/officeDocument/2006/relationships/hyperlink" Target="https://disk.yandex.ru/d/OOOrW6PHvEf3Vg" TargetMode="External"/><Relationship Id="rId1834" Type="http://schemas.openxmlformats.org/officeDocument/2006/relationships/hyperlink" Target="https://disk.yandex.ru/d/oSpQwrVZcGDHBw" TargetMode="External"/><Relationship Id="rId1835" Type="http://schemas.openxmlformats.org/officeDocument/2006/relationships/hyperlink" Target="https://disk.yandex.ru/d/VJdcflSPbsFwmQ" TargetMode="External"/><Relationship Id="rId1836" Type="http://schemas.openxmlformats.org/officeDocument/2006/relationships/hyperlink" Target="https://disk.yandex.ru/d/h2tyGD2a2f2Xyw" TargetMode="External"/><Relationship Id="rId1837" Type="http://schemas.openxmlformats.org/officeDocument/2006/relationships/hyperlink" Target="https://disk.yandex.ru/d/eXKR_ZYU4XPNZg" TargetMode="External"/><Relationship Id="rId1838" Type="http://schemas.openxmlformats.org/officeDocument/2006/relationships/hyperlink" Target="https://disk.yandex.ru/d/DwhdF77Bn_m2Ew" TargetMode="External"/><Relationship Id="rId1839" Type="http://schemas.openxmlformats.org/officeDocument/2006/relationships/hyperlink" Target="https://disk.yandex.ru/d/sVMiodjE-AIHwg" TargetMode="External"/><Relationship Id="rId1820" Type="http://schemas.openxmlformats.org/officeDocument/2006/relationships/hyperlink" Target="https://disk.yandex.ru/d/h2tyGD2a2f2Xyw" TargetMode="External"/><Relationship Id="rId1821" Type="http://schemas.openxmlformats.org/officeDocument/2006/relationships/hyperlink" Target="https://disk.yandex.ru/d/CuW6hcqbo5fCVg" TargetMode="External"/><Relationship Id="rId1822" Type="http://schemas.openxmlformats.org/officeDocument/2006/relationships/hyperlink" Target="https://disk.yandex.ru/d/oSpQwrVZcGDHBw" TargetMode="External"/><Relationship Id="rId1823" Type="http://schemas.openxmlformats.org/officeDocument/2006/relationships/hyperlink" Target="https://disk.yandex.ru/d/VJdcflSPbsFwmQ" TargetMode="External"/><Relationship Id="rId1824" Type="http://schemas.openxmlformats.org/officeDocument/2006/relationships/hyperlink" Target="https://disk.yandex.ru/d/h2tyGD2a2f2Xyw" TargetMode="External"/><Relationship Id="rId1825" Type="http://schemas.openxmlformats.org/officeDocument/2006/relationships/hyperlink" Target="https://disk.yandex.ru/d/YzQxwoZdgtQJYw" TargetMode="External"/><Relationship Id="rId1826" Type="http://schemas.openxmlformats.org/officeDocument/2006/relationships/hyperlink" Target="https://disk.yandex.ru/d/oSpQwrVZcGDHBw" TargetMode="External"/><Relationship Id="rId1827" Type="http://schemas.openxmlformats.org/officeDocument/2006/relationships/hyperlink" Target="https://disk.yandex.ru/d/VJdcflSPbsFwmQ" TargetMode="External"/><Relationship Id="rId1828" Type="http://schemas.openxmlformats.org/officeDocument/2006/relationships/hyperlink" Target="https://disk.yandex.ru/d/h2tyGD2a2f2Xyw" TargetMode="External"/><Relationship Id="rId1829" Type="http://schemas.openxmlformats.org/officeDocument/2006/relationships/hyperlink" Target="https://disk.yandex.ru/d/FIJkDCfueX_LiA" TargetMode="External"/><Relationship Id="rId1455" Type="http://schemas.openxmlformats.org/officeDocument/2006/relationships/hyperlink" Target="https://disk.yandex.ru/d/aKUSSUgRK6WSuQ" TargetMode="External"/><Relationship Id="rId2302" Type="http://schemas.openxmlformats.org/officeDocument/2006/relationships/hyperlink" Target="https://disk.yandex.ru/d/I471o9JeTi8qsQ" TargetMode="External"/><Relationship Id="rId1456" Type="http://schemas.openxmlformats.org/officeDocument/2006/relationships/hyperlink" Target="https://disk.yandex.ru/d/ZKE4SMG9KVy3FA" TargetMode="External"/><Relationship Id="rId2303" Type="http://schemas.openxmlformats.org/officeDocument/2006/relationships/hyperlink" Target="https://disk.yandex.ru/d/6B9Ngejg1UPMxg" TargetMode="External"/><Relationship Id="rId1457" Type="http://schemas.openxmlformats.org/officeDocument/2006/relationships/hyperlink" Target="https://disk.yandex.ru/d/R8C_zpsqoN4zxw" TargetMode="External"/><Relationship Id="rId2304" Type="http://schemas.openxmlformats.org/officeDocument/2006/relationships/hyperlink" Target="https://disk.yandex.ru/d/htoeZFIRmpr0yQ" TargetMode="External"/><Relationship Id="rId1458" Type="http://schemas.openxmlformats.org/officeDocument/2006/relationships/hyperlink" Target="https://disk.yandex.ru/d/parYE-WCjdV5Fw" TargetMode="External"/><Relationship Id="rId2305" Type="http://schemas.openxmlformats.org/officeDocument/2006/relationships/hyperlink" Target="https://disk.yandex.ru/d/9PVQIZecY3LeCg" TargetMode="External"/><Relationship Id="rId1459" Type="http://schemas.openxmlformats.org/officeDocument/2006/relationships/hyperlink" Target="https://disk.yandex.ru/d/aKUSSUgRK6WSuQ" TargetMode="External"/><Relationship Id="rId2306" Type="http://schemas.openxmlformats.org/officeDocument/2006/relationships/hyperlink" Target="https://disk.yandex.ru/d/htoeZFIRmpr0yQ" TargetMode="External"/><Relationship Id="rId2307" Type="http://schemas.openxmlformats.org/officeDocument/2006/relationships/hyperlink" Target="https://disk.yandex.ru/d/1UIOj2KkRPK7rg" TargetMode="External"/><Relationship Id="rId2308" Type="http://schemas.openxmlformats.org/officeDocument/2006/relationships/hyperlink" Target="https://disk.yandex.ru/d/htoeZFIRmpr0yQ" TargetMode="External"/><Relationship Id="rId2309" Type="http://schemas.openxmlformats.org/officeDocument/2006/relationships/hyperlink" Target="https://disk.yandex.ru/d/griTSDBdx6x5ug" TargetMode="External"/><Relationship Id="rId629" Type="http://schemas.openxmlformats.org/officeDocument/2006/relationships/hyperlink" Target="https://disk.yandex.ru/d/_dBdhNlaWfT1Zg" TargetMode="External"/><Relationship Id="rId624" Type="http://schemas.openxmlformats.org/officeDocument/2006/relationships/hyperlink" Target="https://disk.yandex.ru/i/xXB7P1pOVgV_Tw" TargetMode="External"/><Relationship Id="rId623" Type="http://schemas.openxmlformats.org/officeDocument/2006/relationships/hyperlink" Target="https://disk.yandex.ru/d/AB43tTXSz9ybgA" TargetMode="External"/><Relationship Id="rId622" Type="http://schemas.openxmlformats.org/officeDocument/2006/relationships/hyperlink" Target="https://disk.yandex.ru/d/Qet1gBkIQvoCkQ" TargetMode="External"/><Relationship Id="rId621" Type="http://schemas.openxmlformats.org/officeDocument/2006/relationships/hyperlink" Target="https://disk.yandex.ru/d/_DU1DTgTUbZUEA" TargetMode="External"/><Relationship Id="rId628" Type="http://schemas.openxmlformats.org/officeDocument/2006/relationships/hyperlink" Target="https://disk.yandex.ru/i/xXB7P1pOVgV_Tw" TargetMode="External"/><Relationship Id="rId627" Type="http://schemas.openxmlformats.org/officeDocument/2006/relationships/hyperlink" Target="https://disk.yandex.ru/d/AB43tTXSz9ybgA" TargetMode="External"/><Relationship Id="rId626" Type="http://schemas.openxmlformats.org/officeDocument/2006/relationships/hyperlink" Target="https://disk.yandex.ru/d/Qet1gBkIQvoCkQ" TargetMode="External"/><Relationship Id="rId625" Type="http://schemas.openxmlformats.org/officeDocument/2006/relationships/hyperlink" Target="https://disk.yandex.ru/d/3MBmR2hZSkHW4Q" TargetMode="External"/><Relationship Id="rId1450" Type="http://schemas.openxmlformats.org/officeDocument/2006/relationships/hyperlink" Target="https://disk.yandex.ru/d/0WQIX33nwMoRrg" TargetMode="External"/><Relationship Id="rId620" Type="http://schemas.openxmlformats.org/officeDocument/2006/relationships/hyperlink" Target="https://disk.yandex.ru/i/xXB7P1pOVgV_Tw" TargetMode="External"/><Relationship Id="rId1451" Type="http://schemas.openxmlformats.org/officeDocument/2006/relationships/hyperlink" Target="https://disk.yandex.ru/d/aKUSSUgRK6WSuQ" TargetMode="External"/><Relationship Id="rId1452" Type="http://schemas.openxmlformats.org/officeDocument/2006/relationships/hyperlink" Target="https://disk.yandex.ru/d/ZKE4SMG9KVy3FA" TargetMode="External"/><Relationship Id="rId1453" Type="http://schemas.openxmlformats.org/officeDocument/2006/relationships/hyperlink" Target="https://disk.yandex.ru/d/R8C_zpsqoN4zxw" TargetMode="External"/><Relationship Id="rId2300" Type="http://schemas.openxmlformats.org/officeDocument/2006/relationships/hyperlink" Target="https://disk.yandex.ru/d/XTbvsDpg1kZGuA" TargetMode="External"/><Relationship Id="rId1454" Type="http://schemas.openxmlformats.org/officeDocument/2006/relationships/hyperlink" Target="https://disk.yandex.ru/d/JcL3hFL0j9B8xQ" TargetMode="External"/><Relationship Id="rId2301" Type="http://schemas.openxmlformats.org/officeDocument/2006/relationships/hyperlink" Target="https://disk.yandex.ru/d/uiiFnserHbRqZQ" TargetMode="External"/><Relationship Id="rId1444" Type="http://schemas.openxmlformats.org/officeDocument/2006/relationships/hyperlink" Target="https://disk.yandex.ru/d/ZKE4SMG9KVy3FA" TargetMode="External"/><Relationship Id="rId1445" Type="http://schemas.openxmlformats.org/officeDocument/2006/relationships/hyperlink" Target="https://disk.yandex.ru/d/R8C_zpsqoN4zxw" TargetMode="External"/><Relationship Id="rId1446" Type="http://schemas.openxmlformats.org/officeDocument/2006/relationships/hyperlink" Target="https://disk.yandex.ru/d/wWoPFfixkF1y-A" TargetMode="External"/><Relationship Id="rId1447" Type="http://schemas.openxmlformats.org/officeDocument/2006/relationships/hyperlink" Target="https://disk.yandex.ru/d/aKUSSUgRK6WSuQ" TargetMode="External"/><Relationship Id="rId1448" Type="http://schemas.openxmlformats.org/officeDocument/2006/relationships/hyperlink" Target="https://disk.yandex.ru/d/ZKE4SMG9KVy3FA" TargetMode="External"/><Relationship Id="rId1449" Type="http://schemas.openxmlformats.org/officeDocument/2006/relationships/hyperlink" Target="https://disk.yandex.ru/d/R8C_zpsqoN4zxw" TargetMode="External"/><Relationship Id="rId619" Type="http://schemas.openxmlformats.org/officeDocument/2006/relationships/hyperlink" Target="https://disk.yandex.ru/d/AB43tTXSz9ybgA" TargetMode="External"/><Relationship Id="rId618" Type="http://schemas.openxmlformats.org/officeDocument/2006/relationships/hyperlink" Target="https://disk.yandex.ru/d/Qet1gBkIQvoCkQ" TargetMode="External"/><Relationship Id="rId613" Type="http://schemas.openxmlformats.org/officeDocument/2006/relationships/hyperlink" Target="https://disk.yandex.ru/d/NGrdnyb6mkhC5Q" TargetMode="External"/><Relationship Id="rId612" Type="http://schemas.openxmlformats.org/officeDocument/2006/relationships/hyperlink" Target="https://disk.yandex.ru/d/xqLU4a5mXYZe_A" TargetMode="External"/><Relationship Id="rId611" Type="http://schemas.openxmlformats.org/officeDocument/2006/relationships/hyperlink" Target="https://disk.yandex.ru/d/qOqeyqqrsCyB7g" TargetMode="External"/><Relationship Id="rId610" Type="http://schemas.openxmlformats.org/officeDocument/2006/relationships/hyperlink" Target="https://disk.yandex.ru/d/xqLU4a5mXYZe_A" TargetMode="External"/><Relationship Id="rId617" Type="http://schemas.openxmlformats.org/officeDocument/2006/relationships/hyperlink" Target="https://disk.yandex.ru/d/ISQOflI2ygNnew" TargetMode="External"/><Relationship Id="rId616" Type="http://schemas.openxmlformats.org/officeDocument/2006/relationships/hyperlink" Target="https://disk.yandex.ru/i/xXB7P1pOVgV_Tw" TargetMode="External"/><Relationship Id="rId615" Type="http://schemas.openxmlformats.org/officeDocument/2006/relationships/hyperlink" Target="https://disk.yandex.ru/d/AB43tTXSz9ybgA" TargetMode="External"/><Relationship Id="rId614" Type="http://schemas.openxmlformats.org/officeDocument/2006/relationships/hyperlink" Target="https://disk.yandex.ru/d/Qet1gBkIQvoCkQ" TargetMode="External"/><Relationship Id="rId1440" Type="http://schemas.openxmlformats.org/officeDocument/2006/relationships/hyperlink" Target="https://disk.yandex.ru/d/ZKE4SMG9KVy3FA" TargetMode="External"/><Relationship Id="rId1441" Type="http://schemas.openxmlformats.org/officeDocument/2006/relationships/hyperlink" Target="https://disk.yandex.ru/d/R8C_zpsqoN4zxw" TargetMode="External"/><Relationship Id="rId1442" Type="http://schemas.openxmlformats.org/officeDocument/2006/relationships/hyperlink" Target="https://disk.yandex.ru/d/ktZN8Glv3K27gA" TargetMode="External"/><Relationship Id="rId1443" Type="http://schemas.openxmlformats.org/officeDocument/2006/relationships/hyperlink" Target="https://disk.yandex.ru/d/aKUSSUgRK6WSuQ" TargetMode="External"/><Relationship Id="rId1477" Type="http://schemas.openxmlformats.org/officeDocument/2006/relationships/hyperlink" Target="https://disk.yandex.ru/d/5vsJ2x0dpW5rlg" TargetMode="External"/><Relationship Id="rId2324" Type="http://schemas.openxmlformats.org/officeDocument/2006/relationships/hyperlink" Target="https://disk.yandex.ru/d/htoeZFIRmpr0yQ" TargetMode="External"/><Relationship Id="rId1478" Type="http://schemas.openxmlformats.org/officeDocument/2006/relationships/hyperlink" Target="https://disk.yandex.ru/d/oUbcmWMNA6RexQ" TargetMode="External"/><Relationship Id="rId2325" Type="http://schemas.openxmlformats.org/officeDocument/2006/relationships/hyperlink" Target="https://disk.yandex.ru/d/-KvdKsWwcYBMDQ" TargetMode="External"/><Relationship Id="rId1479" Type="http://schemas.openxmlformats.org/officeDocument/2006/relationships/hyperlink" Target="https://disk.yandex.ru/d/W1_3kbiFw-1hEQ" TargetMode="External"/><Relationship Id="rId2326" Type="http://schemas.openxmlformats.org/officeDocument/2006/relationships/hyperlink" Target="https://disk.yandex.ru/i/QEwiVpM2VK_qDg" TargetMode="External"/><Relationship Id="rId2327" Type="http://schemas.openxmlformats.org/officeDocument/2006/relationships/hyperlink" Target="https://disk.yandex.ru/i/_9dzGEkxnBiE4A" TargetMode="External"/><Relationship Id="rId2328" Type="http://schemas.openxmlformats.org/officeDocument/2006/relationships/hyperlink" Target="https://disk.yandex.ru/d/j46VmqR4GBEZCA" TargetMode="External"/><Relationship Id="rId2329" Type="http://schemas.openxmlformats.org/officeDocument/2006/relationships/hyperlink" Target="https://disk.yandex.ru/i/QEwiVpM2VK_qDg" TargetMode="External"/><Relationship Id="rId646" Type="http://schemas.openxmlformats.org/officeDocument/2006/relationships/hyperlink" Target="https://disk.yandex.ru/d/Qet1gBkIQvoCkQ" TargetMode="External"/><Relationship Id="rId645" Type="http://schemas.openxmlformats.org/officeDocument/2006/relationships/hyperlink" Target="https://disk.yandex.ru/d/oZASGcRa6sq1ow" TargetMode="External"/><Relationship Id="rId644" Type="http://schemas.openxmlformats.org/officeDocument/2006/relationships/hyperlink" Target="https://disk.yandex.ru/i/xXB7P1pOVgV_Tw" TargetMode="External"/><Relationship Id="rId643" Type="http://schemas.openxmlformats.org/officeDocument/2006/relationships/hyperlink" Target="https://disk.yandex.ru/d/AB43tTXSz9ybgA" TargetMode="External"/><Relationship Id="rId649" Type="http://schemas.openxmlformats.org/officeDocument/2006/relationships/hyperlink" Target="https://disk.yandex.ru/d/a-X-c-k0x1lMeA" TargetMode="External"/><Relationship Id="rId648" Type="http://schemas.openxmlformats.org/officeDocument/2006/relationships/hyperlink" Target="https://disk.yandex.ru/i/xXB7P1pOVgV_Tw" TargetMode="External"/><Relationship Id="rId647" Type="http://schemas.openxmlformats.org/officeDocument/2006/relationships/hyperlink" Target="https://disk.yandex.ru/d/AB43tTXSz9ybgA" TargetMode="External"/><Relationship Id="rId1470" Type="http://schemas.openxmlformats.org/officeDocument/2006/relationships/hyperlink" Target="https://disk.yandex.ru/d/6JSb33ptVoDfog" TargetMode="External"/><Relationship Id="rId1471" Type="http://schemas.openxmlformats.org/officeDocument/2006/relationships/hyperlink" Target="https://disk.yandex.ru/d/W1_3kbiFw-1hEQ" TargetMode="External"/><Relationship Id="rId1472" Type="http://schemas.openxmlformats.org/officeDocument/2006/relationships/hyperlink" Target="https://disk.yandex.ru/d/M1T4iSJT0SnoUw" TargetMode="External"/><Relationship Id="rId642" Type="http://schemas.openxmlformats.org/officeDocument/2006/relationships/hyperlink" Target="https://disk.yandex.ru/d/Qet1gBkIQvoCkQ" TargetMode="External"/><Relationship Id="rId1473" Type="http://schemas.openxmlformats.org/officeDocument/2006/relationships/hyperlink" Target="https://disk.yandex.ru/d/5vsJ2x0dpW5rlg" TargetMode="External"/><Relationship Id="rId2320" Type="http://schemas.openxmlformats.org/officeDocument/2006/relationships/hyperlink" Target="https://disk.yandex.ru/d/htoeZFIRmpr0yQ" TargetMode="External"/><Relationship Id="rId641" Type="http://schemas.openxmlformats.org/officeDocument/2006/relationships/hyperlink" Target="https://disk.yandex.ru/d/pp217yg-Z1ztoA" TargetMode="External"/><Relationship Id="rId1474" Type="http://schemas.openxmlformats.org/officeDocument/2006/relationships/hyperlink" Target="https://disk.yandex.ru/d/gE885aiKiH58OA" TargetMode="External"/><Relationship Id="rId2321" Type="http://schemas.openxmlformats.org/officeDocument/2006/relationships/hyperlink" Target="https://disk.yandex.ru/d/M7fO3vb-dAv0Sg" TargetMode="External"/><Relationship Id="rId640" Type="http://schemas.openxmlformats.org/officeDocument/2006/relationships/hyperlink" Target="https://disk.yandex.ru/i/xXB7P1pOVgV_Tw" TargetMode="External"/><Relationship Id="rId1475" Type="http://schemas.openxmlformats.org/officeDocument/2006/relationships/hyperlink" Target="https://disk.yandex.ru/d/W1_3kbiFw-1hEQ" TargetMode="External"/><Relationship Id="rId2322" Type="http://schemas.openxmlformats.org/officeDocument/2006/relationships/hyperlink" Target="https://disk.yandex.ru/d/htoeZFIRmpr0yQ" TargetMode="External"/><Relationship Id="rId1476" Type="http://schemas.openxmlformats.org/officeDocument/2006/relationships/hyperlink" Target="https://disk.yandex.ru/d/M1T4iSJT0SnoUw" TargetMode="External"/><Relationship Id="rId2323" Type="http://schemas.openxmlformats.org/officeDocument/2006/relationships/hyperlink" Target="https://disk.yandex.ru/d/tF2NimRzvcXNyA" TargetMode="External"/><Relationship Id="rId1466" Type="http://schemas.openxmlformats.org/officeDocument/2006/relationships/hyperlink" Target="https://disk.yandex.ru/d/8sL9vB1TpVvv3A" TargetMode="External"/><Relationship Id="rId2313" Type="http://schemas.openxmlformats.org/officeDocument/2006/relationships/hyperlink" Target="https://disk.yandex.ru/d/4XSBWPK3eFRF_A" TargetMode="External"/><Relationship Id="rId1467" Type="http://schemas.openxmlformats.org/officeDocument/2006/relationships/hyperlink" Target="https://disk.yandex.ru/d/aKUSSUgRK6WSuQ" TargetMode="External"/><Relationship Id="rId2314" Type="http://schemas.openxmlformats.org/officeDocument/2006/relationships/hyperlink" Target="https://disk.yandex.ru/d/htoeZFIRmpr0yQ" TargetMode="External"/><Relationship Id="rId1468" Type="http://schemas.openxmlformats.org/officeDocument/2006/relationships/hyperlink" Target="https://disk.yandex.ru/d/ZKE4SMG9KVy3FA" TargetMode="External"/><Relationship Id="rId2315" Type="http://schemas.openxmlformats.org/officeDocument/2006/relationships/hyperlink" Target="https://disk.yandex.ru/d/bYqXpRWFLVQ3fw" TargetMode="External"/><Relationship Id="rId1469" Type="http://schemas.openxmlformats.org/officeDocument/2006/relationships/hyperlink" Target="https://disk.yandex.ru/d/R8C_zpsqoN4zxw" TargetMode="External"/><Relationship Id="rId2316" Type="http://schemas.openxmlformats.org/officeDocument/2006/relationships/hyperlink" Target="https://disk.yandex.ru/d/htoeZFIRmpr0yQ" TargetMode="External"/><Relationship Id="rId2317" Type="http://schemas.openxmlformats.org/officeDocument/2006/relationships/hyperlink" Target="https://disk.yandex.ru/d/iCoPD-fslMuXjg" TargetMode="External"/><Relationship Id="rId2318" Type="http://schemas.openxmlformats.org/officeDocument/2006/relationships/hyperlink" Target="https://disk.yandex.ru/d/htoeZFIRmpr0yQ" TargetMode="External"/><Relationship Id="rId2319" Type="http://schemas.openxmlformats.org/officeDocument/2006/relationships/hyperlink" Target="https://disk.yandex.ru/d/IUacl_PGX0DkNg" TargetMode="External"/><Relationship Id="rId635" Type="http://schemas.openxmlformats.org/officeDocument/2006/relationships/hyperlink" Target="https://disk.yandex.ru/d/AB43tTXSz9ybgA" TargetMode="External"/><Relationship Id="rId634" Type="http://schemas.openxmlformats.org/officeDocument/2006/relationships/hyperlink" Target="https://disk.yandex.ru/d/Qet1gBkIQvoCkQ" TargetMode="External"/><Relationship Id="rId633" Type="http://schemas.openxmlformats.org/officeDocument/2006/relationships/hyperlink" Target="https://disk.yandex.ru/d/97v9j_qxfF4UcQ" TargetMode="External"/><Relationship Id="rId632" Type="http://schemas.openxmlformats.org/officeDocument/2006/relationships/hyperlink" Target="https://disk.yandex.ru/i/xXB7P1pOVgV_Tw" TargetMode="External"/><Relationship Id="rId639" Type="http://schemas.openxmlformats.org/officeDocument/2006/relationships/hyperlink" Target="https://disk.yandex.ru/d/AB43tTXSz9ybgA" TargetMode="External"/><Relationship Id="rId638" Type="http://schemas.openxmlformats.org/officeDocument/2006/relationships/hyperlink" Target="https://disk.yandex.ru/d/Qet1gBkIQvoCkQ" TargetMode="External"/><Relationship Id="rId637" Type="http://schemas.openxmlformats.org/officeDocument/2006/relationships/hyperlink" Target="https://disk.yandex.ru/d/Qx-Y1ZyHGkt3BQ" TargetMode="External"/><Relationship Id="rId636" Type="http://schemas.openxmlformats.org/officeDocument/2006/relationships/hyperlink" Target="https://disk.yandex.ru/i/xXB7P1pOVgV_Tw" TargetMode="External"/><Relationship Id="rId1460" Type="http://schemas.openxmlformats.org/officeDocument/2006/relationships/hyperlink" Target="https://disk.yandex.ru/d/ZKE4SMG9KVy3FA" TargetMode="External"/><Relationship Id="rId1461" Type="http://schemas.openxmlformats.org/officeDocument/2006/relationships/hyperlink" Target="https://disk.yandex.ru/d/R8C_zpsqoN4zxw" TargetMode="External"/><Relationship Id="rId631" Type="http://schemas.openxmlformats.org/officeDocument/2006/relationships/hyperlink" Target="https://disk.yandex.ru/d/AB43tTXSz9ybgA" TargetMode="External"/><Relationship Id="rId1462" Type="http://schemas.openxmlformats.org/officeDocument/2006/relationships/hyperlink" Target="https://disk.yandex.ru/d/DoSXZHmU48IvmA" TargetMode="External"/><Relationship Id="rId630" Type="http://schemas.openxmlformats.org/officeDocument/2006/relationships/hyperlink" Target="https://disk.yandex.ru/d/Qet1gBkIQvoCkQ" TargetMode="External"/><Relationship Id="rId1463" Type="http://schemas.openxmlformats.org/officeDocument/2006/relationships/hyperlink" Target="https://disk.yandex.ru/d/aKUSSUgRK6WSuQ" TargetMode="External"/><Relationship Id="rId2310" Type="http://schemas.openxmlformats.org/officeDocument/2006/relationships/hyperlink" Target="https://disk.yandex.ru/d/htoeZFIRmpr0yQ" TargetMode="External"/><Relationship Id="rId1464" Type="http://schemas.openxmlformats.org/officeDocument/2006/relationships/hyperlink" Target="https://disk.yandex.ru/d/ZKE4SMG9KVy3FA" TargetMode="External"/><Relationship Id="rId2311" Type="http://schemas.openxmlformats.org/officeDocument/2006/relationships/hyperlink" Target="https://disk.yandex.ru/d/InFzvZtGcpejYw" TargetMode="External"/><Relationship Id="rId1465" Type="http://schemas.openxmlformats.org/officeDocument/2006/relationships/hyperlink" Target="https://disk.yandex.ru/d/R8C_zpsqoN4zxw" TargetMode="External"/><Relationship Id="rId2312" Type="http://schemas.openxmlformats.org/officeDocument/2006/relationships/hyperlink" Target="https://disk.yandex.ru/d/htoeZFIRmpr0yQ" TargetMode="External"/><Relationship Id="rId1411" Type="http://schemas.openxmlformats.org/officeDocument/2006/relationships/hyperlink" Target="https://disk.yandex.ru/d/900R77GsGgnmHQ" TargetMode="External"/><Relationship Id="rId1895" Type="http://schemas.openxmlformats.org/officeDocument/2006/relationships/hyperlink" Target="https://disk.yandex.ru/d/L3Pey4SDlrAnKQ" TargetMode="External"/><Relationship Id="rId1412" Type="http://schemas.openxmlformats.org/officeDocument/2006/relationships/hyperlink" Target="https://disk.yandex.ru/d/IjYQGLnnqpxtag" TargetMode="External"/><Relationship Id="rId1896" Type="http://schemas.openxmlformats.org/officeDocument/2006/relationships/hyperlink" Target="https://disk.yandex.ru/d/UHO1y2StSC2gsg" TargetMode="External"/><Relationship Id="rId1413" Type="http://schemas.openxmlformats.org/officeDocument/2006/relationships/hyperlink" Target="https://disk.yandex.ru/d/V1r5YR6BmTt0_g" TargetMode="External"/><Relationship Id="rId1897" Type="http://schemas.openxmlformats.org/officeDocument/2006/relationships/hyperlink" Target="https://disk.yandex.ru/d/JGOTjqi9YpDI2w" TargetMode="External"/><Relationship Id="rId1414" Type="http://schemas.openxmlformats.org/officeDocument/2006/relationships/hyperlink" Target="https://disk.yandex.ru/d/s4bDcdEjaxr-cQ" TargetMode="External"/><Relationship Id="rId1898" Type="http://schemas.openxmlformats.org/officeDocument/2006/relationships/hyperlink" Target="https://disk.yandex.ru/d/QAceaUY5J7pcdQ" TargetMode="External"/><Relationship Id="rId1415" Type="http://schemas.openxmlformats.org/officeDocument/2006/relationships/hyperlink" Target="https://disk.yandex.ru/d/900R77GsGgnmHQ" TargetMode="External"/><Relationship Id="rId1899" Type="http://schemas.openxmlformats.org/officeDocument/2006/relationships/hyperlink" Target="https://disk.yandex.ru/d/TtIDqBx3x14jIA" TargetMode="External"/><Relationship Id="rId1416" Type="http://schemas.openxmlformats.org/officeDocument/2006/relationships/hyperlink" Target="https://disk.yandex.ru/d/IjYQGLnnqpxtag" TargetMode="External"/><Relationship Id="rId1417" Type="http://schemas.openxmlformats.org/officeDocument/2006/relationships/hyperlink" Target="https://disk.yandex.ru/d/V1r5YR6BmTt0_g" TargetMode="External"/><Relationship Id="rId1418" Type="http://schemas.openxmlformats.org/officeDocument/2006/relationships/hyperlink" Target="https://disk.yandex.ru/d/vV63jph0OsWdFA" TargetMode="External"/><Relationship Id="rId1419" Type="http://schemas.openxmlformats.org/officeDocument/2006/relationships/hyperlink" Target="https://disk.yandex.ru/d/900R77GsGgnmHQ" TargetMode="External"/><Relationship Id="rId1890" Type="http://schemas.openxmlformats.org/officeDocument/2006/relationships/hyperlink" Target="https://disk.yandex.ru/d/c3wOnk2zDimSlg" TargetMode="External"/><Relationship Id="rId1891" Type="http://schemas.openxmlformats.org/officeDocument/2006/relationships/hyperlink" Target="https://disk.yandex.ru/d/51r7i8i2GEhF5Q" TargetMode="External"/><Relationship Id="rId1892" Type="http://schemas.openxmlformats.org/officeDocument/2006/relationships/hyperlink" Target="https://disk.yandex.ru/d/bPMywJ2QNIHFpw" TargetMode="External"/><Relationship Id="rId1893" Type="http://schemas.openxmlformats.org/officeDocument/2006/relationships/hyperlink" Target="https://cdn1.ozone.ru/s3/multimedia-5/6826720037.jpg" TargetMode="External"/><Relationship Id="rId1410" Type="http://schemas.openxmlformats.org/officeDocument/2006/relationships/hyperlink" Target="https://disk.yandex.ru/d/uTs2mqgOYfoebA" TargetMode="External"/><Relationship Id="rId1894" Type="http://schemas.openxmlformats.org/officeDocument/2006/relationships/hyperlink" Target="https://disk.yandex.ru/d/WRcf3dkDpHcvBg" TargetMode="External"/><Relationship Id="rId1400" Type="http://schemas.openxmlformats.org/officeDocument/2006/relationships/hyperlink" Target="https://disk.yandex.ru/d/IjYQGLnnqpxtag" TargetMode="External"/><Relationship Id="rId1884" Type="http://schemas.openxmlformats.org/officeDocument/2006/relationships/hyperlink" Target="https://disk.yandex.ru/d/szSlTRWpUjNllA" TargetMode="External"/><Relationship Id="rId1401" Type="http://schemas.openxmlformats.org/officeDocument/2006/relationships/hyperlink" Target="https://disk.yandex.ru/d/V1r5YR6BmTt0_g" TargetMode="External"/><Relationship Id="rId1885" Type="http://schemas.openxmlformats.org/officeDocument/2006/relationships/hyperlink" Target="https://disk.yandex.ru/d/Yjum_l3_8MP9Ag" TargetMode="External"/><Relationship Id="rId1402" Type="http://schemas.openxmlformats.org/officeDocument/2006/relationships/hyperlink" Target="https://disk.yandex.ru/d/WuLqzKIhZUugWw" TargetMode="External"/><Relationship Id="rId1886" Type="http://schemas.openxmlformats.org/officeDocument/2006/relationships/hyperlink" Target="https://disk.yandex.ru/d/naHWHQWBh5uMnA" TargetMode="External"/><Relationship Id="rId1403" Type="http://schemas.openxmlformats.org/officeDocument/2006/relationships/hyperlink" Target="https://disk.yandex.ru/d/900R77GsGgnmHQ" TargetMode="External"/><Relationship Id="rId1887" Type="http://schemas.openxmlformats.org/officeDocument/2006/relationships/hyperlink" Target="https://disk.yandex.ru/d/NfdwtMPVIx1AFg" TargetMode="External"/><Relationship Id="rId1404" Type="http://schemas.openxmlformats.org/officeDocument/2006/relationships/hyperlink" Target="https://disk.yandex.ru/d/IjYQGLnnqpxtag" TargetMode="External"/><Relationship Id="rId1888" Type="http://schemas.openxmlformats.org/officeDocument/2006/relationships/hyperlink" Target="https://getfile.dokpub.com/yandex/get/https://disk.yandex.ru/d/3pGDvlGWLnMguA/v1.mp4" TargetMode="External"/><Relationship Id="rId1405" Type="http://schemas.openxmlformats.org/officeDocument/2006/relationships/hyperlink" Target="https://disk.yandex.ru/d/V1r5YR6BmTt0_g" TargetMode="External"/><Relationship Id="rId1889" Type="http://schemas.openxmlformats.org/officeDocument/2006/relationships/hyperlink" Target="https://cdn1.ozone.ru/s3/multimedia-s/6826720024.jpg" TargetMode="External"/><Relationship Id="rId1406" Type="http://schemas.openxmlformats.org/officeDocument/2006/relationships/hyperlink" Target="https://disk.yandex.ru/d/X7-VOd5HXza8fQ" TargetMode="External"/><Relationship Id="rId1407" Type="http://schemas.openxmlformats.org/officeDocument/2006/relationships/hyperlink" Target="https://disk.yandex.ru/d/900R77GsGgnmHQ" TargetMode="External"/><Relationship Id="rId1408" Type="http://schemas.openxmlformats.org/officeDocument/2006/relationships/hyperlink" Target="https://disk.yandex.ru/d/IjYQGLnnqpxtag" TargetMode="External"/><Relationship Id="rId1409" Type="http://schemas.openxmlformats.org/officeDocument/2006/relationships/hyperlink" Target="https://disk.yandex.ru/d/V1r5YR6BmTt0_g" TargetMode="External"/><Relationship Id="rId1880" Type="http://schemas.openxmlformats.org/officeDocument/2006/relationships/hyperlink" Target="https://disk.yandex.ru/d/szSlTRWpUjNllA" TargetMode="External"/><Relationship Id="rId1881" Type="http://schemas.openxmlformats.org/officeDocument/2006/relationships/hyperlink" Target="https://disk.yandex.ru/d/8W8cRvaN_eCCOA" TargetMode="External"/><Relationship Id="rId1882" Type="http://schemas.openxmlformats.org/officeDocument/2006/relationships/hyperlink" Target="https://disk.yandex.ru/d/DwhdF77Bn_m2Ew" TargetMode="External"/><Relationship Id="rId1883" Type="http://schemas.openxmlformats.org/officeDocument/2006/relationships/hyperlink" Target="https://disk.yandex.ru/d/sVMiodjE-AIHwg" TargetMode="External"/><Relationship Id="rId1433" Type="http://schemas.openxmlformats.org/officeDocument/2006/relationships/hyperlink" Target="https://disk.yandex.ru/d/R8C_zpsqoN4zxw" TargetMode="External"/><Relationship Id="rId1434" Type="http://schemas.openxmlformats.org/officeDocument/2006/relationships/hyperlink" Target="https://disk.yandex.ru/d/AkrcoqBAlvHOYA" TargetMode="External"/><Relationship Id="rId1435" Type="http://schemas.openxmlformats.org/officeDocument/2006/relationships/hyperlink" Target="https://disk.yandex.ru/d/aKUSSUgRK6WSuQ" TargetMode="External"/><Relationship Id="rId1436" Type="http://schemas.openxmlformats.org/officeDocument/2006/relationships/hyperlink" Target="https://disk.yandex.ru/d/ZKE4SMG9KVy3FA" TargetMode="External"/><Relationship Id="rId1437" Type="http://schemas.openxmlformats.org/officeDocument/2006/relationships/hyperlink" Target="https://disk.yandex.ru/d/R8C_zpsqoN4zxw" TargetMode="External"/><Relationship Id="rId1438" Type="http://schemas.openxmlformats.org/officeDocument/2006/relationships/hyperlink" Target="https://disk.yandex.ru/d/F82FnmbN4_WhRQ" TargetMode="External"/><Relationship Id="rId1439" Type="http://schemas.openxmlformats.org/officeDocument/2006/relationships/hyperlink" Target="https://disk.yandex.ru/d/aKUSSUgRK6WSuQ" TargetMode="External"/><Relationship Id="rId609" Type="http://schemas.openxmlformats.org/officeDocument/2006/relationships/hyperlink" Target="https://disk.yandex.ru/d/XqhAklD7HrgYqw" TargetMode="External"/><Relationship Id="rId608" Type="http://schemas.openxmlformats.org/officeDocument/2006/relationships/hyperlink" Target="https://disk.yandex.ru/d/xqLU4a5mXYZe_A" TargetMode="External"/><Relationship Id="rId607" Type="http://schemas.openxmlformats.org/officeDocument/2006/relationships/hyperlink" Target="https://disk.yandex.ru/d/qOqeyqqrsCyB7g" TargetMode="External"/><Relationship Id="rId602" Type="http://schemas.openxmlformats.org/officeDocument/2006/relationships/hyperlink" Target="https://disk.yandex.ru/d/xqLU4a5mXYZe_A" TargetMode="External"/><Relationship Id="rId601" Type="http://schemas.openxmlformats.org/officeDocument/2006/relationships/hyperlink" Target="https://disk.yandex.ru/d/UBx2oUqiEsedOg" TargetMode="External"/><Relationship Id="rId600" Type="http://schemas.openxmlformats.org/officeDocument/2006/relationships/hyperlink" Target="https://disk.yandex.ru/d/xqLU4a5mXYZe_A" TargetMode="External"/><Relationship Id="rId606" Type="http://schemas.openxmlformats.org/officeDocument/2006/relationships/hyperlink" Target="https://disk.yandex.ru/d/xqLU4a5mXYZe_A" TargetMode="External"/><Relationship Id="rId605" Type="http://schemas.openxmlformats.org/officeDocument/2006/relationships/hyperlink" Target="https://disk.yandex.ru/d/eKyZL3i2Sqfp9Q" TargetMode="External"/><Relationship Id="rId604" Type="http://schemas.openxmlformats.org/officeDocument/2006/relationships/hyperlink" Target="https://disk.yandex.ru/d/xqLU4a5mXYZe_A" TargetMode="External"/><Relationship Id="rId603" Type="http://schemas.openxmlformats.org/officeDocument/2006/relationships/hyperlink" Target="https://disk.yandex.ru/d/qOqeyqqrsCyB7g" TargetMode="External"/><Relationship Id="rId1430" Type="http://schemas.openxmlformats.org/officeDocument/2006/relationships/hyperlink" Target="https://disk.yandex.ru/d/eeJVJUKJpQA_3A" TargetMode="External"/><Relationship Id="rId1431" Type="http://schemas.openxmlformats.org/officeDocument/2006/relationships/hyperlink" Target="https://disk.yandex.ru/d/aKUSSUgRK6WSuQ" TargetMode="External"/><Relationship Id="rId1432" Type="http://schemas.openxmlformats.org/officeDocument/2006/relationships/hyperlink" Target="https://disk.yandex.ru/d/ZKE4SMG9KVy3FA" TargetMode="External"/><Relationship Id="rId1422" Type="http://schemas.openxmlformats.org/officeDocument/2006/relationships/hyperlink" Target="https://disk.yandex.ru/d/mfThqSJDKNx6Tw" TargetMode="External"/><Relationship Id="rId1423" Type="http://schemas.openxmlformats.org/officeDocument/2006/relationships/hyperlink" Target="https://disk.yandex.ru/d/900R77GsGgnmHQ" TargetMode="External"/><Relationship Id="rId1424" Type="http://schemas.openxmlformats.org/officeDocument/2006/relationships/hyperlink" Target="https://disk.yandex.ru/d/IjYQGLnnqpxtag" TargetMode="External"/><Relationship Id="rId1425" Type="http://schemas.openxmlformats.org/officeDocument/2006/relationships/hyperlink" Target="https://disk.yandex.ru/d/V1r5YR6BmTt0_g" TargetMode="External"/><Relationship Id="rId1426" Type="http://schemas.openxmlformats.org/officeDocument/2006/relationships/hyperlink" Target="https://disk.yandex.ru/d/RUk_I9cGk-q8Hw" TargetMode="External"/><Relationship Id="rId1427" Type="http://schemas.openxmlformats.org/officeDocument/2006/relationships/hyperlink" Target="https://disk.yandex.ru/d/aKUSSUgRK6WSuQ" TargetMode="External"/><Relationship Id="rId1428" Type="http://schemas.openxmlformats.org/officeDocument/2006/relationships/hyperlink" Target="https://disk.yandex.ru/d/ZKE4SMG9KVy3FA" TargetMode="External"/><Relationship Id="rId1429" Type="http://schemas.openxmlformats.org/officeDocument/2006/relationships/hyperlink" Target="https://disk.yandex.ru/d/R8C_zpsqoN4zxw" TargetMode="External"/><Relationship Id="rId1420" Type="http://schemas.openxmlformats.org/officeDocument/2006/relationships/hyperlink" Target="https://disk.yandex.ru/d/IjYQGLnnqpxtag" TargetMode="External"/><Relationship Id="rId1421" Type="http://schemas.openxmlformats.org/officeDocument/2006/relationships/hyperlink" Target="https://disk.yandex.ru/d/V1r5YR6BmTt0_g" TargetMode="External"/><Relationship Id="rId1059" Type="http://schemas.openxmlformats.org/officeDocument/2006/relationships/hyperlink" Target="https://disk.yandex.ru/d/4uRSWOTAlDPoCQ" TargetMode="External"/><Relationship Id="rId228" Type="http://schemas.openxmlformats.org/officeDocument/2006/relationships/hyperlink" Target="https://disk.yandex.ru/d/z-yqzSI9d-h5fA" TargetMode="External"/><Relationship Id="rId227" Type="http://schemas.openxmlformats.org/officeDocument/2006/relationships/hyperlink" Target="https://disk.yandex.ru/d/wCXnW_brFM5sJA" TargetMode="External"/><Relationship Id="rId226" Type="http://schemas.openxmlformats.org/officeDocument/2006/relationships/hyperlink" Target="https://disk.yandex.ru/d/s1HzACm4FJjIHA" TargetMode="External"/><Relationship Id="rId225" Type="http://schemas.openxmlformats.org/officeDocument/2006/relationships/hyperlink" Target="https://disk.yandex.ru/d/wVrwTgShiPITFA" TargetMode="External"/><Relationship Id="rId2380" Type="http://schemas.openxmlformats.org/officeDocument/2006/relationships/hyperlink" Target="https://disk.yandex.ru/d/WuGyV3WdaK80bA" TargetMode="External"/><Relationship Id="rId229" Type="http://schemas.openxmlformats.org/officeDocument/2006/relationships/hyperlink" Target="https://disk.yandex.ru/d/0_fSVwGpW3SOLA" TargetMode="External"/><Relationship Id="rId1050" Type="http://schemas.openxmlformats.org/officeDocument/2006/relationships/hyperlink" Target="https://disk.yandex.ru/d/2poQ28ZoVFCV1w" TargetMode="External"/><Relationship Id="rId2381" Type="http://schemas.openxmlformats.org/officeDocument/2006/relationships/hyperlink" Target="https://disk.yandex.ru/d/LNiDuG1A3aQs-g" TargetMode="External"/><Relationship Id="rId220" Type="http://schemas.openxmlformats.org/officeDocument/2006/relationships/hyperlink" Target="https://disk.yandex.ru/d/Om0IEFamSDYAbg" TargetMode="External"/><Relationship Id="rId1051" Type="http://schemas.openxmlformats.org/officeDocument/2006/relationships/hyperlink" Target="https://disk.yandex.ru/d/4uRSWOTAlDPoCQ" TargetMode="External"/><Relationship Id="rId2382" Type="http://schemas.openxmlformats.org/officeDocument/2006/relationships/hyperlink" Target="https://disk.yandex.ru/d/owiWsZm77jAbCA" TargetMode="External"/><Relationship Id="rId1052" Type="http://schemas.openxmlformats.org/officeDocument/2006/relationships/hyperlink" Target="https://disk.yandex.ru/d/AyMywjcxYkUnlA" TargetMode="External"/><Relationship Id="rId2383" Type="http://schemas.openxmlformats.org/officeDocument/2006/relationships/hyperlink" Target="https://disk.yandex.ru/d/WuGyV3WdaK80bA" TargetMode="External"/><Relationship Id="rId1053" Type="http://schemas.openxmlformats.org/officeDocument/2006/relationships/hyperlink" Target="https://disk.yandex.ru/d/SlGLi8UMXOu6EA" TargetMode="External"/><Relationship Id="rId2384" Type="http://schemas.openxmlformats.org/officeDocument/2006/relationships/hyperlink" Target="https://disk.yandex.ru/d/LNiDuG1A3aQs-g" TargetMode="External"/><Relationship Id="rId1054" Type="http://schemas.openxmlformats.org/officeDocument/2006/relationships/hyperlink" Target="https://disk.yandex.ru/d/2poQ28ZoVFCV1w" TargetMode="External"/><Relationship Id="rId2385" Type="http://schemas.openxmlformats.org/officeDocument/2006/relationships/hyperlink" Target="https://disk.yandex.ru/d/QfAl8yKCxMBXKA" TargetMode="External"/><Relationship Id="rId224" Type="http://schemas.openxmlformats.org/officeDocument/2006/relationships/hyperlink" Target="https://disk.yandex.ru/d/z-yqzSI9d-h5fA" TargetMode="External"/><Relationship Id="rId1055" Type="http://schemas.openxmlformats.org/officeDocument/2006/relationships/hyperlink" Target="https://disk.yandex.ru/d/4uRSWOTAlDPoCQ" TargetMode="External"/><Relationship Id="rId2386" Type="http://schemas.openxmlformats.org/officeDocument/2006/relationships/hyperlink" Target="https://disk.yandex.ru/d/WuGyV3WdaK80bA" TargetMode="External"/><Relationship Id="rId223" Type="http://schemas.openxmlformats.org/officeDocument/2006/relationships/hyperlink" Target="https://disk.yandex.ru/d/z-yqzSI9d-h5fA" TargetMode="External"/><Relationship Id="rId1056" Type="http://schemas.openxmlformats.org/officeDocument/2006/relationships/hyperlink" Target="https://disk.yandex.ru/d/7geOsc_xep7V5Q" TargetMode="External"/><Relationship Id="rId2387" Type="http://schemas.openxmlformats.org/officeDocument/2006/relationships/hyperlink" Target="https://disk.yandex.ru/d/LNiDuG1A3aQs-g" TargetMode="External"/><Relationship Id="rId222" Type="http://schemas.openxmlformats.org/officeDocument/2006/relationships/hyperlink" Target="https://disk.yandex.ru/d/s1HzACm4FJjIHA" TargetMode="External"/><Relationship Id="rId1057" Type="http://schemas.openxmlformats.org/officeDocument/2006/relationships/hyperlink" Target="https://disk.yandex.ru/d/SlGLi8UMXOu6EA" TargetMode="External"/><Relationship Id="rId2388" Type="http://schemas.openxmlformats.org/officeDocument/2006/relationships/hyperlink" Target="https://disk.yandex.ru/d/1PNzYN7fSG-BZA" TargetMode="External"/><Relationship Id="rId221" Type="http://schemas.openxmlformats.org/officeDocument/2006/relationships/hyperlink" Target="https://disk.yandex.ru/d/nH6Lh4gyuwx0Mw" TargetMode="External"/><Relationship Id="rId1058" Type="http://schemas.openxmlformats.org/officeDocument/2006/relationships/hyperlink" Target="https://disk.yandex.ru/d/2poQ28ZoVFCV1w" TargetMode="External"/><Relationship Id="rId2389" Type="http://schemas.openxmlformats.org/officeDocument/2006/relationships/hyperlink" Target="https://disk.yandex.ru/d/WuGyV3WdaK80bA" TargetMode="External"/><Relationship Id="rId1048" Type="http://schemas.openxmlformats.org/officeDocument/2006/relationships/hyperlink" Target="https://disk.yandex.ru/d/LqbLY7QBTHGjWQ" TargetMode="External"/><Relationship Id="rId2379" Type="http://schemas.openxmlformats.org/officeDocument/2006/relationships/hyperlink" Target="https://disk.yandex.ru/d/LYnGZzmefr8Bsg" TargetMode="External"/><Relationship Id="rId1049" Type="http://schemas.openxmlformats.org/officeDocument/2006/relationships/hyperlink" Target="https://disk.yandex.ru/d/SlGLi8UMXOu6EA" TargetMode="External"/><Relationship Id="rId217" Type="http://schemas.openxmlformats.org/officeDocument/2006/relationships/hyperlink" Target="https://disk.yandex.ru/d/as0DhG8KdNAy9A" TargetMode="External"/><Relationship Id="rId216" Type="http://schemas.openxmlformats.org/officeDocument/2006/relationships/hyperlink" Target="https://disk.yandex.ru/d/Om0IEFamSDYAbg" TargetMode="External"/><Relationship Id="rId215" Type="http://schemas.openxmlformats.org/officeDocument/2006/relationships/hyperlink" Target="https://disk.yandex.ru/d/_JeypcgIhLpmjw" TargetMode="External"/><Relationship Id="rId699" Type="http://schemas.openxmlformats.org/officeDocument/2006/relationships/hyperlink" Target="https://disk.yandex.ru/d/WkbFXWWI39Yi6Q" TargetMode="External"/><Relationship Id="rId214" Type="http://schemas.openxmlformats.org/officeDocument/2006/relationships/hyperlink" Target="https://disk.yandex.ru/d/_A_k-BaN5XCwOw" TargetMode="External"/><Relationship Id="rId698" Type="http://schemas.openxmlformats.org/officeDocument/2006/relationships/hyperlink" Target="https://disk.yandex.ru/d/yRe8q2MYAGfLxA" TargetMode="External"/><Relationship Id="rId219" Type="http://schemas.openxmlformats.org/officeDocument/2006/relationships/hyperlink" Target="https://disk.yandex.ru/d/_JeypcgIhLpmjw" TargetMode="External"/><Relationship Id="rId218" Type="http://schemas.openxmlformats.org/officeDocument/2006/relationships/hyperlink" Target="https://disk.yandex.ru/d/_A_k-BaN5XCwOw" TargetMode="External"/><Relationship Id="rId2370" Type="http://schemas.openxmlformats.org/officeDocument/2006/relationships/hyperlink" Target="https://disk.yandex.ru/d/qiivaHqtZPKzgw" TargetMode="External"/><Relationship Id="rId693" Type="http://schemas.openxmlformats.org/officeDocument/2006/relationships/hyperlink" Target="https://disk.yandex.ru/d/1dwlRfkp0OD3Sw" TargetMode="External"/><Relationship Id="rId1040" Type="http://schemas.openxmlformats.org/officeDocument/2006/relationships/hyperlink" Target="https://disk.yandex.ru/d/JgNs962JGefHPg" TargetMode="External"/><Relationship Id="rId2371" Type="http://schemas.openxmlformats.org/officeDocument/2006/relationships/hyperlink" Target="https://disk.yandex.ru/d/WuGyV3WdaK80bA" TargetMode="External"/><Relationship Id="rId692" Type="http://schemas.openxmlformats.org/officeDocument/2006/relationships/hyperlink" Target="https://disk.yandex.ru/d/3HMptWNzqlLRXw" TargetMode="External"/><Relationship Id="rId1041" Type="http://schemas.openxmlformats.org/officeDocument/2006/relationships/hyperlink" Target="https://disk.yandex.ru/d/SlGLi8UMXOu6EA" TargetMode="External"/><Relationship Id="rId2372" Type="http://schemas.openxmlformats.org/officeDocument/2006/relationships/hyperlink" Target="https://disk.yandex.ru/d/LNiDuG1A3aQs-g" TargetMode="External"/><Relationship Id="rId691" Type="http://schemas.openxmlformats.org/officeDocument/2006/relationships/hyperlink" Target="https://disk.yandex.ru/d/WkbFXWWI39Yi6Q" TargetMode="External"/><Relationship Id="rId1042" Type="http://schemas.openxmlformats.org/officeDocument/2006/relationships/hyperlink" Target="https://disk.yandex.ru/d/2poQ28ZoVFCV1w" TargetMode="External"/><Relationship Id="rId2373" Type="http://schemas.openxmlformats.org/officeDocument/2006/relationships/hyperlink" Target="https://disk.yandex.ru/d/T7nOYWPC4kwXrg" TargetMode="External"/><Relationship Id="rId690" Type="http://schemas.openxmlformats.org/officeDocument/2006/relationships/hyperlink" Target="https://disk.yandex.ru/d/yRe8q2MYAGfLxA" TargetMode="External"/><Relationship Id="rId1043" Type="http://schemas.openxmlformats.org/officeDocument/2006/relationships/hyperlink" Target="https://disk.yandex.ru/d/4uRSWOTAlDPoCQ" TargetMode="External"/><Relationship Id="rId2374" Type="http://schemas.openxmlformats.org/officeDocument/2006/relationships/hyperlink" Target="https://disk.yandex.ru/d/WuGyV3WdaK80bA" TargetMode="External"/><Relationship Id="rId213" Type="http://schemas.openxmlformats.org/officeDocument/2006/relationships/hyperlink" Target="https://disk.yandex.ru/d/91Cf7dAuf6i9eQ" TargetMode="External"/><Relationship Id="rId697" Type="http://schemas.openxmlformats.org/officeDocument/2006/relationships/hyperlink" Target="https://disk.yandex.ru/d/idinxsiqWlB92Q" TargetMode="External"/><Relationship Id="rId1044" Type="http://schemas.openxmlformats.org/officeDocument/2006/relationships/hyperlink" Target="https://disk.yandex.ru/d/cl1X7_R75AXgFg" TargetMode="External"/><Relationship Id="rId2375" Type="http://schemas.openxmlformats.org/officeDocument/2006/relationships/hyperlink" Target="https://disk.yandex.ru/d/LNiDuG1A3aQs-g" TargetMode="External"/><Relationship Id="rId212" Type="http://schemas.openxmlformats.org/officeDocument/2006/relationships/hyperlink" Target="https://disk.yandex.ru/d/Om0IEFamSDYAbg" TargetMode="External"/><Relationship Id="rId696" Type="http://schemas.openxmlformats.org/officeDocument/2006/relationships/hyperlink" Target="https://disk.yandex.ru/d/3HMptWNzqlLRXw" TargetMode="External"/><Relationship Id="rId1045" Type="http://schemas.openxmlformats.org/officeDocument/2006/relationships/hyperlink" Target="https://disk.yandex.ru/d/SlGLi8UMXOu6EA" TargetMode="External"/><Relationship Id="rId2376" Type="http://schemas.openxmlformats.org/officeDocument/2006/relationships/hyperlink" Target="https://disk.yandex.ru/d/jLWtYqAqwhUDcg" TargetMode="External"/><Relationship Id="rId211" Type="http://schemas.openxmlformats.org/officeDocument/2006/relationships/hyperlink" Target="https://disk.yandex.ru/d/_JeypcgIhLpmjw" TargetMode="External"/><Relationship Id="rId695" Type="http://schemas.openxmlformats.org/officeDocument/2006/relationships/hyperlink" Target="https://disk.yandex.ru/d/WkbFXWWI39Yi6Q" TargetMode="External"/><Relationship Id="rId1046" Type="http://schemas.openxmlformats.org/officeDocument/2006/relationships/hyperlink" Target="https://disk.yandex.ru/d/2poQ28ZoVFCV1w" TargetMode="External"/><Relationship Id="rId2377" Type="http://schemas.openxmlformats.org/officeDocument/2006/relationships/hyperlink" Target="https://disk.yandex.ru/d/WuGyV3WdaK80bA" TargetMode="External"/><Relationship Id="rId210" Type="http://schemas.openxmlformats.org/officeDocument/2006/relationships/hyperlink" Target="https://disk.yandex.ru/d/_A_k-BaN5XCwOw" TargetMode="External"/><Relationship Id="rId694" Type="http://schemas.openxmlformats.org/officeDocument/2006/relationships/hyperlink" Target="https://disk.yandex.ru/d/yRe8q2MYAGfLxA" TargetMode="External"/><Relationship Id="rId1047" Type="http://schemas.openxmlformats.org/officeDocument/2006/relationships/hyperlink" Target="https://disk.yandex.ru/d/4uRSWOTAlDPoCQ" TargetMode="External"/><Relationship Id="rId2378" Type="http://schemas.openxmlformats.org/officeDocument/2006/relationships/hyperlink" Target="https://disk.yandex.ru/d/LNiDuG1A3aQs-g" TargetMode="External"/><Relationship Id="rId249" Type="http://schemas.openxmlformats.org/officeDocument/2006/relationships/hyperlink" Target="https://disk.yandex.ru/d/35SQfHBq4yYyYA" TargetMode="External"/><Relationship Id="rId248" Type="http://schemas.openxmlformats.org/officeDocument/2006/relationships/hyperlink" Target="https://disk.yandex.ru/d/z-yqzSI9d-h5fA" TargetMode="External"/><Relationship Id="rId247" Type="http://schemas.openxmlformats.org/officeDocument/2006/relationships/hyperlink" Target="https://disk.yandex.ru/d/wCXnW_brFM5sJA" TargetMode="External"/><Relationship Id="rId1070" Type="http://schemas.openxmlformats.org/officeDocument/2006/relationships/hyperlink" Target="https://disk.yandex.ru/d/2poQ28ZoVFCV1w" TargetMode="External"/><Relationship Id="rId1071" Type="http://schemas.openxmlformats.org/officeDocument/2006/relationships/hyperlink" Target="https://disk.yandex.ru/d/4uRSWOTAlDPoCQ" TargetMode="External"/><Relationship Id="rId1072" Type="http://schemas.openxmlformats.org/officeDocument/2006/relationships/hyperlink" Target="https://disk.yandex.ru/d/cKQnIJLGUISKMg" TargetMode="External"/><Relationship Id="rId242" Type="http://schemas.openxmlformats.org/officeDocument/2006/relationships/hyperlink" Target="https://disk.yandex.ru/d/s1HzACm4FJjIHA" TargetMode="External"/><Relationship Id="rId1073" Type="http://schemas.openxmlformats.org/officeDocument/2006/relationships/hyperlink" Target="https://disk.yandex.ru/d/SlGLi8UMXOu6EA" TargetMode="External"/><Relationship Id="rId241" Type="http://schemas.openxmlformats.org/officeDocument/2006/relationships/hyperlink" Target="https://disk.yandex.ru/d/a-JWWeUGNW2s4A" TargetMode="External"/><Relationship Id="rId1074" Type="http://schemas.openxmlformats.org/officeDocument/2006/relationships/hyperlink" Target="https://disk.yandex.ru/d/2poQ28ZoVFCV1w" TargetMode="External"/><Relationship Id="rId240" Type="http://schemas.openxmlformats.org/officeDocument/2006/relationships/hyperlink" Target="https://disk.yandex.ru/d/z-yqzSI9d-h5fA" TargetMode="External"/><Relationship Id="rId1075" Type="http://schemas.openxmlformats.org/officeDocument/2006/relationships/hyperlink" Target="https://disk.yandex.ru/d/4uRSWOTAlDPoCQ" TargetMode="External"/><Relationship Id="rId1076" Type="http://schemas.openxmlformats.org/officeDocument/2006/relationships/hyperlink" Target="https://disk.yandex.ru/d/4uRSWOTAlDPoCQ" TargetMode="External"/><Relationship Id="rId246" Type="http://schemas.openxmlformats.org/officeDocument/2006/relationships/hyperlink" Target="https://disk.yandex.ru/d/s1HzACm4FJjIHA" TargetMode="External"/><Relationship Id="rId1077" Type="http://schemas.openxmlformats.org/officeDocument/2006/relationships/hyperlink" Target="https://disk.yandex.ru/d/SlGLi8UMXOu6EA" TargetMode="External"/><Relationship Id="rId245" Type="http://schemas.openxmlformats.org/officeDocument/2006/relationships/hyperlink" Target="https://disk.yandex.ru/d/IFJWdYlEMD_QMg" TargetMode="External"/><Relationship Id="rId1078" Type="http://schemas.openxmlformats.org/officeDocument/2006/relationships/hyperlink" Target="https://disk.yandex.ru/d/2poQ28ZoVFCV1w" TargetMode="External"/><Relationship Id="rId244" Type="http://schemas.openxmlformats.org/officeDocument/2006/relationships/hyperlink" Target="https://disk.yandex.ru/d/z-yqzSI9d-h5fA" TargetMode="External"/><Relationship Id="rId1079" Type="http://schemas.openxmlformats.org/officeDocument/2006/relationships/hyperlink" Target="https://disk.yandex.ru/d/4uRSWOTAlDPoCQ" TargetMode="External"/><Relationship Id="rId243" Type="http://schemas.openxmlformats.org/officeDocument/2006/relationships/hyperlink" Target="https://disk.yandex.ru/d/wCXnW_brFM5sJA" TargetMode="External"/><Relationship Id="rId239" Type="http://schemas.openxmlformats.org/officeDocument/2006/relationships/hyperlink" Target="https://disk.yandex.ru/d/wCXnW_brFM5sJA" TargetMode="External"/><Relationship Id="rId238" Type="http://schemas.openxmlformats.org/officeDocument/2006/relationships/hyperlink" Target="https://disk.yandex.ru/d/s1HzACm4FJjIHA" TargetMode="External"/><Relationship Id="rId237" Type="http://schemas.openxmlformats.org/officeDocument/2006/relationships/hyperlink" Target="https://disk.yandex.ru/d/dtRQPYz6UXP9rA" TargetMode="External"/><Relationship Id="rId236" Type="http://schemas.openxmlformats.org/officeDocument/2006/relationships/hyperlink" Target="https://disk.yandex.ru/d/z-yqzSI9d-h5fA" TargetMode="External"/><Relationship Id="rId2390" Type="http://schemas.openxmlformats.org/officeDocument/2006/relationships/hyperlink" Target="https://disk.yandex.ru/d/LNiDuG1A3aQs-g" TargetMode="External"/><Relationship Id="rId1060" Type="http://schemas.openxmlformats.org/officeDocument/2006/relationships/hyperlink" Target="https://disk.yandex.ru/d/ViLO_oIk1wbbSQ" TargetMode="External"/><Relationship Id="rId2391" Type="http://schemas.openxmlformats.org/officeDocument/2006/relationships/hyperlink" Target="https://disk.yandex.ru/d/LiEhoThx-bwLJA" TargetMode="External"/><Relationship Id="rId1061" Type="http://schemas.openxmlformats.org/officeDocument/2006/relationships/hyperlink" Target="https://disk.yandex.ru/d/SlGLi8UMXOu6EA" TargetMode="External"/><Relationship Id="rId2392" Type="http://schemas.openxmlformats.org/officeDocument/2006/relationships/hyperlink" Target="https://disk.yandex.ru/d/WuGyV3WdaK80bA" TargetMode="External"/><Relationship Id="rId231" Type="http://schemas.openxmlformats.org/officeDocument/2006/relationships/hyperlink" Target="https://disk.yandex.ru/d/wCXnW_brFM5sJA" TargetMode="External"/><Relationship Id="rId1062" Type="http://schemas.openxmlformats.org/officeDocument/2006/relationships/hyperlink" Target="https://disk.yandex.ru/d/2poQ28ZoVFCV1w" TargetMode="External"/><Relationship Id="rId2393" Type="http://schemas.openxmlformats.org/officeDocument/2006/relationships/hyperlink" Target="https://disk.yandex.ru/d/LNiDuG1A3aQs-g" TargetMode="External"/><Relationship Id="rId230" Type="http://schemas.openxmlformats.org/officeDocument/2006/relationships/hyperlink" Target="https://disk.yandex.ru/d/s1HzACm4FJjIHA" TargetMode="External"/><Relationship Id="rId1063" Type="http://schemas.openxmlformats.org/officeDocument/2006/relationships/hyperlink" Target="https://disk.yandex.ru/d/4uRSWOTAlDPoCQ" TargetMode="External"/><Relationship Id="rId2394" Type="http://schemas.openxmlformats.org/officeDocument/2006/relationships/hyperlink" Target="https://disk.yandex.ru/d/-Q85qAk7CgeGEA" TargetMode="External"/><Relationship Id="rId1064" Type="http://schemas.openxmlformats.org/officeDocument/2006/relationships/hyperlink" Target="https://disk.yandex.ru/d/U86E9tLxYT47xQ" TargetMode="External"/><Relationship Id="rId2395" Type="http://schemas.openxmlformats.org/officeDocument/2006/relationships/hyperlink" Target="https://disk.yandex.ru/d/WuGyV3WdaK80bA" TargetMode="External"/><Relationship Id="rId1065" Type="http://schemas.openxmlformats.org/officeDocument/2006/relationships/hyperlink" Target="https://disk.yandex.ru/d/SlGLi8UMXOu6EA" TargetMode="External"/><Relationship Id="rId2396" Type="http://schemas.openxmlformats.org/officeDocument/2006/relationships/hyperlink" Target="https://disk.yandex.ru/d/LNiDuG1A3aQs-g" TargetMode="External"/><Relationship Id="rId235" Type="http://schemas.openxmlformats.org/officeDocument/2006/relationships/hyperlink" Target="https://disk.yandex.ru/d/wCXnW_brFM5sJA" TargetMode="External"/><Relationship Id="rId1066" Type="http://schemas.openxmlformats.org/officeDocument/2006/relationships/hyperlink" Target="https://disk.yandex.ru/d/2poQ28ZoVFCV1w" TargetMode="External"/><Relationship Id="rId2397" Type="http://schemas.openxmlformats.org/officeDocument/2006/relationships/hyperlink" Target="https://disk.yandex.ru/d/w7eMUskRn7fBPA" TargetMode="External"/><Relationship Id="rId234" Type="http://schemas.openxmlformats.org/officeDocument/2006/relationships/hyperlink" Target="https://disk.yandex.ru/d/s1HzACm4FJjIHA" TargetMode="External"/><Relationship Id="rId1067" Type="http://schemas.openxmlformats.org/officeDocument/2006/relationships/hyperlink" Target="https://disk.yandex.ru/d/4uRSWOTAlDPoCQ" TargetMode="External"/><Relationship Id="rId2398" Type="http://schemas.openxmlformats.org/officeDocument/2006/relationships/hyperlink" Target="https://disk.yandex.ru/d/MX-bdrmMmwXSCg" TargetMode="External"/><Relationship Id="rId233" Type="http://schemas.openxmlformats.org/officeDocument/2006/relationships/hyperlink" Target="https://disk.yandex.ru/d/8fE4ZkyyHVncZA" TargetMode="External"/><Relationship Id="rId1068" Type="http://schemas.openxmlformats.org/officeDocument/2006/relationships/hyperlink" Target="https://disk.yandex.ru/d/UBn_0IjxYuaJLw" TargetMode="External"/><Relationship Id="rId2399" Type="http://schemas.openxmlformats.org/officeDocument/2006/relationships/hyperlink" Target="https://disk.yandex.ru/d/gmhwFYIg0YK0hQ" TargetMode="External"/><Relationship Id="rId232" Type="http://schemas.openxmlformats.org/officeDocument/2006/relationships/hyperlink" Target="https://disk.yandex.ru/d/z-yqzSI9d-h5fA" TargetMode="External"/><Relationship Id="rId1069" Type="http://schemas.openxmlformats.org/officeDocument/2006/relationships/hyperlink" Target="https://disk.yandex.ru/d/SlGLi8UMXOu6EA" TargetMode="External"/><Relationship Id="rId1015" Type="http://schemas.openxmlformats.org/officeDocument/2006/relationships/hyperlink" Target="https://disk.yandex.ru/d/RaDlab9E3XWbkg" TargetMode="External"/><Relationship Id="rId1499" Type="http://schemas.openxmlformats.org/officeDocument/2006/relationships/hyperlink" Target="https://disk.yandex.ru/d/W1_3kbiFw-1hEQ" TargetMode="External"/><Relationship Id="rId2346" Type="http://schemas.openxmlformats.org/officeDocument/2006/relationships/hyperlink" Target="https://disk.yandex.ru/d/zN8XaFNvd9svGQ" TargetMode="External"/><Relationship Id="rId1016" Type="http://schemas.openxmlformats.org/officeDocument/2006/relationships/hyperlink" Target="https://disk.yandex.ru/d/ZRupYQLHCI0xWQ" TargetMode="External"/><Relationship Id="rId2347" Type="http://schemas.openxmlformats.org/officeDocument/2006/relationships/hyperlink" Target="https://disk.yandex.ru/i/QEwiVpM2VK_qDg" TargetMode="External"/><Relationship Id="rId1017" Type="http://schemas.openxmlformats.org/officeDocument/2006/relationships/hyperlink" Target="https://disk.yandex.ru/d/d6NMntC6ZNhgSQ" TargetMode="External"/><Relationship Id="rId2348" Type="http://schemas.openxmlformats.org/officeDocument/2006/relationships/hyperlink" Target="https://disk.yandex.ru/i/_9dzGEkxnBiE4A" TargetMode="External"/><Relationship Id="rId1018" Type="http://schemas.openxmlformats.org/officeDocument/2006/relationships/hyperlink" Target="https://disk.yandex.ru/d/Tpysk3KZVnWAvg" TargetMode="External"/><Relationship Id="rId2349" Type="http://schemas.openxmlformats.org/officeDocument/2006/relationships/hyperlink" Target="https://disk.yandex.ru/d/VZSO1zueA_BJ4w" TargetMode="External"/><Relationship Id="rId1019" Type="http://schemas.openxmlformats.org/officeDocument/2006/relationships/hyperlink" Target="https://disk.yandex.ru/d/RaDlab9E3XWbkg" TargetMode="External"/><Relationship Id="rId668" Type="http://schemas.openxmlformats.org/officeDocument/2006/relationships/hyperlink" Target="https://disk.yandex.ru/d/3HMptWNzqlLRXw" TargetMode="External"/><Relationship Id="rId667" Type="http://schemas.openxmlformats.org/officeDocument/2006/relationships/hyperlink" Target="https://disk.yandex.ru/d/WkbFXWWI39Yi6Q" TargetMode="External"/><Relationship Id="rId666" Type="http://schemas.openxmlformats.org/officeDocument/2006/relationships/hyperlink" Target="https://disk.yandex.ru/d/yRe8q2MYAGfLxA" TargetMode="External"/><Relationship Id="rId665" Type="http://schemas.openxmlformats.org/officeDocument/2006/relationships/hyperlink" Target="https://disk.yandex.ru/d/c--vkDwK_P1HsQ" TargetMode="External"/><Relationship Id="rId669" Type="http://schemas.openxmlformats.org/officeDocument/2006/relationships/hyperlink" Target="https://disk.yandex.ru/d/_9uetrlpd0K-iw" TargetMode="External"/><Relationship Id="rId1490" Type="http://schemas.openxmlformats.org/officeDocument/2006/relationships/hyperlink" Target="https://disk.yandex.ru/d/kJsFB__S37LrvA" TargetMode="External"/><Relationship Id="rId660" Type="http://schemas.openxmlformats.org/officeDocument/2006/relationships/hyperlink" Target="https://disk.yandex.ru/i/xXB7P1pOVgV_Tw" TargetMode="External"/><Relationship Id="rId1491" Type="http://schemas.openxmlformats.org/officeDocument/2006/relationships/hyperlink" Target="https://disk.yandex.ru/d/W1_3kbiFw-1hEQ" TargetMode="External"/><Relationship Id="rId1492" Type="http://schemas.openxmlformats.org/officeDocument/2006/relationships/hyperlink" Target="https://disk.yandex.ru/d/M1T4iSJT0SnoUw" TargetMode="External"/><Relationship Id="rId1493" Type="http://schemas.openxmlformats.org/officeDocument/2006/relationships/hyperlink" Target="https://disk.yandex.ru/d/5vsJ2x0dpW5rlg" TargetMode="External"/><Relationship Id="rId2340" Type="http://schemas.openxmlformats.org/officeDocument/2006/relationships/hyperlink" Target="https://disk.yandex.ru/d/BwtJpLf1CribXA" TargetMode="External"/><Relationship Id="rId1010" Type="http://schemas.openxmlformats.org/officeDocument/2006/relationships/hyperlink" Target="https://disk.yandex.ru/d/Tpysk3KZVnWAvg" TargetMode="External"/><Relationship Id="rId1494" Type="http://schemas.openxmlformats.org/officeDocument/2006/relationships/hyperlink" Target="https://disk.yandex.ru/d/AYY4qtPvFPDm3A" TargetMode="External"/><Relationship Id="rId2341" Type="http://schemas.openxmlformats.org/officeDocument/2006/relationships/hyperlink" Target="https://disk.yandex.ru/i/QEwiVpM2VK_qDg" TargetMode="External"/><Relationship Id="rId664" Type="http://schemas.openxmlformats.org/officeDocument/2006/relationships/hyperlink" Target="https://disk.yandex.ru/d/3HMptWNzqlLRXw" TargetMode="External"/><Relationship Id="rId1011" Type="http://schemas.openxmlformats.org/officeDocument/2006/relationships/hyperlink" Target="https://disk.yandex.ru/d/RaDlab9E3XWbkg" TargetMode="External"/><Relationship Id="rId1495" Type="http://schemas.openxmlformats.org/officeDocument/2006/relationships/hyperlink" Target="https://disk.yandex.ru/d/W1_3kbiFw-1hEQ" TargetMode="External"/><Relationship Id="rId2342" Type="http://schemas.openxmlformats.org/officeDocument/2006/relationships/hyperlink" Target="https://disk.yandex.ru/i/_9dzGEkxnBiE4A" TargetMode="External"/><Relationship Id="rId663" Type="http://schemas.openxmlformats.org/officeDocument/2006/relationships/hyperlink" Target="https://disk.yandex.ru/d/WkbFXWWI39Yi6Q" TargetMode="External"/><Relationship Id="rId1012" Type="http://schemas.openxmlformats.org/officeDocument/2006/relationships/hyperlink" Target="https://disk.yandex.ru/d/Y19kFIEuz_0lmw" TargetMode="External"/><Relationship Id="rId1496" Type="http://schemas.openxmlformats.org/officeDocument/2006/relationships/hyperlink" Target="https://disk.yandex.ru/d/M1T4iSJT0SnoUw" TargetMode="External"/><Relationship Id="rId2343" Type="http://schemas.openxmlformats.org/officeDocument/2006/relationships/hyperlink" Target="https://disk.yandex.ru/d/6ewF8TAmNboYhA" TargetMode="External"/><Relationship Id="rId662" Type="http://schemas.openxmlformats.org/officeDocument/2006/relationships/hyperlink" Target="https://disk.yandex.ru/d/yRe8q2MYAGfLxA" TargetMode="External"/><Relationship Id="rId1013" Type="http://schemas.openxmlformats.org/officeDocument/2006/relationships/hyperlink" Target="https://disk.yandex.ru/d/d6NMntC6ZNhgSQ" TargetMode="External"/><Relationship Id="rId1497" Type="http://schemas.openxmlformats.org/officeDocument/2006/relationships/hyperlink" Target="https://disk.yandex.ru/d/5vsJ2x0dpW5rlg" TargetMode="External"/><Relationship Id="rId2344" Type="http://schemas.openxmlformats.org/officeDocument/2006/relationships/hyperlink" Target="https://disk.yandex.ru/i/QEwiVpM2VK_qDg" TargetMode="External"/><Relationship Id="rId661" Type="http://schemas.openxmlformats.org/officeDocument/2006/relationships/hyperlink" Target="https://disk.yandex.ru/d/l3CGsFvTqdKhUQ" TargetMode="External"/><Relationship Id="rId1014" Type="http://schemas.openxmlformats.org/officeDocument/2006/relationships/hyperlink" Target="https://disk.yandex.ru/d/Tpysk3KZVnWAvg" TargetMode="External"/><Relationship Id="rId1498" Type="http://schemas.openxmlformats.org/officeDocument/2006/relationships/hyperlink" Target="https://disk.yandex.ru/d/UeOIbLy0F_UG_Q" TargetMode="External"/><Relationship Id="rId2345" Type="http://schemas.openxmlformats.org/officeDocument/2006/relationships/hyperlink" Target="https://disk.yandex.ru/i/_9dzGEkxnBiE4A" TargetMode="External"/><Relationship Id="rId1004" Type="http://schemas.openxmlformats.org/officeDocument/2006/relationships/hyperlink" Target="https://disk.yandex.ru/d/kLZdDWKa9fr2jQ" TargetMode="External"/><Relationship Id="rId1488" Type="http://schemas.openxmlformats.org/officeDocument/2006/relationships/hyperlink" Target="https://disk.yandex.ru/d/M1T4iSJT0SnoUw" TargetMode="External"/><Relationship Id="rId2335" Type="http://schemas.openxmlformats.org/officeDocument/2006/relationships/hyperlink" Target="https://disk.yandex.ru/i/QEwiVpM2VK_qDg" TargetMode="External"/><Relationship Id="rId1005" Type="http://schemas.openxmlformats.org/officeDocument/2006/relationships/hyperlink" Target="https://disk.yandex.ru/d/d6NMntC6ZNhgSQ" TargetMode="External"/><Relationship Id="rId1489" Type="http://schemas.openxmlformats.org/officeDocument/2006/relationships/hyperlink" Target="https://disk.yandex.ru/d/5vsJ2x0dpW5rlg" TargetMode="External"/><Relationship Id="rId2336" Type="http://schemas.openxmlformats.org/officeDocument/2006/relationships/hyperlink" Target="https://disk.yandex.ru/i/_9dzGEkxnBiE4A" TargetMode="External"/><Relationship Id="rId1006" Type="http://schemas.openxmlformats.org/officeDocument/2006/relationships/hyperlink" Target="https://disk.yandex.ru/d/Tpysk3KZVnWAvg" TargetMode="External"/><Relationship Id="rId2337" Type="http://schemas.openxmlformats.org/officeDocument/2006/relationships/hyperlink" Target="https://disk.yandex.ru/d/AusnAjSRFHUiTA" TargetMode="External"/><Relationship Id="rId1007" Type="http://schemas.openxmlformats.org/officeDocument/2006/relationships/hyperlink" Target="https://disk.yandex.ru/d/RaDlab9E3XWbkg" TargetMode="External"/><Relationship Id="rId2338" Type="http://schemas.openxmlformats.org/officeDocument/2006/relationships/hyperlink" Target="https://disk.yandex.ru/i/QEwiVpM2VK_qDg" TargetMode="External"/><Relationship Id="rId1008" Type="http://schemas.openxmlformats.org/officeDocument/2006/relationships/hyperlink" Target="https://disk.yandex.ru/d/aEgCjcli8lDrfQ" TargetMode="External"/><Relationship Id="rId2339" Type="http://schemas.openxmlformats.org/officeDocument/2006/relationships/hyperlink" Target="https://disk.yandex.ru/i/_9dzGEkxnBiE4A" TargetMode="External"/><Relationship Id="rId1009" Type="http://schemas.openxmlformats.org/officeDocument/2006/relationships/hyperlink" Target="https://disk.yandex.ru/d/d6NMntC6ZNhgSQ" TargetMode="External"/><Relationship Id="rId657" Type="http://schemas.openxmlformats.org/officeDocument/2006/relationships/hyperlink" Target="https://disk.yandex.ru/d/WroQPGVLa8cHTA" TargetMode="External"/><Relationship Id="rId656" Type="http://schemas.openxmlformats.org/officeDocument/2006/relationships/hyperlink" Target="https://disk.yandex.ru/i/xXB7P1pOVgV_Tw" TargetMode="External"/><Relationship Id="rId655" Type="http://schemas.openxmlformats.org/officeDocument/2006/relationships/hyperlink" Target="https://disk.yandex.ru/d/AB43tTXSz9ybgA" TargetMode="External"/><Relationship Id="rId654" Type="http://schemas.openxmlformats.org/officeDocument/2006/relationships/hyperlink" Target="https://disk.yandex.ru/d/Qet1gBkIQvoCkQ" TargetMode="External"/><Relationship Id="rId659" Type="http://schemas.openxmlformats.org/officeDocument/2006/relationships/hyperlink" Target="https://disk.yandex.ru/d/AB43tTXSz9ybgA" TargetMode="External"/><Relationship Id="rId658" Type="http://schemas.openxmlformats.org/officeDocument/2006/relationships/hyperlink" Target="https://disk.yandex.ru/d/Qet1gBkIQvoCkQ" TargetMode="External"/><Relationship Id="rId1480" Type="http://schemas.openxmlformats.org/officeDocument/2006/relationships/hyperlink" Target="https://disk.yandex.ru/d/M1T4iSJT0SnoUw" TargetMode="External"/><Relationship Id="rId1481" Type="http://schemas.openxmlformats.org/officeDocument/2006/relationships/hyperlink" Target="https://disk.yandex.ru/d/5vsJ2x0dpW5rlg" TargetMode="External"/><Relationship Id="rId1482" Type="http://schemas.openxmlformats.org/officeDocument/2006/relationships/hyperlink" Target="https://disk.yandex.ru/d/ar1Db7aN7L7tLA" TargetMode="External"/><Relationship Id="rId1483" Type="http://schemas.openxmlformats.org/officeDocument/2006/relationships/hyperlink" Target="https://disk.yandex.ru/d/W1_3kbiFw-1hEQ" TargetMode="External"/><Relationship Id="rId2330" Type="http://schemas.openxmlformats.org/officeDocument/2006/relationships/hyperlink" Target="https://disk.yandex.ru/i/_9dzGEkxnBiE4A" TargetMode="External"/><Relationship Id="rId653" Type="http://schemas.openxmlformats.org/officeDocument/2006/relationships/hyperlink" Target="https://disk.yandex.ru/d/6RYLpCoquaThTQ" TargetMode="External"/><Relationship Id="rId1000" Type="http://schemas.openxmlformats.org/officeDocument/2006/relationships/hyperlink" Target="https://disk.yandex.ru/d/axV9Ptcp6ly7uA" TargetMode="External"/><Relationship Id="rId1484" Type="http://schemas.openxmlformats.org/officeDocument/2006/relationships/hyperlink" Target="https://disk.yandex.ru/d/M1T4iSJT0SnoUw" TargetMode="External"/><Relationship Id="rId2331" Type="http://schemas.openxmlformats.org/officeDocument/2006/relationships/hyperlink" Target="https://disk.yandex.ru/d/bnTlF7yMuxkuhg" TargetMode="External"/><Relationship Id="rId652" Type="http://schemas.openxmlformats.org/officeDocument/2006/relationships/hyperlink" Target="https://disk.yandex.ru/i/xXB7P1pOVgV_Tw" TargetMode="External"/><Relationship Id="rId1001" Type="http://schemas.openxmlformats.org/officeDocument/2006/relationships/hyperlink" Target="https://disk.yandex.ru/d/d6NMntC6ZNhgSQ" TargetMode="External"/><Relationship Id="rId1485" Type="http://schemas.openxmlformats.org/officeDocument/2006/relationships/hyperlink" Target="https://disk.yandex.ru/d/5vsJ2x0dpW5rlg" TargetMode="External"/><Relationship Id="rId2332" Type="http://schemas.openxmlformats.org/officeDocument/2006/relationships/hyperlink" Target="https://disk.yandex.ru/i/QEwiVpM2VK_qDg" TargetMode="External"/><Relationship Id="rId651" Type="http://schemas.openxmlformats.org/officeDocument/2006/relationships/hyperlink" Target="https://disk.yandex.ru/d/AB43tTXSz9ybgA" TargetMode="External"/><Relationship Id="rId1002" Type="http://schemas.openxmlformats.org/officeDocument/2006/relationships/hyperlink" Target="https://disk.yandex.ru/d/Tpysk3KZVnWAvg" TargetMode="External"/><Relationship Id="rId1486" Type="http://schemas.openxmlformats.org/officeDocument/2006/relationships/hyperlink" Target="https://disk.yandex.ru/d/RhE-mz8diUI5UQ" TargetMode="External"/><Relationship Id="rId2333" Type="http://schemas.openxmlformats.org/officeDocument/2006/relationships/hyperlink" Target="https://disk.yandex.ru/i/_9dzGEkxnBiE4Ahttps://disk.yandex.ru/i/_9dzGEkxnBiE4A" TargetMode="External"/><Relationship Id="rId650" Type="http://schemas.openxmlformats.org/officeDocument/2006/relationships/hyperlink" Target="https://disk.yandex.ru/d/Qet1gBkIQvoCkQ" TargetMode="External"/><Relationship Id="rId1003" Type="http://schemas.openxmlformats.org/officeDocument/2006/relationships/hyperlink" Target="https://disk.yandex.ru/d/RaDlab9E3XWbkg" TargetMode="External"/><Relationship Id="rId1487" Type="http://schemas.openxmlformats.org/officeDocument/2006/relationships/hyperlink" Target="https://disk.yandex.ru/d/W1_3kbiFw-1hEQ" TargetMode="External"/><Relationship Id="rId2334" Type="http://schemas.openxmlformats.org/officeDocument/2006/relationships/hyperlink" Target="https://disk.yandex.ru/d/LqEgUckmfpWuAA" TargetMode="External"/><Relationship Id="rId1037" Type="http://schemas.openxmlformats.org/officeDocument/2006/relationships/hyperlink" Target="https://disk.yandex.ru/d/SlGLi8UMXOu6EA" TargetMode="External"/><Relationship Id="rId2368" Type="http://schemas.openxmlformats.org/officeDocument/2006/relationships/hyperlink" Target="https://disk.yandex.ru/d/WuGyV3WdaK80bA" TargetMode="External"/><Relationship Id="rId1038" Type="http://schemas.openxmlformats.org/officeDocument/2006/relationships/hyperlink" Target="https://disk.yandex.ru/d/2poQ28ZoVFCV1w" TargetMode="External"/><Relationship Id="rId2369" Type="http://schemas.openxmlformats.org/officeDocument/2006/relationships/hyperlink" Target="https://disk.yandex.ru/d/LNiDuG1A3aQs-g" TargetMode="External"/><Relationship Id="rId1039" Type="http://schemas.openxmlformats.org/officeDocument/2006/relationships/hyperlink" Target="https://disk.yandex.ru/d/4uRSWOTAlDPoCQ" TargetMode="External"/><Relationship Id="rId206" Type="http://schemas.openxmlformats.org/officeDocument/2006/relationships/hyperlink" Target="https://disk.yandex.ru/d/_A_k-BaN5XCwOw" TargetMode="External"/><Relationship Id="rId205" Type="http://schemas.openxmlformats.org/officeDocument/2006/relationships/hyperlink" Target="https://disk.yandex.ru/d/6anEKHfCue8WAQ" TargetMode="External"/><Relationship Id="rId689" Type="http://schemas.openxmlformats.org/officeDocument/2006/relationships/hyperlink" Target="https://disk.yandex.ru/d/aFsqdaD4kHU5fA" TargetMode="External"/><Relationship Id="rId204" Type="http://schemas.openxmlformats.org/officeDocument/2006/relationships/hyperlink" Target="https://disk.yandex.ru/d/Om0IEFamSDYAbg" TargetMode="External"/><Relationship Id="rId688" Type="http://schemas.openxmlformats.org/officeDocument/2006/relationships/hyperlink" Target="https://disk.yandex.ru/d/3HMptWNzqlLRXw" TargetMode="External"/><Relationship Id="rId203" Type="http://schemas.openxmlformats.org/officeDocument/2006/relationships/hyperlink" Target="https://disk.yandex.ru/d/_JeypcgIhLpmjw" TargetMode="External"/><Relationship Id="rId687" Type="http://schemas.openxmlformats.org/officeDocument/2006/relationships/hyperlink" Target="https://disk.yandex.ru/d/WkbFXWWI39Yi6Q" TargetMode="External"/><Relationship Id="rId209" Type="http://schemas.openxmlformats.org/officeDocument/2006/relationships/hyperlink" Target="https://disk.yandex.ru/d/l0dO-dSsBn3Nmw" TargetMode="External"/><Relationship Id="rId208" Type="http://schemas.openxmlformats.org/officeDocument/2006/relationships/hyperlink" Target="https://disk.yandex.ru/d/Om0IEFamSDYAbg" TargetMode="External"/><Relationship Id="rId207" Type="http://schemas.openxmlformats.org/officeDocument/2006/relationships/hyperlink" Target="https://disk.yandex.ru/d/_JeypcgIhLpmjw" TargetMode="External"/><Relationship Id="rId682" Type="http://schemas.openxmlformats.org/officeDocument/2006/relationships/hyperlink" Target="https://disk.yandex.ru/d/yRe8q2MYAGfLxA" TargetMode="External"/><Relationship Id="rId2360" Type="http://schemas.openxmlformats.org/officeDocument/2006/relationships/hyperlink" Target="https://disk.yandex.ru/i/_9dzGEkxnBiE4A" TargetMode="External"/><Relationship Id="rId681" Type="http://schemas.openxmlformats.org/officeDocument/2006/relationships/hyperlink" Target="https://disk.yandex.ru/d/nG2ONiTQPG8pbg" TargetMode="External"/><Relationship Id="rId1030" Type="http://schemas.openxmlformats.org/officeDocument/2006/relationships/hyperlink" Target="https://disk.yandex.ru/d/Tpysk3KZVnWAvg" TargetMode="External"/><Relationship Id="rId2361" Type="http://schemas.openxmlformats.org/officeDocument/2006/relationships/hyperlink" Target="https://disk.yandex.ru/d/C7MHsGRyfBkwuw" TargetMode="External"/><Relationship Id="rId680" Type="http://schemas.openxmlformats.org/officeDocument/2006/relationships/hyperlink" Target="https://disk.yandex.ru/d/3HMptWNzqlLRXw" TargetMode="External"/><Relationship Id="rId1031" Type="http://schemas.openxmlformats.org/officeDocument/2006/relationships/hyperlink" Target="https://disk.yandex.ru/d/RaDlab9E3XWbkg" TargetMode="External"/><Relationship Id="rId2362" Type="http://schemas.openxmlformats.org/officeDocument/2006/relationships/hyperlink" Target="https://disk.yandex.ru/d/WuGyV3WdaK80bA" TargetMode="External"/><Relationship Id="rId1032" Type="http://schemas.openxmlformats.org/officeDocument/2006/relationships/hyperlink" Target="https://disk.yandex.ru/d/GB5o9wjDvcaw2g" TargetMode="External"/><Relationship Id="rId2363" Type="http://schemas.openxmlformats.org/officeDocument/2006/relationships/hyperlink" Target="https://disk.yandex.ru/d/LNiDuG1A3aQs-g" TargetMode="External"/><Relationship Id="rId202" Type="http://schemas.openxmlformats.org/officeDocument/2006/relationships/hyperlink" Target="https://disk.yandex.ru/d/_A_k-BaN5XCwOw" TargetMode="External"/><Relationship Id="rId686" Type="http://schemas.openxmlformats.org/officeDocument/2006/relationships/hyperlink" Target="https://disk.yandex.ru/d/yRe8q2MYAGfLxA" TargetMode="External"/><Relationship Id="rId1033" Type="http://schemas.openxmlformats.org/officeDocument/2006/relationships/hyperlink" Target="https://disk.yandex.ru/d/d6NMntC6ZNhgSQ" TargetMode="External"/><Relationship Id="rId2364" Type="http://schemas.openxmlformats.org/officeDocument/2006/relationships/hyperlink" Target="https://disk.yandex.ru/d/9z0c735MOSERTw" TargetMode="External"/><Relationship Id="rId201" Type="http://schemas.openxmlformats.org/officeDocument/2006/relationships/hyperlink" Target="https://disk.yandex.ru/d/F_sLjyDUvZbrPQ" TargetMode="External"/><Relationship Id="rId685" Type="http://schemas.openxmlformats.org/officeDocument/2006/relationships/hyperlink" Target="https://disk.yandex.ru/d/F2vR3E406wjiqQ" TargetMode="External"/><Relationship Id="rId1034" Type="http://schemas.openxmlformats.org/officeDocument/2006/relationships/hyperlink" Target="https://disk.yandex.ru/d/Tpysk3KZVnWAvg" TargetMode="External"/><Relationship Id="rId2365" Type="http://schemas.openxmlformats.org/officeDocument/2006/relationships/hyperlink" Target="https://disk.yandex.ru/d/WuGyV3WdaK80bA" TargetMode="External"/><Relationship Id="rId200" Type="http://schemas.openxmlformats.org/officeDocument/2006/relationships/hyperlink" Target="https://disk.yandex.ru/d/Om0IEFamSDYAbg" TargetMode="External"/><Relationship Id="rId684" Type="http://schemas.openxmlformats.org/officeDocument/2006/relationships/hyperlink" Target="https://disk.yandex.ru/d/3HMptWNzqlLRXw" TargetMode="External"/><Relationship Id="rId1035" Type="http://schemas.openxmlformats.org/officeDocument/2006/relationships/hyperlink" Target="https://disk.yandex.ru/d/RaDlab9E3XWbkg" TargetMode="External"/><Relationship Id="rId2366" Type="http://schemas.openxmlformats.org/officeDocument/2006/relationships/hyperlink" Target="https://disk.yandex.ru/d/LNiDuG1A3aQs-g" TargetMode="External"/><Relationship Id="rId683" Type="http://schemas.openxmlformats.org/officeDocument/2006/relationships/hyperlink" Target="https://disk.yandex.ru/d/WkbFXWWI39Yi6Q" TargetMode="External"/><Relationship Id="rId1036" Type="http://schemas.openxmlformats.org/officeDocument/2006/relationships/hyperlink" Target="https://disk.yandex.ru/d/mZ7nC67tmlg0tQ" TargetMode="External"/><Relationship Id="rId2367" Type="http://schemas.openxmlformats.org/officeDocument/2006/relationships/hyperlink" Target="https://disk.yandex.ru/d/_yTGI5PoUz-cRg" TargetMode="External"/><Relationship Id="rId1026" Type="http://schemas.openxmlformats.org/officeDocument/2006/relationships/hyperlink" Target="https://disk.yandex.ru/d/Tpysk3KZVnWAvg" TargetMode="External"/><Relationship Id="rId2357" Type="http://schemas.openxmlformats.org/officeDocument/2006/relationships/hyperlink" Target="https://disk.yandex.ru/i/_9dzGEkxnBiE4A" TargetMode="External"/><Relationship Id="rId1027" Type="http://schemas.openxmlformats.org/officeDocument/2006/relationships/hyperlink" Target="https://disk.yandex.ru/d/RaDlab9E3XWbkg" TargetMode="External"/><Relationship Id="rId2358" Type="http://schemas.openxmlformats.org/officeDocument/2006/relationships/hyperlink" Target="https://disk.yandex.ru/d/B7eG0E6abBf7WQ" TargetMode="External"/><Relationship Id="rId1028" Type="http://schemas.openxmlformats.org/officeDocument/2006/relationships/hyperlink" Target="https://disk.yandex.ru/d/uYZweMtNz2gMlg" TargetMode="External"/><Relationship Id="rId2359" Type="http://schemas.openxmlformats.org/officeDocument/2006/relationships/hyperlink" Target="https://disk.yandex.ru/i/QEwiVpM2VK_qDg" TargetMode="External"/><Relationship Id="rId1029" Type="http://schemas.openxmlformats.org/officeDocument/2006/relationships/hyperlink" Target="https://disk.yandex.ru/d/d6NMntC6ZNhgSQ" TargetMode="External"/><Relationship Id="rId679" Type="http://schemas.openxmlformats.org/officeDocument/2006/relationships/hyperlink" Target="https://disk.yandex.ru/d/WkbFXWWI39Yi6Q" TargetMode="External"/><Relationship Id="rId678" Type="http://schemas.openxmlformats.org/officeDocument/2006/relationships/hyperlink" Target="https://disk.yandex.ru/d/yRe8q2MYAGfLxA" TargetMode="External"/><Relationship Id="rId677" Type="http://schemas.openxmlformats.org/officeDocument/2006/relationships/hyperlink" Target="https://disk.yandex.ru/d/9dFbZx-eF5wAKA" TargetMode="External"/><Relationship Id="rId676" Type="http://schemas.openxmlformats.org/officeDocument/2006/relationships/hyperlink" Target="https://disk.yandex.ru/d/3HMptWNzqlLRXw" TargetMode="External"/><Relationship Id="rId671" Type="http://schemas.openxmlformats.org/officeDocument/2006/relationships/hyperlink" Target="https://disk.yandex.ru/d/WkbFXWWI39Yi6Q" TargetMode="External"/><Relationship Id="rId670" Type="http://schemas.openxmlformats.org/officeDocument/2006/relationships/hyperlink" Target="https://disk.yandex.ru/d/yRe8q2MYAGfLxA" TargetMode="External"/><Relationship Id="rId2350" Type="http://schemas.openxmlformats.org/officeDocument/2006/relationships/hyperlink" Target="https://disk.yandex.ru/i/QEwiVpM2VK_qDg" TargetMode="External"/><Relationship Id="rId1020" Type="http://schemas.openxmlformats.org/officeDocument/2006/relationships/hyperlink" Target="https://disk.yandex.ru/d/FZmCrKkFqMBWCA" TargetMode="External"/><Relationship Id="rId2351" Type="http://schemas.openxmlformats.org/officeDocument/2006/relationships/hyperlink" Target="https://disk.yandex.ru/i/_9dzGEkxnBiE4A" TargetMode="External"/><Relationship Id="rId1021" Type="http://schemas.openxmlformats.org/officeDocument/2006/relationships/hyperlink" Target="https://disk.yandex.ru/d/d6NMntC6ZNhgSQ" TargetMode="External"/><Relationship Id="rId2352" Type="http://schemas.openxmlformats.org/officeDocument/2006/relationships/hyperlink" Target="https://disk.yandex.ru/d/TQTaIPsmaheNTg" TargetMode="External"/><Relationship Id="rId675" Type="http://schemas.openxmlformats.org/officeDocument/2006/relationships/hyperlink" Target="https://disk.yandex.ru/d/WkbFXWWI39Yi6Q" TargetMode="External"/><Relationship Id="rId1022" Type="http://schemas.openxmlformats.org/officeDocument/2006/relationships/hyperlink" Target="https://disk.yandex.ru/d/Tpysk3KZVnWAvg" TargetMode="External"/><Relationship Id="rId2353" Type="http://schemas.openxmlformats.org/officeDocument/2006/relationships/hyperlink" Target="https://disk.yandex.ru/i/QEwiVpM2VK_qDg" TargetMode="External"/><Relationship Id="rId674" Type="http://schemas.openxmlformats.org/officeDocument/2006/relationships/hyperlink" Target="https://disk.yandex.ru/d/yRe8q2MYAGfLxA" TargetMode="External"/><Relationship Id="rId1023" Type="http://schemas.openxmlformats.org/officeDocument/2006/relationships/hyperlink" Target="https://disk.yandex.ru/d/RaDlab9E3XWbkg" TargetMode="External"/><Relationship Id="rId2354" Type="http://schemas.openxmlformats.org/officeDocument/2006/relationships/hyperlink" Target="https://disk.yandex.ru/i/_9dzGEkxnBiE4A" TargetMode="External"/><Relationship Id="rId673" Type="http://schemas.openxmlformats.org/officeDocument/2006/relationships/hyperlink" Target="https://disk.yandex.ru/d/429QjvuP079uEA" TargetMode="External"/><Relationship Id="rId1024" Type="http://schemas.openxmlformats.org/officeDocument/2006/relationships/hyperlink" Target="https://disk.yandex.ru/d/R6zc0rE0X_Rakg" TargetMode="External"/><Relationship Id="rId2355" Type="http://schemas.openxmlformats.org/officeDocument/2006/relationships/hyperlink" Target="https://disk.yandex.ru/d/xgidtVgB9WkgEw" TargetMode="External"/><Relationship Id="rId672" Type="http://schemas.openxmlformats.org/officeDocument/2006/relationships/hyperlink" Target="https://disk.yandex.ru/d/3HMptWNzqlLRXw" TargetMode="External"/><Relationship Id="rId1025" Type="http://schemas.openxmlformats.org/officeDocument/2006/relationships/hyperlink" Target="https://disk.yandex.ru/d/d6NMntC6ZNhgSQ" TargetMode="External"/><Relationship Id="rId2356" Type="http://schemas.openxmlformats.org/officeDocument/2006/relationships/hyperlink" Target="https://disk.yandex.ru/i/QEwiVpM2VK_qDg" TargetMode="External"/><Relationship Id="rId190" Type="http://schemas.openxmlformats.org/officeDocument/2006/relationships/hyperlink" Target="https://disk.yandex.ru/d/_A_k-BaN5XCwOw" TargetMode="External"/><Relationship Id="rId194" Type="http://schemas.openxmlformats.org/officeDocument/2006/relationships/hyperlink" Target="https://disk.yandex.ru/d/_A_k-BaN5XCwOw" TargetMode="External"/><Relationship Id="rId193" Type="http://schemas.openxmlformats.org/officeDocument/2006/relationships/hyperlink" Target="https://disk.yandex.ru/d/XeOWYm80pJCekA" TargetMode="External"/><Relationship Id="rId192" Type="http://schemas.openxmlformats.org/officeDocument/2006/relationships/hyperlink" Target="https://disk.yandex.ru/d/Om0IEFamSDYAbg" TargetMode="External"/><Relationship Id="rId191" Type="http://schemas.openxmlformats.org/officeDocument/2006/relationships/hyperlink" Target="https://disk.yandex.ru/d/_JeypcgIhLpmjw" TargetMode="External"/><Relationship Id="rId187" Type="http://schemas.openxmlformats.org/officeDocument/2006/relationships/hyperlink" Target="https://disk.yandex.ru/d/_JeypcgIhLpmjw" TargetMode="External"/><Relationship Id="rId186" Type="http://schemas.openxmlformats.org/officeDocument/2006/relationships/hyperlink" Target="https://disk.yandex.ru/d/_A_k-BaN5XCwOw" TargetMode="External"/><Relationship Id="rId185" Type="http://schemas.openxmlformats.org/officeDocument/2006/relationships/hyperlink" Target="https://disk.yandex.ru/d/9nvzHVF-rKQcZg" TargetMode="External"/><Relationship Id="rId184" Type="http://schemas.openxmlformats.org/officeDocument/2006/relationships/hyperlink" Target="https://disk.yandex.ru/d/Om0IEFamSDYAbg" TargetMode="External"/><Relationship Id="rId189" Type="http://schemas.openxmlformats.org/officeDocument/2006/relationships/hyperlink" Target="https://disk.yandex.ru/d/mDSGpH9Ko_Iu7g" TargetMode="External"/><Relationship Id="rId188" Type="http://schemas.openxmlformats.org/officeDocument/2006/relationships/hyperlink" Target="https://disk.yandex.ru/d/Om0IEFamSDYAbg" TargetMode="External"/><Relationship Id="rId183" Type="http://schemas.openxmlformats.org/officeDocument/2006/relationships/hyperlink" Target="https://disk.yandex.ru/d/_JeypcgIhLpmjw" TargetMode="External"/><Relationship Id="rId182" Type="http://schemas.openxmlformats.org/officeDocument/2006/relationships/hyperlink" Target="https://disk.yandex.ru/d/_A_k-BaN5XCwOw" TargetMode="External"/><Relationship Id="rId181" Type="http://schemas.openxmlformats.org/officeDocument/2006/relationships/hyperlink" Target="https://disk.yandex.ru/d/MdfNNsutepfZew" TargetMode="External"/><Relationship Id="rId180" Type="http://schemas.openxmlformats.org/officeDocument/2006/relationships/hyperlink" Target="https://disk.yandex.ru/d/Om0IEFamSDYAbg" TargetMode="External"/><Relationship Id="rId176" Type="http://schemas.openxmlformats.org/officeDocument/2006/relationships/hyperlink" Target="https://disk.yandex.ru/d/NFj0nmWxjl32Lw" TargetMode="External"/><Relationship Id="rId175" Type="http://schemas.openxmlformats.org/officeDocument/2006/relationships/hyperlink" Target="https://disk.yandex.ru/d/8Q1GwKWcG19FVQ" TargetMode="External"/><Relationship Id="rId174" Type="http://schemas.openxmlformats.org/officeDocument/2006/relationships/hyperlink" Target="https://disk.yandex.ru/d/59G0TnvYqZqpPg" TargetMode="External"/><Relationship Id="rId173" Type="http://schemas.openxmlformats.org/officeDocument/2006/relationships/hyperlink" Target="https://disk.yandex.ru/d/CSpO1guWiSJMiA" TargetMode="External"/><Relationship Id="rId179" Type="http://schemas.openxmlformats.org/officeDocument/2006/relationships/hyperlink" Target="https://disk.yandex.ru/d/_JeypcgIhLpmjw" TargetMode="External"/><Relationship Id="rId178" Type="http://schemas.openxmlformats.org/officeDocument/2006/relationships/hyperlink" Target="https://disk.yandex.ru/d/_A_k-BaN5XCwOw" TargetMode="External"/><Relationship Id="rId177" Type="http://schemas.openxmlformats.org/officeDocument/2006/relationships/hyperlink" Target="https://disk.yandex.ru/d/dAHfXnWrtCcdrA" TargetMode="External"/><Relationship Id="rId1910" Type="http://schemas.openxmlformats.org/officeDocument/2006/relationships/hyperlink" Target="https://disk.yandex.ru/d/yRJlphZLMFm-iA" TargetMode="External"/><Relationship Id="rId1911" Type="http://schemas.openxmlformats.org/officeDocument/2006/relationships/hyperlink" Target="https://getfile.dokpub.com/yandex/get//v1.mp4" TargetMode="External"/><Relationship Id="rId1912" Type="http://schemas.openxmlformats.org/officeDocument/2006/relationships/hyperlink" Target="https://disk.yandex.ru/d/PWh4gS4S7TJsAg" TargetMode="External"/><Relationship Id="rId1913" Type="http://schemas.openxmlformats.org/officeDocument/2006/relationships/hyperlink" Target="https://disk.yandex.ru/d/i44IXOisEhEyDw" TargetMode="External"/><Relationship Id="rId1914" Type="http://schemas.openxmlformats.org/officeDocument/2006/relationships/hyperlink" Target="https://disk.yandex.ru/d/XzMf-TiCEB1x6Q" TargetMode="External"/><Relationship Id="rId1915" Type="http://schemas.openxmlformats.org/officeDocument/2006/relationships/hyperlink" Target="https://disk.yandex.ru/d/K8jy3ozlNH5JRg" TargetMode="External"/><Relationship Id="rId1916" Type="http://schemas.openxmlformats.org/officeDocument/2006/relationships/hyperlink" Target="https://disk.yandex.ru/d/Osfg1Q0H4e_tig" TargetMode="External"/><Relationship Id="rId1917" Type="http://schemas.openxmlformats.org/officeDocument/2006/relationships/hyperlink" Target="https://disk.yandex.ru/d/ilZLPA63ho3Zyg" TargetMode="External"/><Relationship Id="rId1918" Type="http://schemas.openxmlformats.org/officeDocument/2006/relationships/hyperlink" Target="https://disk.yandex.ru/d/MasTTI9bUOQ-nA" TargetMode="External"/><Relationship Id="rId1919" Type="http://schemas.openxmlformats.org/officeDocument/2006/relationships/hyperlink" Target="https://disk.yandex.ru/d/bE4fdIfM5gyiKw" TargetMode="External"/><Relationship Id="rId1900" Type="http://schemas.openxmlformats.org/officeDocument/2006/relationships/hyperlink" Target="https://cdn1.ozone.ru/s3/multimedia-h/6826719977.jpg" TargetMode="External"/><Relationship Id="rId1901" Type="http://schemas.openxmlformats.org/officeDocument/2006/relationships/hyperlink" Target="https://disk.yandex.ru/d/zVxE9Z7vKmQdeQ" TargetMode="External"/><Relationship Id="rId1902" Type="http://schemas.openxmlformats.org/officeDocument/2006/relationships/hyperlink" Target="https://disk.yandex.ru/d/RldSjBYmsOqrhQ" TargetMode="External"/><Relationship Id="rId1903" Type="http://schemas.openxmlformats.org/officeDocument/2006/relationships/hyperlink" Target="https://disk.yandex.ru/d/r5ULm1pFvJDZ2g" TargetMode="External"/><Relationship Id="rId1904" Type="http://schemas.openxmlformats.org/officeDocument/2006/relationships/hyperlink" Target="https://disk.yandex.ru/d/7TNCAinyWns7Zg" TargetMode="External"/><Relationship Id="rId1905" Type="http://schemas.openxmlformats.org/officeDocument/2006/relationships/hyperlink" Target="https://getfile.dokpub.com/yandex/get//v1.mp4" TargetMode="External"/><Relationship Id="rId1906" Type="http://schemas.openxmlformats.org/officeDocument/2006/relationships/hyperlink" Target="https://disk.yandex.ru/d/4lWAYxLDUJXvxQ" TargetMode="External"/><Relationship Id="rId1907" Type="http://schemas.openxmlformats.org/officeDocument/2006/relationships/hyperlink" Target="https://disk.yandex.ru/d/t9bCZHD40UActA" TargetMode="External"/><Relationship Id="rId1908" Type="http://schemas.openxmlformats.org/officeDocument/2006/relationships/hyperlink" Target="https://getfile.dokpub.com/yandex/get//v1.mp4" TargetMode="External"/><Relationship Id="rId1909" Type="http://schemas.openxmlformats.org/officeDocument/2006/relationships/hyperlink" Target="https://disk.yandex.ru/d/vUy13X7QIWMJ2g" TargetMode="External"/><Relationship Id="rId198" Type="http://schemas.openxmlformats.org/officeDocument/2006/relationships/hyperlink" Target="https://disk.yandex.ru/d/_A_k-BaN5XCwOw" TargetMode="External"/><Relationship Id="rId197" Type="http://schemas.openxmlformats.org/officeDocument/2006/relationships/hyperlink" Target="https://disk.yandex.ru/d/Qvy8Nl4jOi8Gzw" TargetMode="External"/><Relationship Id="rId196" Type="http://schemas.openxmlformats.org/officeDocument/2006/relationships/hyperlink" Target="https://disk.yandex.ru/d/Om0IEFamSDYAbg" TargetMode="External"/><Relationship Id="rId195" Type="http://schemas.openxmlformats.org/officeDocument/2006/relationships/hyperlink" Target="https://disk.yandex.ru/d/_JeypcgIhLpmjw" TargetMode="External"/><Relationship Id="rId199" Type="http://schemas.openxmlformats.org/officeDocument/2006/relationships/hyperlink" Target="https://disk.yandex.ru/d/_JeypcgIhLpmjw" TargetMode="External"/><Relationship Id="rId150" Type="http://schemas.openxmlformats.org/officeDocument/2006/relationships/hyperlink" Target="https://disk.yandex.ru/d/59G0TnvYqZqpPg" TargetMode="External"/><Relationship Id="rId149" Type="http://schemas.openxmlformats.org/officeDocument/2006/relationships/hyperlink" Target="https://disk.yandex.ru/d/FTvSYqxIvid4Ng" TargetMode="External"/><Relationship Id="rId148" Type="http://schemas.openxmlformats.org/officeDocument/2006/relationships/hyperlink" Target="https://disk.yandex.ru/d/NFj0nmWxjl32Lw" TargetMode="External"/><Relationship Id="rId1090" Type="http://schemas.openxmlformats.org/officeDocument/2006/relationships/hyperlink" Target="https://disk.yandex.ru/d/EpTEgqsxWHv5dg" TargetMode="External"/><Relationship Id="rId1091" Type="http://schemas.openxmlformats.org/officeDocument/2006/relationships/hyperlink" Target="https://disk.yandex.ru/d/B15kycBvUAeLYQ" TargetMode="External"/><Relationship Id="rId1092" Type="http://schemas.openxmlformats.org/officeDocument/2006/relationships/hyperlink" Target="https://disk.yandex.ru/d/vVhQok-DIeoRlw" TargetMode="External"/><Relationship Id="rId1093" Type="http://schemas.openxmlformats.org/officeDocument/2006/relationships/hyperlink" Target="https://disk.yandex.ru/d/i5LBDquK_7uDyA" TargetMode="External"/><Relationship Id="rId1094" Type="http://schemas.openxmlformats.org/officeDocument/2006/relationships/hyperlink" Target="https://disk.yandex.ru/d/EpTEgqsxWHv5dg" TargetMode="External"/><Relationship Id="rId143" Type="http://schemas.openxmlformats.org/officeDocument/2006/relationships/hyperlink" Target="https://disk.yandex.ru/d/8Q1GwKWcG19FVQ" TargetMode="External"/><Relationship Id="rId1095" Type="http://schemas.openxmlformats.org/officeDocument/2006/relationships/hyperlink" Target="https://disk.yandex.ru/d/B15kycBvUAeLYQ" TargetMode="External"/><Relationship Id="rId142" Type="http://schemas.openxmlformats.org/officeDocument/2006/relationships/hyperlink" Target="https://disk.yandex.ru/d/59G0TnvYqZqpPg" TargetMode="External"/><Relationship Id="rId1096" Type="http://schemas.openxmlformats.org/officeDocument/2006/relationships/hyperlink" Target="https://disk.yandex.ru/d/E_mOS5aWAl9awA" TargetMode="External"/><Relationship Id="rId141" Type="http://schemas.openxmlformats.org/officeDocument/2006/relationships/hyperlink" Target="https://disk.yandex.ru/d/ioOKkgWYG4i3rA" TargetMode="External"/><Relationship Id="rId1097" Type="http://schemas.openxmlformats.org/officeDocument/2006/relationships/hyperlink" Target="https://disk.yandex.ru/d/i5LBDquK_7uDyA" TargetMode="External"/><Relationship Id="rId140" Type="http://schemas.openxmlformats.org/officeDocument/2006/relationships/hyperlink" Target="https://disk.yandex.ru/d/NFj0nmWxjl32Lw" TargetMode="External"/><Relationship Id="rId1098" Type="http://schemas.openxmlformats.org/officeDocument/2006/relationships/hyperlink" Target="https://disk.yandex.ru/d/EpTEgqsxWHv5dg" TargetMode="External"/><Relationship Id="rId147" Type="http://schemas.openxmlformats.org/officeDocument/2006/relationships/hyperlink" Target="https://disk.yandex.ru/d/8Q1GwKWcG19FVQ" TargetMode="External"/><Relationship Id="rId1099" Type="http://schemas.openxmlformats.org/officeDocument/2006/relationships/hyperlink" Target="https://disk.yandex.ru/d/B15kycBvUAeLYQ" TargetMode="External"/><Relationship Id="rId146" Type="http://schemas.openxmlformats.org/officeDocument/2006/relationships/hyperlink" Target="https://disk.yandex.ru/d/59G0TnvYqZqpPg" TargetMode="External"/><Relationship Id="rId145" Type="http://schemas.openxmlformats.org/officeDocument/2006/relationships/hyperlink" Target="https://disk.yandex.ru/d/SKU7diQ_XSXCWQ" TargetMode="External"/><Relationship Id="rId144" Type="http://schemas.openxmlformats.org/officeDocument/2006/relationships/hyperlink" Target="https://disk.yandex.ru/d/NFj0nmWxjl32Lw" TargetMode="External"/><Relationship Id="rId139" Type="http://schemas.openxmlformats.org/officeDocument/2006/relationships/hyperlink" Target="https://disk.yandex.ru/d/8Q1GwKWcG19FVQ" TargetMode="External"/><Relationship Id="rId138" Type="http://schemas.openxmlformats.org/officeDocument/2006/relationships/hyperlink" Target="https://disk.yandex.ru/d/59G0TnvYqZqpPg" TargetMode="External"/><Relationship Id="rId137" Type="http://schemas.openxmlformats.org/officeDocument/2006/relationships/hyperlink" Target="https://disk.yandex.ru/d/kjpaBbaX2CuT-Q" TargetMode="External"/><Relationship Id="rId1080" Type="http://schemas.openxmlformats.org/officeDocument/2006/relationships/hyperlink" Target="https://disk.yandex.ru/d/Ti-OY-Y4-NZNlQ" TargetMode="External"/><Relationship Id="rId1081" Type="http://schemas.openxmlformats.org/officeDocument/2006/relationships/hyperlink" Target="https://disk.yandex.ru/d/i5LBDquK_7uDyA" TargetMode="External"/><Relationship Id="rId1082" Type="http://schemas.openxmlformats.org/officeDocument/2006/relationships/hyperlink" Target="https://disk.yandex.ru/d/EpTEgqsxWHv5dg" TargetMode="External"/><Relationship Id="rId1083" Type="http://schemas.openxmlformats.org/officeDocument/2006/relationships/hyperlink" Target="https://disk.yandex.ru/d/B15kycBvUAeLYQ" TargetMode="External"/><Relationship Id="rId132" Type="http://schemas.openxmlformats.org/officeDocument/2006/relationships/hyperlink" Target="https://disk.yandex.ru/d/EMOXqS0CZZNAzw" TargetMode="External"/><Relationship Id="rId1084" Type="http://schemas.openxmlformats.org/officeDocument/2006/relationships/hyperlink" Target="https://disk.yandex.ru/d/7LsUtsXO81uXww" TargetMode="External"/><Relationship Id="rId131" Type="http://schemas.openxmlformats.org/officeDocument/2006/relationships/hyperlink" Target="https://disk.yandex.ru/d/A42T9amuXrTSxw" TargetMode="External"/><Relationship Id="rId1085" Type="http://schemas.openxmlformats.org/officeDocument/2006/relationships/hyperlink" Target="https://disk.yandex.ru/d/i5LBDquK_7uDyA" TargetMode="External"/><Relationship Id="rId130" Type="http://schemas.openxmlformats.org/officeDocument/2006/relationships/hyperlink" Target="https://disk.yandex.ru/d/CStg-Kvh1QTM5g" TargetMode="External"/><Relationship Id="rId1086" Type="http://schemas.openxmlformats.org/officeDocument/2006/relationships/hyperlink" Target="https://disk.yandex.ru/d/EpTEgqsxWHv5dg" TargetMode="External"/><Relationship Id="rId1087" Type="http://schemas.openxmlformats.org/officeDocument/2006/relationships/hyperlink" Target="https://disk.yandex.ru/d/B15kycBvUAeLYQ" TargetMode="External"/><Relationship Id="rId136" Type="http://schemas.openxmlformats.org/officeDocument/2006/relationships/hyperlink" Target="https://disk.yandex.ru/d/NFj0nmWxjl32Lw" TargetMode="External"/><Relationship Id="rId1088" Type="http://schemas.openxmlformats.org/officeDocument/2006/relationships/hyperlink" Target="https://disk.yandex.ru/d/zYMWAMv_f_cbJA" TargetMode="External"/><Relationship Id="rId135" Type="http://schemas.openxmlformats.org/officeDocument/2006/relationships/hyperlink" Target="https://disk.yandex.ru/d/8Q1GwKWcG19FVQ" TargetMode="External"/><Relationship Id="rId1089" Type="http://schemas.openxmlformats.org/officeDocument/2006/relationships/hyperlink" Target="https://disk.yandex.ru/d/i5LBDquK_7uDyA" TargetMode="External"/><Relationship Id="rId134" Type="http://schemas.openxmlformats.org/officeDocument/2006/relationships/hyperlink" Target="https://disk.yandex.ru/d/59G0TnvYqZqpPg" TargetMode="External"/><Relationship Id="rId133" Type="http://schemas.openxmlformats.org/officeDocument/2006/relationships/hyperlink" Target="https://disk.yandex.ru/d/9K79OQaKuD1VvA" TargetMode="External"/><Relationship Id="rId172" Type="http://schemas.openxmlformats.org/officeDocument/2006/relationships/hyperlink" Target="https://disk.yandex.ru/d/NFj0nmWxjl32Lw" TargetMode="External"/><Relationship Id="rId171" Type="http://schemas.openxmlformats.org/officeDocument/2006/relationships/hyperlink" Target="https://disk.yandex.ru/d/8Q1GwKWcG19FVQ" TargetMode="External"/><Relationship Id="rId170" Type="http://schemas.openxmlformats.org/officeDocument/2006/relationships/hyperlink" Target="https://disk.yandex.ru/d/59G0TnvYqZqpPg" TargetMode="External"/><Relationship Id="rId165" Type="http://schemas.openxmlformats.org/officeDocument/2006/relationships/hyperlink" Target="https://disk.yandex.ru/d/FRH6PyGekHFthg" TargetMode="External"/><Relationship Id="rId164" Type="http://schemas.openxmlformats.org/officeDocument/2006/relationships/hyperlink" Target="https://disk.yandex.ru/d/NFj0nmWxjl32Lw" TargetMode="External"/><Relationship Id="rId163" Type="http://schemas.openxmlformats.org/officeDocument/2006/relationships/hyperlink" Target="https://disk.yandex.ru/d/8Q1GwKWcG19FVQ" TargetMode="External"/><Relationship Id="rId162" Type="http://schemas.openxmlformats.org/officeDocument/2006/relationships/hyperlink" Target="https://disk.yandex.ru/d/59G0TnvYqZqpPg" TargetMode="External"/><Relationship Id="rId169" Type="http://schemas.openxmlformats.org/officeDocument/2006/relationships/hyperlink" Target="https://disk.yandex.ru/d/-_WKxWC_lFbj2Q" TargetMode="External"/><Relationship Id="rId168" Type="http://schemas.openxmlformats.org/officeDocument/2006/relationships/hyperlink" Target="https://disk.yandex.ru/d/NFj0nmWxjl32Lw" TargetMode="External"/><Relationship Id="rId167" Type="http://schemas.openxmlformats.org/officeDocument/2006/relationships/hyperlink" Target="https://disk.yandex.ru/d/8Q1GwKWcG19FVQ" TargetMode="External"/><Relationship Id="rId166" Type="http://schemas.openxmlformats.org/officeDocument/2006/relationships/hyperlink" Target="https://disk.yandex.ru/d/59G0TnvYqZqpPg" TargetMode="External"/><Relationship Id="rId161" Type="http://schemas.openxmlformats.org/officeDocument/2006/relationships/hyperlink" Target="https://disk.yandex.ru/d/GN1uGTS9aHISAQ" TargetMode="External"/><Relationship Id="rId160" Type="http://schemas.openxmlformats.org/officeDocument/2006/relationships/hyperlink" Target="https://disk.yandex.ru/d/NFj0nmWxjl32Lw" TargetMode="External"/><Relationship Id="rId159" Type="http://schemas.openxmlformats.org/officeDocument/2006/relationships/hyperlink" Target="https://disk.yandex.ru/d/8Q1GwKWcG19FVQ" TargetMode="External"/><Relationship Id="rId154" Type="http://schemas.openxmlformats.org/officeDocument/2006/relationships/hyperlink" Target="https://disk.yandex.ru/d/59G0TnvYqZqpPg" TargetMode="External"/><Relationship Id="rId153" Type="http://schemas.openxmlformats.org/officeDocument/2006/relationships/hyperlink" Target="https://disk.yandex.ru/d/2slG1trFwU8O7w" TargetMode="External"/><Relationship Id="rId152" Type="http://schemas.openxmlformats.org/officeDocument/2006/relationships/hyperlink" Target="https://disk.yandex.ru/d/NFj0nmWxjl32Lw" TargetMode="External"/><Relationship Id="rId151" Type="http://schemas.openxmlformats.org/officeDocument/2006/relationships/hyperlink" Target="https://disk.yandex.ru/d/8Q1GwKWcG19FVQ" TargetMode="External"/><Relationship Id="rId158" Type="http://schemas.openxmlformats.org/officeDocument/2006/relationships/hyperlink" Target="https://disk.yandex.ru/d/59G0TnvYqZqpPg" TargetMode="External"/><Relationship Id="rId157" Type="http://schemas.openxmlformats.org/officeDocument/2006/relationships/hyperlink" Target="https://disk.yandex.ru/d/9WZVnW2jWjhQsg" TargetMode="External"/><Relationship Id="rId156" Type="http://schemas.openxmlformats.org/officeDocument/2006/relationships/hyperlink" Target="https://disk.yandex.ru/d/NFj0nmWxjl32Lw" TargetMode="External"/><Relationship Id="rId155" Type="http://schemas.openxmlformats.org/officeDocument/2006/relationships/hyperlink" Target="https://disk.yandex.ru/d/8Q1GwKWcG19FVQ" TargetMode="External"/><Relationship Id="rId1972" Type="http://schemas.openxmlformats.org/officeDocument/2006/relationships/hyperlink" Target="https://disk.yandex.ru/d/lkRlrT6g2GOnaw" TargetMode="External"/><Relationship Id="rId1973" Type="http://schemas.openxmlformats.org/officeDocument/2006/relationships/hyperlink" Target="https://disk.yandex.ru/d/NhAfUe2VHZHQwg" TargetMode="External"/><Relationship Id="rId1974" Type="http://schemas.openxmlformats.org/officeDocument/2006/relationships/hyperlink" Target="https://disk.yandex.ru/d/W-2ERU0b1fYY_Q" TargetMode="External"/><Relationship Id="rId1975" Type="http://schemas.openxmlformats.org/officeDocument/2006/relationships/hyperlink" Target="https://disk.yandex.ru/d/okInuvwIyjxHCw" TargetMode="External"/><Relationship Id="rId1976" Type="http://schemas.openxmlformats.org/officeDocument/2006/relationships/hyperlink" Target="https://disk.yandex.ru/d/lkRlrT6g2GOnaw" TargetMode="External"/><Relationship Id="rId1977" Type="http://schemas.openxmlformats.org/officeDocument/2006/relationships/hyperlink" Target="https://disk.yandex.ru/d/NhAfUe2VHZHQwg" TargetMode="External"/><Relationship Id="rId1978" Type="http://schemas.openxmlformats.org/officeDocument/2006/relationships/hyperlink" Target="https://disk.yandex.ru/d/b7vdvC2g8D7DQw" TargetMode="External"/><Relationship Id="rId1979" Type="http://schemas.openxmlformats.org/officeDocument/2006/relationships/hyperlink" Target="https://disk.yandex.ru/d/gvxgESxpTZmEmA" TargetMode="External"/><Relationship Id="rId1970" Type="http://schemas.openxmlformats.org/officeDocument/2006/relationships/hyperlink" Target="https://disk.yandex.ru/d/to2PHNKGVyTmRg" TargetMode="External"/><Relationship Id="rId1971" Type="http://schemas.openxmlformats.org/officeDocument/2006/relationships/hyperlink" Target="https://disk.yandex.ru/d/okInuvwIyjxHCw" TargetMode="External"/><Relationship Id="rId1961" Type="http://schemas.openxmlformats.org/officeDocument/2006/relationships/hyperlink" Target="https://disk.yandex.ru/d/NhAfUe2VHZHQwg" TargetMode="External"/><Relationship Id="rId1962" Type="http://schemas.openxmlformats.org/officeDocument/2006/relationships/hyperlink" Target="https://disk.yandex.ru/d/Xz42g8fcdqLbqA" TargetMode="External"/><Relationship Id="rId1963" Type="http://schemas.openxmlformats.org/officeDocument/2006/relationships/hyperlink" Target="https://disk.yandex.ru/d/okInuvwIyjxHCw" TargetMode="External"/><Relationship Id="rId1964" Type="http://schemas.openxmlformats.org/officeDocument/2006/relationships/hyperlink" Target="https://disk.yandex.ru/d/lkRlrT6g2GOnaw" TargetMode="External"/><Relationship Id="rId1965" Type="http://schemas.openxmlformats.org/officeDocument/2006/relationships/hyperlink" Target="https://disk.yandex.ru/d/NhAfUe2VHZHQwg" TargetMode="External"/><Relationship Id="rId1966" Type="http://schemas.openxmlformats.org/officeDocument/2006/relationships/hyperlink" Target="https://disk.yandex.ru/d/MXlh_LtkArketg" TargetMode="External"/><Relationship Id="rId1967" Type="http://schemas.openxmlformats.org/officeDocument/2006/relationships/hyperlink" Target="https://disk.yandex.ru/d/okInuvwIyjxHCw" TargetMode="External"/><Relationship Id="rId1968" Type="http://schemas.openxmlformats.org/officeDocument/2006/relationships/hyperlink" Target="https://disk.yandex.ru/d/lkRlrT6g2GOnaw" TargetMode="External"/><Relationship Id="rId1969" Type="http://schemas.openxmlformats.org/officeDocument/2006/relationships/hyperlink" Target="https://disk.yandex.ru/d/NhAfUe2VHZHQwg" TargetMode="External"/><Relationship Id="rId1960" Type="http://schemas.openxmlformats.org/officeDocument/2006/relationships/hyperlink" Target="https://disk.yandex.ru/d/lkRlrT6g2GOnaw" TargetMode="External"/><Relationship Id="rId1510" Type="http://schemas.openxmlformats.org/officeDocument/2006/relationships/hyperlink" Target="https://disk.yandex.ru/d/sg8xlL8s6wXWWg" TargetMode="External"/><Relationship Id="rId1994" Type="http://schemas.openxmlformats.org/officeDocument/2006/relationships/hyperlink" Target="https://disk.yandex.ru/d/a2nkaqnG-NtXyw" TargetMode="External"/><Relationship Id="rId1511" Type="http://schemas.openxmlformats.org/officeDocument/2006/relationships/hyperlink" Target="https://disk.yandex.ru/d/W1_3kbiFw-1hEQ" TargetMode="External"/><Relationship Id="rId1995" Type="http://schemas.openxmlformats.org/officeDocument/2006/relationships/hyperlink" Target="https://disk.yandex.ru/d/gvxgESxpTZmEmA" TargetMode="External"/><Relationship Id="rId1512" Type="http://schemas.openxmlformats.org/officeDocument/2006/relationships/hyperlink" Target="https://disk.yandex.ru/d/M1T4iSJT0SnoUw" TargetMode="External"/><Relationship Id="rId1996" Type="http://schemas.openxmlformats.org/officeDocument/2006/relationships/hyperlink" Target="https://disk.yandex.ru/d/KBZ-ilRqMr0BMQ" TargetMode="External"/><Relationship Id="rId1513" Type="http://schemas.openxmlformats.org/officeDocument/2006/relationships/hyperlink" Target="https://disk.yandex.ru/d/5vsJ2x0dpW5rlg" TargetMode="External"/><Relationship Id="rId1997" Type="http://schemas.openxmlformats.org/officeDocument/2006/relationships/hyperlink" Target="https://disk.yandex.ru/d/0_S0fBG_vHZ4kg" TargetMode="External"/><Relationship Id="rId1514" Type="http://schemas.openxmlformats.org/officeDocument/2006/relationships/hyperlink" Target="https://disk.yandex.ru/d/AioSQp9pnmskFg" TargetMode="External"/><Relationship Id="rId1998" Type="http://schemas.openxmlformats.org/officeDocument/2006/relationships/hyperlink" Target="https://disk.yandex.ru/d/qP6VdsvI-hU8xQ" TargetMode="External"/><Relationship Id="rId1515" Type="http://schemas.openxmlformats.org/officeDocument/2006/relationships/hyperlink" Target="https://disk.yandex.ru/d/W1_3kbiFw-1hEQ" TargetMode="External"/><Relationship Id="rId1999" Type="http://schemas.openxmlformats.org/officeDocument/2006/relationships/hyperlink" Target="https://disk.yandex.ru/d/gvxgESxpTZmEmA" TargetMode="External"/><Relationship Id="rId1516" Type="http://schemas.openxmlformats.org/officeDocument/2006/relationships/hyperlink" Target="https://disk.yandex.ru/d/M1T4iSJT0SnoUw" TargetMode="External"/><Relationship Id="rId1517" Type="http://schemas.openxmlformats.org/officeDocument/2006/relationships/hyperlink" Target="https://disk.yandex.ru/d/5vsJ2x0dpW5rlg" TargetMode="External"/><Relationship Id="rId1518" Type="http://schemas.openxmlformats.org/officeDocument/2006/relationships/hyperlink" Target="https://disk.yandex.ru/d/u1tuirH90LMj-w" TargetMode="External"/><Relationship Id="rId1519" Type="http://schemas.openxmlformats.org/officeDocument/2006/relationships/hyperlink" Target="https://disk.yandex.ru/d/_MgqSIkcHzWweA" TargetMode="External"/><Relationship Id="rId1990" Type="http://schemas.openxmlformats.org/officeDocument/2006/relationships/hyperlink" Target="https://disk.yandex.ru/d/NeB0ikbFlFpUuA" TargetMode="External"/><Relationship Id="rId1991" Type="http://schemas.openxmlformats.org/officeDocument/2006/relationships/hyperlink" Target="https://disk.yandex.ru/d/gvxgESxpTZmEmA" TargetMode="External"/><Relationship Id="rId1992" Type="http://schemas.openxmlformats.org/officeDocument/2006/relationships/hyperlink" Target="https://disk.yandex.ru/d/KBZ-ilRqMr0BMQ" TargetMode="External"/><Relationship Id="rId1993" Type="http://schemas.openxmlformats.org/officeDocument/2006/relationships/hyperlink" Target="https://disk.yandex.ru/d/0_S0fBG_vHZ4kg" TargetMode="External"/><Relationship Id="rId1983" Type="http://schemas.openxmlformats.org/officeDocument/2006/relationships/hyperlink" Target="https://disk.yandex.ru/d/gvxgESxpTZmEmA" TargetMode="External"/><Relationship Id="rId1500" Type="http://schemas.openxmlformats.org/officeDocument/2006/relationships/hyperlink" Target="https://disk.yandex.ru/d/M1T4iSJT0SnoUw" TargetMode="External"/><Relationship Id="rId1984" Type="http://schemas.openxmlformats.org/officeDocument/2006/relationships/hyperlink" Target="https://disk.yandex.ru/d/KBZ-ilRqMr0BMQ" TargetMode="External"/><Relationship Id="rId1501" Type="http://schemas.openxmlformats.org/officeDocument/2006/relationships/hyperlink" Target="https://disk.yandex.ru/d/5vsJ2x0dpW5rlg" TargetMode="External"/><Relationship Id="rId1985" Type="http://schemas.openxmlformats.org/officeDocument/2006/relationships/hyperlink" Target="https://disk.yandex.ru/d/0_S0fBG_vHZ4kg" TargetMode="External"/><Relationship Id="rId1502" Type="http://schemas.openxmlformats.org/officeDocument/2006/relationships/hyperlink" Target="https://disk.yandex.ru/d/UeBJ-YXorrczjw" TargetMode="External"/><Relationship Id="rId1986" Type="http://schemas.openxmlformats.org/officeDocument/2006/relationships/hyperlink" Target="https://disk.yandex.ru/d/VPB1gfz8zv_L0Q" TargetMode="External"/><Relationship Id="rId1503" Type="http://schemas.openxmlformats.org/officeDocument/2006/relationships/hyperlink" Target="https://disk.yandex.ru/d/W1_3kbiFw-1hEQ" TargetMode="External"/><Relationship Id="rId1987" Type="http://schemas.openxmlformats.org/officeDocument/2006/relationships/hyperlink" Target="https://disk.yandex.ru/d/gvxgESxpTZmEmA" TargetMode="External"/><Relationship Id="rId1504" Type="http://schemas.openxmlformats.org/officeDocument/2006/relationships/hyperlink" Target="https://disk.yandex.ru/d/M1T4iSJT0SnoUw" TargetMode="External"/><Relationship Id="rId1988" Type="http://schemas.openxmlformats.org/officeDocument/2006/relationships/hyperlink" Target="https://disk.yandex.ru/d/KBZ-ilRqMr0BMQ" TargetMode="External"/><Relationship Id="rId1505" Type="http://schemas.openxmlformats.org/officeDocument/2006/relationships/hyperlink" Target="https://disk.yandex.ru/d/5vsJ2x0dpW5rlg" TargetMode="External"/><Relationship Id="rId1989" Type="http://schemas.openxmlformats.org/officeDocument/2006/relationships/hyperlink" Target="https://disk.yandex.ru/d/0_S0fBG_vHZ4kg" TargetMode="External"/><Relationship Id="rId1506" Type="http://schemas.openxmlformats.org/officeDocument/2006/relationships/hyperlink" Target="https://disk.yandex.ru/d/ZJNzt-3wSkbqpg" TargetMode="External"/><Relationship Id="rId1507" Type="http://schemas.openxmlformats.org/officeDocument/2006/relationships/hyperlink" Target="https://disk.yandex.ru/d/W1_3kbiFw-1hEQ" TargetMode="External"/><Relationship Id="rId1508" Type="http://schemas.openxmlformats.org/officeDocument/2006/relationships/hyperlink" Target="https://disk.yandex.ru/d/M1T4iSJT0SnoUw" TargetMode="External"/><Relationship Id="rId1509" Type="http://schemas.openxmlformats.org/officeDocument/2006/relationships/hyperlink" Target="https://disk.yandex.ru/d/5vsJ2x0dpW5rlg" TargetMode="External"/><Relationship Id="rId1980" Type="http://schemas.openxmlformats.org/officeDocument/2006/relationships/hyperlink" Target="https://disk.yandex.ru/d/KBZ-ilRqMr0BMQ" TargetMode="External"/><Relationship Id="rId1981" Type="http://schemas.openxmlformats.org/officeDocument/2006/relationships/hyperlink" Target="https://disk.yandex.ru/d/0_S0fBG_vHZ4kg" TargetMode="External"/><Relationship Id="rId1982" Type="http://schemas.openxmlformats.org/officeDocument/2006/relationships/hyperlink" Target="https://disk.yandex.ru/d/5PBUZryJwV7LVA" TargetMode="External"/><Relationship Id="rId1930" Type="http://schemas.openxmlformats.org/officeDocument/2006/relationships/hyperlink" Target="https://disk.yandex.ru/d/vIKt7XXfKdOedA" TargetMode="External"/><Relationship Id="rId1931" Type="http://schemas.openxmlformats.org/officeDocument/2006/relationships/hyperlink" Target="https://disk.yandex.ru/d/okInuvwIyjxHCw" TargetMode="External"/><Relationship Id="rId1932" Type="http://schemas.openxmlformats.org/officeDocument/2006/relationships/hyperlink" Target="https://disk.yandex.ru/d/lkRlrT6g2GOnaw" TargetMode="External"/><Relationship Id="rId1933" Type="http://schemas.openxmlformats.org/officeDocument/2006/relationships/hyperlink" Target="https://disk.yandex.ru/d/NhAfUe2VHZHQwg" TargetMode="External"/><Relationship Id="rId1934" Type="http://schemas.openxmlformats.org/officeDocument/2006/relationships/hyperlink" Target="https://disk.yandex.ru/d/0nMqjIn4j88-YA" TargetMode="External"/><Relationship Id="rId1935" Type="http://schemas.openxmlformats.org/officeDocument/2006/relationships/hyperlink" Target="https://disk.yandex.ru/d/okInuvwIyjxHCw" TargetMode="External"/><Relationship Id="rId1936" Type="http://schemas.openxmlformats.org/officeDocument/2006/relationships/hyperlink" Target="https://disk.yandex.ru/d/lkRlrT6g2GOnaw" TargetMode="External"/><Relationship Id="rId1937" Type="http://schemas.openxmlformats.org/officeDocument/2006/relationships/hyperlink" Target="https://disk.yandex.ru/d/NhAfUe2VHZHQwg" TargetMode="External"/><Relationship Id="rId1938" Type="http://schemas.openxmlformats.org/officeDocument/2006/relationships/hyperlink" Target="https://disk.yandex.ru/d/QQCey-lj_uI9aA" TargetMode="External"/><Relationship Id="rId1939" Type="http://schemas.openxmlformats.org/officeDocument/2006/relationships/hyperlink" Target="https://disk.yandex.ru/d/okInuvwIyjxHCw" TargetMode="External"/><Relationship Id="rId1920" Type="http://schemas.openxmlformats.org/officeDocument/2006/relationships/hyperlink" Target="https://disk.yandex.ru/d/GaEFt-a62vmfcQ" TargetMode="External"/><Relationship Id="rId1921" Type="http://schemas.openxmlformats.org/officeDocument/2006/relationships/hyperlink" Target="https://disk.yandex.ru/d/UddY8BEX13yWjw" TargetMode="External"/><Relationship Id="rId1922" Type="http://schemas.openxmlformats.org/officeDocument/2006/relationships/hyperlink" Target="https://disk.yandex.ru/d/2inAtEvB4X2j8Q" TargetMode="External"/><Relationship Id="rId1923" Type="http://schemas.openxmlformats.org/officeDocument/2006/relationships/hyperlink" Target="https://disk.yandex.ru/d/DUI5URu8zTb_oA" TargetMode="External"/><Relationship Id="rId1924" Type="http://schemas.openxmlformats.org/officeDocument/2006/relationships/hyperlink" Target="https://disk.yandex.ru/d/JCWtdnXcy6-OWA" TargetMode="External"/><Relationship Id="rId1925" Type="http://schemas.openxmlformats.org/officeDocument/2006/relationships/hyperlink" Target="https://disk.yandex.ru/d/KiCF41p33lWLwg" TargetMode="External"/><Relationship Id="rId1926" Type="http://schemas.openxmlformats.org/officeDocument/2006/relationships/hyperlink" Target="https://disk.yandex.ru/d/5SreslTNIuqFMg" TargetMode="External"/><Relationship Id="rId1927" Type="http://schemas.openxmlformats.org/officeDocument/2006/relationships/hyperlink" Target="https://disk.yandex.ru/d/_4AqV7hmhK-CGA" TargetMode="External"/><Relationship Id="rId1928" Type="http://schemas.openxmlformats.org/officeDocument/2006/relationships/hyperlink" Target="https://disk.yandex.ru/d/fYqFptLI0gUGjw" TargetMode="External"/><Relationship Id="rId1929" Type="http://schemas.openxmlformats.org/officeDocument/2006/relationships/hyperlink" Target="https://disk.yandex.ru/d/pBuhWVK8BkMALQ" TargetMode="External"/><Relationship Id="rId1950" Type="http://schemas.openxmlformats.org/officeDocument/2006/relationships/hyperlink" Target="https://disk.yandex.ru/d/7FX8ugHF2sX1OQ" TargetMode="External"/><Relationship Id="rId1951" Type="http://schemas.openxmlformats.org/officeDocument/2006/relationships/hyperlink" Target="https://disk.yandex.ru/d/okInuvwIyjxHCw" TargetMode="External"/><Relationship Id="rId1952" Type="http://schemas.openxmlformats.org/officeDocument/2006/relationships/hyperlink" Target="https://disk.yandex.ru/d/lkRlrT6g2GOnaw" TargetMode="External"/><Relationship Id="rId1953" Type="http://schemas.openxmlformats.org/officeDocument/2006/relationships/hyperlink" Target="https://disk.yandex.ru/d/NhAfUe2VHZHQwg" TargetMode="External"/><Relationship Id="rId1954" Type="http://schemas.openxmlformats.org/officeDocument/2006/relationships/hyperlink" Target="https://disk.yandex.ru/d/jB37oAyK1Ot9ng" TargetMode="External"/><Relationship Id="rId1955" Type="http://schemas.openxmlformats.org/officeDocument/2006/relationships/hyperlink" Target="https://disk.yandex.ru/d/okInuvwIyjxHCw" TargetMode="External"/><Relationship Id="rId1956" Type="http://schemas.openxmlformats.org/officeDocument/2006/relationships/hyperlink" Target="https://disk.yandex.ru/d/lkRlrT6g2GOnaw" TargetMode="External"/><Relationship Id="rId1957" Type="http://schemas.openxmlformats.org/officeDocument/2006/relationships/hyperlink" Target="https://disk.yandex.ru/d/NhAfUe2VHZHQwg" TargetMode="External"/><Relationship Id="rId1958" Type="http://schemas.openxmlformats.org/officeDocument/2006/relationships/hyperlink" Target="https://disk.yandex.ru/d/HUcnpDk3xoLFkA" TargetMode="External"/><Relationship Id="rId1959" Type="http://schemas.openxmlformats.org/officeDocument/2006/relationships/hyperlink" Target="https://disk.yandex.ru/d/okInuvwIyjxHCw" TargetMode="External"/><Relationship Id="rId1940" Type="http://schemas.openxmlformats.org/officeDocument/2006/relationships/hyperlink" Target="https://disk.yandex.ru/d/lkRlrT6g2GOnaw" TargetMode="External"/><Relationship Id="rId1941" Type="http://schemas.openxmlformats.org/officeDocument/2006/relationships/hyperlink" Target="https://disk.yandex.ru/d/NhAfUe2VHZHQwg" TargetMode="External"/><Relationship Id="rId1942" Type="http://schemas.openxmlformats.org/officeDocument/2006/relationships/hyperlink" Target="https://disk.yandex.ru/d/_RBNx4HVnVdktw" TargetMode="External"/><Relationship Id="rId1943" Type="http://schemas.openxmlformats.org/officeDocument/2006/relationships/hyperlink" Target="https://disk.yandex.ru/d/okInuvwIyjxHCw" TargetMode="External"/><Relationship Id="rId1944" Type="http://schemas.openxmlformats.org/officeDocument/2006/relationships/hyperlink" Target="https://disk.yandex.ru/d/lkRlrT6g2GOnaw" TargetMode="External"/><Relationship Id="rId1945" Type="http://schemas.openxmlformats.org/officeDocument/2006/relationships/hyperlink" Target="https://disk.yandex.ru/d/NhAfUe2VHZHQwg" TargetMode="External"/><Relationship Id="rId1946" Type="http://schemas.openxmlformats.org/officeDocument/2006/relationships/hyperlink" Target="https://disk.yandex.ru/d/WYIhJUBpWFM-iQ" TargetMode="External"/><Relationship Id="rId1947" Type="http://schemas.openxmlformats.org/officeDocument/2006/relationships/hyperlink" Target="https://disk.yandex.ru/d/okInuvwIyjxHCw" TargetMode="External"/><Relationship Id="rId1948" Type="http://schemas.openxmlformats.org/officeDocument/2006/relationships/hyperlink" Target="https://disk.yandex.ru/d/lkRlrT6g2GOnaw" TargetMode="External"/><Relationship Id="rId1949" Type="http://schemas.openxmlformats.org/officeDocument/2006/relationships/hyperlink" Target="https://disk.yandex.ru/d/NhAfUe2VHZHQwg" TargetMode="External"/><Relationship Id="rId1576" Type="http://schemas.openxmlformats.org/officeDocument/2006/relationships/hyperlink" Target="https://disk.yandex.ru/d/aAO46jcEBBkb6A" TargetMode="External"/><Relationship Id="rId2423" Type="http://schemas.openxmlformats.org/officeDocument/2006/relationships/hyperlink" Target="https://disk.yandex.ru/d/uZ-fVWv3KJRweg" TargetMode="External"/><Relationship Id="rId1577" Type="http://schemas.openxmlformats.org/officeDocument/2006/relationships/hyperlink" Target="https://disk.yandex.ru/d/97-xzepp2-Cphg" TargetMode="External"/><Relationship Id="rId2424" Type="http://schemas.openxmlformats.org/officeDocument/2006/relationships/hyperlink" Target="https://disk.yandex.ru/d/6GEBDlBnd30ZFg" TargetMode="External"/><Relationship Id="rId1578" Type="http://schemas.openxmlformats.org/officeDocument/2006/relationships/hyperlink" Target="https://disk.yandex.ru/d/ooqsgHUMTO8eMQ" TargetMode="External"/><Relationship Id="rId2425" Type="http://schemas.openxmlformats.org/officeDocument/2006/relationships/hyperlink" Target="https://disk.yandex.ru/d/X5H96aUdxi5s1w" TargetMode="External"/><Relationship Id="rId1579" Type="http://schemas.openxmlformats.org/officeDocument/2006/relationships/hyperlink" Target="https://disk.yandex.ru/d/804w0JglcyZFFQ" TargetMode="External"/><Relationship Id="rId2426" Type="http://schemas.openxmlformats.org/officeDocument/2006/relationships/hyperlink" Target="https://disk.yandex.ru/d/uZ-fVWv3KJRweg" TargetMode="External"/><Relationship Id="rId2427" Type="http://schemas.openxmlformats.org/officeDocument/2006/relationships/hyperlink" Target="https://disk.yandex.ru/d/6GEBDlBnd30ZFg" TargetMode="External"/><Relationship Id="rId2428" Type="http://schemas.openxmlformats.org/officeDocument/2006/relationships/hyperlink" Target="https://disk.yandex.ru/d/AKhKOtLyovAZfg" TargetMode="External"/><Relationship Id="rId2429" Type="http://schemas.openxmlformats.org/officeDocument/2006/relationships/hyperlink" Target="https://disk.yandex.ru/d/uZ-fVWv3KJRweg" TargetMode="External"/><Relationship Id="rId509" Type="http://schemas.openxmlformats.org/officeDocument/2006/relationships/hyperlink" Target="https://disk.yandex.ru/d/I-UK317Pxv3n1A" TargetMode="External"/><Relationship Id="rId508" Type="http://schemas.openxmlformats.org/officeDocument/2006/relationships/hyperlink" Target="https://disk.yandex.ru/d/g5lB73NBY_DLoQ" TargetMode="External"/><Relationship Id="rId503" Type="http://schemas.openxmlformats.org/officeDocument/2006/relationships/hyperlink" Target="https://disk.yandex.ru/d/nW-PKCScnHWxGw" TargetMode="External"/><Relationship Id="rId987" Type="http://schemas.openxmlformats.org/officeDocument/2006/relationships/hyperlink" Target="https://disk.yandex.ru/d/D3HzazbCHcM1fA" TargetMode="External"/><Relationship Id="rId502" Type="http://schemas.openxmlformats.org/officeDocument/2006/relationships/hyperlink" Target="https://disk.yandex.ru/d/x9oH9mHLG_uxUQ" TargetMode="External"/><Relationship Id="rId986" Type="http://schemas.openxmlformats.org/officeDocument/2006/relationships/hyperlink" Target="https://disk.yandex.ru/d/Kw4wAw7ryQrZdw" TargetMode="External"/><Relationship Id="rId501" Type="http://schemas.openxmlformats.org/officeDocument/2006/relationships/hyperlink" Target="https://disk.yandex.ru/d/I-UK317Pxv3n1A" TargetMode="External"/><Relationship Id="rId985" Type="http://schemas.openxmlformats.org/officeDocument/2006/relationships/hyperlink" Target="https://disk.yandex.ru/d/6FfTEFm-PLgiMg" TargetMode="External"/><Relationship Id="rId500" Type="http://schemas.openxmlformats.org/officeDocument/2006/relationships/hyperlink" Target="https://disk.yandex.ru/d/g5lB73NBY_DLoQ" TargetMode="External"/><Relationship Id="rId984" Type="http://schemas.openxmlformats.org/officeDocument/2006/relationships/hyperlink" Target="https://disk.yandex.ru/d/ZYLuPGk5bAUgXw" TargetMode="External"/><Relationship Id="rId507" Type="http://schemas.openxmlformats.org/officeDocument/2006/relationships/hyperlink" Target="https://disk.yandex.ru/d/nW-PKCScnHWxGw" TargetMode="External"/><Relationship Id="rId506" Type="http://schemas.openxmlformats.org/officeDocument/2006/relationships/hyperlink" Target="https://disk.yandex.ru/d/W0CRTl7Qcuanrg" TargetMode="External"/><Relationship Id="rId505" Type="http://schemas.openxmlformats.org/officeDocument/2006/relationships/hyperlink" Target="https://disk.yandex.ru/d/I-UK317Pxv3n1A" TargetMode="External"/><Relationship Id="rId989" Type="http://schemas.openxmlformats.org/officeDocument/2006/relationships/hyperlink" Target="https://disk.yandex.ru/d/d6NMntC6ZNhgSQ" TargetMode="External"/><Relationship Id="rId504" Type="http://schemas.openxmlformats.org/officeDocument/2006/relationships/hyperlink" Target="https://disk.yandex.ru/d/g5lB73NBY_DLoQ" TargetMode="External"/><Relationship Id="rId988" Type="http://schemas.openxmlformats.org/officeDocument/2006/relationships/hyperlink" Target="https://disk.yandex.ru/d/717FR4y9bV_qdw" TargetMode="External"/><Relationship Id="rId1570" Type="http://schemas.openxmlformats.org/officeDocument/2006/relationships/hyperlink" Target="https://disk.yandex.ru/d/804w0JglcyZFFQ" TargetMode="External"/><Relationship Id="rId1571" Type="http://schemas.openxmlformats.org/officeDocument/2006/relationships/hyperlink" Target="https://disk.yandex.ru/d/aAO46jcEBBkb6A" TargetMode="External"/><Relationship Id="rId983" Type="http://schemas.openxmlformats.org/officeDocument/2006/relationships/hyperlink" Target="https://disk.yandex.ru/d/jJGy2fGmBetRXA" TargetMode="External"/><Relationship Id="rId1572" Type="http://schemas.openxmlformats.org/officeDocument/2006/relationships/hyperlink" Target="https://cdn1.ozone.ru/s3/multimedia-9/6782095521.jpg" TargetMode="External"/><Relationship Id="rId982" Type="http://schemas.openxmlformats.org/officeDocument/2006/relationships/hyperlink" Target="https://disk.yandex.ru/d/p5E0xNoQYxEh3Q" TargetMode="External"/><Relationship Id="rId1573" Type="http://schemas.openxmlformats.org/officeDocument/2006/relationships/hyperlink" Target="https://disk.yandex.ru/d/OOUyUzQWM8Na8w" TargetMode="External"/><Relationship Id="rId2420" Type="http://schemas.openxmlformats.org/officeDocument/2006/relationships/hyperlink" Target="https://disk.yandex.ru/d/uZ-fVWv3KJRweg" TargetMode="External"/><Relationship Id="rId981" Type="http://schemas.openxmlformats.org/officeDocument/2006/relationships/hyperlink" Target="https://disk.yandex.ru/d/4kPgCVcwQfaFTw" TargetMode="External"/><Relationship Id="rId1574" Type="http://schemas.openxmlformats.org/officeDocument/2006/relationships/hyperlink" Target="https://disk.yandex.ru/d/ooqsgHUMTO8eMQ" TargetMode="External"/><Relationship Id="rId2421" Type="http://schemas.openxmlformats.org/officeDocument/2006/relationships/hyperlink" Target="https://disk.yandex.ru/d/6GEBDlBnd30ZFg" TargetMode="External"/><Relationship Id="rId980" Type="http://schemas.openxmlformats.org/officeDocument/2006/relationships/hyperlink" Target="https://disk.yandex.ru/d/7YlSG0nXdPC7Ag" TargetMode="External"/><Relationship Id="rId1575" Type="http://schemas.openxmlformats.org/officeDocument/2006/relationships/hyperlink" Target="https://disk.yandex.ru/d/804w0JglcyZFFQ" TargetMode="External"/><Relationship Id="rId2422" Type="http://schemas.openxmlformats.org/officeDocument/2006/relationships/hyperlink" Target="https://disk.yandex.ru/d/NugB3Kmi82rhaQ" TargetMode="External"/><Relationship Id="rId1565" Type="http://schemas.openxmlformats.org/officeDocument/2006/relationships/hyperlink" Target="https://disk.yandex.ru/d/804w0JglcyZFFQ" TargetMode="External"/><Relationship Id="rId2412" Type="http://schemas.openxmlformats.org/officeDocument/2006/relationships/hyperlink" Target="https://disk.yandex.ru/d/MX-bdrmMmwXSCg" TargetMode="External"/><Relationship Id="rId1566" Type="http://schemas.openxmlformats.org/officeDocument/2006/relationships/hyperlink" Target="https://disk.yandex.ru/d/aAO46jcEBBkb6A" TargetMode="External"/><Relationship Id="rId2413" Type="http://schemas.openxmlformats.org/officeDocument/2006/relationships/hyperlink" Target="https://disk.yandex.ru/d/lCPdZH1xE54pVg" TargetMode="External"/><Relationship Id="rId1567" Type="http://schemas.openxmlformats.org/officeDocument/2006/relationships/hyperlink" Target="https://cdn1.ozone.ru/s3/multimedia-x/6782094573.jpg" TargetMode="External"/><Relationship Id="rId2414" Type="http://schemas.openxmlformats.org/officeDocument/2006/relationships/hyperlink" Target="https://disk.yandex.ru/d/MX-bdrmMmwXSCg" TargetMode="External"/><Relationship Id="rId1568" Type="http://schemas.openxmlformats.org/officeDocument/2006/relationships/hyperlink" Target="https://disk.yandex.ru/d/2KiomSx8S4njqw" TargetMode="External"/><Relationship Id="rId2415" Type="http://schemas.openxmlformats.org/officeDocument/2006/relationships/hyperlink" Target="https://disk.yandex.ru/d/QxRcz8nqfRjHwQ" TargetMode="External"/><Relationship Id="rId1569" Type="http://schemas.openxmlformats.org/officeDocument/2006/relationships/hyperlink" Target="https://disk.yandex.ru/d/ooqsgHUMTO8eMQ" TargetMode="External"/><Relationship Id="rId2416" Type="http://schemas.openxmlformats.org/officeDocument/2006/relationships/hyperlink" Target="https://disk.yandex.ru/d/MX-bdrmMmwXSCg" TargetMode="External"/><Relationship Id="rId2417" Type="http://schemas.openxmlformats.org/officeDocument/2006/relationships/hyperlink" Target="https://disk.yandex.ru/d/wuRaOD0mpKYsCQ" TargetMode="External"/><Relationship Id="rId2418" Type="http://schemas.openxmlformats.org/officeDocument/2006/relationships/hyperlink" Target="https://disk.yandex.ru/d/MX-bdrmMmwXSCg" TargetMode="External"/><Relationship Id="rId2419" Type="http://schemas.openxmlformats.org/officeDocument/2006/relationships/hyperlink" Target="https://disk.yandex.ru/d/1UnOdJ0CkWPtzA" TargetMode="External"/><Relationship Id="rId976" Type="http://schemas.openxmlformats.org/officeDocument/2006/relationships/hyperlink" Target="https://disk.yandex.ru/d/s4ibf0xAfTDFdg" TargetMode="External"/><Relationship Id="rId975" Type="http://schemas.openxmlformats.org/officeDocument/2006/relationships/hyperlink" Target="https://disk.yandex.ru/d/-blGqJ8uU5yPFg" TargetMode="External"/><Relationship Id="rId974" Type="http://schemas.openxmlformats.org/officeDocument/2006/relationships/hyperlink" Target="https://disk.yandex.ru/d/51oySGOh8iF4-w" TargetMode="External"/><Relationship Id="rId973" Type="http://schemas.openxmlformats.org/officeDocument/2006/relationships/hyperlink" Target="https://disk.yandex.ru/d/ObbKZ7K_g4p7fA" TargetMode="External"/><Relationship Id="rId979" Type="http://schemas.openxmlformats.org/officeDocument/2006/relationships/hyperlink" Target="https://disk.yandex.ru/d/7JFwiDMuMbMQtg" TargetMode="External"/><Relationship Id="rId978" Type="http://schemas.openxmlformats.org/officeDocument/2006/relationships/hyperlink" Target="https://disk.yandex.ru/d/lv4P0BhcALeDRA" TargetMode="External"/><Relationship Id="rId977" Type="http://schemas.openxmlformats.org/officeDocument/2006/relationships/hyperlink" Target="https://disk.yandex.ru/d/Mp1VisGQ9PZTdA" TargetMode="External"/><Relationship Id="rId1560" Type="http://schemas.openxmlformats.org/officeDocument/2006/relationships/hyperlink" Target="https://disk.yandex.ru/d/804w0JglcyZFFQ" TargetMode="External"/><Relationship Id="rId972" Type="http://schemas.openxmlformats.org/officeDocument/2006/relationships/hyperlink" Target="https://disk.yandex.ru/d/StgS6BmUgnam8w" TargetMode="External"/><Relationship Id="rId1561" Type="http://schemas.openxmlformats.org/officeDocument/2006/relationships/hyperlink" Target="https://disk.yandex.ru/d/aAO46jcEBBkb6A" TargetMode="External"/><Relationship Id="rId971" Type="http://schemas.openxmlformats.org/officeDocument/2006/relationships/hyperlink" Target="https://disk.yandex.ru/i/cVhnqmo1pAUDAQ" TargetMode="External"/><Relationship Id="rId1562" Type="http://schemas.openxmlformats.org/officeDocument/2006/relationships/hyperlink" Target="https://cdn1.ozone.ru/s3/multimedia-x/6782093997.jpg" TargetMode="External"/><Relationship Id="rId970" Type="http://schemas.openxmlformats.org/officeDocument/2006/relationships/hyperlink" Target="https://disk.yandex.ru/d/XzGa4gv6qvKa5g" TargetMode="External"/><Relationship Id="rId1563" Type="http://schemas.openxmlformats.org/officeDocument/2006/relationships/hyperlink" Target="https://disk.yandex.ru/d/Nb9Myf09cJOHqw" TargetMode="External"/><Relationship Id="rId2410" Type="http://schemas.openxmlformats.org/officeDocument/2006/relationships/hyperlink" Target="https://disk.yandex.ru/d/MX-bdrmMmwXSCg" TargetMode="External"/><Relationship Id="rId1564" Type="http://schemas.openxmlformats.org/officeDocument/2006/relationships/hyperlink" Target="https://disk.yandex.ru/d/ooqsgHUMTO8eMQ" TargetMode="External"/><Relationship Id="rId2411" Type="http://schemas.openxmlformats.org/officeDocument/2006/relationships/hyperlink" Target="https://disk.yandex.ru/d/cDsjvrW6cFQUAw" TargetMode="External"/><Relationship Id="rId1114" Type="http://schemas.openxmlformats.org/officeDocument/2006/relationships/hyperlink" Target="https://disk.yandex.ru/d/EpTEgqsxWHv5dg" TargetMode="External"/><Relationship Id="rId1598" Type="http://schemas.openxmlformats.org/officeDocument/2006/relationships/hyperlink" Target="https://disk.yandex.ru/d/ooqsgHUMTO8eMQ" TargetMode="External"/><Relationship Id="rId2445" Type="http://schemas.openxmlformats.org/officeDocument/2006/relationships/hyperlink" Target="https://disk.yandex.ru/d/6GEBDlBnd30ZFg" TargetMode="External"/><Relationship Id="rId1115" Type="http://schemas.openxmlformats.org/officeDocument/2006/relationships/hyperlink" Target="https://disk.yandex.ru/d/B15kycBvUAeLYQ" TargetMode="External"/><Relationship Id="rId1599" Type="http://schemas.openxmlformats.org/officeDocument/2006/relationships/hyperlink" Target="https://disk.yandex.ru/d/804w0JglcyZFFQ" TargetMode="External"/><Relationship Id="rId2446" Type="http://schemas.openxmlformats.org/officeDocument/2006/relationships/hyperlink" Target="https://disk.yandex.ru/d/hj8eoI33fP18_g" TargetMode="External"/><Relationship Id="rId1116" Type="http://schemas.openxmlformats.org/officeDocument/2006/relationships/hyperlink" Target="https://disk.yandex.ru/d/PU9V3u7gisoFWA" TargetMode="External"/><Relationship Id="rId2447" Type="http://schemas.openxmlformats.org/officeDocument/2006/relationships/hyperlink" Target="https://disk.yandex.ru/d/uZ-fVWv3KJRweg" TargetMode="External"/><Relationship Id="rId1117" Type="http://schemas.openxmlformats.org/officeDocument/2006/relationships/hyperlink" Target="https://disk.yandex.ru/d/i5LBDquK_7uDyA" TargetMode="External"/><Relationship Id="rId2448" Type="http://schemas.openxmlformats.org/officeDocument/2006/relationships/hyperlink" Target="https://disk.yandex.ru/d/6GEBDlBnd30ZFg" TargetMode="External"/><Relationship Id="rId1118" Type="http://schemas.openxmlformats.org/officeDocument/2006/relationships/hyperlink" Target="https://disk.yandex.ru/d/EpTEgqsxWHv5dg" TargetMode="External"/><Relationship Id="rId2449" Type="http://schemas.openxmlformats.org/officeDocument/2006/relationships/hyperlink" Target="https://disk.yandex.ru/d/hgDvqGTjEpRmeQ" TargetMode="External"/><Relationship Id="rId1119" Type="http://schemas.openxmlformats.org/officeDocument/2006/relationships/hyperlink" Target="https://disk.yandex.ru/d/B15kycBvUAeLYQ" TargetMode="External"/><Relationship Id="rId525" Type="http://schemas.openxmlformats.org/officeDocument/2006/relationships/hyperlink" Target="https://disk.yandex.ru/d/Wc43pV2E6k3c4Q" TargetMode="External"/><Relationship Id="rId524" Type="http://schemas.openxmlformats.org/officeDocument/2006/relationships/hyperlink" Target="https://disk.yandex.ru/d/PY2x3X0OhPEeIg" TargetMode="External"/><Relationship Id="rId523" Type="http://schemas.openxmlformats.org/officeDocument/2006/relationships/hyperlink" Target="https://disk.yandex.ru/d/E-5m5AZot4zlMw" TargetMode="External"/><Relationship Id="rId522" Type="http://schemas.openxmlformats.org/officeDocument/2006/relationships/hyperlink" Target="https://disk.yandex.ru/d/RmWDTKeL7cHyxg" TargetMode="External"/><Relationship Id="rId529" Type="http://schemas.openxmlformats.org/officeDocument/2006/relationships/hyperlink" Target="https://disk.yandex.ru/d/E-5m5AZot4zlMw" TargetMode="External"/><Relationship Id="rId528" Type="http://schemas.openxmlformats.org/officeDocument/2006/relationships/hyperlink" Target="https://disk.yandex.ru/d/K4lKgExYmNvmFA" TargetMode="External"/><Relationship Id="rId527" Type="http://schemas.openxmlformats.org/officeDocument/2006/relationships/hyperlink" Target="https://disk.yandex.ru/d/PY2x3X0OhPEeIg" TargetMode="External"/><Relationship Id="rId526" Type="http://schemas.openxmlformats.org/officeDocument/2006/relationships/hyperlink" Target="https://disk.yandex.ru/d/E-5m5AZot4zlMw" TargetMode="External"/><Relationship Id="rId1590" Type="http://schemas.openxmlformats.org/officeDocument/2006/relationships/hyperlink" Target="https://disk.yandex.ru/d/ooqsgHUMTO8eMQ" TargetMode="External"/><Relationship Id="rId1591" Type="http://schemas.openxmlformats.org/officeDocument/2006/relationships/hyperlink" Target="https://disk.yandex.ru/d/804w0JglcyZFFQ" TargetMode="External"/><Relationship Id="rId1592" Type="http://schemas.openxmlformats.org/officeDocument/2006/relationships/hyperlink" Target="https://disk.yandex.ru/d/aAO46jcEBBkb6A" TargetMode="External"/><Relationship Id="rId1593" Type="http://schemas.openxmlformats.org/officeDocument/2006/relationships/hyperlink" Target="https://disk.yandex.ru/d/PpSGj_QbvagzTg" TargetMode="External"/><Relationship Id="rId2440" Type="http://schemas.openxmlformats.org/officeDocument/2006/relationships/hyperlink" Target="https://disk.yandex.ru/d/1FswC52v2WkBuA" TargetMode="External"/><Relationship Id="rId521" Type="http://schemas.openxmlformats.org/officeDocument/2006/relationships/hyperlink" Target="https://disk.yandex.ru/d/PY2x3X0OhPEeIg" TargetMode="External"/><Relationship Id="rId1110" Type="http://schemas.openxmlformats.org/officeDocument/2006/relationships/hyperlink" Target="https://disk.yandex.ru/d/EpTEgqsxWHv5dg" TargetMode="External"/><Relationship Id="rId1594" Type="http://schemas.openxmlformats.org/officeDocument/2006/relationships/hyperlink" Target="https://disk.yandex.ru/d/ooqsgHUMTO8eMQ" TargetMode="External"/><Relationship Id="rId2441" Type="http://schemas.openxmlformats.org/officeDocument/2006/relationships/hyperlink" Target="https://disk.yandex.ru/d/uZ-fVWv3KJRweg" TargetMode="External"/><Relationship Id="rId520" Type="http://schemas.openxmlformats.org/officeDocument/2006/relationships/hyperlink" Target="https://disk.yandex.ru/d/E-5m5AZot4zlMw" TargetMode="External"/><Relationship Id="rId1111" Type="http://schemas.openxmlformats.org/officeDocument/2006/relationships/hyperlink" Target="https://disk.yandex.ru/d/B15kycBvUAeLYQ" TargetMode="External"/><Relationship Id="rId1595" Type="http://schemas.openxmlformats.org/officeDocument/2006/relationships/hyperlink" Target="https://disk.yandex.ru/d/804w0JglcyZFFQ" TargetMode="External"/><Relationship Id="rId2442" Type="http://schemas.openxmlformats.org/officeDocument/2006/relationships/hyperlink" Target="https://disk.yandex.ru/d/6GEBDlBnd30ZFg" TargetMode="External"/><Relationship Id="rId1112" Type="http://schemas.openxmlformats.org/officeDocument/2006/relationships/hyperlink" Target="https://disk.yandex.ru/d/zH7O5VgTSI3gng" TargetMode="External"/><Relationship Id="rId1596" Type="http://schemas.openxmlformats.org/officeDocument/2006/relationships/hyperlink" Target="https://disk.yandex.ru/d/aAO46jcEBBkb6A" TargetMode="External"/><Relationship Id="rId2443" Type="http://schemas.openxmlformats.org/officeDocument/2006/relationships/hyperlink" Target="https://disk.yandex.ru/d/Ml5uaREMOaVxXw" TargetMode="External"/><Relationship Id="rId1113" Type="http://schemas.openxmlformats.org/officeDocument/2006/relationships/hyperlink" Target="https://disk.yandex.ru/d/i5LBDquK_7uDyA" TargetMode="External"/><Relationship Id="rId1597" Type="http://schemas.openxmlformats.org/officeDocument/2006/relationships/hyperlink" Target="https://disk.yandex.ru/d/qs9BVS5JbR8nfw" TargetMode="External"/><Relationship Id="rId2444" Type="http://schemas.openxmlformats.org/officeDocument/2006/relationships/hyperlink" Target="https://disk.yandex.ru/d/uZ-fVWv3KJRweg" TargetMode="External"/><Relationship Id="rId1103" Type="http://schemas.openxmlformats.org/officeDocument/2006/relationships/hyperlink" Target="https://disk.yandex.ru/d/B15kycBvUAeLYQ" TargetMode="External"/><Relationship Id="rId1587" Type="http://schemas.openxmlformats.org/officeDocument/2006/relationships/hyperlink" Target="https://disk.yandex.ru/d/804w0JglcyZFFQ" TargetMode="External"/><Relationship Id="rId2434" Type="http://schemas.openxmlformats.org/officeDocument/2006/relationships/hyperlink" Target="https://disk.yandex.ru/d/X08TAWD8kyj1UA" TargetMode="External"/><Relationship Id="rId1104" Type="http://schemas.openxmlformats.org/officeDocument/2006/relationships/hyperlink" Target="https://disk.yandex.ru/d/_2QoqE9OluQftg" TargetMode="External"/><Relationship Id="rId1588" Type="http://schemas.openxmlformats.org/officeDocument/2006/relationships/hyperlink" Target="https://disk.yandex.ru/d/aAO46jcEBBkb6A" TargetMode="External"/><Relationship Id="rId2435" Type="http://schemas.openxmlformats.org/officeDocument/2006/relationships/hyperlink" Target="https://disk.yandex.ru/d/uZ-fVWv3KJRweg" TargetMode="External"/><Relationship Id="rId1105" Type="http://schemas.openxmlformats.org/officeDocument/2006/relationships/hyperlink" Target="https://disk.yandex.ru/d/i5LBDquK_7uDyA" TargetMode="External"/><Relationship Id="rId1589" Type="http://schemas.openxmlformats.org/officeDocument/2006/relationships/hyperlink" Target="https://disk.yandex.ru/d/WB9QNQpUWaJOXg" TargetMode="External"/><Relationship Id="rId2436" Type="http://schemas.openxmlformats.org/officeDocument/2006/relationships/hyperlink" Target="https://disk.yandex.ru/d/6GEBDlBnd30ZFg" TargetMode="External"/><Relationship Id="rId1106" Type="http://schemas.openxmlformats.org/officeDocument/2006/relationships/hyperlink" Target="https://disk.yandex.ru/d/EpTEgqsxWHv5dg" TargetMode="External"/><Relationship Id="rId2437" Type="http://schemas.openxmlformats.org/officeDocument/2006/relationships/hyperlink" Target="https://disk.yandex.ru/d/odHC9A3DeeXqkA" TargetMode="External"/><Relationship Id="rId1107" Type="http://schemas.openxmlformats.org/officeDocument/2006/relationships/hyperlink" Target="https://disk.yandex.ru/d/B15kycBvUAeLYQ" TargetMode="External"/><Relationship Id="rId2438" Type="http://schemas.openxmlformats.org/officeDocument/2006/relationships/hyperlink" Target="https://disk.yandex.ru/d/uZ-fVWv3KJRweg" TargetMode="External"/><Relationship Id="rId1108" Type="http://schemas.openxmlformats.org/officeDocument/2006/relationships/hyperlink" Target="https://disk.yandex.ru/d/87YeauhLu68yLA" TargetMode="External"/><Relationship Id="rId2439" Type="http://schemas.openxmlformats.org/officeDocument/2006/relationships/hyperlink" Target="https://disk.yandex.ru/d/6GEBDlBnd30ZFg" TargetMode="External"/><Relationship Id="rId1109" Type="http://schemas.openxmlformats.org/officeDocument/2006/relationships/hyperlink" Target="https://disk.yandex.ru/d/i5LBDquK_7uDyA" TargetMode="External"/><Relationship Id="rId519" Type="http://schemas.openxmlformats.org/officeDocument/2006/relationships/hyperlink" Target="https://disk.yandex.ru/d/kNAgFSoIEfQA8Q" TargetMode="External"/><Relationship Id="rId514" Type="http://schemas.openxmlformats.org/officeDocument/2006/relationships/hyperlink" Target="https://disk.yandex.ru/d/E-5m5AZot4zlMw" TargetMode="External"/><Relationship Id="rId998" Type="http://schemas.openxmlformats.org/officeDocument/2006/relationships/hyperlink" Target="https://disk.yandex.ru/d/Tpysk3KZVnWAvg" TargetMode="External"/><Relationship Id="rId513" Type="http://schemas.openxmlformats.org/officeDocument/2006/relationships/hyperlink" Target="https://disk.yandex.ru/d/4K4uF17TuMgSJA" TargetMode="External"/><Relationship Id="rId997" Type="http://schemas.openxmlformats.org/officeDocument/2006/relationships/hyperlink" Target="https://disk.yandex.ru/d/d6NMntC6ZNhgSQ" TargetMode="External"/><Relationship Id="rId512" Type="http://schemas.openxmlformats.org/officeDocument/2006/relationships/hyperlink" Target="https://disk.yandex.ru/d/PY2x3X0OhPEeIg" TargetMode="External"/><Relationship Id="rId996" Type="http://schemas.openxmlformats.org/officeDocument/2006/relationships/hyperlink" Target="https://disk.yandex.ru/d/FMNgvhq5flhB1A" TargetMode="External"/><Relationship Id="rId511" Type="http://schemas.openxmlformats.org/officeDocument/2006/relationships/hyperlink" Target="https://disk.yandex.ru/d/E-5m5AZot4zlMw" TargetMode="External"/><Relationship Id="rId995" Type="http://schemas.openxmlformats.org/officeDocument/2006/relationships/hyperlink" Target="https://disk.yandex.ru/d/RaDlab9E3XWbkg" TargetMode="External"/><Relationship Id="rId518" Type="http://schemas.openxmlformats.org/officeDocument/2006/relationships/hyperlink" Target="https://disk.yandex.ru/d/PY2x3X0OhPEeIg" TargetMode="External"/><Relationship Id="rId517" Type="http://schemas.openxmlformats.org/officeDocument/2006/relationships/hyperlink" Target="https://disk.yandex.ru/d/E-5m5AZot4zlMw" TargetMode="External"/><Relationship Id="rId516" Type="http://schemas.openxmlformats.org/officeDocument/2006/relationships/hyperlink" Target="https://disk.yandex.ru/d/iIUr33hP4RfDPg" TargetMode="External"/><Relationship Id="rId515" Type="http://schemas.openxmlformats.org/officeDocument/2006/relationships/hyperlink" Target="https://disk.yandex.ru/d/PY2x3X0OhPEeIg" TargetMode="External"/><Relationship Id="rId999" Type="http://schemas.openxmlformats.org/officeDocument/2006/relationships/hyperlink" Target="https://disk.yandex.ru/d/RaDlab9E3XWbkg" TargetMode="External"/><Relationship Id="rId990" Type="http://schemas.openxmlformats.org/officeDocument/2006/relationships/hyperlink" Target="https://disk.yandex.ru/d/Tpysk3KZVnWAvg" TargetMode="External"/><Relationship Id="rId1580" Type="http://schemas.openxmlformats.org/officeDocument/2006/relationships/hyperlink" Target="https://disk.yandex.ru/d/aAO46jcEBBkb6A" TargetMode="External"/><Relationship Id="rId1581" Type="http://schemas.openxmlformats.org/officeDocument/2006/relationships/hyperlink" Target="https://disk.yandex.ru/d/6FaLrNtY5ut9ew" TargetMode="External"/><Relationship Id="rId1582" Type="http://schemas.openxmlformats.org/officeDocument/2006/relationships/hyperlink" Target="https://disk.yandex.ru/d/ooqsgHUMTO8eMQ" TargetMode="External"/><Relationship Id="rId510" Type="http://schemas.openxmlformats.org/officeDocument/2006/relationships/hyperlink" Target="https://disk.yandex.ru/d/DWI8H5cNWEoDCQ" TargetMode="External"/><Relationship Id="rId994" Type="http://schemas.openxmlformats.org/officeDocument/2006/relationships/hyperlink" Target="https://disk.yandex.ru/d/Tpysk3KZVnWAvg" TargetMode="External"/><Relationship Id="rId1583" Type="http://schemas.openxmlformats.org/officeDocument/2006/relationships/hyperlink" Target="https://disk.yandex.ru/d/804w0JglcyZFFQ" TargetMode="External"/><Relationship Id="rId2430" Type="http://schemas.openxmlformats.org/officeDocument/2006/relationships/hyperlink" Target="https://disk.yandex.ru/d/6GEBDlBnd30ZFg" TargetMode="External"/><Relationship Id="rId993" Type="http://schemas.openxmlformats.org/officeDocument/2006/relationships/hyperlink" Target="https://disk.yandex.ru/d/d6NMntC6ZNhgSQ" TargetMode="External"/><Relationship Id="rId1100" Type="http://schemas.openxmlformats.org/officeDocument/2006/relationships/hyperlink" Target="https://disk.yandex.ru/d/yTOegHUg8kN34Q" TargetMode="External"/><Relationship Id="rId1584" Type="http://schemas.openxmlformats.org/officeDocument/2006/relationships/hyperlink" Target="https://disk.yandex.ru/d/aAO46jcEBBkb6A" TargetMode="External"/><Relationship Id="rId2431" Type="http://schemas.openxmlformats.org/officeDocument/2006/relationships/hyperlink" Target="https://disk.yandex.ru/d/88cit-Fb6VXkAA" TargetMode="External"/><Relationship Id="rId992" Type="http://schemas.openxmlformats.org/officeDocument/2006/relationships/hyperlink" Target="https://disk.yandex.ru/d/q9vYA-O4GQxTCw" TargetMode="External"/><Relationship Id="rId1101" Type="http://schemas.openxmlformats.org/officeDocument/2006/relationships/hyperlink" Target="https://disk.yandex.ru/d/i5LBDquK_7uDyA" TargetMode="External"/><Relationship Id="rId1585" Type="http://schemas.openxmlformats.org/officeDocument/2006/relationships/hyperlink" Target="https://disk.yandex.ru/d/IaYuO9j3KZZ2FA" TargetMode="External"/><Relationship Id="rId2432" Type="http://schemas.openxmlformats.org/officeDocument/2006/relationships/hyperlink" Target="https://disk.yandex.ru/d/uZ-fVWv3KJRweg" TargetMode="External"/><Relationship Id="rId991" Type="http://schemas.openxmlformats.org/officeDocument/2006/relationships/hyperlink" Target="https://disk.yandex.ru/d/RaDlab9E3XWbkg" TargetMode="External"/><Relationship Id="rId1102" Type="http://schemas.openxmlformats.org/officeDocument/2006/relationships/hyperlink" Target="https://disk.yandex.ru/d/EpTEgqsxWHv5dg" TargetMode="External"/><Relationship Id="rId1586" Type="http://schemas.openxmlformats.org/officeDocument/2006/relationships/hyperlink" Target="https://disk.yandex.ru/d/ooqsgHUMTO8eMQ" TargetMode="External"/><Relationship Id="rId2433" Type="http://schemas.openxmlformats.org/officeDocument/2006/relationships/hyperlink" Target="https://disk.yandex.ru/d/6GEBDlBnd30ZFg" TargetMode="External"/><Relationship Id="rId1532" Type="http://schemas.openxmlformats.org/officeDocument/2006/relationships/hyperlink" Target="https://disk.yandex.ru/d/uVtWBejnpzt-Bw" TargetMode="External"/><Relationship Id="rId1533" Type="http://schemas.openxmlformats.org/officeDocument/2006/relationships/hyperlink" Target="https://disk.yandex.ru/d/YbB6y7VMkFs2iA" TargetMode="External"/><Relationship Id="rId1534" Type="http://schemas.openxmlformats.org/officeDocument/2006/relationships/hyperlink" Target="https://disk.yandex.ru/d/L0M7QM1P4kzZlA" TargetMode="External"/><Relationship Id="rId1535" Type="http://schemas.openxmlformats.org/officeDocument/2006/relationships/hyperlink" Target="https://disk.yandex.ru/d/_MgqSIkcHzWweA" TargetMode="External"/><Relationship Id="rId1536" Type="http://schemas.openxmlformats.org/officeDocument/2006/relationships/hyperlink" Target="https://disk.yandex.ru/d/uVtWBejnpzt-Bw" TargetMode="External"/><Relationship Id="rId1537" Type="http://schemas.openxmlformats.org/officeDocument/2006/relationships/hyperlink" Target="https://disk.yandex.ru/d/YbB6y7VMkFs2iA" TargetMode="External"/><Relationship Id="rId1538" Type="http://schemas.openxmlformats.org/officeDocument/2006/relationships/hyperlink" Target="https://disk.yandex.ru/d/MWufifwM8gGrlg" TargetMode="External"/><Relationship Id="rId1539" Type="http://schemas.openxmlformats.org/officeDocument/2006/relationships/hyperlink" Target="https://disk.yandex.ru/d/DsxNTxnqKxqemw" TargetMode="External"/><Relationship Id="rId949" Type="http://schemas.openxmlformats.org/officeDocument/2006/relationships/hyperlink" Target="https://disk.yandex.ru/d/3fkysY4Ozg4Syw" TargetMode="External"/><Relationship Id="rId948" Type="http://schemas.openxmlformats.org/officeDocument/2006/relationships/hyperlink" Target="https://disk.yandex.ru/i/NSVogsrquGLxAA" TargetMode="External"/><Relationship Id="rId943" Type="http://schemas.openxmlformats.org/officeDocument/2006/relationships/hyperlink" Target="https://disk.yandex.ru/d/Vmp6kBK6L_d6cA" TargetMode="External"/><Relationship Id="rId942" Type="http://schemas.openxmlformats.org/officeDocument/2006/relationships/hyperlink" Target="https://youtu.be/fBzqt_Rg45E" TargetMode="External"/><Relationship Id="rId941" Type="http://schemas.openxmlformats.org/officeDocument/2006/relationships/hyperlink" Target="https://disk.yandex.ru/d/7mN8kxcEMoYzdw" TargetMode="External"/><Relationship Id="rId940" Type="http://schemas.openxmlformats.org/officeDocument/2006/relationships/hyperlink" Target="https://disk.yandex.ru/d/0GMp_74WQUoQHg" TargetMode="External"/><Relationship Id="rId947" Type="http://schemas.openxmlformats.org/officeDocument/2006/relationships/hyperlink" Target="https://disk.yandex.ru/d/MKVPPNCGunU_yA" TargetMode="External"/><Relationship Id="rId946" Type="http://schemas.openxmlformats.org/officeDocument/2006/relationships/hyperlink" Target="https://disk.yandex.ru/d/B5DuwN4p1q46HA" TargetMode="External"/><Relationship Id="rId945" Type="http://schemas.openxmlformats.org/officeDocument/2006/relationships/hyperlink" Target="https://youtu.be/fBzqt_Rg45E" TargetMode="External"/><Relationship Id="rId944" Type="http://schemas.openxmlformats.org/officeDocument/2006/relationships/hyperlink" Target="https://disk.yandex.ru/d/7mN8kxcEMoYzdw" TargetMode="External"/><Relationship Id="rId1530" Type="http://schemas.openxmlformats.org/officeDocument/2006/relationships/hyperlink" Target="https://disk.yandex.ru/d/UgRSuzp6nN5-Lw" TargetMode="External"/><Relationship Id="rId1531" Type="http://schemas.openxmlformats.org/officeDocument/2006/relationships/hyperlink" Target="https://disk.yandex.ru/d/_MgqSIkcHzWweA" TargetMode="External"/><Relationship Id="rId1521" Type="http://schemas.openxmlformats.org/officeDocument/2006/relationships/hyperlink" Target="https://disk.yandex.ru/d/YbB6y7VMkFs2iA" TargetMode="External"/><Relationship Id="rId1522" Type="http://schemas.openxmlformats.org/officeDocument/2006/relationships/hyperlink" Target="https://disk.yandex.ru/d/Y1M5ZgWxONm0YA" TargetMode="External"/><Relationship Id="rId1523" Type="http://schemas.openxmlformats.org/officeDocument/2006/relationships/hyperlink" Target="https://disk.yandex.ru/d/_MgqSIkcHzWweA" TargetMode="External"/><Relationship Id="rId1524" Type="http://schemas.openxmlformats.org/officeDocument/2006/relationships/hyperlink" Target="https://disk.yandex.ru/d/uVtWBejnpzt-Bw" TargetMode="External"/><Relationship Id="rId1525" Type="http://schemas.openxmlformats.org/officeDocument/2006/relationships/hyperlink" Target="https://disk.yandex.ru/d/YbB6y7VMkFs2iA" TargetMode="External"/><Relationship Id="rId1526" Type="http://schemas.openxmlformats.org/officeDocument/2006/relationships/hyperlink" Target="https://disk.yandex.ru/d/ZDEPonSFJzeX9A" TargetMode="External"/><Relationship Id="rId1527" Type="http://schemas.openxmlformats.org/officeDocument/2006/relationships/hyperlink" Target="https://disk.yandex.ru/d/_MgqSIkcHzWweA" TargetMode="External"/><Relationship Id="rId1528" Type="http://schemas.openxmlformats.org/officeDocument/2006/relationships/hyperlink" Target="https://disk.yandex.ru/d/uVtWBejnpzt-Bw" TargetMode="External"/><Relationship Id="rId1529" Type="http://schemas.openxmlformats.org/officeDocument/2006/relationships/hyperlink" Target="https://disk.yandex.ru/d/YbB6y7VMkFs2iA" TargetMode="External"/><Relationship Id="rId939" Type="http://schemas.openxmlformats.org/officeDocument/2006/relationships/hyperlink" Target="https://youtu.be/fBzqt_Rg45E" TargetMode="External"/><Relationship Id="rId938" Type="http://schemas.openxmlformats.org/officeDocument/2006/relationships/hyperlink" Target="https://disk.yandex.ru/d/7mN8kxcEMoYzdw" TargetMode="External"/><Relationship Id="rId937" Type="http://schemas.openxmlformats.org/officeDocument/2006/relationships/hyperlink" Target="https://disk.yandex.ru/d/ZfS2KL-QRGR19w" TargetMode="External"/><Relationship Id="rId932" Type="http://schemas.openxmlformats.org/officeDocument/2006/relationships/hyperlink" Target="https://disk.yandex.ru/d/7mN8kxcEMoYzdw" TargetMode="External"/><Relationship Id="rId931" Type="http://schemas.openxmlformats.org/officeDocument/2006/relationships/hyperlink" Target="https://disk.yandex.ru/d/lHPEsX_RvGAOfA" TargetMode="External"/><Relationship Id="rId930" Type="http://schemas.openxmlformats.org/officeDocument/2006/relationships/hyperlink" Target="https://youtu.be/FQ4yIKt1ABI" TargetMode="External"/><Relationship Id="rId936" Type="http://schemas.openxmlformats.org/officeDocument/2006/relationships/hyperlink" Target="https://youtu.be/fBzqt_Rg45E" TargetMode="External"/><Relationship Id="rId935" Type="http://schemas.openxmlformats.org/officeDocument/2006/relationships/hyperlink" Target="https://disk.yandex.ru/d/7mN8kxcEMoYzdw" TargetMode="External"/><Relationship Id="rId934" Type="http://schemas.openxmlformats.org/officeDocument/2006/relationships/hyperlink" Target="https://disk.yandex.ru/d/2XvuJZxYVKKZFQ" TargetMode="External"/><Relationship Id="rId933" Type="http://schemas.openxmlformats.org/officeDocument/2006/relationships/hyperlink" Target="https://youtu.be/fBzqt_Rg45E" TargetMode="External"/><Relationship Id="rId1520" Type="http://schemas.openxmlformats.org/officeDocument/2006/relationships/hyperlink" Target="https://disk.yandex.ru/d/uVtWBejnpzt-Bw" TargetMode="External"/><Relationship Id="rId1554" Type="http://schemas.openxmlformats.org/officeDocument/2006/relationships/hyperlink" Target="https://disk.yandex.ru/d/asA3wMbZ4g2NNw" TargetMode="External"/><Relationship Id="rId2401" Type="http://schemas.openxmlformats.org/officeDocument/2006/relationships/hyperlink" Target="https://disk.yandex.ru/d/WiU9XZtqDbrfkQ" TargetMode="External"/><Relationship Id="rId1555" Type="http://schemas.openxmlformats.org/officeDocument/2006/relationships/hyperlink" Target="https://disk.yandex.ru/d/DsxNTxnqKxqemw" TargetMode="External"/><Relationship Id="rId2402" Type="http://schemas.openxmlformats.org/officeDocument/2006/relationships/hyperlink" Target="https://disk.yandex.ru/d/MX-bdrmMmwXSCg" TargetMode="External"/><Relationship Id="rId1556" Type="http://schemas.openxmlformats.org/officeDocument/2006/relationships/hyperlink" Target="https://disk.yandex.ru/d/CZFhNOV98ZHsFA" TargetMode="External"/><Relationship Id="rId2403" Type="http://schemas.openxmlformats.org/officeDocument/2006/relationships/hyperlink" Target="https://disk.yandex.ru/d/NEUrusYi8xXF3Q" TargetMode="External"/><Relationship Id="rId1557" Type="http://schemas.openxmlformats.org/officeDocument/2006/relationships/hyperlink" Target="https://disk.yandex.ru/d/_UN0s4hJ9f2Bcw" TargetMode="External"/><Relationship Id="rId2404" Type="http://schemas.openxmlformats.org/officeDocument/2006/relationships/hyperlink" Target="https://disk.yandex.ru/d/MX-bdrmMmwXSCg" TargetMode="External"/><Relationship Id="rId1558" Type="http://schemas.openxmlformats.org/officeDocument/2006/relationships/hyperlink" Target="https://disk.yandex.ru/d/VAgA_69Zj3cdhA" TargetMode="External"/><Relationship Id="rId2405" Type="http://schemas.openxmlformats.org/officeDocument/2006/relationships/hyperlink" Target="https://disk.yandex.ru/d/7Zec_x8tWrxt5w" TargetMode="External"/><Relationship Id="rId1559" Type="http://schemas.openxmlformats.org/officeDocument/2006/relationships/hyperlink" Target="https://disk.yandex.ru/d/ooqsgHUMTO8eMQ" TargetMode="External"/><Relationship Id="rId2406" Type="http://schemas.openxmlformats.org/officeDocument/2006/relationships/hyperlink" Target="https://disk.yandex.ru/d/MX-bdrmMmwXSCg" TargetMode="External"/><Relationship Id="rId2407" Type="http://schemas.openxmlformats.org/officeDocument/2006/relationships/hyperlink" Target="https://disk.yandex.ru/d/VX89pvmivi5hAQ" TargetMode="External"/><Relationship Id="rId2408" Type="http://schemas.openxmlformats.org/officeDocument/2006/relationships/hyperlink" Target="https://disk.yandex.ru/d/MX-bdrmMmwXSCg" TargetMode="External"/><Relationship Id="rId2409" Type="http://schemas.openxmlformats.org/officeDocument/2006/relationships/hyperlink" Target="https://disk.yandex.ru/d/VegqVlJsnjsxUg" TargetMode="External"/><Relationship Id="rId965" Type="http://schemas.openxmlformats.org/officeDocument/2006/relationships/hyperlink" Target="https://disk.yandex.ru/d/ZH_l262XluiLDQ" TargetMode="External"/><Relationship Id="rId964" Type="http://schemas.openxmlformats.org/officeDocument/2006/relationships/hyperlink" Target="https://disk.yandex.ru/d/F_E0Vw-SO3hnmw" TargetMode="External"/><Relationship Id="rId963" Type="http://schemas.openxmlformats.org/officeDocument/2006/relationships/hyperlink" Target="https://disk.yandex.ru/d/xRJDbFb2vzwpxA" TargetMode="External"/><Relationship Id="rId962" Type="http://schemas.openxmlformats.org/officeDocument/2006/relationships/hyperlink" Target="https://disk.yandex.ru/d/Yv8qHse4hiPCFA" TargetMode="External"/><Relationship Id="rId969" Type="http://schemas.openxmlformats.org/officeDocument/2006/relationships/hyperlink" Target="https://disk.yandex.ru/d/oGGN5Y1f9DE84g" TargetMode="External"/><Relationship Id="rId968" Type="http://schemas.openxmlformats.org/officeDocument/2006/relationships/hyperlink" Target="https://disk.yandex.ru/d/QbcTHwZ0cy38BA" TargetMode="External"/><Relationship Id="rId967" Type="http://schemas.openxmlformats.org/officeDocument/2006/relationships/hyperlink" Target="https://disk.yandex.ru/d/pAqm8QDEXELTtg" TargetMode="External"/><Relationship Id="rId966" Type="http://schemas.openxmlformats.org/officeDocument/2006/relationships/hyperlink" Target="https://disk.yandex.ru/d/nBCJvJhsroafHA" TargetMode="External"/><Relationship Id="rId961" Type="http://schemas.openxmlformats.org/officeDocument/2006/relationships/hyperlink" Target="https://disk.yandex.ru/d/4fJai-5KzZZPrw" TargetMode="External"/><Relationship Id="rId1550" Type="http://schemas.openxmlformats.org/officeDocument/2006/relationships/hyperlink" Target="https://disk.yandex.ru/d/TLtAv2yJBLg1bw" TargetMode="External"/><Relationship Id="rId960" Type="http://schemas.openxmlformats.org/officeDocument/2006/relationships/hyperlink" Target="https://disk.yandex.ru/d/8jCaUgEKP0V4wQ" TargetMode="External"/><Relationship Id="rId1551" Type="http://schemas.openxmlformats.org/officeDocument/2006/relationships/hyperlink" Target="https://disk.yandex.ru/d/DsxNTxnqKxqemw" TargetMode="External"/><Relationship Id="rId1552" Type="http://schemas.openxmlformats.org/officeDocument/2006/relationships/hyperlink" Target="https://disk.yandex.ru/d/CZFhNOV98ZHsFA" TargetMode="External"/><Relationship Id="rId1553" Type="http://schemas.openxmlformats.org/officeDocument/2006/relationships/hyperlink" Target="https://disk.yandex.ru/d/_UN0s4hJ9f2Bcw" TargetMode="External"/><Relationship Id="rId2400" Type="http://schemas.openxmlformats.org/officeDocument/2006/relationships/hyperlink" Target="https://disk.yandex.ru/d/MX-bdrmMmwXSCg" TargetMode="External"/><Relationship Id="rId1543" Type="http://schemas.openxmlformats.org/officeDocument/2006/relationships/hyperlink" Target="https://disk.yandex.ru/d/DsxNTxnqKxqemw" TargetMode="External"/><Relationship Id="rId1544" Type="http://schemas.openxmlformats.org/officeDocument/2006/relationships/hyperlink" Target="https://disk.yandex.ru/d/CZFhNOV98ZHsFA" TargetMode="External"/><Relationship Id="rId1545" Type="http://schemas.openxmlformats.org/officeDocument/2006/relationships/hyperlink" Target="https://disk.yandex.ru/d/_UN0s4hJ9f2Bcw" TargetMode="External"/><Relationship Id="rId1546" Type="http://schemas.openxmlformats.org/officeDocument/2006/relationships/hyperlink" Target="https://disk.yandex.ru/d/rtcOv1aFTcFcCw" TargetMode="External"/><Relationship Id="rId1547" Type="http://schemas.openxmlformats.org/officeDocument/2006/relationships/hyperlink" Target="https://disk.yandex.ru/d/DsxNTxnqKxqemw" TargetMode="External"/><Relationship Id="rId1548" Type="http://schemas.openxmlformats.org/officeDocument/2006/relationships/hyperlink" Target="https://disk.yandex.ru/d/CZFhNOV98ZHsFA" TargetMode="External"/><Relationship Id="rId1549" Type="http://schemas.openxmlformats.org/officeDocument/2006/relationships/hyperlink" Target="https://disk.yandex.ru/d/_UN0s4hJ9f2Bcw" TargetMode="External"/><Relationship Id="rId959" Type="http://schemas.openxmlformats.org/officeDocument/2006/relationships/hyperlink" Target="https://disk.yandex.ru/d/iiecqvu2ULH_mg" TargetMode="External"/><Relationship Id="rId954" Type="http://schemas.openxmlformats.org/officeDocument/2006/relationships/hyperlink" Target="https://disk.yandex.ru/d/wV3NhIlfLZxBDQ" TargetMode="External"/><Relationship Id="rId953" Type="http://schemas.openxmlformats.org/officeDocument/2006/relationships/hyperlink" Target="https://disk.yandex.ru/d/e9Gicrp-OB8qWQ" TargetMode="External"/><Relationship Id="rId952" Type="http://schemas.openxmlformats.org/officeDocument/2006/relationships/hyperlink" Target="https://disk.yandex.ru/d/f8gQXQ55TGMcUw" TargetMode="External"/><Relationship Id="rId951" Type="http://schemas.openxmlformats.org/officeDocument/2006/relationships/hyperlink" Target="https://disk.yandex.ru/i/0rGQG7eCDkguOw" TargetMode="External"/><Relationship Id="rId958" Type="http://schemas.openxmlformats.org/officeDocument/2006/relationships/hyperlink" Target="https://disk.yandex.ru/d/QEJuLYqD85Xntw" TargetMode="External"/><Relationship Id="rId957" Type="http://schemas.openxmlformats.org/officeDocument/2006/relationships/hyperlink" Target="https://disk.yandex.ru/d/uPuGcDlmqJ9sqA" TargetMode="External"/><Relationship Id="rId956" Type="http://schemas.openxmlformats.org/officeDocument/2006/relationships/hyperlink" Target="https://disk.yandex.ru/d/G6CQB8hku8TCCg" TargetMode="External"/><Relationship Id="rId955" Type="http://schemas.openxmlformats.org/officeDocument/2006/relationships/hyperlink" Target="https://disk.yandex.ru/d/sg_j9_KrISw3eQ" TargetMode="External"/><Relationship Id="rId950" Type="http://schemas.openxmlformats.org/officeDocument/2006/relationships/hyperlink" Target="https://disk.yandex.ru/i/npVkajun2MbY1w" TargetMode="External"/><Relationship Id="rId1540" Type="http://schemas.openxmlformats.org/officeDocument/2006/relationships/hyperlink" Target="https://disk.yandex.ru/d/CZFhNOV98ZHsFA" TargetMode="External"/><Relationship Id="rId1541" Type="http://schemas.openxmlformats.org/officeDocument/2006/relationships/hyperlink" Target="https://disk.yandex.ru/d/_UN0s4hJ9f2Bcw" TargetMode="External"/><Relationship Id="rId1542" Type="http://schemas.openxmlformats.org/officeDocument/2006/relationships/hyperlink" Target="https://disk.yandex.ru/d/9NfM7TUY10gyuw" TargetMode="External"/><Relationship Id="rId2027" Type="http://schemas.openxmlformats.org/officeDocument/2006/relationships/hyperlink" Target="https://disk.yandex.ru/d/QHgV9gxwyyDfyA" TargetMode="External"/><Relationship Id="rId2028" Type="http://schemas.openxmlformats.org/officeDocument/2006/relationships/hyperlink" Target="https://disk.yandex.ru/d/RHKCGkxcKQj8ew" TargetMode="External"/><Relationship Id="rId2029" Type="http://schemas.openxmlformats.org/officeDocument/2006/relationships/hyperlink" Target="https://disk.yandex.ru/d/qBNbU08fITzzjg" TargetMode="External"/><Relationship Id="rId590" Type="http://schemas.openxmlformats.org/officeDocument/2006/relationships/hyperlink" Target="https://disk.yandex.ru/d/PCGitVbGCv_26A" TargetMode="External"/><Relationship Id="rId107" Type="http://schemas.openxmlformats.org/officeDocument/2006/relationships/hyperlink" Target="https://disk.yandex.ru/d/A42T9amuXrTSxw" TargetMode="External"/><Relationship Id="rId106" Type="http://schemas.openxmlformats.org/officeDocument/2006/relationships/hyperlink" Target="https://disk.yandex.ru/d/CStg-Kvh1QTM5g" TargetMode="External"/><Relationship Id="rId105" Type="http://schemas.openxmlformats.org/officeDocument/2006/relationships/hyperlink" Target="https://disk.yandex.ru/d/c1X6z8i9gkplog" TargetMode="External"/><Relationship Id="rId589" Type="http://schemas.openxmlformats.org/officeDocument/2006/relationships/hyperlink" Target="https://disk.yandex.ru/d/ZYZI6Rz5cF1vgQ" TargetMode="External"/><Relationship Id="rId104" Type="http://schemas.openxmlformats.org/officeDocument/2006/relationships/hyperlink" Target="https://disk.yandex.ru/d/EMOXqS0CZZNAzw" TargetMode="External"/><Relationship Id="rId588" Type="http://schemas.openxmlformats.org/officeDocument/2006/relationships/hyperlink" Target="https://disk.yandex.ru/i/qwUPOXAWUVF2hQ" TargetMode="External"/><Relationship Id="rId109" Type="http://schemas.openxmlformats.org/officeDocument/2006/relationships/hyperlink" Target="https://disk.yandex.ru/d/LBgVC_WYOZef6Q" TargetMode="External"/><Relationship Id="rId1170" Type="http://schemas.openxmlformats.org/officeDocument/2006/relationships/hyperlink" Target="https://disk.yandex.ru/d/sB0VeNTKLrXMFQ" TargetMode="External"/><Relationship Id="rId108" Type="http://schemas.openxmlformats.org/officeDocument/2006/relationships/hyperlink" Target="https://disk.yandex.ru/d/EMOXqS0CZZNAzw" TargetMode="External"/><Relationship Id="rId1171" Type="http://schemas.openxmlformats.org/officeDocument/2006/relationships/hyperlink" Target="https://disk.yandex.ru/d/-BWM3nGBCVe3rA" TargetMode="External"/><Relationship Id="rId583" Type="http://schemas.openxmlformats.org/officeDocument/2006/relationships/hyperlink" Target="https://disk.yandex.ru/d/yqDblvdDNWMSrw" TargetMode="External"/><Relationship Id="rId1172" Type="http://schemas.openxmlformats.org/officeDocument/2006/relationships/hyperlink" Target="https://disk.yandex.ru/d/MahGmkSTn1QLiw" TargetMode="External"/><Relationship Id="rId582" Type="http://schemas.openxmlformats.org/officeDocument/2006/relationships/hyperlink" Target="https://disk.yandex.ru/d/ulKVuFwVZPHDZA" TargetMode="External"/><Relationship Id="rId1173" Type="http://schemas.openxmlformats.org/officeDocument/2006/relationships/hyperlink" Target="https://disk.yandex.ru/d/sB0VeNTKLrXMFQ" TargetMode="External"/><Relationship Id="rId2020" Type="http://schemas.openxmlformats.org/officeDocument/2006/relationships/hyperlink" Target="https://disk.yandex.ru/d/KBZ-ilRqMr0BMQ" TargetMode="External"/><Relationship Id="rId581" Type="http://schemas.openxmlformats.org/officeDocument/2006/relationships/hyperlink" Target="https://disk.yandex.ru/d/ZYZI6Rz5cF1vgQ" TargetMode="External"/><Relationship Id="rId1174" Type="http://schemas.openxmlformats.org/officeDocument/2006/relationships/hyperlink" Target="https://disk.yandex.ru/d/iW7k5jiR81luYw" TargetMode="External"/><Relationship Id="rId2021" Type="http://schemas.openxmlformats.org/officeDocument/2006/relationships/hyperlink" Target="https://disk.yandex.ru/d/0_S0fBG_vHZ4kg" TargetMode="External"/><Relationship Id="rId580" Type="http://schemas.openxmlformats.org/officeDocument/2006/relationships/hyperlink" Target="https://disk.yandex.ru/i/qwUPOXAWUVF2hQ" TargetMode="External"/><Relationship Id="rId1175" Type="http://schemas.openxmlformats.org/officeDocument/2006/relationships/hyperlink" Target="https://disk.yandex.ru/d/g7jib0IL_a36xQ" TargetMode="External"/><Relationship Id="rId2022" Type="http://schemas.openxmlformats.org/officeDocument/2006/relationships/hyperlink" Target="https://disk.yandex.ru/d/DJsfQcmO6YMdpg" TargetMode="External"/><Relationship Id="rId103" Type="http://schemas.openxmlformats.org/officeDocument/2006/relationships/hyperlink" Target="https://disk.yandex.ru/d/A42T9amuXrTSxw" TargetMode="External"/><Relationship Id="rId587" Type="http://schemas.openxmlformats.org/officeDocument/2006/relationships/hyperlink" Target="https://disk.yandex.ru/d/yqDblvdDNWMSrw" TargetMode="External"/><Relationship Id="rId1176" Type="http://schemas.openxmlformats.org/officeDocument/2006/relationships/hyperlink" Target="https://disk.yandex.ru/d/fIn3yaQZ6-I6Pw" TargetMode="External"/><Relationship Id="rId2023" Type="http://schemas.openxmlformats.org/officeDocument/2006/relationships/hyperlink" Target="https://disk.yandex.ru/d/gvxgESxpTZmEmA" TargetMode="External"/><Relationship Id="rId102" Type="http://schemas.openxmlformats.org/officeDocument/2006/relationships/hyperlink" Target="https://disk.yandex.ru/d/CStg-Kvh1QTM5g" TargetMode="External"/><Relationship Id="rId586" Type="http://schemas.openxmlformats.org/officeDocument/2006/relationships/hyperlink" Target="https://disk.yandex.ru/d/7mPXhDIhM4GxAQ" TargetMode="External"/><Relationship Id="rId1177" Type="http://schemas.openxmlformats.org/officeDocument/2006/relationships/hyperlink" Target="https://disk.yandex.ru/d/EMc4KI4Mc1BLXQ" TargetMode="External"/><Relationship Id="rId2024" Type="http://schemas.openxmlformats.org/officeDocument/2006/relationships/hyperlink" Target="https://disk.yandex.ru/d/KBZ-ilRqMr0BMQ" TargetMode="External"/><Relationship Id="rId101" Type="http://schemas.openxmlformats.org/officeDocument/2006/relationships/hyperlink" Target="https://disk.yandex.ru/d/gN0MhpMmkZQCFA" TargetMode="External"/><Relationship Id="rId585" Type="http://schemas.openxmlformats.org/officeDocument/2006/relationships/hyperlink" Target="https://disk.yandex.ru/d/ZYZI6Rz5cF1vgQ" TargetMode="External"/><Relationship Id="rId1178" Type="http://schemas.openxmlformats.org/officeDocument/2006/relationships/hyperlink" Target="https://disk.yandex.ru/d/7nuqH6aft9dyMQ" TargetMode="External"/><Relationship Id="rId2025" Type="http://schemas.openxmlformats.org/officeDocument/2006/relationships/hyperlink" Target="https://disk.yandex.ru/d/0_S0fBG_vHZ4kg" TargetMode="External"/><Relationship Id="rId100" Type="http://schemas.openxmlformats.org/officeDocument/2006/relationships/hyperlink" Target="https://disk.yandex.ru/d/EMOXqS0CZZNAzw" TargetMode="External"/><Relationship Id="rId584" Type="http://schemas.openxmlformats.org/officeDocument/2006/relationships/hyperlink" Target="https://disk.yandex.ru/i/qwUPOXAWUVF2hQ" TargetMode="External"/><Relationship Id="rId1179" Type="http://schemas.openxmlformats.org/officeDocument/2006/relationships/hyperlink" Target="https://disk.yandex.ru/d/g7jib0IL_a36xQ" TargetMode="External"/><Relationship Id="rId2026" Type="http://schemas.openxmlformats.org/officeDocument/2006/relationships/hyperlink" Target="https://disk.yandex.ru/d/eSuqBMeNQH21IQ" TargetMode="External"/><Relationship Id="rId1169" Type="http://schemas.openxmlformats.org/officeDocument/2006/relationships/hyperlink" Target="https://disk.yandex.ru/d/lVFs2i-0veah8g" TargetMode="External"/><Relationship Id="rId2016" Type="http://schemas.openxmlformats.org/officeDocument/2006/relationships/hyperlink" Target="https://disk.yandex.ru/d/KBZ-ilRqMr0BMQ" TargetMode="External"/><Relationship Id="rId2017" Type="http://schemas.openxmlformats.org/officeDocument/2006/relationships/hyperlink" Target="https://disk.yandex.ru/d/0_S0fBG_vHZ4kg" TargetMode="External"/><Relationship Id="rId2018" Type="http://schemas.openxmlformats.org/officeDocument/2006/relationships/hyperlink" Target="https://disk.yandex.ru/d/2KcQkbX93QuBCg" TargetMode="External"/><Relationship Id="rId2019" Type="http://schemas.openxmlformats.org/officeDocument/2006/relationships/hyperlink" Target="https://disk.yandex.ru/d/gvxgESxpTZmEmA" TargetMode="External"/><Relationship Id="rId579" Type="http://schemas.openxmlformats.org/officeDocument/2006/relationships/hyperlink" Target="https://disk.yandex.ru/d/yqDblvdDNWMSrw" TargetMode="External"/><Relationship Id="rId578" Type="http://schemas.openxmlformats.org/officeDocument/2006/relationships/hyperlink" Target="https://disk.yandex.ru/d/aQJNsnXrbrUzuA" TargetMode="External"/><Relationship Id="rId577" Type="http://schemas.openxmlformats.org/officeDocument/2006/relationships/hyperlink" Target="https://disk.yandex.ru/d/ZYZI6Rz5cF1vgQ" TargetMode="External"/><Relationship Id="rId2490" Type="http://schemas.openxmlformats.org/officeDocument/2006/relationships/hyperlink" Target="https://disk.yandex.ru/d/vMG45vCj1K49sg" TargetMode="External"/><Relationship Id="rId1160" Type="http://schemas.openxmlformats.org/officeDocument/2006/relationships/hyperlink" Target="https://disk.yandex.ru/i/5XhnXJ_y2mfJDg" TargetMode="External"/><Relationship Id="rId2491" Type="http://schemas.openxmlformats.org/officeDocument/2006/relationships/hyperlink" Target="https://disk.yandex.ru/d/mZG9Kv-oVGR7_w" TargetMode="External"/><Relationship Id="rId572" Type="http://schemas.openxmlformats.org/officeDocument/2006/relationships/hyperlink" Target="https://disk.yandex.ru/i/qwUPOXAWUVF2hQ" TargetMode="External"/><Relationship Id="rId1161" Type="http://schemas.openxmlformats.org/officeDocument/2006/relationships/hyperlink" Target="https://disk.yandex.ru/d/sB0VeNTKLrXMFQ" TargetMode="External"/><Relationship Id="rId2492" Type="http://schemas.openxmlformats.org/officeDocument/2006/relationships/hyperlink" Target="https://disk.yandex.ru/d/HgHGQtRdc2-2hg" TargetMode="External"/><Relationship Id="rId571" Type="http://schemas.openxmlformats.org/officeDocument/2006/relationships/hyperlink" Target="https://disk.yandex.ru/d/yqDblvdDNWMSrw" TargetMode="External"/><Relationship Id="rId1162" Type="http://schemas.openxmlformats.org/officeDocument/2006/relationships/hyperlink" Target="https://disk.yandex.ru/d/mwaAsQtrx8A_og" TargetMode="External"/><Relationship Id="rId2493" Type="http://schemas.openxmlformats.org/officeDocument/2006/relationships/hyperlink" Target="https://disk.yandex.ru/d/g10sUCw51O4vkw" TargetMode="External"/><Relationship Id="rId570" Type="http://schemas.openxmlformats.org/officeDocument/2006/relationships/hyperlink" Target="https://disk.yandex.ru/d/RM00TIdDfUoNog" TargetMode="External"/><Relationship Id="rId1163" Type="http://schemas.openxmlformats.org/officeDocument/2006/relationships/hyperlink" Target="https://disk.yandex.ru/i/5XhnXJ_y2mfJDg" TargetMode="External"/><Relationship Id="rId2010" Type="http://schemas.openxmlformats.org/officeDocument/2006/relationships/hyperlink" Target="https://disk.yandex.ru/d/_Azlr0YtUjYpCw" TargetMode="External"/><Relationship Id="rId2494" Type="http://schemas.openxmlformats.org/officeDocument/2006/relationships/hyperlink" Target="https://disk.yandex.ru/d/fNiUa7TLDosQBA" TargetMode="External"/><Relationship Id="rId1164" Type="http://schemas.openxmlformats.org/officeDocument/2006/relationships/hyperlink" Target="https://disk.yandex.ru/d/sB0VeNTKLrXMFQ" TargetMode="External"/><Relationship Id="rId2011" Type="http://schemas.openxmlformats.org/officeDocument/2006/relationships/hyperlink" Target="https://disk.yandex.ru/d/gvxgESxpTZmEmA" TargetMode="External"/><Relationship Id="rId2495" Type="http://schemas.openxmlformats.org/officeDocument/2006/relationships/hyperlink" Target="https://disk.yandex.ru/d/HgHGQtRdc2-2hg" TargetMode="External"/><Relationship Id="rId576" Type="http://schemas.openxmlformats.org/officeDocument/2006/relationships/hyperlink" Target="https://disk.yandex.ru/i/qwUPOXAWUVF2hQ" TargetMode="External"/><Relationship Id="rId1165" Type="http://schemas.openxmlformats.org/officeDocument/2006/relationships/hyperlink" Target="https://disk.yandex.ru/d/VTJRYGv-VA3a8w" TargetMode="External"/><Relationship Id="rId2012" Type="http://schemas.openxmlformats.org/officeDocument/2006/relationships/hyperlink" Target="https://disk.yandex.ru/d/KBZ-ilRqMr0BMQ" TargetMode="External"/><Relationship Id="rId2496" Type="http://schemas.openxmlformats.org/officeDocument/2006/relationships/hyperlink" Target="https://disk.yandex.ru/d/g10sUCw51O4vkw" TargetMode="External"/><Relationship Id="rId575" Type="http://schemas.openxmlformats.org/officeDocument/2006/relationships/hyperlink" Target="https://disk.yandex.ru/d/yqDblvdDNWMSrw" TargetMode="External"/><Relationship Id="rId1166" Type="http://schemas.openxmlformats.org/officeDocument/2006/relationships/hyperlink" Target="https://disk.yandex.ru/d/LPp5y81vQmpEQQ" TargetMode="External"/><Relationship Id="rId2013" Type="http://schemas.openxmlformats.org/officeDocument/2006/relationships/hyperlink" Target="https://disk.yandex.ru/d/0_S0fBG_vHZ4kg" TargetMode="External"/><Relationship Id="rId2497" Type="http://schemas.openxmlformats.org/officeDocument/2006/relationships/hyperlink" Target="https://disk.yandex.ru/d/xxfNJZa5qYUEFQ" TargetMode="External"/><Relationship Id="rId574" Type="http://schemas.openxmlformats.org/officeDocument/2006/relationships/hyperlink" Target="https://disk.yandex.ru/d/E24AXs1yxjE-Bw" TargetMode="External"/><Relationship Id="rId1167" Type="http://schemas.openxmlformats.org/officeDocument/2006/relationships/hyperlink" Target="https://disk.yandex.ru/d/sB0VeNTKLrXMFQ" TargetMode="External"/><Relationship Id="rId2014" Type="http://schemas.openxmlformats.org/officeDocument/2006/relationships/hyperlink" Target="https://disk.yandex.ru/d/mUEI_vfRji9ObA" TargetMode="External"/><Relationship Id="rId2498" Type="http://schemas.openxmlformats.org/officeDocument/2006/relationships/hyperlink" Target="https://disk.yandex.ru/d/HgHGQtRdc2-2hg" TargetMode="External"/><Relationship Id="rId573" Type="http://schemas.openxmlformats.org/officeDocument/2006/relationships/hyperlink" Target="https://disk.yandex.ru/d/ZYZI6Rz5cF1vgQ" TargetMode="External"/><Relationship Id="rId1168" Type="http://schemas.openxmlformats.org/officeDocument/2006/relationships/hyperlink" Target="https://disk.yandex.ru/d/EFKGGC6yb0-IqQ" TargetMode="External"/><Relationship Id="rId2015" Type="http://schemas.openxmlformats.org/officeDocument/2006/relationships/hyperlink" Target="https://disk.yandex.ru/d/gvxgESxpTZmEmA" TargetMode="External"/><Relationship Id="rId2499" Type="http://schemas.openxmlformats.org/officeDocument/2006/relationships/hyperlink" Target="https://disk.yandex.ru/d/g10sUCw51O4vkw" TargetMode="External"/><Relationship Id="rId2049" Type="http://schemas.openxmlformats.org/officeDocument/2006/relationships/hyperlink" Target="https://disk.yandex.ru/d/RHKCGkxcKQj8ew" TargetMode="External"/><Relationship Id="rId129" Type="http://schemas.openxmlformats.org/officeDocument/2006/relationships/hyperlink" Target="https://disk.yandex.ru/d/45QKVQzNq1tTVg" TargetMode="External"/><Relationship Id="rId128" Type="http://schemas.openxmlformats.org/officeDocument/2006/relationships/hyperlink" Target="https://disk.yandex.ru/d/EMOXqS0CZZNAzw" TargetMode="External"/><Relationship Id="rId127" Type="http://schemas.openxmlformats.org/officeDocument/2006/relationships/hyperlink" Target="https://disk.yandex.ru/d/A42T9amuXrTSxw" TargetMode="External"/><Relationship Id="rId126" Type="http://schemas.openxmlformats.org/officeDocument/2006/relationships/hyperlink" Target="https://disk.yandex.ru/d/CStg-Kvh1QTM5g" TargetMode="External"/><Relationship Id="rId1190" Type="http://schemas.openxmlformats.org/officeDocument/2006/relationships/hyperlink" Target="https://disk.yandex.ru/d/EPc-jThhMypp-w" TargetMode="External"/><Relationship Id="rId1191" Type="http://schemas.openxmlformats.org/officeDocument/2006/relationships/hyperlink" Target="https://disk.yandex.ru/d/g7jib0IL_a36xQ" TargetMode="External"/><Relationship Id="rId1192" Type="http://schemas.openxmlformats.org/officeDocument/2006/relationships/hyperlink" Target="https://disk.yandex.ru/d/fIn3yaQZ6-I6Pw" TargetMode="External"/><Relationship Id="rId1193" Type="http://schemas.openxmlformats.org/officeDocument/2006/relationships/hyperlink" Target="https://disk.yandex.ru/d/EMc4KI4Mc1BLXQ" TargetMode="External"/><Relationship Id="rId2040" Type="http://schemas.openxmlformats.org/officeDocument/2006/relationships/hyperlink" Target="https://disk.yandex.ru/d/RHKCGkxcKQj8ew" TargetMode="External"/><Relationship Id="rId121" Type="http://schemas.openxmlformats.org/officeDocument/2006/relationships/hyperlink" Target="https://disk.yandex.ru/d/TIjzsYxnnQhPJQ" TargetMode="External"/><Relationship Id="rId1194" Type="http://schemas.openxmlformats.org/officeDocument/2006/relationships/hyperlink" Target="https://disk.yandex.ru/d/x2ksVscjqE5oIg" TargetMode="External"/><Relationship Id="rId2041" Type="http://schemas.openxmlformats.org/officeDocument/2006/relationships/hyperlink" Target="https://disk.yandex.ru/d/UjAYH9AKRjVv_g" TargetMode="External"/><Relationship Id="rId120" Type="http://schemas.openxmlformats.org/officeDocument/2006/relationships/hyperlink" Target="https://disk.yandex.ru/d/EMOXqS0CZZNAzw" TargetMode="External"/><Relationship Id="rId1195" Type="http://schemas.openxmlformats.org/officeDocument/2006/relationships/hyperlink" Target="https://disk.yandex.ru/d/g7jib0IL_a36xQ" TargetMode="External"/><Relationship Id="rId2042" Type="http://schemas.openxmlformats.org/officeDocument/2006/relationships/hyperlink" Target="https://disk.yandex.ru/d/QHgV9gxwyyDfyA" TargetMode="External"/><Relationship Id="rId1196" Type="http://schemas.openxmlformats.org/officeDocument/2006/relationships/hyperlink" Target="https://disk.yandex.ru/d/fIn3yaQZ6-I6Pw" TargetMode="External"/><Relationship Id="rId2043" Type="http://schemas.openxmlformats.org/officeDocument/2006/relationships/hyperlink" Target="https://disk.yandex.ru/d/RHKCGkxcKQj8ew" TargetMode="External"/><Relationship Id="rId1197" Type="http://schemas.openxmlformats.org/officeDocument/2006/relationships/hyperlink" Target="https://disk.yandex.ru/d/EMc4KI4Mc1BLXQ" TargetMode="External"/><Relationship Id="rId2044" Type="http://schemas.openxmlformats.org/officeDocument/2006/relationships/hyperlink" Target="https://disk.yandex.ru/d/__RjMCdYRmvGNA" TargetMode="External"/><Relationship Id="rId125" Type="http://schemas.openxmlformats.org/officeDocument/2006/relationships/hyperlink" Target="https://disk.yandex.ru/d/LryuKj0pNbo2Kg" TargetMode="External"/><Relationship Id="rId1198" Type="http://schemas.openxmlformats.org/officeDocument/2006/relationships/hyperlink" Target="https://disk.yandex.ru/d/UoSX7-6RlRStoA" TargetMode="External"/><Relationship Id="rId2045" Type="http://schemas.openxmlformats.org/officeDocument/2006/relationships/hyperlink" Target="https://disk.yandex.ru/d/QHgV9gxwyyDfyA" TargetMode="External"/><Relationship Id="rId124" Type="http://schemas.openxmlformats.org/officeDocument/2006/relationships/hyperlink" Target="https://disk.yandex.ru/d/EMOXqS0CZZNAzw" TargetMode="External"/><Relationship Id="rId1199" Type="http://schemas.openxmlformats.org/officeDocument/2006/relationships/hyperlink" Target="https://disk.yandex.ru/d/g7jib0IL_a36xQ" TargetMode="External"/><Relationship Id="rId2046" Type="http://schemas.openxmlformats.org/officeDocument/2006/relationships/hyperlink" Target="https://disk.yandex.ru/d/RHKCGkxcKQj8ew" TargetMode="External"/><Relationship Id="rId123" Type="http://schemas.openxmlformats.org/officeDocument/2006/relationships/hyperlink" Target="https://disk.yandex.ru/d/A42T9amuXrTSxw" TargetMode="External"/><Relationship Id="rId2047" Type="http://schemas.openxmlformats.org/officeDocument/2006/relationships/hyperlink" Target="https://disk.yandex.ru/d/Yq0RpAglGj-crw" TargetMode="External"/><Relationship Id="rId122" Type="http://schemas.openxmlformats.org/officeDocument/2006/relationships/hyperlink" Target="https://disk.yandex.ru/d/CStg-Kvh1QTM5g" TargetMode="External"/><Relationship Id="rId2048" Type="http://schemas.openxmlformats.org/officeDocument/2006/relationships/hyperlink" Target="https://disk.yandex.ru/d/QHgV9gxwyyDfyA" TargetMode="External"/><Relationship Id="rId2038" Type="http://schemas.openxmlformats.org/officeDocument/2006/relationships/hyperlink" Target="https://disk.yandex.ru/d/yZUPhUCEx5QeOw" TargetMode="External"/><Relationship Id="rId2039" Type="http://schemas.openxmlformats.org/officeDocument/2006/relationships/hyperlink" Target="https://disk.yandex.ru/d/QHgV9gxwyyDfyA" TargetMode="External"/><Relationship Id="rId118" Type="http://schemas.openxmlformats.org/officeDocument/2006/relationships/hyperlink" Target="https://disk.yandex.ru/d/CStg-Kvh1QTM5g" TargetMode="External"/><Relationship Id="rId117" Type="http://schemas.openxmlformats.org/officeDocument/2006/relationships/hyperlink" Target="https://disk.yandex.ru/d/Npa_OdibpSNB2A" TargetMode="External"/><Relationship Id="rId116" Type="http://schemas.openxmlformats.org/officeDocument/2006/relationships/hyperlink" Target="https://disk.yandex.ru/d/EMOXqS0CZZNAzw" TargetMode="External"/><Relationship Id="rId115" Type="http://schemas.openxmlformats.org/officeDocument/2006/relationships/hyperlink" Target="https://disk.yandex.ru/d/A42T9amuXrTSxw" TargetMode="External"/><Relationship Id="rId599" Type="http://schemas.openxmlformats.org/officeDocument/2006/relationships/hyperlink" Target="https://disk.yandex.ru/d/qOqeyqqrsCyB7g" TargetMode="External"/><Relationship Id="rId1180" Type="http://schemas.openxmlformats.org/officeDocument/2006/relationships/hyperlink" Target="https://disk.yandex.ru/d/fIn3yaQZ6-I6Pw" TargetMode="External"/><Relationship Id="rId1181" Type="http://schemas.openxmlformats.org/officeDocument/2006/relationships/hyperlink" Target="https://disk.yandex.ru/d/EMc4KI4Mc1BLXQ" TargetMode="External"/><Relationship Id="rId119" Type="http://schemas.openxmlformats.org/officeDocument/2006/relationships/hyperlink" Target="https://disk.yandex.ru/d/A42T9amuXrTSxw" TargetMode="External"/><Relationship Id="rId1182" Type="http://schemas.openxmlformats.org/officeDocument/2006/relationships/hyperlink" Target="https://disk.yandex.ru/d/5WBc_HRszQZWPg" TargetMode="External"/><Relationship Id="rId110" Type="http://schemas.openxmlformats.org/officeDocument/2006/relationships/hyperlink" Target="https://disk.yandex.ru/d/CStg-Kvh1QTM5g" TargetMode="External"/><Relationship Id="rId594" Type="http://schemas.openxmlformats.org/officeDocument/2006/relationships/hyperlink" Target="https://disk.yandex.ru/d/xqLU4a5mXYZe_A" TargetMode="External"/><Relationship Id="rId1183" Type="http://schemas.openxmlformats.org/officeDocument/2006/relationships/hyperlink" Target="https://disk.yandex.ru/d/g7jib0IL_a36xQ" TargetMode="External"/><Relationship Id="rId2030" Type="http://schemas.openxmlformats.org/officeDocument/2006/relationships/hyperlink" Target="https://disk.yandex.ru/d/QHgV9gxwyyDfyA" TargetMode="External"/><Relationship Id="rId593" Type="http://schemas.openxmlformats.org/officeDocument/2006/relationships/hyperlink" Target="https://disk.yandex.ru/d/yBgvVqboOT17rQ" TargetMode="External"/><Relationship Id="rId1184" Type="http://schemas.openxmlformats.org/officeDocument/2006/relationships/hyperlink" Target="https://disk.yandex.ru/d/fIn3yaQZ6-I6Pw" TargetMode="External"/><Relationship Id="rId2031" Type="http://schemas.openxmlformats.org/officeDocument/2006/relationships/hyperlink" Target="https://disk.yandex.ru/d/RHKCGkxcKQj8ew" TargetMode="External"/><Relationship Id="rId592" Type="http://schemas.openxmlformats.org/officeDocument/2006/relationships/hyperlink" Target="https://disk.yandex.ru/i/qwUPOXAWUVF2hQ" TargetMode="External"/><Relationship Id="rId1185" Type="http://schemas.openxmlformats.org/officeDocument/2006/relationships/hyperlink" Target="https://disk.yandex.ru/d/EMc4KI4Mc1BLXQ" TargetMode="External"/><Relationship Id="rId2032" Type="http://schemas.openxmlformats.org/officeDocument/2006/relationships/hyperlink" Target="https://disk.yandex.ru/d/RG7njhNkEm0_CQ" TargetMode="External"/><Relationship Id="rId591" Type="http://schemas.openxmlformats.org/officeDocument/2006/relationships/hyperlink" Target="https://disk.yandex.ru/d/yqDblvdDNWMSrw" TargetMode="External"/><Relationship Id="rId1186" Type="http://schemas.openxmlformats.org/officeDocument/2006/relationships/hyperlink" Target="https://disk.yandex.ru/d/EnmWB2ntD4BBfQ" TargetMode="External"/><Relationship Id="rId2033" Type="http://schemas.openxmlformats.org/officeDocument/2006/relationships/hyperlink" Target="https://disk.yandex.ru/d/QHgV9gxwyyDfyA" TargetMode="External"/><Relationship Id="rId114" Type="http://schemas.openxmlformats.org/officeDocument/2006/relationships/hyperlink" Target="https://disk.yandex.ru/d/CStg-Kvh1QTM5g" TargetMode="External"/><Relationship Id="rId598" Type="http://schemas.openxmlformats.org/officeDocument/2006/relationships/hyperlink" Target="https://disk.yandex.ru/d/xqLU4a5mXYZe_A" TargetMode="External"/><Relationship Id="rId1187" Type="http://schemas.openxmlformats.org/officeDocument/2006/relationships/hyperlink" Target="https://disk.yandex.ru/d/g7jib0IL_a36xQ" TargetMode="External"/><Relationship Id="rId2034" Type="http://schemas.openxmlformats.org/officeDocument/2006/relationships/hyperlink" Target="https://disk.yandex.ru/d/RHKCGkxcKQj8ew" TargetMode="External"/><Relationship Id="rId113" Type="http://schemas.openxmlformats.org/officeDocument/2006/relationships/hyperlink" Target="https://disk.yandex.ru/d/GjGABi4yfKXFgg" TargetMode="External"/><Relationship Id="rId597" Type="http://schemas.openxmlformats.org/officeDocument/2006/relationships/hyperlink" Target="https://disk.yandex.ru/d/qSpUqpcHDpIJDQ" TargetMode="External"/><Relationship Id="rId1188" Type="http://schemas.openxmlformats.org/officeDocument/2006/relationships/hyperlink" Target="https://disk.yandex.ru/d/fIn3yaQZ6-I6Pw" TargetMode="External"/><Relationship Id="rId2035" Type="http://schemas.openxmlformats.org/officeDocument/2006/relationships/hyperlink" Target="https://disk.yandex.ru/d/iWiAcYjDWLvFwA" TargetMode="External"/><Relationship Id="rId112" Type="http://schemas.openxmlformats.org/officeDocument/2006/relationships/hyperlink" Target="https://disk.yandex.ru/d/EMOXqS0CZZNAzw" TargetMode="External"/><Relationship Id="rId596" Type="http://schemas.openxmlformats.org/officeDocument/2006/relationships/hyperlink" Target="https://disk.yandex.ru/d/xqLU4a5mXYZe_A" TargetMode="External"/><Relationship Id="rId1189" Type="http://schemas.openxmlformats.org/officeDocument/2006/relationships/hyperlink" Target="https://disk.yandex.ru/d/EMc4KI4Mc1BLXQ" TargetMode="External"/><Relationship Id="rId2036" Type="http://schemas.openxmlformats.org/officeDocument/2006/relationships/hyperlink" Target="https://disk.yandex.ru/d/QHgV9gxwyyDfyA" TargetMode="External"/><Relationship Id="rId111" Type="http://schemas.openxmlformats.org/officeDocument/2006/relationships/hyperlink" Target="https://disk.yandex.ru/d/A42T9amuXrTSxw" TargetMode="External"/><Relationship Id="rId595" Type="http://schemas.openxmlformats.org/officeDocument/2006/relationships/hyperlink" Target="https://disk.yandex.ru/d/qOqeyqqrsCyB7g" TargetMode="External"/><Relationship Id="rId2037" Type="http://schemas.openxmlformats.org/officeDocument/2006/relationships/hyperlink" Target="https://disk.yandex.ru/d/RHKCGkxcKQj8ew" TargetMode="External"/><Relationship Id="rId1136" Type="http://schemas.openxmlformats.org/officeDocument/2006/relationships/hyperlink" Target="https://disk.yandex.ru/d/kdB7tdqZeKlE1Q" TargetMode="External"/><Relationship Id="rId2467" Type="http://schemas.openxmlformats.org/officeDocument/2006/relationships/hyperlink" Target="https://disk.yandex.ru/d/xmL7nC8k-rQidQ" TargetMode="External"/><Relationship Id="rId1137" Type="http://schemas.openxmlformats.org/officeDocument/2006/relationships/hyperlink" Target="https://disk.yandex.ru/d/aFne-zCYu7k_ww" TargetMode="External"/><Relationship Id="rId2468" Type="http://schemas.openxmlformats.org/officeDocument/2006/relationships/hyperlink" Target="https://disk.yandex.ru/d/Qz9LQpwnHwJ3JQ" TargetMode="External"/><Relationship Id="rId1138" Type="http://schemas.openxmlformats.org/officeDocument/2006/relationships/hyperlink" Target="https://disk.yandex.ru/d/sB0VeNTKLrXMFQ" TargetMode="External"/><Relationship Id="rId2469" Type="http://schemas.openxmlformats.org/officeDocument/2006/relationships/hyperlink" Target="https://disk.yandex.ru/d/vMG45vCj1K49sg" TargetMode="External"/><Relationship Id="rId1139" Type="http://schemas.openxmlformats.org/officeDocument/2006/relationships/hyperlink" Target="https://disk.yandex.ru/d/l6bxTIhxJgGfGA" TargetMode="External"/><Relationship Id="rId547" Type="http://schemas.openxmlformats.org/officeDocument/2006/relationships/hyperlink" Target="https://disk.yandex.ru/d/yqDblvdDNWMSrw" TargetMode="External"/><Relationship Id="rId546" Type="http://schemas.openxmlformats.org/officeDocument/2006/relationships/hyperlink" Target="https://disk.yandex.ru/d/QaYvFHnSN68aSA" TargetMode="External"/><Relationship Id="rId545" Type="http://schemas.openxmlformats.org/officeDocument/2006/relationships/hyperlink" Target="https://disk.yandex.ru/d/PY2x3X0OhPEeIg" TargetMode="External"/><Relationship Id="rId544" Type="http://schemas.openxmlformats.org/officeDocument/2006/relationships/hyperlink" Target="https://disk.yandex.ru/d/E-5m5AZot4zlMw" TargetMode="External"/><Relationship Id="rId549" Type="http://schemas.openxmlformats.org/officeDocument/2006/relationships/hyperlink" Target="https://disk.yandex.ru/d/ZYZI6Rz5cF1vgQ" TargetMode="External"/><Relationship Id="rId548" Type="http://schemas.openxmlformats.org/officeDocument/2006/relationships/hyperlink" Target="https://disk.yandex.ru/i/qwUPOXAWUVF2hQ" TargetMode="External"/><Relationship Id="rId2460" Type="http://schemas.openxmlformats.org/officeDocument/2006/relationships/hyperlink" Target="https://disk.yandex.ru/d/vMG45vCj1K49sg" TargetMode="External"/><Relationship Id="rId1130" Type="http://schemas.openxmlformats.org/officeDocument/2006/relationships/hyperlink" Target="https://disk.yandex.ru/d/y_krSHhL8a52_A" TargetMode="External"/><Relationship Id="rId2461" Type="http://schemas.openxmlformats.org/officeDocument/2006/relationships/hyperlink" Target="https://disk.yandex.ru/d/vVNEEkkGdybSNg" TargetMode="External"/><Relationship Id="rId1131" Type="http://schemas.openxmlformats.org/officeDocument/2006/relationships/hyperlink" Target="https://disk.yandex.ru/d/wq5yYsNYaWlcVA" TargetMode="External"/><Relationship Id="rId2462" Type="http://schemas.openxmlformats.org/officeDocument/2006/relationships/hyperlink" Target="https://disk.yandex.ru/d/Qz9LQpwnHwJ3JQ" TargetMode="External"/><Relationship Id="rId543" Type="http://schemas.openxmlformats.org/officeDocument/2006/relationships/hyperlink" Target="https://disk.yandex.ru/d/0dwRtNI9gVuMTQ" TargetMode="External"/><Relationship Id="rId1132" Type="http://schemas.openxmlformats.org/officeDocument/2006/relationships/hyperlink" Target="https://disk.yandex.ru/d/sB0VeNTKLrXMFQ" TargetMode="External"/><Relationship Id="rId2463" Type="http://schemas.openxmlformats.org/officeDocument/2006/relationships/hyperlink" Target="https://disk.yandex.ru/d/vMG45vCj1K49sg" TargetMode="External"/><Relationship Id="rId542" Type="http://schemas.openxmlformats.org/officeDocument/2006/relationships/hyperlink" Target="https://disk.yandex.ru/d/PY2x3X0OhPEeIg" TargetMode="External"/><Relationship Id="rId1133" Type="http://schemas.openxmlformats.org/officeDocument/2006/relationships/hyperlink" Target="https://disk.yandex.ru/d/Tv5LgwNK2G6zOw" TargetMode="External"/><Relationship Id="rId2464" Type="http://schemas.openxmlformats.org/officeDocument/2006/relationships/hyperlink" Target="https://disk.yandex.ru/d/jZs9e8pRmknqpQ" TargetMode="External"/><Relationship Id="rId541" Type="http://schemas.openxmlformats.org/officeDocument/2006/relationships/hyperlink" Target="https://disk.yandex.ru/d/E-5m5AZot4zlMw" TargetMode="External"/><Relationship Id="rId1134" Type="http://schemas.openxmlformats.org/officeDocument/2006/relationships/hyperlink" Target="https://disk.yandex.ru/d/bOgmu_o2yPIASQ" TargetMode="External"/><Relationship Id="rId2465" Type="http://schemas.openxmlformats.org/officeDocument/2006/relationships/hyperlink" Target="https://disk.yandex.ru/d/Qz9LQpwnHwJ3JQ" TargetMode="External"/><Relationship Id="rId540" Type="http://schemas.openxmlformats.org/officeDocument/2006/relationships/hyperlink" Target="https://disk.yandex.ru/d/ZGZSEJd4-71L4g" TargetMode="External"/><Relationship Id="rId1135" Type="http://schemas.openxmlformats.org/officeDocument/2006/relationships/hyperlink" Target="https://disk.yandex.ru/d/sB0VeNTKLrXMFQ" TargetMode="External"/><Relationship Id="rId2466" Type="http://schemas.openxmlformats.org/officeDocument/2006/relationships/hyperlink" Target="https://disk.yandex.ru/d/vMG45vCj1K49sg" TargetMode="External"/><Relationship Id="rId1125" Type="http://schemas.openxmlformats.org/officeDocument/2006/relationships/hyperlink" Target="https://disk.yandex.ru/d/EIG3XRAHjCld5A" TargetMode="External"/><Relationship Id="rId2456" Type="http://schemas.openxmlformats.org/officeDocument/2006/relationships/hyperlink" Target="https://disk.yandex.ru/d/Qz9LQpwnHwJ3JQ" TargetMode="External"/><Relationship Id="rId1126" Type="http://schemas.openxmlformats.org/officeDocument/2006/relationships/hyperlink" Target="https://disk.yandex.ru/d/sB0VeNTKLrXMFQ" TargetMode="External"/><Relationship Id="rId2457" Type="http://schemas.openxmlformats.org/officeDocument/2006/relationships/hyperlink" Target="https://disk.yandex.ru/d/vMG45vCj1K49sg" TargetMode="External"/><Relationship Id="rId1127" Type="http://schemas.openxmlformats.org/officeDocument/2006/relationships/hyperlink" Target="https://disk.yandex.ru/d/jt8Xu5LlsVm2ag" TargetMode="External"/><Relationship Id="rId2458" Type="http://schemas.openxmlformats.org/officeDocument/2006/relationships/hyperlink" Target="https://disk.yandex.ru/d/Kp6zHGpbVqorYQ" TargetMode="External"/><Relationship Id="rId1128" Type="http://schemas.openxmlformats.org/officeDocument/2006/relationships/hyperlink" Target="https://disk.yandex.ru/d/EIG3XRAHjCld5A" TargetMode="External"/><Relationship Id="rId2459" Type="http://schemas.openxmlformats.org/officeDocument/2006/relationships/hyperlink" Target="https://disk.yandex.ru/d/Qz9LQpwnHwJ3JQ" TargetMode="External"/><Relationship Id="rId1129" Type="http://schemas.openxmlformats.org/officeDocument/2006/relationships/hyperlink" Target="https://disk.yandex.ru/d/sB0VeNTKLrXMFQ" TargetMode="External"/><Relationship Id="rId536" Type="http://schemas.openxmlformats.org/officeDocument/2006/relationships/hyperlink" Target="https://disk.yandex.ru/d/PY2x3X0OhPEeIg" TargetMode="External"/><Relationship Id="rId535" Type="http://schemas.openxmlformats.org/officeDocument/2006/relationships/hyperlink" Target="https://disk.yandex.ru/d/E-5m5AZot4zlMw" TargetMode="External"/><Relationship Id="rId534" Type="http://schemas.openxmlformats.org/officeDocument/2006/relationships/hyperlink" Target="https://disk.yandex.ru/d/lhhMT2N5oGoWgQ" TargetMode="External"/><Relationship Id="rId533" Type="http://schemas.openxmlformats.org/officeDocument/2006/relationships/hyperlink" Target="https://disk.yandex.ru/d/PY2x3X0OhPEeIg" TargetMode="External"/><Relationship Id="rId539" Type="http://schemas.openxmlformats.org/officeDocument/2006/relationships/hyperlink" Target="https://disk.yandex.ru/d/PY2x3X0OhPEeIg" TargetMode="External"/><Relationship Id="rId538" Type="http://schemas.openxmlformats.org/officeDocument/2006/relationships/hyperlink" Target="https://disk.yandex.ru/d/E-5m5AZot4zlMw" TargetMode="External"/><Relationship Id="rId537" Type="http://schemas.openxmlformats.org/officeDocument/2006/relationships/hyperlink" Target="https://disk.yandex.ru/d/xGzTw_hxKtKKPw" TargetMode="External"/><Relationship Id="rId2450" Type="http://schemas.openxmlformats.org/officeDocument/2006/relationships/hyperlink" Target="https://disk.yandex.ru/d/uZ-fVWv3KJRweg" TargetMode="External"/><Relationship Id="rId1120" Type="http://schemas.openxmlformats.org/officeDocument/2006/relationships/hyperlink" Target="https://disk.yandex.ru/d/QHOY6PcunaPiUQ" TargetMode="External"/><Relationship Id="rId2451" Type="http://schemas.openxmlformats.org/officeDocument/2006/relationships/hyperlink" Target="https://disk.yandex.ru/d/6GEBDlBnd30ZFg" TargetMode="External"/><Relationship Id="rId532" Type="http://schemas.openxmlformats.org/officeDocument/2006/relationships/hyperlink" Target="https://disk.yandex.ru/d/E-5m5AZot4zlMw" TargetMode="External"/><Relationship Id="rId1121" Type="http://schemas.openxmlformats.org/officeDocument/2006/relationships/hyperlink" Target="https://disk.yandex.ru/d/i5LBDquK_7uDyA" TargetMode="External"/><Relationship Id="rId2452" Type="http://schemas.openxmlformats.org/officeDocument/2006/relationships/hyperlink" Target="https://disk.yandex.ru/d/ExZ5J-noHCjMSg" TargetMode="External"/><Relationship Id="rId531" Type="http://schemas.openxmlformats.org/officeDocument/2006/relationships/hyperlink" Target="https://disk.yandex.ru/d/LTxKD9cN3YRyNg" TargetMode="External"/><Relationship Id="rId1122" Type="http://schemas.openxmlformats.org/officeDocument/2006/relationships/hyperlink" Target="https://disk.yandex.ru/d/EpTEgqsxWHv5dg" TargetMode="External"/><Relationship Id="rId2453" Type="http://schemas.openxmlformats.org/officeDocument/2006/relationships/hyperlink" Target="https://disk.yandex.ru/d/uZ-fVWv3KJRweg" TargetMode="External"/><Relationship Id="rId530" Type="http://schemas.openxmlformats.org/officeDocument/2006/relationships/hyperlink" Target="https://disk.yandex.ru/d/PY2x3X0OhPEeIg" TargetMode="External"/><Relationship Id="rId1123" Type="http://schemas.openxmlformats.org/officeDocument/2006/relationships/hyperlink" Target="https://disk.yandex.ru/d/B15kycBvUAeLYQ" TargetMode="External"/><Relationship Id="rId2454" Type="http://schemas.openxmlformats.org/officeDocument/2006/relationships/hyperlink" Target="https://disk.yandex.ru/d/6GEBDlBnd30ZFg" TargetMode="External"/><Relationship Id="rId1124" Type="http://schemas.openxmlformats.org/officeDocument/2006/relationships/hyperlink" Target="https://disk.yandex.ru/d/tm-9H8rIoLZw7A" TargetMode="External"/><Relationship Id="rId2455" Type="http://schemas.openxmlformats.org/officeDocument/2006/relationships/hyperlink" Target="https://disk.yandex.ru/d/4ruH01wUG-Sk0Q" TargetMode="External"/><Relationship Id="rId1158" Type="http://schemas.openxmlformats.org/officeDocument/2006/relationships/hyperlink" Target="https://disk.yandex.ru/d/sB0VeNTKLrXMFQ" TargetMode="External"/><Relationship Id="rId2005" Type="http://schemas.openxmlformats.org/officeDocument/2006/relationships/hyperlink" Target="https://disk.yandex.ru/d/0_S0fBG_vHZ4kg" TargetMode="External"/><Relationship Id="rId2489" Type="http://schemas.openxmlformats.org/officeDocument/2006/relationships/hyperlink" Target="https://disk.yandex.ru/d/Qz9LQpwnHwJ3JQ" TargetMode="External"/><Relationship Id="rId1159" Type="http://schemas.openxmlformats.org/officeDocument/2006/relationships/hyperlink" Target="https://disk.yandex.ru/d/iH_66TVFK7CxgQ" TargetMode="External"/><Relationship Id="rId2006" Type="http://schemas.openxmlformats.org/officeDocument/2006/relationships/hyperlink" Target="https://disk.yandex.ru/d/9Q7XqTDWyGNFIw" TargetMode="External"/><Relationship Id="rId2007" Type="http://schemas.openxmlformats.org/officeDocument/2006/relationships/hyperlink" Target="https://disk.yandex.ru/d/gvxgESxpTZmEmA" TargetMode="External"/><Relationship Id="rId2008" Type="http://schemas.openxmlformats.org/officeDocument/2006/relationships/hyperlink" Target="https://disk.yandex.ru/d/KBZ-ilRqMr0BMQ" TargetMode="External"/><Relationship Id="rId2009" Type="http://schemas.openxmlformats.org/officeDocument/2006/relationships/hyperlink" Target="https://disk.yandex.ru/d/0_S0fBG_vHZ4kg" TargetMode="External"/><Relationship Id="rId569" Type="http://schemas.openxmlformats.org/officeDocument/2006/relationships/hyperlink" Target="https://disk.yandex.ru/d/ZYZI6Rz5cF1vgQ" TargetMode="External"/><Relationship Id="rId568" Type="http://schemas.openxmlformats.org/officeDocument/2006/relationships/hyperlink" Target="https://disk.yandex.ru/i/qwUPOXAWUVF2hQ" TargetMode="External"/><Relationship Id="rId567" Type="http://schemas.openxmlformats.org/officeDocument/2006/relationships/hyperlink" Target="https://disk.yandex.ru/d/yqDblvdDNWMSrw" TargetMode="External"/><Relationship Id="rId566" Type="http://schemas.openxmlformats.org/officeDocument/2006/relationships/hyperlink" Target="https://disk.yandex.ru/d/-2v-Fst0eNA20Q" TargetMode="External"/><Relationship Id="rId2480" Type="http://schemas.openxmlformats.org/officeDocument/2006/relationships/hyperlink" Target="https://disk.yandex.ru/d/Qz9LQpwnHwJ3JQ" TargetMode="External"/><Relationship Id="rId561" Type="http://schemas.openxmlformats.org/officeDocument/2006/relationships/hyperlink" Target="https://disk.yandex.ru/d/ZYZI6Rz5cF1vgQ" TargetMode="External"/><Relationship Id="rId1150" Type="http://schemas.openxmlformats.org/officeDocument/2006/relationships/hyperlink" Target="https://disk.yandex.ru/d/sB0VeNTKLrXMFQ" TargetMode="External"/><Relationship Id="rId2481" Type="http://schemas.openxmlformats.org/officeDocument/2006/relationships/hyperlink" Target="https://disk.yandex.ru/d/vMG45vCj1K49sg" TargetMode="External"/><Relationship Id="rId560" Type="http://schemas.openxmlformats.org/officeDocument/2006/relationships/hyperlink" Target="https://disk.yandex.ru/i/qwUPOXAWUVF2hQ" TargetMode="External"/><Relationship Id="rId1151" Type="http://schemas.openxmlformats.org/officeDocument/2006/relationships/hyperlink" Target="https://disk.yandex.ru/d/nwqMJubnJbIJlA" TargetMode="External"/><Relationship Id="rId2482" Type="http://schemas.openxmlformats.org/officeDocument/2006/relationships/hyperlink" Target="https://disk.yandex.ru/d/DDMEqPFf09VUTw" TargetMode="External"/><Relationship Id="rId1152" Type="http://schemas.openxmlformats.org/officeDocument/2006/relationships/hyperlink" Target="https://disk.yandex.ru/d/80LGqSevIchoEQ" TargetMode="External"/><Relationship Id="rId2483" Type="http://schemas.openxmlformats.org/officeDocument/2006/relationships/hyperlink" Target="https://disk.yandex.ru/d/Qz9LQpwnHwJ3JQ" TargetMode="External"/><Relationship Id="rId1153" Type="http://schemas.openxmlformats.org/officeDocument/2006/relationships/hyperlink" Target="https://disk.yandex.ru/d/sB0VeNTKLrXMFQ" TargetMode="External"/><Relationship Id="rId2000" Type="http://schemas.openxmlformats.org/officeDocument/2006/relationships/hyperlink" Target="https://disk.yandex.ru/d/KBZ-ilRqMr0BMQ" TargetMode="External"/><Relationship Id="rId2484" Type="http://schemas.openxmlformats.org/officeDocument/2006/relationships/hyperlink" Target="https://disk.yandex.ru/d/vMG45vCj1K49sg" TargetMode="External"/><Relationship Id="rId565" Type="http://schemas.openxmlformats.org/officeDocument/2006/relationships/hyperlink" Target="https://disk.yandex.ru/d/ZYZI6Rz5cF1vgQ" TargetMode="External"/><Relationship Id="rId1154" Type="http://schemas.openxmlformats.org/officeDocument/2006/relationships/hyperlink" Target="https://disk.yandex.ru/d/qJdIT7ruJcALpw" TargetMode="External"/><Relationship Id="rId2001" Type="http://schemas.openxmlformats.org/officeDocument/2006/relationships/hyperlink" Target="https://disk.yandex.ru/d/0_S0fBG_vHZ4kg" TargetMode="External"/><Relationship Id="rId2485" Type="http://schemas.openxmlformats.org/officeDocument/2006/relationships/hyperlink" Target="https://disk.yandex.ru/d/V-WQ63A7lWiEQg" TargetMode="External"/><Relationship Id="rId564" Type="http://schemas.openxmlformats.org/officeDocument/2006/relationships/hyperlink" Target="https://disk.yandex.ru/i/qwUPOXAWUVF2hQ" TargetMode="External"/><Relationship Id="rId1155" Type="http://schemas.openxmlformats.org/officeDocument/2006/relationships/hyperlink" Target="https://disk.yandex.ru/d/IuQPYHutf_ikNA" TargetMode="External"/><Relationship Id="rId2002" Type="http://schemas.openxmlformats.org/officeDocument/2006/relationships/hyperlink" Target="https://disk.yandex.ru/d/9KVZSFyUjSnCBw" TargetMode="External"/><Relationship Id="rId2486" Type="http://schemas.openxmlformats.org/officeDocument/2006/relationships/hyperlink" Target="https://disk.yandex.ru/d/Qz9LQpwnHwJ3JQ" TargetMode="External"/><Relationship Id="rId563" Type="http://schemas.openxmlformats.org/officeDocument/2006/relationships/hyperlink" Target="https://disk.yandex.ru/d/yqDblvdDNWMSrw" TargetMode="External"/><Relationship Id="rId1156" Type="http://schemas.openxmlformats.org/officeDocument/2006/relationships/hyperlink" Target="https://disk.yandex.ru/d/sB0VeNTKLrXMFQ" TargetMode="External"/><Relationship Id="rId2003" Type="http://schemas.openxmlformats.org/officeDocument/2006/relationships/hyperlink" Target="https://disk.yandex.ru/d/gvxgESxpTZmEmA" TargetMode="External"/><Relationship Id="rId2487" Type="http://schemas.openxmlformats.org/officeDocument/2006/relationships/hyperlink" Target="https://disk.yandex.ru/d/vMG45vCj1K49sg" TargetMode="External"/><Relationship Id="rId562" Type="http://schemas.openxmlformats.org/officeDocument/2006/relationships/hyperlink" Target="https://disk.yandex.ru/d/gmDGzQ8hqDu9Cg" TargetMode="External"/><Relationship Id="rId1157" Type="http://schemas.openxmlformats.org/officeDocument/2006/relationships/hyperlink" Target="https://disk.yandex.ru/d/sB0VeNTKLrXMFQ" TargetMode="External"/><Relationship Id="rId2004" Type="http://schemas.openxmlformats.org/officeDocument/2006/relationships/hyperlink" Target="https://disk.yandex.ru/d/KBZ-ilRqMr0BMQ" TargetMode="External"/><Relationship Id="rId2488" Type="http://schemas.openxmlformats.org/officeDocument/2006/relationships/hyperlink" Target="https://disk.yandex.ru/d/2sjadOw0T7qlDw" TargetMode="External"/><Relationship Id="rId1147" Type="http://schemas.openxmlformats.org/officeDocument/2006/relationships/hyperlink" Target="https://disk.yandex.ru/d/sB0VeNTKLrXMFQ" TargetMode="External"/><Relationship Id="rId2478" Type="http://schemas.openxmlformats.org/officeDocument/2006/relationships/hyperlink" Target="https://disk.yandex.ru/d/vMG45vCj1K49sg" TargetMode="External"/><Relationship Id="rId1148" Type="http://schemas.openxmlformats.org/officeDocument/2006/relationships/hyperlink" Target="https://disk.yandex.ru/d/qIpfL39VVECBlQ" TargetMode="External"/><Relationship Id="rId2479" Type="http://schemas.openxmlformats.org/officeDocument/2006/relationships/hyperlink" Target="https://disk.yandex.ru/d/khd7vI9fHANPag" TargetMode="External"/><Relationship Id="rId1149" Type="http://schemas.openxmlformats.org/officeDocument/2006/relationships/hyperlink" Target="https://disk.yandex.ru/d/vfi_-8BYbO2tFA" TargetMode="External"/><Relationship Id="rId558" Type="http://schemas.openxmlformats.org/officeDocument/2006/relationships/hyperlink" Target="https://disk.yandex.ru/d/nDVjxqg8_YB1pw" TargetMode="External"/><Relationship Id="rId557" Type="http://schemas.openxmlformats.org/officeDocument/2006/relationships/hyperlink" Target="https://disk.yandex.ru/d/ZYZI6Rz5cF1vgQ" TargetMode="External"/><Relationship Id="rId556" Type="http://schemas.openxmlformats.org/officeDocument/2006/relationships/hyperlink" Target="https://disk.yandex.ru/i/qwUPOXAWUVF2hQ" TargetMode="External"/><Relationship Id="rId555" Type="http://schemas.openxmlformats.org/officeDocument/2006/relationships/hyperlink" Target="https://disk.yandex.ru/d/yqDblvdDNWMSrw" TargetMode="External"/><Relationship Id="rId559" Type="http://schemas.openxmlformats.org/officeDocument/2006/relationships/hyperlink" Target="https://disk.yandex.ru/d/yqDblvdDNWMSrw" TargetMode="External"/><Relationship Id="rId550" Type="http://schemas.openxmlformats.org/officeDocument/2006/relationships/hyperlink" Target="https://disk.yandex.ru/d/xglx4G6IzvEo7g" TargetMode="External"/><Relationship Id="rId2470" Type="http://schemas.openxmlformats.org/officeDocument/2006/relationships/hyperlink" Target="https://disk.yandex.ru/d/Kxf03bDOGbcmIg" TargetMode="External"/><Relationship Id="rId1140" Type="http://schemas.openxmlformats.org/officeDocument/2006/relationships/hyperlink" Target="https://disk.yandex.ru/d/BCTAPm3u_dhxUA" TargetMode="External"/><Relationship Id="rId2471" Type="http://schemas.openxmlformats.org/officeDocument/2006/relationships/hyperlink" Target="https://disk.yandex.ru/d/Qz9LQpwnHwJ3JQ" TargetMode="External"/><Relationship Id="rId1141" Type="http://schemas.openxmlformats.org/officeDocument/2006/relationships/hyperlink" Target="https://disk.yandex.ru/d/sB0VeNTKLrXMFQ" TargetMode="External"/><Relationship Id="rId2472" Type="http://schemas.openxmlformats.org/officeDocument/2006/relationships/hyperlink" Target="https://disk.yandex.ru/d/vMG45vCj1K49sg" TargetMode="External"/><Relationship Id="rId1142" Type="http://schemas.openxmlformats.org/officeDocument/2006/relationships/hyperlink" Target="https://disk.yandex.ru/d/wdsj3NjH_T8HEg" TargetMode="External"/><Relationship Id="rId2473" Type="http://schemas.openxmlformats.org/officeDocument/2006/relationships/hyperlink" Target="https://disk.yandex.ru/d/XNYjDnwcZicdlQ" TargetMode="External"/><Relationship Id="rId554" Type="http://schemas.openxmlformats.org/officeDocument/2006/relationships/hyperlink" Target="https://disk.yandex.ru/d/oSe4OeYkSLIaMA" TargetMode="External"/><Relationship Id="rId1143" Type="http://schemas.openxmlformats.org/officeDocument/2006/relationships/hyperlink" Target="https://disk.yandex.ru/d/UPbY4mEyZDG6Qw" TargetMode="External"/><Relationship Id="rId2474" Type="http://schemas.openxmlformats.org/officeDocument/2006/relationships/hyperlink" Target="https://disk.yandex.ru/d/Qz9LQpwnHwJ3JQ" TargetMode="External"/><Relationship Id="rId553" Type="http://schemas.openxmlformats.org/officeDocument/2006/relationships/hyperlink" Target="https://disk.yandex.ru/d/ZYZI6Rz5cF1vgQ" TargetMode="External"/><Relationship Id="rId1144" Type="http://schemas.openxmlformats.org/officeDocument/2006/relationships/hyperlink" Target="https://disk.yandex.ru/d/sB0VeNTKLrXMFQ" TargetMode="External"/><Relationship Id="rId2475" Type="http://schemas.openxmlformats.org/officeDocument/2006/relationships/hyperlink" Target="https://disk.yandex.ru/d/vMG45vCj1K49sg" TargetMode="External"/><Relationship Id="rId552" Type="http://schemas.openxmlformats.org/officeDocument/2006/relationships/hyperlink" Target="https://disk.yandex.ru/i/qwUPOXAWUVF2hQ" TargetMode="External"/><Relationship Id="rId1145" Type="http://schemas.openxmlformats.org/officeDocument/2006/relationships/hyperlink" Target="https://disk.yandex.ru/d/_-pFwhlz2ciqzg" TargetMode="External"/><Relationship Id="rId2476" Type="http://schemas.openxmlformats.org/officeDocument/2006/relationships/hyperlink" Target="https://disk.yandex.ru/d/D9p9yeLfXYEdqw" TargetMode="External"/><Relationship Id="rId551" Type="http://schemas.openxmlformats.org/officeDocument/2006/relationships/hyperlink" Target="https://disk.yandex.ru/d/yqDblvdDNWMSrw" TargetMode="External"/><Relationship Id="rId1146" Type="http://schemas.openxmlformats.org/officeDocument/2006/relationships/hyperlink" Target="https://disk.yandex.ru/d/XNhAZ9SIh8ZEwg" TargetMode="External"/><Relationship Id="rId2477" Type="http://schemas.openxmlformats.org/officeDocument/2006/relationships/hyperlink" Target="https://disk.yandex.ru/d/Qz9LQpwnHwJ3JQ" TargetMode="External"/><Relationship Id="rId2090" Type="http://schemas.openxmlformats.org/officeDocument/2006/relationships/hyperlink" Target="https://disk.yandex.ru/d/Ae0T0huMZQQq5Q" TargetMode="External"/><Relationship Id="rId2091" Type="http://schemas.openxmlformats.org/officeDocument/2006/relationships/hyperlink" Target="https://disk.yandex.ru/d/z_FnarVbBK_Byg" TargetMode="External"/><Relationship Id="rId2092" Type="http://schemas.openxmlformats.org/officeDocument/2006/relationships/hyperlink" Target="https://disk.yandex.ru/d/_1_bgmlyqNOyOw" TargetMode="External"/><Relationship Id="rId2093" Type="http://schemas.openxmlformats.org/officeDocument/2006/relationships/hyperlink" Target="https://disk.yandex.ru/d/5hwkxfy9Raf5WA" TargetMode="External"/><Relationship Id="rId2094" Type="http://schemas.openxmlformats.org/officeDocument/2006/relationships/hyperlink" Target="https://disk.yandex.ru/d/MuL_ijYGWaRQig" TargetMode="External"/><Relationship Id="rId2095" Type="http://schemas.openxmlformats.org/officeDocument/2006/relationships/hyperlink" Target="https://disk.yandex.ru/d/z_FnarVbBK_Byg" TargetMode="External"/><Relationship Id="rId2096" Type="http://schemas.openxmlformats.org/officeDocument/2006/relationships/hyperlink" Target="https://disk.yandex.ru/d/_1_bgmlyqNOyOw" TargetMode="External"/><Relationship Id="rId2097" Type="http://schemas.openxmlformats.org/officeDocument/2006/relationships/hyperlink" Target="https://disk.yandex.ru/d/5hwkxfy9Raf5WA" TargetMode="External"/><Relationship Id="rId2098" Type="http://schemas.openxmlformats.org/officeDocument/2006/relationships/hyperlink" Target="https://disk.yandex.ru/d/S9Ykfyb8CsxDWw" TargetMode="External"/><Relationship Id="rId2099" Type="http://schemas.openxmlformats.org/officeDocument/2006/relationships/hyperlink" Target="https://disk.yandex.ru/d/z_FnarVbBK_Byg" TargetMode="External"/><Relationship Id="rId2060" Type="http://schemas.openxmlformats.org/officeDocument/2006/relationships/hyperlink" Target="https://disk.yandex.ru/d/QHgV9gxwyyDfyA" TargetMode="External"/><Relationship Id="rId2061" Type="http://schemas.openxmlformats.org/officeDocument/2006/relationships/hyperlink" Target="https://disk.yandex.ru/d/RHKCGkxcKQj8ew" TargetMode="External"/><Relationship Id="rId2062" Type="http://schemas.openxmlformats.org/officeDocument/2006/relationships/hyperlink" Target="https://disk.yandex.ru/d/h4SozJELerVH3Q" TargetMode="External"/><Relationship Id="rId2063" Type="http://schemas.openxmlformats.org/officeDocument/2006/relationships/hyperlink" Target="https://disk.yandex.ru/d/z_FnarVbBK_Byg" TargetMode="External"/><Relationship Id="rId2064" Type="http://schemas.openxmlformats.org/officeDocument/2006/relationships/hyperlink" Target="https://disk.yandex.ru/d/_1_bgmlyqNOyOw" TargetMode="External"/><Relationship Id="rId2065" Type="http://schemas.openxmlformats.org/officeDocument/2006/relationships/hyperlink" Target="https://disk.yandex.ru/d/5hwkxfy9Raf5WA" TargetMode="External"/><Relationship Id="rId2066" Type="http://schemas.openxmlformats.org/officeDocument/2006/relationships/hyperlink" Target="https://disk.yandex.ru/d/jgkN1tC2ZmKgug" TargetMode="External"/><Relationship Id="rId2067" Type="http://schemas.openxmlformats.org/officeDocument/2006/relationships/hyperlink" Target="https://disk.yandex.ru/d/z_FnarVbBK_Byg" TargetMode="External"/><Relationship Id="rId2068" Type="http://schemas.openxmlformats.org/officeDocument/2006/relationships/hyperlink" Target="https://disk.yandex.ru/d/_1_bgmlyqNOyOw" TargetMode="External"/><Relationship Id="rId2069" Type="http://schemas.openxmlformats.org/officeDocument/2006/relationships/hyperlink" Target="https://disk.yandex.ru/d/5hwkxfy9Raf5WA" TargetMode="External"/><Relationship Id="rId2050" Type="http://schemas.openxmlformats.org/officeDocument/2006/relationships/hyperlink" Target="https://disk.yandex.ru/d/LUchiLtYMkFstg" TargetMode="External"/><Relationship Id="rId2051" Type="http://schemas.openxmlformats.org/officeDocument/2006/relationships/hyperlink" Target="https://disk.yandex.ru/d/QHgV9gxwyyDfyA" TargetMode="External"/><Relationship Id="rId495" Type="http://schemas.openxmlformats.org/officeDocument/2006/relationships/hyperlink" Target="https://disk.yandex.ru/d/nW-PKCScnHWxGw" TargetMode="External"/><Relationship Id="rId2052" Type="http://schemas.openxmlformats.org/officeDocument/2006/relationships/hyperlink" Target="https://disk.yandex.ru/d/RHKCGkxcKQj8ew" TargetMode="External"/><Relationship Id="rId494" Type="http://schemas.openxmlformats.org/officeDocument/2006/relationships/hyperlink" Target="https://disk.yandex.ru/d/IpERwkiO9HpLDw" TargetMode="External"/><Relationship Id="rId2053" Type="http://schemas.openxmlformats.org/officeDocument/2006/relationships/hyperlink" Target="https://disk.yandex.ru/d/5RtzkgyAd23mnw" TargetMode="External"/><Relationship Id="rId493" Type="http://schemas.openxmlformats.org/officeDocument/2006/relationships/hyperlink" Target="https://disk.yandex.ru/d/I-UK317Pxv3n1A" TargetMode="External"/><Relationship Id="rId2054" Type="http://schemas.openxmlformats.org/officeDocument/2006/relationships/hyperlink" Target="https://disk.yandex.ru/d/QHgV9gxwyyDfyA" TargetMode="External"/><Relationship Id="rId492" Type="http://schemas.openxmlformats.org/officeDocument/2006/relationships/hyperlink" Target="https://disk.yandex.ru/d/g5lB73NBY_DLoQ" TargetMode="External"/><Relationship Id="rId2055" Type="http://schemas.openxmlformats.org/officeDocument/2006/relationships/hyperlink" Target="https://disk.yandex.ru/d/RHKCGkxcKQj8ew" TargetMode="External"/><Relationship Id="rId499" Type="http://schemas.openxmlformats.org/officeDocument/2006/relationships/hyperlink" Target="https://disk.yandex.ru/d/nW-PKCScnHWxGw" TargetMode="External"/><Relationship Id="rId2056" Type="http://schemas.openxmlformats.org/officeDocument/2006/relationships/hyperlink" Target="https://disk.yandex.ru/d/tyA7FcE7_hffFw" TargetMode="External"/><Relationship Id="rId498" Type="http://schemas.openxmlformats.org/officeDocument/2006/relationships/hyperlink" Target="https://disk.yandex.ru/d/EME8koGjoY-DIw" TargetMode="External"/><Relationship Id="rId2057" Type="http://schemas.openxmlformats.org/officeDocument/2006/relationships/hyperlink" Target="https://disk.yandex.ru/d/QHgV9gxwyyDfyA" TargetMode="External"/><Relationship Id="rId497" Type="http://schemas.openxmlformats.org/officeDocument/2006/relationships/hyperlink" Target="https://disk.yandex.ru/d/I-UK317Pxv3n1A" TargetMode="External"/><Relationship Id="rId2058" Type="http://schemas.openxmlformats.org/officeDocument/2006/relationships/hyperlink" Target="https://disk.yandex.ru/d/RHKCGkxcKQj8ew" TargetMode="External"/><Relationship Id="rId496" Type="http://schemas.openxmlformats.org/officeDocument/2006/relationships/hyperlink" Target="https://disk.yandex.ru/d/g5lB73NBY_DLoQ" TargetMode="External"/><Relationship Id="rId2059" Type="http://schemas.openxmlformats.org/officeDocument/2006/relationships/hyperlink" Target="https://disk.yandex.ru/d/ddGB-BnHuQ74kg" TargetMode="External"/><Relationship Id="rId2080" Type="http://schemas.openxmlformats.org/officeDocument/2006/relationships/hyperlink" Target="https://disk.yandex.ru/d/_1_bgmlyqNOyOw" TargetMode="External"/><Relationship Id="rId2081" Type="http://schemas.openxmlformats.org/officeDocument/2006/relationships/hyperlink" Target="https://disk.yandex.ru/d/5hwkxfy9Raf5WA" TargetMode="External"/><Relationship Id="rId2082" Type="http://schemas.openxmlformats.org/officeDocument/2006/relationships/hyperlink" Target="https://disk.yandex.ru/d/pa5sGc5VlTByag" TargetMode="External"/><Relationship Id="rId2083" Type="http://schemas.openxmlformats.org/officeDocument/2006/relationships/hyperlink" Target="https://disk.yandex.ru/d/z_FnarVbBK_Byg" TargetMode="External"/><Relationship Id="rId2084" Type="http://schemas.openxmlformats.org/officeDocument/2006/relationships/hyperlink" Target="https://disk.yandex.ru/d/_1_bgmlyqNOyOw" TargetMode="External"/><Relationship Id="rId2085" Type="http://schemas.openxmlformats.org/officeDocument/2006/relationships/hyperlink" Target="https://disk.yandex.ru/d/5hwkxfy9Raf5WA" TargetMode="External"/><Relationship Id="rId2086" Type="http://schemas.openxmlformats.org/officeDocument/2006/relationships/hyperlink" Target="https://disk.yandex.ru/d/1L-VojdLGyeG0w" TargetMode="External"/><Relationship Id="rId2087" Type="http://schemas.openxmlformats.org/officeDocument/2006/relationships/hyperlink" Target="https://disk.yandex.ru/d/z_FnarVbBK_Byg" TargetMode="External"/><Relationship Id="rId2088" Type="http://schemas.openxmlformats.org/officeDocument/2006/relationships/hyperlink" Target="https://disk.yandex.ru/d/_1_bgmlyqNOyOw" TargetMode="External"/><Relationship Id="rId2089" Type="http://schemas.openxmlformats.org/officeDocument/2006/relationships/hyperlink" Target="https://disk.yandex.ru/d/5hwkxfy9Raf5WA" TargetMode="External"/><Relationship Id="rId2070" Type="http://schemas.openxmlformats.org/officeDocument/2006/relationships/hyperlink" Target="https://disk.yandex.ru/d/L3j6h_Evg_lzDw" TargetMode="External"/><Relationship Id="rId2071" Type="http://schemas.openxmlformats.org/officeDocument/2006/relationships/hyperlink" Target="https://disk.yandex.ru/d/z_FnarVbBK_Byg" TargetMode="External"/><Relationship Id="rId2072" Type="http://schemas.openxmlformats.org/officeDocument/2006/relationships/hyperlink" Target="https://disk.yandex.ru/d/_1_bgmlyqNOyOw" TargetMode="External"/><Relationship Id="rId2073" Type="http://schemas.openxmlformats.org/officeDocument/2006/relationships/hyperlink" Target="https://disk.yandex.ru/d/5hwkxfy9Raf5WA" TargetMode="External"/><Relationship Id="rId2074" Type="http://schemas.openxmlformats.org/officeDocument/2006/relationships/hyperlink" Target="https://disk.yandex.ru/d/nBM2swffB24CFQ" TargetMode="External"/><Relationship Id="rId2075" Type="http://schemas.openxmlformats.org/officeDocument/2006/relationships/hyperlink" Target="https://disk.yandex.ru/d/z_FnarVbBK_Byg" TargetMode="External"/><Relationship Id="rId2076" Type="http://schemas.openxmlformats.org/officeDocument/2006/relationships/hyperlink" Target="https://disk.yandex.ru/d/_1_bgmlyqNOyOw" TargetMode="External"/><Relationship Id="rId2077" Type="http://schemas.openxmlformats.org/officeDocument/2006/relationships/hyperlink" Target="https://disk.yandex.ru/d/5hwkxfy9Raf5WA" TargetMode="External"/><Relationship Id="rId2078" Type="http://schemas.openxmlformats.org/officeDocument/2006/relationships/hyperlink" Target="https://disk.yandex.ru/d/jR9-sgtpjQQfvw" TargetMode="External"/><Relationship Id="rId2079" Type="http://schemas.openxmlformats.org/officeDocument/2006/relationships/hyperlink" Target="https://disk.yandex.ru/d/z_FnarVbBK_Byg" TargetMode="External"/><Relationship Id="rId1610" Type="http://schemas.openxmlformats.org/officeDocument/2006/relationships/hyperlink" Target="https://disk.yandex.ru/d/BRzPXoWtdmS8Nw" TargetMode="External"/><Relationship Id="rId1611" Type="http://schemas.openxmlformats.org/officeDocument/2006/relationships/hyperlink" Target="https://disk.yandex.ru/d/ETHvCzVJ7F_LMQ" TargetMode="External"/><Relationship Id="rId1612" Type="http://schemas.openxmlformats.org/officeDocument/2006/relationships/hyperlink" Target="https://disk.yandex.ru/d/OCNfE6TCIAegnA" TargetMode="External"/><Relationship Id="rId1613" Type="http://schemas.openxmlformats.org/officeDocument/2006/relationships/hyperlink" Target="https://disk.yandex.ru/d/lfk8CUeDBs0p-A" TargetMode="External"/><Relationship Id="rId1614" Type="http://schemas.openxmlformats.org/officeDocument/2006/relationships/hyperlink" Target="https://disk.yandex.ru/d/BRzPXoWtdmS8Nw" TargetMode="External"/><Relationship Id="rId1615" Type="http://schemas.openxmlformats.org/officeDocument/2006/relationships/hyperlink" Target="https://disk.yandex.ru/d/ETHvCzVJ7F_LMQ" TargetMode="External"/><Relationship Id="rId1616" Type="http://schemas.openxmlformats.org/officeDocument/2006/relationships/hyperlink" Target="https://disk.yandex.ru/d/OCNfE6TCIAegnA" TargetMode="External"/><Relationship Id="rId907" Type="http://schemas.openxmlformats.org/officeDocument/2006/relationships/hyperlink" Target="https://disk.yandex.ru/d/-U5rKx__aY9bUw" TargetMode="External"/><Relationship Id="rId1617" Type="http://schemas.openxmlformats.org/officeDocument/2006/relationships/hyperlink" Target="https://disk.yandex.ru/d/w0gN9V878-8QYQ" TargetMode="External"/><Relationship Id="rId906" Type="http://schemas.openxmlformats.org/officeDocument/2006/relationships/hyperlink" Target="https://youtu.be/FQ4yIKt1ABI" TargetMode="External"/><Relationship Id="rId1618" Type="http://schemas.openxmlformats.org/officeDocument/2006/relationships/hyperlink" Target="https://disk.yandex.ru/d/BRzPXoWtdmS8Nw" TargetMode="External"/><Relationship Id="rId905" Type="http://schemas.openxmlformats.org/officeDocument/2006/relationships/hyperlink" Target="https://disk.yandex.ru/d/3wfhGKadB4w1Xg" TargetMode="External"/><Relationship Id="rId1619" Type="http://schemas.openxmlformats.org/officeDocument/2006/relationships/hyperlink" Target="https://disk.yandex.ru/d/ETHvCzVJ7F_LMQ" TargetMode="External"/><Relationship Id="rId904" Type="http://schemas.openxmlformats.org/officeDocument/2006/relationships/hyperlink" Target="https://disk.yandex.ru/d/5mtLGQpxe33Sag" TargetMode="External"/><Relationship Id="rId909" Type="http://schemas.openxmlformats.org/officeDocument/2006/relationships/hyperlink" Target="https://youtu.be/FQ4yIKt1ABI" TargetMode="External"/><Relationship Id="rId908" Type="http://schemas.openxmlformats.org/officeDocument/2006/relationships/hyperlink" Target="https://disk.yandex.ru/d/3wfhGKadB4w1Xg" TargetMode="External"/><Relationship Id="rId903" Type="http://schemas.openxmlformats.org/officeDocument/2006/relationships/hyperlink" Target="https://youtu.be/FQ4yIKt1ABI" TargetMode="External"/><Relationship Id="rId902" Type="http://schemas.openxmlformats.org/officeDocument/2006/relationships/hyperlink" Target="https://disk.yandex.ru/d/3wfhGKadB4w1Xg" TargetMode="External"/><Relationship Id="rId901" Type="http://schemas.openxmlformats.org/officeDocument/2006/relationships/hyperlink" Target="https://disk.yandex.ru/d/OoMWXbLVpMVxaA" TargetMode="External"/><Relationship Id="rId900" Type="http://schemas.openxmlformats.org/officeDocument/2006/relationships/hyperlink" Target="https://youtu.be/FQ4yIKt1ABI" TargetMode="External"/><Relationship Id="rId1600" Type="http://schemas.openxmlformats.org/officeDocument/2006/relationships/hyperlink" Target="https://disk.yandex.ru/d/aAO46jcEBBkb6A" TargetMode="External"/><Relationship Id="rId1601" Type="http://schemas.openxmlformats.org/officeDocument/2006/relationships/hyperlink" Target="https://disk.yandex.ru/d/Hn0qlhnR6eAb-w" TargetMode="External"/><Relationship Id="rId1602" Type="http://schemas.openxmlformats.org/officeDocument/2006/relationships/hyperlink" Target="https://disk.yandex.ru/d/ooqsgHUMTO8eMQ" TargetMode="External"/><Relationship Id="rId1603" Type="http://schemas.openxmlformats.org/officeDocument/2006/relationships/hyperlink" Target="https://disk.yandex.ru/d/804w0JglcyZFFQ" TargetMode="External"/><Relationship Id="rId1604" Type="http://schemas.openxmlformats.org/officeDocument/2006/relationships/hyperlink" Target="https://disk.yandex.ru/d/aAO46jcEBBkb6A" TargetMode="External"/><Relationship Id="rId1605" Type="http://schemas.openxmlformats.org/officeDocument/2006/relationships/hyperlink" Target="https://disk.yandex.ru/d/X5jI3m4u3YZR0w" TargetMode="External"/><Relationship Id="rId1606" Type="http://schemas.openxmlformats.org/officeDocument/2006/relationships/hyperlink" Target="https://disk.yandex.ru/d/ooqsgHUMTO8eMQ" TargetMode="External"/><Relationship Id="rId1607" Type="http://schemas.openxmlformats.org/officeDocument/2006/relationships/hyperlink" Target="https://disk.yandex.ru/d/804w0JglcyZFFQ" TargetMode="External"/><Relationship Id="rId1608" Type="http://schemas.openxmlformats.org/officeDocument/2006/relationships/hyperlink" Target="https://disk.yandex.ru/d/aAO46jcEBBkb6A" TargetMode="External"/><Relationship Id="rId1609" Type="http://schemas.openxmlformats.org/officeDocument/2006/relationships/hyperlink" Target="https://disk.yandex.ru/d/McLCxdHnJFUuVA" TargetMode="External"/><Relationship Id="rId1631" Type="http://schemas.openxmlformats.org/officeDocument/2006/relationships/hyperlink" Target="https://disk.yandex.ru/d/ETHvCzVJ7F_LMQ" TargetMode="External"/><Relationship Id="rId1632" Type="http://schemas.openxmlformats.org/officeDocument/2006/relationships/hyperlink" Target="https://disk.yandex.ru/d/OCNfE6TCIAegnA" TargetMode="External"/><Relationship Id="rId1633" Type="http://schemas.openxmlformats.org/officeDocument/2006/relationships/hyperlink" Target="https://disk.yandex.ru/d/JFvYVuv8QU1j1w" TargetMode="External"/><Relationship Id="rId1634" Type="http://schemas.openxmlformats.org/officeDocument/2006/relationships/hyperlink" Target="https://disk.yandex.ru/d/BRzPXoWtdmS8Nw" TargetMode="External"/><Relationship Id="rId1635" Type="http://schemas.openxmlformats.org/officeDocument/2006/relationships/hyperlink" Target="https://disk.yandex.ru/d/ETHvCzVJ7F_LMQ" TargetMode="External"/><Relationship Id="rId1636" Type="http://schemas.openxmlformats.org/officeDocument/2006/relationships/hyperlink" Target="https://disk.yandex.ru/d/OCNfE6TCIAegnA" TargetMode="External"/><Relationship Id="rId1637" Type="http://schemas.openxmlformats.org/officeDocument/2006/relationships/hyperlink" Target="https://disk.yandex.ru/d/APlSDS8mQoRa9Q" TargetMode="External"/><Relationship Id="rId1638" Type="http://schemas.openxmlformats.org/officeDocument/2006/relationships/hyperlink" Target="https://disk.yandex.ru/d/BRzPXoWtdmS8Nw" TargetMode="External"/><Relationship Id="rId929" Type="http://schemas.openxmlformats.org/officeDocument/2006/relationships/hyperlink" Target="https://disk.yandex.ru/d/3wfhGKadB4w1Xg" TargetMode="External"/><Relationship Id="rId1639" Type="http://schemas.openxmlformats.org/officeDocument/2006/relationships/hyperlink" Target="https://disk.yandex.ru/d/ETHvCzVJ7F_LMQ" TargetMode="External"/><Relationship Id="rId928" Type="http://schemas.openxmlformats.org/officeDocument/2006/relationships/hyperlink" Target="https://disk.yandex.ru/d/_LtNWB1mPaMvPw" TargetMode="External"/><Relationship Id="rId927" Type="http://schemas.openxmlformats.org/officeDocument/2006/relationships/hyperlink" Target="https://youtu.be/FQ4yIKt1ABI" TargetMode="External"/><Relationship Id="rId926" Type="http://schemas.openxmlformats.org/officeDocument/2006/relationships/hyperlink" Target="https://disk.yandex.ru/d/3wfhGKadB4w1Xg" TargetMode="External"/><Relationship Id="rId921" Type="http://schemas.openxmlformats.org/officeDocument/2006/relationships/hyperlink" Target="https://youtu.be/FQ4yIKt1ABI" TargetMode="External"/><Relationship Id="rId920" Type="http://schemas.openxmlformats.org/officeDocument/2006/relationships/hyperlink" Target="https://disk.yandex.ru/d/3wfhGKadB4w1Xg" TargetMode="External"/><Relationship Id="rId925" Type="http://schemas.openxmlformats.org/officeDocument/2006/relationships/hyperlink" Target="https://disk.yandex.ru/d/I803UFSsvFijeg" TargetMode="External"/><Relationship Id="rId924" Type="http://schemas.openxmlformats.org/officeDocument/2006/relationships/hyperlink" Target="https://youtu.be/FQ4yIKt1ABI" TargetMode="External"/><Relationship Id="rId923" Type="http://schemas.openxmlformats.org/officeDocument/2006/relationships/hyperlink" Target="https://disk.yandex.ru/d/3wfhGKadB4w1Xg" TargetMode="External"/><Relationship Id="rId922" Type="http://schemas.openxmlformats.org/officeDocument/2006/relationships/hyperlink" Target="https://disk.yandex.ru/d/4A0xMBua7YaELA" TargetMode="External"/><Relationship Id="rId1630" Type="http://schemas.openxmlformats.org/officeDocument/2006/relationships/hyperlink" Target="https://disk.yandex.ru/d/BRzPXoWtdmS8Nw" TargetMode="External"/><Relationship Id="rId1620" Type="http://schemas.openxmlformats.org/officeDocument/2006/relationships/hyperlink" Target="https://disk.yandex.ru/d/OCNfE6TCIAegnA" TargetMode="External"/><Relationship Id="rId1621" Type="http://schemas.openxmlformats.org/officeDocument/2006/relationships/hyperlink" Target="https://disk.yandex.ru/d/CXGntB7k7omOWw" TargetMode="External"/><Relationship Id="rId1622" Type="http://schemas.openxmlformats.org/officeDocument/2006/relationships/hyperlink" Target="https://disk.yandex.ru/d/BRzPXoWtdmS8Nw" TargetMode="External"/><Relationship Id="rId1623" Type="http://schemas.openxmlformats.org/officeDocument/2006/relationships/hyperlink" Target="https://disk.yandex.ru/d/ETHvCzVJ7F_LMQ" TargetMode="External"/><Relationship Id="rId1624" Type="http://schemas.openxmlformats.org/officeDocument/2006/relationships/hyperlink" Target="https://disk.yandex.ru/d/OCNfE6TCIAegnA" TargetMode="External"/><Relationship Id="rId1625" Type="http://schemas.openxmlformats.org/officeDocument/2006/relationships/hyperlink" Target="https://disk.yandex.ru/d/OnY4zuvsR5byGA" TargetMode="External"/><Relationship Id="rId1626" Type="http://schemas.openxmlformats.org/officeDocument/2006/relationships/hyperlink" Target="https://disk.yandex.ru/d/BRzPXoWtdmS8Nw" TargetMode="External"/><Relationship Id="rId1627" Type="http://schemas.openxmlformats.org/officeDocument/2006/relationships/hyperlink" Target="https://disk.yandex.ru/d/ETHvCzVJ7F_LMQ" TargetMode="External"/><Relationship Id="rId918" Type="http://schemas.openxmlformats.org/officeDocument/2006/relationships/hyperlink" Target="https://youtu.be/FQ4yIKt1ABI" TargetMode="External"/><Relationship Id="rId1628" Type="http://schemas.openxmlformats.org/officeDocument/2006/relationships/hyperlink" Target="https://disk.yandex.ru/d/OCNfE6TCIAegnA" TargetMode="External"/><Relationship Id="rId917" Type="http://schemas.openxmlformats.org/officeDocument/2006/relationships/hyperlink" Target="https://disk.yandex.ru/d/3wfhGKadB4w1Xg" TargetMode="External"/><Relationship Id="rId1629" Type="http://schemas.openxmlformats.org/officeDocument/2006/relationships/hyperlink" Target="https://disk.yandex.ru/d/P8Q9ZlIGt_1gkg" TargetMode="External"/><Relationship Id="rId916" Type="http://schemas.openxmlformats.org/officeDocument/2006/relationships/hyperlink" Target="https://disk.yandex.ru/d/Bicoh4vMu2fIlQ" TargetMode="External"/><Relationship Id="rId915" Type="http://schemas.openxmlformats.org/officeDocument/2006/relationships/hyperlink" Target="https://youtu.be/FQ4yIKt1ABI" TargetMode="External"/><Relationship Id="rId919" Type="http://schemas.openxmlformats.org/officeDocument/2006/relationships/hyperlink" Target="https://disk.yandex.ru/d/l23NMDr-kahJDw" TargetMode="External"/><Relationship Id="rId910" Type="http://schemas.openxmlformats.org/officeDocument/2006/relationships/hyperlink" Target="https://disk.yandex.ru/d/tJ8cMesOzRzk7g" TargetMode="External"/><Relationship Id="rId914" Type="http://schemas.openxmlformats.org/officeDocument/2006/relationships/hyperlink" Target="https://disk.yandex.ru/d/3wfhGKadB4w1Xg" TargetMode="External"/><Relationship Id="rId913" Type="http://schemas.openxmlformats.org/officeDocument/2006/relationships/hyperlink" Target="https://disk.yandex.ru/d/-xpW6CCT4TTvew" TargetMode="External"/><Relationship Id="rId912" Type="http://schemas.openxmlformats.org/officeDocument/2006/relationships/hyperlink" Target="https://youtu.be/FQ4yIKt1ABI" TargetMode="External"/><Relationship Id="rId911" Type="http://schemas.openxmlformats.org/officeDocument/2006/relationships/hyperlink" Target="https://disk.yandex.ru/d/3wfhGKadB4w1Xg" TargetMode="External"/><Relationship Id="rId1213" Type="http://schemas.openxmlformats.org/officeDocument/2006/relationships/hyperlink" Target="https://disk.yandex.ru/d/EMc4KI4Mc1BLXQ" TargetMode="External"/><Relationship Id="rId1697" Type="http://schemas.openxmlformats.org/officeDocument/2006/relationships/hyperlink" Target="https://disk.yandex.ru/d/rvHKZch7GwyaiQ" TargetMode="External"/><Relationship Id="rId2544" Type="http://schemas.openxmlformats.org/officeDocument/2006/relationships/hyperlink" Target="https://disk.yandex.ru/d/-bRLzzOGE5dEnQ" TargetMode="External"/><Relationship Id="rId1214" Type="http://schemas.openxmlformats.org/officeDocument/2006/relationships/hyperlink" Target="https://disk.yandex.ru/d/GauPkjgF8LPrDQ" TargetMode="External"/><Relationship Id="rId1698" Type="http://schemas.openxmlformats.org/officeDocument/2006/relationships/hyperlink" Target="https://disk.yandex.ru/d/xy_Tsq_E3rvldQ" TargetMode="External"/><Relationship Id="rId2545" Type="http://schemas.openxmlformats.org/officeDocument/2006/relationships/hyperlink" Target="https://disk.yandex.ru/d/hTTq6OQiAqhvxQ" TargetMode="External"/><Relationship Id="rId1215" Type="http://schemas.openxmlformats.org/officeDocument/2006/relationships/hyperlink" Target="https://disk.yandex.ru/d/g7jib0IL_a36xQ" TargetMode="External"/><Relationship Id="rId1699" Type="http://schemas.openxmlformats.org/officeDocument/2006/relationships/hyperlink" Target="https://disk.yandex.ru/d/ct5vMPklveasdA" TargetMode="External"/><Relationship Id="rId2546" Type="http://schemas.openxmlformats.org/officeDocument/2006/relationships/hyperlink" Target="https://disk.yandex.ru/d/voSxF6K6S6Vi2A" TargetMode="External"/><Relationship Id="rId1216" Type="http://schemas.openxmlformats.org/officeDocument/2006/relationships/hyperlink" Target="https://disk.yandex.ru/d/fIn3yaQZ6-I6Pw" TargetMode="External"/><Relationship Id="rId2547" Type="http://schemas.openxmlformats.org/officeDocument/2006/relationships/hyperlink" Target="https://disk.yandex.ru/d/-bRLzzOGE5dEnQ" TargetMode="External"/><Relationship Id="rId1217" Type="http://schemas.openxmlformats.org/officeDocument/2006/relationships/hyperlink" Target="https://disk.yandex.ru/d/EMc4KI4Mc1BLXQ" TargetMode="External"/><Relationship Id="rId2548" Type="http://schemas.openxmlformats.org/officeDocument/2006/relationships/hyperlink" Target="https://disk.yandex.ru/d/Xu-l5BxP9g51_w" TargetMode="External"/><Relationship Id="rId1218" Type="http://schemas.openxmlformats.org/officeDocument/2006/relationships/hyperlink" Target="https://disk.yandex.ru/d/iyUauPYQK_tnhg" TargetMode="External"/><Relationship Id="rId2549" Type="http://schemas.openxmlformats.org/officeDocument/2006/relationships/hyperlink" Target="https://disk.yandex.ru/d/voSxF6K6S6Vi2A" TargetMode="External"/><Relationship Id="rId1219" Type="http://schemas.openxmlformats.org/officeDocument/2006/relationships/hyperlink" Target="https://disk.yandex.ru/d/g7jib0IL_a36xQ" TargetMode="External"/><Relationship Id="rId866" Type="http://schemas.openxmlformats.org/officeDocument/2006/relationships/hyperlink" Target="https://disk.yandex.ru/d/oZshOtyIO1zDHw" TargetMode="External"/><Relationship Id="rId865" Type="http://schemas.openxmlformats.org/officeDocument/2006/relationships/hyperlink" Target="https://disk.yandex.ru/d/AkhqmpTmmmv9Xw" TargetMode="External"/><Relationship Id="rId864" Type="http://schemas.openxmlformats.org/officeDocument/2006/relationships/hyperlink" Target="https://youtu.be/KJnbdaIOB9Y" TargetMode="External"/><Relationship Id="rId863" Type="http://schemas.openxmlformats.org/officeDocument/2006/relationships/hyperlink" Target="https://disk.yandex.ru/d/oZshOtyIO1zDHw" TargetMode="External"/><Relationship Id="rId869" Type="http://schemas.openxmlformats.org/officeDocument/2006/relationships/hyperlink" Target="https://disk.yandex.ru/d/oZshOtyIO1zDHw" TargetMode="External"/><Relationship Id="rId868" Type="http://schemas.openxmlformats.org/officeDocument/2006/relationships/hyperlink" Target="https://disk.yandex.ru/d/H3vsz76UAw1tUQ" TargetMode="External"/><Relationship Id="rId867" Type="http://schemas.openxmlformats.org/officeDocument/2006/relationships/hyperlink" Target="https://youtu.be/KJnbdaIOB9Y" TargetMode="External"/><Relationship Id="rId1690" Type="http://schemas.openxmlformats.org/officeDocument/2006/relationships/hyperlink" Target="https://disk.yandex.ru/d/YfQW5AYTQFylZQ" TargetMode="External"/><Relationship Id="rId1691" Type="http://schemas.openxmlformats.org/officeDocument/2006/relationships/hyperlink" Target="https://disk.yandex.ru/d/5kIc2CDk0NCchA" TargetMode="External"/><Relationship Id="rId1692" Type="http://schemas.openxmlformats.org/officeDocument/2006/relationships/hyperlink" Target="https://disk.yandex.ru/d/zM02ud_54AcCTg" TargetMode="External"/><Relationship Id="rId862" Type="http://schemas.openxmlformats.org/officeDocument/2006/relationships/hyperlink" Target="https://disk.yandex.ru/d/gKsvp0zC_tEfTg" TargetMode="External"/><Relationship Id="rId1693" Type="http://schemas.openxmlformats.org/officeDocument/2006/relationships/hyperlink" Target="https://disk.yandex.ru/d/m627OvSPUrqepg" TargetMode="External"/><Relationship Id="rId2540" Type="http://schemas.openxmlformats.org/officeDocument/2006/relationships/hyperlink" Target="https://disk.yandex.ru/d/voSxF6K6S6Vi2A" TargetMode="External"/><Relationship Id="rId861" Type="http://schemas.openxmlformats.org/officeDocument/2006/relationships/hyperlink" Target="https://youtu.be/KJnbdaIOB9Y" TargetMode="External"/><Relationship Id="rId1210" Type="http://schemas.openxmlformats.org/officeDocument/2006/relationships/hyperlink" Target="https://disk.yandex.ru/d/MomuTGWzzCei2g" TargetMode="External"/><Relationship Id="rId1694" Type="http://schemas.openxmlformats.org/officeDocument/2006/relationships/hyperlink" Target="https://disk.yandex.ru/d/YfQW5AYTQFylZQ" TargetMode="External"/><Relationship Id="rId2541" Type="http://schemas.openxmlformats.org/officeDocument/2006/relationships/hyperlink" Target="https://disk.yandex.ru/d/-bRLzzOGE5dEnQ" TargetMode="External"/><Relationship Id="rId860" Type="http://schemas.openxmlformats.org/officeDocument/2006/relationships/hyperlink" Target="https://disk.yandex.ru/d/oZshOtyIO1zDHw" TargetMode="External"/><Relationship Id="rId1211" Type="http://schemas.openxmlformats.org/officeDocument/2006/relationships/hyperlink" Target="https://disk.yandex.ru/d/g7jib0IL_a36xQ" TargetMode="External"/><Relationship Id="rId1695" Type="http://schemas.openxmlformats.org/officeDocument/2006/relationships/hyperlink" Target="https://disk.yandex.ru/d/5kIc2CDk0NCchA" TargetMode="External"/><Relationship Id="rId2542" Type="http://schemas.openxmlformats.org/officeDocument/2006/relationships/hyperlink" Target="https://disk.yandex.ru/d/dekPGRZtJzZXqw" TargetMode="External"/><Relationship Id="rId1212" Type="http://schemas.openxmlformats.org/officeDocument/2006/relationships/hyperlink" Target="https://disk.yandex.ru/d/fIn3yaQZ6-I6Pw" TargetMode="External"/><Relationship Id="rId1696" Type="http://schemas.openxmlformats.org/officeDocument/2006/relationships/hyperlink" Target="https://disk.yandex.ru/d/zM02ud_54AcCTg" TargetMode="External"/><Relationship Id="rId2543" Type="http://schemas.openxmlformats.org/officeDocument/2006/relationships/hyperlink" Target="https://disk.yandex.ru/d/voSxF6K6S6Vi2A" TargetMode="External"/><Relationship Id="rId1202" Type="http://schemas.openxmlformats.org/officeDocument/2006/relationships/hyperlink" Target="https://disk.yandex.ru/d/vigdCf0jgQMOnw" TargetMode="External"/><Relationship Id="rId1686" Type="http://schemas.openxmlformats.org/officeDocument/2006/relationships/hyperlink" Target="https://disk.yandex.ru/d/YfQW5AYTQFylZQ" TargetMode="External"/><Relationship Id="rId2533" Type="http://schemas.openxmlformats.org/officeDocument/2006/relationships/hyperlink" Target="https://disk.yandex.ru/d/qUoB0QAOYoE41g" TargetMode="External"/><Relationship Id="rId1203" Type="http://schemas.openxmlformats.org/officeDocument/2006/relationships/hyperlink" Target="https://disk.yandex.ru/d/g7jib0IL_a36xQ" TargetMode="External"/><Relationship Id="rId1687" Type="http://schemas.openxmlformats.org/officeDocument/2006/relationships/hyperlink" Target="https://disk.yandex.ru/d/5kIc2CDk0NCchA" TargetMode="External"/><Relationship Id="rId2534" Type="http://schemas.openxmlformats.org/officeDocument/2006/relationships/hyperlink" Target="https://disk.yandex.ru/d/voSxF6K6S6Vi2A" TargetMode="External"/><Relationship Id="rId1204" Type="http://schemas.openxmlformats.org/officeDocument/2006/relationships/hyperlink" Target="https://disk.yandex.ru/d/fIn3yaQZ6-I6Pw" TargetMode="External"/><Relationship Id="rId1688" Type="http://schemas.openxmlformats.org/officeDocument/2006/relationships/hyperlink" Target="https://disk.yandex.ru/d/zM02ud_54AcCTg" TargetMode="External"/><Relationship Id="rId2535" Type="http://schemas.openxmlformats.org/officeDocument/2006/relationships/hyperlink" Target="https://disk.yandex.ru/d/-bRLzzOGE5dEnQ" TargetMode="External"/><Relationship Id="rId1205" Type="http://schemas.openxmlformats.org/officeDocument/2006/relationships/hyperlink" Target="https://disk.yandex.ru/d/EMc4KI4Mc1BLXQ" TargetMode="External"/><Relationship Id="rId1689" Type="http://schemas.openxmlformats.org/officeDocument/2006/relationships/hyperlink" Target="https://disk.yandex.ru/d/Mz-dK8kIfj5hEQ" TargetMode="External"/><Relationship Id="rId2536" Type="http://schemas.openxmlformats.org/officeDocument/2006/relationships/hyperlink" Target="https://disk.yandex.ru/d/BrEC42aXpsl5Qw" TargetMode="External"/><Relationship Id="rId1206" Type="http://schemas.openxmlformats.org/officeDocument/2006/relationships/hyperlink" Target="https://disk.yandex.ru/d/qXANN8BPriT49Q" TargetMode="External"/><Relationship Id="rId2537" Type="http://schemas.openxmlformats.org/officeDocument/2006/relationships/hyperlink" Target="https://disk.yandex.ru/d/voSxF6K6S6Vi2A" TargetMode="External"/><Relationship Id="rId1207" Type="http://schemas.openxmlformats.org/officeDocument/2006/relationships/hyperlink" Target="https://disk.yandex.ru/d/g7jib0IL_a36xQ" TargetMode="External"/><Relationship Id="rId2538" Type="http://schemas.openxmlformats.org/officeDocument/2006/relationships/hyperlink" Target="https://disk.yandex.ru/d/-bRLzzOGE5dEnQ" TargetMode="External"/><Relationship Id="rId1208" Type="http://schemas.openxmlformats.org/officeDocument/2006/relationships/hyperlink" Target="https://disk.yandex.ru/d/fIn3yaQZ6-I6Pw" TargetMode="External"/><Relationship Id="rId2539" Type="http://schemas.openxmlformats.org/officeDocument/2006/relationships/hyperlink" Target="https://disk.yandex.ru/d/400YcfRTJL81Bg" TargetMode="External"/><Relationship Id="rId1209" Type="http://schemas.openxmlformats.org/officeDocument/2006/relationships/hyperlink" Target="https://disk.yandex.ru/d/EMc4KI4Mc1BLXQ" TargetMode="External"/><Relationship Id="rId855" Type="http://schemas.openxmlformats.org/officeDocument/2006/relationships/hyperlink" Target="https://youtu.be/KJnbdaIOB9Y" TargetMode="External"/><Relationship Id="rId854" Type="http://schemas.openxmlformats.org/officeDocument/2006/relationships/hyperlink" Target="https://disk.yandex.ru/d/oZshOtyIO1zDHw" TargetMode="External"/><Relationship Id="rId853" Type="http://schemas.openxmlformats.org/officeDocument/2006/relationships/hyperlink" Target="https://disk.yandex.ru/d/2brgGWPkYOuPxQ" TargetMode="External"/><Relationship Id="rId852" Type="http://schemas.openxmlformats.org/officeDocument/2006/relationships/hyperlink" Target="https://youtu.be/KJnbdaIOB9Y" TargetMode="External"/><Relationship Id="rId859" Type="http://schemas.openxmlformats.org/officeDocument/2006/relationships/hyperlink" Target="https://disk.yandex.ru/d/SPeOD7N3Rtbuuw" TargetMode="External"/><Relationship Id="rId858" Type="http://schemas.openxmlformats.org/officeDocument/2006/relationships/hyperlink" Target="https://youtu.be/KJnbdaIOB9Y" TargetMode="External"/><Relationship Id="rId857" Type="http://schemas.openxmlformats.org/officeDocument/2006/relationships/hyperlink" Target="https://disk.yandex.ru/d/oZshOtyIO1zDHw" TargetMode="External"/><Relationship Id="rId856" Type="http://schemas.openxmlformats.org/officeDocument/2006/relationships/hyperlink" Target="https://disk.yandex.ru/d/mAt_PVECUBXG5w" TargetMode="External"/><Relationship Id="rId1680" Type="http://schemas.openxmlformats.org/officeDocument/2006/relationships/hyperlink" Target="https://disk.yandex.ru/d/zM02ud_54AcCTg" TargetMode="External"/><Relationship Id="rId1681" Type="http://schemas.openxmlformats.org/officeDocument/2006/relationships/hyperlink" Target="https://disk.yandex.ru/d/ygV6zXb7rk40zw" TargetMode="External"/><Relationship Id="rId851" Type="http://schemas.openxmlformats.org/officeDocument/2006/relationships/hyperlink" Target="https://disk.yandex.ru/d/oZshOtyIO1zDHw" TargetMode="External"/><Relationship Id="rId1682" Type="http://schemas.openxmlformats.org/officeDocument/2006/relationships/hyperlink" Target="https://disk.yandex.ru/d/YfQW5AYTQFylZQ" TargetMode="External"/><Relationship Id="rId850" Type="http://schemas.openxmlformats.org/officeDocument/2006/relationships/hyperlink" Target="https://disk.yandex.ru/d/uQMF_1yQuZy5BA" TargetMode="External"/><Relationship Id="rId1683" Type="http://schemas.openxmlformats.org/officeDocument/2006/relationships/hyperlink" Target="https://disk.yandex.ru/d/5kIc2CDk0NCchA" TargetMode="External"/><Relationship Id="rId2530" Type="http://schemas.openxmlformats.org/officeDocument/2006/relationships/hyperlink" Target="https://disk.yandex.ru/d/pPcOq87z0CUeAw" TargetMode="External"/><Relationship Id="rId1200" Type="http://schemas.openxmlformats.org/officeDocument/2006/relationships/hyperlink" Target="https://disk.yandex.ru/d/fIn3yaQZ6-I6Pw" TargetMode="External"/><Relationship Id="rId1684" Type="http://schemas.openxmlformats.org/officeDocument/2006/relationships/hyperlink" Target="https://disk.yandex.ru/d/zM02ud_54AcCTg" TargetMode="External"/><Relationship Id="rId2531" Type="http://schemas.openxmlformats.org/officeDocument/2006/relationships/hyperlink" Target="https://disk.yandex.ru/d/voSxF6K6S6Vi2A" TargetMode="External"/><Relationship Id="rId1201" Type="http://schemas.openxmlformats.org/officeDocument/2006/relationships/hyperlink" Target="https://disk.yandex.ru/d/EMc4KI4Mc1BLXQ" TargetMode="External"/><Relationship Id="rId1685" Type="http://schemas.openxmlformats.org/officeDocument/2006/relationships/hyperlink" Target="https://disk.yandex.ru/d/PFx3XAed3NiYpg" TargetMode="External"/><Relationship Id="rId2532" Type="http://schemas.openxmlformats.org/officeDocument/2006/relationships/hyperlink" Target="https://disk.yandex.ru/d/-bRLzzOGE5dEnQ" TargetMode="External"/><Relationship Id="rId1235" Type="http://schemas.openxmlformats.org/officeDocument/2006/relationships/hyperlink" Target="https://disk.yandex.ru/d/U9sURgpr3v8kWQ" TargetMode="External"/><Relationship Id="rId2566" Type="http://schemas.openxmlformats.org/officeDocument/2006/relationships/hyperlink" Target="https://disk.yandex.ru/d/da68jXjcFJYO2g" TargetMode="External"/><Relationship Id="rId1236" Type="http://schemas.openxmlformats.org/officeDocument/2006/relationships/hyperlink" Target="https://disk.yandex.ru/d/XzRhFcuwZXtFfg" TargetMode="External"/><Relationship Id="rId2567" Type="http://schemas.openxmlformats.org/officeDocument/2006/relationships/hyperlink" Target="https://disk.yandex.ru/d/LACZ4hb4bIs6aQ" TargetMode="External"/><Relationship Id="rId1237" Type="http://schemas.openxmlformats.org/officeDocument/2006/relationships/hyperlink" Target="https://disk.yandex.ru/d/AErKRSfWyIZsHg" TargetMode="External"/><Relationship Id="rId2568" Type="http://schemas.openxmlformats.org/officeDocument/2006/relationships/hyperlink" Target="https://disk.yandex.ru/d/qZpCVbWJT6sS-Q" TargetMode="External"/><Relationship Id="rId1238" Type="http://schemas.openxmlformats.org/officeDocument/2006/relationships/hyperlink" Target="https://disk.yandex.ru/d/HI4EZnO58XLoYw" TargetMode="External"/><Relationship Id="rId2569" Type="http://schemas.openxmlformats.org/officeDocument/2006/relationships/hyperlink" Target="https://disk.yandex.ru/d/MNGcGNPpUsrztQ" TargetMode="External"/><Relationship Id="rId1239" Type="http://schemas.openxmlformats.org/officeDocument/2006/relationships/hyperlink" Target="https://disk.yandex.ru/d/U9sURgpr3v8kWQ" TargetMode="External"/><Relationship Id="rId409" Type="http://schemas.openxmlformats.org/officeDocument/2006/relationships/hyperlink" Target="https://disk.yandex.ru/d/LVECayp6kzZjnQ" TargetMode="External"/><Relationship Id="rId404" Type="http://schemas.openxmlformats.org/officeDocument/2006/relationships/hyperlink" Target="https://disk.yandex.ru/d/zu0akE_to87ang" TargetMode="External"/><Relationship Id="rId888" Type="http://schemas.openxmlformats.org/officeDocument/2006/relationships/hyperlink" Target="https://youtu.be/M6oxwkkTThY" TargetMode="External"/><Relationship Id="rId403" Type="http://schemas.openxmlformats.org/officeDocument/2006/relationships/hyperlink" Target="https://disk.yandex.ru/i/Frd6fv4rOWF21Q" TargetMode="External"/><Relationship Id="rId887" Type="http://schemas.openxmlformats.org/officeDocument/2006/relationships/hyperlink" Target="https://disk.yandex.ru/d/aYWYLgz8fNNJNA" TargetMode="External"/><Relationship Id="rId402" Type="http://schemas.openxmlformats.org/officeDocument/2006/relationships/hyperlink" Target="https://disk.yandex.ru/d/Vb7uwTAe3CpGWQ" TargetMode="External"/><Relationship Id="rId886" Type="http://schemas.openxmlformats.org/officeDocument/2006/relationships/hyperlink" Target="https://disk.yandex.ru/d/chvG17G4iEwmdg" TargetMode="External"/><Relationship Id="rId401" Type="http://schemas.openxmlformats.org/officeDocument/2006/relationships/hyperlink" Target="https://disk.yandex.ru/d/LVECayp6kzZjnQ" TargetMode="External"/><Relationship Id="rId885" Type="http://schemas.openxmlformats.org/officeDocument/2006/relationships/hyperlink" Target="https://youtu.be/M6oxwkkTThY" TargetMode="External"/><Relationship Id="rId408" Type="http://schemas.openxmlformats.org/officeDocument/2006/relationships/hyperlink" Target="https://disk.yandex.ru/d/zu0akE_to87ang" TargetMode="External"/><Relationship Id="rId407" Type="http://schemas.openxmlformats.org/officeDocument/2006/relationships/hyperlink" Target="https://disk.yandex.ru/i/Frd6fv4rOWF21Q" TargetMode="External"/><Relationship Id="rId406" Type="http://schemas.openxmlformats.org/officeDocument/2006/relationships/hyperlink" Target="https://disk.yandex.ru/d/pJxR9bH2KTiEYg" TargetMode="External"/><Relationship Id="rId405" Type="http://schemas.openxmlformats.org/officeDocument/2006/relationships/hyperlink" Target="https://disk.yandex.ru/d/LVECayp6kzZjnQ" TargetMode="External"/><Relationship Id="rId889" Type="http://schemas.openxmlformats.org/officeDocument/2006/relationships/hyperlink" Target="https://disk.yandex.ru/d/FV27h_JhEM6t8A" TargetMode="External"/><Relationship Id="rId880" Type="http://schemas.openxmlformats.org/officeDocument/2006/relationships/hyperlink" Target="https://disk.yandex.ru/d/4ZB1gnm1i5nLzQ" TargetMode="External"/><Relationship Id="rId2560" Type="http://schemas.openxmlformats.org/officeDocument/2006/relationships/hyperlink" Target="https://disk.yandex.ru/d/wxxBxK-Xmu8q8g" TargetMode="External"/><Relationship Id="rId1230" Type="http://schemas.openxmlformats.org/officeDocument/2006/relationships/hyperlink" Target="https://disk.yandex.ru/d/IhhAe-5wqpyKYg" TargetMode="External"/><Relationship Id="rId2561" Type="http://schemas.openxmlformats.org/officeDocument/2006/relationships/hyperlink" Target="https://disk.yandex.ru/d/voSxF6K6S6Vi2A" TargetMode="External"/><Relationship Id="rId400" Type="http://schemas.openxmlformats.org/officeDocument/2006/relationships/hyperlink" Target="https://disk.yandex.ru/d/zu0akE_to87ang" TargetMode="External"/><Relationship Id="rId884" Type="http://schemas.openxmlformats.org/officeDocument/2006/relationships/hyperlink" Target="https://disk.yandex.ru/d/aYWYLgz8fNNJNA" TargetMode="External"/><Relationship Id="rId1231" Type="http://schemas.openxmlformats.org/officeDocument/2006/relationships/hyperlink" Target="https://disk.yandex.ru/d/U9sURgpr3v8kWQ" TargetMode="External"/><Relationship Id="rId2562" Type="http://schemas.openxmlformats.org/officeDocument/2006/relationships/hyperlink" Target="https://disk.yandex.ru/d/-bRLzzOGE5dEnQ" TargetMode="External"/><Relationship Id="rId883" Type="http://schemas.openxmlformats.org/officeDocument/2006/relationships/hyperlink" Target="https://disk.yandex.ru/d/gaIvwJ2cvK6j5A" TargetMode="External"/><Relationship Id="rId1232" Type="http://schemas.openxmlformats.org/officeDocument/2006/relationships/hyperlink" Target="https://disk.yandex.ru/d/XzRhFcuwZXtFfg" TargetMode="External"/><Relationship Id="rId2563" Type="http://schemas.openxmlformats.org/officeDocument/2006/relationships/hyperlink" Target="https://disk.yandex.ru/d/C5nHRA-iSnp-bA" TargetMode="External"/><Relationship Id="rId882" Type="http://schemas.openxmlformats.org/officeDocument/2006/relationships/hyperlink" Target="https://youtu.be/KJnbdaIOB9Y" TargetMode="External"/><Relationship Id="rId1233" Type="http://schemas.openxmlformats.org/officeDocument/2006/relationships/hyperlink" Target="https://disk.yandex.ru/d/AErKRSfWyIZsHg" TargetMode="External"/><Relationship Id="rId2564" Type="http://schemas.openxmlformats.org/officeDocument/2006/relationships/hyperlink" Target="https://disk.yandex.ru/d/LACZ4hb4bIs6aQ" TargetMode="External"/><Relationship Id="rId881" Type="http://schemas.openxmlformats.org/officeDocument/2006/relationships/hyperlink" Target="https://disk.yandex.ru/d/oZshOtyIO1zDHw" TargetMode="External"/><Relationship Id="rId1234" Type="http://schemas.openxmlformats.org/officeDocument/2006/relationships/hyperlink" Target="https://disk.yandex.ru/d/yqgemt_oGtgBrQ" TargetMode="External"/><Relationship Id="rId2565" Type="http://schemas.openxmlformats.org/officeDocument/2006/relationships/hyperlink" Target="https://disk.yandex.ru/d/qZpCVbWJT6sS-Q" TargetMode="External"/><Relationship Id="rId1224" Type="http://schemas.openxmlformats.org/officeDocument/2006/relationships/hyperlink" Target="https://disk.yandex.ru/d/XzRhFcuwZXtFfg" TargetMode="External"/><Relationship Id="rId2555" Type="http://schemas.openxmlformats.org/officeDocument/2006/relationships/hyperlink" Target="https://disk.yandex.ru/d/voSxF6K6S6Vi2A" TargetMode="External"/><Relationship Id="rId1225" Type="http://schemas.openxmlformats.org/officeDocument/2006/relationships/hyperlink" Target="https://disk.yandex.ru/d/AErKRSfWyIZsHg" TargetMode="External"/><Relationship Id="rId2556" Type="http://schemas.openxmlformats.org/officeDocument/2006/relationships/hyperlink" Target="https://disk.yandex.ru/d/-bRLzzOGE5dEnQ" TargetMode="External"/><Relationship Id="rId1226" Type="http://schemas.openxmlformats.org/officeDocument/2006/relationships/hyperlink" Target="https://disk.yandex.ru/d/gM7pSQsRVB6JAg" TargetMode="External"/><Relationship Id="rId2557" Type="http://schemas.openxmlformats.org/officeDocument/2006/relationships/hyperlink" Target="https://disk.yandex.ru/d/UZtytOXoHbJPaw" TargetMode="External"/><Relationship Id="rId1227" Type="http://schemas.openxmlformats.org/officeDocument/2006/relationships/hyperlink" Target="https://disk.yandex.ru/d/U9sURgpr3v8kWQ" TargetMode="External"/><Relationship Id="rId2558" Type="http://schemas.openxmlformats.org/officeDocument/2006/relationships/hyperlink" Target="https://disk.yandex.ru/d/voSxF6K6S6Vi2A" TargetMode="External"/><Relationship Id="rId1228" Type="http://schemas.openxmlformats.org/officeDocument/2006/relationships/hyperlink" Target="https://disk.yandex.ru/d/XzRhFcuwZXtFfg" TargetMode="External"/><Relationship Id="rId2559" Type="http://schemas.openxmlformats.org/officeDocument/2006/relationships/hyperlink" Target="https://disk.yandex.ru/d/-bRLzzOGE5dEnQ" TargetMode="External"/><Relationship Id="rId1229" Type="http://schemas.openxmlformats.org/officeDocument/2006/relationships/hyperlink" Target="https://disk.yandex.ru/d/AErKRSfWyIZsHg" TargetMode="External"/><Relationship Id="rId877" Type="http://schemas.openxmlformats.org/officeDocument/2006/relationships/hyperlink" Target="https://disk.yandex.ru/d/uq_ZKEimG3-soQ" TargetMode="External"/><Relationship Id="rId876" Type="http://schemas.openxmlformats.org/officeDocument/2006/relationships/hyperlink" Target="https://youtu.be/KJnbdaIOB9Y" TargetMode="External"/><Relationship Id="rId875" Type="http://schemas.openxmlformats.org/officeDocument/2006/relationships/hyperlink" Target="https://disk.yandex.ru/d/oZshOtyIO1zDHw" TargetMode="External"/><Relationship Id="rId874" Type="http://schemas.openxmlformats.org/officeDocument/2006/relationships/hyperlink" Target="https://disk.yandex.ru/d/EP0pnnw9c-4Gzw" TargetMode="External"/><Relationship Id="rId879" Type="http://schemas.openxmlformats.org/officeDocument/2006/relationships/hyperlink" Target="https://youtu.be/KJnbdaIOB9Y" TargetMode="External"/><Relationship Id="rId878" Type="http://schemas.openxmlformats.org/officeDocument/2006/relationships/hyperlink" Target="https://disk.yandex.ru/d/oZshOtyIO1zDHw" TargetMode="External"/><Relationship Id="rId2550" Type="http://schemas.openxmlformats.org/officeDocument/2006/relationships/hyperlink" Target="https://disk.yandex.ru/d/-bRLzzOGE5dEnQ" TargetMode="External"/><Relationship Id="rId873" Type="http://schemas.openxmlformats.org/officeDocument/2006/relationships/hyperlink" Target="https://youtu.be/KJnbdaIOB9Y" TargetMode="External"/><Relationship Id="rId1220" Type="http://schemas.openxmlformats.org/officeDocument/2006/relationships/hyperlink" Target="https://disk.yandex.ru/d/fIn3yaQZ6-I6Pw" TargetMode="External"/><Relationship Id="rId2551" Type="http://schemas.openxmlformats.org/officeDocument/2006/relationships/hyperlink" Target="https://disk.yandex.ru/d/GUDZqno7h7ujEQ" TargetMode="External"/><Relationship Id="rId872" Type="http://schemas.openxmlformats.org/officeDocument/2006/relationships/hyperlink" Target="https://disk.yandex.ru/d/oZshOtyIO1zDHw" TargetMode="External"/><Relationship Id="rId1221" Type="http://schemas.openxmlformats.org/officeDocument/2006/relationships/hyperlink" Target="https://disk.yandex.ru/d/EMc4KI4Mc1BLXQ" TargetMode="External"/><Relationship Id="rId2552" Type="http://schemas.openxmlformats.org/officeDocument/2006/relationships/hyperlink" Target="https://disk.yandex.ru/d/voSxF6K6S6Vi2A" TargetMode="External"/><Relationship Id="rId871" Type="http://schemas.openxmlformats.org/officeDocument/2006/relationships/hyperlink" Target="https://disk.yandex.ru/d/97BMNTPR8j2qcQ" TargetMode="External"/><Relationship Id="rId1222" Type="http://schemas.openxmlformats.org/officeDocument/2006/relationships/hyperlink" Target="https://disk.yandex.ru/d/qE6I3zjYgVcg9A" TargetMode="External"/><Relationship Id="rId2553" Type="http://schemas.openxmlformats.org/officeDocument/2006/relationships/hyperlink" Target="https://disk.yandex.ru/d/-bRLzzOGE5dEnQ" TargetMode="External"/><Relationship Id="rId870" Type="http://schemas.openxmlformats.org/officeDocument/2006/relationships/hyperlink" Target="https://youtu.be/KJnbdaIOB9Y" TargetMode="External"/><Relationship Id="rId1223" Type="http://schemas.openxmlformats.org/officeDocument/2006/relationships/hyperlink" Target="https://disk.yandex.ru/d/U9sURgpr3v8kWQ" TargetMode="External"/><Relationship Id="rId2554" Type="http://schemas.openxmlformats.org/officeDocument/2006/relationships/hyperlink" Target="https://disk.yandex.ru/d/mhWWrQxHWQFF8g" TargetMode="External"/><Relationship Id="rId1653" Type="http://schemas.openxmlformats.org/officeDocument/2006/relationships/hyperlink" Target="https://disk.yandex.ru/d/BtmDFpOalmUOdg" TargetMode="External"/><Relationship Id="rId2500" Type="http://schemas.openxmlformats.org/officeDocument/2006/relationships/hyperlink" Target="https://disk.yandex.ru/d/cOnmQXLgIFaCIQ" TargetMode="External"/><Relationship Id="rId1654" Type="http://schemas.openxmlformats.org/officeDocument/2006/relationships/hyperlink" Target="https://disk.yandex.ru/d/YfQW5AYTQFylZQ" TargetMode="External"/><Relationship Id="rId2501" Type="http://schemas.openxmlformats.org/officeDocument/2006/relationships/hyperlink" Target="https://disk.yandex.ru/d/HgHGQtRdc2-2hg" TargetMode="External"/><Relationship Id="rId1655" Type="http://schemas.openxmlformats.org/officeDocument/2006/relationships/hyperlink" Target="https://disk.yandex.ru/d/5kIc2CDk0NCchA" TargetMode="External"/><Relationship Id="rId2502" Type="http://schemas.openxmlformats.org/officeDocument/2006/relationships/hyperlink" Target="https://disk.yandex.ru/d/g10sUCw51O4vkw" TargetMode="External"/><Relationship Id="rId1656" Type="http://schemas.openxmlformats.org/officeDocument/2006/relationships/hyperlink" Target="https://disk.yandex.ru/d/zM02ud_54AcCTg" TargetMode="External"/><Relationship Id="rId2503" Type="http://schemas.openxmlformats.org/officeDocument/2006/relationships/hyperlink" Target="https://disk.yandex.ru/d/ex300h7y8JKewQ" TargetMode="External"/><Relationship Id="rId1657" Type="http://schemas.openxmlformats.org/officeDocument/2006/relationships/hyperlink" Target="https://disk.yandex.ru/d/rbxMKWVb54xX8g" TargetMode="External"/><Relationship Id="rId2504" Type="http://schemas.openxmlformats.org/officeDocument/2006/relationships/hyperlink" Target="https://disk.yandex.ru/d/HgHGQtRdc2-2hg" TargetMode="External"/><Relationship Id="rId1658" Type="http://schemas.openxmlformats.org/officeDocument/2006/relationships/hyperlink" Target="https://disk.yandex.ru/d/YfQW5AYTQFylZQ" TargetMode="External"/><Relationship Id="rId2505" Type="http://schemas.openxmlformats.org/officeDocument/2006/relationships/hyperlink" Target="https://disk.yandex.ru/d/g10sUCw51O4vkw" TargetMode="External"/><Relationship Id="rId1659" Type="http://schemas.openxmlformats.org/officeDocument/2006/relationships/hyperlink" Target="https://disk.yandex.ru/d/5kIc2CDk0NCchA" TargetMode="External"/><Relationship Id="rId2506" Type="http://schemas.openxmlformats.org/officeDocument/2006/relationships/hyperlink" Target="https://disk.yandex.ru/d/RmdbRQAe1pDYBQ" TargetMode="External"/><Relationship Id="rId2507" Type="http://schemas.openxmlformats.org/officeDocument/2006/relationships/hyperlink" Target="https://disk.yandex.ru/d/HgHGQtRdc2-2hg" TargetMode="External"/><Relationship Id="rId2508" Type="http://schemas.openxmlformats.org/officeDocument/2006/relationships/hyperlink" Target="https://disk.yandex.ru/d/g10sUCw51O4vkw" TargetMode="External"/><Relationship Id="rId829" Type="http://schemas.openxmlformats.org/officeDocument/2006/relationships/hyperlink" Target="https://disk.yandex.ru/d/zM_nrkMf0vjULg" TargetMode="External"/><Relationship Id="rId2509" Type="http://schemas.openxmlformats.org/officeDocument/2006/relationships/hyperlink" Target="https://disk.yandex.ru/d/xie4D7RLVIOPvg" TargetMode="External"/><Relationship Id="rId828" Type="http://schemas.openxmlformats.org/officeDocument/2006/relationships/hyperlink" Target="https://disk.yandex.ru/d/tQ3csjhkbtKoXw" TargetMode="External"/><Relationship Id="rId827" Type="http://schemas.openxmlformats.org/officeDocument/2006/relationships/hyperlink" Target="https://disk.yandex.ru/d/Y-kXLxn255mwnQ" TargetMode="External"/><Relationship Id="rId822" Type="http://schemas.openxmlformats.org/officeDocument/2006/relationships/hyperlink" Target="https://disk.yandex.ru/d/PmkYeAG7UNsV4g" TargetMode="External"/><Relationship Id="rId821" Type="http://schemas.openxmlformats.org/officeDocument/2006/relationships/hyperlink" Target="https://disk.yandex.ru/d/zM_nrkMf0vjULg" TargetMode="External"/><Relationship Id="rId820" Type="http://schemas.openxmlformats.org/officeDocument/2006/relationships/hyperlink" Target="https://disk.yandex.ru/d/tQ3csjhkbtKoXw" TargetMode="External"/><Relationship Id="rId826" Type="http://schemas.openxmlformats.org/officeDocument/2006/relationships/hyperlink" Target="https://disk.yandex.ru/d/0o22zyBrjvU33A" TargetMode="External"/><Relationship Id="rId825" Type="http://schemas.openxmlformats.org/officeDocument/2006/relationships/hyperlink" Target="https://disk.yandex.ru/d/zM_nrkMf0vjULg" TargetMode="External"/><Relationship Id="rId824" Type="http://schemas.openxmlformats.org/officeDocument/2006/relationships/hyperlink" Target="https://disk.yandex.ru/d/tQ3csjhkbtKoXw" TargetMode="External"/><Relationship Id="rId823" Type="http://schemas.openxmlformats.org/officeDocument/2006/relationships/hyperlink" Target="https://disk.yandex.ru/d/Y-kXLxn255mwnQ" TargetMode="External"/><Relationship Id="rId1650" Type="http://schemas.openxmlformats.org/officeDocument/2006/relationships/hyperlink" Target="https://disk.yandex.ru/d/BRzPXoWtdmS8Nw" TargetMode="External"/><Relationship Id="rId1651" Type="http://schemas.openxmlformats.org/officeDocument/2006/relationships/hyperlink" Target="https://disk.yandex.ru/d/ETHvCzVJ7F_LMQ" TargetMode="External"/><Relationship Id="rId1652" Type="http://schemas.openxmlformats.org/officeDocument/2006/relationships/hyperlink" Target="https://disk.yandex.ru/d/OCNfE6TCIAegnA" TargetMode="External"/><Relationship Id="rId1642" Type="http://schemas.openxmlformats.org/officeDocument/2006/relationships/hyperlink" Target="https://disk.yandex.ru/d/BRzPXoWtdmS8Nw" TargetMode="External"/><Relationship Id="rId1643" Type="http://schemas.openxmlformats.org/officeDocument/2006/relationships/hyperlink" Target="https://disk.yandex.ru/d/ETHvCzVJ7F_LMQ" TargetMode="External"/><Relationship Id="rId1644" Type="http://schemas.openxmlformats.org/officeDocument/2006/relationships/hyperlink" Target="https://disk.yandex.ru/d/OCNfE6TCIAegnA" TargetMode="External"/><Relationship Id="rId1645" Type="http://schemas.openxmlformats.org/officeDocument/2006/relationships/hyperlink" Target="https://disk.yandex.ru/d/y3uZ_5gVPKbXTg" TargetMode="External"/><Relationship Id="rId1646" Type="http://schemas.openxmlformats.org/officeDocument/2006/relationships/hyperlink" Target="https://disk.yandex.ru/d/BRzPXoWtdmS8Nw" TargetMode="External"/><Relationship Id="rId1647" Type="http://schemas.openxmlformats.org/officeDocument/2006/relationships/hyperlink" Target="https://disk.yandex.ru/d/ETHvCzVJ7F_LMQ" TargetMode="External"/><Relationship Id="rId1648" Type="http://schemas.openxmlformats.org/officeDocument/2006/relationships/hyperlink" Target="https://disk.yandex.ru/d/OCNfE6TCIAegnA" TargetMode="External"/><Relationship Id="rId1649" Type="http://schemas.openxmlformats.org/officeDocument/2006/relationships/hyperlink" Target="https://disk.yandex.ru/d/AFKE67q-zXzY0Q" TargetMode="External"/><Relationship Id="rId819" Type="http://schemas.openxmlformats.org/officeDocument/2006/relationships/hyperlink" Target="https://disk.yandex.ru/d/Y-kXLxn255mwnQ" TargetMode="External"/><Relationship Id="rId818" Type="http://schemas.openxmlformats.org/officeDocument/2006/relationships/hyperlink" Target="https://disk.yandex.ru/d/G5UjQCGmFeYt0A" TargetMode="External"/><Relationship Id="rId817" Type="http://schemas.openxmlformats.org/officeDocument/2006/relationships/hyperlink" Target="https://disk.yandex.ru/d/zM_nrkMf0vjULg" TargetMode="External"/><Relationship Id="rId816" Type="http://schemas.openxmlformats.org/officeDocument/2006/relationships/hyperlink" Target="https://disk.yandex.ru/d/tQ3csjhkbtKoXw" TargetMode="External"/><Relationship Id="rId811" Type="http://schemas.openxmlformats.org/officeDocument/2006/relationships/hyperlink" Target="https://disk.yandex.ru/d/Y-kXLxn255mwnQ" TargetMode="External"/><Relationship Id="rId810" Type="http://schemas.openxmlformats.org/officeDocument/2006/relationships/hyperlink" Target="https://disk.yandex.ru/d/aTyywSNuYXwNFA" TargetMode="External"/><Relationship Id="rId815" Type="http://schemas.openxmlformats.org/officeDocument/2006/relationships/hyperlink" Target="https://disk.yandex.ru/d/Y-kXLxn255mwnQ" TargetMode="External"/><Relationship Id="rId814" Type="http://schemas.openxmlformats.org/officeDocument/2006/relationships/hyperlink" Target="https://disk.yandex.ru/d/VzDOAgwfknlnog" TargetMode="External"/><Relationship Id="rId813" Type="http://schemas.openxmlformats.org/officeDocument/2006/relationships/hyperlink" Target="https://disk.yandex.ru/d/zM_nrkMf0vjULg" TargetMode="External"/><Relationship Id="rId812" Type="http://schemas.openxmlformats.org/officeDocument/2006/relationships/hyperlink" Target="https://disk.yandex.ru/d/tQ3csjhkbtKoXw" TargetMode="External"/><Relationship Id="rId1640" Type="http://schemas.openxmlformats.org/officeDocument/2006/relationships/hyperlink" Target="https://disk.yandex.ru/d/OCNfE6TCIAegnA" TargetMode="External"/><Relationship Id="rId1641" Type="http://schemas.openxmlformats.org/officeDocument/2006/relationships/hyperlink" Target="https://disk.yandex.ru/d/h5Y94ZY2VenGOg" TargetMode="External"/><Relationship Id="rId1675" Type="http://schemas.openxmlformats.org/officeDocument/2006/relationships/hyperlink" Target="https://disk.yandex.ru/d/5kIc2CDk0NCchA" TargetMode="External"/><Relationship Id="rId2522" Type="http://schemas.openxmlformats.org/officeDocument/2006/relationships/hyperlink" Target="https://disk.yandex.ru/d/HgHGQtRdc2-2hg" TargetMode="External"/><Relationship Id="rId1676" Type="http://schemas.openxmlformats.org/officeDocument/2006/relationships/hyperlink" Target="https://disk.yandex.ru/d/zM02ud_54AcCTg" TargetMode="External"/><Relationship Id="rId2523" Type="http://schemas.openxmlformats.org/officeDocument/2006/relationships/hyperlink" Target="https://disk.yandex.ru/d/g10sUCw51O4vkw" TargetMode="External"/><Relationship Id="rId1677" Type="http://schemas.openxmlformats.org/officeDocument/2006/relationships/hyperlink" Target="https://disk.yandex.ru/d/iLMrzPXj1vhfYg" TargetMode="External"/><Relationship Id="rId2524" Type="http://schemas.openxmlformats.org/officeDocument/2006/relationships/hyperlink" Target="https://disk.yandex.ru/d/gIlITTbebKZeVA" TargetMode="External"/><Relationship Id="rId1678" Type="http://schemas.openxmlformats.org/officeDocument/2006/relationships/hyperlink" Target="https://disk.yandex.ru/d/YfQW5AYTQFylZQ" TargetMode="External"/><Relationship Id="rId2525" Type="http://schemas.openxmlformats.org/officeDocument/2006/relationships/hyperlink" Target="https://disk.yandex.ru/d/HgHGQtRdc2-2hg" TargetMode="External"/><Relationship Id="rId1679" Type="http://schemas.openxmlformats.org/officeDocument/2006/relationships/hyperlink" Target="https://disk.yandex.ru/d/5kIc2CDk0NCchA" TargetMode="External"/><Relationship Id="rId2526" Type="http://schemas.openxmlformats.org/officeDocument/2006/relationships/hyperlink" Target="https://disk.yandex.ru/d/g10sUCw51O4vkw" TargetMode="External"/><Relationship Id="rId2527" Type="http://schemas.openxmlformats.org/officeDocument/2006/relationships/hyperlink" Target="https://disk.yandex.ru/d/RUHJtrYZsYpItQ" TargetMode="External"/><Relationship Id="rId2528" Type="http://schemas.openxmlformats.org/officeDocument/2006/relationships/hyperlink" Target="https://disk.yandex.ru/d/voSxF6K6S6Vi2A" TargetMode="External"/><Relationship Id="rId2529" Type="http://schemas.openxmlformats.org/officeDocument/2006/relationships/hyperlink" Target="https://disk.yandex.ru/d/-bRLzzOGE5dEnQ" TargetMode="External"/><Relationship Id="rId849" Type="http://schemas.openxmlformats.org/officeDocument/2006/relationships/hyperlink" Target="https://disk.yandex.ru/d/zM_nrkMf0vjULg" TargetMode="External"/><Relationship Id="rId844" Type="http://schemas.openxmlformats.org/officeDocument/2006/relationships/hyperlink" Target="https://disk.yandex.ru/d/tQ3csjhkbtKoXw" TargetMode="External"/><Relationship Id="rId843" Type="http://schemas.openxmlformats.org/officeDocument/2006/relationships/hyperlink" Target="https://disk.yandex.ru/d/Y-kXLxn255mwnQ" TargetMode="External"/><Relationship Id="rId842" Type="http://schemas.openxmlformats.org/officeDocument/2006/relationships/hyperlink" Target="https://disk.yandex.ru/d/uuU4q5KltWi2bw" TargetMode="External"/><Relationship Id="rId841" Type="http://schemas.openxmlformats.org/officeDocument/2006/relationships/hyperlink" Target="https://disk.yandex.ru/d/zM_nrkMf0vjULg" TargetMode="External"/><Relationship Id="rId848" Type="http://schemas.openxmlformats.org/officeDocument/2006/relationships/hyperlink" Target="https://disk.yandex.ru/d/tQ3csjhkbtKoXw" TargetMode="External"/><Relationship Id="rId847" Type="http://schemas.openxmlformats.org/officeDocument/2006/relationships/hyperlink" Target="https://disk.yandex.ru/d/Y-kXLxn255mwnQ" TargetMode="External"/><Relationship Id="rId846" Type="http://schemas.openxmlformats.org/officeDocument/2006/relationships/hyperlink" Target="https://disk.yandex.ru/d/nHSTO4XYTpU8Ow" TargetMode="External"/><Relationship Id="rId845" Type="http://schemas.openxmlformats.org/officeDocument/2006/relationships/hyperlink" Target="https://disk.yandex.ru/d/zM_nrkMf0vjULg" TargetMode="External"/><Relationship Id="rId1670" Type="http://schemas.openxmlformats.org/officeDocument/2006/relationships/hyperlink" Target="https://disk.yandex.ru/d/YfQW5AYTQFylZQ" TargetMode="External"/><Relationship Id="rId840" Type="http://schemas.openxmlformats.org/officeDocument/2006/relationships/hyperlink" Target="https://disk.yandex.ru/d/tQ3csjhkbtKoXw" TargetMode="External"/><Relationship Id="rId1671" Type="http://schemas.openxmlformats.org/officeDocument/2006/relationships/hyperlink" Target="https://disk.yandex.ru/d/5kIc2CDk0NCchA" TargetMode="External"/><Relationship Id="rId1672" Type="http://schemas.openxmlformats.org/officeDocument/2006/relationships/hyperlink" Target="https://disk.yandex.ru/d/zM02ud_54AcCTg" TargetMode="External"/><Relationship Id="rId1673" Type="http://schemas.openxmlformats.org/officeDocument/2006/relationships/hyperlink" Target="https://disk.yandex.ru/d/7bAkqXHAGzKKQQ" TargetMode="External"/><Relationship Id="rId2520" Type="http://schemas.openxmlformats.org/officeDocument/2006/relationships/hyperlink" Target="https://disk.yandex.ru/d/g10sUCw51O4vkw" TargetMode="External"/><Relationship Id="rId1674" Type="http://schemas.openxmlformats.org/officeDocument/2006/relationships/hyperlink" Target="https://disk.yandex.ru/d/YfQW5AYTQFylZQ" TargetMode="External"/><Relationship Id="rId2521" Type="http://schemas.openxmlformats.org/officeDocument/2006/relationships/hyperlink" Target="https://disk.yandex.ru/d/1fzAPECb35q6Fw" TargetMode="External"/><Relationship Id="rId1664" Type="http://schemas.openxmlformats.org/officeDocument/2006/relationships/hyperlink" Target="https://disk.yandex.ru/d/zM02ud_54AcCTg" TargetMode="External"/><Relationship Id="rId2511" Type="http://schemas.openxmlformats.org/officeDocument/2006/relationships/hyperlink" Target="https://disk.yandex.ru/d/g10sUCw51O4vkw" TargetMode="External"/><Relationship Id="rId1665" Type="http://schemas.openxmlformats.org/officeDocument/2006/relationships/hyperlink" Target="https://disk.yandex.ru/d/Y_CBnBMXpYRpRg" TargetMode="External"/><Relationship Id="rId2512" Type="http://schemas.openxmlformats.org/officeDocument/2006/relationships/hyperlink" Target="https://disk.yandex.ru/d/VvbXZmWqUxCRug" TargetMode="External"/><Relationship Id="rId1666" Type="http://schemas.openxmlformats.org/officeDocument/2006/relationships/hyperlink" Target="https://disk.yandex.ru/d/YfQW5AYTQFylZQ" TargetMode="External"/><Relationship Id="rId2513" Type="http://schemas.openxmlformats.org/officeDocument/2006/relationships/hyperlink" Target="https://disk.yandex.ru/d/HgHGQtRdc2-2hg" TargetMode="External"/><Relationship Id="rId1667" Type="http://schemas.openxmlformats.org/officeDocument/2006/relationships/hyperlink" Target="https://disk.yandex.ru/d/5kIc2CDk0NCchA" TargetMode="External"/><Relationship Id="rId2514" Type="http://schemas.openxmlformats.org/officeDocument/2006/relationships/hyperlink" Target="https://disk.yandex.ru/d/g10sUCw51O4vkw" TargetMode="External"/><Relationship Id="rId1668" Type="http://schemas.openxmlformats.org/officeDocument/2006/relationships/hyperlink" Target="https://disk.yandex.ru/d/zM02ud_54AcCTg" TargetMode="External"/><Relationship Id="rId2515" Type="http://schemas.openxmlformats.org/officeDocument/2006/relationships/hyperlink" Target="https://disk.yandex.ru/d/BBFDPizyhY-UPQ" TargetMode="External"/><Relationship Id="rId1669" Type="http://schemas.openxmlformats.org/officeDocument/2006/relationships/hyperlink" Target="https://disk.yandex.ru/d/ymvLAdaCo3JNEA" TargetMode="External"/><Relationship Id="rId2516" Type="http://schemas.openxmlformats.org/officeDocument/2006/relationships/hyperlink" Target="https://disk.yandex.ru/d/HgHGQtRdc2-2hg" TargetMode="External"/><Relationship Id="rId2517" Type="http://schemas.openxmlformats.org/officeDocument/2006/relationships/hyperlink" Target="https://disk.yandex.ru/d/g10sUCw51O4vkw" TargetMode="External"/><Relationship Id="rId2518" Type="http://schemas.openxmlformats.org/officeDocument/2006/relationships/hyperlink" Target="https://disk.yandex.ru/d/-7I7Nl--g0IpIQ" TargetMode="External"/><Relationship Id="rId2519" Type="http://schemas.openxmlformats.org/officeDocument/2006/relationships/hyperlink" Target="https://disk.yandex.ru/d/HgHGQtRdc2-2hg" TargetMode="External"/><Relationship Id="rId839" Type="http://schemas.openxmlformats.org/officeDocument/2006/relationships/hyperlink" Target="https://disk.yandex.ru/d/Y-kXLxn255mwnQ" TargetMode="External"/><Relationship Id="rId838" Type="http://schemas.openxmlformats.org/officeDocument/2006/relationships/hyperlink" Target="https://disk.yandex.ru/d/ubI4jFkVDa_X8g" TargetMode="External"/><Relationship Id="rId833" Type="http://schemas.openxmlformats.org/officeDocument/2006/relationships/hyperlink" Target="https://disk.yandex.ru/d/zM_nrkMf0vjULg" TargetMode="External"/><Relationship Id="rId832" Type="http://schemas.openxmlformats.org/officeDocument/2006/relationships/hyperlink" Target="https://disk.yandex.ru/d/tQ3csjhkbtKoXw" TargetMode="External"/><Relationship Id="rId831" Type="http://schemas.openxmlformats.org/officeDocument/2006/relationships/hyperlink" Target="https://disk.yandex.ru/d/Y-kXLxn255mwnQ" TargetMode="External"/><Relationship Id="rId830" Type="http://schemas.openxmlformats.org/officeDocument/2006/relationships/hyperlink" Target="https://disk.yandex.ru/d/KiS9Nt8dmHB1rw" TargetMode="External"/><Relationship Id="rId837" Type="http://schemas.openxmlformats.org/officeDocument/2006/relationships/hyperlink" Target="https://disk.yandex.ru/d/zM_nrkMf0vjULg" TargetMode="External"/><Relationship Id="rId836" Type="http://schemas.openxmlformats.org/officeDocument/2006/relationships/hyperlink" Target="https://disk.yandex.ru/d/tQ3csjhkbtKoXw" TargetMode="External"/><Relationship Id="rId835" Type="http://schemas.openxmlformats.org/officeDocument/2006/relationships/hyperlink" Target="https://disk.yandex.ru/d/Y-kXLxn255mwnQ" TargetMode="External"/><Relationship Id="rId834" Type="http://schemas.openxmlformats.org/officeDocument/2006/relationships/hyperlink" Target="https://disk.yandex.ru/d/t38VGDUErErMnw" TargetMode="External"/><Relationship Id="rId1660" Type="http://schemas.openxmlformats.org/officeDocument/2006/relationships/hyperlink" Target="https://disk.yandex.ru/d/zM02ud_54AcCTg" TargetMode="External"/><Relationship Id="rId1661" Type="http://schemas.openxmlformats.org/officeDocument/2006/relationships/hyperlink" Target="https://disk.yandex.ru/d/m3htZ6Y3evM2RA" TargetMode="External"/><Relationship Id="rId1662" Type="http://schemas.openxmlformats.org/officeDocument/2006/relationships/hyperlink" Target="https://disk.yandex.ru/d/YfQW5AYTQFylZQ" TargetMode="External"/><Relationship Id="rId1663" Type="http://schemas.openxmlformats.org/officeDocument/2006/relationships/hyperlink" Target="https://disk.yandex.ru/d/5kIc2CDk0NCchA" TargetMode="External"/><Relationship Id="rId2510" Type="http://schemas.openxmlformats.org/officeDocument/2006/relationships/hyperlink" Target="https://disk.yandex.ru/d/HgHGQtRdc2-2hg" TargetMode="External"/><Relationship Id="rId2148" Type="http://schemas.openxmlformats.org/officeDocument/2006/relationships/hyperlink" Target="https://disk.yandex.ru/d/qO3KBqGeQNKoUQ" TargetMode="External"/><Relationship Id="rId2149" Type="http://schemas.openxmlformats.org/officeDocument/2006/relationships/hyperlink" Target="https://disk.yandex.ru/d/VYqmMhx6Kvnohg" TargetMode="External"/><Relationship Id="rId469" Type="http://schemas.openxmlformats.org/officeDocument/2006/relationships/hyperlink" Target="https://disk.yandex.ru/d/I-UK317Pxv3n1A" TargetMode="External"/><Relationship Id="rId468" Type="http://schemas.openxmlformats.org/officeDocument/2006/relationships/hyperlink" Target="https://disk.yandex.ru/d/g5lB73NBY_DLoQ" TargetMode="External"/><Relationship Id="rId467" Type="http://schemas.openxmlformats.org/officeDocument/2006/relationships/hyperlink" Target="https://disk.yandex.ru/d/nW-PKCScnHWxGw" TargetMode="External"/><Relationship Id="rId1290" Type="http://schemas.openxmlformats.org/officeDocument/2006/relationships/hyperlink" Target="https://disk.yandex.ru/d/Zrbye6eCheJuWQ" TargetMode="External"/><Relationship Id="rId1291" Type="http://schemas.openxmlformats.org/officeDocument/2006/relationships/hyperlink" Target="https://disk.yandex.ru/d/wc6m2cdMv69axA" TargetMode="External"/><Relationship Id="rId1292" Type="http://schemas.openxmlformats.org/officeDocument/2006/relationships/hyperlink" Target="https://disk.yandex.ru/d/7U8ztp_ke2Y5fw" TargetMode="External"/><Relationship Id="rId462" Type="http://schemas.openxmlformats.org/officeDocument/2006/relationships/hyperlink" Target="https://disk.yandex.ru/d/clsiHNOYacH1Tg" TargetMode="External"/><Relationship Id="rId1293" Type="http://schemas.openxmlformats.org/officeDocument/2006/relationships/hyperlink" Target="https://disk.yandex.ru/d/FJXMYBDoO0jwgQ" TargetMode="External"/><Relationship Id="rId2140" Type="http://schemas.openxmlformats.org/officeDocument/2006/relationships/hyperlink" Target="https://disk.yandex.ru/d/U4x8H98VqwWw4w" TargetMode="External"/><Relationship Id="rId461" Type="http://schemas.openxmlformats.org/officeDocument/2006/relationships/hyperlink" Target="https://disk.yandex.ru/d/rJU1xFGd7E7XhQ" TargetMode="External"/><Relationship Id="rId1294" Type="http://schemas.openxmlformats.org/officeDocument/2006/relationships/hyperlink" Target="https://disk.yandex.ru/d/6Md1eWkJcHEAjw" TargetMode="External"/><Relationship Id="rId2141" Type="http://schemas.openxmlformats.org/officeDocument/2006/relationships/hyperlink" Target="https://disk.yandex.ru/d/pEeEjLO_pqln8Q" TargetMode="External"/><Relationship Id="rId460" Type="http://schemas.openxmlformats.org/officeDocument/2006/relationships/hyperlink" Target="https://disk.yandex.ru/d/PmeBTmVYIy48vQ" TargetMode="External"/><Relationship Id="rId1295" Type="http://schemas.openxmlformats.org/officeDocument/2006/relationships/hyperlink" Target="https://disk.yandex.ru/d/wc6m2cdMv69axA" TargetMode="External"/><Relationship Id="rId2142" Type="http://schemas.openxmlformats.org/officeDocument/2006/relationships/hyperlink" Target="https://cdn1.ozone.ru/s3/multimedia-t/6825486989.jpg" TargetMode="External"/><Relationship Id="rId1296" Type="http://schemas.openxmlformats.org/officeDocument/2006/relationships/hyperlink" Target="https://disk.yandex.ru/d/7U8ztp_ke2Y5fw" TargetMode="External"/><Relationship Id="rId2143" Type="http://schemas.openxmlformats.org/officeDocument/2006/relationships/hyperlink" Target="https://getfile.dokpub.com/yandex/get/https://disk.yandex.ru/d/C-3UDJloTjhjKA/1.jpg" TargetMode="External"/><Relationship Id="rId466" Type="http://schemas.openxmlformats.org/officeDocument/2006/relationships/hyperlink" Target="https://disk.yandex.ru/d/YAsWum4CAGw_sA" TargetMode="External"/><Relationship Id="rId1297" Type="http://schemas.openxmlformats.org/officeDocument/2006/relationships/hyperlink" Target="https://disk.yandex.ru/d/FJXMYBDoO0jwgQ" TargetMode="External"/><Relationship Id="rId2144" Type="http://schemas.openxmlformats.org/officeDocument/2006/relationships/hyperlink" Target="https://disk.yandex.ru/d/4rjtkoj4s2N9OQ" TargetMode="External"/><Relationship Id="rId465" Type="http://schemas.openxmlformats.org/officeDocument/2006/relationships/hyperlink" Target="https://disk.yandex.ru/d/rJU1xFGd7E7XhQ" TargetMode="External"/><Relationship Id="rId1298" Type="http://schemas.openxmlformats.org/officeDocument/2006/relationships/hyperlink" Target="https://disk.yandex.ru/d/K8Vqk6bVhD6kog" TargetMode="External"/><Relationship Id="rId2145" Type="http://schemas.openxmlformats.org/officeDocument/2006/relationships/hyperlink" Target="https://disk.yandex.ru/d/VYqmMhx6Kvnohg" TargetMode="External"/><Relationship Id="rId464" Type="http://schemas.openxmlformats.org/officeDocument/2006/relationships/hyperlink" Target="https://disk.yandex.ru/d/PmeBTmVYIy48vQ" TargetMode="External"/><Relationship Id="rId1299" Type="http://schemas.openxmlformats.org/officeDocument/2006/relationships/hyperlink" Target="https://disk.yandex.ru/d/wc6m2cdMv69axA" TargetMode="External"/><Relationship Id="rId2146" Type="http://schemas.openxmlformats.org/officeDocument/2006/relationships/hyperlink" Target="https://disk.yandex.ru/d/U4x8H98VqwWw4w" TargetMode="External"/><Relationship Id="rId463" Type="http://schemas.openxmlformats.org/officeDocument/2006/relationships/hyperlink" Target="https://disk.yandex.ru/d/K19ZAL1Zlt1-qQ" TargetMode="External"/><Relationship Id="rId2147" Type="http://schemas.openxmlformats.org/officeDocument/2006/relationships/hyperlink" Target="https://disk.yandex.ru/d/pEeEjLO_pqln8Q" TargetMode="External"/><Relationship Id="rId2137" Type="http://schemas.openxmlformats.org/officeDocument/2006/relationships/hyperlink" Target="https://disk.yandex.ru/d/pEeEjLO_pqln8Q" TargetMode="External"/><Relationship Id="rId2138" Type="http://schemas.openxmlformats.org/officeDocument/2006/relationships/hyperlink" Target="https://disk.yandex.ru/d/C-3UDJloTjhjKA" TargetMode="External"/><Relationship Id="rId2139" Type="http://schemas.openxmlformats.org/officeDocument/2006/relationships/hyperlink" Target="https://disk.yandex.ru/d/VYqmMhx6Kvnohg" TargetMode="External"/><Relationship Id="rId459" Type="http://schemas.openxmlformats.org/officeDocument/2006/relationships/hyperlink" Target="https://disk.yandex.ru/d/K19ZAL1Zlt1-qQ" TargetMode="External"/><Relationship Id="rId458" Type="http://schemas.openxmlformats.org/officeDocument/2006/relationships/hyperlink" Target="https://disk.yandex.ru/d/jJ_DK0DTeDLoxQ" TargetMode="External"/><Relationship Id="rId457" Type="http://schemas.openxmlformats.org/officeDocument/2006/relationships/hyperlink" Target="https://disk.yandex.ru/d/rJU1xFGd7E7XhQ" TargetMode="External"/><Relationship Id="rId456" Type="http://schemas.openxmlformats.org/officeDocument/2006/relationships/hyperlink" Target="https://disk.yandex.ru/d/PmeBTmVYIy48vQ" TargetMode="External"/><Relationship Id="rId1280" Type="http://schemas.openxmlformats.org/officeDocument/2006/relationships/hyperlink" Target="https://disk.yandex.ru/d/7U8ztp_ke2Y5fw" TargetMode="External"/><Relationship Id="rId1281" Type="http://schemas.openxmlformats.org/officeDocument/2006/relationships/hyperlink" Target="https://disk.yandex.ru/d/FJXMYBDoO0jwgQ" TargetMode="External"/><Relationship Id="rId451" Type="http://schemas.openxmlformats.org/officeDocument/2006/relationships/hyperlink" Target="https://disk.yandex.ru/d/K19ZAL1Zlt1-qQ" TargetMode="External"/><Relationship Id="rId1282" Type="http://schemas.openxmlformats.org/officeDocument/2006/relationships/hyperlink" Target="https://disk.yandex.ru/d/3KRDlI54gQ9eww" TargetMode="External"/><Relationship Id="rId450" Type="http://schemas.openxmlformats.org/officeDocument/2006/relationships/hyperlink" Target="https://disk.yandex.ru/d/6YrZ5kxJjdszjQ" TargetMode="External"/><Relationship Id="rId1283" Type="http://schemas.openxmlformats.org/officeDocument/2006/relationships/hyperlink" Target="https://disk.yandex.ru/d/wc6m2cdMv69axA" TargetMode="External"/><Relationship Id="rId2130" Type="http://schemas.openxmlformats.org/officeDocument/2006/relationships/hyperlink" Target="https://disk.yandex.ru/d/1c7p_ihWuLAXDA" TargetMode="External"/><Relationship Id="rId1284" Type="http://schemas.openxmlformats.org/officeDocument/2006/relationships/hyperlink" Target="https://disk.yandex.ru/d/7U8ztp_ke2Y5fw" TargetMode="External"/><Relationship Id="rId2131" Type="http://schemas.openxmlformats.org/officeDocument/2006/relationships/hyperlink" Target="https://disk.yandex.ru/d/VYqmMhx6Kvnohg" TargetMode="External"/><Relationship Id="rId1285" Type="http://schemas.openxmlformats.org/officeDocument/2006/relationships/hyperlink" Target="https://disk.yandex.ru/d/FJXMYBDoO0jwgQ" TargetMode="External"/><Relationship Id="rId2132" Type="http://schemas.openxmlformats.org/officeDocument/2006/relationships/hyperlink" Target="https://disk.yandex.ru/d/U4x8H98VqwWw4w" TargetMode="External"/><Relationship Id="rId455" Type="http://schemas.openxmlformats.org/officeDocument/2006/relationships/hyperlink" Target="https://disk.yandex.ru/d/K19ZAL1Zlt1-qQ" TargetMode="External"/><Relationship Id="rId1286" Type="http://schemas.openxmlformats.org/officeDocument/2006/relationships/hyperlink" Target="https://disk.yandex.ru/d/VJIahCvvoIE-dg" TargetMode="External"/><Relationship Id="rId2133" Type="http://schemas.openxmlformats.org/officeDocument/2006/relationships/hyperlink" Target="https://disk.yandex.ru/d/pEeEjLO_pqln8Q" TargetMode="External"/><Relationship Id="rId454" Type="http://schemas.openxmlformats.org/officeDocument/2006/relationships/hyperlink" Target="https://disk.yandex.ru/d/aXs-KG7WFKCHQQ" TargetMode="External"/><Relationship Id="rId1287" Type="http://schemas.openxmlformats.org/officeDocument/2006/relationships/hyperlink" Target="https://disk.yandex.ru/d/wc6m2cdMv69axA" TargetMode="External"/><Relationship Id="rId2134" Type="http://schemas.openxmlformats.org/officeDocument/2006/relationships/hyperlink" Target="https://disk.yandex.ru/d/kULPKxUOO03opQ" TargetMode="External"/><Relationship Id="rId453" Type="http://schemas.openxmlformats.org/officeDocument/2006/relationships/hyperlink" Target="https://disk.yandex.ru/d/rJU1xFGd7E7XhQ" TargetMode="External"/><Relationship Id="rId1288" Type="http://schemas.openxmlformats.org/officeDocument/2006/relationships/hyperlink" Target="https://disk.yandex.ru/d/7U8ztp_ke2Y5fw" TargetMode="External"/><Relationship Id="rId2135" Type="http://schemas.openxmlformats.org/officeDocument/2006/relationships/hyperlink" Target="https://disk.yandex.ru/d/VYqmMhx6Kvnohg" TargetMode="External"/><Relationship Id="rId452" Type="http://schemas.openxmlformats.org/officeDocument/2006/relationships/hyperlink" Target="https://disk.yandex.ru/d/PmeBTmVYIy48vQ" TargetMode="External"/><Relationship Id="rId1289" Type="http://schemas.openxmlformats.org/officeDocument/2006/relationships/hyperlink" Target="https://disk.yandex.ru/d/FJXMYBDoO0jwgQ" TargetMode="External"/><Relationship Id="rId2136" Type="http://schemas.openxmlformats.org/officeDocument/2006/relationships/hyperlink" Target="https://disk.yandex.ru/d/U4x8H98VqwWw4w" TargetMode="External"/><Relationship Id="rId491" Type="http://schemas.openxmlformats.org/officeDocument/2006/relationships/hyperlink" Target="https://disk.yandex.ru/d/nW-PKCScnHWxGw" TargetMode="External"/><Relationship Id="rId490" Type="http://schemas.openxmlformats.org/officeDocument/2006/relationships/hyperlink" Target="https://disk.yandex.ru/d/l66uIxEpeYDLSQ" TargetMode="External"/><Relationship Id="rId489" Type="http://schemas.openxmlformats.org/officeDocument/2006/relationships/hyperlink" Target="https://disk.yandex.ru/d/I-UK317Pxv3n1A" TargetMode="External"/><Relationship Id="rId2160" Type="http://schemas.openxmlformats.org/officeDocument/2006/relationships/hyperlink" Target="https://disk.yandex.ru/d/pzxtHmCrwFaqVQ" TargetMode="External"/><Relationship Id="rId2161" Type="http://schemas.openxmlformats.org/officeDocument/2006/relationships/hyperlink" Target="https://disk.yandex.ru/d/kWh_NwhDf3kqcQ" TargetMode="External"/><Relationship Id="rId484" Type="http://schemas.openxmlformats.org/officeDocument/2006/relationships/hyperlink" Target="https://disk.yandex.ru/d/g5lB73NBY_DLoQ" TargetMode="External"/><Relationship Id="rId2162" Type="http://schemas.openxmlformats.org/officeDocument/2006/relationships/hyperlink" Target="https://disk.yandex.ru/d/GJJ1M8J69ElXKw" TargetMode="External"/><Relationship Id="rId483" Type="http://schemas.openxmlformats.org/officeDocument/2006/relationships/hyperlink" Target="https://disk.yandex.ru/d/nW-PKCScnHWxGw" TargetMode="External"/><Relationship Id="rId2163" Type="http://schemas.openxmlformats.org/officeDocument/2006/relationships/hyperlink" Target="https://disk.yandex.ru/d/pzxtHmCrwFaqVQ" TargetMode="External"/><Relationship Id="rId482" Type="http://schemas.openxmlformats.org/officeDocument/2006/relationships/hyperlink" Target="https://disk.yandex.ru/d/B1-ek86ps_zNWg" TargetMode="External"/><Relationship Id="rId2164" Type="http://schemas.openxmlformats.org/officeDocument/2006/relationships/hyperlink" Target="https://disk.yandex.ru/d/kWh_NwhDf3kqcQ" TargetMode="External"/><Relationship Id="rId481" Type="http://schemas.openxmlformats.org/officeDocument/2006/relationships/hyperlink" Target="https://disk.yandex.ru/d/I-UK317Pxv3n1A" TargetMode="External"/><Relationship Id="rId2165" Type="http://schemas.openxmlformats.org/officeDocument/2006/relationships/hyperlink" Target="https://disk.yandex.ru/d/ODikGs9YB1AJWg" TargetMode="External"/><Relationship Id="rId488" Type="http://schemas.openxmlformats.org/officeDocument/2006/relationships/hyperlink" Target="https://disk.yandex.ru/d/g5lB73NBY_DLoQ" TargetMode="External"/><Relationship Id="rId2166" Type="http://schemas.openxmlformats.org/officeDocument/2006/relationships/hyperlink" Target="https://disk.yandex.ru/d/pzxtHmCrwFaqVQ" TargetMode="External"/><Relationship Id="rId487" Type="http://schemas.openxmlformats.org/officeDocument/2006/relationships/hyperlink" Target="https://disk.yandex.ru/d/nW-PKCScnHWxGw" TargetMode="External"/><Relationship Id="rId2167" Type="http://schemas.openxmlformats.org/officeDocument/2006/relationships/hyperlink" Target="https://disk.yandex.ru/d/kWh_NwhDf3kqcQ" TargetMode="External"/><Relationship Id="rId486" Type="http://schemas.openxmlformats.org/officeDocument/2006/relationships/hyperlink" Target="https://disk.yandex.ru/d/EIW87x3QH355Fg" TargetMode="External"/><Relationship Id="rId2168" Type="http://schemas.openxmlformats.org/officeDocument/2006/relationships/hyperlink" Target="https://disk.yandex.ru/d/x8jsc_148xwaXQ" TargetMode="External"/><Relationship Id="rId485" Type="http://schemas.openxmlformats.org/officeDocument/2006/relationships/hyperlink" Target="https://disk.yandex.ru/d/I-UK317Pxv3n1A" TargetMode="External"/><Relationship Id="rId2169" Type="http://schemas.openxmlformats.org/officeDocument/2006/relationships/hyperlink" Target="https://disk.yandex.ru/d/pzxtHmCrwFaqVQ" TargetMode="External"/><Relationship Id="rId2159" Type="http://schemas.openxmlformats.org/officeDocument/2006/relationships/hyperlink" Target="https://disk.yandex.ru/d/yqTGaFFNFbIjtw" TargetMode="External"/><Relationship Id="rId480" Type="http://schemas.openxmlformats.org/officeDocument/2006/relationships/hyperlink" Target="https://disk.yandex.ru/d/g5lB73NBY_DLoQ" TargetMode="External"/><Relationship Id="rId479" Type="http://schemas.openxmlformats.org/officeDocument/2006/relationships/hyperlink" Target="https://disk.yandex.ru/d/nW-PKCScnHWxGw" TargetMode="External"/><Relationship Id="rId478" Type="http://schemas.openxmlformats.org/officeDocument/2006/relationships/hyperlink" Target="https://disk.yandex.ru/d/uNjg-NZ5VX4QNw" TargetMode="External"/><Relationship Id="rId2150" Type="http://schemas.openxmlformats.org/officeDocument/2006/relationships/hyperlink" Target="https://disk.yandex.ru/d/U4x8H98VqwWw4w" TargetMode="External"/><Relationship Id="rId473" Type="http://schemas.openxmlformats.org/officeDocument/2006/relationships/hyperlink" Target="https://disk.yandex.ru/d/I-UK317Pxv3n1A" TargetMode="External"/><Relationship Id="rId2151" Type="http://schemas.openxmlformats.org/officeDocument/2006/relationships/hyperlink" Target="https://disk.yandex.ru/d/pEeEjLO_pqln8Q" TargetMode="External"/><Relationship Id="rId472" Type="http://schemas.openxmlformats.org/officeDocument/2006/relationships/hyperlink" Target="https://disk.yandex.ru/d/g5lB73NBY_DLoQ" TargetMode="External"/><Relationship Id="rId2152" Type="http://schemas.openxmlformats.org/officeDocument/2006/relationships/hyperlink" Target="https://disk.yandex.ru/d/gctgIcaJ1TtynQ" TargetMode="External"/><Relationship Id="rId471" Type="http://schemas.openxmlformats.org/officeDocument/2006/relationships/hyperlink" Target="https://disk.yandex.ru/d/nW-PKCScnHWxGw" TargetMode="External"/><Relationship Id="rId2153" Type="http://schemas.openxmlformats.org/officeDocument/2006/relationships/hyperlink" Target="https://disk.yandex.ru/d/VYqmMhx6Kvnohg" TargetMode="External"/><Relationship Id="rId470" Type="http://schemas.openxmlformats.org/officeDocument/2006/relationships/hyperlink" Target="https://disk.yandex.ru/d/ztVk81v3oBC3KQ" TargetMode="External"/><Relationship Id="rId2154" Type="http://schemas.openxmlformats.org/officeDocument/2006/relationships/hyperlink" Target="https://disk.yandex.ru/d/U4x8H98VqwWw4w" TargetMode="External"/><Relationship Id="rId477" Type="http://schemas.openxmlformats.org/officeDocument/2006/relationships/hyperlink" Target="https://disk.yandex.ru/d/I-UK317Pxv3n1A" TargetMode="External"/><Relationship Id="rId2155" Type="http://schemas.openxmlformats.org/officeDocument/2006/relationships/hyperlink" Target="https://disk.yandex.ru/d/pEeEjLO_pqln8Q" TargetMode="External"/><Relationship Id="rId476" Type="http://schemas.openxmlformats.org/officeDocument/2006/relationships/hyperlink" Target="https://disk.yandex.ru/d/g5lB73NBY_DLoQ" TargetMode="External"/><Relationship Id="rId2156" Type="http://schemas.openxmlformats.org/officeDocument/2006/relationships/hyperlink" Target="https://disk.yandex.ru/d/Kr7wCzHpDWWrOQ" TargetMode="External"/><Relationship Id="rId475" Type="http://schemas.openxmlformats.org/officeDocument/2006/relationships/hyperlink" Target="https://disk.yandex.ru/d/nW-PKCScnHWxGw" TargetMode="External"/><Relationship Id="rId2157" Type="http://schemas.openxmlformats.org/officeDocument/2006/relationships/hyperlink" Target="https://disk.yandex.ru/d/pzxtHmCrwFaqVQ" TargetMode="External"/><Relationship Id="rId474" Type="http://schemas.openxmlformats.org/officeDocument/2006/relationships/hyperlink" Target="https://disk.yandex.ru/d/KHNk0omLjXz3IA" TargetMode="External"/><Relationship Id="rId2158" Type="http://schemas.openxmlformats.org/officeDocument/2006/relationships/hyperlink" Target="https://disk.yandex.ru/d/kWh_NwhDf3kqcQ" TargetMode="External"/><Relationship Id="rId1257" Type="http://schemas.openxmlformats.org/officeDocument/2006/relationships/hyperlink" Target="https://disk.yandex.ru/d/AErKRSfWyIZsHg" TargetMode="External"/><Relationship Id="rId2104" Type="http://schemas.openxmlformats.org/officeDocument/2006/relationships/hyperlink" Target="https://disk.yandex.ru/d/_1_bgmlyqNOyOw" TargetMode="External"/><Relationship Id="rId2588" Type="http://schemas.openxmlformats.org/officeDocument/2006/relationships/hyperlink" Target="https://disk.yandex.ru/d/LACZ4hb4bIs6aQ" TargetMode="External"/><Relationship Id="rId1258" Type="http://schemas.openxmlformats.org/officeDocument/2006/relationships/hyperlink" Target="https://disk.yandex.ru/d/zR44_IzN0yMj2w" TargetMode="External"/><Relationship Id="rId2105" Type="http://schemas.openxmlformats.org/officeDocument/2006/relationships/hyperlink" Target="https://disk.yandex.ru/d/5hwkxfy9Raf5WA" TargetMode="External"/><Relationship Id="rId2589" Type="http://schemas.openxmlformats.org/officeDocument/2006/relationships/hyperlink" Target="https://disk.yandex.ru/d/qZpCVbWJT6sS-Q" TargetMode="External"/><Relationship Id="rId1259" Type="http://schemas.openxmlformats.org/officeDocument/2006/relationships/hyperlink" Target="https://disk.yandex.ru/d/U9sURgpr3v8kWQ" TargetMode="External"/><Relationship Id="rId2106" Type="http://schemas.openxmlformats.org/officeDocument/2006/relationships/hyperlink" Target="https://disk.yandex.ru/d/lHd2iNGQmbXOlg" TargetMode="External"/><Relationship Id="rId2107" Type="http://schemas.openxmlformats.org/officeDocument/2006/relationships/hyperlink" Target="https://disk.yandex.ru/d/z_FnarVbBK_Byg" TargetMode="External"/><Relationship Id="rId2108" Type="http://schemas.openxmlformats.org/officeDocument/2006/relationships/hyperlink" Target="https://disk.yandex.ru/d/_1_bgmlyqNOyOw" TargetMode="External"/><Relationship Id="rId2109" Type="http://schemas.openxmlformats.org/officeDocument/2006/relationships/hyperlink" Target="https://disk.yandex.ru/d/5hwkxfy9Raf5WA" TargetMode="External"/><Relationship Id="rId426" Type="http://schemas.openxmlformats.org/officeDocument/2006/relationships/hyperlink" Target="https://disk.yandex.ru/d/0lybUWjcbqRPPQ" TargetMode="External"/><Relationship Id="rId425" Type="http://schemas.openxmlformats.org/officeDocument/2006/relationships/hyperlink" Target="https://disk.yandex.ru/d/rJU1xFGd7E7XhQ" TargetMode="External"/><Relationship Id="rId424" Type="http://schemas.openxmlformats.org/officeDocument/2006/relationships/hyperlink" Target="https://disk.yandex.ru/d/PmeBTmVYIy48vQ" TargetMode="External"/><Relationship Id="rId423" Type="http://schemas.openxmlformats.org/officeDocument/2006/relationships/hyperlink" Target="https://disk.yandex.ru/d/K19ZAL1Zlt1-qQ" TargetMode="External"/><Relationship Id="rId429" Type="http://schemas.openxmlformats.org/officeDocument/2006/relationships/hyperlink" Target="https://disk.yandex.ru/d/rJU1xFGd7E7XhQ" TargetMode="External"/><Relationship Id="rId428" Type="http://schemas.openxmlformats.org/officeDocument/2006/relationships/hyperlink" Target="https://disk.yandex.ru/d/PmeBTmVYIy48vQ" TargetMode="External"/><Relationship Id="rId427" Type="http://schemas.openxmlformats.org/officeDocument/2006/relationships/hyperlink" Target="https://disk.yandex.ru/d/K19ZAL1Zlt1-qQ" TargetMode="External"/><Relationship Id="rId2580" Type="http://schemas.openxmlformats.org/officeDocument/2006/relationships/hyperlink" Target="https://disk.yandex.ru/d/qZpCVbWJT6sS-Q" TargetMode="External"/><Relationship Id="rId1250" Type="http://schemas.openxmlformats.org/officeDocument/2006/relationships/hyperlink" Target="https://disk.yandex.ru/d/TBNbfQs4g-z-TQ" TargetMode="External"/><Relationship Id="rId2581" Type="http://schemas.openxmlformats.org/officeDocument/2006/relationships/hyperlink" Target="https://disk.yandex.ru/d/9itbs-g8qiyeaA" TargetMode="External"/><Relationship Id="rId1251" Type="http://schemas.openxmlformats.org/officeDocument/2006/relationships/hyperlink" Target="https://disk.yandex.ru/d/U9sURgpr3v8kWQ" TargetMode="External"/><Relationship Id="rId2582" Type="http://schemas.openxmlformats.org/officeDocument/2006/relationships/hyperlink" Target="https://disk.yandex.ru/d/LACZ4hb4bIs6aQ" TargetMode="External"/><Relationship Id="rId1252" Type="http://schemas.openxmlformats.org/officeDocument/2006/relationships/hyperlink" Target="https://disk.yandex.ru/d/XzRhFcuwZXtFfg" TargetMode="External"/><Relationship Id="rId2583" Type="http://schemas.openxmlformats.org/officeDocument/2006/relationships/hyperlink" Target="https://disk.yandex.ru/d/qZpCVbWJT6sS-Q" TargetMode="External"/><Relationship Id="rId422" Type="http://schemas.openxmlformats.org/officeDocument/2006/relationships/hyperlink" Target="https://disk.yandex.ru/d/JsC6chUvxum65g" TargetMode="External"/><Relationship Id="rId1253" Type="http://schemas.openxmlformats.org/officeDocument/2006/relationships/hyperlink" Target="https://disk.yandex.ru/d/AErKRSfWyIZsHg" TargetMode="External"/><Relationship Id="rId2100" Type="http://schemas.openxmlformats.org/officeDocument/2006/relationships/hyperlink" Target="https://disk.yandex.ru/d/_1_bgmlyqNOyOw" TargetMode="External"/><Relationship Id="rId2584" Type="http://schemas.openxmlformats.org/officeDocument/2006/relationships/hyperlink" Target="https://disk.yandex.ru/d/S8wTAPfsV1JxmA" TargetMode="External"/><Relationship Id="rId421" Type="http://schemas.openxmlformats.org/officeDocument/2006/relationships/hyperlink" Target="https://disk.yandex.ru/d/rJU1xFGd7E7XhQ" TargetMode="External"/><Relationship Id="rId1254" Type="http://schemas.openxmlformats.org/officeDocument/2006/relationships/hyperlink" Target="https://disk.yandex.ru/d/SeCoEPLkVjEILg" TargetMode="External"/><Relationship Id="rId2101" Type="http://schemas.openxmlformats.org/officeDocument/2006/relationships/hyperlink" Target="https://disk.yandex.ru/d/5hwkxfy9Raf5WA" TargetMode="External"/><Relationship Id="rId2585" Type="http://schemas.openxmlformats.org/officeDocument/2006/relationships/hyperlink" Target="https://disk.yandex.ru/d/LACZ4hb4bIs6aQ" TargetMode="External"/><Relationship Id="rId420" Type="http://schemas.openxmlformats.org/officeDocument/2006/relationships/hyperlink" Target="https://disk.yandex.ru/d/PmeBTmVYIy48vQ" TargetMode="External"/><Relationship Id="rId1255" Type="http://schemas.openxmlformats.org/officeDocument/2006/relationships/hyperlink" Target="https://disk.yandex.ru/d/U9sURgpr3v8kWQ" TargetMode="External"/><Relationship Id="rId2102" Type="http://schemas.openxmlformats.org/officeDocument/2006/relationships/hyperlink" Target="https://disk.yandex.ru/d/b-keVmJ9Sn7KJA" TargetMode="External"/><Relationship Id="rId2586" Type="http://schemas.openxmlformats.org/officeDocument/2006/relationships/hyperlink" Target="https://disk.yandex.ru/d/qZpCVbWJT6sS-Q" TargetMode="External"/><Relationship Id="rId1256" Type="http://schemas.openxmlformats.org/officeDocument/2006/relationships/hyperlink" Target="https://disk.yandex.ru/d/XzRhFcuwZXtFfg" TargetMode="External"/><Relationship Id="rId2103" Type="http://schemas.openxmlformats.org/officeDocument/2006/relationships/hyperlink" Target="https://disk.yandex.ru/d/z_FnarVbBK_Byg" TargetMode="External"/><Relationship Id="rId2587" Type="http://schemas.openxmlformats.org/officeDocument/2006/relationships/hyperlink" Target="https://disk.yandex.ru/d/rM4khuK3r1KgNg" TargetMode="External"/><Relationship Id="rId1246" Type="http://schemas.openxmlformats.org/officeDocument/2006/relationships/hyperlink" Target="https://disk.yandex.ru/d/d73K5QQiC7HtKQ" TargetMode="External"/><Relationship Id="rId2577" Type="http://schemas.openxmlformats.org/officeDocument/2006/relationships/hyperlink" Target="https://disk.yandex.ru/d/qZpCVbWJT6sS-Q" TargetMode="External"/><Relationship Id="rId1247" Type="http://schemas.openxmlformats.org/officeDocument/2006/relationships/hyperlink" Target="https://disk.yandex.ru/d/U9sURgpr3v8kWQ" TargetMode="External"/><Relationship Id="rId2578" Type="http://schemas.openxmlformats.org/officeDocument/2006/relationships/hyperlink" Target="https://disk.yandex.ru/d/3C0dSeuWkg6SCQ" TargetMode="External"/><Relationship Id="rId1248" Type="http://schemas.openxmlformats.org/officeDocument/2006/relationships/hyperlink" Target="https://disk.yandex.ru/d/XzRhFcuwZXtFfg" TargetMode="External"/><Relationship Id="rId2579" Type="http://schemas.openxmlformats.org/officeDocument/2006/relationships/hyperlink" Target="https://disk.yandex.ru/d/LACZ4hb4bIs6aQ" TargetMode="External"/><Relationship Id="rId1249" Type="http://schemas.openxmlformats.org/officeDocument/2006/relationships/hyperlink" Target="https://disk.yandex.ru/d/AErKRSfWyIZsHg" TargetMode="External"/><Relationship Id="rId415" Type="http://schemas.openxmlformats.org/officeDocument/2006/relationships/hyperlink" Target="https://disk.yandex.ru/i/Frd6fv4rOWF21Q" TargetMode="External"/><Relationship Id="rId899" Type="http://schemas.openxmlformats.org/officeDocument/2006/relationships/hyperlink" Target="https://disk.yandex.ru/d/3wfhGKadB4w1Xg" TargetMode="External"/><Relationship Id="rId414" Type="http://schemas.openxmlformats.org/officeDocument/2006/relationships/hyperlink" Target="https://disk.yandex.ru/d/3IybbYExTGc5VQ" TargetMode="External"/><Relationship Id="rId898" Type="http://schemas.openxmlformats.org/officeDocument/2006/relationships/hyperlink" Target="https://disk.yandex.ru/d/L6ZaH9jI3DnkGA" TargetMode="External"/><Relationship Id="rId413" Type="http://schemas.openxmlformats.org/officeDocument/2006/relationships/hyperlink" Target="https://disk.yandex.ru/d/LVECayp6kzZjnQ" TargetMode="External"/><Relationship Id="rId897" Type="http://schemas.openxmlformats.org/officeDocument/2006/relationships/hyperlink" Target="https://youtu.be/M6oxwkkTThY" TargetMode="External"/><Relationship Id="rId412" Type="http://schemas.openxmlformats.org/officeDocument/2006/relationships/hyperlink" Target="https://disk.yandex.ru/d/zu0akE_to87ang" TargetMode="External"/><Relationship Id="rId896" Type="http://schemas.openxmlformats.org/officeDocument/2006/relationships/hyperlink" Target="https://disk.yandex.ru/d/aYWYLgz8fNNJNA" TargetMode="External"/><Relationship Id="rId419" Type="http://schemas.openxmlformats.org/officeDocument/2006/relationships/hyperlink" Target="https://disk.yandex.ru/d/K19ZAL1Zlt1-qQ" TargetMode="External"/><Relationship Id="rId418" Type="http://schemas.openxmlformats.org/officeDocument/2006/relationships/hyperlink" Target="https://disk.yandex.ru/d/wk9H5uRDCscdMA" TargetMode="External"/><Relationship Id="rId417" Type="http://schemas.openxmlformats.org/officeDocument/2006/relationships/hyperlink" Target="https://disk.yandex.ru/d/LVECayp6kzZjnQ" TargetMode="External"/><Relationship Id="rId416" Type="http://schemas.openxmlformats.org/officeDocument/2006/relationships/hyperlink" Target="https://disk.yandex.ru/d/zu0akE_to87ang" TargetMode="External"/><Relationship Id="rId891" Type="http://schemas.openxmlformats.org/officeDocument/2006/relationships/hyperlink" Target="https://youtu.be/M6oxwkkTThY" TargetMode="External"/><Relationship Id="rId890" Type="http://schemas.openxmlformats.org/officeDocument/2006/relationships/hyperlink" Target="https://disk.yandex.ru/d/aYWYLgz8fNNJNA" TargetMode="External"/><Relationship Id="rId2570" Type="http://schemas.openxmlformats.org/officeDocument/2006/relationships/hyperlink" Target="https://disk.yandex.ru/d/LACZ4hb4bIs6aQ" TargetMode="External"/><Relationship Id="rId1240" Type="http://schemas.openxmlformats.org/officeDocument/2006/relationships/hyperlink" Target="https://disk.yandex.ru/d/XzRhFcuwZXtFfg" TargetMode="External"/><Relationship Id="rId2571" Type="http://schemas.openxmlformats.org/officeDocument/2006/relationships/hyperlink" Target="https://disk.yandex.ru/d/qZpCVbWJT6sS-Q" TargetMode="External"/><Relationship Id="rId1241" Type="http://schemas.openxmlformats.org/officeDocument/2006/relationships/hyperlink" Target="https://disk.yandex.ru/d/AErKRSfWyIZsHg" TargetMode="External"/><Relationship Id="rId2572" Type="http://schemas.openxmlformats.org/officeDocument/2006/relationships/hyperlink" Target="https://disk.yandex.ru/d/C-3XSHI78Me9ug" TargetMode="External"/><Relationship Id="rId411" Type="http://schemas.openxmlformats.org/officeDocument/2006/relationships/hyperlink" Target="https://disk.yandex.ru/i/Frd6fv4rOWF21Q" TargetMode="External"/><Relationship Id="rId895" Type="http://schemas.openxmlformats.org/officeDocument/2006/relationships/hyperlink" Target="https://disk.yandex.ru/d/OO9ZZOmJD-1onQ" TargetMode="External"/><Relationship Id="rId1242" Type="http://schemas.openxmlformats.org/officeDocument/2006/relationships/hyperlink" Target="https://disk.yandex.ru/d/L4IdwyJoYygXbQ" TargetMode="External"/><Relationship Id="rId2573" Type="http://schemas.openxmlformats.org/officeDocument/2006/relationships/hyperlink" Target="https://disk.yandex.ru/d/LACZ4hb4bIs6aQ" TargetMode="External"/><Relationship Id="rId410" Type="http://schemas.openxmlformats.org/officeDocument/2006/relationships/hyperlink" Target="https://disk.yandex.ru/d/eV_AGW2Brso2Fg" TargetMode="External"/><Relationship Id="rId894" Type="http://schemas.openxmlformats.org/officeDocument/2006/relationships/hyperlink" Target="https://youtu.be/M6oxwkkTThY" TargetMode="External"/><Relationship Id="rId1243" Type="http://schemas.openxmlformats.org/officeDocument/2006/relationships/hyperlink" Target="https://disk.yandex.ru/d/U9sURgpr3v8kWQ" TargetMode="External"/><Relationship Id="rId2574" Type="http://schemas.openxmlformats.org/officeDocument/2006/relationships/hyperlink" Target="https://disk.yandex.ru/d/qZpCVbWJT6sS-Q" TargetMode="External"/><Relationship Id="rId893" Type="http://schemas.openxmlformats.org/officeDocument/2006/relationships/hyperlink" Target="https://disk.yandex.ru/d/aYWYLgz8fNNJNA" TargetMode="External"/><Relationship Id="rId1244" Type="http://schemas.openxmlformats.org/officeDocument/2006/relationships/hyperlink" Target="https://disk.yandex.ru/d/XzRhFcuwZXtFfg" TargetMode="External"/><Relationship Id="rId2575" Type="http://schemas.openxmlformats.org/officeDocument/2006/relationships/hyperlink" Target="https://disk.yandex.ru/d/C-3XSHI78Me9ug" TargetMode="External"/><Relationship Id="rId892" Type="http://schemas.openxmlformats.org/officeDocument/2006/relationships/hyperlink" Target="https://disk.yandex.ru/d/1YiDLkuH5jYdGg" TargetMode="External"/><Relationship Id="rId1245" Type="http://schemas.openxmlformats.org/officeDocument/2006/relationships/hyperlink" Target="https://disk.yandex.ru/d/AErKRSfWyIZsHg" TargetMode="External"/><Relationship Id="rId2576" Type="http://schemas.openxmlformats.org/officeDocument/2006/relationships/hyperlink" Target="https://disk.yandex.ru/d/LACZ4hb4bIs6aQ" TargetMode="External"/><Relationship Id="rId1279" Type="http://schemas.openxmlformats.org/officeDocument/2006/relationships/hyperlink" Target="https://disk.yandex.ru/d/wc6m2cdMv69axA" TargetMode="External"/><Relationship Id="rId2126" Type="http://schemas.openxmlformats.org/officeDocument/2006/relationships/hyperlink" Target="https://disk.yandex.ru/d/a7NRcrj5i43E-Q" TargetMode="External"/><Relationship Id="rId2127" Type="http://schemas.openxmlformats.org/officeDocument/2006/relationships/hyperlink" Target="https://disk.yandex.ru/d/VYqmMhx6Kvnohg" TargetMode="External"/><Relationship Id="rId2128" Type="http://schemas.openxmlformats.org/officeDocument/2006/relationships/hyperlink" Target="https://disk.yandex.ru/d/U4x8H98VqwWw4w" TargetMode="External"/><Relationship Id="rId2129" Type="http://schemas.openxmlformats.org/officeDocument/2006/relationships/hyperlink" Target="https://disk.yandex.ru/d/pEeEjLO_pqln8Q" TargetMode="External"/><Relationship Id="rId448" Type="http://schemas.openxmlformats.org/officeDocument/2006/relationships/hyperlink" Target="https://disk.yandex.ru/d/PmeBTmVYIy48vQ" TargetMode="External"/><Relationship Id="rId447" Type="http://schemas.openxmlformats.org/officeDocument/2006/relationships/hyperlink" Target="https://disk.yandex.ru/d/K19ZAL1Zlt1-qQ" TargetMode="External"/><Relationship Id="rId446" Type="http://schemas.openxmlformats.org/officeDocument/2006/relationships/hyperlink" Target="https://disk.yandex.ru/d/JuK5FSsO5QXnoA" TargetMode="External"/><Relationship Id="rId445" Type="http://schemas.openxmlformats.org/officeDocument/2006/relationships/hyperlink" Target="https://disk.yandex.ru/d/rJU1xFGd7E7XhQ" TargetMode="External"/><Relationship Id="rId449" Type="http://schemas.openxmlformats.org/officeDocument/2006/relationships/hyperlink" Target="https://disk.yandex.ru/d/rJU1xFGd7E7XhQ" TargetMode="External"/><Relationship Id="rId1270" Type="http://schemas.openxmlformats.org/officeDocument/2006/relationships/hyperlink" Target="https://disk.yandex.ru/d/dGj_pa5c2o8pHQ" TargetMode="External"/><Relationship Id="rId440" Type="http://schemas.openxmlformats.org/officeDocument/2006/relationships/hyperlink" Target="https://disk.yandex.ru/d/PmeBTmVYIy48vQ" TargetMode="External"/><Relationship Id="rId1271" Type="http://schemas.openxmlformats.org/officeDocument/2006/relationships/hyperlink" Target="https://disk.yandex.ru/d/wc6m2cdMv69axA" TargetMode="External"/><Relationship Id="rId1272" Type="http://schemas.openxmlformats.org/officeDocument/2006/relationships/hyperlink" Target="https://disk.yandex.ru/d/7U8ztp_ke2Y5fw" TargetMode="External"/><Relationship Id="rId1273" Type="http://schemas.openxmlformats.org/officeDocument/2006/relationships/hyperlink" Target="https://disk.yandex.ru/d/FJXMYBDoO0jwgQ" TargetMode="External"/><Relationship Id="rId2120" Type="http://schemas.openxmlformats.org/officeDocument/2006/relationships/hyperlink" Target="https://disk.yandex.ru/d/U4x8H98VqwWw4w" TargetMode="External"/><Relationship Id="rId1274" Type="http://schemas.openxmlformats.org/officeDocument/2006/relationships/hyperlink" Target="https://disk.yandex.ru/d/qHAkXm4V7MoPgQ" TargetMode="External"/><Relationship Id="rId2121" Type="http://schemas.openxmlformats.org/officeDocument/2006/relationships/hyperlink" Target="https://disk.yandex.ru/d/pEeEjLO_pqln8Q" TargetMode="External"/><Relationship Id="rId444" Type="http://schemas.openxmlformats.org/officeDocument/2006/relationships/hyperlink" Target="https://disk.yandex.ru/d/PmeBTmVYIy48vQ" TargetMode="External"/><Relationship Id="rId1275" Type="http://schemas.openxmlformats.org/officeDocument/2006/relationships/hyperlink" Target="https://disk.yandex.ru/d/wc6m2cdMv69axA" TargetMode="External"/><Relationship Id="rId2122" Type="http://schemas.openxmlformats.org/officeDocument/2006/relationships/hyperlink" Target="https://disk.yandex.ru/d/1rjRphOTjBtKqQ" TargetMode="External"/><Relationship Id="rId443" Type="http://schemas.openxmlformats.org/officeDocument/2006/relationships/hyperlink" Target="https://disk.yandex.ru/d/K19ZAL1Zlt1-qQ" TargetMode="External"/><Relationship Id="rId1276" Type="http://schemas.openxmlformats.org/officeDocument/2006/relationships/hyperlink" Target="https://disk.yandex.ru/d/7U8ztp_ke2Y5fw" TargetMode="External"/><Relationship Id="rId2123" Type="http://schemas.openxmlformats.org/officeDocument/2006/relationships/hyperlink" Target="https://disk.yandex.ru/d/VYqmMhx6Kvnohg" TargetMode="External"/><Relationship Id="rId442" Type="http://schemas.openxmlformats.org/officeDocument/2006/relationships/hyperlink" Target="https://disk.yandex.ru/d/_172mLcIv2Pf6Q" TargetMode="External"/><Relationship Id="rId1277" Type="http://schemas.openxmlformats.org/officeDocument/2006/relationships/hyperlink" Target="https://disk.yandex.ru/d/FJXMYBDoO0jwgQ" TargetMode="External"/><Relationship Id="rId2124" Type="http://schemas.openxmlformats.org/officeDocument/2006/relationships/hyperlink" Target="https://disk.yandex.ru/d/U4x8H98VqwWw4w" TargetMode="External"/><Relationship Id="rId441" Type="http://schemas.openxmlformats.org/officeDocument/2006/relationships/hyperlink" Target="https://disk.yandex.ru/d/rJU1xFGd7E7XhQ" TargetMode="External"/><Relationship Id="rId1278" Type="http://schemas.openxmlformats.org/officeDocument/2006/relationships/hyperlink" Target="https://disk.yandex.ru/d/qHAkXm4V7MoPgQ" TargetMode="External"/><Relationship Id="rId2125" Type="http://schemas.openxmlformats.org/officeDocument/2006/relationships/hyperlink" Target="https://disk.yandex.ru/d/pEeEjLO_pqln8Q" TargetMode="External"/><Relationship Id="rId1268" Type="http://schemas.openxmlformats.org/officeDocument/2006/relationships/hyperlink" Target="https://disk.yandex.ru/d/XzRhFcuwZXtFfg" TargetMode="External"/><Relationship Id="rId2115" Type="http://schemas.openxmlformats.org/officeDocument/2006/relationships/hyperlink" Target="https://disk.yandex.ru/d/VYqmMhx6Kvnohg" TargetMode="External"/><Relationship Id="rId2599" Type="http://schemas.openxmlformats.org/officeDocument/2006/relationships/hyperlink" Target="https://disk.yandex.ru/d/kbl1XLq0XP3mTw" TargetMode="External"/><Relationship Id="rId1269" Type="http://schemas.openxmlformats.org/officeDocument/2006/relationships/hyperlink" Target="https://disk.yandex.ru/d/AErKRSfWyIZsHg" TargetMode="External"/><Relationship Id="rId2116" Type="http://schemas.openxmlformats.org/officeDocument/2006/relationships/hyperlink" Target="https://disk.yandex.ru/d/U4x8H98VqwWw4w" TargetMode="External"/><Relationship Id="rId2117" Type="http://schemas.openxmlformats.org/officeDocument/2006/relationships/hyperlink" Target="https://disk.yandex.ru/d/pEeEjLO_pqln8Q" TargetMode="External"/><Relationship Id="rId2118" Type="http://schemas.openxmlformats.org/officeDocument/2006/relationships/hyperlink" Target="https://disk.yandex.ru/d/M_RBcP2GSwz8og" TargetMode="External"/><Relationship Id="rId2119" Type="http://schemas.openxmlformats.org/officeDocument/2006/relationships/hyperlink" Target="https://disk.yandex.ru/d/VYqmMhx6Kvnohg" TargetMode="External"/><Relationship Id="rId437" Type="http://schemas.openxmlformats.org/officeDocument/2006/relationships/hyperlink" Target="https://disk.yandex.ru/d/rJU1xFGd7E7XhQ" TargetMode="External"/><Relationship Id="rId436" Type="http://schemas.openxmlformats.org/officeDocument/2006/relationships/hyperlink" Target="https://disk.yandex.ru/d/PmeBTmVYIy48vQ" TargetMode="External"/><Relationship Id="rId435" Type="http://schemas.openxmlformats.org/officeDocument/2006/relationships/hyperlink" Target="https://disk.yandex.ru/d/K19ZAL1Zlt1-qQ" TargetMode="External"/><Relationship Id="rId434" Type="http://schemas.openxmlformats.org/officeDocument/2006/relationships/hyperlink" Target="https://disk.yandex.ru/d/TF2Fb5pJeW6SKA" TargetMode="External"/><Relationship Id="rId439" Type="http://schemas.openxmlformats.org/officeDocument/2006/relationships/hyperlink" Target="https://disk.yandex.ru/d/K19ZAL1Zlt1-qQ" TargetMode="External"/><Relationship Id="rId438" Type="http://schemas.openxmlformats.org/officeDocument/2006/relationships/hyperlink" Target="https://disk.yandex.ru/d/egVrKw9pzdpdfg" TargetMode="External"/><Relationship Id="rId2590" Type="http://schemas.openxmlformats.org/officeDocument/2006/relationships/hyperlink" Target="https://disk.yandex.ru/d/pRCahqz1C-I7Ig" TargetMode="External"/><Relationship Id="rId1260" Type="http://schemas.openxmlformats.org/officeDocument/2006/relationships/hyperlink" Target="https://disk.yandex.ru/d/XzRhFcuwZXtFfg" TargetMode="External"/><Relationship Id="rId2591" Type="http://schemas.openxmlformats.org/officeDocument/2006/relationships/hyperlink" Target="https://disk.yandex.ru/d/LACZ4hb4bIs6aQ" TargetMode="External"/><Relationship Id="rId1261" Type="http://schemas.openxmlformats.org/officeDocument/2006/relationships/hyperlink" Target="https://disk.yandex.ru/d/AErKRSfWyIZsHg" TargetMode="External"/><Relationship Id="rId2592" Type="http://schemas.openxmlformats.org/officeDocument/2006/relationships/hyperlink" Target="https://disk.yandex.ru/d/qZpCVbWJT6sS-Q" TargetMode="External"/><Relationship Id="rId1262" Type="http://schemas.openxmlformats.org/officeDocument/2006/relationships/hyperlink" Target="https://disk.yandex.ru/d/MdkFuPDp074-Rg" TargetMode="External"/><Relationship Id="rId2593" Type="http://schemas.openxmlformats.org/officeDocument/2006/relationships/hyperlink" Target="https://disk.yandex.ru/d/jKMbytkN8esYRg" TargetMode="External"/><Relationship Id="rId1263" Type="http://schemas.openxmlformats.org/officeDocument/2006/relationships/hyperlink" Target="https://disk.yandex.ru/d/U9sURgpr3v8kWQ" TargetMode="External"/><Relationship Id="rId2110" Type="http://schemas.openxmlformats.org/officeDocument/2006/relationships/hyperlink" Target="https://disk.yandex.ru/d/oMm3oCvHx7xyeA" TargetMode="External"/><Relationship Id="rId2594" Type="http://schemas.openxmlformats.org/officeDocument/2006/relationships/hyperlink" Target="https://disk.yandex.ru/d/LACZ4hb4bIs6aQ" TargetMode="External"/><Relationship Id="rId433" Type="http://schemas.openxmlformats.org/officeDocument/2006/relationships/hyperlink" Target="https://disk.yandex.ru/d/rJU1xFGd7E7XhQ" TargetMode="External"/><Relationship Id="rId1264" Type="http://schemas.openxmlformats.org/officeDocument/2006/relationships/hyperlink" Target="https://disk.yandex.ru/d/XzRhFcuwZXtFfg" TargetMode="External"/><Relationship Id="rId2111" Type="http://schemas.openxmlformats.org/officeDocument/2006/relationships/hyperlink" Target="https://disk.yandex.ru/d/VYqmMhx6Kvnohg" TargetMode="External"/><Relationship Id="rId2595" Type="http://schemas.openxmlformats.org/officeDocument/2006/relationships/hyperlink" Target="https://disk.yandex.ru/d/qZpCVbWJT6sS-Q" TargetMode="External"/><Relationship Id="rId432" Type="http://schemas.openxmlformats.org/officeDocument/2006/relationships/hyperlink" Target="https://disk.yandex.ru/d/PmeBTmVYIy48vQ" TargetMode="External"/><Relationship Id="rId1265" Type="http://schemas.openxmlformats.org/officeDocument/2006/relationships/hyperlink" Target="https://disk.yandex.ru/d/AErKRSfWyIZsHg" TargetMode="External"/><Relationship Id="rId2112" Type="http://schemas.openxmlformats.org/officeDocument/2006/relationships/hyperlink" Target="https://disk.yandex.ru/d/U4x8H98VqwWw4w" TargetMode="External"/><Relationship Id="rId2596" Type="http://schemas.openxmlformats.org/officeDocument/2006/relationships/hyperlink" Target="https://disk.yandex.ru/d/rG5nb4IWoXzSPA" TargetMode="External"/><Relationship Id="rId431" Type="http://schemas.openxmlformats.org/officeDocument/2006/relationships/hyperlink" Target="https://disk.yandex.ru/d/K19ZAL1Zlt1-qQ" TargetMode="External"/><Relationship Id="rId1266" Type="http://schemas.openxmlformats.org/officeDocument/2006/relationships/hyperlink" Target="https://disk.yandex.ru/d/qYUN3kxlGLpMRw" TargetMode="External"/><Relationship Id="rId2113" Type="http://schemas.openxmlformats.org/officeDocument/2006/relationships/hyperlink" Target="https://disk.yandex.ru/d/pEeEjLO_pqln8Q" TargetMode="External"/><Relationship Id="rId2597" Type="http://schemas.openxmlformats.org/officeDocument/2006/relationships/hyperlink" Target="https://disk.yandex.ru/d/LACZ4hb4bIs6aQ" TargetMode="External"/><Relationship Id="rId430" Type="http://schemas.openxmlformats.org/officeDocument/2006/relationships/hyperlink" Target="https://disk.yandex.ru/d/p11FXASd4WMU4Q" TargetMode="External"/><Relationship Id="rId1267" Type="http://schemas.openxmlformats.org/officeDocument/2006/relationships/hyperlink" Target="https://disk.yandex.ru/d/U9sURgpr3v8kWQ" TargetMode="External"/><Relationship Id="rId2114" Type="http://schemas.openxmlformats.org/officeDocument/2006/relationships/hyperlink" Target="https://disk.yandex.ru/d/04GiA3kMlNiYDw" TargetMode="External"/><Relationship Id="rId2598" Type="http://schemas.openxmlformats.org/officeDocument/2006/relationships/hyperlink" Target="https://disk.yandex.ru/d/qZpCVbWJT6sS-Q"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i.siteapi.org/e-UaRW5PAXjf7CHsIZWUTowF6HI=/fit-in/1024x768/center/top/filters:quality(95)/c279983c40646bb.s.siteapi.org/img/o7b3xu7qwhcscs0og8oo8w8g4w80gs" TargetMode="External"/><Relationship Id="rId2" Type="http://schemas.openxmlformats.org/officeDocument/2006/relationships/hyperlink" Target="https://www.wildberries.ru/catalog/7703995/detail.aspx?targetUrl=SG" TargetMode="External"/><Relationship Id="rId3" Type="http://schemas.openxmlformats.org/officeDocument/2006/relationships/hyperlink" Target="https://i.siteapi.org/bDEMCUfg9-Qvevf9u1UhgCnaF_M=/fit-in/1024x768/center/top/filters:quality(95)/c279983c40646bb.s.siteapi.org/img/jjt4bsqv20gscswcsgscgw0ww8o8sk" TargetMode="External"/><Relationship Id="rId4" Type="http://schemas.openxmlformats.org/officeDocument/2006/relationships/hyperlink" Target="https://www.wildberries.ru/catalog/15535617/detail.aspx?targetUrl=BP" TargetMode="External"/><Relationship Id="rId9" Type="http://schemas.openxmlformats.org/officeDocument/2006/relationships/hyperlink" Targe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5" Type="http://schemas.openxmlformats.org/officeDocument/2006/relationships/hyperlink" Target="https://www.wildberries.ru/catalog/14318531/detail.aspx?targetUrl=XS" TargetMode="External"/><Relationship Id="rId6" Type="http://schemas.openxmlformats.org/officeDocument/2006/relationships/hyperlink" Target="https://i.siteapi.org/cI0DoHkHt6CRTXdHzNhEG7XxTKQ=/fit-in/1024x768/center/top/filters:quality(95)/c279983c40646bb.s.siteapi.org/img/dqlottkf7i0wwcskk84swc0swcwgwg" TargetMode="External"/><Relationship Id="rId7" Type="http://schemas.openxmlformats.org/officeDocument/2006/relationships/hyperlink" Target="https://i.siteapi.org/YkETOkPtmTSCFlJn4vUZdJVS980=/fit-in/1024x768/center/top/filters:quality(95)/c279983c40646bb.s.siteapi.org/img/ec3iyvjkfagoooksgc8c0og4c8o4ko" TargetMode="External"/><Relationship Id="rId8"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40" Type="http://schemas.openxmlformats.org/officeDocument/2006/relationships/hyperlink" Target="https://i.siteapi.org/QJPZ3VMin4Iy8tqy8v0paJIChlU=/fit-in/1024x768/center/top/filters:quality(95)/s.siteapi.org/c279983c40646bb/img/510ya6zqoy88kkgc4cko880wc8kwso" TargetMode="External"/><Relationship Id="rId42" Type="http://schemas.openxmlformats.org/officeDocument/2006/relationships/hyperlink" Target="https://i.siteapi.org/qmG9FbolwTxv-cz6MMrDtT0Vf34=/fit-in/1024x768/center/top/filters:quality(95)/s.siteapi.org/c279983c40646bb/img/2fitmkag3oe8wswwsckg0oww8g08gg" TargetMode="External"/><Relationship Id="rId41" Type="http://schemas.openxmlformats.org/officeDocument/2006/relationships/hyperlink" Target="https://i.siteapi.org/QJPZ3VMin4Iy8tqy8v0paJIChlU=/fit-in/1024x768/center/top/filters:quality(95)/s.siteapi.org/c279983c40646bb/img/510ya6zqoy88kkgc4cko880wc8kwso" TargetMode="External"/><Relationship Id="rId44" Type="http://schemas.openxmlformats.org/officeDocument/2006/relationships/hyperlink" Target="https://i.siteapi.org/lsEZdLRQCgxBMpV92u6Aa8AG5k8=/fit-in/1024x768/center/top/filters:quality(95)/s.siteapi.org/c279983c40646bb/img/tsgfyu4fv404co4gwgcc0k4c8ckwk8" TargetMode="External"/><Relationship Id="rId43" Type="http://schemas.openxmlformats.org/officeDocument/2006/relationships/hyperlink" Target="https://i.siteapi.org/qmG9FbolwTxv-cz6MMrDtT0Vf34=/fit-in/1024x768/center/top/filters:quality(95)/s.siteapi.org/c279983c40646bb/img/2fitmkag3oe8wswwsckg0oww8g08gg" TargetMode="External"/><Relationship Id="rId46" Type="http://schemas.openxmlformats.org/officeDocument/2006/relationships/hyperlink" Target="https://i.siteapi.org/T8qYIcM_jE2OlVJc5sO9h2JZgM8=/fit-in/1024x768/center/top/filters:quality(95)/c279983c40646bb.s.siteapi.org/img/ohrwfduqo28c8wc0w0sk0c4okws04w" TargetMode="External"/><Relationship Id="rId45" Type="http://schemas.openxmlformats.org/officeDocument/2006/relationships/hyperlink" Target="https://i.siteapi.org/lsEZdLRQCgxBMpV92u6Aa8AG5k8=/fit-in/1024x768/center/top/filters:quality(95)/s.siteapi.org/c279983c40646bb/img/tsgfyu4fv404co4gwgcc0k4c8ckwk8" TargetMode="External"/><Relationship Id="rId48" Type="http://schemas.openxmlformats.org/officeDocument/2006/relationships/hyperlink" Target="https://i.siteapi.org/Rgkhu5aPfAiBw4bbmVwcx-w5ZQ4=/fit-in/1024x768/center/top/filters:quality(95)/c279983c40646bb.s.siteapi.org/img/asbldre1ug0kwows4gskogg4oggkwk" TargetMode="External"/><Relationship Id="rId47" Type="http://schemas.openxmlformats.org/officeDocument/2006/relationships/hyperlink" Target="https://i.siteapi.org/Rgkhu5aPfAiBw4bbmVwcx-w5ZQ4=/fit-in/1024x768/center/top/filters:quality(95)/c279983c40646bb.s.siteapi.org/img/asbldre1ug0kwows4gskogg4oggkwk" TargetMode="External"/><Relationship Id="rId49" Type="http://schemas.openxmlformats.org/officeDocument/2006/relationships/hyperlink" Target="https://i.siteapi.org/G-gDcGnubxqkvXDgkwgoIsSDh98=/fit-in/1024x768/center/top/filters:quality(95)/c279983c40646bb.s.siteapi.org/img/govdwmy9cq0o0w0ocwcsgo8sw88g44" TargetMode="External"/><Relationship Id="rId31" Type="http://schemas.openxmlformats.org/officeDocument/2006/relationships/hyperlink" Target="https://i.siteapi.org/b8xL-LxuxgHtvqtPSi6ope7Bb3M=/fit-in/1024x768/center/top/filters:quality(95)/c279983c40646bb.s.siteapi.org/img/70g39mo2bd0ks4k4ocs88088c0cogw" TargetMode="External"/><Relationship Id="rId30"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33" Type="http://schemas.openxmlformats.org/officeDocument/2006/relationships/hyperlink" Target="https://i.siteapi.org/b8xL-LxuxgHtvqtPSi6ope7Bb3M=/fit-in/1024x768/center/top/filters:quality(95)/c279983c40646bb.s.siteapi.org/img/70g39mo2bd0ks4k4ocs88088c0cogw" TargetMode="External"/><Relationship Id="rId32" Type="http://schemas.openxmlformats.org/officeDocument/2006/relationships/hyperlink" Target="https://www.wildberries.ru/catalog/12041186/detail.aspx?targetUrl=BP" TargetMode="External"/><Relationship Id="rId35" Type="http://schemas.openxmlformats.org/officeDocument/2006/relationships/hyperlink" Target="https://i.siteapi.org/b8xL-LxuxgHtvqtPSi6ope7Bb3M=/fit-in/1024x768/center/top/filters:quality(95)/c279983c40646bb.s.siteapi.org/img/70g39mo2bd0ks4k4ocs88088c0cogw" TargetMode="External"/><Relationship Id="rId34" Type="http://schemas.openxmlformats.org/officeDocument/2006/relationships/hyperlink" Target="https://i.siteapi.org/cXg6RhJEXGhslGEt8mf9Nso9Zgs=/fit-in/1024x768/center/top/filters:quality(95)/c279983c40646bb.s.siteapi.org/img/frcdejwsurcw4sosgswk4sggssog4s" TargetMode="External"/><Relationship Id="rId37" Type="http://schemas.openxmlformats.org/officeDocument/2006/relationships/hyperlink" Target="https://i.siteapi.org/b8xL-LxuxgHtvqtPSi6ope7Bb3M=/fit-in/1024x768/center/top/filters:quality(95)/c279983c40646bb.s.siteapi.org/img/70g39mo2bd0ks4k4ocs88088c0cogw" TargetMode="External"/><Relationship Id="rId36" Type="http://schemas.openxmlformats.org/officeDocument/2006/relationships/hyperlink" Target="https://i.siteapi.org/Pj7CqxWwy-K5TWA5z7h7O7EoB88=/fit-in/1024x768/center/top/filters:quality(95)/c279983c40646bb.s.siteapi.org/img/s1nptglhvpc4go4cw8wooo4wcgwk8o" TargetMode="External"/><Relationship Id="rId39" Type="http://schemas.openxmlformats.org/officeDocument/2006/relationships/hyperlink" Target="https://i.siteapi.org/xlTphTmTTaxm2MDwQjHRi6zSBWM=/fit-in/1024x768/center/top/filters:quality(95)/s.siteapi.org/c279983c40646bb/img/ojffpn4jsessg48ogk00sk0kswwskk" TargetMode="External"/><Relationship Id="rId38" Type="http://schemas.openxmlformats.org/officeDocument/2006/relationships/hyperlink" Target="https://i.siteapi.org/_GkWfwmCuuqRcayKdf8qtA1vGwQ=/fit-in/1024x768/center/top/filters:quality(95)/c279983c40646bb.s.siteapi.org/img/hgkefxq37fw44o44wgcsso80wkc48g" TargetMode="External"/><Relationship Id="rId20"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2"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1" Type="http://schemas.openxmlformats.org/officeDocument/2006/relationships/hyperlink" Target="https://i.siteapi.org/k5CJsDbka2oHV11bfVLXRPKtDfQ=/fit-in/1024x768/center/top/filters:quality(95)/c279983c40646bb.s.siteapi.org/img/az116fc6y8wk0sooc40og844wgk4o8" TargetMode="External"/><Relationship Id="rId24" Type="http://schemas.openxmlformats.org/officeDocument/2006/relationships/hyperlink" Target="https://www.wildberries.ru/catalog/15535617/detail.aspx?targetUrl=BP" TargetMode="External"/><Relationship Id="rId23" Type="http://schemas.openxmlformats.org/officeDocument/2006/relationships/hyperlink" Target="https://i.siteapi.org/_yjxfn2FVEOGOkCVOm3Dv70szYw=/fit-in/1024x768/center/top/filters:quality(95)/c279983c40646bb.s.siteapi.org/img/g53qfyxqtb4gokskcwg4kkswgcwcoo" TargetMode="External"/><Relationship Id="rId26" Type="http://schemas.openxmlformats.org/officeDocument/2006/relationships/hyperlink" Target="https://i.siteapi.org/5bGt7TiGf_2AUGrHPCt17WBEylo=/fit-in/1024x768/center/top/filters:quality(95)/c279983c40646bb.s.siteapi.org/img/1wsqcnuhf5msg4g808sswgs4o8wwso" TargetMode="External"/><Relationship Id="rId25" Type="http://schemas.openxmlformats.org/officeDocument/2006/relationships/hyperlink" Target="https://www.wildberries.ru/catalog/14318531/detail.aspx?targetUrl=XS" TargetMode="External"/><Relationship Id="rId28" Type="http://schemas.openxmlformats.org/officeDocument/2006/relationships/hyperlink" Target="https://www.wildberries.ru/catalog/15686138/detail.aspx?targetUrl=BP" TargetMode="External"/><Relationship Id="rId27" Type="http://schemas.openxmlformats.org/officeDocument/2006/relationships/hyperlink" Target="https://www.wildberries.ru/catalog/15535587/detail.aspx?targetUrl=BP" TargetMode="External"/><Relationship Id="rId29" Type="http://schemas.openxmlformats.org/officeDocument/2006/relationships/hyperlink" Target="https://i.siteapi.org/ZjNtT1oJQbBHX5V63cKpecjq3fQ=/fit-in/1024x768/center/top/filters:quality(95)/c279983c40646bb.s.siteapi.org/img/pb3t2gj7r0g0ws0g00kwko8c0cgs80" TargetMode="External"/><Relationship Id="rId11" Type="http://schemas.openxmlformats.org/officeDocument/2006/relationships/hyperlink" Target="https://i.siteapi.org/cI0DoHkHt6CRTXdHzNhEG7XxTKQ=/fit-in/1024x768/center/top/filters:quality(95)/c279983c40646bb.s.siteapi.org/img/dqlottkf7i0wwcskk84swc0swcwgwg" TargetMode="External"/><Relationship Id="rId10" Type="http://schemas.openxmlformats.org/officeDocument/2006/relationships/hyperlink" Targe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 TargetMode="External"/><Relationship Id="rId13" Type="http://schemas.openxmlformats.org/officeDocument/2006/relationships/hyperlink" Targe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2" Type="http://schemas.openxmlformats.org/officeDocument/2006/relationships/hyperlink" Targe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 TargetMode="External"/><Relationship Id="rId15" Type="http://schemas.openxmlformats.org/officeDocument/2006/relationships/hyperlink" Targe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4" Type="http://schemas.openxmlformats.org/officeDocument/2006/relationships/hyperlink" Target="https://i.siteapi.org/e-UaRW5PAXjf7CHsIZWUTowF6HI=/fit-in/1024x768/center/top/filters:quality(95)/c279983c40646bb.s.siteapi.org/img/o7b3xu7qwhcscs0og8oo8w8g4w80gs" TargetMode="External"/><Relationship Id="rId17" Type="http://schemas.openxmlformats.org/officeDocument/2006/relationships/hyperlink" Target="https://i.siteapi.org/ZjNtT1oJQbBHX5V63cKpecjq3fQ=/fit-in/1024x768/center/top/filters:quality(95)/c279983c40646bb.s.siteapi.org/img/pb3t2gj7r0g0ws0g00kwko8c0cgs80" TargetMode="External"/><Relationship Id="rId16" Type="http://schemas.openxmlformats.org/officeDocument/2006/relationships/hyperlink" Targe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9" Type="http://schemas.openxmlformats.org/officeDocument/2006/relationships/hyperlink" Target="https://i.siteapi.org/8yhOGc9ib62IadRxARsfYL7LQlg=/fit-in/1024x768/center/top/filters:quality(95)/c279983c40646bb.s.siteapi.org/img/72rt43s559ookosg48sg0wsoocgccg" TargetMode="External"/><Relationship Id="rId18"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84" Type="http://schemas.openxmlformats.org/officeDocument/2006/relationships/hyperlink" Target="https://i.siteapi.org/Pj7CqxWwy-K5TWA5z7h7O7EoB88=/fit-in/1024x768/center/top/filters:quality(95)/c279983c40646bb.s.siteapi.org/img/s1nptglhvpc4go4cw8wooo4wcgwk8o" TargetMode="External"/><Relationship Id="rId83" Type="http://schemas.openxmlformats.org/officeDocument/2006/relationships/hyperlink" Target="https://i.siteapi.org/Pj7CqxWwy-K5TWA5z7h7O7EoB88=/fit-in/1024x768/center/top/filters:quality(95)/c279983c40646bb.s.siteapi.org/img/s1nptglhvpc4go4cw8wooo4wcgwk8o" TargetMode="External"/><Relationship Id="rId86" Type="http://schemas.openxmlformats.org/officeDocument/2006/relationships/hyperlink" Target="https://i.siteapi.org/QJPZ3VMin4Iy8tqy8v0paJIChlU=/fit-in/1024x768/center/top/filters:quality(95)/s.siteapi.org/c279983c40646bb/img/510ya6zqoy88kkgc4cko880wc8kwso" TargetMode="External"/><Relationship Id="rId85" Type="http://schemas.openxmlformats.org/officeDocument/2006/relationships/hyperlink" Target="https://i.siteapi.org/xlTphTmTTaxm2MDwQjHRi6zSBWM=/fit-in/1024x768/center/top/filters:quality(95)/s.siteapi.org/c279983c40646bb/img/ojffpn4jsessg48ogk00sk0kswwskk" TargetMode="External"/><Relationship Id="rId88" Type="http://schemas.openxmlformats.org/officeDocument/2006/relationships/hyperlink" Target="https://i.siteapi.org/QJPZ3VMin4Iy8tqy8v0paJIChlU=/fit-in/1024x768/center/top/filters:quality(95)/s.siteapi.org/c279983c40646bb/img/510ya6zqoy88kkgc4cko880wc8kwso" TargetMode="External"/><Relationship Id="rId87" Type="http://schemas.openxmlformats.org/officeDocument/2006/relationships/hyperlink" Target="https://i.siteapi.org/QJPZ3VMin4Iy8tqy8v0paJIChlU=/fit-in/1024x768/center/top/filters:quality(95)/s.siteapi.org/c279983c40646bb/img/510ya6zqoy88kkgc4cko880wc8kwso" TargetMode="External"/><Relationship Id="rId89" Type="http://schemas.openxmlformats.org/officeDocument/2006/relationships/hyperlink" Target="https://i.siteapi.org/QJPZ3VMin4Iy8tqy8v0paJIChlU=/fit-in/1024x768/center/top/filters:quality(95)/s.siteapi.org/c279983c40646bb/img/510ya6zqoy88kkgc4cko880wc8kwso" TargetMode="External"/><Relationship Id="rId80" Type="http://schemas.openxmlformats.org/officeDocument/2006/relationships/hyperlink" Target="https://i.siteapi.org/nFOjWIEcHYh1o2JYIwg29Li1ZPE=/fit-in/1024x768/center/top/filters:quality(95)/s.siteapi.org/c279983c40646bb/img/s9ivv30kdbks000ock8sg0c0ksgcko" TargetMode="External"/><Relationship Id="rId82" Type="http://schemas.openxmlformats.org/officeDocument/2006/relationships/hyperlink" Target="https://i.siteapi.org/b8xL-LxuxgHtvqtPSi6ope7Bb3M=/fit-in/1024x768/center/top/filters:quality(95)/c279983c40646bb.s.siteapi.org/img/70g39mo2bd0ks4k4ocs88088c0cogw" TargetMode="External"/><Relationship Id="rId81" Type="http://schemas.openxmlformats.org/officeDocument/2006/relationships/hyperlink" Target="https://i.siteapi.org/6b_nUZlQbZv4N7SBmIXn_7FfKQg=/fit-in/1024x768/center/top/filters:quality(95)/s.siteapi.org/c279983c40646bb/img/k6974er26rk40sosggc80sg0kws84g" TargetMode="External"/><Relationship Id="rId73" Type="http://schemas.openxmlformats.org/officeDocument/2006/relationships/hyperlink" Target="https://i.siteapi.org/S8swTAi0vDaJsVX655gU9mng9yI=/fit-in/1024x768/center/top/filters:quality(95)/s.siteapi.org/c279983c40646bb/img/hswwiogieg8os8swsccss04swoowos" TargetMode="External"/><Relationship Id="rId72" Type="http://schemas.openxmlformats.org/officeDocument/2006/relationships/hyperlink" Target="https://www.ozon.ru/product/plastikovye-chernye-glazki-dlya-igrushek-vintovye-na-bezopasnom-kreplenii-s-zaglushkoy-14mm-20sht-238653808/" TargetMode="External"/><Relationship Id="rId75" Type="http://schemas.openxmlformats.org/officeDocument/2006/relationships/hyperlink" Target="https://i.siteapi.org/EZxRCRj6XoUkM8CcHQyoHK57Nxg=/fit-in/1024x768/center/top/filters:quality(95)/s.siteapi.org/c279983c40646bb/img/t5vgvptsnlcssokwc48cks4cks4sc0" TargetMode="External"/><Relationship Id="rId74" Type="http://schemas.openxmlformats.org/officeDocument/2006/relationships/hyperlink" Target="https://www.wildberries.ru/catalog/12041186/detail.aspx?targetUrl=BP" TargetMode="External"/><Relationship Id="rId77" Type="http://schemas.openxmlformats.org/officeDocument/2006/relationships/hyperlink" Target="https://i.siteapi.org/LFHcjl7URskKAlqDBsWj8RDjHWA=/fit-in/1024x768/center/top/filters:quality(95)/s.siteapi.org/c279983c40646bb/img/fdnx3ne8aeoskw88s48k4c8s0k4kso" TargetMode="External"/><Relationship Id="rId76" Type="http://schemas.openxmlformats.org/officeDocument/2006/relationships/hyperlink" Target="https://i.siteapi.org/st5vaCbQjxP2aVmhFWYr3IeGAvw=/fit-in/1024x768/center/top/filters:quality(95)/s.siteapi.org/c279983c40646bb/img/8ao6tjl03cgsw8cw0ccss4os4cwgg4" TargetMode="External"/><Relationship Id="rId79" Type="http://schemas.openxmlformats.org/officeDocument/2006/relationships/hyperlink" Target="https://i.siteapi.org/ynAPOYyhDMr6AOdtgsySm_c5lZE=/fit-in/1024x768/center/top/filters:quality(95)/s.siteapi.org/c279983c40646bb/img/m9j3r7jl5c0ws8448kwccw8oss04cs" TargetMode="External"/><Relationship Id="rId78" Type="http://schemas.openxmlformats.org/officeDocument/2006/relationships/hyperlink" Target="https://i.siteapi.org/XozAOKhQg6v-4S1Q0uj9Hcwlw3g=/fit-in/1024x768/center/top/filters:quality(95)/s.siteapi.org/c279983c40646bb/img/hdnogg7grv484g0kswsgkw4gkwkccs" TargetMode="External"/><Relationship Id="rId71" Type="http://schemas.openxmlformats.org/officeDocument/2006/relationships/hyperlink" Target="https://i.siteapi.org/8yhOGc9ib62IadRxARsfYL7LQlg=/fit-in/1024x768/center/top/filters:quality(95)/c279983c40646bb.s.siteapi.org/img/72rt43s559ookosg48sg0wsoocgccg" TargetMode="External"/><Relationship Id="rId70" Type="http://schemas.openxmlformats.org/officeDocument/2006/relationships/hyperlink" Targe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62" Type="http://schemas.openxmlformats.org/officeDocument/2006/relationships/hyperlink" Target="https://i.siteapi.org/5bGt7TiGf_2AUGrHPCt17WBEylo=/fit-in/1024x768/center/top/filters:quality(95)/c279983c40646bb.s.siteapi.org/img/1wsqcnuhf5msg4g808sswgs4o8wwso" TargetMode="External"/><Relationship Id="rId61" Type="http://schemas.openxmlformats.org/officeDocument/2006/relationships/hyperlink" Target="https://i.siteapi.org/ZscaMQJrs13AbnF4hkjLsbJFtV8=/fit-in/1024x768/center/top/filters:quality(95)/c279983c40646bb.s.siteapi.org/img/r5fjvdgkn3ksc0o4g0444k8wsogs0g" TargetMode="External"/><Relationship Id="rId64" Type="http://schemas.openxmlformats.org/officeDocument/2006/relationships/hyperlink" Target="https://i.siteapi.org/p06ZxQ0bdWp1rQpq0GyTaG_QBCk=/fit-in/1024x768/center/top/filters:quality(95)/c279983c40646bb.s.siteapi.org/img/m4op4xkvxhsck00oo4g4cc8og04oso" TargetMode="External"/><Relationship Id="rId63" Type="http://schemas.openxmlformats.org/officeDocument/2006/relationships/hyperlink" Target="https://www.wildberries.ru/catalog/15535587/detail.aspx?targetUrl=BP" TargetMode="External"/><Relationship Id="rId66" Type="http://schemas.openxmlformats.org/officeDocument/2006/relationships/hyperlink" Target="https://www.wildberries.ru/catalog/15535592/detail.aspx?targetUrl=BP" TargetMode="External"/><Relationship Id="rId65" Type="http://schemas.openxmlformats.org/officeDocument/2006/relationships/hyperlink" Target="https://i.siteapi.org/p06ZxQ0bdWp1rQpq0GyTaG_QBCk=/fit-in/1024x768/center/top/filters:quality(95)/c279983c40646bb.s.siteapi.org/img/m4op4xkvxhsck00oo4g4cc8og04oso" TargetMode="External"/><Relationship Id="rId68" Type="http://schemas.openxmlformats.org/officeDocument/2006/relationships/hyperlink" Target="https://i.siteapi.org/ZjNtT1oJQbBHX5V63cKpecjq3fQ=/fit-in/1024x768/center/top/filters:quality(95)/c279983c40646bb.s.siteapi.org/img/pb3t2gj7r0g0ws0g00kwko8c0cgs80" TargetMode="External"/><Relationship Id="rId67" Type="http://schemas.openxmlformats.org/officeDocument/2006/relationships/hyperlink" Target="https://www.wildberries.ru/catalog/15686138/detail.aspx?targetUrl=BP" TargetMode="External"/><Relationship Id="rId60" Type="http://schemas.openxmlformats.org/officeDocument/2006/relationships/hyperlink" Target="https://i.siteapi.org/oBWo6BJqLB_jwTwp47dVgs6meAE=/fit-in/1024x768/center/top/filters:quality(95)/s.siteapi.org/c279983c40646bb/img/cn89swa4g88o4ssg8c4wg8kwow40wo" TargetMode="External"/><Relationship Id="rId69"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51" Type="http://schemas.openxmlformats.org/officeDocument/2006/relationships/hyperlink" Target="https://i.siteapi.org/cI0DoHkHt6CRTXdHzNhEG7XxTKQ=/fit-in/1024x768/center/top/filters:quality(95)/c279983c40646bb.s.siteapi.org/img/dqlottkf7i0wwcskk84swc0swcwgwg" TargetMode="External"/><Relationship Id="rId50" Type="http://schemas.openxmlformats.org/officeDocument/2006/relationships/hyperlink" Target="https://i.siteapi.org/0L_doUYkIFrjCoUkU0-3ShiOfpg=/fit-in/1024x768/center/top/filters:quality(95)/c279983c40646bb.s.siteapi.org/img/e63hrr7czc8okowgko8888wg8kc08s" TargetMode="External"/><Relationship Id="rId53" Type="http://schemas.openxmlformats.org/officeDocument/2006/relationships/hyperlink" Target="https://i.siteapi.org/bDEMCUfg9-Qvevf9u1UhgCnaF_M=/fit-in/1024x768/center/top/filters:quality(95)/c279983c40646bb.s.siteapi.org/img/jjt4bsqv20gscswcsgscgw0ww8o8sk" TargetMode="External"/><Relationship Id="rId52" Type="http://schemas.openxmlformats.org/officeDocument/2006/relationships/hyperlink" Target="https://i.siteapi.org/YkETOkPtmTSCFlJn4vUZdJVS980=/fit-in/1024x768/center/top/filters:quality(95)/c279983c40646bb.s.siteapi.org/img/ec3iyvjkfagoooksgc8c0og4c8o4ko" TargetMode="External"/><Relationship Id="rId55" Type="http://schemas.openxmlformats.org/officeDocument/2006/relationships/hyperlink" Target="https://i.siteapi.org/LvrapZWivCYEH7I4jS4E71M-yOo=/fit-in/1024x768/center/top/filters:quality(95)/s.siteapi.org/c279983c40646bb/img/b4x0k7ms21c8gkoswg4cg4g0o4cs4k" TargetMode="External"/><Relationship Id="rId54" Type="http://schemas.openxmlformats.org/officeDocument/2006/relationships/hyperlink" Target="https://i.siteapi.org/8_LAmC2Evugx7KqM-GDz5T3hpSc=/fit-in/1024x768/center/top/filters:quality(95)/s.siteapi.org/c279983c40646bb/img/bd5vq9ku1h4wo4koo8oko4g8wosogg" TargetMode="External"/><Relationship Id="rId57" Type="http://schemas.openxmlformats.org/officeDocument/2006/relationships/hyperlink" Target="https://i.siteapi.org/oBWo6BJqLB_jwTwp47dVgs6meAE=/fit-in/1024x768/center/top/filters:quality(95)/s.siteapi.org/c279983c40646bb/img/cn89swa4g88o4ssg8c4wg8kwow40wo" TargetMode="External"/><Relationship Id="rId56" Type="http://schemas.openxmlformats.org/officeDocument/2006/relationships/hyperlink" Target="https://i.siteapi.org/VzDjvaR0feGNbbqkw2WyuZS4Lqc=/fit-in/1024x768/center/top/filters:quality(95)/s.siteapi.org/c279983c40646bb/img/iiqpxhtfgkoo04wwwosk8kccks04s0" TargetMode="External"/><Relationship Id="rId59" Type="http://schemas.openxmlformats.org/officeDocument/2006/relationships/hyperlink" Target="https://www.wildberries.ru/catalog/13561520/detail.aspx?targetUrl=BP" TargetMode="External"/><Relationship Id="rId58" Type="http://schemas.openxmlformats.org/officeDocument/2006/relationships/hyperlink" Target="https://i.siteapi.org/VzDjvaR0feGNbbqkw2WyuZS4Lqc=/fit-in/1024x768/center/top/filters:quality(95)/s.siteapi.org/c279983c40646bb/img/iiqpxhtfgkoo04wwwosk8kccks04s0" TargetMode="External"/><Relationship Id="rId95" Type="http://schemas.openxmlformats.org/officeDocument/2006/relationships/hyperlink" Target="https://i.siteapi.org/lsEZdLRQCgxBMpV92u6Aa8AG5k8=/fit-in/1024x768/center/top/filters:quality(95)/s.siteapi.org/c279983c40646bb/img/tsgfyu4fv404co4gwgcc0k4c8ckwk8" TargetMode="External"/><Relationship Id="rId94" Type="http://schemas.openxmlformats.org/officeDocument/2006/relationships/hyperlink" Target="https://i.siteapi.org/lsEZdLRQCgxBMpV92u6Aa8AG5k8=/fit-in/1024x768/center/top/filters:quality(95)/s.siteapi.org/c279983c40646bb/img/tsgfyu4fv404co4gwgcc0k4c8ckwk8" TargetMode="External"/><Relationship Id="rId97" Type="http://schemas.openxmlformats.org/officeDocument/2006/relationships/hyperlink" Target="https://i.siteapi.org/LvrapZWivCYEH7I4jS4E71M-yOo=/fit-in/1024x768/center/top/filters:quality(95)/s.siteapi.org/c279983c40646bb/img/b4x0k7ms21c8gkoswg4cg4g0o4cs4k" TargetMode="External"/><Relationship Id="rId96" Type="http://schemas.openxmlformats.org/officeDocument/2006/relationships/hyperlink" Target="https://i.siteapi.org/ebvc3VDLLZjXM_6Cy6TmDVq4rQk=/fit-in/1024x768/center/top/filters:quality(95)/s.siteapi.org/c279983c40646bb/img/fnxn08ofc3cwo8kok8s0cckckgggow" TargetMode="External"/><Relationship Id="rId99" Type="http://schemas.openxmlformats.org/officeDocument/2006/relationships/hyperlink" Target="https://i.siteapi.org/oBWo6BJqLB_jwTwp47dVgs6meAE=/fit-in/1024x768/center/top/filters:quality(95)/s.siteapi.org/c279983c40646bb/img/cn89swa4g88o4ssg8c4wg8kwow40wo" TargetMode="External"/><Relationship Id="rId98" Type="http://schemas.openxmlformats.org/officeDocument/2006/relationships/hyperlink" Target="https://i.siteapi.org/oBWo6BJqLB_jwTwp47dVgs6meAE=/fit-in/1024x768/center/top/filters:quality(95)/s.siteapi.org/c279983c40646bb/img/cn89swa4g88o4ssg8c4wg8kwow40wo" TargetMode="External"/><Relationship Id="rId91" Type="http://schemas.openxmlformats.org/officeDocument/2006/relationships/hyperlink" Target="https://i.siteapi.org/qmG9FbolwTxv-cz6MMrDtT0Vf34=/fit-in/1024x768/center/top/filters:quality(95)/s.siteapi.org/c279983c40646bb/img/2fitmkag3oe8wswwsckg0oww8g08gg" TargetMode="External"/><Relationship Id="rId90" Type="http://schemas.openxmlformats.org/officeDocument/2006/relationships/hyperlink" Target="https://i.siteapi.org/qmG9FbolwTxv-cz6MMrDtT0Vf34=/fit-in/1024x768/center/top/filters:quality(95)/s.siteapi.org/c279983c40646bb/img/2fitmkag3oe8wswwsckg0oww8g08gg" TargetMode="External"/><Relationship Id="rId93" Type="http://schemas.openxmlformats.org/officeDocument/2006/relationships/hyperlink" Target="https://i.siteapi.org/qmG9FbolwTxv-cz6MMrDtT0Vf34=/fit-in/1024x768/center/top/filters:quality(95)/s.siteapi.org/c279983c40646bb/img/2fitmkag3oe8wswwsckg0oww8g08gg" TargetMode="External"/><Relationship Id="rId92" Type="http://schemas.openxmlformats.org/officeDocument/2006/relationships/hyperlink" Target="https://i.siteapi.org/qmG9FbolwTxv-cz6MMrDtT0Vf34=/fit-in/1024x768/center/top/filters:quality(95)/s.siteapi.org/c279983c40646bb/img/2fitmkag3oe8wswwsckg0oww8g08gg" TargetMode="External"/><Relationship Id="rId107" Type="http://schemas.openxmlformats.org/officeDocument/2006/relationships/hyperlink" Target="https://i.siteapi.org/z8GcX9IZgc7so9jOw07A--pQKo4=/fit-in/1024x768/center/top/filters:quality(95)/s.siteapi.org/c279983c40646bb/img/5fs07wzpiu0wc88c888kckogk84gk8" TargetMode="External"/><Relationship Id="rId106" Type="http://schemas.openxmlformats.org/officeDocument/2006/relationships/hyperlink" Target="https://i.siteapi.org/VzDjvaR0feGNbbqkw2WyuZS4Lqc=/fit-in/1024x768/center/top/filters:quality(95)/s.siteapi.org/c279983c40646bb/img/iiqpxhtfgkoo04wwwosk8kccks04s0" TargetMode="External"/><Relationship Id="rId105" Type="http://schemas.openxmlformats.org/officeDocument/2006/relationships/hyperlink" Target="https://i.siteapi.org/VzDjvaR0feGNbbqkw2WyuZS4Lqc=/fit-in/1024x768/center/top/filters:quality(95)/s.siteapi.org/c279983c40646bb/img/iiqpxhtfgkoo04wwwosk8kccks04s0" TargetMode="External"/><Relationship Id="rId104" Type="http://schemas.openxmlformats.org/officeDocument/2006/relationships/hyperlink" Target="https://i.siteapi.org/VzDjvaR0feGNbbqkw2WyuZS4Lqc=/fit-in/1024x768/center/top/filters:quality(95)/s.siteapi.org/c279983c40646bb/img/iiqpxhtfgkoo04wwwosk8kccks04s0" TargetMode="External"/><Relationship Id="rId109" Type="http://schemas.openxmlformats.org/officeDocument/2006/relationships/hyperlink" Target="http://images.vfl.ru/ii/1638173951/1ea663d9/36876584.jpg" TargetMode="External"/><Relationship Id="rId108" Type="http://schemas.openxmlformats.org/officeDocument/2006/relationships/hyperlink" Target="https://i.siteapi.org/z8GcX9IZgc7so9jOw07A--pQKo4=/fit-in/1024x768/center/top/filters:quality(95)/s.siteapi.org/c279983c40646bb/img/5fs07wzpiu0wc88c888kckogk84gk8" TargetMode="External"/><Relationship Id="rId103" Type="http://schemas.openxmlformats.org/officeDocument/2006/relationships/hyperlink" Target="https://i.siteapi.org/VzDjvaR0feGNbbqkw2WyuZS4Lqc=/fit-in/1024x768/center/top/filters:quality(95)/s.siteapi.org/c279983c40646bb/img/iiqpxhtfgkoo04wwwosk8kccks04s0" TargetMode="External"/><Relationship Id="rId102" Type="http://schemas.openxmlformats.org/officeDocument/2006/relationships/hyperlink" Target="https://i.siteapi.org/8_LAmC2Evugx7KqM-GDz5T3hpSc=/fit-in/1024x768/center/top/filters:quality(95)/s.siteapi.org/c279983c40646bb/img/bd5vq9ku1h4wo4koo8oko4g8wosogg" TargetMode="External"/><Relationship Id="rId101" Type="http://schemas.openxmlformats.org/officeDocument/2006/relationships/hyperlink" Target="https://i.siteapi.org/oBWo6BJqLB_jwTwp47dVgs6meAE=/fit-in/1024x768/center/top/filters:quality(95)/s.siteapi.org/c279983c40646bb/img/cn89swa4g88o4ssg8c4wg8kwow40wo" TargetMode="External"/><Relationship Id="rId100" Type="http://schemas.openxmlformats.org/officeDocument/2006/relationships/hyperlink" Target="https://i.siteapi.org/oBWo6BJqLB_jwTwp47dVgs6meAE=/fit-in/1024x768/center/top/filters:quality(95)/s.siteapi.org/c279983c40646bb/img/cn89swa4g88o4ssg8c4wg8kwow40wo" TargetMode="External"/><Relationship Id="rId121" Type="http://schemas.openxmlformats.org/officeDocument/2006/relationships/hyperlink" Target="https://i.siteapi.org/ynAPOYyhDMr6AOdtgsySm_c5lZE=/fit-in/1024x768/center/top/filters:quality(95)/s.siteapi.org/c279983c40646bb/img/m9j3r7jl5c0ws8448kwccw8oss04cs" TargetMode="External"/><Relationship Id="rId120" Type="http://schemas.openxmlformats.org/officeDocument/2006/relationships/hyperlink" Target="https://i.siteapi.org/XozAOKhQg6v-4S1Q0uj9Hcwlw3g=/fit-in/1024x768/center/top/filters:quality(95)/s.siteapi.org/c279983c40646bb/img/hdnogg7grv484g0kswsgkw4gkwkccs" TargetMode="External"/><Relationship Id="rId125" Type="http://schemas.openxmlformats.org/officeDocument/2006/relationships/drawing" Target="../drawings/drawing2.xml"/><Relationship Id="rId124" Type="http://schemas.openxmlformats.org/officeDocument/2006/relationships/hyperlink" Target="https://i.siteapi.org/tI5rFV1GMffaX38NAwoTlPNXWe8=/fit-in/1024x768/center/top/filters:quality(95)/s.siteapi.org/c279983c40646bb/img/36e3xvjpjt4wco048ss8so8swkscc0" TargetMode="External"/><Relationship Id="rId123" Type="http://schemas.openxmlformats.org/officeDocument/2006/relationships/hyperlink" Target="https://i.siteapi.org/6b_nUZlQbZv4N7SBmIXn_7FfKQg=/fit-in/1024x768/center/top/filters:quality(95)/s.siteapi.org/c279983c40646bb/img/k6974er26rk40sosggc80sg0kws84g" TargetMode="External"/><Relationship Id="rId122" Type="http://schemas.openxmlformats.org/officeDocument/2006/relationships/hyperlink" Target="https://i.siteapi.org/nFOjWIEcHYh1o2JYIwg29Li1ZPE=/fit-in/1024x768/center/top/filters:quality(95)/s.siteapi.org/c279983c40646bb/img/s9ivv30kdbks000ock8sg0c0ksgcko" TargetMode="External"/><Relationship Id="rId118" Type="http://schemas.openxmlformats.org/officeDocument/2006/relationships/hyperlink" Target="https://i.siteapi.org/pn7bLRzO10XJwfglYuHCHxdqK9k=/fit-in/1024x768/center/top/filters:quality(95)/s.siteapi.org/c279983c40646bb/img/subks2kteu8kwog8cw00kwogk0cs48" TargetMode="External"/><Relationship Id="rId117" Type="http://schemas.openxmlformats.org/officeDocument/2006/relationships/hyperlink" Target="https://i.siteapi.org/JAZnFC-zf88rsS9RfL4Cyzi5FbE=/fit-in/1024x768/center/top/filters:quality(95)/s.siteapi.org/c279983c40646bb/img/1ebv46pissjoc0ggsossw8oc84sc00" TargetMode="External"/><Relationship Id="rId116" Type="http://schemas.openxmlformats.org/officeDocument/2006/relationships/hyperlink" Target="https://i.siteapi.org/NhCxqQ5VeY41fmyoG16Xe9BEskA=/fit-in/1024x768/center/top/filters:quality(95)/s.siteapi.org/c279983c40646bb/img/kgpr16cpjnkwco8w4gocgow4ckwcko" TargetMode="External"/><Relationship Id="rId115" Type="http://schemas.openxmlformats.org/officeDocument/2006/relationships/hyperlink" Target="https://i.siteapi.org/LFHcjl7URskKAlqDBsWj8RDjHWA=/fit-in/1024x768/center/top/filters:quality(95)/s.siteapi.org/c279983c40646bb/img/fdnx3ne8aeoskw88s48k4c8s0k4kso" TargetMode="External"/><Relationship Id="rId119" Type="http://schemas.openxmlformats.org/officeDocument/2006/relationships/hyperlink" Target="https://i.siteapi.org/j1qDbbC7Po20qsB5Aio3j8QgvSs=/fit-in/1024x768/center/top/filters:quality(95)/s.siteapi.org/c279983c40646bb/img/87ifj8f4ec0ss8kwc04g8kogc0k0sk" TargetMode="External"/><Relationship Id="rId110" Type="http://schemas.openxmlformats.org/officeDocument/2006/relationships/hyperlink" Target="http://images.vfl.ru/ii/1638173974/912fb80d/36876592.jpg" TargetMode="External"/><Relationship Id="rId114" Type="http://schemas.openxmlformats.org/officeDocument/2006/relationships/hyperlink" Target="https://i.siteapi.org/st5vaCbQjxP2aVmhFWYr3IeGAvw=/fit-in/1024x768/center/top/filters:quality(95)/s.siteapi.org/c279983c40646bb/img/8ao6tjl03cgsw8cw0ccss4os4cwgg4" TargetMode="External"/><Relationship Id="rId113" Type="http://schemas.openxmlformats.org/officeDocument/2006/relationships/hyperlink" Target="https://i.siteapi.org/EZxRCRj6XoUkM8CcHQyoHK57Nxg=/fit-in/1024x768/center/top/filters:quality(95)/s.siteapi.org/c279983c40646bb/img/t5vgvptsnlcssokwc48cks4cks4sc0" TargetMode="External"/><Relationship Id="rId112" Type="http://schemas.openxmlformats.org/officeDocument/2006/relationships/hyperlink" Target="https://i.siteapi.org/S8swTAi0vDaJsVX655gU9mng9yI=/fit-in/1024x768/center/top/filters:quality(95)/s.siteapi.org/c279983c40646bb/img/hswwiogieg8os8swsccss04swoowos" TargetMode="External"/><Relationship Id="rId111" Type="http://schemas.openxmlformats.org/officeDocument/2006/relationships/hyperlink" Target="http://images.vfl.ru/ii/1638173998/6a945487/36876599.jp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i.siteapi.org/hLBoKV4wK-Ho8LErw-x_kWuUvpw=/fit-in/1024x768/center/top/filters:quality(95)/c279983c40646bb.s.siteapi.org/img/q4rz1lk66o04cksc0ow40w4sw4gk8k" TargetMode="External"/><Relationship Id="rId2" Type="http://schemas.openxmlformats.org/officeDocument/2006/relationships/hyperlink" Target="https://i.siteapi.org/CJqcPeNjae-2olAEt59H55iRgcM=/fit-in/1024x768/center/top/filters:quality(95)/c279983c40646bb.s.siteapi.org/img/q5fjafwizq8k4sosgsgwc4w0k40go8" TargetMode="External"/><Relationship Id="rId3" Type="http://schemas.openxmlformats.org/officeDocument/2006/relationships/hyperlink" Target="https://i.siteapi.org/CJqcPeNjae-2olAEt59H55iRgcM=/fit-in/1024x768/center/top/filters:quality(95)/c279983c40646bb.s.siteapi.org/img/q5fjafwizq8k4sosgsgwc4w0k40go8" TargetMode="External"/><Relationship Id="rId4" Type="http://schemas.openxmlformats.org/officeDocument/2006/relationships/hyperlink" Target="https://i.siteapi.org/phYqNTFpUByutZTknsMN13hGInY=/fit-in/1024x768/center/top/filters:quality(95)/c279983c40646bb.s.siteapi.org/img/6za7jqo5sv0gk8og4kock00o4sww4o" TargetMode="External"/><Relationship Id="rId9" Type="http://schemas.openxmlformats.org/officeDocument/2006/relationships/hyperlink" Target="https://i.siteapi.org/oClQprdPfs2qg4WHHjx_l9iWm-c=/fit-in/1024x768/center/top/filters:quality(95)/c279983c40646bb.s.siteapi.org/img/dqrosl6v468k0wow0cko4g808cc4wk" TargetMode="External"/><Relationship Id="rId5" Type="http://schemas.openxmlformats.org/officeDocument/2006/relationships/hyperlink" Target="https://i.siteapi.org/phYqNTFpUByutZTknsMN13hGInY=/fit-in/1024x768/center/top/filters:quality(95)/c279983c40646bb.s.siteapi.org/img/6za7jqo5sv0gk8og4kock00o4sww4o" TargetMode="External"/><Relationship Id="rId6" Type="http://schemas.openxmlformats.org/officeDocument/2006/relationships/hyperlink" Target="https://i.siteapi.org/oClQprdPfs2qg4WHHjx_l9iWm-c=/fit-in/1024x768/center/top/filters:quality(95)/c279983c40646bb.s.siteapi.org/img/dqrosl6v468k0wow0cko4g808cc4wk" TargetMode="External"/><Relationship Id="rId7" Type="http://schemas.openxmlformats.org/officeDocument/2006/relationships/hyperlink" Target="https://i.siteapi.org/oClQprdPfs2qg4WHHjx_l9iWm-c=/fit-in/1024x768/center/top/filters:quality(95)/c279983c40646bb.s.siteapi.org/img/dqrosl6v468k0wow0cko4g808cc4wk" TargetMode="External"/><Relationship Id="rId8" Type="http://schemas.openxmlformats.org/officeDocument/2006/relationships/hyperlink" Target="https://i.siteapi.org/oClQprdPfs2qg4WHHjx_l9iWm-c=/fit-in/1024x768/center/top/filters:quality(95)/c279983c40646bb.s.siteapi.org/img/dqrosl6v468k0wow0cko4g808cc4wk" TargetMode="External"/><Relationship Id="rId40" Type="http://schemas.openxmlformats.org/officeDocument/2006/relationships/hyperlink" Target="https://i.siteapi.org/S_RvNtdoJ2OSxqM7DimbKN4tow4=/fit-in/1024x768/center/top/filters:quality(95)/c279983c40646bb.s.siteapi.org/img/2lq6wr0wkigwskokwsgsk0gwgcsswk" TargetMode="External"/><Relationship Id="rId42" Type="http://schemas.openxmlformats.org/officeDocument/2006/relationships/hyperlink" Target="https://i.siteapi.org/S_RvNtdoJ2OSxqM7DimbKN4tow4=/fit-in/1024x768/center/top/filters:quality(95)/c279983c40646bb.s.siteapi.org/img/2lq6wr0wkigwskokwsgsk0gwgcsswk" TargetMode="External"/><Relationship Id="rId41" Type="http://schemas.openxmlformats.org/officeDocument/2006/relationships/hyperlink" Target="https://i.siteapi.org/S_RvNtdoJ2OSxqM7DimbKN4tow4=/fit-in/1024x768/center/top/filters:quality(95)/c279983c40646bb.s.siteapi.org/img/2lq6wr0wkigwskokwsgsk0gwgcsswk" TargetMode="External"/><Relationship Id="rId44" Type="http://schemas.openxmlformats.org/officeDocument/2006/relationships/hyperlink" Target="https://i.siteapi.org/k24fOcGF8dCZZegNP-iCtT35g0U=/fit-in/1024x768/center/top/filters:quality(95)/c279983c40646bb.s.siteapi.org/img/q8rakvywsjk0o0cwgoc08k00gsco0c" TargetMode="External"/><Relationship Id="rId43" Type="http://schemas.openxmlformats.org/officeDocument/2006/relationships/hyperlink" Target="https://i.siteapi.org/JLK59I6_SJOdorWRO03ERyu-tVU=/fit-in/1024x768/center/top/filters:quality(95)/c279983c40646bb.s.siteapi.org/img/7e52xfjruy04oc00oswoook4g4oo0g" TargetMode="External"/><Relationship Id="rId46" Type="http://schemas.openxmlformats.org/officeDocument/2006/relationships/hyperlink" Target="https://i.siteapi.org/k24fOcGF8dCZZegNP-iCtT35g0U=/fit-in/1024x768/center/top/filters:quality(95)/c279983c40646bb.s.siteapi.org/img/q8rakvywsjk0o0cwgoc08k00gsco0c" TargetMode="External"/><Relationship Id="rId45" Type="http://schemas.openxmlformats.org/officeDocument/2006/relationships/hyperlink" Target="https://i.siteapi.org/k24fOcGF8dCZZegNP-iCtT35g0U=/fit-in/1024x768/center/top/filters:quality(95)/c279983c40646bb.s.siteapi.org/img/q8rakvywsjk0o0cwgoc08k00gsco0c" TargetMode="External"/><Relationship Id="rId48" Type="http://schemas.openxmlformats.org/officeDocument/2006/relationships/hyperlink" Target="https://i.siteapi.org/H4o3Te9tJG9ww37k5InXF9KHD68=/fit-in/1024x768/center/top/filters:quality(95)/c279983c40646bb.s.siteapi.org/img/5b7afv3a2vsw8ggkcc0gsoskgw4ckk" TargetMode="External"/><Relationship Id="rId47" Type="http://schemas.openxmlformats.org/officeDocument/2006/relationships/hyperlink" Target="https://i.siteapi.org/H4o3Te9tJG9ww37k5InXF9KHD68=/fit-in/1024x768/center/top/filters:quality(95)/c279983c40646bb.s.siteapi.org/img/5b7afv3a2vsw8ggkcc0gsoskgw4ckk" TargetMode="External"/><Relationship Id="rId49" Type="http://schemas.openxmlformats.org/officeDocument/2006/relationships/hyperlink" Target="https://i.siteapi.org/eF8UpbFJpbgrPoCg8vJgLd4wdOg=/fit-in/1024x768/center/top/filters:quality(95)/c279983c40646bb.s.siteapi.org/img/6pi5uznqmow0c8gogk8w4c0gg0o8k4" TargetMode="External"/><Relationship Id="rId31" Type="http://schemas.openxmlformats.org/officeDocument/2006/relationships/hyperlink" Target="https://i.siteapi.org/StcLjry87R5GFWIW3HFXG-_2gD8=/fit-in/1024x768/center/top/filters:quality(95)/c279983c40646bb.s.siteapi.org/img/ozf8w55ksz4ok08cgkowsw4k8448o8" TargetMode="External"/><Relationship Id="rId30" Type="http://schemas.openxmlformats.org/officeDocument/2006/relationships/hyperlink" Target="https://i.siteapi.org/StcLjry87R5GFWIW3HFXG-_2gD8=/fit-in/1024x768/center/top/filters:quality(95)/c279983c40646bb.s.siteapi.org/img/ozf8w55ksz4ok08cgkowsw4k8448o8" TargetMode="External"/><Relationship Id="rId33" Type="http://schemas.openxmlformats.org/officeDocument/2006/relationships/hyperlink" Target="https://i.siteapi.org/StcLjry87R5GFWIW3HFXG-_2gD8=/fit-in/1024x768/center/top/filters:quality(95)/c279983c40646bb.s.siteapi.org/img/ozf8w55ksz4ok08cgkowsw4k8448o8" TargetMode="External"/><Relationship Id="rId32" Type="http://schemas.openxmlformats.org/officeDocument/2006/relationships/hyperlink" Target="https://i.siteapi.org/StcLjry87R5GFWIW3HFXG-_2gD8=/fit-in/1024x768/center/top/filters:quality(95)/c279983c40646bb.s.siteapi.org/img/ozf8w55ksz4ok08cgkowsw4k8448o8" TargetMode="External"/><Relationship Id="rId35" Type="http://schemas.openxmlformats.org/officeDocument/2006/relationships/hyperlink" Target="https://i.siteapi.org/WkYzlJ8s04dd-EPb4R6uWNFuYf8=/fit-in/1024x768/center/top/filters:quality(95)/c279983c40646bb.s.siteapi.org/img/o4m1hhad66sskk44ggg4ocko0ok444" TargetMode="External"/><Relationship Id="rId34" Type="http://schemas.openxmlformats.org/officeDocument/2006/relationships/hyperlink" Target="https://i.siteapi.org/r1Laqv7wsamWRGErb22-rATHi9s=/fit-in/1024x768/center/top/filters:quality(95)/c279983c40646bb.s.siteapi.org/img/kyjd2fnjtog00ss0c8g8scwk0cgkos" TargetMode="External"/><Relationship Id="rId37" Type="http://schemas.openxmlformats.org/officeDocument/2006/relationships/hyperlink" Target="https://i.siteapi.org/WkYzlJ8s04dd-EPb4R6uWNFuYf8=/fit-in/1024x768/center/top/filters:quality(95)/c279983c40646bb.s.siteapi.org/img/o4m1hhad66sskk44ggg4ocko0ok444" TargetMode="External"/><Relationship Id="rId36" Type="http://schemas.openxmlformats.org/officeDocument/2006/relationships/hyperlink" Target="https://i.siteapi.org/WkYzlJ8s04dd-EPb4R6uWNFuYf8=/fit-in/1024x768/center/top/filters:quality(95)/c279983c40646bb.s.siteapi.org/img/o4m1hhad66sskk44ggg4ocko0ok444" TargetMode="External"/><Relationship Id="rId39" Type="http://schemas.openxmlformats.org/officeDocument/2006/relationships/hyperlink" Target="https://i.siteapi.org/S_RvNtdoJ2OSxqM7DimbKN4tow4=/fit-in/1024x768/center/top/filters:quality(95)/c279983c40646bb.s.siteapi.org/img/2lq6wr0wkigwskokwsgsk0gwgcsswk" TargetMode="External"/><Relationship Id="rId38" Type="http://schemas.openxmlformats.org/officeDocument/2006/relationships/hyperlink" Target="https://i.siteapi.org/WkYzlJ8s04dd-EPb4R6uWNFuYf8=/fit-in/1024x768/center/top/filters:quality(95)/c279983c40646bb.s.siteapi.org/img/o4m1hhad66sskk44ggg4ocko0ok444" TargetMode="External"/><Relationship Id="rId20" Type="http://schemas.openxmlformats.org/officeDocument/2006/relationships/hyperlink" Target="https://i.siteapi.org/z7-pSQWaPrrIgctv8gJ2Tc8SU1M=/fit-in/1024x768/center/top/filters:quality(95)/c279983c40646bb.s.siteapi.org/img/5fto7sne9q0wwskwo8osssgsokk8o8" TargetMode="External"/><Relationship Id="rId22" Type="http://schemas.openxmlformats.org/officeDocument/2006/relationships/hyperlink" Target="https://i.siteapi.org/GvYbNZYMd2i53IzyjZ91I_LsDOY=/fit-in/1024x768/center/top/filters:quality(95)/c279983c40646bb.s.siteapi.org/img/lsr8r0z3e348csg0004ccwc0kwo448" TargetMode="External"/><Relationship Id="rId21" Type="http://schemas.openxmlformats.org/officeDocument/2006/relationships/hyperlink" Target="https://i.siteapi.org/z7-pSQWaPrrIgctv8gJ2Tc8SU1M=/fit-in/1024x768/center/top/filters:quality(95)/c279983c40646bb.s.siteapi.org/img/5fto7sne9q0wwskwo8osssgsokk8o8" TargetMode="External"/><Relationship Id="rId24" Type="http://schemas.openxmlformats.org/officeDocument/2006/relationships/hyperlink" Target="https://i.siteapi.org/GvYbNZYMd2i53IzyjZ91I_LsDOY=/fit-in/1024x768/center/top/filters:quality(95)/c279983c40646bb.s.siteapi.org/img/lsr8r0z3e348csg0004ccwc0kwo448" TargetMode="External"/><Relationship Id="rId23" Type="http://schemas.openxmlformats.org/officeDocument/2006/relationships/hyperlink" Target="https://i.siteapi.org/GvYbNZYMd2i53IzyjZ91I_LsDOY=/fit-in/1024x768/center/top/filters:quality(95)/c279983c40646bb.s.siteapi.org/img/lsr8r0z3e348csg0004ccwc0kwo448" TargetMode="External"/><Relationship Id="rId26" Type="http://schemas.openxmlformats.org/officeDocument/2006/relationships/hyperlink" Target="https://i.siteapi.org/GvYbNZYMd2i53IzyjZ91I_LsDOY=/fit-in/1024x768/center/top/filters:quality(95)/c279983c40646bb.s.siteapi.org/img/lsr8r0z3e348csg0004ccwc0kwo448" TargetMode="External"/><Relationship Id="rId25" Type="http://schemas.openxmlformats.org/officeDocument/2006/relationships/hyperlink" Target="https://i.siteapi.org/GvYbNZYMd2i53IzyjZ91I_LsDOY=/fit-in/1024x768/center/top/filters:quality(95)/c279983c40646bb.s.siteapi.org/img/lsr8r0z3e348csg0004ccwc0kwo448" TargetMode="External"/><Relationship Id="rId28" Type="http://schemas.openxmlformats.org/officeDocument/2006/relationships/hyperlink" Target="https://i.siteapi.org/StcLjry87R5GFWIW3HFXG-_2gD8=/fit-in/1024x768/center/top/filters:quality(95)/c279983c40646bb.s.siteapi.org/img/ozf8w55ksz4ok08cgkowsw4k8448o8" TargetMode="External"/><Relationship Id="rId27" Type="http://schemas.openxmlformats.org/officeDocument/2006/relationships/hyperlink" Target="https://i.siteapi.org/GvYbNZYMd2i53IzyjZ91I_LsDOY=/fit-in/1024x768/center/top/filters:quality(95)/c279983c40646bb.s.siteapi.org/img/lsr8r0z3e348csg0004ccwc0kwo448" TargetMode="External"/><Relationship Id="rId29" Type="http://schemas.openxmlformats.org/officeDocument/2006/relationships/hyperlink" Target="https://i.siteapi.org/StcLjry87R5GFWIW3HFXG-_2gD8=/fit-in/1024x768/center/top/filters:quality(95)/c279983c40646bb.s.siteapi.org/img/ozf8w55ksz4ok08cgkowsw4k8448o8" TargetMode="External"/><Relationship Id="rId11" Type="http://schemas.openxmlformats.org/officeDocument/2006/relationships/hyperlink" Target="https://i.siteapi.org/oClQprdPfs2qg4WHHjx_l9iWm-c=/fit-in/1024x768/center/top/filters:quality(95)/c279983c40646bb.s.siteapi.org/img/dqrosl6v468k0wow0cko4g808cc4wk" TargetMode="External"/><Relationship Id="rId10" Type="http://schemas.openxmlformats.org/officeDocument/2006/relationships/hyperlink" Target="https://i.siteapi.org/oClQprdPfs2qg4WHHjx_l9iWm-c=/fit-in/1024x768/center/top/filters:quality(95)/c279983c40646bb.s.siteapi.org/img/dqrosl6v468k0wow0cko4g808cc4wk" TargetMode="External"/><Relationship Id="rId13" Type="http://schemas.openxmlformats.org/officeDocument/2006/relationships/hyperlink" Target="https://i.siteapi.org/fHzTf_LsFLZIclIBE2rpSdTw8Ig=/fit-in/1024x768/center/top/filters:quality(95)/c279983c40646bb.s.siteapi.org/img/39l8p6zrnhkw4kocwcg8wo8c84cccg" TargetMode="External"/><Relationship Id="rId12" Type="http://schemas.openxmlformats.org/officeDocument/2006/relationships/hyperlink" Target="https://i.siteapi.org/oClQprdPfs2qg4WHHjx_l9iWm-c=/fit-in/1024x768/center/top/filters:quality(95)/c279983c40646bb.s.siteapi.org/img/dqrosl6v468k0wow0cko4g808cc4wk" TargetMode="External"/><Relationship Id="rId15" Type="http://schemas.openxmlformats.org/officeDocument/2006/relationships/hyperlink" Target="https://i.siteapi.org/fHzTf_LsFLZIclIBE2rpSdTw8Ig=/fit-in/1024x768/center/top/filters:quality(95)/c279983c40646bb.s.siteapi.org/img/39l8p6zrnhkw4kocwcg8wo8c84cccg" TargetMode="External"/><Relationship Id="rId14" Type="http://schemas.openxmlformats.org/officeDocument/2006/relationships/hyperlink" Target="https://i.siteapi.org/fHzTf_LsFLZIclIBE2rpSdTw8Ig=/fit-in/1024x768/center/top/filters:quality(95)/c279983c40646bb.s.siteapi.org/img/39l8p6zrnhkw4kocwcg8wo8c84cccg" TargetMode="External"/><Relationship Id="rId17" Type="http://schemas.openxmlformats.org/officeDocument/2006/relationships/hyperlink" Target="https://i.siteapi.org/fHzTf_LsFLZIclIBE2rpSdTw8Ig=/fit-in/1024x768/center/top/filters:quality(95)/c279983c40646bb.s.siteapi.org/img/39l8p6zrnhkw4kocwcg8wo8c84cccg" TargetMode="External"/><Relationship Id="rId16" Type="http://schemas.openxmlformats.org/officeDocument/2006/relationships/hyperlink" Target="https://i.siteapi.org/fHzTf_LsFLZIclIBE2rpSdTw8Ig=/fit-in/1024x768/center/top/filters:quality(95)/c279983c40646bb.s.siteapi.org/img/39l8p6zrnhkw4kocwcg8wo8c84cccg" TargetMode="External"/><Relationship Id="rId19" Type="http://schemas.openxmlformats.org/officeDocument/2006/relationships/hyperlink" Target="https://i.siteapi.org/86h7H6Poq5nqo-UhEqCQOAqK5hA=/fit-in/1024x768/center/top/filters:quality(95)/c279983c40646bb.s.siteapi.org/img/rynz5j05tvk0oow4808ks40w8s4gw4" TargetMode="External"/><Relationship Id="rId18" Type="http://schemas.openxmlformats.org/officeDocument/2006/relationships/hyperlink" Target="https://i.siteapi.org/fHzTf_LsFLZIclIBE2rpSdTw8Ig=/fit-in/1024x768/center/top/filters:quality(95)/c279983c40646bb.s.siteapi.org/img/39l8p6zrnhkw4kocwcg8wo8c84cccg" TargetMode="External"/><Relationship Id="rId84" Type="http://schemas.openxmlformats.org/officeDocument/2006/relationships/hyperlink" Target="https://i.siteapi.org/u-GXe7QcNtii_34oKAoFxPUW6h0=/fit-in/1024x768/center/top/filters:quality(95)/c279983c40646bb.s.siteapi.org/img/15zvfh7ybzfkgskc4kwo04gw8c4kco" TargetMode="External"/><Relationship Id="rId83" Type="http://schemas.openxmlformats.org/officeDocument/2006/relationships/hyperlink" Target="https://i.siteapi.org/u-GXe7QcNtii_34oKAoFxPUW6h0=/fit-in/1024x768/center/top/filters:quality(95)/c279983c40646bb.s.siteapi.org/img/15zvfh7ybzfkgskc4kwo04gw8c4kco" TargetMode="External"/><Relationship Id="rId86" Type="http://schemas.openxmlformats.org/officeDocument/2006/relationships/hyperlink" Target="https://i.siteapi.org/eq27e_H9pkB8aHRKeTwrJMc0pVc=/fit-in/1024x768/center/top/filters:quality(95)/c279983c40646bb.s.siteapi.org/img/du9hoa6ivs0gkgwsgwcgw4gk44ooo8" TargetMode="External"/><Relationship Id="rId85" Type="http://schemas.openxmlformats.org/officeDocument/2006/relationships/hyperlink" Target="https://i.siteapi.org/u-GXe7QcNtii_34oKAoFxPUW6h0=/fit-in/1024x768/center/top/filters:quality(95)/c279983c40646bb.s.siteapi.org/img/15zvfh7ybzfkgskc4kwo04gw8c4kco" TargetMode="External"/><Relationship Id="rId88" Type="http://schemas.openxmlformats.org/officeDocument/2006/relationships/hyperlink" Target="https://i.siteapi.org/vA63yQel1tye0r9V-EUjGKQFfGM=/fit-in/1024x768/center/top/filters:quality(95)/c279983c40646bb.s.siteapi.org/img/69ike00ip7gg0w00804kggwwow00w8" TargetMode="External"/><Relationship Id="rId87" Type="http://schemas.openxmlformats.org/officeDocument/2006/relationships/hyperlink" Target="https://i.siteapi.org/z7-pSQWaPrrIgctv8gJ2Tc8SU1M=/fit-in/1024x768/center/top/filters:quality(95)/c279983c40646bb.s.siteapi.org/img/5fto7sne9q0wwskwo8osssgsokk8o8" TargetMode="External"/><Relationship Id="rId89" Type="http://schemas.openxmlformats.org/officeDocument/2006/relationships/hyperlink" Target="https://i.siteapi.org/PHRyI_6cJVeiI6Md1lqwB34per8=/fit-in/1024x768/center/top/filters:quality(95)/c279983c40646bb.s.siteapi.org/img/51pdk6ryo0w0so4o4g4c00o44wcsso" TargetMode="External"/><Relationship Id="rId80" Type="http://schemas.openxmlformats.org/officeDocument/2006/relationships/hyperlink" Target="https://i.siteapi.org/imv973rJpKmImiDjywANE-mdWwI=/fit-in/1024x768/center/top/filters:quality(95)/c279983c40646bb.s.siteapi.org/img/eqhbc7gven4ks08kok4o8so40w0008" TargetMode="External"/><Relationship Id="rId82" Type="http://schemas.openxmlformats.org/officeDocument/2006/relationships/hyperlink" Target="https://i.siteapi.org/u-GXe7QcNtii_34oKAoFxPUW6h0=/fit-in/1024x768/center/top/filters:quality(95)/c279983c40646bb.s.siteapi.org/img/15zvfh7ybzfkgskc4kwo04gw8c4kco" TargetMode="External"/><Relationship Id="rId81" Type="http://schemas.openxmlformats.org/officeDocument/2006/relationships/hyperlink" Target="https://i.siteapi.org/u-GXe7QcNtii_34oKAoFxPUW6h0=/fit-in/1024x768/center/top/filters:quality(95)/c279983c40646bb.s.siteapi.org/img/15zvfh7ybzfkgskc4kwo04gw8c4kco" TargetMode="External"/><Relationship Id="rId73" Type="http://schemas.openxmlformats.org/officeDocument/2006/relationships/hyperlink" Target="https://i.siteapi.org/ZCN7Yp2vVrwNueUTHTZfLzKlXYQ=/fit-in/1024x768/center/top/filters:quality(95)/c279983c40646bb.s.siteapi.org/img/95n5iy2bd2ck0wwckkcc8c8kcww8s8" TargetMode="External"/><Relationship Id="rId72" Type="http://schemas.openxmlformats.org/officeDocument/2006/relationships/hyperlink" Target="https://i.siteapi.org/ZCN7Yp2vVrwNueUTHTZfLzKlXYQ=/fit-in/1024x768/center/top/filters:quality(95)/c279983c40646bb.s.siteapi.org/img/95n5iy2bd2ck0wwckkcc8c8kcww8s8" TargetMode="External"/><Relationship Id="rId75" Type="http://schemas.openxmlformats.org/officeDocument/2006/relationships/hyperlink" Target="https://i.siteapi.org/TTYZ8m9vPMGtM0tvXwPiTBSuJaw=/fit-in/1024x768/center/top/filters:quality(95)/c279983c40646bb.s.siteapi.org/img/7jycn2fiv58o4skgg4sc40oscg0k40" TargetMode="External"/><Relationship Id="rId74" Type="http://schemas.openxmlformats.org/officeDocument/2006/relationships/hyperlink" Target="https://i.siteapi.org/TTYZ8m9vPMGtM0tvXwPiTBSuJaw=/fit-in/1024x768/center/top/filters:quality(95)/c279983c40646bb.s.siteapi.org/img/7jycn2fiv58o4skgg4sc40oscg0k40" TargetMode="External"/><Relationship Id="rId77" Type="http://schemas.openxmlformats.org/officeDocument/2006/relationships/hyperlink" Target="https://i.siteapi.org/TTYZ8m9vPMGtM0tvXwPiTBSuJaw=/fit-in/1024x768/center/top/filters:quality(95)/c279983c40646bb.s.siteapi.org/img/7jycn2fiv58o4skgg4sc40oscg0k40" TargetMode="External"/><Relationship Id="rId76" Type="http://schemas.openxmlformats.org/officeDocument/2006/relationships/hyperlink" Target="https://i.siteapi.org/TTYZ8m9vPMGtM0tvXwPiTBSuJaw=/fit-in/1024x768/center/top/filters:quality(95)/c279983c40646bb.s.siteapi.org/img/7jycn2fiv58o4skgg4sc40oscg0k40" TargetMode="External"/><Relationship Id="rId79" Type="http://schemas.openxmlformats.org/officeDocument/2006/relationships/hyperlink" Target="https://i.siteapi.org/imv973rJpKmImiDjywANE-mdWwI=/fit-in/1024x768/center/top/filters:quality(95)/c279983c40646bb.s.siteapi.org/img/eqhbc7gven4ks08kok4o8so40w0008" TargetMode="External"/><Relationship Id="rId78" Type="http://schemas.openxmlformats.org/officeDocument/2006/relationships/hyperlink" Target="https://i.siteapi.org/jBwdSpjuqI2ZYlNMatqiN3hCMuk=/fit-in/1024x768/center/top/filters:quality(95)/c279983c40646bb.s.siteapi.org/img/jdw6liasmbk0g0occksco888kwogo0" TargetMode="External"/><Relationship Id="rId71" Type="http://schemas.openxmlformats.org/officeDocument/2006/relationships/hyperlink" Target="https://i.siteapi.org/ZCN7Yp2vVrwNueUTHTZfLzKlXYQ=/fit-in/1024x768/center/top/filters:quality(95)/c279983c40646bb.s.siteapi.org/img/95n5iy2bd2ck0wwckkcc8c8kcww8s8" TargetMode="External"/><Relationship Id="rId70" Type="http://schemas.openxmlformats.org/officeDocument/2006/relationships/hyperlink" Target="https://i.siteapi.org/1tXhkh4OuAmmixz3tX5gDYo6k2A=/fit-in/1024x768/center/top/filters:quality(95)/c279983c40646bb.s.siteapi.org/img/chxzca38j6884sck48ks0ow000c8ks" TargetMode="External"/><Relationship Id="rId62" Type="http://schemas.openxmlformats.org/officeDocument/2006/relationships/hyperlink" Target="https://i.siteapi.org/0OMRmLr1X69-avnL8jcptzuh_jY=/fit-in/1024x768/center/top/filters:quality(95)/c279983c40646bb.s.siteapi.org/img/gxnheup7468k8wwso4g808wskoowoo" TargetMode="External"/><Relationship Id="rId61" Type="http://schemas.openxmlformats.org/officeDocument/2006/relationships/hyperlink" Target="https://i.siteapi.org/0OMRmLr1X69-avnL8jcptzuh_jY=/fit-in/1024x768/center/top/filters:quality(95)/c279983c40646bb.s.siteapi.org/img/gxnheup7468k8wwso4g808wskoowoo" TargetMode="External"/><Relationship Id="rId64" Type="http://schemas.openxmlformats.org/officeDocument/2006/relationships/hyperlink" Target="https://i.siteapi.org/yMlQxLq2v5iJ0nfT00g3nRCD4WI=/fit-in/1024x768/center/top/filters:quality(95)/c279983c40646bb.s.siteapi.org/img/bopbr2qn06go0ww44cwk8ocsww04go" TargetMode="External"/><Relationship Id="rId63" Type="http://schemas.openxmlformats.org/officeDocument/2006/relationships/hyperlink" Target="https://i.siteapi.org/0OMRmLr1X69-avnL8jcptzuh_jY=/fit-in/1024x768/center/top/filters:quality(95)/c279983c40646bb.s.siteapi.org/img/gxnheup7468k8wwso4g808wskoowoo" TargetMode="External"/><Relationship Id="rId66" Type="http://schemas.openxmlformats.org/officeDocument/2006/relationships/hyperlink" Target="https://i.siteapi.org/eq27e_H9pkB8aHRKeTwrJMc0pVc=/fit-in/1024x768/center/top/filters:quality(95)/c279983c40646bb.s.siteapi.org/img/du9hoa6ivs0gkgwsgwcgw4gk44ooo8" TargetMode="External"/><Relationship Id="rId65" Type="http://schemas.openxmlformats.org/officeDocument/2006/relationships/hyperlink" Target="https://i.siteapi.org/yMlQxLq2v5iJ0nfT00g3nRCD4WI=/fit-in/1024x768/center/top/filters:quality(95)/c279983c40646bb.s.siteapi.org/img/bopbr2qn06go0ww44cwk8ocsww04go" TargetMode="External"/><Relationship Id="rId68" Type="http://schemas.openxmlformats.org/officeDocument/2006/relationships/hyperlink" Target="https://i.siteapi.org/1tXhkh4OuAmmixz3tX5gDYo6k2A=/fit-in/1024x768/center/top/filters:quality(95)/c279983c40646bb.s.siteapi.org/img/chxzca38j6884sck48ks0ow000c8ks" TargetMode="External"/><Relationship Id="rId67" Type="http://schemas.openxmlformats.org/officeDocument/2006/relationships/hyperlink" Target="https://i.siteapi.org/eq27e_H9pkB8aHRKeTwrJMc0pVc=/fit-in/1024x768/center/top/filters:quality(95)/c279983c40646bb.s.siteapi.org/img/du9hoa6ivs0gkgwsgwcgw4gk44ooo8" TargetMode="External"/><Relationship Id="rId60" Type="http://schemas.openxmlformats.org/officeDocument/2006/relationships/hyperlink" Target="https://www.wildberries.ru/catalog/40145136/detail.aspx?targetUrl=BP" TargetMode="External"/><Relationship Id="rId69" Type="http://schemas.openxmlformats.org/officeDocument/2006/relationships/hyperlink" Target="https://i.siteapi.org/1tXhkh4OuAmmixz3tX5gDYo6k2A=/fit-in/1024x768/center/top/filters:quality(95)/c279983c40646bb.s.siteapi.org/img/chxzca38j6884sck48ks0ow000c8ks" TargetMode="External"/><Relationship Id="rId51" Type="http://schemas.openxmlformats.org/officeDocument/2006/relationships/hyperlink" Target="https://i.siteapi.org/eF8UpbFJpbgrPoCg8vJgLd4wdOg=/fit-in/1024x768/center/top/filters:quality(95)/c279983c40646bb.s.siteapi.org/img/6pi5uznqmow0c8gogk8w4c0gg0o8k4" TargetMode="External"/><Relationship Id="rId50" Type="http://schemas.openxmlformats.org/officeDocument/2006/relationships/hyperlink" Target="https://i.siteapi.org/eF8UpbFJpbgrPoCg8vJgLd4wdOg=/fit-in/1024x768/center/top/filters:quality(95)/c279983c40646bb.s.siteapi.org/img/6pi5uznqmow0c8gogk8w4c0gg0o8k4" TargetMode="External"/><Relationship Id="rId53" Type="http://schemas.openxmlformats.org/officeDocument/2006/relationships/hyperlink" Target="https://i.siteapi.org/WL-UMbS-BfcacbtmXfDQNrQA1S8=/fit-in/1024x768/center/top/filters:quality(95)/c279983c40646bb.s.siteapi.org/img/ce3jse366wowcoo4wkkwcwck8c4wg8" TargetMode="External"/><Relationship Id="rId52" Type="http://schemas.openxmlformats.org/officeDocument/2006/relationships/hyperlink" Target="https://i.siteapi.org/eF8UpbFJpbgrPoCg8vJgLd4wdOg=/fit-in/1024x768/center/top/filters:quality(95)/c279983c40646bb.s.siteapi.org/img/6pi5uznqmow0c8gogk8w4c0gg0o8k4" TargetMode="External"/><Relationship Id="rId55" Type="http://schemas.openxmlformats.org/officeDocument/2006/relationships/hyperlink" Target="https://i.siteapi.org/nzRIjVaEvk7B8MJnLghHtY7dA2A=/fit-in/1024x768/center/top/filters:quality(95)/c279983c40646bb.s.siteapi.org/img/tb8qu7i9zy84okkgwkg4gks00088c0" TargetMode="External"/><Relationship Id="rId54" Type="http://schemas.openxmlformats.org/officeDocument/2006/relationships/hyperlink" Target="https://i.siteapi.org/nzRIjVaEvk7B8MJnLghHtY7dA2A=/fit-in/1024x768/center/top/filters:quality(95)/c279983c40646bb.s.siteapi.org/img/tb8qu7i9zy84okkgwkg4gks00088c0" TargetMode="External"/><Relationship Id="rId57" Type="http://schemas.openxmlformats.org/officeDocument/2006/relationships/hyperlink" Target="https://www.wildberries.ru/catalog/36804375/detail.aspx?targetUrl=BP" TargetMode="External"/><Relationship Id="rId56" Type="http://schemas.openxmlformats.org/officeDocument/2006/relationships/hyperlink" Target="https://i.siteapi.org/nzRIjVaEvk7B8MJnLghHtY7dA2A=/fit-in/1024x768/center/top/filters:quality(95)/c279983c40646bb.s.siteapi.org/img/tb8qu7i9zy84okkgwkg4gks00088c0" TargetMode="External"/><Relationship Id="rId59" Type="http://schemas.openxmlformats.org/officeDocument/2006/relationships/hyperlink" Target="https://i.siteapi.org/0OMRmLr1X69-avnL8jcptzuh_jY=/fit-in/1024x768/center/top/filters:quality(95)/c279983c40646bb.s.siteapi.org/img/gxnheup7468k8wwso4g808wskoowoo" TargetMode="External"/><Relationship Id="rId58" Type="http://schemas.openxmlformats.org/officeDocument/2006/relationships/hyperlink" Target="https://i.siteapi.org/0OMRmLr1X69-avnL8jcptzuh_jY=/fit-in/1024x768/center/top/filters:quality(95)/c279983c40646bb.s.siteapi.org/img/gxnheup7468k8wwso4g808wskoowoo" TargetMode="External"/><Relationship Id="rId94" Type="http://schemas.openxmlformats.org/officeDocument/2006/relationships/drawing" Target="../drawings/drawing3.xml"/><Relationship Id="rId91" Type="http://schemas.openxmlformats.org/officeDocument/2006/relationships/hyperlink" Target="https://i.siteapi.org/WL-UMbS-BfcacbtmXfDQNrQA1S8=/fit-in/1024x768/center/top/filters:quality(95)/c279983c40646bb.s.siteapi.org/img/ce3jse366wowcoo4wkkwcwck8c4wg8" TargetMode="External"/><Relationship Id="rId90" Type="http://schemas.openxmlformats.org/officeDocument/2006/relationships/hyperlink" Target="https://i.siteapi.org/_jZUnJk_KAdbtVQSDe1kKKQeh9Y=/fit-in/1024x768/center/top/filters:quality(95)/c279983c40646bb.s.siteapi.org/img/r2ti7sg21cgck88ccskskw0gk0wwcs" TargetMode="External"/><Relationship Id="rId93" Type="http://schemas.openxmlformats.org/officeDocument/2006/relationships/hyperlink" Target="https://i.siteapi.org/hioPb0PtOOXaIL3ZQn9N5S3O_TY=/fit-in/1024x768/center/top/filters:quality(95)/c279983c40646bb.s.siteapi.org/img/63p7q1hwl80s0ko8sos8k08g0sckcw" TargetMode="External"/><Relationship Id="rId92" Type="http://schemas.openxmlformats.org/officeDocument/2006/relationships/hyperlink" Target="https://i.siteapi.org/jBwdSpjuqI2ZYlNMatqiN3hCMuk=/fit-in/1024x768/center/top/filters:quality(95)/c279983c40646bb.s.siteapi.org/img/jdw6liasmbk0g0occksco888kwogo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i.siteapi.org/G-gDcGnubxqkvXDgkwgoIsSDh98=/fit-in/1024x768/center/top/filters:quality(95)/c279983c40646bb.s.siteapi.org/img/govdwmy9cq0o0w0ocwcsgo8sw88g44" TargetMode="External"/><Relationship Id="rId2" Type="http://schemas.openxmlformats.org/officeDocument/2006/relationships/hyperlink" Target="https://i.siteapi.org/0L_doUYkIFrjCoUkU0-3ShiOfpg=/fit-in/1024x768/center/top/filters:quality(95)/c279983c40646bb.s.siteapi.org/img/e63hrr7czc8okowgko8888wg8kc08s" TargetMode="External"/><Relationship Id="rId3" Type="http://schemas.openxmlformats.org/officeDocument/2006/relationships/hyperlink" Target="https://i.siteapi.org/cI0DoHkHt6CRTXdHzNhEG7XxTKQ=/fit-in/1024x768/center/top/filters:quality(95)/c279983c40646bb.s.siteapi.org/img/dqlottkf7i0wwcskk84swc0swcwgwg" TargetMode="External"/><Relationship Id="rId4" Type="http://schemas.openxmlformats.org/officeDocument/2006/relationships/hyperlink" Target="https://i.siteapi.org/G-gDcGnubxqkvXDgkwgoIsSDh98=/fit-in/1024x768/center/top/filters:quality(95)/c279983c40646bb.s.siteapi.org/img/govdwmy9cq0o0w0ocwcsgo8sw88g44" TargetMode="External"/><Relationship Id="rId9" Type="http://schemas.openxmlformats.org/officeDocument/2006/relationships/hyperlink" Target="https://i.siteapi.org/cI0DoHkHt6CRTXdHzNhEG7XxTKQ=/fit-in/1024x768/center/top/filters:quality(95)/c279983c40646bb.s.siteapi.org/img/dqlottkf7i0wwcskk84swc0swcwgwg" TargetMode="External"/><Relationship Id="rId5" Type="http://schemas.openxmlformats.org/officeDocument/2006/relationships/hyperlink" Target="https://i.siteapi.org/0L_doUYkIFrjCoUkU0-3ShiOfpg=/fit-in/1024x768/center/top/filters:quality(95)/c279983c40646bb.s.siteapi.org/img/e63hrr7czc8okowgko8888wg8kc08s" TargetMode="External"/><Relationship Id="rId6" Type="http://schemas.openxmlformats.org/officeDocument/2006/relationships/hyperlink" Target="https://i.siteapi.org/cI0DoHkHt6CRTXdHzNhEG7XxTKQ=/fit-in/1024x768/center/top/filters:quality(95)/c279983c40646bb.s.siteapi.org/img/dqlottkf7i0wwcskk84swc0swcwgwg" TargetMode="External"/><Relationship Id="rId7" Type="http://schemas.openxmlformats.org/officeDocument/2006/relationships/hyperlink" Target="https://i.siteapi.org/G-gDcGnubxqkvXDgkwgoIsSDh98=/fit-in/1024x768/center/top/filters:quality(95)/c279983c40646bb.s.siteapi.org/img/govdwmy9cq0o0w0ocwcsgo8sw88g44" TargetMode="External"/><Relationship Id="rId8" Type="http://schemas.openxmlformats.org/officeDocument/2006/relationships/hyperlink" Target="https://i.siteapi.org/0L_doUYkIFrjCoUkU0-3ShiOfpg=/fit-in/1024x768/center/top/filters:quality(95)/c279983c40646bb.s.siteapi.org/img/e63hrr7czc8okowgko8888wg8kc08s" TargetMode="External"/><Relationship Id="rId40" Type="http://schemas.openxmlformats.org/officeDocument/2006/relationships/hyperlink" Target="https://i.siteapi.org/Pj7CqxWwy-K5TWA5z7h7O7EoB88=/fit-in/1024x768/center/top/filters:quality(95)/c279983c40646bb.s.siteapi.org/img/s1nptglhvpc4go4cw8wooo4wcgwk8o" TargetMode="External"/><Relationship Id="rId41" Type="http://schemas.openxmlformats.org/officeDocument/2006/relationships/drawing" Target="../drawings/drawing4.xml"/><Relationship Id="rId31" Type="http://schemas.openxmlformats.org/officeDocument/2006/relationships/hyperlink" Target="https://i.siteapi.org/ZjNtT1oJQbBHX5V63cKpecjq3fQ=/fit-in/1024x768/center/top/filters:quality(95)/c279983c40646bb.s.siteapi.org/img/pb3t2gj7r0g0ws0g00kwko8c0cgs80" TargetMode="External"/><Relationship Id="rId30" Type="http://schemas.openxmlformats.org/officeDocument/2006/relationships/hyperlink" Target="https://i.siteapi.org/p06ZxQ0bdWp1rQpq0GyTaG_QBCk=/fit-in/1024x768/center/top/filters:quality(95)/c279983c40646bb.s.siteapi.org/img/m4op4xkvxhsck00oo4g4cc8og04oso" TargetMode="External"/><Relationship Id="rId33" Type="http://schemas.openxmlformats.org/officeDocument/2006/relationships/hyperlink" Target="https://i.siteapi.org/k5CJsDbka2oHV11bfVLXRPKtDfQ=/fit-in/1024x768/center/top/filters:quality(95)/c279983c40646bb.s.siteapi.org/img/az116fc6y8wk0sooc40og844wgk4o8" TargetMode="External"/><Relationship Id="rId32" Type="http://schemas.openxmlformats.org/officeDocument/2006/relationships/hyperlink" Target="https://i.siteapi.org/8yhOGc9ib62IadRxARsfYL7LQlg=/fit-in/1024x768/center/top/filters:quality(95)/c279983c40646bb.s.siteapi.org/img/72rt43s559ookosg48sg0wsoocgccg" TargetMode="External"/><Relationship Id="rId35" Type="http://schemas.openxmlformats.org/officeDocument/2006/relationships/hyperlink" Target="https://i.siteapi.org/b8xL-LxuxgHtvqtPSi6ope7Bb3M=/fit-in/1024x768/center/top/filters:quality(95)/c279983c40646bb.s.siteapi.org/img/70g39mo2bd0ks4k4ocs88088c0cogw" TargetMode="External"/><Relationship Id="rId34" Type="http://schemas.openxmlformats.org/officeDocument/2006/relationships/hyperlink" Target="https://i.siteapi.org/_yjxfn2FVEOGOkCVOm3Dv70szYw=/fit-in/1024x768/center/top/filters:quality(95)/c279983c40646bb.s.siteapi.org/img/g53qfyxqtb4gokskcwg4kkswgcwcoo" TargetMode="External"/><Relationship Id="rId37" Type="http://schemas.openxmlformats.org/officeDocument/2006/relationships/hyperlink" Target="https://i.siteapi.org/b8xL-LxuxgHtvqtPSi6ope7Bb3M=/fit-in/1024x768/center/top/filters:quality(95)/c279983c40646bb.s.siteapi.org/img/70g39mo2bd0ks4k4ocs88088c0cogw" TargetMode="External"/><Relationship Id="rId36" Type="http://schemas.openxmlformats.org/officeDocument/2006/relationships/hyperlink" Target="https://i.siteapi.org/b8xL-LxuxgHtvqtPSi6ope7Bb3M=/fit-in/1024x768/center/top/filters:quality(95)/c279983c40646bb.s.siteapi.org/img/70g39mo2bd0ks4k4ocs88088c0cogw" TargetMode="External"/><Relationship Id="rId39" Type="http://schemas.openxmlformats.org/officeDocument/2006/relationships/hyperlink" Target="https://i.siteapi.org/cXg6RhJEXGhslGEt8mf9Nso9Zgs=/fit-in/1024x768/center/top/filters:quality(95)/c279983c40646bb.s.siteapi.org/img/frcdejwsurcw4sosgswk4sggssog4s" TargetMode="External"/><Relationship Id="rId38" Type="http://schemas.openxmlformats.org/officeDocument/2006/relationships/hyperlink" Target="https://i.siteapi.org/b8xL-LxuxgHtvqtPSi6ope7Bb3M=/fit-in/1024x768/center/top/filters:quality(95)/c279983c40646bb.s.siteapi.org/img/70g39mo2bd0ks4k4ocs88088c0cogw" TargetMode="External"/><Relationship Id="rId20" Type="http://schemas.openxmlformats.org/officeDocument/2006/relationships/hyperlink" Target="https://i.siteapi.org/G-gDcGnubxqkvXDgkwgoIsSDh98=/fit-in/1024x768/center/top/filters:quality(95)/c279983c40646bb.s.siteapi.org/img/govdwmy9cq0o0w0ocwcsgo8sw88g44" TargetMode="External"/><Relationship Id="rId22" Type="http://schemas.openxmlformats.org/officeDocument/2006/relationships/hyperlink" Target="https://i.siteapi.org/cI0DoHkHt6CRTXdHzNhEG7XxTKQ=/fit-in/1024x768/center/top/filters:quality(95)/c279983c40646bb.s.siteapi.org/img/dqlottkf7i0wwcskk84swc0swcwgwg" TargetMode="External"/><Relationship Id="rId21" Type="http://schemas.openxmlformats.org/officeDocument/2006/relationships/hyperlink" Target="https://i.siteapi.org/0L_doUYkIFrjCoUkU0-3ShiOfpg=/fit-in/1024x768/center/top/filters:quality(95)/c279983c40646bb.s.siteapi.org/img/e63hrr7czc8okowgko8888wg8kc08s" TargetMode="External"/><Relationship Id="rId24" Type="http://schemas.openxmlformats.org/officeDocument/2006/relationships/hyperlink" Target="https://i.siteapi.org/bDEMCUfg9-Qvevf9u1UhgCnaF_M=/fit-in/1024x768/center/top/filters:quality(95)/c279983c40646bb.s.siteapi.org/img/jjt4bsqv20gscswcsgscgw0ww8o8sk" TargetMode="External"/><Relationship Id="rId23" Type="http://schemas.openxmlformats.org/officeDocument/2006/relationships/hyperlink" Target="https://i.siteapi.org/YkETOkPtmTSCFlJn4vUZdJVS980=/fit-in/1024x768/center/top/filters:quality(95)/c279983c40646bb.s.siteapi.org/img/ec3iyvjkfagoooksgc8c0og4c8o4ko" TargetMode="External"/><Relationship Id="rId26" Type="http://schemas.openxmlformats.org/officeDocument/2006/relationships/hyperlink" Target="https://i.siteapi.org/T8qYIcM_jE2OlVJc5sO9h2JZgM8=/fit-in/1024x768/center/top/filters:quality(95)/c279983c40646bb.s.siteapi.org/img/ohrwfduqo28c8wc0w0sk0c4okws04w" TargetMode="External"/><Relationship Id="rId25" Type="http://schemas.openxmlformats.org/officeDocument/2006/relationships/hyperlink" Target="https://i.siteapi.org/ZscaMQJrs13AbnF4hkjLsbJFtV8=/fit-in/1024x768/center/top/filters:quality(95)/c279983c40646bb.s.siteapi.org/img/r5fjvdgkn3ksc0o4g0444k8wsogs0g" TargetMode="External"/><Relationship Id="rId28" Type="http://schemas.openxmlformats.org/officeDocument/2006/relationships/hyperlink" Target="https://i.siteapi.org/5bGt7TiGf_2AUGrHPCt17WBEylo=/fit-in/1024x768/center/top/filters:quality(95)/c279983c40646bb.s.siteapi.org/img/1wsqcnuhf5msg4g808sswgs4o8wwso" TargetMode="External"/><Relationship Id="rId27" Type="http://schemas.openxmlformats.org/officeDocument/2006/relationships/hyperlink" Target="https://i.siteapi.org/iOc-5o-MYFD3MwQ0abb3bwl3uG0=/fit-in/1024x768/center/top/filters:quality(95)/c279983c40646bb.s.siteapi.org/img/1j66etcmgtvoggo44840kog4kw88s0" TargetMode="External"/><Relationship Id="rId29" Type="http://schemas.openxmlformats.org/officeDocument/2006/relationships/hyperlink" Target="https://i.siteapi.org/p06ZxQ0bdWp1rQpq0GyTaG_QBCk=/fit-in/1024x768/center/top/filters:quality(95)/c279983c40646bb.s.siteapi.org/img/m4op4xkvxhsck00oo4g4cc8og04oso" TargetMode="External"/><Relationship Id="rId11" Type="http://schemas.openxmlformats.org/officeDocument/2006/relationships/hyperlink" Target="https://i.siteapi.org/bDEMCUfg9-Qvevf9u1UhgCnaF_M=/fit-in/1024x768/center/top/filters:quality(95)/c279983c40646bb.s.siteapi.org/img/jjt4bsqv20gscswcsgscgw0ww8o8sk" TargetMode="External"/><Relationship Id="rId10" Type="http://schemas.openxmlformats.org/officeDocument/2006/relationships/hyperlink" Target="https://i.siteapi.org/YkETOkPtmTSCFlJn4vUZdJVS980=/fit-in/1024x768/center/top/filters:quality(95)/c279983c40646bb.s.siteapi.org/img/ec3iyvjkfagoooksgc8c0og4c8o4ko" TargetMode="External"/><Relationship Id="rId13" Type="http://schemas.openxmlformats.org/officeDocument/2006/relationships/hyperlink" Target="https://i.siteapi.org/G-gDcGnubxqkvXDgkwgoIsSDh98=/fit-in/1024x768/center/top/filters:quality(95)/c279983c40646bb.s.siteapi.org/img/govdwmy9cq0o0w0ocwcsgo8sw88g44" TargetMode="External"/><Relationship Id="rId12" Type="http://schemas.openxmlformats.org/officeDocument/2006/relationships/hyperlink" Target="https://i.siteapi.org/ZscaMQJrs13AbnF4hkjLsbJFtV8=/fit-in/1024x768/center/top/filters:quality(95)/c279983c40646bb.s.siteapi.org/img/r5fjvdgkn3ksc0o4g0444k8wsogs0g" TargetMode="External"/><Relationship Id="rId15" Type="http://schemas.openxmlformats.org/officeDocument/2006/relationships/hyperlink" Target="https://i.siteapi.org/cI0DoHkHt6CRTXdHzNhEG7XxTKQ=/fit-in/1024x768/center/top/filters:quality(95)/c279983c40646bb.s.siteapi.org/img/dqlottkf7i0wwcskk84swc0swcwgwg" TargetMode="External"/><Relationship Id="rId14" Type="http://schemas.openxmlformats.org/officeDocument/2006/relationships/hyperlink" Target="https://i.siteapi.org/0L_doUYkIFrjCoUkU0-3ShiOfpg=/fit-in/1024x768/center/top/filters:quality(95)/c279983c40646bb.s.siteapi.org/img/e63hrr7czc8okowgko8888wg8kc08s" TargetMode="External"/><Relationship Id="rId17" Type="http://schemas.openxmlformats.org/officeDocument/2006/relationships/hyperlink" Target="https://i.siteapi.org/bDEMCUfg9-Qvevf9u1UhgCnaF_M=/fit-in/1024x768/center/top/filters:quality(95)/c279983c40646bb.s.siteapi.org/img/jjt4bsqv20gscswcsgscgw0ww8o8sk" TargetMode="External"/><Relationship Id="rId16" Type="http://schemas.openxmlformats.org/officeDocument/2006/relationships/hyperlink" Target="https://i.siteapi.org/YkETOkPtmTSCFlJn4vUZdJVS980=/fit-in/1024x768/center/top/filters:quality(95)/c279983c40646bb.s.siteapi.org/img/ec3iyvjkfagoooksgc8c0og4c8o4ko" TargetMode="External"/><Relationship Id="rId19" Type="http://schemas.openxmlformats.org/officeDocument/2006/relationships/hyperlink" Target="https://i.siteapi.org/_GkWfwmCuuqRcayKdf8qtA1vGwQ=/fit-in/1024x768/center/top/filters:quality(95)/c279983c40646bb.s.siteapi.org/img/hgkefxq37fw44o44wgcsso80wkc48g" TargetMode="External"/><Relationship Id="rId18" Type="http://schemas.openxmlformats.org/officeDocument/2006/relationships/hyperlink" Target="https://i.siteapi.org/ZscaMQJrs13AbnF4hkjLsbJFtV8=/fit-in/1024x768/center/top/filters:quality(95)/c279983c40646bb.s.siteapi.org/img/r5fjvdgkn3ksc0o4g0444k8wsogs0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zon.ru/category/etiketki-18121/termo-print-100362905/" TargetMode="External"/><Relationship Id="rId2" Type="http://schemas.openxmlformats.org/officeDocument/2006/relationships/hyperlink" Target="https://www.ozon.ru/category/etiketki-18121/lekspolimer-100867824/" TargetMode="External"/><Relationship Id="rId3" Type="http://schemas.openxmlformats.org/officeDocument/2006/relationships/hyperlink" Target="https://www.ozon.ru/category/etiketki-18121/bratskoe-serdtse-100499654/" TargetMode="External"/><Relationship Id="rId4" Type="http://schemas.openxmlformats.org/officeDocument/2006/relationships/hyperlink" Target="https://www.ozon.ru/category/etiketki-18121/intelislabel-87290348/" TargetMode="External"/><Relationship Id="rId9" Type="http://schemas.openxmlformats.org/officeDocument/2006/relationships/hyperlink" Target="https://www.ozon.ru/seller/vr-1485508/products/?miniapp=seller_1485508" TargetMode="External"/><Relationship Id="rId5" Type="http://schemas.openxmlformats.org/officeDocument/2006/relationships/hyperlink" Target="https://www.ozon.ru/category/etiketki-18121/termoetiketka-100430325/" TargetMode="External"/><Relationship Id="rId6" Type="http://schemas.openxmlformats.org/officeDocument/2006/relationships/hyperlink" Target="https://www.ozon.ru/category/etiketki-18121/sevit-100370218/" TargetMode="External"/><Relationship Id="rId7" Type="http://schemas.openxmlformats.org/officeDocument/2006/relationships/hyperlink" Target="https://www.ozon.ru/category/etiketki-18121/termolent-87287463/" TargetMode="External"/><Relationship Id="rId8" Type="http://schemas.openxmlformats.org/officeDocument/2006/relationships/hyperlink" Target="https://www.ozon.ru/category/etiketki-18121/stalkrepezh-100211230/" TargetMode="External"/><Relationship Id="rId11" Type="http://schemas.openxmlformats.org/officeDocument/2006/relationships/hyperlink" Target="https://ozon.ru/product/1331173518" TargetMode="External"/><Relationship Id="rId10" Type="http://schemas.openxmlformats.org/officeDocument/2006/relationships/hyperlink" Target="https://disk.yandex.ru/d/dqgyBya3AyqmSQ" TargetMode="External"/><Relationship Id="rId13" Type="http://schemas.openxmlformats.org/officeDocument/2006/relationships/drawing" Target="../drawings/drawing5.xml"/><Relationship Id="rId12" Type="http://schemas.openxmlformats.org/officeDocument/2006/relationships/hyperlink" Target="https://ozon.ru/product/1331173518"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isk.yandex.ru/d/oE7EXyFVYhIoig" TargetMode="External"/><Relationship Id="rId2" Type="http://schemas.openxmlformats.org/officeDocument/2006/relationships/hyperlink" Target="https://disk.yandex.ru/d/8vD0qAbysXz6lg" TargetMode="External"/><Relationship Id="rId3" Type="http://schemas.openxmlformats.org/officeDocument/2006/relationships/hyperlink" Target="https://disk.yandex.ru/i/PjOiFxwjC4Fkpg,https://disk.yandex.ru/i/34Cun1QH2mf3pQ,https://disk.yandex.ru/i/jYJBlP3Gugx-yw,https://disk.yandex.ru/i/HZTbtz8Vxhq0zw,https://disk.yandex.ru/i/QxRkymLINOXGKQ" TargetMode="External"/><Relationship Id="rId4" Type="http://schemas.openxmlformats.org/officeDocument/2006/relationships/hyperlink" Target="https://disk.yandex.ru/d/o1U5apPwUhnQZg" TargetMode="External"/><Relationship Id="rId9" Type="http://schemas.openxmlformats.org/officeDocument/2006/relationships/hyperlink" Target="https://disk.yandex.ru/d/8vD0qAbysXz6lg" TargetMode="External"/><Relationship Id="rId5" Type="http://schemas.openxmlformats.org/officeDocument/2006/relationships/hyperlink" Target="https://disk.yandex.ru/d/L6Ldi-uYQemqJQ" TargetMode="External"/><Relationship Id="rId6" Type="http://schemas.openxmlformats.org/officeDocument/2006/relationships/hyperlink" Target="https://disk.yandex.ru/d/8vD0qAbysXz6lg" TargetMode="External"/><Relationship Id="rId7" Type="http://schemas.openxmlformats.org/officeDocument/2006/relationships/hyperlink" Target="https://disk.yandex.ru/d/o1U5apPwUhnQZg" TargetMode="External"/><Relationship Id="rId8" Type="http://schemas.openxmlformats.org/officeDocument/2006/relationships/hyperlink" Target="https://disk.yandex.ru/d/q6jErRTa5WABXQ" TargetMode="External"/><Relationship Id="rId40" Type="http://schemas.openxmlformats.org/officeDocument/2006/relationships/hyperlink" Target="https://disk.yandex.ru/d/kB15Atc7Zl_gUg" TargetMode="External"/><Relationship Id="rId42" Type="http://schemas.openxmlformats.org/officeDocument/2006/relationships/hyperlink" Target="https://disk.yandex.ru/d/TYBnpKZi6tzYdg" TargetMode="External"/><Relationship Id="rId41" Type="http://schemas.openxmlformats.org/officeDocument/2006/relationships/hyperlink" Target="https://disk.yandex.ru/d/M_tGaFAu_1nWKQ" TargetMode="External"/><Relationship Id="rId44" Type="http://schemas.openxmlformats.org/officeDocument/2006/relationships/hyperlink" Target="https://disk.yandex.ru/d/2N_uXyS_LzKwXQ" TargetMode="External"/><Relationship Id="rId43" Type="http://schemas.openxmlformats.org/officeDocument/2006/relationships/hyperlink" Target="https://disk.yandex.ru/d/kB15Atc7Zl_gUg" TargetMode="External"/><Relationship Id="rId46" Type="http://schemas.openxmlformats.org/officeDocument/2006/relationships/hyperlink" Target="https://disk.yandex.ru/d/kB15Atc7Zl_gUg" TargetMode="External"/><Relationship Id="rId45" Type="http://schemas.openxmlformats.org/officeDocument/2006/relationships/hyperlink" Target="https://disk.yandex.ru/d/TYBnpKZi6tzYdg" TargetMode="External"/><Relationship Id="rId48" Type="http://schemas.openxmlformats.org/officeDocument/2006/relationships/hyperlink" Target="https://disk.yandex.ru/d/pda0oieo6CVHNw" TargetMode="External"/><Relationship Id="rId47" Type="http://schemas.openxmlformats.org/officeDocument/2006/relationships/hyperlink" Target="https://disk.yandex.ru/d/taloS4_xjXHSwQ" TargetMode="External"/><Relationship Id="rId49" Type="http://schemas.openxmlformats.org/officeDocument/2006/relationships/hyperlink" Target="https://disk.yandex.ru/d/kB15Atc7Zl_gUg" TargetMode="External"/><Relationship Id="rId31" Type="http://schemas.openxmlformats.org/officeDocument/2006/relationships/hyperlink" Target="https://disk.yandex.ru/d/o1U5apPwUhnQZg" TargetMode="External"/><Relationship Id="rId30" Type="http://schemas.openxmlformats.org/officeDocument/2006/relationships/hyperlink" Target="https://disk.yandex.ru/d/1tFzHjV7L0XaBg" TargetMode="External"/><Relationship Id="rId33" Type="http://schemas.openxmlformats.org/officeDocument/2006/relationships/hyperlink" Target="https://disk.yandex.ru/d/1tFzHjV7L0XaBg" TargetMode="External"/><Relationship Id="rId32" Type="http://schemas.openxmlformats.org/officeDocument/2006/relationships/hyperlink" Target="https://disk.yandex.ru/d/j5QUeRA52jgVFQ" TargetMode="External"/><Relationship Id="rId35" Type="http://schemas.openxmlformats.org/officeDocument/2006/relationships/hyperlink" Target="https://disk.yandex.ru/d/DTtYJRV-8E3Dyg" TargetMode="External"/><Relationship Id="rId34" Type="http://schemas.openxmlformats.org/officeDocument/2006/relationships/hyperlink" Target="https://disk.yandex.ru/d/o1U5apPwUhnQZg" TargetMode="External"/><Relationship Id="rId37" Type="http://schemas.openxmlformats.org/officeDocument/2006/relationships/hyperlink" Target="https://disk.yandex.ru/d/o1U5apPwUhnQZg" TargetMode="External"/><Relationship Id="rId36" Type="http://schemas.openxmlformats.org/officeDocument/2006/relationships/hyperlink" Target="https://disk.yandex.ru/d/1tFzHjV7L0XaBg" TargetMode="External"/><Relationship Id="rId39" Type="http://schemas.openxmlformats.org/officeDocument/2006/relationships/hyperlink" Target="https://disk.yandex.ru/d/TYBnpKZi6tzYdg" TargetMode="External"/><Relationship Id="rId38" Type="http://schemas.openxmlformats.org/officeDocument/2006/relationships/hyperlink" Target="https://disk.yandex.ru/d/MgfZ-73dORRRvw" TargetMode="External"/><Relationship Id="rId20" Type="http://schemas.openxmlformats.org/officeDocument/2006/relationships/hyperlink" Target="https://disk.yandex.ru/d/ZOdQEtbGqHLY2w" TargetMode="External"/><Relationship Id="rId22" Type="http://schemas.openxmlformats.org/officeDocument/2006/relationships/hyperlink" Target="https://disk.yandex.ru/d/o1U5apPwUhnQZg" TargetMode="External"/><Relationship Id="rId21" Type="http://schemas.openxmlformats.org/officeDocument/2006/relationships/hyperlink" Target="https://disk.yandex.ru/d/5nJI1__TuI5DWQ" TargetMode="External"/><Relationship Id="rId24" Type="http://schemas.openxmlformats.org/officeDocument/2006/relationships/hyperlink" Target="https://disk.yandex.ru/d/5nJI1__TuI5DWQ" TargetMode="External"/><Relationship Id="rId23" Type="http://schemas.openxmlformats.org/officeDocument/2006/relationships/hyperlink" Target="https://disk.yandex.ru/d/JslGpvWuAzQ7FQ" TargetMode="External"/><Relationship Id="rId26" Type="http://schemas.openxmlformats.org/officeDocument/2006/relationships/hyperlink" Target="https://disk.yandex.ru/d/iNPMFLI0xnVuew" TargetMode="External"/><Relationship Id="rId25" Type="http://schemas.openxmlformats.org/officeDocument/2006/relationships/hyperlink" Target="https://disk.yandex.ru/d/o1U5apPwUhnQZg" TargetMode="External"/><Relationship Id="rId28" Type="http://schemas.openxmlformats.org/officeDocument/2006/relationships/hyperlink" Target="https://disk.yandex.ru/d/o1U5apPwUhnQZg" TargetMode="External"/><Relationship Id="rId27" Type="http://schemas.openxmlformats.org/officeDocument/2006/relationships/hyperlink" Target="https://disk.yandex.ru/d/5nJI1__TuI5DWQ" TargetMode="External"/><Relationship Id="rId29" Type="http://schemas.openxmlformats.org/officeDocument/2006/relationships/hyperlink" Target="https://disk.yandex.ru/d/Nm2aTlIYa6qong" TargetMode="External"/><Relationship Id="rId11" Type="http://schemas.openxmlformats.org/officeDocument/2006/relationships/hyperlink" Target="https://disk.yandex.ru/d/inMKj8H6JS6-Mg" TargetMode="External"/><Relationship Id="rId10" Type="http://schemas.openxmlformats.org/officeDocument/2006/relationships/hyperlink" Target="https://disk.yandex.ru/d/o1U5apPwUhnQZg" TargetMode="External"/><Relationship Id="rId13" Type="http://schemas.openxmlformats.org/officeDocument/2006/relationships/hyperlink" Target="https://disk.yandex.ru/d/o1U5apPwUhnQZg" TargetMode="External"/><Relationship Id="rId12" Type="http://schemas.openxmlformats.org/officeDocument/2006/relationships/hyperlink" Target="https://disk.yandex.ru/d/5nJI1__TuI5DWQ" TargetMode="External"/><Relationship Id="rId15" Type="http://schemas.openxmlformats.org/officeDocument/2006/relationships/hyperlink" Target="https://disk.yandex.ru/d/UaBC_L48knqDFw" TargetMode="External"/><Relationship Id="rId14" Type="http://schemas.openxmlformats.org/officeDocument/2006/relationships/hyperlink" Target="https://disk.yandex.ru/d/qlwju_ARrxveog" TargetMode="External"/><Relationship Id="rId17" Type="http://schemas.openxmlformats.org/officeDocument/2006/relationships/hyperlink" Target="https://disk.yandex.ru/d/SlqzcuC7hV-vQA" TargetMode="External"/><Relationship Id="rId16" Type="http://schemas.openxmlformats.org/officeDocument/2006/relationships/hyperlink" Target="https://disk.yandex.ru/d/o1U5apPwUhnQZg" TargetMode="External"/><Relationship Id="rId19" Type="http://schemas.openxmlformats.org/officeDocument/2006/relationships/hyperlink" Target="https://disk.yandex.ru/d/o1U5apPwUhnQZg" TargetMode="External"/><Relationship Id="rId18" Type="http://schemas.openxmlformats.org/officeDocument/2006/relationships/hyperlink" Target="https://disk.yandex.ru/d/UaBC_L48knqDFw" TargetMode="External"/><Relationship Id="rId62" Type="http://schemas.openxmlformats.org/officeDocument/2006/relationships/hyperlink" Target="https://disk.yandex.ru/d/O0hbIc34cLfhLw" TargetMode="External"/><Relationship Id="rId61" Type="http://schemas.openxmlformats.org/officeDocument/2006/relationships/hyperlink" Target="https://disk.yandex.ru/d/kB15Atc7Zl_gUg" TargetMode="External"/><Relationship Id="rId64" Type="http://schemas.openxmlformats.org/officeDocument/2006/relationships/hyperlink" Target="https://disk.yandex.ru/d/kB15Atc7Zl_gUg" TargetMode="External"/><Relationship Id="rId63" Type="http://schemas.openxmlformats.org/officeDocument/2006/relationships/hyperlink" Target="https://disk.yandex.ru/d/vyMcv0nZuWvJDA" TargetMode="External"/><Relationship Id="rId66" Type="http://schemas.openxmlformats.org/officeDocument/2006/relationships/hyperlink" Target="https://disk.yandex.ru/d/kB15Atc7Zl_gUg" TargetMode="External"/><Relationship Id="rId65" Type="http://schemas.openxmlformats.org/officeDocument/2006/relationships/hyperlink" Target="https://disk.yandex.ru/d/kB15Atc7Zl_gUg" TargetMode="External"/><Relationship Id="rId68" Type="http://schemas.openxmlformats.org/officeDocument/2006/relationships/drawing" Target="../drawings/drawing7.xml"/><Relationship Id="rId67" Type="http://schemas.openxmlformats.org/officeDocument/2006/relationships/hyperlink" Target="https://disk.yandex.ru/d/kB15Atc7Zl_gUg" TargetMode="External"/><Relationship Id="rId60" Type="http://schemas.openxmlformats.org/officeDocument/2006/relationships/hyperlink" Target="https://disk.yandex.ru/d/vyMcv0nZuWvJDA" TargetMode="External"/><Relationship Id="rId51" Type="http://schemas.openxmlformats.org/officeDocument/2006/relationships/hyperlink" Target="https://disk.yandex.ru/d/pda0oieo6CVHNw" TargetMode="External"/><Relationship Id="rId50" Type="http://schemas.openxmlformats.org/officeDocument/2006/relationships/hyperlink" Target="https://disk.yandex.ru/d/043XGoRqxFT8ZQ" TargetMode="External"/><Relationship Id="rId53" Type="http://schemas.openxmlformats.org/officeDocument/2006/relationships/hyperlink" Target="https://disk.yandex.ru/d/BTJKz_xsok5RBA" TargetMode="External"/><Relationship Id="rId52" Type="http://schemas.openxmlformats.org/officeDocument/2006/relationships/hyperlink" Target="https://disk.yandex.ru/d/kB15Atc7Zl_gUg" TargetMode="External"/><Relationship Id="rId55" Type="http://schemas.openxmlformats.org/officeDocument/2006/relationships/hyperlink" Target="https://disk.yandex.ru/d/kB15Atc7Zl_gUg" TargetMode="External"/><Relationship Id="rId54" Type="http://schemas.openxmlformats.org/officeDocument/2006/relationships/hyperlink" Target="https://disk.yandex.ru/d/pda0oieo6CVHNw" TargetMode="External"/><Relationship Id="rId57" Type="http://schemas.openxmlformats.org/officeDocument/2006/relationships/hyperlink" Target="https://disk.yandex.ru/d/vyMcv0nZuWvJDA" TargetMode="External"/><Relationship Id="rId56" Type="http://schemas.openxmlformats.org/officeDocument/2006/relationships/hyperlink" Target="https://disk.yandex.ru/d/rVwJSviibIRMHw" TargetMode="External"/><Relationship Id="rId59" Type="http://schemas.openxmlformats.org/officeDocument/2006/relationships/hyperlink" Target="https://disk.yandex.ru/d/ClJL9inJRuxT0g" TargetMode="External"/><Relationship Id="rId58" Type="http://schemas.openxmlformats.org/officeDocument/2006/relationships/hyperlink" Target="https://disk.yandex.ru/d/kB15Atc7Zl_gUg"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youtu.be/y10GDuhGR7I" TargetMode="External"/><Relationship Id="rId2" Type="http://schemas.openxmlformats.org/officeDocument/2006/relationships/hyperlink" Target="https://youtu.be/y10GDuhGR7I" TargetMode="External"/><Relationship Id="rId3" Type="http://schemas.openxmlformats.org/officeDocument/2006/relationships/hyperlink" Target="https://youtu.be/y10GDuhGR7I" TargetMode="External"/><Relationship Id="rId4" Type="http://schemas.openxmlformats.org/officeDocument/2006/relationships/hyperlink" Target="https://youtu.be/y10GDuhGR7I" TargetMode="External"/><Relationship Id="rId9" Type="http://schemas.openxmlformats.org/officeDocument/2006/relationships/hyperlink" Target="https://i.siteapi.org/imv973rJpKmImiDjywANE-mdWwI=/fit-in/1024x768/center/top/filters:quality(95)/c279983c40646bb.s.siteapi.org/img/eqhbc7gven4ks08kok4o8so40w0008" TargetMode="External"/><Relationship Id="rId5" Type="http://schemas.openxmlformats.org/officeDocument/2006/relationships/hyperlink" Target="https://youtu.be/y10GDuhGR7I" TargetMode="External"/><Relationship Id="rId6" Type="http://schemas.openxmlformats.org/officeDocument/2006/relationships/hyperlink" Target="https://youtu.be/y10GDuhGR7I" TargetMode="External"/><Relationship Id="rId7" Type="http://schemas.openxmlformats.org/officeDocument/2006/relationships/hyperlink" Target="https://youtu.be/y10GDuhGR7I" TargetMode="External"/><Relationship Id="rId8" Type="http://schemas.openxmlformats.org/officeDocument/2006/relationships/hyperlink" Target="https://youtu.be/y10GDuhGR7I" TargetMode="External"/><Relationship Id="rId40" Type="http://schemas.openxmlformats.org/officeDocument/2006/relationships/hyperlink" Target="https://youtu.be/rZUzJea4ius" TargetMode="External"/><Relationship Id="rId42" Type="http://schemas.openxmlformats.org/officeDocument/2006/relationships/hyperlink" Target="https://youtu.be/rZUzJea4ius" TargetMode="External"/><Relationship Id="rId41" Type="http://schemas.openxmlformats.org/officeDocument/2006/relationships/hyperlink" Target="https://youtu.be/rZUzJea4ius" TargetMode="External"/><Relationship Id="rId44" Type="http://schemas.openxmlformats.org/officeDocument/2006/relationships/hyperlink" Target="https://youtu.be/BxDljoFu0qg" TargetMode="External"/><Relationship Id="rId43" Type="http://schemas.openxmlformats.org/officeDocument/2006/relationships/hyperlink" Target="https://youtu.be/BxDljoFu0qg" TargetMode="External"/><Relationship Id="rId46" Type="http://schemas.openxmlformats.org/officeDocument/2006/relationships/hyperlink" Target="https://youtu.be/BxDljoFu0qg" TargetMode="External"/><Relationship Id="rId45" Type="http://schemas.openxmlformats.org/officeDocument/2006/relationships/hyperlink" Target="https://youtu.be/BxDljoFu0qg" TargetMode="External"/><Relationship Id="rId48" Type="http://schemas.openxmlformats.org/officeDocument/2006/relationships/hyperlink" Target="https://youtu.be/hb2h9F8AjxY" TargetMode="External"/><Relationship Id="rId47" Type="http://schemas.openxmlformats.org/officeDocument/2006/relationships/hyperlink" Target="https://youtu.be/BxDljoFu0qg" TargetMode="External"/><Relationship Id="rId49" Type="http://schemas.openxmlformats.org/officeDocument/2006/relationships/hyperlink" Target="https://youtu.be/hb2h9F8AjxY" TargetMode="External"/><Relationship Id="rId31" Type="http://schemas.openxmlformats.org/officeDocument/2006/relationships/hyperlink" Target="https://i.siteapi.org/bDEMCUfg9-Qvevf9u1UhgCnaF_M=/fit-in/1024x768/center/top/filters:quality(95)/c279983c40646bb.s.siteapi.org/img/jjt4bsqv20gscswcsgscgw0ww8o8sk" TargetMode="External"/><Relationship Id="rId30" Type="http://schemas.openxmlformats.org/officeDocument/2006/relationships/hyperlink" Target="https://i.siteapi.org/YkETOkPtmTSCFlJn4vUZdJVS980=/fit-in/1024x768/center/top/filters:quality(95)/c279983c40646bb.s.siteapi.org/img/ec3iyvjkfagoooksgc8c0og4c8o4ko" TargetMode="External"/><Relationship Id="rId33" Type="http://schemas.openxmlformats.org/officeDocument/2006/relationships/hyperlink" Target="https://i.siteapi.org/ZscaMQJrs13AbnF4hkjLsbJFtV8=/fit-in/1024x768/center/top/filters:quality(95)/c279983c40646bb.s.siteapi.org/img/r5fjvdgkn3ksc0o4g0444k8wsogs0g" TargetMode="External"/><Relationship Id="rId32" Type="http://schemas.openxmlformats.org/officeDocument/2006/relationships/hyperlink" Target="https://i.siteapi.org/bDEMCUfg9-Qvevf9u1UhgCnaF_M=/fit-in/1024x768/center/top/filters:quality(95)/c279983c40646bb.s.siteapi.org/img/jjt4bsqv20gscswcsgscgw0ww8o8sk" TargetMode="External"/><Relationship Id="rId35" Type="http://schemas.openxmlformats.org/officeDocument/2006/relationships/hyperlink" Target="https://youtu.be/y10GDuhGR7I" TargetMode="External"/><Relationship Id="rId34" Type="http://schemas.openxmlformats.org/officeDocument/2006/relationships/hyperlink" Target="https://i.siteapi.org/ZscaMQJrs13AbnF4hkjLsbJFtV8=/fit-in/1024x768/center/top/filters:quality(95)/c279983c40646bb.s.siteapi.org/img/r5fjvdgkn3ksc0o4g0444k8wsogs0g" TargetMode="External"/><Relationship Id="rId37" Type="http://schemas.openxmlformats.org/officeDocument/2006/relationships/hyperlink" Target="https://i.siteapi.org/z8GcX9IZgc7so9jOw07A--pQKo4=/fit-in/1024x768/center/top/filters:quality(95)/s.siteapi.org/c279983c40646bb/img/5fs07wzpiu0wc88c888kckogk84gk8" TargetMode="External"/><Relationship Id="rId36" Type="http://schemas.openxmlformats.org/officeDocument/2006/relationships/hyperlink" Target="https://i.siteapi.org/z8GcX9IZgc7so9jOw07A--pQKo4=/fit-in/1024x768/center/top/filters:quality(95)/s.siteapi.org/c279983c40646bb/img/5fs07wzpiu0wc88c888kckogk84gk8" TargetMode="External"/><Relationship Id="rId39" Type="http://schemas.openxmlformats.org/officeDocument/2006/relationships/hyperlink" Target="https://youtu.be/rZUzJea4ius" TargetMode="External"/><Relationship Id="rId38" Type="http://schemas.openxmlformats.org/officeDocument/2006/relationships/hyperlink" Target="https://youtu.be/rZUzJea4ius" TargetMode="External"/><Relationship Id="rId20" Type="http://schemas.openxmlformats.org/officeDocument/2006/relationships/hyperlink" Target="https://i.siteapi.org/Wvb2wkCIMyM6mzJ554X6x5GP6tk=/fit-in/1024x768/center/top/filters:quality(95)/c279983c40646bb.s.siteapi.org/img/ocmst3euj40w0w08k44k4g8wwkgw0s" TargetMode="External"/><Relationship Id="rId22" Type="http://schemas.openxmlformats.org/officeDocument/2006/relationships/hyperlink" Target="https://i.siteapi.org/Wvb2wkCIMyM6mzJ554X6x5GP6tk=/fit-in/1024x768/center/top/filters:quality(95)/c279983c40646bb.s.siteapi.org/img/ocmst3euj40w0w08k44k4g8wwkgw0s" TargetMode="External"/><Relationship Id="rId21" Type="http://schemas.openxmlformats.org/officeDocument/2006/relationships/hyperlink" Target="https://i.siteapi.org/e-UaRW5PAXjf7CHsIZWUTowF6HI=/fit-in/1024x768/center/top/filters:quality(95)/c279983c40646bb.s.siteapi.org/img/o7b3xu7qwhcscs0og8oo8w8g4w80gs" TargetMode="External"/><Relationship Id="rId24" Type="http://schemas.openxmlformats.org/officeDocument/2006/relationships/hyperlink" Target="https://i.siteapi.org/Wvb2wkCIMyM6mzJ554X6x5GP6tk=/fit-in/1024x768/center/top/filters:quality(95)/c279983c40646bb.s.siteapi.org/img/ocmst3euj40w0w08k44k4g8wwkgw0s" TargetMode="External"/><Relationship Id="rId23" Type="http://schemas.openxmlformats.org/officeDocument/2006/relationships/hyperlink" Target="https://i.siteapi.org/e-UaRW5PAXjf7CHsIZWUTowF6HI=/fit-in/1024x768/center/top/filters:quality(95)/c279983c40646bb.s.siteapi.org/img/o7b3xu7qwhcscs0og8oo8w8g4w80gs" TargetMode="External"/><Relationship Id="rId26" Type="http://schemas.openxmlformats.org/officeDocument/2006/relationships/hyperlink" Target="https://i.siteapi.org/Wvb2wkCIMyM6mzJ554X6x5GP6tk=/fit-in/1024x768/center/top/filters:quality(95)/c279983c40646bb.s.siteapi.org/img/ocmst3euj40w0w08k44k4g8wwkgw0s" TargetMode="External"/><Relationship Id="rId25" Type="http://schemas.openxmlformats.org/officeDocument/2006/relationships/hyperlink" Target="https://i.siteapi.org/e-UaRW5PAXjf7CHsIZWUTowF6HI=/fit-in/1024x768/center/top/filters:quality(95)/c279983c40646bb.s.siteapi.org/img/o7b3xu7qwhcscs0og8oo8w8g4w80gs" TargetMode="External"/><Relationship Id="rId28" Type="http://schemas.openxmlformats.org/officeDocument/2006/relationships/hyperlink" Target="https://i.siteapi.org/Wvb2wkCIMyM6mzJ554X6x5GP6tk=/fit-in/1024x768/center/top/filters:quality(95)/c279983c40646bb.s.siteapi.org/img/ocmst3euj40w0w08k44k4g8wwkgw0s" TargetMode="External"/><Relationship Id="rId27" Type="http://schemas.openxmlformats.org/officeDocument/2006/relationships/hyperlink" Target="https://i.siteapi.org/e-UaRW5PAXjf7CHsIZWUTowF6HI=/fit-in/1024x768/center/top/filters:quality(95)/c279983c40646bb.s.siteapi.org/img/o7b3xu7qwhcscs0og8oo8w8g4w80gs" TargetMode="External"/><Relationship Id="rId29" Type="http://schemas.openxmlformats.org/officeDocument/2006/relationships/hyperlink" Target="https://i.siteapi.org/YkETOkPtmTSCFlJn4vUZdJVS980=/fit-in/1024x768/center/top/filters:quality(95)/c279983c40646bb.s.siteapi.org/img/ec3iyvjkfagoooksgc8c0og4c8o4ko" TargetMode="External"/><Relationship Id="rId11"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10" Type="http://schemas.openxmlformats.org/officeDocument/2006/relationships/hyperlink" Target="https://i.siteapi.org/ZscaMQJrs13AbnF4hkjLsbJFtV8=/fit-in/1024x768/center/top/filters:quality(95)/c279983c40646bb.s.siteapi.org/img/r5fjvdgkn3ksc0o4g0444k8wsogs0g" TargetMode="External"/><Relationship Id="rId13" Type="http://schemas.openxmlformats.org/officeDocument/2006/relationships/hyperlink" Target="https://i.siteapi.org/Rgkhu5aPfAiBw4bbmVwcx-w5ZQ4=/fit-in/1024x768/center/top/filters:quality(95)/c279983c40646bb.s.siteapi.org/img/asbldre1ug0kwows4gskogg4oggkwk" TargetMode="External"/><Relationship Id="rId12" Type="http://schemas.openxmlformats.org/officeDocument/2006/relationships/hyperlink" Target="https://i.siteapi.org/G-gDcGnubxqkvXDgkwgoIsSDh98=/fit-in/1024x768/center/top/filters:quality(95)/c279983c40646bb.s.siteapi.org/img/govdwmy9cq0o0w0ocwcsgo8sw88g44" TargetMode="External"/><Relationship Id="rId15" Type="http://schemas.openxmlformats.org/officeDocument/2006/relationships/hyperlink" Target="https://i.siteapi.org/cI0DoHkHt6CRTXdHzNhEG7XxTKQ=/fit-in/1024x768/center/top/filters:quality(95)/c279983c40646bb.s.siteapi.org/img/dqlottkf7i0wwcskk84swc0swcwgwg" TargetMode="External"/><Relationship Id="rId14" Type="http://schemas.openxmlformats.org/officeDocument/2006/relationships/hyperlink" Target="https://i.siteapi.org/0L_doUYkIFrjCoUkU0-3ShiOfpg=/fit-in/1024x768/center/top/filters:quality(95)/c279983c40646bb.s.siteapi.org/img/e63hrr7czc8okowgko8888wg8kc08s" TargetMode="External"/><Relationship Id="rId17" Type="http://schemas.openxmlformats.org/officeDocument/2006/relationships/hyperlink" Target="https://i.siteapi.org/e-UaRW5PAXjf7CHsIZWUTowF6HI=/fit-in/1024x768/center/top/filters:quality(95)/c279983c40646bb.s.siteapi.org/img/o7b3xu7qwhcscs0og8oo8w8g4w80gs"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e-UaRW5PAXjf7CHsIZWUTowF6HI=/fit-in/1024x768/center/top/filters:quality(95)/c279983c40646bb.s.siteapi.org/img/o7b3xu7qwhcscs0og8oo8w8g4w80gs" TargetMode="External"/><Relationship Id="rId18" Type="http://schemas.openxmlformats.org/officeDocument/2006/relationships/hyperlink" Target="https://i.siteapi.org/Wvb2wkCIMyM6mzJ554X6x5GP6tk=/fit-in/1024x768/center/top/filters:quality(95)/c279983c40646bb.s.siteapi.org/img/ocmst3euj40w0w08k44k4g8wwkgw0s" TargetMode="External"/><Relationship Id="rId84" Type="http://schemas.openxmlformats.org/officeDocument/2006/relationships/hyperlink" Target="https://disk.yandex.ru/d/CStg-Kvh1QTM5g" TargetMode="External"/><Relationship Id="rId83" Type="http://schemas.openxmlformats.org/officeDocument/2006/relationships/hyperlink" Target="https://disk.yandex.ru/d/dEhF_HbupoiFag" TargetMode="External"/><Relationship Id="rId86" Type="http://schemas.openxmlformats.org/officeDocument/2006/relationships/hyperlink" Target="https://disk.yandex.ru/d/EMOXqS0CZZNAzw" TargetMode="External"/><Relationship Id="rId85" Type="http://schemas.openxmlformats.org/officeDocument/2006/relationships/hyperlink" Target="https://disk.yandex.ru/d/A42T9amuXrTSxw" TargetMode="External"/><Relationship Id="rId88" Type="http://schemas.openxmlformats.org/officeDocument/2006/relationships/hyperlink" Target="https://disk.yandex.ru/d/59G0TnvYqZqpPg" TargetMode="External"/><Relationship Id="rId87" Type="http://schemas.openxmlformats.org/officeDocument/2006/relationships/hyperlink" Target="https://disk.yandex.ru/d/h-MfVP4KDERfTw" TargetMode="External"/><Relationship Id="rId89" Type="http://schemas.openxmlformats.org/officeDocument/2006/relationships/hyperlink" Target="https://disk.yandex.ru/d/8Q1GwKWcG19FVQ" TargetMode="External"/><Relationship Id="rId80" Type="http://schemas.openxmlformats.org/officeDocument/2006/relationships/hyperlink" Target="https://disk.yandex.ru/d/CStg-Kvh1QTM5g" TargetMode="External"/><Relationship Id="rId82" Type="http://schemas.openxmlformats.org/officeDocument/2006/relationships/hyperlink" Target="https://disk.yandex.ru/d/EMOXqS0CZZNAzw" TargetMode="External"/><Relationship Id="rId81" Type="http://schemas.openxmlformats.org/officeDocument/2006/relationships/hyperlink" Target="https://disk.yandex.ru/d/A42T9amuXrTSxw" TargetMode="External"/><Relationship Id="rId73" Type="http://schemas.openxmlformats.org/officeDocument/2006/relationships/hyperlink" Target="https://disk.yandex.ru/d/bJ2qND0PcmCyGw" TargetMode="External"/><Relationship Id="rId72" Type="http://schemas.openxmlformats.org/officeDocument/2006/relationships/hyperlink" Target="https://disk.yandex.ru/d/aTUcX2vjA39Evw" TargetMode="External"/><Relationship Id="rId75" Type="http://schemas.openxmlformats.org/officeDocument/2006/relationships/hyperlink" Target="https://disk.yandex.ru/d/kIheGpDfPKRnGQ" TargetMode="External"/><Relationship Id="rId74" Type="http://schemas.openxmlformats.org/officeDocument/2006/relationships/hyperlink" Target="https://disk.yandex.ru/d/pWuDOXqo74ZXAg" TargetMode="External"/><Relationship Id="rId77" Type="http://schemas.openxmlformats.org/officeDocument/2006/relationships/hyperlink" Target="https://disk.yandex.ru/d/bJ2qND0PcmCyGw" TargetMode="External"/><Relationship Id="rId76" Type="http://schemas.openxmlformats.org/officeDocument/2006/relationships/hyperlink" Target="https://disk.yandex.ru/d/aTUcX2vjA39Evw" TargetMode="External"/><Relationship Id="rId79" Type="http://schemas.openxmlformats.org/officeDocument/2006/relationships/hyperlink" Target="https://disk.yandex.ru/d/Ye1vXv9K2dmQ2g" TargetMode="External"/><Relationship Id="rId78" Type="http://schemas.openxmlformats.org/officeDocument/2006/relationships/hyperlink" Target="https://disk.yandex.ru/d/pWuDOXqo74ZXAg" TargetMode="External"/><Relationship Id="rId71" Type="http://schemas.openxmlformats.org/officeDocument/2006/relationships/hyperlink" Target="https://disk.yandex.ru/d/Sap0VtXSaCa7mg" TargetMode="External"/><Relationship Id="rId70" Type="http://schemas.openxmlformats.org/officeDocument/2006/relationships/hyperlink" Target="https://disk.yandex.ru/i/DXTMoOZbJr5Lsw" TargetMode="External"/><Relationship Id="rId62" Type="http://schemas.openxmlformats.org/officeDocument/2006/relationships/hyperlink" Target="https://disk.yandex.ru/d/sB0VeNTKLrXMFQ" TargetMode="External"/><Relationship Id="rId61" Type="http://schemas.openxmlformats.org/officeDocument/2006/relationships/hyperlink" Target="https://disk.yandex.ru/d/qBo90HVcnO4zBQ" TargetMode="External"/><Relationship Id="rId64" Type="http://schemas.openxmlformats.org/officeDocument/2006/relationships/hyperlink" Target="https://disk.yandex.ru/d/77HD5UAXMwhWHA" TargetMode="External"/><Relationship Id="rId63" Type="http://schemas.openxmlformats.org/officeDocument/2006/relationships/hyperlink" Target="https://disk.yandex.ru/d/0JFpGgkTAvzAvw" TargetMode="External"/><Relationship Id="rId66" Type="http://schemas.openxmlformats.org/officeDocument/2006/relationships/hyperlink" Target="https://disk.yandex.ru/i/DXTMoOZbJr5Lsw" TargetMode="External"/><Relationship Id="rId65" Type="http://schemas.openxmlformats.org/officeDocument/2006/relationships/hyperlink" Target="https://disk.yandex.ru/d/KPLEmzsMIm7HFQ" TargetMode="External"/><Relationship Id="rId68" Type="http://schemas.openxmlformats.org/officeDocument/2006/relationships/hyperlink" Target="https://disk.yandex.ru/d/77HD5UAXMwhWHA" TargetMode="External"/><Relationship Id="rId67" Type="http://schemas.openxmlformats.org/officeDocument/2006/relationships/hyperlink" Target="https://disk.yandex.ru/d/dW9EnILMkoqd6A" TargetMode="External"/><Relationship Id="rId60" Type="http://schemas.openxmlformats.org/officeDocument/2006/relationships/hyperlink" Target="https://disk.yandex.ru/d/dU6vw4YgUGUtpQ" TargetMode="External"/><Relationship Id="rId69" Type="http://schemas.openxmlformats.org/officeDocument/2006/relationships/hyperlink" Target="https://disk.yandex.ru/d/KPLEmzsMIm7HFQ" TargetMode="External"/><Relationship Id="rId51" Type="http://schemas.openxmlformats.org/officeDocument/2006/relationships/hyperlink" Target="https://youtu.be/hb2h9F8AjxY" TargetMode="External"/><Relationship Id="rId50" Type="http://schemas.openxmlformats.org/officeDocument/2006/relationships/hyperlink" Target="https://youtu.be/hb2h9F8AjxY" TargetMode="External"/><Relationship Id="rId53" Type="http://schemas.openxmlformats.org/officeDocument/2006/relationships/hyperlink" Target="https://youtu.be/Wdh9v8f1lb8" TargetMode="External"/><Relationship Id="rId52" Type="http://schemas.openxmlformats.org/officeDocument/2006/relationships/hyperlink" Target="https://youtu.be/hb2h9F8AjxY" TargetMode="External"/><Relationship Id="rId55" Type="http://schemas.openxmlformats.org/officeDocument/2006/relationships/hyperlink" Target="https://youtu.be/Wdh9v8f1lb8" TargetMode="External"/><Relationship Id="rId54" Type="http://schemas.openxmlformats.org/officeDocument/2006/relationships/hyperlink" Target="https://youtu.be/Wdh9v8f1lb8" TargetMode="External"/><Relationship Id="rId57" Type="http://schemas.openxmlformats.org/officeDocument/2006/relationships/hyperlink" Target="https://youtu.be/Wdh9v8f1lb8" TargetMode="External"/><Relationship Id="rId56" Type="http://schemas.openxmlformats.org/officeDocument/2006/relationships/hyperlink" Target="https://youtu.be/Wdh9v8f1lb8" TargetMode="External"/><Relationship Id="rId59" Type="http://schemas.openxmlformats.org/officeDocument/2006/relationships/hyperlink" Target="https://i.siteapi.org/ezB4pWHfF_i5Huy7ZgA_B5NG58E=/fit-in/1024x768/center/top/filters:quality(95)/c279983c40646bb.s.siteapi.org/img/9npr4u4q5ecc4gcgo004k0c8w08k4g" TargetMode="External"/><Relationship Id="rId58" Type="http://schemas.openxmlformats.org/officeDocument/2006/relationships/hyperlink" Target="https://i.siteapi.org/hLBoKV4wK-Ho8LErw-x_kWuUvpw=/fit-in/1024x768/center/top/filters:quality(95)/c279983c40646bb.s.siteapi.org/img/q4rz1lk66o04cksc0ow40w4sw4gk8k" TargetMode="External"/><Relationship Id="rId95" Type="http://schemas.openxmlformats.org/officeDocument/2006/relationships/hyperlink" Target="https://disk.yandex.ru/d/CWNtlHlGyx5yYQ" TargetMode="External"/><Relationship Id="rId94" Type="http://schemas.openxmlformats.org/officeDocument/2006/relationships/hyperlink" Target="https://disk.yandex.ru/d/NFj0nmWxjl32Lw" TargetMode="External"/><Relationship Id="rId97" Type="http://schemas.openxmlformats.org/officeDocument/2006/relationships/hyperlink" Target="https://disk.yandex.ru/d/_JeypcgIhLpmjw" TargetMode="External"/><Relationship Id="rId96" Type="http://schemas.openxmlformats.org/officeDocument/2006/relationships/hyperlink" Target="https://disk.yandex.ru/d/_A_k-BaN5XCwOw" TargetMode="External"/><Relationship Id="rId99" Type="http://schemas.openxmlformats.org/officeDocument/2006/relationships/hyperlink" Target="https://disk.yandex.ru/d/jQNei8d9-Clx2Q" TargetMode="External"/><Relationship Id="rId98" Type="http://schemas.openxmlformats.org/officeDocument/2006/relationships/hyperlink" Target="https://disk.yandex.ru/d/Om0IEFamSDYAbg" TargetMode="External"/><Relationship Id="rId91" Type="http://schemas.openxmlformats.org/officeDocument/2006/relationships/hyperlink" Target="https://disk.yandex.ru/d/A1pycnjFI2rhHw" TargetMode="External"/><Relationship Id="rId90" Type="http://schemas.openxmlformats.org/officeDocument/2006/relationships/hyperlink" Target="https://disk.yandex.ru/d/NFj0nmWxjl32Lw" TargetMode="External"/><Relationship Id="rId93" Type="http://schemas.openxmlformats.org/officeDocument/2006/relationships/hyperlink" Target="https://disk.yandex.ru/d/8Q1GwKWcG19FVQ" TargetMode="External"/><Relationship Id="rId92" Type="http://schemas.openxmlformats.org/officeDocument/2006/relationships/hyperlink" Target="https://disk.yandex.ru/d/59G0TnvYqZqpPg" TargetMode="External"/><Relationship Id="rId305" Type="http://schemas.openxmlformats.org/officeDocument/2006/relationships/hyperlink" Target="https://disk.yandex.ru/d/pzxtHmCrwFaqVQ" TargetMode="External"/><Relationship Id="rId304" Type="http://schemas.openxmlformats.org/officeDocument/2006/relationships/hyperlink" Target="https://disk.yandex.ru/d/twY5MPmMaOdGWA" TargetMode="External"/><Relationship Id="rId303" Type="http://schemas.openxmlformats.org/officeDocument/2006/relationships/hyperlink" Target="https://disk.yandex.ru/d/kWh_NwhDf3kqcQ" TargetMode="External"/><Relationship Id="rId302" Type="http://schemas.openxmlformats.org/officeDocument/2006/relationships/hyperlink" Target="https://disk.yandex.ru/d/pzxtHmCrwFaqVQ" TargetMode="External"/><Relationship Id="rId309" Type="http://schemas.openxmlformats.org/officeDocument/2006/relationships/hyperlink" Target="https://disk.yandex.ru/d/_AavwcWhk9ze1A" TargetMode="External"/><Relationship Id="rId308" Type="http://schemas.openxmlformats.org/officeDocument/2006/relationships/hyperlink" Target="https://disk.yandex.ru/d/IXsuos_cPpN8nw" TargetMode="External"/><Relationship Id="rId307" Type="http://schemas.openxmlformats.org/officeDocument/2006/relationships/hyperlink" Target="https://disk.yandex.ru/d/uZBlWybxuqBMUQ" TargetMode="External"/><Relationship Id="rId306" Type="http://schemas.openxmlformats.org/officeDocument/2006/relationships/hyperlink" Target="https://disk.yandex.ru/d/kWh_NwhDf3kqcQ" TargetMode="External"/><Relationship Id="rId301" Type="http://schemas.openxmlformats.org/officeDocument/2006/relationships/hyperlink" Target="https://disk.yandex.ru/d/iJ_7eLmCSgXtqQ" TargetMode="External"/><Relationship Id="rId300" Type="http://schemas.openxmlformats.org/officeDocument/2006/relationships/hyperlink" Target="https://disk.yandex.ru/d/pEeEjLO_pqln8Q" TargetMode="External"/><Relationship Id="rId327" Type="http://schemas.openxmlformats.org/officeDocument/2006/relationships/hyperlink" Target="https://disk.yandex.ru/d/sB0VeNTKLrXMFQ" TargetMode="External"/><Relationship Id="rId326" Type="http://schemas.openxmlformats.org/officeDocument/2006/relationships/hyperlink" Target="https://disk.yandex.ru/d/L-Ig8EpL87jAtg" TargetMode="External"/><Relationship Id="rId325" Type="http://schemas.openxmlformats.org/officeDocument/2006/relationships/hyperlink" Target="https://disk.yandex.ru/d/RpP9OVuWtH2w3A" TargetMode="External"/><Relationship Id="rId324" Type="http://schemas.openxmlformats.org/officeDocument/2006/relationships/hyperlink" Target="https://disk.yandex.ru/d/a0gwDi525wrd-g" TargetMode="External"/><Relationship Id="rId328" Type="http://schemas.openxmlformats.org/officeDocument/2006/relationships/drawing" Target="../drawings/drawing8.xml"/><Relationship Id="rId323" Type="http://schemas.openxmlformats.org/officeDocument/2006/relationships/hyperlink" Target="https://disk.yandex.ru/d/MAb-GVpG_bBVLA" TargetMode="External"/><Relationship Id="rId322" Type="http://schemas.openxmlformats.org/officeDocument/2006/relationships/hyperlink" Target="https://disk.yandex.ru/d/_vnxNaI0t-OhrA" TargetMode="External"/><Relationship Id="rId321" Type="http://schemas.openxmlformats.org/officeDocument/2006/relationships/hyperlink" Target="https://disk.yandex.ru/d/a0gwDi525wrd-g" TargetMode="External"/><Relationship Id="rId320" Type="http://schemas.openxmlformats.org/officeDocument/2006/relationships/hyperlink" Target="https://disk.yandex.ru/d/MAb-GVpG_bBVLA" TargetMode="External"/><Relationship Id="rId316" Type="http://schemas.openxmlformats.org/officeDocument/2006/relationships/hyperlink" Target="https://disk.yandex.ru/d/kdcHPHJIjKgc2A" TargetMode="External"/><Relationship Id="rId315" Type="http://schemas.openxmlformats.org/officeDocument/2006/relationships/hyperlink" Target="https://disk.yandex.ru/d/hVEvJzMSMVC4xg" TargetMode="External"/><Relationship Id="rId314" Type="http://schemas.openxmlformats.org/officeDocument/2006/relationships/hyperlink" Target="https://disk.yandex.ru/d/jlrDLMJAOT_KEQ" TargetMode="External"/><Relationship Id="rId313" Type="http://schemas.openxmlformats.org/officeDocument/2006/relationships/hyperlink" Target="https://disk.yandex.ru/d/d5YpXMNqZ5a3FA" TargetMode="External"/><Relationship Id="rId319" Type="http://schemas.openxmlformats.org/officeDocument/2006/relationships/hyperlink" Target="https://disk.yandex.ru/d/LfFrttDF3kPPsA" TargetMode="External"/><Relationship Id="rId318" Type="http://schemas.openxmlformats.org/officeDocument/2006/relationships/hyperlink" Target="https://disk.yandex.ru/d/hVEvJzMSMVC4xg" TargetMode="External"/><Relationship Id="rId317" Type="http://schemas.openxmlformats.org/officeDocument/2006/relationships/hyperlink" Target="https://disk.yandex.ru/d/jlrDLMJAOT_KEQ" TargetMode="External"/><Relationship Id="rId312" Type="http://schemas.openxmlformats.org/officeDocument/2006/relationships/hyperlink" Target="https://disk.yandex.ru/d/_AavwcWhk9ze1A" TargetMode="External"/><Relationship Id="rId311" Type="http://schemas.openxmlformats.org/officeDocument/2006/relationships/hyperlink" Target="https://disk.yandex.ru/d/IXsuos_cPpN8nw" TargetMode="External"/><Relationship Id="rId310" Type="http://schemas.openxmlformats.org/officeDocument/2006/relationships/hyperlink" Target="https://disk.yandex.ru/d/AN1Vmj_HGZFgVg" TargetMode="External"/><Relationship Id="rId297" Type="http://schemas.openxmlformats.org/officeDocument/2006/relationships/hyperlink" Target="https://disk.yandex.ru/d/cmnlcJFmqxyPuQ" TargetMode="External"/><Relationship Id="rId296" Type="http://schemas.openxmlformats.org/officeDocument/2006/relationships/hyperlink" Target="https://disk.yandex.ru/d/pEeEjLO_pqln8Q" TargetMode="External"/><Relationship Id="rId295" Type="http://schemas.openxmlformats.org/officeDocument/2006/relationships/hyperlink" Target="https://disk.yandex.ru/d/U4x8H98VqwWw4w" TargetMode="External"/><Relationship Id="rId294" Type="http://schemas.openxmlformats.org/officeDocument/2006/relationships/hyperlink" Target="https://disk.yandex.ru/d/VYqmMhx6Kvnohg" TargetMode="External"/><Relationship Id="rId299" Type="http://schemas.openxmlformats.org/officeDocument/2006/relationships/hyperlink" Target="https://disk.yandex.ru/d/U4x8H98VqwWw4w" TargetMode="External"/><Relationship Id="rId298" Type="http://schemas.openxmlformats.org/officeDocument/2006/relationships/hyperlink" Target="https://disk.yandex.ru/d/VYqmMhx6Kvnohg" TargetMode="External"/><Relationship Id="rId271" Type="http://schemas.openxmlformats.org/officeDocument/2006/relationships/hyperlink" Target="https://disk.yandex.ru/d/oSpQwrVZcGDHBw" TargetMode="External"/><Relationship Id="rId270" Type="http://schemas.openxmlformats.org/officeDocument/2006/relationships/hyperlink" Target="https://disk.yandex.ru/d/axRyuu-7diwYEw" TargetMode="External"/><Relationship Id="rId269" Type="http://schemas.openxmlformats.org/officeDocument/2006/relationships/hyperlink" Target="https://disk.yandex.ru/d/g7b9dmHxKRjELQ" TargetMode="External"/><Relationship Id="rId264" Type="http://schemas.openxmlformats.org/officeDocument/2006/relationships/hyperlink" Target="https://disk.yandex.ru/d/tbN6bAryox-Apg" TargetMode="External"/><Relationship Id="rId263" Type="http://schemas.openxmlformats.org/officeDocument/2006/relationships/hyperlink" Target="https://disk.yandex.ru/d/Vmp46Ez6Go5IBQ" TargetMode="External"/><Relationship Id="rId262" Type="http://schemas.openxmlformats.org/officeDocument/2006/relationships/hyperlink" Target="https://disk.yandex.ru/d/ViGesobBvaYVkw" TargetMode="External"/><Relationship Id="rId261" Type="http://schemas.openxmlformats.org/officeDocument/2006/relationships/hyperlink" Target="https://disk.yandex.ru/d/VBlZFoTmo9xQwQ" TargetMode="External"/><Relationship Id="rId268" Type="http://schemas.openxmlformats.org/officeDocument/2006/relationships/hyperlink" Target="https://disk.yandex.ru/d/tbN6bAryox-Apg" TargetMode="External"/><Relationship Id="rId267" Type="http://schemas.openxmlformats.org/officeDocument/2006/relationships/hyperlink" Target="https://disk.yandex.ru/d/Vmp46Ez6Go5IBQ" TargetMode="External"/><Relationship Id="rId266" Type="http://schemas.openxmlformats.org/officeDocument/2006/relationships/hyperlink" Target="https://disk.yandex.ru/d/e1XIjIXx-AA0kQ" TargetMode="External"/><Relationship Id="rId265" Type="http://schemas.openxmlformats.org/officeDocument/2006/relationships/hyperlink" Target="https://disk.yandex.ru/d/g7b9dmHxKRjELQ" TargetMode="External"/><Relationship Id="rId260" Type="http://schemas.openxmlformats.org/officeDocument/2006/relationships/hyperlink" Target="https://disk.yandex.ru/d/ct5vMPklveasdA" TargetMode="External"/><Relationship Id="rId259" Type="http://schemas.openxmlformats.org/officeDocument/2006/relationships/hyperlink" Target="https://disk.yandex.ru/d/xy_Tsq_E3rvldQ" TargetMode="External"/><Relationship Id="rId258" Type="http://schemas.openxmlformats.org/officeDocument/2006/relationships/hyperlink" Target="https://disk.yandex.ru/d/cqNHpb1u-otqGw" TargetMode="External"/><Relationship Id="rId253" Type="http://schemas.openxmlformats.org/officeDocument/2006/relationships/hyperlink" Target="https://disk.yandex.ru/d/zM02ud_54AcCTg" TargetMode="External"/><Relationship Id="rId252" Type="http://schemas.openxmlformats.org/officeDocument/2006/relationships/hyperlink" Target="https://disk.yandex.ru/d/5kIc2CDk0NCchA" TargetMode="External"/><Relationship Id="rId251" Type="http://schemas.openxmlformats.org/officeDocument/2006/relationships/hyperlink" Target="https://disk.yandex.ru/d/YfQW5AYTQFylZQ" TargetMode="External"/><Relationship Id="rId250" Type="http://schemas.openxmlformats.org/officeDocument/2006/relationships/hyperlink" Target="https://disk.yandex.ru/d/v0xov4Fuo0JIUQ" TargetMode="External"/><Relationship Id="rId257" Type="http://schemas.openxmlformats.org/officeDocument/2006/relationships/hyperlink" Target="https://disk.yandex.ru/d/VBlZFoTmo9xQwQ" TargetMode="External"/><Relationship Id="rId256" Type="http://schemas.openxmlformats.org/officeDocument/2006/relationships/hyperlink" Target="https://disk.yandex.ru/d/ct5vMPklveasdA" TargetMode="External"/><Relationship Id="rId255" Type="http://schemas.openxmlformats.org/officeDocument/2006/relationships/hyperlink" Target="https://disk.yandex.ru/d/xy_Tsq_E3rvldQ" TargetMode="External"/><Relationship Id="rId254" Type="http://schemas.openxmlformats.org/officeDocument/2006/relationships/hyperlink" Target="https://disk.yandex.ru/d/-LCgd_L5vq6LLA" TargetMode="External"/><Relationship Id="rId293" Type="http://schemas.openxmlformats.org/officeDocument/2006/relationships/hyperlink" Target="https://disk.yandex.ru/d/j6zKAC1m9NS3Pg" TargetMode="External"/><Relationship Id="rId292" Type="http://schemas.openxmlformats.org/officeDocument/2006/relationships/hyperlink" Target="https://disk.yandex.ru/d/5hwkxfy9Raf5WA" TargetMode="External"/><Relationship Id="rId291" Type="http://schemas.openxmlformats.org/officeDocument/2006/relationships/hyperlink" Target="https://disk.yandex.ru/d/_1_bgmlyqNOyOw" TargetMode="External"/><Relationship Id="rId290" Type="http://schemas.openxmlformats.org/officeDocument/2006/relationships/hyperlink" Target="https://disk.yandex.ru/d/z_FnarVbBK_Byg" TargetMode="External"/><Relationship Id="rId286" Type="http://schemas.openxmlformats.org/officeDocument/2006/relationships/hyperlink" Target="https://disk.yandex.ru/d/7nnqbDaR8OBTWQ" TargetMode="External"/><Relationship Id="rId285" Type="http://schemas.openxmlformats.org/officeDocument/2006/relationships/hyperlink" Target="https://disk.yandex.ru/d/0_S0fBG_vHZ4kg" TargetMode="External"/><Relationship Id="rId284" Type="http://schemas.openxmlformats.org/officeDocument/2006/relationships/hyperlink" Target="https://disk.yandex.ru/d/KBZ-ilRqMr0BMQ" TargetMode="External"/><Relationship Id="rId283" Type="http://schemas.openxmlformats.org/officeDocument/2006/relationships/hyperlink" Target="https://disk.yandex.ru/d/gvxgESxpTZmEmA" TargetMode="External"/><Relationship Id="rId289" Type="http://schemas.openxmlformats.org/officeDocument/2006/relationships/hyperlink" Target="https://disk.yandex.ru/d/WhSsFWQKN3rsMA" TargetMode="External"/><Relationship Id="rId288" Type="http://schemas.openxmlformats.org/officeDocument/2006/relationships/hyperlink" Target="https://disk.yandex.ru/d/RHKCGkxcKQj8ew" TargetMode="External"/><Relationship Id="rId287" Type="http://schemas.openxmlformats.org/officeDocument/2006/relationships/hyperlink" Target="https://disk.yandex.ru/d/QHgV9gxwyyDfyA" TargetMode="External"/><Relationship Id="rId282" Type="http://schemas.openxmlformats.org/officeDocument/2006/relationships/hyperlink" Target="https://disk.yandex.ru/d/psU1nZlsi9AO4w" TargetMode="External"/><Relationship Id="rId281" Type="http://schemas.openxmlformats.org/officeDocument/2006/relationships/hyperlink" Target="https://disk.yandex.ru/d/NhAfUe2VHZHQwg" TargetMode="External"/><Relationship Id="rId280" Type="http://schemas.openxmlformats.org/officeDocument/2006/relationships/hyperlink" Target="https://disk.yandex.ru/d/lkRlrT6g2GOnaw" TargetMode="External"/><Relationship Id="rId275" Type="http://schemas.openxmlformats.org/officeDocument/2006/relationships/hyperlink" Target="https://disk.yandex.ru/d/DwhdF77Bn_m2Ew" TargetMode="External"/><Relationship Id="rId274" Type="http://schemas.openxmlformats.org/officeDocument/2006/relationships/hyperlink" Target="https://disk.yandex.ru/d/iE0rJs_w2DWX6Q" TargetMode="External"/><Relationship Id="rId273" Type="http://schemas.openxmlformats.org/officeDocument/2006/relationships/hyperlink" Target="https://disk.yandex.ru/d/h2tyGD2a2f2Xyw" TargetMode="External"/><Relationship Id="rId272" Type="http://schemas.openxmlformats.org/officeDocument/2006/relationships/hyperlink" Target="https://disk.yandex.ru/d/VJdcflSPbsFwmQ" TargetMode="External"/><Relationship Id="rId279" Type="http://schemas.openxmlformats.org/officeDocument/2006/relationships/hyperlink" Target="https://disk.yandex.ru/d/okInuvwIyjxHCw" TargetMode="External"/><Relationship Id="rId278" Type="http://schemas.openxmlformats.org/officeDocument/2006/relationships/hyperlink" Target="https://disk.yandex.ru/d/W-2ERU0b1fYY_Q" TargetMode="External"/><Relationship Id="rId277" Type="http://schemas.openxmlformats.org/officeDocument/2006/relationships/hyperlink" Target="https://disk.yandex.ru/d/szSlTRWpUjNllA" TargetMode="External"/><Relationship Id="rId276" Type="http://schemas.openxmlformats.org/officeDocument/2006/relationships/hyperlink" Target="https://disk.yandex.ru/d/sVMiodjE-AIHwg" TargetMode="External"/><Relationship Id="rId228" Type="http://schemas.openxmlformats.org/officeDocument/2006/relationships/hyperlink" Target="https://disk.yandex.ru/d/804w0JglcyZFFQ" TargetMode="External"/><Relationship Id="rId227" Type="http://schemas.openxmlformats.org/officeDocument/2006/relationships/hyperlink" Target="https://disk.yandex.ru/d/ooqsgHUMTO8eMQ" TargetMode="External"/><Relationship Id="rId226" Type="http://schemas.openxmlformats.org/officeDocument/2006/relationships/hyperlink" Target="https://disk.yandex.ru/d/VC68zkb75QbgJg" TargetMode="External"/><Relationship Id="rId225" Type="http://schemas.openxmlformats.org/officeDocument/2006/relationships/hyperlink" Target="https://disk.yandex.ru/d/5vsJ2x0dpW5rlg" TargetMode="External"/><Relationship Id="rId229" Type="http://schemas.openxmlformats.org/officeDocument/2006/relationships/hyperlink" Target="https://disk.yandex.ru/d/aAO46jcEBBkb6A" TargetMode="External"/><Relationship Id="rId220" Type="http://schemas.openxmlformats.org/officeDocument/2006/relationships/hyperlink" Target="https://disk.yandex.ru/d/ZKE4SMG9KVy3FA" TargetMode="External"/><Relationship Id="rId224" Type="http://schemas.openxmlformats.org/officeDocument/2006/relationships/hyperlink" Target="https://disk.yandex.ru/d/M1T4iSJT0SnoUw" TargetMode="External"/><Relationship Id="rId223" Type="http://schemas.openxmlformats.org/officeDocument/2006/relationships/hyperlink" Target="https://disk.yandex.ru/d/W1_3kbiFw-1hEQ" TargetMode="External"/><Relationship Id="rId222" Type="http://schemas.openxmlformats.org/officeDocument/2006/relationships/hyperlink" Target="https://disk.yandex.ru/d/zKIYNWYsYOm6Uw" TargetMode="External"/><Relationship Id="rId221" Type="http://schemas.openxmlformats.org/officeDocument/2006/relationships/hyperlink" Target="https://disk.yandex.ru/d/R8C_zpsqoN4zxw" TargetMode="External"/><Relationship Id="rId217" Type="http://schemas.openxmlformats.org/officeDocument/2006/relationships/hyperlink" Target="https://disk.yandex.ru/d/V1r5YR6BmTt0_g" TargetMode="External"/><Relationship Id="rId216" Type="http://schemas.openxmlformats.org/officeDocument/2006/relationships/hyperlink" Target="https://disk.yandex.ru/d/IjYQGLnnqpxtag" TargetMode="External"/><Relationship Id="rId215" Type="http://schemas.openxmlformats.org/officeDocument/2006/relationships/hyperlink" Target="https://disk.yandex.ru/d/900R77GsGgnmHQ" TargetMode="External"/><Relationship Id="rId214" Type="http://schemas.openxmlformats.org/officeDocument/2006/relationships/hyperlink" Target="https://disk.yandex.ru/d/YqJZBakhlcxkVQ" TargetMode="External"/><Relationship Id="rId219" Type="http://schemas.openxmlformats.org/officeDocument/2006/relationships/hyperlink" Target="https://disk.yandex.ru/d/aKUSSUgRK6WSuQ" TargetMode="External"/><Relationship Id="rId218" Type="http://schemas.openxmlformats.org/officeDocument/2006/relationships/hyperlink" Target="https://disk.yandex.ru/d/SLInPoDWE0bUxQ" TargetMode="External"/><Relationship Id="rId213" Type="http://schemas.openxmlformats.org/officeDocument/2006/relationships/hyperlink" Target="https://disk.yandex.ru/d/V1r5YR6BmTt0_g" TargetMode="External"/><Relationship Id="rId212" Type="http://schemas.openxmlformats.org/officeDocument/2006/relationships/hyperlink" Target="https://disk.yandex.ru/d/IjYQGLnnqpxtag" TargetMode="External"/><Relationship Id="rId211" Type="http://schemas.openxmlformats.org/officeDocument/2006/relationships/hyperlink" Target="https://disk.yandex.ru/d/900R77GsGgnmHQ" TargetMode="External"/><Relationship Id="rId210" Type="http://schemas.openxmlformats.org/officeDocument/2006/relationships/hyperlink" Target="https://disk.yandex.ru/d/U2WKzRRZd5pJLg" TargetMode="External"/><Relationship Id="rId249" Type="http://schemas.openxmlformats.org/officeDocument/2006/relationships/hyperlink" Target="https://disk.yandex.ru/d/zM02ud_54AcCTg" TargetMode="External"/><Relationship Id="rId248" Type="http://schemas.openxmlformats.org/officeDocument/2006/relationships/hyperlink" Target="https://disk.yandex.ru/d/5kIc2CDk0NCchA" TargetMode="External"/><Relationship Id="rId247" Type="http://schemas.openxmlformats.org/officeDocument/2006/relationships/hyperlink" Target="https://disk.yandex.ru/d/YfQW5AYTQFylZQ" TargetMode="External"/><Relationship Id="rId242" Type="http://schemas.openxmlformats.org/officeDocument/2006/relationships/hyperlink" Target="https://disk.yandex.ru/d/v0xov4Fuo0JIUQ" TargetMode="External"/><Relationship Id="rId241" Type="http://schemas.openxmlformats.org/officeDocument/2006/relationships/hyperlink" Target="https://disk.yandex.ru/d/zM02ud_54AcCTg" TargetMode="External"/><Relationship Id="rId240" Type="http://schemas.openxmlformats.org/officeDocument/2006/relationships/hyperlink" Target="https://disk.yandex.ru/d/5kIc2CDk0NCchA" TargetMode="External"/><Relationship Id="rId246" Type="http://schemas.openxmlformats.org/officeDocument/2006/relationships/hyperlink" Target="https://disk.yandex.ru/d/bhN-boWy3dlSVg" TargetMode="External"/><Relationship Id="rId245" Type="http://schemas.openxmlformats.org/officeDocument/2006/relationships/hyperlink" Target="https://disk.yandex.ru/d/zM02ud_54AcCTg" TargetMode="External"/><Relationship Id="rId244" Type="http://schemas.openxmlformats.org/officeDocument/2006/relationships/hyperlink" Target="https://disk.yandex.ru/d/5kIc2CDk0NCchA" TargetMode="External"/><Relationship Id="rId243" Type="http://schemas.openxmlformats.org/officeDocument/2006/relationships/hyperlink" Target="https://disk.yandex.ru/d/YfQW5AYTQFylZQ" TargetMode="External"/><Relationship Id="rId239" Type="http://schemas.openxmlformats.org/officeDocument/2006/relationships/hyperlink" Target="https://disk.yandex.ru/d/YfQW5AYTQFylZQ" TargetMode="External"/><Relationship Id="rId238" Type="http://schemas.openxmlformats.org/officeDocument/2006/relationships/hyperlink" Target="https://disk.yandex.ru/d/bhN-boWy3dlSVg" TargetMode="External"/><Relationship Id="rId237" Type="http://schemas.openxmlformats.org/officeDocument/2006/relationships/hyperlink" Target="https://disk.yandex.ru/d/OCNfE6TCIAegnA" TargetMode="External"/><Relationship Id="rId236" Type="http://schemas.openxmlformats.org/officeDocument/2006/relationships/hyperlink" Target="https://disk.yandex.ru/d/ETHvCzVJ7F_LMQ" TargetMode="External"/><Relationship Id="rId231" Type="http://schemas.openxmlformats.org/officeDocument/2006/relationships/hyperlink" Target="https://disk.yandex.ru/d/BRzPXoWtdmS8Nw" TargetMode="External"/><Relationship Id="rId230" Type="http://schemas.openxmlformats.org/officeDocument/2006/relationships/hyperlink" Target="https://disk.yandex.ru/d/B0QiY2fv0kNp6A" TargetMode="External"/><Relationship Id="rId235" Type="http://schemas.openxmlformats.org/officeDocument/2006/relationships/hyperlink" Target="https://disk.yandex.ru/d/BRzPXoWtdmS8Nw" TargetMode="External"/><Relationship Id="rId234" Type="http://schemas.openxmlformats.org/officeDocument/2006/relationships/hyperlink" Target="https://disk.yandex.ru/d/URYNmlT5Qzn5XQ" TargetMode="External"/><Relationship Id="rId233" Type="http://schemas.openxmlformats.org/officeDocument/2006/relationships/hyperlink" Target="https://disk.yandex.ru/d/OCNfE6TCIAegnA" TargetMode="External"/><Relationship Id="rId232" Type="http://schemas.openxmlformats.org/officeDocument/2006/relationships/hyperlink" Target="https://disk.yandex.ru/d/ETHvCzVJ7F_LMQ" TargetMode="External"/><Relationship Id="rId206" Type="http://schemas.openxmlformats.org/officeDocument/2006/relationships/hyperlink" Target="https://disk.yandex.ru/d/v6_dofwfPXo5eQ" TargetMode="External"/><Relationship Id="rId205" Type="http://schemas.openxmlformats.org/officeDocument/2006/relationships/hyperlink" Target="https://disk.yandex.ru/d/jqX3x23Vuod5sQ" TargetMode="External"/><Relationship Id="rId204" Type="http://schemas.openxmlformats.org/officeDocument/2006/relationships/hyperlink" Target="https://disk.yandex.ru/d/PhPoSxHQmbx6Hw" TargetMode="External"/><Relationship Id="rId203" Type="http://schemas.openxmlformats.org/officeDocument/2006/relationships/hyperlink" Target="https://disk.yandex.ru/d/Wc7zrsHANGkJvw" TargetMode="External"/><Relationship Id="rId209" Type="http://schemas.openxmlformats.org/officeDocument/2006/relationships/hyperlink" Target="https://disk.yandex.ru/d/jqX3x23Vuod5sQ" TargetMode="External"/><Relationship Id="rId208" Type="http://schemas.openxmlformats.org/officeDocument/2006/relationships/hyperlink" Target="https://disk.yandex.ru/d/PhPoSxHQmbx6Hw" TargetMode="External"/><Relationship Id="rId207" Type="http://schemas.openxmlformats.org/officeDocument/2006/relationships/hyperlink" Target="https://disk.yandex.ru/d/Wc7zrsHANGkJvw" TargetMode="External"/><Relationship Id="rId202" Type="http://schemas.openxmlformats.org/officeDocument/2006/relationships/hyperlink" Target="https://disk.yandex.ru/d/0vvQpK9maf6CEA" TargetMode="External"/><Relationship Id="rId201" Type="http://schemas.openxmlformats.org/officeDocument/2006/relationships/hyperlink" Target="https://disk.yandex.ru/d/FJXMYBDoO0jwgQ" TargetMode="External"/><Relationship Id="rId200" Type="http://schemas.openxmlformats.org/officeDocument/2006/relationships/hyperlink" Target="https://disk.yandex.ru/d/7U8ztp_ke2Y5fw" TargetMode="External"/><Relationship Id="rId190" Type="http://schemas.openxmlformats.org/officeDocument/2006/relationships/hyperlink" Target="https://disk.yandex.ru/d/oNRttFb8dm1qzw" TargetMode="External"/><Relationship Id="rId194" Type="http://schemas.openxmlformats.org/officeDocument/2006/relationships/hyperlink" Target="https://disk.yandex.ru/d/WLIOb2Rp-d3gSw" TargetMode="External"/><Relationship Id="rId193" Type="http://schemas.openxmlformats.org/officeDocument/2006/relationships/hyperlink" Target="https://disk.yandex.ru/d/AErKRSfWyIZsHg" TargetMode="External"/><Relationship Id="rId192" Type="http://schemas.openxmlformats.org/officeDocument/2006/relationships/hyperlink" Target="https://disk.yandex.ru/d/XzRhFcuwZXtFfg" TargetMode="External"/><Relationship Id="rId191" Type="http://schemas.openxmlformats.org/officeDocument/2006/relationships/hyperlink" Target="https://disk.yandex.ru/d/U9sURgpr3v8kWQ" TargetMode="External"/><Relationship Id="rId187" Type="http://schemas.openxmlformats.org/officeDocument/2006/relationships/hyperlink" Target="https://disk.yandex.ru/d/SlGLi8UMXOu6EA" TargetMode="External"/><Relationship Id="rId186" Type="http://schemas.openxmlformats.org/officeDocument/2006/relationships/hyperlink" Target="https://disk.yandex.ru/d/hefivBnWT4Gutg" TargetMode="External"/><Relationship Id="rId185" Type="http://schemas.openxmlformats.org/officeDocument/2006/relationships/hyperlink" Target="https://disk.yandex.ru/d/4uRSWOTAlDPoCQ" TargetMode="External"/><Relationship Id="rId184" Type="http://schemas.openxmlformats.org/officeDocument/2006/relationships/hyperlink" Target="https://disk.yandex.ru/d/2poQ28ZoVFCV1w" TargetMode="External"/><Relationship Id="rId189" Type="http://schemas.openxmlformats.org/officeDocument/2006/relationships/hyperlink" Target="https://disk.yandex.ru/d/4uRSWOTAlDPoCQ" TargetMode="External"/><Relationship Id="rId188" Type="http://schemas.openxmlformats.org/officeDocument/2006/relationships/hyperlink" Target="https://disk.yandex.ru/d/2poQ28ZoVFCV1w" TargetMode="External"/><Relationship Id="rId183" Type="http://schemas.openxmlformats.org/officeDocument/2006/relationships/hyperlink" Target="https://disk.yandex.ru/d/SlGLi8UMXOu6EA" TargetMode="External"/><Relationship Id="rId182" Type="http://schemas.openxmlformats.org/officeDocument/2006/relationships/hyperlink" Target="https://disk.yandex.ru/d/G7MFXjFYiwuSwg" TargetMode="External"/><Relationship Id="rId181" Type="http://schemas.openxmlformats.org/officeDocument/2006/relationships/hyperlink" Target="https://disk.yandex.ru/d/EMc4KI4Mc1BLXQ" TargetMode="External"/><Relationship Id="rId180" Type="http://schemas.openxmlformats.org/officeDocument/2006/relationships/hyperlink" Target="https://disk.yandex.ru/d/fIn3yaQZ6-I6Pw" TargetMode="External"/><Relationship Id="rId176" Type="http://schemas.openxmlformats.org/officeDocument/2006/relationships/hyperlink" Target="https://disk.yandex.ru/d/EpTEgqsxWHv5dg" TargetMode="External"/><Relationship Id="rId175" Type="http://schemas.openxmlformats.org/officeDocument/2006/relationships/hyperlink" Target="https://disk.yandex.ru/d/i5LBDquK_7uDyA" TargetMode="External"/><Relationship Id="rId174" Type="http://schemas.openxmlformats.org/officeDocument/2006/relationships/hyperlink" Target="https://disk.yandex.ru/d/CEd-GbbdZziT2g" TargetMode="External"/><Relationship Id="rId173" Type="http://schemas.openxmlformats.org/officeDocument/2006/relationships/hyperlink" Target="https://disk.yandex.ru/d/B15kycBvUAeLYQ" TargetMode="External"/><Relationship Id="rId179" Type="http://schemas.openxmlformats.org/officeDocument/2006/relationships/hyperlink" Target="https://disk.yandex.ru/d/g7jib0IL_a36xQ" TargetMode="External"/><Relationship Id="rId178" Type="http://schemas.openxmlformats.org/officeDocument/2006/relationships/hyperlink" Target="https://disk.yandex.ru/d/7iurRSuJFBsfRA" TargetMode="External"/><Relationship Id="rId177" Type="http://schemas.openxmlformats.org/officeDocument/2006/relationships/hyperlink" Target="https://disk.yandex.ru/d/B15kycBvUAeLYQ" TargetMode="External"/><Relationship Id="rId198" Type="http://schemas.openxmlformats.org/officeDocument/2006/relationships/hyperlink" Target="https://disk.yandex.ru/d/iGL8UKrOYqlx3g" TargetMode="External"/><Relationship Id="rId197" Type="http://schemas.openxmlformats.org/officeDocument/2006/relationships/hyperlink" Target="https://disk.yandex.ru/d/AErKRSfWyIZsHg" TargetMode="External"/><Relationship Id="rId196" Type="http://schemas.openxmlformats.org/officeDocument/2006/relationships/hyperlink" Target="https://disk.yandex.ru/d/XzRhFcuwZXtFfg" TargetMode="External"/><Relationship Id="rId195" Type="http://schemas.openxmlformats.org/officeDocument/2006/relationships/hyperlink" Target="https://disk.yandex.ru/d/U9sURgpr3v8kWQ" TargetMode="External"/><Relationship Id="rId199" Type="http://schemas.openxmlformats.org/officeDocument/2006/relationships/hyperlink" Target="https://disk.yandex.ru/d/wc6m2cdMv69axA" TargetMode="External"/><Relationship Id="rId150" Type="http://schemas.openxmlformats.org/officeDocument/2006/relationships/hyperlink" Target="https://disk.yandex.ru/d/PUkC2ZzxGo6i7A" TargetMode="External"/><Relationship Id="rId149" Type="http://schemas.openxmlformats.org/officeDocument/2006/relationships/hyperlink" Target="https://disk.yandex.ru/d/mp6WtL3xVcWO6g" TargetMode="External"/><Relationship Id="rId148" Type="http://schemas.openxmlformats.org/officeDocument/2006/relationships/hyperlink" Target="https://disk.yandex.ru/d/FJdA-hxQthmZEg" TargetMode="External"/><Relationship Id="rId143" Type="http://schemas.openxmlformats.org/officeDocument/2006/relationships/hyperlink" Target="https://disk.yandex.ru/d/3HMptWNzqlLRXw" TargetMode="External"/><Relationship Id="rId142" Type="http://schemas.openxmlformats.org/officeDocument/2006/relationships/hyperlink" Target="https://disk.yandex.ru/d/WkbFXWWI39Yi6Q" TargetMode="External"/><Relationship Id="rId141" Type="http://schemas.openxmlformats.org/officeDocument/2006/relationships/hyperlink" Target="https://disk.yandex.ru/d/yRe8q2MYAGfLxA" TargetMode="External"/><Relationship Id="rId140" Type="http://schemas.openxmlformats.org/officeDocument/2006/relationships/hyperlink" Target="https://disk.yandex.ru/d/ht3HSv0wLvo0Eg" TargetMode="External"/><Relationship Id="rId147" Type="http://schemas.openxmlformats.org/officeDocument/2006/relationships/hyperlink" Target="https://disk.yandex.ru/d/En7VoNOGrEIPYQ" TargetMode="External"/><Relationship Id="rId146" Type="http://schemas.openxmlformats.org/officeDocument/2006/relationships/hyperlink" Target="https://disk.yandex.ru/d/mp6WtL3xVcWO6g" TargetMode="External"/><Relationship Id="rId145" Type="http://schemas.openxmlformats.org/officeDocument/2006/relationships/hyperlink" Target="https://disk.yandex.ru/d/FJdA-hxQthmZEg" TargetMode="External"/><Relationship Id="rId144" Type="http://schemas.openxmlformats.org/officeDocument/2006/relationships/hyperlink" Target="https://disk.yandex.ru/d/tbBbJjM8XURRrw" TargetMode="External"/><Relationship Id="rId139" Type="http://schemas.openxmlformats.org/officeDocument/2006/relationships/hyperlink" Target="https://disk.yandex.ru/i/xXB7P1pOVgV_Tw" TargetMode="External"/><Relationship Id="rId138" Type="http://schemas.openxmlformats.org/officeDocument/2006/relationships/hyperlink" Target="https://disk.yandex.ru/d/AB43tTXSz9ybgA" TargetMode="External"/><Relationship Id="rId137" Type="http://schemas.openxmlformats.org/officeDocument/2006/relationships/hyperlink" Target="https://disk.yandex.ru/d/Qet1gBkIQvoCkQ" TargetMode="External"/><Relationship Id="rId132" Type="http://schemas.openxmlformats.org/officeDocument/2006/relationships/hyperlink" Target="https://disk.yandex.ru/d/PY2x3X0OhPEeIg" TargetMode="External"/><Relationship Id="rId131" Type="http://schemas.openxmlformats.org/officeDocument/2006/relationships/hyperlink" Target="https://disk.yandex.ru/d/E-5m5AZot4zlMw" TargetMode="External"/><Relationship Id="rId130" Type="http://schemas.openxmlformats.org/officeDocument/2006/relationships/hyperlink" Target="https://disk.yandex.ru/d/f-cyK7tHCkXmtA" TargetMode="External"/><Relationship Id="rId136" Type="http://schemas.openxmlformats.org/officeDocument/2006/relationships/hyperlink" Target="https://disk.yandex.ru/d/Oyx1VOJms8bTfA" TargetMode="External"/><Relationship Id="rId135" Type="http://schemas.openxmlformats.org/officeDocument/2006/relationships/hyperlink" Target="https://disk.yandex.ru/i/qwUPOXAWUVF2hQ" TargetMode="External"/><Relationship Id="rId134" Type="http://schemas.openxmlformats.org/officeDocument/2006/relationships/hyperlink" Target="https://disk.yandex.ru/d/yqDblvdDNWMSrw" TargetMode="External"/><Relationship Id="rId133" Type="http://schemas.openxmlformats.org/officeDocument/2006/relationships/hyperlink" Target="https://disk.yandex.ru/d/0YrImBpjb6ZDIw" TargetMode="External"/><Relationship Id="rId172" Type="http://schemas.openxmlformats.org/officeDocument/2006/relationships/hyperlink" Target="https://disk.yandex.ru/d/EpTEgqsxWHv5dg" TargetMode="External"/><Relationship Id="rId171" Type="http://schemas.openxmlformats.org/officeDocument/2006/relationships/hyperlink" Target="https://disk.yandex.ru/d/i5LBDquK_7uDyA" TargetMode="External"/><Relationship Id="rId170" Type="http://schemas.openxmlformats.org/officeDocument/2006/relationships/hyperlink" Target="https://disk.yandex.ru/d/sjdFrXp85fMXlw" TargetMode="External"/><Relationship Id="rId165" Type="http://schemas.openxmlformats.org/officeDocument/2006/relationships/hyperlink" Target="https://disk.yandex.ru/d/zM_nrkMf0vjULg" TargetMode="External"/><Relationship Id="rId164" Type="http://schemas.openxmlformats.org/officeDocument/2006/relationships/hyperlink" Target="https://disk.yandex.ru/d/tQ3csjhkbtKoXw" TargetMode="External"/><Relationship Id="rId163" Type="http://schemas.openxmlformats.org/officeDocument/2006/relationships/hyperlink" Target="https://disk.yandex.ru/d/Y-kXLxn255mwnQ" TargetMode="External"/><Relationship Id="rId162" Type="http://schemas.openxmlformats.org/officeDocument/2006/relationships/hyperlink" Target="https://disk.yandex.ru/d/cADrifwjb14IHA" TargetMode="External"/><Relationship Id="rId169" Type="http://schemas.openxmlformats.org/officeDocument/2006/relationships/hyperlink" Target="https://disk.yandex.ru/d/RaDlab9E3XWbkg" TargetMode="External"/><Relationship Id="rId168" Type="http://schemas.openxmlformats.org/officeDocument/2006/relationships/hyperlink" Target="https://disk.yandex.ru/d/Tpysk3KZVnWAvg" TargetMode="External"/><Relationship Id="rId167" Type="http://schemas.openxmlformats.org/officeDocument/2006/relationships/hyperlink" Target="https://disk.yandex.ru/d/d6NMntC6ZNhgSQ" TargetMode="External"/><Relationship Id="rId166" Type="http://schemas.openxmlformats.org/officeDocument/2006/relationships/hyperlink" Target="https://disk.yandex.ru/d/GGXdNqzI8azskg" TargetMode="External"/><Relationship Id="rId161" Type="http://schemas.openxmlformats.org/officeDocument/2006/relationships/hyperlink" Target="https://disk.yandex.ru/d/zM_nrkMf0vjULg" TargetMode="External"/><Relationship Id="rId160" Type="http://schemas.openxmlformats.org/officeDocument/2006/relationships/hyperlink" Target="https://disk.yandex.ru/d/tQ3csjhkbtKoXw" TargetMode="External"/><Relationship Id="rId159" Type="http://schemas.openxmlformats.org/officeDocument/2006/relationships/hyperlink" Target="https://disk.yandex.ru/d/Y-kXLxn255mwnQ" TargetMode="External"/><Relationship Id="rId154" Type="http://schemas.openxmlformats.org/officeDocument/2006/relationships/hyperlink" Target="https://disk.yandex.ru/d/sXyTMhvZY-eLkw" TargetMode="External"/><Relationship Id="rId153" Type="http://schemas.openxmlformats.org/officeDocument/2006/relationships/hyperlink" Target="https://disk.yandex.ru/d/mQNOj2xWURYlgw" TargetMode="External"/><Relationship Id="rId152" Type="http://schemas.openxmlformats.org/officeDocument/2006/relationships/hyperlink" Target="https://disk.yandex.ru/d/dYChsgk-aLKV8A" TargetMode="External"/><Relationship Id="rId151" Type="http://schemas.openxmlformats.org/officeDocument/2006/relationships/hyperlink" Target="https://disk.yandex.ru/d/rHM96ZD039oc_w" TargetMode="External"/><Relationship Id="rId158" Type="http://schemas.openxmlformats.org/officeDocument/2006/relationships/hyperlink" Target="https://disk.yandex.ru/d/lnE8lVjqqqR0EA" TargetMode="External"/><Relationship Id="rId157" Type="http://schemas.openxmlformats.org/officeDocument/2006/relationships/hyperlink" Target="https://disk.yandex.ru/d/mQNOj2xWURYlgw" TargetMode="External"/><Relationship Id="rId156" Type="http://schemas.openxmlformats.org/officeDocument/2006/relationships/hyperlink" Target="https://disk.yandex.ru/d/dYChsgk-aLKV8A" TargetMode="External"/><Relationship Id="rId155" Type="http://schemas.openxmlformats.org/officeDocument/2006/relationships/hyperlink" Target="https://disk.yandex.ru/d/rHM96ZD039oc_w" TargetMode="External"/><Relationship Id="rId107" Type="http://schemas.openxmlformats.org/officeDocument/2006/relationships/hyperlink" Target="https://disk.yandex.ru/d/UwcRplI3ewOofg" TargetMode="External"/><Relationship Id="rId106" Type="http://schemas.openxmlformats.org/officeDocument/2006/relationships/hyperlink" Target="https://disk.yandex.ru/d/z-yqzSI9d-h5fA" TargetMode="External"/><Relationship Id="rId105" Type="http://schemas.openxmlformats.org/officeDocument/2006/relationships/hyperlink" Target="https://disk.yandex.ru/d/wCXnW_brFM5sJA" TargetMode="External"/><Relationship Id="rId104" Type="http://schemas.openxmlformats.org/officeDocument/2006/relationships/hyperlink" Target="https://disk.yandex.ru/d/s1HzACm4FJjIHA" TargetMode="External"/><Relationship Id="rId109" Type="http://schemas.openxmlformats.org/officeDocument/2006/relationships/hyperlink" Target="https://disk.yandex.ru/d/u27F2VcKRDSxsA" TargetMode="External"/><Relationship Id="rId108" Type="http://schemas.openxmlformats.org/officeDocument/2006/relationships/hyperlink" Target="https://disk.yandex.ru/d/9Okil1PIQHCAXg" TargetMode="External"/><Relationship Id="rId103" Type="http://schemas.openxmlformats.org/officeDocument/2006/relationships/hyperlink" Target="https://disk.yandex.ru/d/5MhuCLPhvr8muQ" TargetMode="External"/><Relationship Id="rId102" Type="http://schemas.openxmlformats.org/officeDocument/2006/relationships/hyperlink" Target="https://disk.yandex.ru/d/Om0IEFamSDYAbg" TargetMode="External"/><Relationship Id="rId101" Type="http://schemas.openxmlformats.org/officeDocument/2006/relationships/hyperlink" Target="https://disk.yandex.ru/d/_JeypcgIhLpmjw" TargetMode="External"/><Relationship Id="rId100" Type="http://schemas.openxmlformats.org/officeDocument/2006/relationships/hyperlink" Target="https://disk.yandex.ru/d/_A_k-BaN5XCwOw" TargetMode="External"/><Relationship Id="rId129" Type="http://schemas.openxmlformats.org/officeDocument/2006/relationships/hyperlink" Target="https://disk.yandex.ru/d/g5lB73NBY_DLoQ" TargetMode="External"/><Relationship Id="rId128" Type="http://schemas.openxmlformats.org/officeDocument/2006/relationships/hyperlink" Target="https://disk.yandex.ru/d/nW-PKCScnHWxGw" TargetMode="External"/><Relationship Id="rId127" Type="http://schemas.openxmlformats.org/officeDocument/2006/relationships/hyperlink" Target="https://disk.yandex.ru/d/jJtdRIbge7nbjg" TargetMode="External"/><Relationship Id="rId126" Type="http://schemas.openxmlformats.org/officeDocument/2006/relationships/hyperlink" Target="https://disk.yandex.ru/d/I-UK317Pxv3n1A" TargetMode="External"/><Relationship Id="rId121" Type="http://schemas.openxmlformats.org/officeDocument/2006/relationships/hyperlink" Target="https://disk.yandex.ru/d/PmeBTmVYIy48vQ" TargetMode="External"/><Relationship Id="rId120" Type="http://schemas.openxmlformats.org/officeDocument/2006/relationships/hyperlink" Target="https://disk.yandex.ru/d/K19ZAL1Zlt1-qQ" TargetMode="External"/><Relationship Id="rId125" Type="http://schemas.openxmlformats.org/officeDocument/2006/relationships/hyperlink" Target="https://disk.yandex.ru/d/g5lB73NBY_DLoQ" TargetMode="External"/><Relationship Id="rId124" Type="http://schemas.openxmlformats.org/officeDocument/2006/relationships/hyperlink" Target="https://disk.yandex.ru/d/nW-PKCScnHWxGw" TargetMode="External"/><Relationship Id="rId123" Type="http://schemas.openxmlformats.org/officeDocument/2006/relationships/hyperlink" Target="https://disk.yandex.ru/d/BV0A6zySswcDtg" TargetMode="External"/><Relationship Id="rId122" Type="http://schemas.openxmlformats.org/officeDocument/2006/relationships/hyperlink" Target="https://disk.yandex.ru/d/rJU1xFGd7E7XhQ" TargetMode="External"/><Relationship Id="rId118" Type="http://schemas.openxmlformats.org/officeDocument/2006/relationships/hyperlink" Target="https://disk.yandex.ru/d/LVECayp6kzZjnQ" TargetMode="External"/><Relationship Id="rId117" Type="http://schemas.openxmlformats.org/officeDocument/2006/relationships/hyperlink" Target="https://disk.yandex.ru/d/zu0akE_to87ang" TargetMode="External"/><Relationship Id="rId116" Type="http://schemas.openxmlformats.org/officeDocument/2006/relationships/hyperlink" Target="https://disk.yandex.ru/i/Frd6fv4rOWF21Q" TargetMode="External"/><Relationship Id="rId115" Type="http://schemas.openxmlformats.org/officeDocument/2006/relationships/hyperlink" Target="https://disk.yandex.ru/d/Y1ySdWehPaUllw" TargetMode="External"/><Relationship Id="rId119" Type="http://schemas.openxmlformats.org/officeDocument/2006/relationships/hyperlink" Target="https://disk.yandex.ru/d/r_fXJobK19B6Nw" TargetMode="External"/><Relationship Id="rId110" Type="http://schemas.openxmlformats.org/officeDocument/2006/relationships/hyperlink" Target="https://disk.yandex.ru/d/n8Q1WwUJ0BSOmw" TargetMode="External"/><Relationship Id="rId114" Type="http://schemas.openxmlformats.org/officeDocument/2006/relationships/hyperlink" Target="https://disk.yandex.ru/d/D_PwtSPdHrafew" TargetMode="External"/><Relationship Id="rId113" Type="http://schemas.openxmlformats.org/officeDocument/2006/relationships/hyperlink" Target="https://disk.yandex.ru/d/wkFLLrmA5n-uWA" TargetMode="External"/><Relationship Id="rId112" Type="http://schemas.openxmlformats.org/officeDocument/2006/relationships/hyperlink" Target="https://disk.yandex.ru/d/D_PwtSPdHrafew" TargetMode="External"/><Relationship Id="rId111" Type="http://schemas.openxmlformats.org/officeDocument/2006/relationships/hyperlink" Target="https://disk.yandex.ru/d/hZ6qyMaJJkWZsA"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isk.yandex.ru/d/p-ZLHoo150Zf9g/2.jpg"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isk.yandex.ru/d/p-ZLHoo150Zf9g" TargetMode="External"/><Relationship Id="rId2" Type="http://schemas.openxmlformats.org/officeDocument/2006/relationships/hyperlink" Target="https://disk.yandex.ru/d/77HD5UAXMwhWHA" TargetMode="External"/><Relationship Id="rId3" Type="http://schemas.openxmlformats.org/officeDocument/2006/relationships/hyperlink" Target="https://disk.yandex.ru/d/KPLEmzsMIm7HFQ" TargetMode="External"/><Relationship Id="rId4" Type="http://schemas.openxmlformats.org/officeDocument/2006/relationships/hyperlink" Target="https://disk.yandex.ru/i/DXTMoOZbJr5Lsw" TargetMode="External"/><Relationship Id="rId9" Type="http://schemas.openxmlformats.org/officeDocument/2006/relationships/drawing" Target="../drawings/drawing10.xml"/><Relationship Id="rId5" Type="http://schemas.openxmlformats.org/officeDocument/2006/relationships/hyperlink" Target="https://disk.yandex.ru/d/2DSzK-yZSXYsog" TargetMode="External"/><Relationship Id="rId6" Type="http://schemas.openxmlformats.org/officeDocument/2006/relationships/hyperlink" Target="https://disk.yandex.ru/d/77HD5UAXMwhWHA" TargetMode="External"/><Relationship Id="rId7" Type="http://schemas.openxmlformats.org/officeDocument/2006/relationships/hyperlink" Target="https://disk.yandex.ru/d/KPLEmzsMIm7HFQ" TargetMode="External"/><Relationship Id="rId8" Type="http://schemas.openxmlformats.org/officeDocument/2006/relationships/hyperlink" Target="https://disk.yandex.ru/i/DXTMoOZbJr5Ls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9.63"/>
    <col customWidth="1" min="2" max="2" width="10.13"/>
    <col customWidth="1" min="3" max="3" width="11.0"/>
    <col customWidth="1" min="4" max="4" width="3.13"/>
    <col customWidth="1" min="5" max="5" width="54.13"/>
    <col customWidth="1" min="6" max="6" width="12.25"/>
    <col customWidth="1" min="7" max="7" width="15.5"/>
    <col customWidth="1" min="8" max="8" width="5.63"/>
    <col customWidth="1" min="9" max="9" width="5.0"/>
    <col customWidth="1" min="10" max="10" width="6.0"/>
    <col customWidth="1" min="11" max="11" width="34.0"/>
    <col customWidth="1" min="12" max="12" width="22.88"/>
    <col customWidth="1" min="13" max="13" width="7.25"/>
    <col customWidth="1" min="14" max="18" width="5.63"/>
    <col customWidth="1" min="19" max="19" width="16.75"/>
    <col customWidth="1" min="21" max="21" width="10.0"/>
    <col customWidth="1" min="22" max="22" width="15.25"/>
    <col customWidth="1" min="23" max="23" width="10.5"/>
    <col customWidth="1" min="24" max="25" width="5.63"/>
    <col customWidth="1" min="26" max="26" width="8.38"/>
    <col customWidth="1" min="27" max="27" width="8.25"/>
    <col customWidth="1" min="28" max="28" width="6.25"/>
    <col customWidth="1" min="29" max="29" width="11.13"/>
    <col customWidth="1" min="30" max="30" width="7.5"/>
    <col customWidth="1" min="31" max="31" width="23.25"/>
    <col customWidth="1" min="32" max="32" width="13.38"/>
    <col customWidth="1" min="33" max="33" width="15.25"/>
    <col customWidth="1" min="34" max="34" width="16.13"/>
    <col customWidth="1" min="35" max="35" width="13.75"/>
    <col customWidth="1" min="36" max="36" width="4.38"/>
    <col customWidth="1" min="37" max="37" width="18.0"/>
    <col customWidth="1" min="39" max="39" width="29.63"/>
    <col customWidth="1" min="40" max="40" width="10.75"/>
    <col customWidth="1" min="41" max="41" width="34.0"/>
    <col customWidth="1" min="42" max="42" width="7.38"/>
    <col customWidth="1" min="43" max="43" width="16.38"/>
    <col customWidth="1" min="44" max="44" width="14.13"/>
    <col customWidth="1" min="45" max="45" width="13.38"/>
    <col customWidth="1" min="46" max="46" width="23.25"/>
    <col customWidth="1" min="47" max="47" width="8.13"/>
    <col customWidth="1" min="48" max="48" width="10.88"/>
    <col customWidth="1" min="49" max="49" width="7.38"/>
    <col customWidth="1" min="50" max="50" width="11.0"/>
    <col customWidth="1" min="51" max="53" width="5.63"/>
    <col customWidth="1" min="54" max="55" width="3.75"/>
    <col customWidth="1" min="56" max="56" width="5.63"/>
    <col customWidth="1" min="57" max="57" width="6.13"/>
    <col customWidth="1" min="58" max="58" width="3.13"/>
    <col customWidth="1" min="59" max="59" width="7.0"/>
    <col customWidth="1" min="60" max="60" width="6.63"/>
    <col customWidth="1" min="61" max="62" width="5.63"/>
    <col customWidth="1" min="63" max="65" width="13.38"/>
    <col customWidth="1" min="66" max="72" width="9.75"/>
    <col customWidth="1" min="73" max="74" width="17.0"/>
    <col customWidth="1" min="75" max="75" width="44.0"/>
    <col customWidth="1" min="77" max="77" width="20.38"/>
    <col customWidth="1" min="78" max="79" width="16.5"/>
    <col customWidth="1" min="80" max="81" width="28.75"/>
  </cols>
  <sheetData>
    <row r="1" ht="79.5" customHeight="1">
      <c r="A1" s="1" t="s">
        <v>0</v>
      </c>
      <c r="B1" s="2" t="s">
        <v>1</v>
      </c>
      <c r="C1" s="3" t="s">
        <v>2</v>
      </c>
      <c r="D1" s="4" t="s">
        <v>3</v>
      </c>
      <c r="E1" s="5" t="s">
        <v>4</v>
      </c>
      <c r="F1" s="6" t="s">
        <v>5</v>
      </c>
      <c r="G1" s="7" t="s">
        <v>6</v>
      </c>
      <c r="H1" s="8" t="s">
        <v>7</v>
      </c>
      <c r="I1" s="9" t="s">
        <v>8</v>
      </c>
      <c r="J1" s="10" t="s">
        <v>9</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2" t="s">
        <v>42</v>
      </c>
      <c r="AR1" s="12" t="s">
        <v>43</v>
      </c>
      <c r="AS1" s="18" t="s">
        <v>44</v>
      </c>
      <c r="AT1" s="18" t="s">
        <v>45</v>
      </c>
      <c r="AU1" s="18" t="s">
        <v>46</v>
      </c>
      <c r="AV1" s="18" t="s">
        <v>47</v>
      </c>
      <c r="AW1" s="18" t="s">
        <v>48</v>
      </c>
      <c r="AX1" s="18" t="s">
        <v>49</v>
      </c>
      <c r="AY1" s="19" t="s">
        <v>50</v>
      </c>
      <c r="AZ1" s="19" t="s">
        <v>51</v>
      </c>
      <c r="BA1" s="19" t="s">
        <v>52</v>
      </c>
      <c r="BB1" s="19" t="s">
        <v>53</v>
      </c>
      <c r="BC1" s="19" t="s">
        <v>54</v>
      </c>
      <c r="BD1" s="19" t="s">
        <v>55</v>
      </c>
      <c r="BE1" s="19" t="s">
        <v>56</v>
      </c>
      <c r="BF1" s="19" t="s">
        <v>57</v>
      </c>
      <c r="BG1" s="19" t="s">
        <v>58</v>
      </c>
      <c r="BH1" s="19" t="s">
        <v>59</v>
      </c>
      <c r="BI1" s="19" t="s">
        <v>60</v>
      </c>
      <c r="BJ1" s="19" t="s">
        <v>61</v>
      </c>
      <c r="BK1" s="20" t="s">
        <v>62</v>
      </c>
      <c r="BL1" s="20" t="s">
        <v>63</v>
      </c>
      <c r="BM1" s="20" t="s">
        <v>64</v>
      </c>
      <c r="BN1" s="21" t="s">
        <v>65</v>
      </c>
      <c r="BO1" s="21" t="s">
        <v>66</v>
      </c>
      <c r="BP1" s="21" t="s">
        <v>67</v>
      </c>
      <c r="BQ1" s="21" t="s">
        <v>68</v>
      </c>
      <c r="BR1" s="21" t="s">
        <v>69</v>
      </c>
      <c r="BS1" s="21" t="s">
        <v>70</v>
      </c>
      <c r="BT1" s="22" t="s">
        <v>71</v>
      </c>
      <c r="BU1" s="23" t="s">
        <v>72</v>
      </c>
      <c r="BV1" s="20" t="s">
        <v>73</v>
      </c>
      <c r="BW1" s="20" t="s">
        <v>74</v>
      </c>
      <c r="BX1" s="24" t="s">
        <v>75</v>
      </c>
      <c r="BY1" s="25" t="s">
        <v>76</v>
      </c>
      <c r="BZ1" s="25" t="s">
        <v>77</v>
      </c>
      <c r="CA1" s="25" t="s">
        <v>28</v>
      </c>
      <c r="CB1" s="20"/>
      <c r="CC1" s="20"/>
    </row>
    <row r="2" ht="30.0" customHeight="1">
      <c r="A2" s="26"/>
      <c r="B2" s="27" t="s">
        <v>78</v>
      </c>
      <c r="C2" s="28" t="str">
        <f>IF(C4 = "стоп", "стоп" , "")</f>
        <v/>
      </c>
      <c r="D2" s="29">
        <f t="shared" ref="D2:D67" si="1">IF(C2="",50,0)</f>
        <v>50</v>
      </c>
      <c r="E2" s="30" t="s">
        <v>79</v>
      </c>
      <c r="F2" s="31" t="s">
        <v>80</v>
      </c>
      <c r="G2" s="32" t="s">
        <v>81</v>
      </c>
      <c r="H2" s="33">
        <v>700.0</v>
      </c>
      <c r="I2" s="34">
        <v>0.44</v>
      </c>
      <c r="J2" s="35">
        <f t="shared" ref="J2:J421" si="2">ROUND(H2*(1-I2),0)</f>
        <v>392</v>
      </c>
      <c r="K2" s="22" t="s">
        <v>82</v>
      </c>
      <c r="L2" s="22" t="s">
        <v>83</v>
      </c>
      <c r="M2" s="36" t="s">
        <v>84</v>
      </c>
      <c r="N2" s="37" t="s">
        <v>85</v>
      </c>
      <c r="O2" s="38">
        <v>120.0</v>
      </c>
      <c r="P2" s="38">
        <v>130.0</v>
      </c>
      <c r="Q2" s="38">
        <v>90.0</v>
      </c>
      <c r="R2" s="38">
        <v>150.0</v>
      </c>
      <c r="S2" s="39" t="s">
        <v>86</v>
      </c>
      <c r="T2" s="39" t="s">
        <v>87</v>
      </c>
      <c r="U2" s="38" t="s">
        <v>88</v>
      </c>
      <c r="V2" s="38" t="s">
        <v>89</v>
      </c>
      <c r="W2" s="38" t="s">
        <v>90</v>
      </c>
      <c r="X2" s="38">
        <v>395.0</v>
      </c>
      <c r="Y2" s="40" t="s">
        <v>91</v>
      </c>
      <c r="Z2" s="40" t="s">
        <v>91</v>
      </c>
      <c r="AA2" s="38" t="s">
        <v>92</v>
      </c>
      <c r="AB2" s="38" t="s">
        <v>93</v>
      </c>
      <c r="AC2" s="41" t="s">
        <v>94</v>
      </c>
      <c r="AD2" s="38" t="s">
        <v>95</v>
      </c>
      <c r="AE2" s="42" t="s">
        <v>96</v>
      </c>
      <c r="AF2" s="43" t="s">
        <v>97</v>
      </c>
      <c r="AG2" s="38" t="s">
        <v>98</v>
      </c>
      <c r="AH2" s="38" t="s">
        <v>99</v>
      </c>
      <c r="AI2" s="44" t="s">
        <v>100</v>
      </c>
      <c r="AJ2" s="44">
        <v>0.0</v>
      </c>
      <c r="AK2" s="45" t="s">
        <v>101</v>
      </c>
      <c r="AL2" s="46" t="s">
        <v>102</v>
      </c>
      <c r="AM2" s="46" t="s">
        <v>103</v>
      </c>
      <c r="AN2" s="46" t="s">
        <v>104</v>
      </c>
      <c r="AO2" s="46" t="s">
        <v>105</v>
      </c>
      <c r="AP2" s="46" t="s">
        <v>106</v>
      </c>
      <c r="AQ2" s="46">
        <f t="shared" ref="AQ2:AQ299" si="3">CEILING(H2*(1-AR2),1)</f>
        <v>490</v>
      </c>
      <c r="AR2" s="47">
        <f t="shared" ref="AR2:AR299" si="4">BK2</f>
        <v>0.3</v>
      </c>
      <c r="AS2" s="46" t="s">
        <v>107</v>
      </c>
      <c r="AT2" s="46" t="s">
        <v>108</v>
      </c>
      <c r="AU2" s="46" t="s">
        <v>109</v>
      </c>
      <c r="AV2" s="46" t="s">
        <v>110</v>
      </c>
      <c r="AW2" s="46" t="s">
        <v>111</v>
      </c>
      <c r="AX2" s="48" t="s">
        <v>112</v>
      </c>
      <c r="AY2" s="49">
        <v>83.0</v>
      </c>
      <c r="AZ2" s="49">
        <v>140.0</v>
      </c>
      <c r="BA2" s="50">
        <f>IFERROR(__xludf.DUMMYFUNCTION("IMPORTRANGE(""https://docs.google.com/spreadsheets/d/1K9FdSDDcIaIccULM3XeD8ehMwbjQB3kapl3RppOhYx4/edit?usp=sharing"",""D44"")"),93.0)</f>
        <v>93</v>
      </c>
      <c r="BB2" s="46">
        <v>10.0</v>
      </c>
      <c r="BC2" s="46">
        <v>10.0</v>
      </c>
      <c r="BD2" s="51">
        <v>0.2</v>
      </c>
      <c r="BE2" s="46">
        <f t="shared" ref="BE2:BE273" si="5">J2*BD2</f>
        <v>78.4</v>
      </c>
      <c r="BF2" s="52"/>
      <c r="BG2" s="53">
        <f t="shared" ref="BG2:BG273" si="6">J2-AY2-BA2-BB2-BC2-BE2-BF2</f>
        <v>117.6</v>
      </c>
      <c r="BH2" s="53">
        <f t="shared" ref="BH2:BH299" si="7">$J2-$AZ2-$BA2-$BB2-$BC2-$BE2-$BF2</f>
        <v>60.6</v>
      </c>
      <c r="BI2" s="54">
        <f t="shared" ref="BI2:BI273" si="8">BG2/J2</f>
        <v>0.3</v>
      </c>
      <c r="BJ2" s="47">
        <f t="shared" ref="BJ2:BJ299" si="9">$BH2/$J2</f>
        <v>0.1545918367</v>
      </c>
      <c r="BK2" s="55">
        <f t="shared" ref="BK2:BK299" si="10">IFERROR(ROUNDUP(1-BL2/H2,2),I2)</f>
        <v>0.3</v>
      </c>
      <c r="BL2" s="56">
        <f t="shared" ref="BL2:BL299" si="11">FLOOR((AZ2+BA2+BB2+BC2+BE2)/(1-0.33),1)</f>
        <v>494</v>
      </c>
      <c r="BM2" s="57">
        <f t="shared" ref="BM2:BM299" si="12">(BL2-AZ2-BA2-BB2-BC2-BD2*BL2)/BL2</f>
        <v>0.287854251</v>
      </c>
      <c r="BN2" s="46">
        <f t="shared" ref="BN2:BN299" si="13">P2/100*Q2/100*R2/100</f>
        <v>1.755</v>
      </c>
      <c r="BO2" s="46">
        <v>25.0</v>
      </c>
      <c r="BP2" s="46">
        <v>7.0</v>
      </c>
      <c r="BQ2" s="47">
        <v>1.25</v>
      </c>
      <c r="BR2" s="46">
        <f t="shared" ref="BR2:BR299" si="14">(BO2+CEILING((BN2-1),1)*BP2)*BQ2</f>
        <v>40</v>
      </c>
      <c r="BS2" s="46">
        <f t="shared" ref="BS2:BS299" si="15">AZ2-BR2</f>
        <v>100</v>
      </c>
      <c r="BT2" s="46" t="s">
        <v>113</v>
      </c>
      <c r="BU2" s="58"/>
      <c r="BV2" s="50" t="str">
        <f>IFERROR(__xludf.DUMMYFUNCTION("IMPORTRANGE(""https://docs.google.com/spreadsheets/d/1K9FdSDDcIaIccULM3XeD8ehMwbjQB3kapl3RppOhYx4/edit?usp=sharing"",""B44"")"),"ИП-273")</f>
        <v>ИП-273</v>
      </c>
      <c r="BW2" s="59" t="s">
        <v>114</v>
      </c>
      <c r="BX2" s="60"/>
      <c r="BY2" s="61" t="str">
        <f>"https://getfile.dokpub.com/yandex/get/"&amp;$S2&amp;"/1.jpg"&amp;", "&amp;"https://getfile.dokpub.com/yandex/get/"&amp;$S2&amp;"/2.jpg"&amp;", "&amp;"https://getfile.dokpub.com/yandex/get/"&amp;$S2&amp;"/3.jpg"&amp;", "&amp;"https://getfile.dokpub.com/yandex/get/"&amp;$S2&amp;"/4.jpg"&amp;", "&amp;"https://getfile.dokpub.com/yandex/get/"&amp;$S2&amp;"/5.jpg"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BZ2" s="61"/>
      <c r="CA2" s="59" t="s">
        <v>94</v>
      </c>
      <c r="CB2" s="62"/>
      <c r="CC2" s="59"/>
    </row>
    <row r="3" ht="30.0" customHeight="1">
      <c r="A3" s="26"/>
      <c r="B3" s="27" t="s">
        <v>115</v>
      </c>
      <c r="C3" s="28" t="str">
        <f>IF(C4 = "стоп", "стоп" , "")</f>
        <v/>
      </c>
      <c r="D3" s="29">
        <f t="shared" si="1"/>
        <v>50</v>
      </c>
      <c r="E3" s="30" t="s">
        <v>116</v>
      </c>
      <c r="F3" s="31" t="s">
        <v>117</v>
      </c>
      <c r="G3" s="32" t="s">
        <v>118</v>
      </c>
      <c r="H3" s="33">
        <v>1100.0</v>
      </c>
      <c r="I3" s="34">
        <v>0.45</v>
      </c>
      <c r="J3" s="35">
        <f t="shared" si="2"/>
        <v>605</v>
      </c>
      <c r="K3" s="22" t="s">
        <v>119</v>
      </c>
      <c r="L3" s="22" t="s">
        <v>83</v>
      </c>
      <c r="M3" s="36" t="s">
        <v>84</v>
      </c>
      <c r="N3" s="37" t="s">
        <v>85</v>
      </c>
      <c r="O3" s="38">
        <v>240.0</v>
      </c>
      <c r="P3" s="38">
        <v>160.0</v>
      </c>
      <c r="Q3" s="38">
        <v>120.0</v>
      </c>
      <c r="R3" s="38">
        <v>180.0</v>
      </c>
      <c r="S3" s="39" t="s">
        <v>120</v>
      </c>
      <c r="T3" s="39" t="s">
        <v>87</v>
      </c>
      <c r="U3" s="38" t="s">
        <v>88</v>
      </c>
      <c r="V3" s="38" t="s">
        <v>89</v>
      </c>
      <c r="W3" s="38" t="s">
        <v>90</v>
      </c>
      <c r="X3" s="38">
        <v>395.0</v>
      </c>
      <c r="Y3" s="40" t="s">
        <v>91</v>
      </c>
      <c r="Z3" s="40">
        <v>1.0</v>
      </c>
      <c r="AA3" s="38" t="s">
        <v>92</v>
      </c>
      <c r="AB3" s="38" t="s">
        <v>93</v>
      </c>
      <c r="AC3" s="41" t="s">
        <v>121</v>
      </c>
      <c r="AD3" s="38" t="s">
        <v>95</v>
      </c>
      <c r="AE3" s="42" t="s">
        <v>96</v>
      </c>
      <c r="AF3" s="43" t="s">
        <v>97</v>
      </c>
      <c r="AG3" s="38" t="s">
        <v>98</v>
      </c>
      <c r="AH3" s="38" t="s">
        <v>99</v>
      </c>
      <c r="AI3" s="44" t="s">
        <v>100</v>
      </c>
      <c r="AJ3" s="44">
        <v>0.0</v>
      </c>
      <c r="AK3" s="63" t="str">
        <f t="shared" ref="AK3:AK297" si="16">"https://getfile.dokpub.com/yandex/get/"&amp;AE3&amp;"/v1.mp4"</f>
        <v>https://getfile.dokpub.com/yandex/get/https://disk.yandex.ru/d/KPLEmzsMIm7HFQ/v1.mp4</v>
      </c>
      <c r="AL3" s="46" t="s">
        <v>102</v>
      </c>
      <c r="AM3" s="46" t="s">
        <v>103</v>
      </c>
      <c r="AN3" s="46" t="s">
        <v>104</v>
      </c>
      <c r="AO3" s="46" t="s">
        <v>105</v>
      </c>
      <c r="AP3" s="46" t="s">
        <v>106</v>
      </c>
      <c r="AQ3" s="46">
        <f t="shared" si="3"/>
        <v>715</v>
      </c>
      <c r="AR3" s="47">
        <f t="shared" si="4"/>
        <v>0.35</v>
      </c>
      <c r="AS3" s="46" t="s">
        <v>107</v>
      </c>
      <c r="AT3" s="46" t="s">
        <v>108</v>
      </c>
      <c r="AU3" s="46" t="s">
        <v>109</v>
      </c>
      <c r="AV3" s="46" t="s">
        <v>110</v>
      </c>
      <c r="AW3" s="46" t="s">
        <v>111</v>
      </c>
      <c r="AX3" s="48" t="s">
        <v>112</v>
      </c>
      <c r="AY3" s="49">
        <v>96.0</v>
      </c>
      <c r="AZ3" s="49">
        <v>155.0</v>
      </c>
      <c r="BA3" s="64">
        <f>BA2*2</f>
        <v>186</v>
      </c>
      <c r="BB3" s="46">
        <v>10.0</v>
      </c>
      <c r="BC3" s="46">
        <v>10.0</v>
      </c>
      <c r="BD3" s="51">
        <v>0.2</v>
      </c>
      <c r="BE3" s="46">
        <f t="shared" si="5"/>
        <v>121</v>
      </c>
      <c r="BF3" s="52"/>
      <c r="BG3" s="53">
        <f t="shared" si="6"/>
        <v>182</v>
      </c>
      <c r="BH3" s="53">
        <f t="shared" si="7"/>
        <v>123</v>
      </c>
      <c r="BI3" s="54">
        <f t="shared" si="8"/>
        <v>0.3008264463</v>
      </c>
      <c r="BJ3" s="47">
        <f t="shared" si="9"/>
        <v>0.2033057851</v>
      </c>
      <c r="BK3" s="55">
        <f t="shared" si="10"/>
        <v>0.35</v>
      </c>
      <c r="BL3" s="56">
        <f t="shared" si="11"/>
        <v>719</v>
      </c>
      <c r="BM3" s="57">
        <f t="shared" si="12"/>
        <v>0.2979137691</v>
      </c>
      <c r="BN3" s="46">
        <f t="shared" si="13"/>
        <v>3.456</v>
      </c>
      <c r="BO3" s="46">
        <v>25.0</v>
      </c>
      <c r="BP3" s="46">
        <v>7.0</v>
      </c>
      <c r="BQ3" s="47">
        <v>1.25</v>
      </c>
      <c r="BR3" s="46">
        <f t="shared" si="14"/>
        <v>57.5</v>
      </c>
      <c r="BS3" s="46">
        <f t="shared" si="15"/>
        <v>97.5</v>
      </c>
      <c r="BT3" s="46" t="s">
        <v>122</v>
      </c>
      <c r="BU3" s="65"/>
      <c r="BV3" s="59"/>
      <c r="BW3" s="59"/>
      <c r="BX3" s="60"/>
      <c r="BY3" s="61" t="str">
        <f t="shared" ref="BY3:BY67" si="17">"https://getfile.dokpub.com/yandex/get/"&amp;S3&amp;"/1.jpg"&amp;", "&amp;"https://getfile.dokpub.com/yandex/get/"&amp;S3&amp;"/2.jpg"&amp;", "&amp;"https://getfile.dokpub.com/yandex/get/"&amp;S3&amp;"/3.jpg"&amp;", "&amp;"https://getfile.dokpub.com/yandex/get/"&amp;S3&amp;"/4.jpg"&amp;", "&amp;"https://getfile.dokpub.com/yandex/get/"&amp;S3&amp;"/5.jpg"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BZ3" s="66" t="s">
        <v>123</v>
      </c>
      <c r="CA3" s="59" t="s">
        <v>121</v>
      </c>
      <c r="CB3" s="62"/>
      <c r="CC3" s="59"/>
    </row>
    <row r="4" ht="30.0" customHeight="1">
      <c r="A4" s="26"/>
      <c r="B4" s="67" t="s">
        <v>124</v>
      </c>
      <c r="C4" s="68" t="str">
        <f>IF('Стоп-лист'!D$9 = "стоп", "стоп" , "")</f>
        <v/>
      </c>
      <c r="D4" s="29">
        <f t="shared" si="1"/>
        <v>50</v>
      </c>
      <c r="E4" s="30" t="s">
        <v>125</v>
      </c>
      <c r="F4" s="31" t="s">
        <v>126</v>
      </c>
      <c r="G4" s="32" t="s">
        <v>127</v>
      </c>
      <c r="H4" s="33">
        <v>1500.0</v>
      </c>
      <c r="I4" s="69">
        <v>0.44</v>
      </c>
      <c r="J4" s="35">
        <f t="shared" si="2"/>
        <v>840</v>
      </c>
      <c r="K4" s="22" t="s">
        <v>128</v>
      </c>
      <c r="L4" s="22" t="s">
        <v>83</v>
      </c>
      <c r="M4" s="36" t="s">
        <v>84</v>
      </c>
      <c r="N4" s="37" t="s">
        <v>85</v>
      </c>
      <c r="O4" s="38">
        <v>330.0</v>
      </c>
      <c r="P4" s="38">
        <v>170.0</v>
      </c>
      <c r="Q4" s="38">
        <v>120.0</v>
      </c>
      <c r="R4" s="38">
        <v>220.0</v>
      </c>
      <c r="S4" s="70" t="s">
        <v>129</v>
      </c>
      <c r="T4" s="39" t="s">
        <v>87</v>
      </c>
      <c r="U4" s="38" t="s">
        <v>88</v>
      </c>
      <c r="V4" s="38" t="s">
        <v>89</v>
      </c>
      <c r="W4" s="38" t="s">
        <v>90</v>
      </c>
      <c r="X4" s="38">
        <v>395.0</v>
      </c>
      <c r="Y4" s="40" t="s">
        <v>91</v>
      </c>
      <c r="Z4" s="40">
        <v>1.5</v>
      </c>
      <c r="AA4" s="38" t="s">
        <v>92</v>
      </c>
      <c r="AB4" s="38" t="s">
        <v>93</v>
      </c>
      <c r="AC4" s="41" t="s">
        <v>130</v>
      </c>
      <c r="AD4" s="38" t="s">
        <v>95</v>
      </c>
      <c r="AE4" s="42" t="s">
        <v>96</v>
      </c>
      <c r="AF4" s="43" t="s">
        <v>97</v>
      </c>
      <c r="AG4" s="38" t="s">
        <v>98</v>
      </c>
      <c r="AH4" s="38" t="s">
        <v>99</v>
      </c>
      <c r="AI4" s="44" t="s">
        <v>100</v>
      </c>
      <c r="AJ4" s="44">
        <v>0.0</v>
      </c>
      <c r="AK4" s="63" t="str">
        <f t="shared" si="16"/>
        <v>https://getfile.dokpub.com/yandex/get/https://disk.yandex.ru/d/KPLEmzsMIm7HFQ/v1.mp4</v>
      </c>
      <c r="AL4" s="46" t="s">
        <v>102</v>
      </c>
      <c r="AM4" s="46" t="s">
        <v>103</v>
      </c>
      <c r="AN4" s="46" t="s">
        <v>104</v>
      </c>
      <c r="AO4" s="46" t="s">
        <v>105</v>
      </c>
      <c r="AP4" s="46" t="s">
        <v>106</v>
      </c>
      <c r="AQ4" s="46">
        <f t="shared" si="3"/>
        <v>960</v>
      </c>
      <c r="AR4" s="47">
        <f t="shared" si="4"/>
        <v>0.36</v>
      </c>
      <c r="AS4" s="46" t="s">
        <v>107</v>
      </c>
      <c r="AT4" s="46" t="s">
        <v>108</v>
      </c>
      <c r="AU4" s="46" t="s">
        <v>109</v>
      </c>
      <c r="AV4" s="46" t="s">
        <v>110</v>
      </c>
      <c r="AW4" s="46" t="s">
        <v>111</v>
      </c>
      <c r="AX4" s="48" t="s">
        <v>112</v>
      </c>
      <c r="AY4" s="49">
        <v>112.0</v>
      </c>
      <c r="AZ4" s="49">
        <v>173.0</v>
      </c>
      <c r="BA4" s="64">
        <f>BA2*3</f>
        <v>279</v>
      </c>
      <c r="BB4" s="46">
        <v>15.0</v>
      </c>
      <c r="BC4" s="46">
        <v>15.0</v>
      </c>
      <c r="BD4" s="51">
        <v>0.2</v>
      </c>
      <c r="BE4" s="46">
        <f t="shared" si="5"/>
        <v>168</v>
      </c>
      <c r="BF4" s="52"/>
      <c r="BG4" s="53">
        <f t="shared" si="6"/>
        <v>251</v>
      </c>
      <c r="BH4" s="53">
        <f t="shared" si="7"/>
        <v>190</v>
      </c>
      <c r="BI4" s="47">
        <f t="shared" si="8"/>
        <v>0.2988095238</v>
      </c>
      <c r="BJ4" s="55">
        <f t="shared" si="9"/>
        <v>0.2261904762</v>
      </c>
      <c r="BK4" s="55">
        <f t="shared" si="10"/>
        <v>0.36</v>
      </c>
      <c r="BL4" s="56">
        <f t="shared" si="11"/>
        <v>970</v>
      </c>
      <c r="BM4" s="57">
        <f t="shared" si="12"/>
        <v>0.3030927835</v>
      </c>
      <c r="BN4" s="46">
        <f t="shared" si="13"/>
        <v>4.488</v>
      </c>
      <c r="BO4" s="46">
        <v>25.0</v>
      </c>
      <c r="BP4" s="46">
        <v>7.0</v>
      </c>
      <c r="BQ4" s="47">
        <v>1.25</v>
      </c>
      <c r="BR4" s="46">
        <f t="shared" si="14"/>
        <v>66.25</v>
      </c>
      <c r="BS4" s="46">
        <f t="shared" si="15"/>
        <v>106.75</v>
      </c>
      <c r="BT4" s="46" t="s">
        <v>131</v>
      </c>
      <c r="BU4" s="65"/>
      <c r="BV4" s="59"/>
      <c r="BW4" s="59"/>
      <c r="BX4" s="60"/>
      <c r="BY4" s="61" t="str">
        <f t="shared" si="17"/>
        <v>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v>
      </c>
      <c r="BZ4" s="61"/>
      <c r="CA4" s="59" t="s">
        <v>130</v>
      </c>
      <c r="CB4" s="62"/>
      <c r="CC4" s="59"/>
    </row>
    <row r="5" ht="30.0" customHeight="1">
      <c r="A5" s="26"/>
      <c r="B5" s="67" t="s">
        <v>132</v>
      </c>
      <c r="C5" s="68" t="str">
        <f>IF('Стоп-лист'!C$9 = "стоп", "стоп" , "")</f>
        <v/>
      </c>
      <c r="D5" s="29">
        <f t="shared" si="1"/>
        <v>50</v>
      </c>
      <c r="E5" s="30" t="s">
        <v>133</v>
      </c>
      <c r="F5" s="31" t="s">
        <v>134</v>
      </c>
      <c r="G5" s="32" t="s">
        <v>135</v>
      </c>
      <c r="H5" s="33">
        <v>2900.0</v>
      </c>
      <c r="I5" s="69">
        <v>0.46</v>
      </c>
      <c r="J5" s="35">
        <f t="shared" si="2"/>
        <v>1566</v>
      </c>
      <c r="K5" s="22" t="s">
        <v>136</v>
      </c>
      <c r="L5" s="22" t="s">
        <v>83</v>
      </c>
      <c r="M5" s="36" t="s">
        <v>84</v>
      </c>
      <c r="N5" s="37" t="s">
        <v>85</v>
      </c>
      <c r="O5" s="38">
        <v>640.0</v>
      </c>
      <c r="P5" s="38">
        <v>210.0</v>
      </c>
      <c r="Q5" s="38">
        <v>170.0</v>
      </c>
      <c r="R5" s="38">
        <v>240.0</v>
      </c>
      <c r="S5" s="70" t="s">
        <v>137</v>
      </c>
      <c r="T5" s="39" t="s">
        <v>87</v>
      </c>
      <c r="U5" s="38" t="s">
        <v>88</v>
      </c>
      <c r="V5" s="38" t="s">
        <v>89</v>
      </c>
      <c r="W5" s="38" t="s">
        <v>90</v>
      </c>
      <c r="X5" s="38">
        <v>395.0</v>
      </c>
      <c r="Y5" s="40">
        <v>1.0</v>
      </c>
      <c r="Z5" s="40">
        <v>1.5</v>
      </c>
      <c r="AA5" s="38" t="s">
        <v>92</v>
      </c>
      <c r="AB5" s="38" t="s">
        <v>93</v>
      </c>
      <c r="AC5" s="41" t="s">
        <v>138</v>
      </c>
      <c r="AD5" s="38" t="s">
        <v>95</v>
      </c>
      <c r="AE5" s="42" t="s">
        <v>96</v>
      </c>
      <c r="AF5" s="43" t="s">
        <v>97</v>
      </c>
      <c r="AG5" s="38" t="s">
        <v>98</v>
      </c>
      <c r="AH5" s="38" t="s">
        <v>99</v>
      </c>
      <c r="AI5" s="44" t="s">
        <v>100</v>
      </c>
      <c r="AJ5" s="44">
        <v>0.0</v>
      </c>
      <c r="AK5" s="63" t="str">
        <f t="shared" si="16"/>
        <v>https://getfile.dokpub.com/yandex/get/https://disk.yandex.ru/d/KPLEmzsMIm7HFQ/v1.mp4</v>
      </c>
      <c r="AL5" s="46" t="s">
        <v>102</v>
      </c>
      <c r="AM5" s="46" t="s">
        <v>103</v>
      </c>
      <c r="AN5" s="46" t="s">
        <v>104</v>
      </c>
      <c r="AO5" s="46" t="s">
        <v>105</v>
      </c>
      <c r="AP5" s="46" t="s">
        <v>106</v>
      </c>
      <c r="AQ5" s="46">
        <f t="shared" si="3"/>
        <v>1769</v>
      </c>
      <c r="AR5" s="47">
        <f t="shared" si="4"/>
        <v>0.39</v>
      </c>
      <c r="AS5" s="46" t="s">
        <v>107</v>
      </c>
      <c r="AT5" s="46" t="s">
        <v>108</v>
      </c>
      <c r="AU5" s="46" t="s">
        <v>109</v>
      </c>
      <c r="AV5" s="46" t="s">
        <v>110</v>
      </c>
      <c r="AW5" s="46" t="s">
        <v>111</v>
      </c>
      <c r="AX5" s="48" t="s">
        <v>112</v>
      </c>
      <c r="AY5" s="49">
        <v>197.0</v>
      </c>
      <c r="AZ5" s="49">
        <v>279.0</v>
      </c>
      <c r="BA5" s="64">
        <f>BA4*2</f>
        <v>558</v>
      </c>
      <c r="BB5" s="46">
        <v>20.0</v>
      </c>
      <c r="BC5" s="46">
        <v>20.0</v>
      </c>
      <c r="BD5" s="51">
        <v>0.2</v>
      </c>
      <c r="BE5" s="46">
        <f t="shared" si="5"/>
        <v>313.2</v>
      </c>
      <c r="BF5" s="52"/>
      <c r="BG5" s="53">
        <f t="shared" si="6"/>
        <v>457.8</v>
      </c>
      <c r="BH5" s="53">
        <f t="shared" si="7"/>
        <v>375.8</v>
      </c>
      <c r="BI5" s="47">
        <f t="shared" si="8"/>
        <v>0.2923371648</v>
      </c>
      <c r="BJ5" s="55">
        <f t="shared" si="9"/>
        <v>0.2399744572</v>
      </c>
      <c r="BK5" s="55">
        <f t="shared" si="10"/>
        <v>0.39</v>
      </c>
      <c r="BL5" s="56">
        <f t="shared" si="11"/>
        <v>1776</v>
      </c>
      <c r="BM5" s="57">
        <f t="shared" si="12"/>
        <v>0.3061936937</v>
      </c>
      <c r="BN5" s="46">
        <f t="shared" si="13"/>
        <v>8.568</v>
      </c>
      <c r="BO5" s="46">
        <v>25.0</v>
      </c>
      <c r="BP5" s="46">
        <v>7.0</v>
      </c>
      <c r="BQ5" s="47">
        <v>1.25</v>
      </c>
      <c r="BR5" s="46">
        <f t="shared" si="14"/>
        <v>101.25</v>
      </c>
      <c r="BS5" s="46">
        <f t="shared" si="15"/>
        <v>177.75</v>
      </c>
      <c r="BT5" s="46" t="s">
        <v>139</v>
      </c>
      <c r="BU5" s="65"/>
      <c r="BV5" s="59"/>
      <c r="BW5" s="59"/>
      <c r="BX5" s="60"/>
      <c r="BY5" s="61" t="str">
        <f t="shared" si="17"/>
        <v>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v>
      </c>
      <c r="BZ5" s="61"/>
      <c r="CA5" s="59" t="s">
        <v>138</v>
      </c>
      <c r="CB5" s="62"/>
      <c r="CC5" s="59"/>
    </row>
    <row r="6" ht="30.0" customHeight="1">
      <c r="A6" s="26"/>
      <c r="B6" s="67" t="s">
        <v>140</v>
      </c>
      <c r="C6" s="68" t="str">
        <f>IF('Стоп-лист'!C$9 = "стоп", "стоп" , "")</f>
        <v/>
      </c>
      <c r="D6" s="29">
        <f t="shared" si="1"/>
        <v>50</v>
      </c>
      <c r="E6" s="30" t="s">
        <v>141</v>
      </c>
      <c r="F6" s="31" t="s">
        <v>142</v>
      </c>
      <c r="G6" s="32" t="s">
        <v>143</v>
      </c>
      <c r="H6" s="33">
        <v>4400.0</v>
      </c>
      <c r="I6" s="69">
        <v>0.47000000000000003</v>
      </c>
      <c r="J6" s="35">
        <f t="shared" si="2"/>
        <v>2332</v>
      </c>
      <c r="K6" s="22" t="s">
        <v>144</v>
      </c>
      <c r="L6" s="22" t="s">
        <v>83</v>
      </c>
      <c r="M6" s="36" t="s">
        <v>84</v>
      </c>
      <c r="N6" s="37" t="s">
        <v>85</v>
      </c>
      <c r="O6" s="38">
        <v>965.0</v>
      </c>
      <c r="P6" s="38">
        <v>240.0</v>
      </c>
      <c r="Q6" s="38">
        <v>200.0</v>
      </c>
      <c r="R6" s="38">
        <v>320.0</v>
      </c>
      <c r="S6" s="70" t="s">
        <v>145</v>
      </c>
      <c r="T6" s="39" t="s">
        <v>87</v>
      </c>
      <c r="U6" s="38" t="s">
        <v>88</v>
      </c>
      <c r="V6" s="38" t="s">
        <v>89</v>
      </c>
      <c r="W6" s="38" t="s">
        <v>90</v>
      </c>
      <c r="X6" s="38">
        <v>395.0</v>
      </c>
      <c r="Y6" s="40">
        <v>1.5</v>
      </c>
      <c r="Z6" s="40">
        <v>1.5</v>
      </c>
      <c r="AA6" s="38" t="s">
        <v>92</v>
      </c>
      <c r="AB6" s="38" t="s">
        <v>93</v>
      </c>
      <c r="AC6" s="41" t="s">
        <v>146</v>
      </c>
      <c r="AD6" s="38" t="s">
        <v>95</v>
      </c>
      <c r="AE6" s="42" t="s">
        <v>96</v>
      </c>
      <c r="AF6" s="43" t="s">
        <v>97</v>
      </c>
      <c r="AG6" s="38" t="s">
        <v>98</v>
      </c>
      <c r="AH6" s="38" t="s">
        <v>99</v>
      </c>
      <c r="AI6" s="44" t="s">
        <v>100</v>
      </c>
      <c r="AJ6" s="44">
        <v>0.0</v>
      </c>
      <c r="AK6" s="63" t="str">
        <f t="shared" si="16"/>
        <v>https://getfile.dokpub.com/yandex/get/https://disk.yandex.ru/d/KPLEmzsMIm7HFQ/v1.mp4</v>
      </c>
      <c r="AL6" s="46" t="s">
        <v>102</v>
      </c>
      <c r="AM6" s="46" t="s">
        <v>103</v>
      </c>
      <c r="AN6" s="46" t="s">
        <v>104</v>
      </c>
      <c r="AO6" s="46" t="s">
        <v>105</v>
      </c>
      <c r="AP6" s="46" t="s">
        <v>106</v>
      </c>
      <c r="AQ6" s="46">
        <f t="shared" si="3"/>
        <v>2596</v>
      </c>
      <c r="AR6" s="47">
        <f t="shared" si="4"/>
        <v>0.41</v>
      </c>
      <c r="AS6" s="46" t="s">
        <v>107</v>
      </c>
      <c r="AT6" s="46" t="s">
        <v>108</v>
      </c>
      <c r="AU6" s="46" t="s">
        <v>109</v>
      </c>
      <c r="AV6" s="46" t="s">
        <v>110</v>
      </c>
      <c r="AW6" s="46" t="s">
        <v>111</v>
      </c>
      <c r="AX6" s="48" t="s">
        <v>112</v>
      </c>
      <c r="AY6" s="49">
        <v>288.0</v>
      </c>
      <c r="AZ6" s="49">
        <v>401.0</v>
      </c>
      <c r="BA6" s="64">
        <f>BA4*3</f>
        <v>837</v>
      </c>
      <c r="BB6" s="46">
        <v>30.0</v>
      </c>
      <c r="BC6" s="46">
        <v>30.0</v>
      </c>
      <c r="BD6" s="51">
        <v>0.2</v>
      </c>
      <c r="BE6" s="46">
        <f t="shared" si="5"/>
        <v>466.4</v>
      </c>
      <c r="BF6" s="52"/>
      <c r="BG6" s="53">
        <f t="shared" si="6"/>
        <v>680.6</v>
      </c>
      <c r="BH6" s="53">
        <f t="shared" si="7"/>
        <v>567.6</v>
      </c>
      <c r="BI6" s="47">
        <f t="shared" si="8"/>
        <v>0.2918524871</v>
      </c>
      <c r="BJ6" s="55">
        <f t="shared" si="9"/>
        <v>0.2433962264</v>
      </c>
      <c r="BK6" s="55">
        <f t="shared" si="10"/>
        <v>0.41</v>
      </c>
      <c r="BL6" s="56">
        <f t="shared" si="11"/>
        <v>2633</v>
      </c>
      <c r="BM6" s="57">
        <f t="shared" si="12"/>
        <v>0.3070262058</v>
      </c>
      <c r="BN6" s="46">
        <f t="shared" si="13"/>
        <v>15.36</v>
      </c>
      <c r="BO6" s="46">
        <v>25.0</v>
      </c>
      <c r="BP6" s="46">
        <v>7.0</v>
      </c>
      <c r="BQ6" s="47">
        <v>1.25</v>
      </c>
      <c r="BR6" s="46">
        <f t="shared" si="14"/>
        <v>162.5</v>
      </c>
      <c r="BS6" s="46">
        <f t="shared" si="15"/>
        <v>238.5</v>
      </c>
      <c r="BT6" s="46" t="s">
        <v>147</v>
      </c>
      <c r="BU6" s="65"/>
      <c r="BV6" s="59"/>
      <c r="BW6" s="59"/>
      <c r="BX6" s="60"/>
      <c r="BY6" s="61" t="str">
        <f t="shared" si="17"/>
        <v>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v>
      </c>
      <c r="BZ6" s="61"/>
      <c r="CA6" s="59" t="s">
        <v>146</v>
      </c>
      <c r="CB6" s="62"/>
      <c r="CC6" s="59"/>
    </row>
    <row r="7" ht="30.0" customHeight="1">
      <c r="A7" s="26"/>
      <c r="B7" s="67" t="s">
        <v>148</v>
      </c>
      <c r="C7" s="68" t="str">
        <f>IF('Стоп-лист'!C$9 = "стоп", "стоп" , "")</f>
        <v/>
      </c>
      <c r="D7" s="29">
        <f t="shared" si="1"/>
        <v>50</v>
      </c>
      <c r="E7" s="30" t="s">
        <v>149</v>
      </c>
      <c r="F7" s="31" t="s">
        <v>150</v>
      </c>
      <c r="G7" s="32" t="s">
        <v>151</v>
      </c>
      <c r="H7" s="33">
        <v>6000.0</v>
      </c>
      <c r="I7" s="69">
        <v>0.44</v>
      </c>
      <c r="J7" s="35">
        <f t="shared" si="2"/>
        <v>3360</v>
      </c>
      <c r="K7" s="22" t="s">
        <v>152</v>
      </c>
      <c r="L7" s="22" t="s">
        <v>83</v>
      </c>
      <c r="M7" s="36" t="s">
        <v>84</v>
      </c>
      <c r="N7" s="37" t="s">
        <v>85</v>
      </c>
      <c r="O7" s="38">
        <v>1400.0</v>
      </c>
      <c r="P7" s="38">
        <v>350.0</v>
      </c>
      <c r="Q7" s="38">
        <v>250.0</v>
      </c>
      <c r="R7" s="38">
        <v>450.0</v>
      </c>
      <c r="S7" s="39" t="s">
        <v>153</v>
      </c>
      <c r="T7" s="39" t="s">
        <v>87</v>
      </c>
      <c r="U7" s="38" t="s">
        <v>88</v>
      </c>
      <c r="V7" s="38" t="s">
        <v>89</v>
      </c>
      <c r="W7" s="38" t="s">
        <v>90</v>
      </c>
      <c r="X7" s="38">
        <v>395.0</v>
      </c>
      <c r="Y7" s="40">
        <v>2.0</v>
      </c>
      <c r="Z7" s="40">
        <v>1.5</v>
      </c>
      <c r="AA7" s="38" t="s">
        <v>92</v>
      </c>
      <c r="AB7" s="38" t="s">
        <v>93</v>
      </c>
      <c r="AC7" s="41" t="s">
        <v>154</v>
      </c>
      <c r="AD7" s="38" t="s">
        <v>95</v>
      </c>
      <c r="AE7" s="42" t="s">
        <v>96</v>
      </c>
      <c r="AF7" s="43" t="s">
        <v>97</v>
      </c>
      <c r="AG7" s="38" t="s">
        <v>98</v>
      </c>
      <c r="AH7" s="38" t="s">
        <v>99</v>
      </c>
      <c r="AI7" s="44" t="s">
        <v>100</v>
      </c>
      <c r="AJ7" s="44">
        <v>0.0</v>
      </c>
      <c r="AK7" s="63" t="str">
        <f t="shared" si="16"/>
        <v>https://getfile.dokpub.com/yandex/get/https://disk.yandex.ru/d/KPLEmzsMIm7HFQ/v1.mp4</v>
      </c>
      <c r="AL7" s="46" t="s">
        <v>102</v>
      </c>
      <c r="AM7" s="46" t="s">
        <v>103</v>
      </c>
      <c r="AN7" s="46" t="s">
        <v>104</v>
      </c>
      <c r="AO7" s="46" t="s">
        <v>105</v>
      </c>
      <c r="AP7" s="46" t="s">
        <v>106</v>
      </c>
      <c r="AQ7" s="46">
        <f t="shared" si="3"/>
        <v>3840</v>
      </c>
      <c r="AR7" s="47">
        <f t="shared" si="4"/>
        <v>0.36</v>
      </c>
      <c r="AS7" s="46" t="s">
        <v>107</v>
      </c>
      <c r="AT7" s="46" t="s">
        <v>108</v>
      </c>
      <c r="AU7" s="46" t="s">
        <v>109</v>
      </c>
      <c r="AV7" s="46" t="s">
        <v>110</v>
      </c>
      <c r="AW7" s="46" t="s">
        <v>111</v>
      </c>
      <c r="AX7" s="48" t="s">
        <v>155</v>
      </c>
      <c r="AY7" s="49">
        <v>485.0</v>
      </c>
      <c r="AZ7" s="49">
        <v>679.0</v>
      </c>
      <c r="BA7" s="64">
        <f>BA5*2</f>
        <v>1116</v>
      </c>
      <c r="BB7" s="46">
        <v>30.0</v>
      </c>
      <c r="BC7" s="46">
        <v>80.0</v>
      </c>
      <c r="BD7" s="51">
        <v>0.2</v>
      </c>
      <c r="BE7" s="46">
        <f t="shared" si="5"/>
        <v>672</v>
      </c>
      <c r="BF7" s="52"/>
      <c r="BG7" s="53">
        <f t="shared" si="6"/>
        <v>977</v>
      </c>
      <c r="BH7" s="53">
        <f t="shared" si="7"/>
        <v>783</v>
      </c>
      <c r="BI7" s="47">
        <f t="shared" si="8"/>
        <v>0.2907738095</v>
      </c>
      <c r="BJ7" s="55">
        <f t="shared" si="9"/>
        <v>0.2330357143</v>
      </c>
      <c r="BK7" s="55">
        <f t="shared" si="10"/>
        <v>0.36</v>
      </c>
      <c r="BL7" s="56">
        <f t="shared" si="11"/>
        <v>3846</v>
      </c>
      <c r="BM7" s="57">
        <f t="shared" si="12"/>
        <v>0.3046801872</v>
      </c>
      <c r="BN7" s="46">
        <f t="shared" si="13"/>
        <v>39.375</v>
      </c>
      <c r="BO7" s="46">
        <v>25.0</v>
      </c>
      <c r="BP7" s="46">
        <v>7.0</v>
      </c>
      <c r="BQ7" s="47">
        <v>1.25</v>
      </c>
      <c r="BR7" s="46">
        <f t="shared" si="14"/>
        <v>372.5</v>
      </c>
      <c r="BS7" s="46">
        <f t="shared" si="15"/>
        <v>306.5</v>
      </c>
      <c r="BT7" s="46" t="s">
        <v>156</v>
      </c>
      <c r="BU7" s="65"/>
      <c r="BV7" s="59"/>
      <c r="BW7" s="59"/>
      <c r="BX7" s="60"/>
      <c r="BY7" s="61" t="str">
        <f t="shared" si="17"/>
        <v>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v>
      </c>
      <c r="BZ7" s="61"/>
      <c r="CA7" s="59" t="s">
        <v>154</v>
      </c>
      <c r="CB7" s="62"/>
      <c r="CC7" s="59"/>
    </row>
    <row r="8" ht="30.0" customHeight="1">
      <c r="A8" s="71"/>
      <c r="B8" s="67" t="s">
        <v>157</v>
      </c>
      <c r="C8" s="68" t="str">
        <f>IF('Стоп-лист'!C$9 = "стоп", "стоп" , "")</f>
        <v/>
      </c>
      <c r="D8" s="29">
        <f t="shared" si="1"/>
        <v>50</v>
      </c>
      <c r="E8" s="30" t="s">
        <v>158</v>
      </c>
      <c r="F8" s="31" t="s">
        <v>159</v>
      </c>
      <c r="G8" s="32" t="s">
        <v>160</v>
      </c>
      <c r="H8" s="33">
        <v>8800.0</v>
      </c>
      <c r="I8" s="69">
        <v>0.44</v>
      </c>
      <c r="J8" s="35">
        <f t="shared" si="2"/>
        <v>4928</v>
      </c>
      <c r="K8" s="22" t="s">
        <v>161</v>
      </c>
      <c r="L8" s="22" t="s">
        <v>83</v>
      </c>
      <c r="M8" s="36" t="s">
        <v>84</v>
      </c>
      <c r="N8" s="37" t="s">
        <v>85</v>
      </c>
      <c r="O8" s="38">
        <v>2000.0</v>
      </c>
      <c r="P8" s="38">
        <v>400.0</v>
      </c>
      <c r="Q8" s="38">
        <v>300.0</v>
      </c>
      <c r="R8" s="38">
        <v>500.0</v>
      </c>
      <c r="S8" s="70" t="s">
        <v>162</v>
      </c>
      <c r="T8" s="39" t="s">
        <v>87</v>
      </c>
      <c r="U8" s="38" t="s">
        <v>88</v>
      </c>
      <c r="V8" s="38" t="s">
        <v>89</v>
      </c>
      <c r="W8" s="38" t="s">
        <v>90</v>
      </c>
      <c r="X8" s="38">
        <v>395.0</v>
      </c>
      <c r="Y8" s="40">
        <v>3.0</v>
      </c>
      <c r="Z8" s="40">
        <v>1.5</v>
      </c>
      <c r="AA8" s="38" t="s">
        <v>92</v>
      </c>
      <c r="AB8" s="38" t="s">
        <v>93</v>
      </c>
      <c r="AC8" s="41" t="s">
        <v>163</v>
      </c>
      <c r="AD8" s="38" t="s">
        <v>95</v>
      </c>
      <c r="AE8" s="42" t="s">
        <v>96</v>
      </c>
      <c r="AF8" s="43" t="s">
        <v>97</v>
      </c>
      <c r="AG8" s="38" t="s">
        <v>98</v>
      </c>
      <c r="AH8" s="38" t="s">
        <v>99</v>
      </c>
      <c r="AI8" s="44" t="s">
        <v>100</v>
      </c>
      <c r="AJ8" s="44">
        <v>0.0</v>
      </c>
      <c r="AK8" s="63" t="str">
        <f t="shared" si="16"/>
        <v>https://getfile.dokpub.com/yandex/get/https://disk.yandex.ru/d/KPLEmzsMIm7HFQ/v1.mp4</v>
      </c>
      <c r="AL8" s="46" t="s">
        <v>102</v>
      </c>
      <c r="AM8" s="46" t="s">
        <v>103</v>
      </c>
      <c r="AN8" s="46" t="s">
        <v>104</v>
      </c>
      <c r="AO8" s="46" t="s">
        <v>105</v>
      </c>
      <c r="AP8" s="46" t="s">
        <v>106</v>
      </c>
      <c r="AQ8" s="46">
        <f t="shared" si="3"/>
        <v>5544</v>
      </c>
      <c r="AR8" s="47">
        <f t="shared" si="4"/>
        <v>0.37</v>
      </c>
      <c r="AS8" s="46" t="s">
        <v>107</v>
      </c>
      <c r="AT8" s="46" t="s">
        <v>108</v>
      </c>
      <c r="AU8" s="46" t="s">
        <v>109</v>
      </c>
      <c r="AV8" s="46" t="s">
        <v>110</v>
      </c>
      <c r="AW8" s="46" t="s">
        <v>111</v>
      </c>
      <c r="AX8" s="48" t="s">
        <v>112</v>
      </c>
      <c r="AY8" s="49">
        <v>715.0</v>
      </c>
      <c r="AZ8" s="49">
        <v>987.0</v>
      </c>
      <c r="BA8" s="64">
        <f>BA5*3</f>
        <v>1674</v>
      </c>
      <c r="BB8" s="46">
        <v>40.0</v>
      </c>
      <c r="BC8" s="46">
        <v>80.0</v>
      </c>
      <c r="BD8" s="51">
        <v>0.2</v>
      </c>
      <c r="BE8" s="46">
        <f t="shared" si="5"/>
        <v>985.6</v>
      </c>
      <c r="BF8" s="52"/>
      <c r="BG8" s="53">
        <f t="shared" si="6"/>
        <v>1433.4</v>
      </c>
      <c r="BH8" s="53">
        <f t="shared" si="7"/>
        <v>1161.4</v>
      </c>
      <c r="BI8" s="47">
        <f t="shared" si="8"/>
        <v>0.2908685065</v>
      </c>
      <c r="BJ8" s="55">
        <f t="shared" si="9"/>
        <v>0.2356737013</v>
      </c>
      <c r="BK8" s="55">
        <f t="shared" si="10"/>
        <v>0.37</v>
      </c>
      <c r="BL8" s="56">
        <f t="shared" si="11"/>
        <v>5621</v>
      </c>
      <c r="BM8" s="57">
        <f t="shared" si="12"/>
        <v>0.3052481765</v>
      </c>
      <c r="BN8" s="46">
        <f t="shared" si="13"/>
        <v>60</v>
      </c>
      <c r="BO8" s="46">
        <v>25.0</v>
      </c>
      <c r="BP8" s="46">
        <v>7.0</v>
      </c>
      <c r="BQ8" s="47">
        <v>1.25</v>
      </c>
      <c r="BR8" s="46">
        <f t="shared" si="14"/>
        <v>547.5</v>
      </c>
      <c r="BS8" s="46">
        <f t="shared" si="15"/>
        <v>439.5</v>
      </c>
      <c r="BT8" s="46" t="s">
        <v>164</v>
      </c>
      <c r="BU8" s="65"/>
      <c r="BV8" s="59"/>
      <c r="BW8" s="59"/>
      <c r="BX8" s="60"/>
      <c r="BY8" s="61" t="str">
        <f t="shared" si="17"/>
        <v>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v>
      </c>
      <c r="BZ8" s="61"/>
      <c r="CA8" s="59" t="s">
        <v>163</v>
      </c>
      <c r="CB8" s="62"/>
      <c r="CC8" s="59"/>
    </row>
    <row r="9" ht="30.0" customHeight="1">
      <c r="A9" s="71"/>
      <c r="B9" s="67" t="s">
        <v>165</v>
      </c>
      <c r="C9" s="68" t="str">
        <f>IF('Стоп-лист'!C$9 = "стоп", "стоп" , "")</f>
        <v/>
      </c>
      <c r="D9" s="29">
        <f t="shared" si="1"/>
        <v>50</v>
      </c>
      <c r="E9" s="30" t="s">
        <v>166</v>
      </c>
      <c r="F9" s="31" t="s">
        <v>167</v>
      </c>
      <c r="G9" s="32" t="s">
        <v>168</v>
      </c>
      <c r="H9" s="33">
        <v>12000.0</v>
      </c>
      <c r="I9" s="69">
        <v>0.44</v>
      </c>
      <c r="J9" s="35">
        <f t="shared" si="2"/>
        <v>6720</v>
      </c>
      <c r="K9" s="22" t="s">
        <v>169</v>
      </c>
      <c r="L9" s="22" t="s">
        <v>83</v>
      </c>
      <c r="M9" s="36" t="s">
        <v>84</v>
      </c>
      <c r="N9" s="37" t="s">
        <v>85</v>
      </c>
      <c r="O9" s="38">
        <v>2700.0</v>
      </c>
      <c r="P9" s="38">
        <v>450.0</v>
      </c>
      <c r="Q9" s="38">
        <v>350.0</v>
      </c>
      <c r="R9" s="38">
        <v>600.0</v>
      </c>
      <c r="S9" s="39" t="s">
        <v>170</v>
      </c>
      <c r="T9" s="39" t="s">
        <v>87</v>
      </c>
      <c r="U9" s="38" t="s">
        <v>88</v>
      </c>
      <c r="V9" s="38" t="s">
        <v>89</v>
      </c>
      <c r="W9" s="38" t="s">
        <v>90</v>
      </c>
      <c r="X9" s="38">
        <v>395.0</v>
      </c>
      <c r="Y9" s="40">
        <v>4.0</v>
      </c>
      <c r="Z9" s="40">
        <v>1.5</v>
      </c>
      <c r="AA9" s="38" t="s">
        <v>92</v>
      </c>
      <c r="AB9" s="38" t="s">
        <v>93</v>
      </c>
      <c r="AC9" s="41" t="s">
        <v>171</v>
      </c>
      <c r="AD9" s="38" t="s">
        <v>95</v>
      </c>
      <c r="AE9" s="42" t="s">
        <v>96</v>
      </c>
      <c r="AF9" s="43" t="s">
        <v>97</v>
      </c>
      <c r="AG9" s="38" t="s">
        <v>98</v>
      </c>
      <c r="AH9" s="38" t="s">
        <v>99</v>
      </c>
      <c r="AI9" s="44" t="s">
        <v>100</v>
      </c>
      <c r="AJ9" s="44">
        <v>0.0</v>
      </c>
      <c r="AK9" s="63" t="str">
        <f t="shared" si="16"/>
        <v>https://getfile.dokpub.com/yandex/get/https://disk.yandex.ru/d/KPLEmzsMIm7HFQ/v1.mp4</v>
      </c>
      <c r="AL9" s="46" t="s">
        <v>102</v>
      </c>
      <c r="AM9" s="46" t="s">
        <v>103</v>
      </c>
      <c r="AN9" s="46" t="s">
        <v>104</v>
      </c>
      <c r="AO9" s="46" t="s">
        <v>105</v>
      </c>
      <c r="AP9" s="46" t="s">
        <v>106</v>
      </c>
      <c r="AQ9" s="46">
        <f t="shared" si="3"/>
        <v>7560</v>
      </c>
      <c r="AR9" s="47">
        <f t="shared" si="4"/>
        <v>0.37</v>
      </c>
      <c r="AS9" s="46" t="s">
        <v>107</v>
      </c>
      <c r="AT9" s="46" t="s">
        <v>108</v>
      </c>
      <c r="AU9" s="46" t="s">
        <v>109</v>
      </c>
      <c r="AV9" s="46" t="s">
        <v>110</v>
      </c>
      <c r="AW9" s="46" t="s">
        <v>111</v>
      </c>
      <c r="AX9" s="48" t="s">
        <v>155</v>
      </c>
      <c r="AY9" s="49">
        <v>1034.0</v>
      </c>
      <c r="AZ9" s="49">
        <v>1431.0</v>
      </c>
      <c r="BA9" s="64">
        <f>BA5*4</f>
        <v>2232</v>
      </c>
      <c r="BB9" s="46">
        <v>40.0</v>
      </c>
      <c r="BC9" s="46">
        <v>80.0</v>
      </c>
      <c r="BD9" s="51">
        <v>0.2</v>
      </c>
      <c r="BE9" s="46">
        <f t="shared" si="5"/>
        <v>1344</v>
      </c>
      <c r="BF9" s="52"/>
      <c r="BG9" s="53">
        <f t="shared" si="6"/>
        <v>1990</v>
      </c>
      <c r="BH9" s="53">
        <f t="shared" si="7"/>
        <v>1593</v>
      </c>
      <c r="BI9" s="47">
        <f t="shared" si="8"/>
        <v>0.2961309524</v>
      </c>
      <c r="BJ9" s="55">
        <f t="shared" si="9"/>
        <v>0.2370535714</v>
      </c>
      <c r="BK9" s="55">
        <f t="shared" si="10"/>
        <v>0.37</v>
      </c>
      <c r="BL9" s="56">
        <f t="shared" si="11"/>
        <v>7652</v>
      </c>
      <c r="BM9" s="57">
        <f t="shared" si="12"/>
        <v>0.3056194459</v>
      </c>
      <c r="BN9" s="46">
        <f t="shared" si="13"/>
        <v>94.5</v>
      </c>
      <c r="BO9" s="46">
        <v>25.0</v>
      </c>
      <c r="BP9" s="46">
        <v>7.0</v>
      </c>
      <c r="BQ9" s="47">
        <v>1.25</v>
      </c>
      <c r="BR9" s="46">
        <f t="shared" si="14"/>
        <v>853.75</v>
      </c>
      <c r="BS9" s="46">
        <f t="shared" si="15"/>
        <v>577.25</v>
      </c>
      <c r="BT9" s="46" t="s">
        <v>172</v>
      </c>
      <c r="BU9" s="65"/>
      <c r="BV9" s="59"/>
      <c r="BW9" s="59"/>
      <c r="BX9" s="60"/>
      <c r="BY9" s="61" t="str">
        <f t="shared" si="17"/>
        <v>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v>
      </c>
      <c r="BZ9" s="61"/>
      <c r="CA9" s="59" t="s">
        <v>171</v>
      </c>
      <c r="CB9" s="62"/>
      <c r="CC9" s="59"/>
    </row>
    <row r="10" ht="30.0" customHeight="1">
      <c r="A10" s="71"/>
      <c r="B10" s="67" t="s">
        <v>173</v>
      </c>
      <c r="C10" s="68" t="str">
        <f>IF('Стоп-лист'!C$9 = "стоп", "стоп" , "")</f>
        <v/>
      </c>
      <c r="D10" s="29">
        <f t="shared" si="1"/>
        <v>50</v>
      </c>
      <c r="E10" s="30" t="s">
        <v>174</v>
      </c>
      <c r="F10" s="31" t="s">
        <v>175</v>
      </c>
      <c r="G10" s="32" t="s">
        <v>176</v>
      </c>
      <c r="H10" s="33">
        <v>14500.0</v>
      </c>
      <c r="I10" s="69">
        <v>0.44</v>
      </c>
      <c r="J10" s="35">
        <f t="shared" si="2"/>
        <v>8120</v>
      </c>
      <c r="K10" s="22" t="s">
        <v>177</v>
      </c>
      <c r="L10" s="22" t="s">
        <v>83</v>
      </c>
      <c r="M10" s="36" t="s">
        <v>84</v>
      </c>
      <c r="N10" s="37" t="s">
        <v>85</v>
      </c>
      <c r="O10" s="72">
        <v>3500.0</v>
      </c>
      <c r="P10" s="72">
        <v>400.0</v>
      </c>
      <c r="Q10" s="72">
        <v>400.0</v>
      </c>
      <c r="R10" s="72">
        <v>600.0</v>
      </c>
      <c r="S10" s="39" t="s">
        <v>178</v>
      </c>
      <c r="T10" s="39" t="s">
        <v>87</v>
      </c>
      <c r="U10" s="38" t="s">
        <v>88</v>
      </c>
      <c r="V10" s="38" t="s">
        <v>89</v>
      </c>
      <c r="W10" s="38" t="s">
        <v>90</v>
      </c>
      <c r="X10" s="38">
        <v>395.0</v>
      </c>
      <c r="Y10" s="40">
        <v>5.0</v>
      </c>
      <c r="Z10" s="40">
        <v>1.5</v>
      </c>
      <c r="AA10" s="38" t="s">
        <v>92</v>
      </c>
      <c r="AB10" s="38" t="s">
        <v>93</v>
      </c>
      <c r="AC10" s="41" t="s">
        <v>179</v>
      </c>
      <c r="AD10" s="38" t="s">
        <v>95</v>
      </c>
      <c r="AE10" s="42" t="s">
        <v>96</v>
      </c>
      <c r="AF10" s="43" t="s">
        <v>97</v>
      </c>
      <c r="AG10" s="38" t="s">
        <v>98</v>
      </c>
      <c r="AH10" s="38" t="s">
        <v>99</v>
      </c>
      <c r="AI10" s="44" t="s">
        <v>100</v>
      </c>
      <c r="AJ10" s="44">
        <v>0.0</v>
      </c>
      <c r="AK10" s="63" t="str">
        <f t="shared" si="16"/>
        <v>https://getfile.dokpub.com/yandex/get/https://disk.yandex.ru/d/KPLEmzsMIm7HFQ/v1.mp4</v>
      </c>
      <c r="AL10" s="46" t="s">
        <v>102</v>
      </c>
      <c r="AM10" s="46" t="s">
        <v>103</v>
      </c>
      <c r="AN10" s="46" t="s">
        <v>104</v>
      </c>
      <c r="AO10" s="46" t="s">
        <v>105</v>
      </c>
      <c r="AP10" s="46" t="s">
        <v>106</v>
      </c>
      <c r="AQ10" s="46">
        <f t="shared" si="3"/>
        <v>9135</v>
      </c>
      <c r="AR10" s="47">
        <f t="shared" si="4"/>
        <v>0.37</v>
      </c>
      <c r="AS10" s="46" t="s">
        <v>107</v>
      </c>
      <c r="AT10" s="46" t="s">
        <v>108</v>
      </c>
      <c r="AU10" s="46" t="s">
        <v>109</v>
      </c>
      <c r="AV10" s="46" t="s">
        <v>110</v>
      </c>
      <c r="AW10" s="46" t="s">
        <v>111</v>
      </c>
      <c r="AX10" s="48" t="s">
        <v>112</v>
      </c>
      <c r="AY10" s="49">
        <v>1193.0</v>
      </c>
      <c r="AZ10" s="49">
        <v>1631.0</v>
      </c>
      <c r="BA10" s="64">
        <f>BA5*5</f>
        <v>2790</v>
      </c>
      <c r="BB10" s="46">
        <v>50.0</v>
      </c>
      <c r="BC10" s="46">
        <v>80.0</v>
      </c>
      <c r="BD10" s="51">
        <v>0.2</v>
      </c>
      <c r="BE10" s="46">
        <f t="shared" si="5"/>
        <v>1624</v>
      </c>
      <c r="BF10" s="52"/>
      <c r="BG10" s="53">
        <f t="shared" si="6"/>
        <v>2383</v>
      </c>
      <c r="BH10" s="53">
        <f t="shared" si="7"/>
        <v>1945</v>
      </c>
      <c r="BI10" s="47">
        <f t="shared" si="8"/>
        <v>0.2934729064</v>
      </c>
      <c r="BJ10" s="55">
        <f t="shared" si="9"/>
        <v>0.2395320197</v>
      </c>
      <c r="BK10" s="55">
        <f t="shared" si="10"/>
        <v>0.37</v>
      </c>
      <c r="BL10" s="56">
        <f t="shared" si="11"/>
        <v>9216</v>
      </c>
      <c r="BM10" s="57">
        <f t="shared" si="12"/>
        <v>0.3061848958</v>
      </c>
      <c r="BN10" s="46">
        <f t="shared" si="13"/>
        <v>96</v>
      </c>
      <c r="BO10" s="46">
        <v>25.0</v>
      </c>
      <c r="BP10" s="46">
        <v>7.0</v>
      </c>
      <c r="BQ10" s="47">
        <v>1.25</v>
      </c>
      <c r="BR10" s="46">
        <f t="shared" si="14"/>
        <v>862.5</v>
      </c>
      <c r="BS10" s="46">
        <f t="shared" si="15"/>
        <v>768.5</v>
      </c>
      <c r="BT10" s="46" t="s">
        <v>180</v>
      </c>
      <c r="BU10" s="65"/>
      <c r="BV10" s="59"/>
      <c r="BW10" s="59"/>
      <c r="BX10" s="60"/>
      <c r="BY10" s="61" t="str">
        <f t="shared" si="17"/>
        <v>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v>
      </c>
      <c r="BZ10" s="61"/>
      <c r="CA10" s="59" t="s">
        <v>179</v>
      </c>
      <c r="CB10" s="62"/>
      <c r="CC10" s="59"/>
    </row>
    <row r="11" ht="30.0" customHeight="1">
      <c r="A11" s="73"/>
      <c r="B11" s="67" t="s">
        <v>181</v>
      </c>
      <c r="C11" s="68" t="str">
        <f>IF('Стоп-лист'!C$9 = "стоп", "стоп" , "")</f>
        <v/>
      </c>
      <c r="D11" s="29">
        <f t="shared" si="1"/>
        <v>50</v>
      </c>
      <c r="E11" s="30" t="s">
        <v>182</v>
      </c>
      <c r="F11" s="31" t="s">
        <v>183</v>
      </c>
      <c r="G11" s="32" t="s">
        <v>184</v>
      </c>
      <c r="H11" s="33">
        <v>17400.0</v>
      </c>
      <c r="I11" s="69">
        <v>0.45</v>
      </c>
      <c r="J11" s="35">
        <f t="shared" si="2"/>
        <v>9570</v>
      </c>
      <c r="K11" s="22" t="s">
        <v>185</v>
      </c>
      <c r="L11" s="22" t="s">
        <v>83</v>
      </c>
      <c r="M11" s="36" t="s">
        <v>84</v>
      </c>
      <c r="N11" s="37" t="s">
        <v>85</v>
      </c>
      <c r="O11" s="72">
        <v>4200.0</v>
      </c>
      <c r="P11" s="72">
        <v>400.0</v>
      </c>
      <c r="Q11" s="72">
        <v>400.0</v>
      </c>
      <c r="R11" s="72">
        <v>600.0</v>
      </c>
      <c r="S11" s="70" t="s">
        <v>186</v>
      </c>
      <c r="T11" s="39" t="s">
        <v>87</v>
      </c>
      <c r="U11" s="38" t="s">
        <v>88</v>
      </c>
      <c r="V11" s="38" t="s">
        <v>89</v>
      </c>
      <c r="W11" s="38" t="s">
        <v>90</v>
      </c>
      <c r="X11" s="38">
        <v>395.0</v>
      </c>
      <c r="Y11" s="40">
        <v>6.0</v>
      </c>
      <c r="Z11" s="40">
        <v>1.5</v>
      </c>
      <c r="AA11" s="38" t="s">
        <v>92</v>
      </c>
      <c r="AB11" s="38" t="s">
        <v>93</v>
      </c>
      <c r="AC11" s="41" t="s">
        <v>187</v>
      </c>
      <c r="AD11" s="38" t="s">
        <v>95</v>
      </c>
      <c r="AE11" s="42" t="s">
        <v>96</v>
      </c>
      <c r="AF11" s="43" t="s">
        <v>97</v>
      </c>
      <c r="AG11" s="38" t="s">
        <v>98</v>
      </c>
      <c r="AH11" s="38" t="s">
        <v>99</v>
      </c>
      <c r="AI11" s="44" t="s">
        <v>100</v>
      </c>
      <c r="AJ11" s="44">
        <v>0.0</v>
      </c>
      <c r="AK11" s="63" t="str">
        <f t="shared" si="16"/>
        <v>https://getfile.dokpub.com/yandex/get/https://disk.yandex.ru/d/KPLEmzsMIm7HFQ/v1.mp4</v>
      </c>
      <c r="AL11" s="46" t="s">
        <v>102</v>
      </c>
      <c r="AM11" s="46" t="s">
        <v>103</v>
      </c>
      <c r="AN11" s="46" t="s">
        <v>104</v>
      </c>
      <c r="AO11" s="46" t="s">
        <v>105</v>
      </c>
      <c r="AP11" s="46" t="s">
        <v>106</v>
      </c>
      <c r="AQ11" s="46">
        <f t="shared" si="3"/>
        <v>10788</v>
      </c>
      <c r="AR11" s="47">
        <f t="shared" si="4"/>
        <v>0.38</v>
      </c>
      <c r="AS11" s="46" t="s">
        <v>107</v>
      </c>
      <c r="AT11" s="46" t="s">
        <v>108</v>
      </c>
      <c r="AU11" s="46" t="s">
        <v>109</v>
      </c>
      <c r="AV11" s="46" t="s">
        <v>110</v>
      </c>
      <c r="AW11" s="46" t="s">
        <v>111</v>
      </c>
      <c r="AX11" s="48" t="s">
        <v>155</v>
      </c>
      <c r="AY11" s="49">
        <v>1353.0</v>
      </c>
      <c r="AZ11" s="49">
        <v>1852.0</v>
      </c>
      <c r="BA11" s="64">
        <f>BA5*6</f>
        <v>3348</v>
      </c>
      <c r="BB11" s="46">
        <v>50.0</v>
      </c>
      <c r="BC11" s="46">
        <v>80.0</v>
      </c>
      <c r="BD11" s="51">
        <v>0.2</v>
      </c>
      <c r="BE11" s="46">
        <f t="shared" si="5"/>
        <v>1914</v>
      </c>
      <c r="BF11" s="52"/>
      <c r="BG11" s="53">
        <f t="shared" si="6"/>
        <v>2825</v>
      </c>
      <c r="BH11" s="53">
        <f t="shared" si="7"/>
        <v>2326</v>
      </c>
      <c r="BI11" s="47">
        <f t="shared" si="8"/>
        <v>0.2951933124</v>
      </c>
      <c r="BJ11" s="55">
        <f t="shared" si="9"/>
        <v>0.2430512017</v>
      </c>
      <c r="BK11" s="55">
        <f t="shared" si="10"/>
        <v>0.38</v>
      </c>
      <c r="BL11" s="56">
        <f t="shared" si="11"/>
        <v>10811</v>
      </c>
      <c r="BM11" s="57">
        <f t="shared" si="12"/>
        <v>0.3069836278</v>
      </c>
      <c r="BN11" s="46">
        <f t="shared" si="13"/>
        <v>96</v>
      </c>
      <c r="BO11" s="46">
        <v>25.0</v>
      </c>
      <c r="BP11" s="46">
        <v>7.0</v>
      </c>
      <c r="BQ11" s="47">
        <v>1.25</v>
      </c>
      <c r="BR11" s="46">
        <f t="shared" si="14"/>
        <v>862.5</v>
      </c>
      <c r="BS11" s="46">
        <f t="shared" si="15"/>
        <v>989.5</v>
      </c>
      <c r="BT11" s="46" t="s">
        <v>188</v>
      </c>
      <c r="BU11" s="65"/>
      <c r="BV11" s="59"/>
      <c r="BW11" s="59"/>
      <c r="BX11" s="60"/>
      <c r="BY11" s="61" t="str">
        <f t="shared" si="17"/>
        <v>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v>
      </c>
      <c r="BZ11" s="61"/>
      <c r="CA11" s="59" t="s">
        <v>187</v>
      </c>
      <c r="CB11" s="62"/>
      <c r="CC11" s="59"/>
    </row>
    <row r="12" ht="30.0" customHeight="1">
      <c r="A12" s="71"/>
      <c r="B12" s="67" t="s">
        <v>189</v>
      </c>
      <c r="C12" s="68" t="str">
        <f>IF('Стоп-лист'!C$9 = "стоп", "стоп" , "")</f>
        <v/>
      </c>
      <c r="D12" s="29">
        <f t="shared" si="1"/>
        <v>50</v>
      </c>
      <c r="E12" s="30" t="s">
        <v>190</v>
      </c>
      <c r="F12" s="31" t="s">
        <v>191</v>
      </c>
      <c r="G12" s="32" t="s">
        <v>192</v>
      </c>
      <c r="H12" s="33">
        <v>20300.0</v>
      </c>
      <c r="I12" s="69">
        <v>0.44</v>
      </c>
      <c r="J12" s="35">
        <f t="shared" si="2"/>
        <v>11368</v>
      </c>
      <c r="K12" s="22" t="s">
        <v>193</v>
      </c>
      <c r="L12" s="22" t="s">
        <v>83</v>
      </c>
      <c r="M12" s="36" t="s">
        <v>84</v>
      </c>
      <c r="N12" s="37" t="s">
        <v>85</v>
      </c>
      <c r="O12" s="72">
        <v>4900.0</v>
      </c>
      <c r="P12" s="72">
        <v>400.0</v>
      </c>
      <c r="Q12" s="72">
        <v>400.0</v>
      </c>
      <c r="R12" s="72">
        <v>600.0</v>
      </c>
      <c r="S12" s="70" t="s">
        <v>194</v>
      </c>
      <c r="T12" s="39" t="s">
        <v>87</v>
      </c>
      <c r="U12" s="38" t="s">
        <v>88</v>
      </c>
      <c r="V12" s="38" t="s">
        <v>89</v>
      </c>
      <c r="W12" s="38" t="s">
        <v>90</v>
      </c>
      <c r="X12" s="38">
        <v>395.0</v>
      </c>
      <c r="Y12" s="40">
        <v>7.0</v>
      </c>
      <c r="Z12" s="40">
        <v>1.5</v>
      </c>
      <c r="AA12" s="38" t="s">
        <v>92</v>
      </c>
      <c r="AB12" s="38" t="s">
        <v>93</v>
      </c>
      <c r="AC12" s="41" t="s">
        <v>195</v>
      </c>
      <c r="AD12" s="38" t="s">
        <v>95</v>
      </c>
      <c r="AE12" s="42" t="s">
        <v>96</v>
      </c>
      <c r="AF12" s="43" t="s">
        <v>97</v>
      </c>
      <c r="AG12" s="38" t="s">
        <v>98</v>
      </c>
      <c r="AH12" s="38" t="s">
        <v>99</v>
      </c>
      <c r="AI12" s="44" t="s">
        <v>100</v>
      </c>
      <c r="AJ12" s="44">
        <v>0.0</v>
      </c>
      <c r="AK12" s="63" t="str">
        <f t="shared" si="16"/>
        <v>https://getfile.dokpub.com/yandex/get/https://disk.yandex.ru/d/KPLEmzsMIm7HFQ/v1.mp4</v>
      </c>
      <c r="AL12" s="46" t="s">
        <v>102</v>
      </c>
      <c r="AM12" s="46" t="s">
        <v>103</v>
      </c>
      <c r="AN12" s="46" t="s">
        <v>104</v>
      </c>
      <c r="AO12" s="46" t="s">
        <v>105</v>
      </c>
      <c r="AP12" s="46" t="s">
        <v>106</v>
      </c>
      <c r="AQ12" s="46">
        <f t="shared" si="3"/>
        <v>12992</v>
      </c>
      <c r="AR12" s="47">
        <f t="shared" si="4"/>
        <v>0.36</v>
      </c>
      <c r="AS12" s="46" t="s">
        <v>107</v>
      </c>
      <c r="AT12" s="46" t="s">
        <v>108</v>
      </c>
      <c r="AU12" s="46" t="s">
        <v>109</v>
      </c>
      <c r="AV12" s="46" t="s">
        <v>110</v>
      </c>
      <c r="AW12" s="46" t="s">
        <v>111</v>
      </c>
      <c r="AX12" s="48" t="s">
        <v>112</v>
      </c>
      <c r="AY12" s="49">
        <v>1715.0</v>
      </c>
      <c r="AZ12" s="49">
        <v>2404.0</v>
      </c>
      <c r="BA12" s="64">
        <f>BA5*7</f>
        <v>3906</v>
      </c>
      <c r="BB12" s="46">
        <v>50.0</v>
      </c>
      <c r="BC12" s="46">
        <v>80.0</v>
      </c>
      <c r="BD12" s="51">
        <v>0.2</v>
      </c>
      <c r="BE12" s="46">
        <f t="shared" si="5"/>
        <v>2273.6</v>
      </c>
      <c r="BF12" s="52"/>
      <c r="BG12" s="53">
        <f t="shared" si="6"/>
        <v>3343.4</v>
      </c>
      <c r="BH12" s="53">
        <f t="shared" si="7"/>
        <v>2654.4</v>
      </c>
      <c r="BI12" s="47">
        <f t="shared" si="8"/>
        <v>0.2941062632</v>
      </c>
      <c r="BJ12" s="55">
        <f t="shared" si="9"/>
        <v>0.2334975369</v>
      </c>
      <c r="BK12" s="55">
        <f t="shared" si="10"/>
        <v>0.36</v>
      </c>
      <c r="BL12" s="56">
        <f t="shared" si="11"/>
        <v>13005</v>
      </c>
      <c r="BM12" s="57">
        <f t="shared" si="12"/>
        <v>0.3048058439</v>
      </c>
      <c r="BN12" s="46">
        <f t="shared" si="13"/>
        <v>96</v>
      </c>
      <c r="BO12" s="46">
        <v>25.0</v>
      </c>
      <c r="BP12" s="46">
        <v>7.0</v>
      </c>
      <c r="BQ12" s="47">
        <v>1.25</v>
      </c>
      <c r="BR12" s="46">
        <f t="shared" si="14"/>
        <v>862.5</v>
      </c>
      <c r="BS12" s="46">
        <f t="shared" si="15"/>
        <v>1541.5</v>
      </c>
      <c r="BT12" s="46" t="s">
        <v>196</v>
      </c>
      <c r="BU12" s="65"/>
      <c r="BV12" s="59"/>
      <c r="BW12" s="59"/>
      <c r="BX12" s="60"/>
      <c r="BY12" s="61" t="str">
        <f t="shared" si="17"/>
        <v>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v>
      </c>
      <c r="BZ12" s="61"/>
      <c r="CA12" s="59" t="s">
        <v>195</v>
      </c>
      <c r="CB12" s="62"/>
      <c r="CC12" s="59"/>
    </row>
    <row r="13" ht="30.0" customHeight="1">
      <c r="A13" s="26"/>
      <c r="B13" s="27" t="s">
        <v>197</v>
      </c>
      <c r="C13" s="28" t="str">
        <f>IF(C15 = "стоп", "стоп" , "")</f>
        <v>стоп</v>
      </c>
      <c r="D13" s="29">
        <f t="shared" si="1"/>
        <v>0</v>
      </c>
      <c r="E13" s="30" t="s">
        <v>198</v>
      </c>
      <c r="F13" s="31" t="s">
        <v>199</v>
      </c>
      <c r="G13" s="32" t="s">
        <v>200</v>
      </c>
      <c r="H13" s="33">
        <v>700.0</v>
      </c>
      <c r="I13" s="69">
        <v>0.36</v>
      </c>
      <c r="J13" s="35">
        <f t="shared" si="2"/>
        <v>448</v>
      </c>
      <c r="K13" s="22" t="s">
        <v>201</v>
      </c>
      <c r="L13" s="22" t="s">
        <v>84</v>
      </c>
      <c r="M13" s="36" t="s">
        <v>84</v>
      </c>
      <c r="N13" s="37" t="s">
        <v>85</v>
      </c>
      <c r="O13" s="38">
        <v>130.0</v>
      </c>
      <c r="P13" s="38">
        <v>130.0</v>
      </c>
      <c r="Q13" s="38">
        <v>90.0</v>
      </c>
      <c r="R13" s="38">
        <v>170.0</v>
      </c>
      <c r="S13" s="39" t="s">
        <v>202</v>
      </c>
      <c r="T13" s="70" t="s">
        <v>203</v>
      </c>
      <c r="U13" s="38" t="s">
        <v>204</v>
      </c>
      <c r="V13" s="38" t="s">
        <v>205</v>
      </c>
      <c r="W13" s="38" t="s">
        <v>90</v>
      </c>
      <c r="X13" s="38">
        <v>395.0</v>
      </c>
      <c r="Y13" s="40" t="s">
        <v>91</v>
      </c>
      <c r="Z13" s="40" t="s">
        <v>91</v>
      </c>
      <c r="AA13" s="38" t="s">
        <v>92</v>
      </c>
      <c r="AB13" s="38" t="s">
        <v>93</v>
      </c>
      <c r="AC13" s="41" t="s">
        <v>206</v>
      </c>
      <c r="AD13" s="38" t="s">
        <v>95</v>
      </c>
      <c r="AE13" s="74" t="s">
        <v>207</v>
      </c>
      <c r="AF13" s="39" t="s">
        <v>208</v>
      </c>
      <c r="AG13" s="38" t="s">
        <v>98</v>
      </c>
      <c r="AH13" s="38" t="s">
        <v>99</v>
      </c>
      <c r="AI13" s="44" t="s">
        <v>100</v>
      </c>
      <c r="AJ13" s="44">
        <v>0.0</v>
      </c>
      <c r="AK13" s="63" t="str">
        <f t="shared" si="16"/>
        <v>https://getfile.dokpub.com/yandex/get/https://disk.yandex.ru/d/bJ2qND0PcmCyGw/v1.mp4</v>
      </c>
      <c r="AL13" s="46" t="s">
        <v>102</v>
      </c>
      <c r="AM13" s="46" t="s">
        <v>103</v>
      </c>
      <c r="AN13" s="46" t="s">
        <v>104</v>
      </c>
      <c r="AO13" s="46" t="s">
        <v>105</v>
      </c>
      <c r="AP13" s="46" t="s">
        <v>106</v>
      </c>
      <c r="AQ13" s="46">
        <f t="shared" si="3"/>
        <v>553</v>
      </c>
      <c r="AR13" s="47">
        <f t="shared" si="4"/>
        <v>0.21</v>
      </c>
      <c r="AS13" s="46" t="s">
        <v>107</v>
      </c>
      <c r="AT13" s="46" t="s">
        <v>108</v>
      </c>
      <c r="AU13" s="46" t="s">
        <v>109</v>
      </c>
      <c r="AV13" s="46" t="s">
        <v>110</v>
      </c>
      <c r="AW13" s="46" t="s">
        <v>111</v>
      </c>
      <c r="AX13" s="48" t="s">
        <v>155</v>
      </c>
      <c r="AY13" s="49">
        <v>80.0</v>
      </c>
      <c r="AZ13" s="49">
        <v>137.0</v>
      </c>
      <c r="BA13" s="50">
        <f>IFERROR(__xludf.DUMMYFUNCTION("IMPORTRANGE(""https://docs.google.com/spreadsheets/d/1K9FdSDDcIaIccULM3XeD8ehMwbjQB3kapl3RppOhYx4/edit?usp=sharing"",""D46"")"),128.0)</f>
        <v>128</v>
      </c>
      <c r="BB13" s="46">
        <v>10.0</v>
      </c>
      <c r="BC13" s="46">
        <v>10.0</v>
      </c>
      <c r="BD13" s="51">
        <v>0.2</v>
      </c>
      <c r="BE13" s="46">
        <f t="shared" si="5"/>
        <v>89.6</v>
      </c>
      <c r="BF13" s="52"/>
      <c r="BG13" s="53">
        <f t="shared" si="6"/>
        <v>130.4</v>
      </c>
      <c r="BH13" s="53">
        <f t="shared" si="7"/>
        <v>73.4</v>
      </c>
      <c r="BI13" s="54">
        <f t="shared" si="8"/>
        <v>0.2910714286</v>
      </c>
      <c r="BJ13" s="47">
        <f t="shared" si="9"/>
        <v>0.1638392857</v>
      </c>
      <c r="BK13" s="55">
        <f t="shared" si="10"/>
        <v>0.21</v>
      </c>
      <c r="BL13" s="56">
        <f t="shared" si="11"/>
        <v>559</v>
      </c>
      <c r="BM13" s="57">
        <f t="shared" si="12"/>
        <v>0.2901610018</v>
      </c>
      <c r="BN13" s="46">
        <f t="shared" si="13"/>
        <v>1.989</v>
      </c>
      <c r="BO13" s="46">
        <v>25.0</v>
      </c>
      <c r="BP13" s="46">
        <v>7.0</v>
      </c>
      <c r="BQ13" s="47">
        <v>1.25</v>
      </c>
      <c r="BR13" s="46">
        <f t="shared" si="14"/>
        <v>40</v>
      </c>
      <c r="BS13" s="46">
        <f t="shared" si="15"/>
        <v>97</v>
      </c>
      <c r="BT13" s="46" t="s">
        <v>113</v>
      </c>
      <c r="BU13" s="58"/>
      <c r="BV13" s="50" t="str">
        <f>IFERROR(__xludf.DUMMYFUNCTION("IMPORTRANGE(""https://docs.google.com/spreadsheets/d/1K9FdSDDcIaIccULM3XeD8ehMwbjQB3kapl3RppOhYx4/edit?usp=sharing"",""B46"")"),"ИП-401-1")</f>
        <v>ИП-401-1</v>
      </c>
      <c r="BW13" s="59"/>
      <c r="BX13" s="60"/>
      <c r="BY13" s="61" t="str">
        <f t="shared" si="17"/>
        <v>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v>
      </c>
      <c r="BZ13" s="66" t="s">
        <v>209</v>
      </c>
      <c r="CA13" s="59" t="s">
        <v>206</v>
      </c>
      <c r="CB13" s="62"/>
      <c r="CC13" s="59"/>
    </row>
    <row r="14" ht="30.0" customHeight="1">
      <c r="A14" s="26"/>
      <c r="B14" s="27" t="s">
        <v>210</v>
      </c>
      <c r="C14" s="28" t="str">
        <f>IF(C15 = "стоп", "стоп" , "")</f>
        <v>стоп</v>
      </c>
      <c r="D14" s="29">
        <f t="shared" si="1"/>
        <v>0</v>
      </c>
      <c r="E14" s="30" t="s">
        <v>211</v>
      </c>
      <c r="F14" s="31" t="s">
        <v>212</v>
      </c>
      <c r="G14" s="32" t="s">
        <v>213</v>
      </c>
      <c r="H14" s="33">
        <v>1100.0</v>
      </c>
      <c r="I14" s="34">
        <v>0.32999999999999996</v>
      </c>
      <c r="J14" s="35">
        <f t="shared" si="2"/>
        <v>737</v>
      </c>
      <c r="K14" s="22" t="s">
        <v>214</v>
      </c>
      <c r="L14" s="22" t="s">
        <v>84</v>
      </c>
      <c r="M14" s="36" t="s">
        <v>84</v>
      </c>
      <c r="N14" s="37" t="s">
        <v>85</v>
      </c>
      <c r="O14" s="38">
        <v>240.0</v>
      </c>
      <c r="P14" s="38">
        <v>140.0</v>
      </c>
      <c r="Q14" s="38">
        <v>120.0</v>
      </c>
      <c r="R14" s="38">
        <v>220.0</v>
      </c>
      <c r="S14" s="70" t="s">
        <v>215</v>
      </c>
      <c r="T14" s="70" t="s">
        <v>203</v>
      </c>
      <c r="U14" s="38" t="s">
        <v>204</v>
      </c>
      <c r="V14" s="38" t="s">
        <v>205</v>
      </c>
      <c r="W14" s="38" t="s">
        <v>90</v>
      </c>
      <c r="X14" s="38">
        <v>395.0</v>
      </c>
      <c r="Y14" s="40" t="s">
        <v>91</v>
      </c>
      <c r="Z14" s="38">
        <v>1.0</v>
      </c>
      <c r="AA14" s="38" t="s">
        <v>92</v>
      </c>
      <c r="AB14" s="38" t="s">
        <v>93</v>
      </c>
      <c r="AC14" s="41" t="s">
        <v>216</v>
      </c>
      <c r="AD14" s="38" t="s">
        <v>95</v>
      </c>
      <c r="AE14" s="75" t="s">
        <v>207</v>
      </c>
      <c r="AF14" s="39" t="s">
        <v>208</v>
      </c>
      <c r="AG14" s="38" t="s">
        <v>98</v>
      </c>
      <c r="AH14" s="38" t="s">
        <v>99</v>
      </c>
      <c r="AI14" s="44" t="s">
        <v>100</v>
      </c>
      <c r="AJ14" s="44">
        <v>0.0</v>
      </c>
      <c r="AK14" s="63" t="str">
        <f t="shared" si="16"/>
        <v>https://getfile.dokpub.com/yandex/get/https://disk.yandex.ru/d/bJ2qND0PcmCyGw/v1.mp4</v>
      </c>
      <c r="AL14" s="46" t="s">
        <v>102</v>
      </c>
      <c r="AM14" s="46" t="s">
        <v>103</v>
      </c>
      <c r="AN14" s="46" t="s">
        <v>104</v>
      </c>
      <c r="AO14" s="46" t="s">
        <v>105</v>
      </c>
      <c r="AP14" s="46" t="s">
        <v>106</v>
      </c>
      <c r="AQ14" s="46">
        <f t="shared" si="3"/>
        <v>858</v>
      </c>
      <c r="AR14" s="47">
        <f t="shared" si="4"/>
        <v>0.22</v>
      </c>
      <c r="AS14" s="46" t="s">
        <v>107</v>
      </c>
      <c r="AT14" s="46" t="s">
        <v>108</v>
      </c>
      <c r="AU14" s="46" t="s">
        <v>109</v>
      </c>
      <c r="AV14" s="46" t="s">
        <v>110</v>
      </c>
      <c r="AW14" s="46" t="s">
        <v>111</v>
      </c>
      <c r="AX14" s="48" t="s">
        <v>155</v>
      </c>
      <c r="AY14" s="49">
        <v>98.0</v>
      </c>
      <c r="AZ14" s="49">
        <v>157.0</v>
      </c>
      <c r="BA14" s="64">
        <f>BA13*2</f>
        <v>256</v>
      </c>
      <c r="BB14" s="46">
        <v>10.0</v>
      </c>
      <c r="BC14" s="46">
        <v>10.0</v>
      </c>
      <c r="BD14" s="51">
        <v>0.2</v>
      </c>
      <c r="BE14" s="46">
        <f t="shared" si="5"/>
        <v>147.4</v>
      </c>
      <c r="BF14" s="52"/>
      <c r="BG14" s="53">
        <f t="shared" si="6"/>
        <v>215.6</v>
      </c>
      <c r="BH14" s="53">
        <f t="shared" si="7"/>
        <v>156.6</v>
      </c>
      <c r="BI14" s="54">
        <f t="shared" si="8"/>
        <v>0.2925373134</v>
      </c>
      <c r="BJ14" s="47">
        <f t="shared" si="9"/>
        <v>0.2124830393</v>
      </c>
      <c r="BK14" s="55">
        <f t="shared" si="10"/>
        <v>0.22</v>
      </c>
      <c r="BL14" s="56">
        <f t="shared" si="11"/>
        <v>866</v>
      </c>
      <c r="BM14" s="57">
        <f t="shared" si="12"/>
        <v>0.3</v>
      </c>
      <c r="BN14" s="46">
        <f t="shared" si="13"/>
        <v>3.696</v>
      </c>
      <c r="BO14" s="46">
        <v>25.0</v>
      </c>
      <c r="BP14" s="46">
        <v>7.0</v>
      </c>
      <c r="BQ14" s="47">
        <v>1.25</v>
      </c>
      <c r="BR14" s="46">
        <f t="shared" si="14"/>
        <v>57.5</v>
      </c>
      <c r="BS14" s="46">
        <f t="shared" si="15"/>
        <v>99.5</v>
      </c>
      <c r="BT14" s="46" t="s">
        <v>122</v>
      </c>
      <c r="BU14" s="65"/>
      <c r="BV14" s="59"/>
      <c r="BW14" s="59"/>
      <c r="BX14" s="60"/>
      <c r="BY14" s="61" t="str">
        <f t="shared" si="17"/>
        <v>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v>
      </c>
      <c r="BZ14" s="66" t="s">
        <v>209</v>
      </c>
      <c r="CA14" s="59" t="s">
        <v>216</v>
      </c>
      <c r="CB14" s="62"/>
      <c r="CC14" s="59"/>
    </row>
    <row r="15" ht="30.0" customHeight="1">
      <c r="A15" s="26"/>
      <c r="B15" s="67" t="s">
        <v>217</v>
      </c>
      <c r="C15" s="68" t="str">
        <f>IF('Стоп-лист'!D$10 = "стоп", "стоп" , "")</f>
        <v>стоп</v>
      </c>
      <c r="D15" s="29">
        <f t="shared" si="1"/>
        <v>0</v>
      </c>
      <c r="E15" s="30" t="s">
        <v>218</v>
      </c>
      <c r="F15" s="31" t="s">
        <v>219</v>
      </c>
      <c r="G15" s="32" t="s">
        <v>220</v>
      </c>
      <c r="H15" s="33">
        <v>1500.0</v>
      </c>
      <c r="I15" s="34">
        <v>0.3</v>
      </c>
      <c r="J15" s="35">
        <f t="shared" si="2"/>
        <v>1050</v>
      </c>
      <c r="K15" s="22" t="s">
        <v>221</v>
      </c>
      <c r="L15" s="22" t="s">
        <v>83</v>
      </c>
      <c r="M15" s="36" t="s">
        <v>84</v>
      </c>
      <c r="N15" s="37" t="s">
        <v>85</v>
      </c>
      <c r="O15" s="38">
        <v>340.0</v>
      </c>
      <c r="P15" s="38">
        <v>150.0</v>
      </c>
      <c r="Q15" s="38">
        <v>120.0</v>
      </c>
      <c r="R15" s="38">
        <v>230.0</v>
      </c>
      <c r="S15" s="70" t="s">
        <v>222</v>
      </c>
      <c r="T15" s="70" t="s">
        <v>203</v>
      </c>
      <c r="U15" s="38" t="s">
        <v>204</v>
      </c>
      <c r="V15" s="38" t="s">
        <v>205</v>
      </c>
      <c r="W15" s="38" t="s">
        <v>90</v>
      </c>
      <c r="X15" s="38">
        <v>395.0</v>
      </c>
      <c r="Y15" s="40" t="s">
        <v>91</v>
      </c>
      <c r="Z15" s="40">
        <v>1.5</v>
      </c>
      <c r="AA15" s="38" t="s">
        <v>92</v>
      </c>
      <c r="AB15" s="38" t="s">
        <v>93</v>
      </c>
      <c r="AC15" s="41" t="s">
        <v>223</v>
      </c>
      <c r="AD15" s="38" t="s">
        <v>95</v>
      </c>
      <c r="AE15" s="75" t="s">
        <v>207</v>
      </c>
      <c r="AF15" s="39" t="s">
        <v>208</v>
      </c>
      <c r="AG15" s="38" t="s">
        <v>98</v>
      </c>
      <c r="AH15" s="38" t="s">
        <v>99</v>
      </c>
      <c r="AI15" s="44" t="s">
        <v>100</v>
      </c>
      <c r="AJ15" s="44">
        <v>0.0</v>
      </c>
      <c r="AK15" s="63" t="str">
        <f t="shared" si="16"/>
        <v>https://getfile.dokpub.com/yandex/get/https://disk.yandex.ru/d/bJ2qND0PcmCyGw/v1.mp4</v>
      </c>
      <c r="AL15" s="46" t="s">
        <v>102</v>
      </c>
      <c r="AM15" s="46" t="s">
        <v>103</v>
      </c>
      <c r="AN15" s="46" t="s">
        <v>104</v>
      </c>
      <c r="AO15" s="46" t="s">
        <v>105</v>
      </c>
      <c r="AP15" s="46" t="s">
        <v>106</v>
      </c>
      <c r="AQ15" s="46">
        <f t="shared" si="3"/>
        <v>1185</v>
      </c>
      <c r="AR15" s="47">
        <f t="shared" si="4"/>
        <v>0.21</v>
      </c>
      <c r="AS15" s="46" t="s">
        <v>107</v>
      </c>
      <c r="AT15" s="46" t="s">
        <v>108</v>
      </c>
      <c r="AU15" s="46" t="s">
        <v>109</v>
      </c>
      <c r="AV15" s="46" t="s">
        <v>110</v>
      </c>
      <c r="AW15" s="46" t="s">
        <v>111</v>
      </c>
      <c r="AX15" s="48" t="s">
        <v>155</v>
      </c>
      <c r="AY15" s="49">
        <v>116.0</v>
      </c>
      <c r="AZ15" s="49">
        <v>178.0</v>
      </c>
      <c r="BA15" s="64">
        <f>BA13*3</f>
        <v>384</v>
      </c>
      <c r="BB15" s="46">
        <v>15.0</v>
      </c>
      <c r="BC15" s="46">
        <v>15.0</v>
      </c>
      <c r="BD15" s="51">
        <v>0.2</v>
      </c>
      <c r="BE15" s="46">
        <f t="shared" si="5"/>
        <v>210</v>
      </c>
      <c r="BF15" s="52"/>
      <c r="BG15" s="53">
        <f t="shared" si="6"/>
        <v>310</v>
      </c>
      <c r="BH15" s="53">
        <f t="shared" si="7"/>
        <v>248</v>
      </c>
      <c r="BI15" s="47">
        <f t="shared" si="8"/>
        <v>0.2952380952</v>
      </c>
      <c r="BJ15" s="47">
        <f t="shared" si="9"/>
        <v>0.2361904762</v>
      </c>
      <c r="BK15" s="55">
        <f t="shared" si="10"/>
        <v>0.21</v>
      </c>
      <c r="BL15" s="56">
        <f t="shared" si="11"/>
        <v>1197</v>
      </c>
      <c r="BM15" s="57">
        <f t="shared" si="12"/>
        <v>0.3054302423</v>
      </c>
      <c r="BN15" s="46">
        <f t="shared" si="13"/>
        <v>4.14</v>
      </c>
      <c r="BO15" s="46">
        <v>25.0</v>
      </c>
      <c r="BP15" s="46">
        <v>7.0</v>
      </c>
      <c r="BQ15" s="47">
        <v>1.25</v>
      </c>
      <c r="BR15" s="46">
        <f t="shared" si="14"/>
        <v>66.25</v>
      </c>
      <c r="BS15" s="46">
        <f t="shared" si="15"/>
        <v>111.75</v>
      </c>
      <c r="BT15" s="46" t="s">
        <v>131</v>
      </c>
      <c r="BU15" s="65"/>
      <c r="BV15" s="59"/>
      <c r="BW15" s="59"/>
      <c r="BX15" s="60"/>
      <c r="BY15" s="61" t="str">
        <f t="shared" si="17"/>
        <v>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v>
      </c>
      <c r="BZ15" s="66" t="s">
        <v>224</v>
      </c>
      <c r="CA15" s="59" t="s">
        <v>223</v>
      </c>
      <c r="CB15" s="62"/>
      <c r="CC15" s="59"/>
    </row>
    <row r="16" ht="30.0" customHeight="1">
      <c r="A16" s="26"/>
      <c r="B16" s="67" t="s">
        <v>225</v>
      </c>
      <c r="C16" s="68" t="str">
        <f>IF('Стоп-лист'!C$10 = "стоп", "стоп" , "")</f>
        <v>стоп</v>
      </c>
      <c r="D16" s="29">
        <f t="shared" si="1"/>
        <v>0</v>
      </c>
      <c r="E16" s="30" t="s">
        <v>226</v>
      </c>
      <c r="F16" s="31" t="s">
        <v>227</v>
      </c>
      <c r="G16" s="32" t="s">
        <v>228</v>
      </c>
      <c r="H16" s="33">
        <v>2900.0</v>
      </c>
      <c r="I16" s="34">
        <v>0.31</v>
      </c>
      <c r="J16" s="35">
        <f t="shared" si="2"/>
        <v>2001</v>
      </c>
      <c r="K16" s="22" t="s">
        <v>229</v>
      </c>
      <c r="L16" s="22" t="s">
        <v>83</v>
      </c>
      <c r="M16" s="36" t="s">
        <v>84</v>
      </c>
      <c r="N16" s="37" t="s">
        <v>85</v>
      </c>
      <c r="O16" s="38">
        <v>675.0</v>
      </c>
      <c r="P16" s="38">
        <v>200.0</v>
      </c>
      <c r="Q16" s="38">
        <v>150.0</v>
      </c>
      <c r="R16" s="38">
        <v>300.0</v>
      </c>
      <c r="S16" s="70" t="s">
        <v>230</v>
      </c>
      <c r="T16" s="70" t="s">
        <v>203</v>
      </c>
      <c r="U16" s="38" t="s">
        <v>204</v>
      </c>
      <c r="V16" s="38" t="s">
        <v>205</v>
      </c>
      <c r="W16" s="38" t="s">
        <v>90</v>
      </c>
      <c r="X16" s="38">
        <v>395.0</v>
      </c>
      <c r="Y16" s="40">
        <v>1.0</v>
      </c>
      <c r="Z16" s="40">
        <v>1.5</v>
      </c>
      <c r="AA16" s="38" t="s">
        <v>92</v>
      </c>
      <c r="AB16" s="38" t="s">
        <v>93</v>
      </c>
      <c r="AC16" s="41" t="s">
        <v>231</v>
      </c>
      <c r="AD16" s="38" t="s">
        <v>95</v>
      </c>
      <c r="AE16" s="75" t="s">
        <v>207</v>
      </c>
      <c r="AF16" s="39" t="s">
        <v>208</v>
      </c>
      <c r="AG16" s="38" t="s">
        <v>98</v>
      </c>
      <c r="AH16" s="38" t="s">
        <v>99</v>
      </c>
      <c r="AI16" s="44" t="s">
        <v>100</v>
      </c>
      <c r="AJ16" s="44">
        <v>0.0</v>
      </c>
      <c r="AK16" s="63" t="str">
        <f t="shared" si="16"/>
        <v>https://getfile.dokpub.com/yandex/get/https://disk.yandex.ru/d/bJ2qND0PcmCyGw/v1.mp4</v>
      </c>
      <c r="AL16" s="46" t="s">
        <v>102</v>
      </c>
      <c r="AM16" s="46" t="s">
        <v>103</v>
      </c>
      <c r="AN16" s="46" t="s">
        <v>104</v>
      </c>
      <c r="AO16" s="46" t="s">
        <v>105</v>
      </c>
      <c r="AP16" s="46" t="s">
        <v>106</v>
      </c>
      <c r="AQ16" s="46">
        <f t="shared" si="3"/>
        <v>2204</v>
      </c>
      <c r="AR16" s="47">
        <f t="shared" si="4"/>
        <v>0.24</v>
      </c>
      <c r="AS16" s="46" t="s">
        <v>107</v>
      </c>
      <c r="AT16" s="46" t="s">
        <v>108</v>
      </c>
      <c r="AU16" s="46" t="s">
        <v>109</v>
      </c>
      <c r="AV16" s="46" t="s">
        <v>110</v>
      </c>
      <c r="AW16" s="46" t="s">
        <v>111</v>
      </c>
      <c r="AX16" s="48" t="s">
        <v>155</v>
      </c>
      <c r="AY16" s="49">
        <v>198.0</v>
      </c>
      <c r="AZ16" s="49">
        <v>282.0</v>
      </c>
      <c r="BA16" s="64">
        <f>BA15*2</f>
        <v>768</v>
      </c>
      <c r="BB16" s="46">
        <v>20.0</v>
      </c>
      <c r="BC16" s="46">
        <v>20.0</v>
      </c>
      <c r="BD16" s="51">
        <v>0.2</v>
      </c>
      <c r="BE16" s="46">
        <f t="shared" si="5"/>
        <v>400.2</v>
      </c>
      <c r="BF16" s="52"/>
      <c r="BG16" s="53">
        <f t="shared" si="6"/>
        <v>594.8</v>
      </c>
      <c r="BH16" s="53">
        <f t="shared" si="7"/>
        <v>510.8</v>
      </c>
      <c r="BI16" s="47">
        <f t="shared" si="8"/>
        <v>0.2972513743</v>
      </c>
      <c r="BJ16" s="47">
        <f t="shared" si="9"/>
        <v>0.2552723638</v>
      </c>
      <c r="BK16" s="55">
        <f t="shared" si="10"/>
        <v>0.24</v>
      </c>
      <c r="BL16" s="56">
        <f t="shared" si="11"/>
        <v>2224</v>
      </c>
      <c r="BM16" s="57">
        <f t="shared" si="12"/>
        <v>0.3098920863</v>
      </c>
      <c r="BN16" s="46">
        <f t="shared" si="13"/>
        <v>9</v>
      </c>
      <c r="BO16" s="46">
        <v>25.0</v>
      </c>
      <c r="BP16" s="46">
        <v>7.0</v>
      </c>
      <c r="BQ16" s="47">
        <v>1.25</v>
      </c>
      <c r="BR16" s="46">
        <f t="shared" si="14"/>
        <v>101.25</v>
      </c>
      <c r="BS16" s="46">
        <f t="shared" si="15"/>
        <v>180.75</v>
      </c>
      <c r="BT16" s="46" t="s">
        <v>139</v>
      </c>
      <c r="BU16" s="65"/>
      <c r="BV16" s="59"/>
      <c r="BW16" s="59"/>
      <c r="BX16" s="60"/>
      <c r="BY16" s="61" t="str">
        <f t="shared" si="17"/>
        <v>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v>
      </c>
      <c r="BZ16" s="66" t="s">
        <v>232</v>
      </c>
      <c r="CA16" s="59" t="s">
        <v>231</v>
      </c>
      <c r="CB16" s="62"/>
      <c r="CC16" s="59"/>
    </row>
    <row r="17" ht="30.0" customHeight="1">
      <c r="A17" s="26"/>
      <c r="B17" s="67" t="s">
        <v>233</v>
      </c>
      <c r="C17" s="68" t="str">
        <f>IF('Стоп-лист'!C$10 = "стоп", "стоп" , "")</f>
        <v>стоп</v>
      </c>
      <c r="D17" s="29">
        <f t="shared" si="1"/>
        <v>0</v>
      </c>
      <c r="E17" s="30" t="s">
        <v>234</v>
      </c>
      <c r="F17" s="31" t="s">
        <v>235</v>
      </c>
      <c r="G17" s="32" t="s">
        <v>236</v>
      </c>
      <c r="H17" s="33">
        <v>4400.0</v>
      </c>
      <c r="I17" s="34">
        <v>0.31</v>
      </c>
      <c r="J17" s="35">
        <f t="shared" si="2"/>
        <v>3036</v>
      </c>
      <c r="K17" s="22" t="s">
        <v>237</v>
      </c>
      <c r="L17" s="22" t="s">
        <v>83</v>
      </c>
      <c r="M17" s="36" t="s">
        <v>84</v>
      </c>
      <c r="N17" s="37" t="s">
        <v>85</v>
      </c>
      <c r="O17" s="38">
        <v>970.0</v>
      </c>
      <c r="P17" s="38">
        <v>500.0</v>
      </c>
      <c r="Q17" s="38">
        <v>120.0</v>
      </c>
      <c r="R17" s="38">
        <v>450.0</v>
      </c>
      <c r="S17" s="70" t="s">
        <v>238</v>
      </c>
      <c r="T17" s="70" t="s">
        <v>203</v>
      </c>
      <c r="U17" s="38" t="s">
        <v>204</v>
      </c>
      <c r="V17" s="38" t="s">
        <v>205</v>
      </c>
      <c r="W17" s="38" t="s">
        <v>90</v>
      </c>
      <c r="X17" s="38">
        <v>395.0</v>
      </c>
      <c r="Y17" s="40">
        <v>1.5</v>
      </c>
      <c r="Z17" s="40">
        <v>1.5</v>
      </c>
      <c r="AA17" s="38" t="s">
        <v>92</v>
      </c>
      <c r="AB17" s="38" t="s">
        <v>93</v>
      </c>
      <c r="AC17" s="41" t="s">
        <v>239</v>
      </c>
      <c r="AD17" s="38" t="s">
        <v>95</v>
      </c>
      <c r="AE17" s="75" t="s">
        <v>207</v>
      </c>
      <c r="AF17" s="39" t="s">
        <v>208</v>
      </c>
      <c r="AG17" s="38" t="s">
        <v>98</v>
      </c>
      <c r="AH17" s="38" t="s">
        <v>99</v>
      </c>
      <c r="AI17" s="44" t="s">
        <v>100</v>
      </c>
      <c r="AJ17" s="44">
        <v>0.0</v>
      </c>
      <c r="AK17" s="63" t="str">
        <f t="shared" si="16"/>
        <v>https://getfile.dokpub.com/yandex/get/https://disk.yandex.ru/d/bJ2qND0PcmCyGw/v1.mp4</v>
      </c>
      <c r="AL17" s="46" t="s">
        <v>102</v>
      </c>
      <c r="AM17" s="46" t="s">
        <v>103</v>
      </c>
      <c r="AN17" s="46" t="s">
        <v>104</v>
      </c>
      <c r="AO17" s="46" t="s">
        <v>105</v>
      </c>
      <c r="AP17" s="46" t="s">
        <v>106</v>
      </c>
      <c r="AQ17" s="46">
        <f t="shared" si="3"/>
        <v>3388</v>
      </c>
      <c r="AR17" s="47">
        <f t="shared" si="4"/>
        <v>0.23</v>
      </c>
      <c r="AS17" s="46" t="s">
        <v>107</v>
      </c>
      <c r="AT17" s="46" t="s">
        <v>108</v>
      </c>
      <c r="AU17" s="46" t="s">
        <v>109</v>
      </c>
      <c r="AV17" s="46" t="s">
        <v>110</v>
      </c>
      <c r="AW17" s="46" t="s">
        <v>111</v>
      </c>
      <c r="AX17" s="48" t="s">
        <v>155</v>
      </c>
      <c r="AY17" s="49">
        <v>318.0</v>
      </c>
      <c r="AZ17" s="49">
        <v>466.0</v>
      </c>
      <c r="BA17" s="64">
        <f>BA15*3</f>
        <v>1152</v>
      </c>
      <c r="BB17" s="46">
        <v>30.0</v>
      </c>
      <c r="BC17" s="46">
        <v>30.0</v>
      </c>
      <c r="BD17" s="51">
        <v>0.2</v>
      </c>
      <c r="BE17" s="46">
        <f t="shared" si="5"/>
        <v>607.2</v>
      </c>
      <c r="BF17" s="52"/>
      <c r="BG17" s="53">
        <f t="shared" si="6"/>
        <v>898.8</v>
      </c>
      <c r="BH17" s="53">
        <f t="shared" si="7"/>
        <v>750.8</v>
      </c>
      <c r="BI17" s="47">
        <f t="shared" si="8"/>
        <v>0.2960474308</v>
      </c>
      <c r="BJ17" s="47">
        <f t="shared" si="9"/>
        <v>0.2472990777</v>
      </c>
      <c r="BK17" s="55">
        <f t="shared" si="10"/>
        <v>0.23</v>
      </c>
      <c r="BL17" s="56">
        <f t="shared" si="11"/>
        <v>3410</v>
      </c>
      <c r="BM17" s="57">
        <f t="shared" si="12"/>
        <v>0.3079178886</v>
      </c>
      <c r="BN17" s="46">
        <f t="shared" si="13"/>
        <v>27</v>
      </c>
      <c r="BO17" s="46">
        <v>25.0</v>
      </c>
      <c r="BP17" s="46">
        <v>7.0</v>
      </c>
      <c r="BQ17" s="47">
        <v>1.25</v>
      </c>
      <c r="BR17" s="46">
        <f t="shared" si="14"/>
        <v>258.75</v>
      </c>
      <c r="BS17" s="46">
        <f t="shared" si="15"/>
        <v>207.25</v>
      </c>
      <c r="BT17" s="46" t="s">
        <v>147</v>
      </c>
      <c r="BU17" s="65"/>
      <c r="BV17" s="59"/>
      <c r="BW17" s="59"/>
      <c r="BX17" s="60"/>
      <c r="BY17" s="61" t="str">
        <f t="shared" si="17"/>
        <v>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v>
      </c>
      <c r="BZ17" s="66" t="s">
        <v>240</v>
      </c>
      <c r="CA17" s="59" t="s">
        <v>239</v>
      </c>
      <c r="CB17" s="62"/>
      <c r="CC17" s="59"/>
    </row>
    <row r="18" ht="30.0" customHeight="1">
      <c r="A18" s="26"/>
      <c r="B18" s="67" t="s">
        <v>241</v>
      </c>
      <c r="C18" s="68" t="str">
        <f>IF('Стоп-лист'!C$10 = "стоп", "стоп" , "")</f>
        <v>стоп</v>
      </c>
      <c r="D18" s="29">
        <f t="shared" si="1"/>
        <v>0</v>
      </c>
      <c r="E18" s="30" t="s">
        <v>242</v>
      </c>
      <c r="F18" s="31" t="s">
        <v>243</v>
      </c>
      <c r="G18" s="32" t="s">
        <v>244</v>
      </c>
      <c r="H18" s="33">
        <v>5800.0</v>
      </c>
      <c r="I18" s="34">
        <v>0.26</v>
      </c>
      <c r="J18" s="35">
        <f t="shared" si="2"/>
        <v>4292</v>
      </c>
      <c r="K18" s="22" t="s">
        <v>245</v>
      </c>
      <c r="L18" s="22" t="s">
        <v>83</v>
      </c>
      <c r="M18" s="36" t="s">
        <v>84</v>
      </c>
      <c r="N18" s="37" t="s">
        <v>85</v>
      </c>
      <c r="O18" s="38">
        <v>1400.0</v>
      </c>
      <c r="P18" s="38">
        <v>350.0</v>
      </c>
      <c r="Q18" s="38">
        <v>250.0</v>
      </c>
      <c r="R18" s="38">
        <v>450.0</v>
      </c>
      <c r="S18" s="70" t="s">
        <v>246</v>
      </c>
      <c r="T18" s="70" t="s">
        <v>203</v>
      </c>
      <c r="U18" s="38" t="s">
        <v>204</v>
      </c>
      <c r="V18" s="38" t="s">
        <v>205</v>
      </c>
      <c r="W18" s="38" t="s">
        <v>90</v>
      </c>
      <c r="X18" s="38">
        <v>395.0</v>
      </c>
      <c r="Y18" s="40">
        <v>2.0</v>
      </c>
      <c r="Z18" s="40">
        <v>1.45</v>
      </c>
      <c r="AA18" s="38" t="s">
        <v>92</v>
      </c>
      <c r="AB18" s="38" t="s">
        <v>93</v>
      </c>
      <c r="AC18" s="41" t="s">
        <v>247</v>
      </c>
      <c r="AD18" s="38" t="s">
        <v>95</v>
      </c>
      <c r="AE18" s="75" t="s">
        <v>207</v>
      </c>
      <c r="AF18" s="39" t="s">
        <v>208</v>
      </c>
      <c r="AG18" s="38" t="s">
        <v>98</v>
      </c>
      <c r="AH18" s="38" t="s">
        <v>99</v>
      </c>
      <c r="AI18" s="44" t="s">
        <v>100</v>
      </c>
      <c r="AJ18" s="44">
        <v>0.0</v>
      </c>
      <c r="AK18" s="63" t="str">
        <f t="shared" si="16"/>
        <v>https://getfile.dokpub.com/yandex/get/https://disk.yandex.ru/d/bJ2qND0PcmCyGw/v1.mp4</v>
      </c>
      <c r="AL18" s="46" t="s">
        <v>102</v>
      </c>
      <c r="AM18" s="46" t="s">
        <v>103</v>
      </c>
      <c r="AN18" s="46" t="s">
        <v>104</v>
      </c>
      <c r="AO18" s="46" t="s">
        <v>105</v>
      </c>
      <c r="AP18" s="46" t="s">
        <v>106</v>
      </c>
      <c r="AQ18" s="46">
        <f t="shared" si="3"/>
        <v>4814</v>
      </c>
      <c r="AR18" s="47">
        <f t="shared" si="4"/>
        <v>0.17</v>
      </c>
      <c r="AS18" s="46" t="s">
        <v>107</v>
      </c>
      <c r="AT18" s="46" t="s">
        <v>108</v>
      </c>
      <c r="AU18" s="46" t="s">
        <v>109</v>
      </c>
      <c r="AV18" s="46" t="s">
        <v>110</v>
      </c>
      <c r="AW18" s="46" t="s">
        <v>111</v>
      </c>
      <c r="AX18" s="48" t="s">
        <v>112</v>
      </c>
      <c r="AY18" s="49">
        <v>522.0</v>
      </c>
      <c r="AZ18" s="49">
        <v>721.0</v>
      </c>
      <c r="BA18" s="64">
        <f>BA16*2</f>
        <v>1536</v>
      </c>
      <c r="BB18" s="46">
        <v>30.0</v>
      </c>
      <c r="BC18" s="46">
        <v>80.0</v>
      </c>
      <c r="BD18" s="51">
        <v>0.2</v>
      </c>
      <c r="BE18" s="46">
        <f t="shared" si="5"/>
        <v>858.4</v>
      </c>
      <c r="BF18" s="52"/>
      <c r="BG18" s="53">
        <f t="shared" si="6"/>
        <v>1265.6</v>
      </c>
      <c r="BH18" s="53">
        <f t="shared" si="7"/>
        <v>1066.6</v>
      </c>
      <c r="BI18" s="47">
        <f t="shared" si="8"/>
        <v>0.2948741845</v>
      </c>
      <c r="BJ18" s="47">
        <f t="shared" si="9"/>
        <v>0.2485088537</v>
      </c>
      <c r="BK18" s="55">
        <f t="shared" si="10"/>
        <v>0.17</v>
      </c>
      <c r="BL18" s="56">
        <f t="shared" si="11"/>
        <v>4814</v>
      </c>
      <c r="BM18" s="57">
        <f t="shared" si="12"/>
        <v>0.3083090985</v>
      </c>
      <c r="BN18" s="46">
        <f t="shared" si="13"/>
        <v>39.375</v>
      </c>
      <c r="BO18" s="46">
        <v>25.0</v>
      </c>
      <c r="BP18" s="46">
        <v>7.0</v>
      </c>
      <c r="BQ18" s="47">
        <v>1.25</v>
      </c>
      <c r="BR18" s="46">
        <f t="shared" si="14"/>
        <v>372.5</v>
      </c>
      <c r="BS18" s="46">
        <f t="shared" si="15"/>
        <v>348.5</v>
      </c>
      <c r="BT18" s="46">
        <v>200.0</v>
      </c>
      <c r="BU18" s="65"/>
      <c r="BV18" s="59"/>
      <c r="BW18" s="59"/>
      <c r="BX18" s="60"/>
      <c r="BY18" s="61" t="str">
        <f t="shared" si="17"/>
        <v>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v>
      </c>
      <c r="BZ18" s="66" t="s">
        <v>248</v>
      </c>
      <c r="CA18" s="59" t="s">
        <v>247</v>
      </c>
      <c r="CB18" s="62"/>
      <c r="CC18" s="59"/>
    </row>
    <row r="19" ht="30.0" customHeight="1">
      <c r="A19" s="26"/>
      <c r="B19" s="67" t="s">
        <v>249</v>
      </c>
      <c r="C19" s="68" t="str">
        <f>IF('Стоп-лист'!C$10 = "стоп", "стоп" , "")</f>
        <v>стоп</v>
      </c>
      <c r="D19" s="29">
        <f t="shared" si="1"/>
        <v>0</v>
      </c>
      <c r="E19" s="30" t="s">
        <v>250</v>
      </c>
      <c r="F19" s="31" t="s">
        <v>251</v>
      </c>
      <c r="G19" s="32" t="s">
        <v>252</v>
      </c>
      <c r="H19" s="33">
        <v>8700.0</v>
      </c>
      <c r="I19" s="34">
        <v>0.28</v>
      </c>
      <c r="J19" s="35">
        <f t="shared" si="2"/>
        <v>6264</v>
      </c>
      <c r="K19" s="22" t="s">
        <v>253</v>
      </c>
      <c r="L19" s="22" t="s">
        <v>83</v>
      </c>
      <c r="M19" s="36" t="s">
        <v>84</v>
      </c>
      <c r="N19" s="37" t="s">
        <v>85</v>
      </c>
      <c r="O19" s="38">
        <v>2000.0</v>
      </c>
      <c r="P19" s="38">
        <v>400.0</v>
      </c>
      <c r="Q19" s="38">
        <v>300.0</v>
      </c>
      <c r="R19" s="38">
        <v>500.0</v>
      </c>
      <c r="S19" s="70" t="s">
        <v>254</v>
      </c>
      <c r="T19" s="70" t="s">
        <v>203</v>
      </c>
      <c r="U19" s="38" t="s">
        <v>204</v>
      </c>
      <c r="V19" s="38" t="s">
        <v>205</v>
      </c>
      <c r="W19" s="38" t="s">
        <v>90</v>
      </c>
      <c r="X19" s="38">
        <v>395.0</v>
      </c>
      <c r="Y19" s="40">
        <v>3.0</v>
      </c>
      <c r="Z19" s="40">
        <v>1.5</v>
      </c>
      <c r="AA19" s="38" t="s">
        <v>92</v>
      </c>
      <c r="AB19" s="38" t="s">
        <v>93</v>
      </c>
      <c r="AC19" s="41" t="s">
        <v>255</v>
      </c>
      <c r="AD19" s="38" t="s">
        <v>95</v>
      </c>
      <c r="AE19" s="75" t="s">
        <v>207</v>
      </c>
      <c r="AF19" s="39" t="s">
        <v>208</v>
      </c>
      <c r="AG19" s="38" t="s">
        <v>98</v>
      </c>
      <c r="AH19" s="38" t="s">
        <v>99</v>
      </c>
      <c r="AI19" s="44" t="s">
        <v>100</v>
      </c>
      <c r="AJ19" s="44">
        <v>0.0</v>
      </c>
      <c r="AK19" s="63" t="str">
        <f t="shared" si="16"/>
        <v>https://getfile.dokpub.com/yandex/get/https://disk.yandex.ru/d/bJ2qND0PcmCyGw/v1.mp4</v>
      </c>
      <c r="AL19" s="46" t="s">
        <v>102</v>
      </c>
      <c r="AM19" s="46" t="s">
        <v>103</v>
      </c>
      <c r="AN19" s="46" t="s">
        <v>104</v>
      </c>
      <c r="AO19" s="46" t="s">
        <v>105</v>
      </c>
      <c r="AP19" s="46" t="s">
        <v>106</v>
      </c>
      <c r="AQ19" s="46">
        <f t="shared" si="3"/>
        <v>7047</v>
      </c>
      <c r="AR19" s="47">
        <f t="shared" si="4"/>
        <v>0.19</v>
      </c>
      <c r="AS19" s="46" t="s">
        <v>107</v>
      </c>
      <c r="AT19" s="46" t="s">
        <v>108</v>
      </c>
      <c r="AU19" s="46" t="s">
        <v>109</v>
      </c>
      <c r="AV19" s="46" t="s">
        <v>110</v>
      </c>
      <c r="AW19" s="46" t="s">
        <v>111</v>
      </c>
      <c r="AX19" s="48" t="s">
        <v>112</v>
      </c>
      <c r="AY19" s="49">
        <v>770.0</v>
      </c>
      <c r="AZ19" s="49">
        <v>1051.0</v>
      </c>
      <c r="BA19" s="64">
        <f>BA16*3</f>
        <v>2304</v>
      </c>
      <c r="BB19" s="46">
        <v>40.0</v>
      </c>
      <c r="BC19" s="46">
        <v>80.0</v>
      </c>
      <c r="BD19" s="51">
        <v>0.2</v>
      </c>
      <c r="BE19" s="46">
        <f t="shared" si="5"/>
        <v>1252.8</v>
      </c>
      <c r="BF19" s="52"/>
      <c r="BG19" s="53">
        <f t="shared" si="6"/>
        <v>1817.2</v>
      </c>
      <c r="BH19" s="53">
        <f t="shared" si="7"/>
        <v>1536.2</v>
      </c>
      <c r="BI19" s="47">
        <f t="shared" si="8"/>
        <v>0.2901021711</v>
      </c>
      <c r="BJ19" s="47">
        <f t="shared" si="9"/>
        <v>0.2452426564</v>
      </c>
      <c r="BK19" s="55">
        <f t="shared" si="10"/>
        <v>0.19</v>
      </c>
      <c r="BL19" s="56">
        <f t="shared" si="11"/>
        <v>7056</v>
      </c>
      <c r="BM19" s="57">
        <f t="shared" si="12"/>
        <v>0.3075113379</v>
      </c>
      <c r="BN19" s="46">
        <f t="shared" si="13"/>
        <v>60</v>
      </c>
      <c r="BO19" s="46">
        <v>25.0</v>
      </c>
      <c r="BP19" s="46">
        <v>7.0</v>
      </c>
      <c r="BQ19" s="47">
        <v>1.25</v>
      </c>
      <c r="BR19" s="46">
        <f t="shared" si="14"/>
        <v>547.5</v>
      </c>
      <c r="BS19" s="46">
        <f t="shared" si="15"/>
        <v>503.5</v>
      </c>
      <c r="BT19" s="46">
        <v>300.0</v>
      </c>
      <c r="BU19" s="65"/>
      <c r="BV19" s="59"/>
      <c r="BW19" s="59"/>
      <c r="BX19" s="60"/>
      <c r="BY19" s="61" t="str">
        <f t="shared" si="17"/>
        <v>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v>
      </c>
      <c r="BZ19" s="66" t="s">
        <v>256</v>
      </c>
      <c r="CA19" s="59" t="s">
        <v>255</v>
      </c>
      <c r="CB19" s="62"/>
      <c r="CC19" s="59"/>
    </row>
    <row r="20" ht="30.0" customHeight="1">
      <c r="A20" s="26"/>
      <c r="B20" s="67" t="s">
        <v>257</v>
      </c>
      <c r="C20" s="68" t="str">
        <f>IF('Стоп-лист'!C$10 = "стоп", "стоп" , "")</f>
        <v>стоп</v>
      </c>
      <c r="D20" s="29">
        <f t="shared" si="1"/>
        <v>0</v>
      </c>
      <c r="E20" s="30" t="s">
        <v>258</v>
      </c>
      <c r="F20" s="76" t="s">
        <v>259</v>
      </c>
      <c r="G20" s="32" t="s">
        <v>260</v>
      </c>
      <c r="H20" s="33">
        <v>11600.0</v>
      </c>
      <c r="I20" s="34">
        <v>0.27</v>
      </c>
      <c r="J20" s="35">
        <f t="shared" si="2"/>
        <v>8468</v>
      </c>
      <c r="K20" s="37" t="s">
        <v>261</v>
      </c>
      <c r="L20" s="22" t="s">
        <v>83</v>
      </c>
      <c r="M20" s="36" t="s">
        <v>84</v>
      </c>
      <c r="N20" s="37" t="s">
        <v>85</v>
      </c>
      <c r="O20" s="38">
        <v>2700.0</v>
      </c>
      <c r="P20" s="38">
        <v>450.0</v>
      </c>
      <c r="Q20" s="38">
        <v>350.0</v>
      </c>
      <c r="R20" s="38">
        <v>600.0</v>
      </c>
      <c r="S20" s="70" t="s">
        <v>262</v>
      </c>
      <c r="T20" s="70" t="s">
        <v>203</v>
      </c>
      <c r="U20" s="38" t="s">
        <v>204</v>
      </c>
      <c r="V20" s="38" t="s">
        <v>205</v>
      </c>
      <c r="W20" s="38" t="s">
        <v>90</v>
      </c>
      <c r="X20" s="38">
        <v>395.0</v>
      </c>
      <c r="Y20" s="40">
        <v>4.0</v>
      </c>
      <c r="Z20" s="40">
        <v>1.5</v>
      </c>
      <c r="AA20" s="38" t="s">
        <v>92</v>
      </c>
      <c r="AB20" s="38" t="s">
        <v>93</v>
      </c>
      <c r="AC20" s="41" t="s">
        <v>263</v>
      </c>
      <c r="AD20" s="38" t="s">
        <v>95</v>
      </c>
      <c r="AE20" s="75" t="s">
        <v>207</v>
      </c>
      <c r="AF20" s="39" t="s">
        <v>208</v>
      </c>
      <c r="AG20" s="38" t="s">
        <v>98</v>
      </c>
      <c r="AH20" s="38" t="s">
        <v>99</v>
      </c>
      <c r="AI20" s="44" t="s">
        <v>100</v>
      </c>
      <c r="AJ20" s="44">
        <v>0.0</v>
      </c>
      <c r="AK20" s="63" t="str">
        <f t="shared" si="16"/>
        <v>https://getfile.dokpub.com/yandex/get/https://disk.yandex.ru/d/bJ2qND0PcmCyGw/v1.mp4</v>
      </c>
      <c r="AL20" s="46" t="s">
        <v>102</v>
      </c>
      <c r="AM20" s="46" t="s">
        <v>103</v>
      </c>
      <c r="AN20" s="46" t="s">
        <v>104</v>
      </c>
      <c r="AO20" s="46" t="s">
        <v>105</v>
      </c>
      <c r="AP20" s="46" t="s">
        <v>106</v>
      </c>
      <c r="AQ20" s="46">
        <f t="shared" si="3"/>
        <v>9512</v>
      </c>
      <c r="AR20" s="47">
        <f t="shared" si="4"/>
        <v>0.18</v>
      </c>
      <c r="AS20" s="46" t="s">
        <v>107</v>
      </c>
      <c r="AT20" s="46" t="s">
        <v>108</v>
      </c>
      <c r="AU20" s="46" t="s">
        <v>109</v>
      </c>
      <c r="AV20" s="46" t="s">
        <v>110</v>
      </c>
      <c r="AW20" s="46" t="s">
        <v>111</v>
      </c>
      <c r="AX20" s="48" t="s">
        <v>112</v>
      </c>
      <c r="AY20" s="49">
        <v>1108.0</v>
      </c>
      <c r="AZ20" s="49">
        <v>1516.0</v>
      </c>
      <c r="BA20" s="64">
        <f>BA16*4</f>
        <v>3072</v>
      </c>
      <c r="BB20" s="46">
        <v>40.0</v>
      </c>
      <c r="BC20" s="46">
        <v>80.0</v>
      </c>
      <c r="BD20" s="51">
        <v>0.2</v>
      </c>
      <c r="BE20" s="46">
        <f t="shared" si="5"/>
        <v>1693.6</v>
      </c>
      <c r="BF20" s="52"/>
      <c r="BG20" s="53">
        <f t="shared" si="6"/>
        <v>2474.4</v>
      </c>
      <c r="BH20" s="53">
        <f t="shared" si="7"/>
        <v>2066.4</v>
      </c>
      <c r="BI20" s="47">
        <f t="shared" si="8"/>
        <v>0.2922059518</v>
      </c>
      <c r="BJ20" s="47">
        <f t="shared" si="9"/>
        <v>0.2440245631</v>
      </c>
      <c r="BK20" s="55">
        <f t="shared" si="10"/>
        <v>0.18</v>
      </c>
      <c r="BL20" s="56">
        <f t="shared" si="11"/>
        <v>9554</v>
      </c>
      <c r="BM20" s="57">
        <f t="shared" si="12"/>
        <v>0.3072221059</v>
      </c>
      <c r="BN20" s="46">
        <f t="shared" si="13"/>
        <v>94.5</v>
      </c>
      <c r="BO20" s="46">
        <v>25.0</v>
      </c>
      <c r="BP20" s="46">
        <v>7.0</v>
      </c>
      <c r="BQ20" s="47">
        <v>1.25</v>
      </c>
      <c r="BR20" s="46">
        <f t="shared" si="14"/>
        <v>853.75</v>
      </c>
      <c r="BS20" s="46">
        <f t="shared" si="15"/>
        <v>662.25</v>
      </c>
      <c r="BT20" s="46">
        <v>400.0</v>
      </c>
      <c r="BU20" s="65"/>
      <c r="BV20" s="59"/>
      <c r="BW20" s="59"/>
      <c r="BX20" s="60"/>
      <c r="BY20" s="61" t="str">
        <f t="shared" si="17"/>
        <v>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v>
      </c>
      <c r="BZ20" s="66" t="s">
        <v>264</v>
      </c>
      <c r="CA20" s="59" t="s">
        <v>263</v>
      </c>
      <c r="CB20" s="62"/>
      <c r="CC20" s="59"/>
    </row>
    <row r="21" ht="30.0" customHeight="1">
      <c r="A21" s="26"/>
      <c r="B21" s="67" t="s">
        <v>265</v>
      </c>
      <c r="C21" s="68" t="str">
        <f>IF('Стоп-лист'!C$10 = "стоп", "стоп" , "")</f>
        <v>стоп</v>
      </c>
      <c r="D21" s="29">
        <f t="shared" si="1"/>
        <v>0</v>
      </c>
      <c r="E21" s="30" t="s">
        <v>266</v>
      </c>
      <c r="F21" s="31" t="s">
        <v>267</v>
      </c>
      <c r="G21" s="32" t="s">
        <v>268</v>
      </c>
      <c r="H21" s="33">
        <v>14500.0</v>
      </c>
      <c r="I21" s="34">
        <v>0.29000000000000004</v>
      </c>
      <c r="J21" s="35">
        <f t="shared" si="2"/>
        <v>10295</v>
      </c>
      <c r="K21" s="22" t="s">
        <v>269</v>
      </c>
      <c r="L21" s="22" t="s">
        <v>83</v>
      </c>
      <c r="M21" s="36" t="s">
        <v>84</v>
      </c>
      <c r="N21" s="37" t="s">
        <v>85</v>
      </c>
      <c r="O21" s="72">
        <v>3500.0</v>
      </c>
      <c r="P21" s="72">
        <v>400.0</v>
      </c>
      <c r="Q21" s="72">
        <v>400.0</v>
      </c>
      <c r="R21" s="72">
        <v>600.0</v>
      </c>
      <c r="S21" s="70" t="s">
        <v>270</v>
      </c>
      <c r="T21" s="70" t="s">
        <v>203</v>
      </c>
      <c r="U21" s="38" t="s">
        <v>204</v>
      </c>
      <c r="V21" s="38" t="s">
        <v>205</v>
      </c>
      <c r="W21" s="38" t="s">
        <v>90</v>
      </c>
      <c r="X21" s="38">
        <v>395.0</v>
      </c>
      <c r="Y21" s="40">
        <v>5.0</v>
      </c>
      <c r="Z21" s="40">
        <v>1.5</v>
      </c>
      <c r="AA21" s="38" t="s">
        <v>92</v>
      </c>
      <c r="AB21" s="38" t="s">
        <v>93</v>
      </c>
      <c r="AC21" s="41" t="s">
        <v>271</v>
      </c>
      <c r="AD21" s="38" t="s">
        <v>95</v>
      </c>
      <c r="AE21" s="75" t="s">
        <v>207</v>
      </c>
      <c r="AF21" s="39" t="s">
        <v>208</v>
      </c>
      <c r="AG21" s="38" t="s">
        <v>98</v>
      </c>
      <c r="AH21" s="38" t="s">
        <v>99</v>
      </c>
      <c r="AI21" s="44" t="s">
        <v>100</v>
      </c>
      <c r="AJ21" s="44">
        <v>0.0</v>
      </c>
      <c r="AK21" s="63" t="str">
        <f t="shared" si="16"/>
        <v>https://getfile.dokpub.com/yandex/get/https://disk.yandex.ru/d/bJ2qND0PcmCyGw/v1.mp4</v>
      </c>
      <c r="AL21" s="46" t="s">
        <v>102</v>
      </c>
      <c r="AM21" s="46" t="s">
        <v>103</v>
      </c>
      <c r="AN21" s="46" t="s">
        <v>104</v>
      </c>
      <c r="AO21" s="46" t="s">
        <v>105</v>
      </c>
      <c r="AP21" s="46" t="s">
        <v>106</v>
      </c>
      <c r="AQ21" s="46">
        <f t="shared" si="3"/>
        <v>11455</v>
      </c>
      <c r="AR21" s="47">
        <f t="shared" si="4"/>
        <v>0.21</v>
      </c>
      <c r="AS21" s="46" t="s">
        <v>107</v>
      </c>
      <c r="AT21" s="46" t="s">
        <v>108</v>
      </c>
      <c r="AU21" s="46" t="s">
        <v>109</v>
      </c>
      <c r="AV21" s="46" t="s">
        <v>110</v>
      </c>
      <c r="AW21" s="46" t="s">
        <v>111</v>
      </c>
      <c r="AX21" s="48" t="s">
        <v>112</v>
      </c>
      <c r="AY21" s="49">
        <v>1266.0</v>
      </c>
      <c r="AZ21" s="49">
        <v>1719.0</v>
      </c>
      <c r="BA21" s="64">
        <f>BA16*5</f>
        <v>3840</v>
      </c>
      <c r="BB21" s="46">
        <v>50.0</v>
      </c>
      <c r="BC21" s="46">
        <v>80.0</v>
      </c>
      <c r="BD21" s="51">
        <v>0.2</v>
      </c>
      <c r="BE21" s="46">
        <f t="shared" si="5"/>
        <v>2059</v>
      </c>
      <c r="BF21" s="52"/>
      <c r="BG21" s="53">
        <f t="shared" si="6"/>
        <v>3000</v>
      </c>
      <c r="BH21" s="53">
        <f t="shared" si="7"/>
        <v>2547</v>
      </c>
      <c r="BI21" s="47">
        <f t="shared" si="8"/>
        <v>0.291403594</v>
      </c>
      <c r="BJ21" s="47">
        <f t="shared" si="9"/>
        <v>0.2474016513</v>
      </c>
      <c r="BK21" s="55">
        <f t="shared" si="10"/>
        <v>0.21</v>
      </c>
      <c r="BL21" s="56">
        <f t="shared" si="11"/>
        <v>11564</v>
      </c>
      <c r="BM21" s="57">
        <f t="shared" si="12"/>
        <v>0.3080421999</v>
      </c>
      <c r="BN21" s="46">
        <f t="shared" si="13"/>
        <v>96</v>
      </c>
      <c r="BO21" s="46">
        <v>25.0</v>
      </c>
      <c r="BP21" s="46">
        <v>7.0</v>
      </c>
      <c r="BQ21" s="47">
        <v>1.25</v>
      </c>
      <c r="BR21" s="46">
        <f t="shared" si="14"/>
        <v>862.5</v>
      </c>
      <c r="BS21" s="46">
        <f t="shared" si="15"/>
        <v>856.5</v>
      </c>
      <c r="BT21" s="46">
        <v>500.0</v>
      </c>
      <c r="BU21" s="65"/>
      <c r="BV21" s="59"/>
      <c r="BW21" s="59"/>
      <c r="BX21" s="60"/>
      <c r="BY21" s="61" t="str">
        <f t="shared" si="17"/>
        <v>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v>
      </c>
      <c r="BZ21" s="66" t="s">
        <v>272</v>
      </c>
      <c r="CA21" s="59" t="s">
        <v>271</v>
      </c>
      <c r="CB21" s="62"/>
      <c r="CC21" s="59"/>
    </row>
    <row r="22" ht="30.0" customHeight="1">
      <c r="A22" s="26"/>
      <c r="B22" s="67" t="s">
        <v>273</v>
      </c>
      <c r="C22" s="68" t="str">
        <f>IF('Стоп-лист'!C$10 = "стоп", "стоп" , "")</f>
        <v>стоп</v>
      </c>
      <c r="D22" s="29">
        <f t="shared" si="1"/>
        <v>0</v>
      </c>
      <c r="E22" s="30" t="s">
        <v>274</v>
      </c>
      <c r="F22" s="31" t="s">
        <v>275</v>
      </c>
      <c r="G22" s="32" t="s">
        <v>276</v>
      </c>
      <c r="H22" s="33">
        <v>17400.0</v>
      </c>
      <c r="I22" s="34">
        <v>0.31</v>
      </c>
      <c r="J22" s="35">
        <f t="shared" si="2"/>
        <v>12006</v>
      </c>
      <c r="K22" s="22" t="s">
        <v>277</v>
      </c>
      <c r="L22" s="22" t="s">
        <v>278</v>
      </c>
      <c r="M22" s="36" t="s">
        <v>84</v>
      </c>
      <c r="N22" s="37" t="s">
        <v>85</v>
      </c>
      <c r="O22" s="72">
        <v>4200.0</v>
      </c>
      <c r="P22" s="72">
        <v>400.0</v>
      </c>
      <c r="Q22" s="72">
        <v>400.0</v>
      </c>
      <c r="R22" s="72">
        <v>600.0</v>
      </c>
      <c r="S22" s="70" t="s">
        <v>279</v>
      </c>
      <c r="T22" s="70" t="s">
        <v>203</v>
      </c>
      <c r="U22" s="38" t="s">
        <v>204</v>
      </c>
      <c r="V22" s="38" t="s">
        <v>205</v>
      </c>
      <c r="W22" s="38" t="s">
        <v>90</v>
      </c>
      <c r="X22" s="38">
        <v>395.0</v>
      </c>
      <c r="Y22" s="40">
        <v>6.0</v>
      </c>
      <c r="Z22" s="40">
        <v>1.5</v>
      </c>
      <c r="AA22" s="38" t="s">
        <v>92</v>
      </c>
      <c r="AB22" s="38" t="s">
        <v>93</v>
      </c>
      <c r="AC22" s="41" t="s">
        <v>280</v>
      </c>
      <c r="AD22" s="38" t="s">
        <v>95</v>
      </c>
      <c r="AE22" s="75" t="s">
        <v>207</v>
      </c>
      <c r="AF22" s="39" t="s">
        <v>208</v>
      </c>
      <c r="AG22" s="38" t="s">
        <v>98</v>
      </c>
      <c r="AH22" s="38" t="s">
        <v>99</v>
      </c>
      <c r="AI22" s="44" t="s">
        <v>100</v>
      </c>
      <c r="AJ22" s="44">
        <v>0.0</v>
      </c>
      <c r="AK22" s="63" t="str">
        <f t="shared" si="16"/>
        <v>https://getfile.dokpub.com/yandex/get/https://disk.yandex.ru/d/bJ2qND0PcmCyGw/v1.mp4</v>
      </c>
      <c r="AL22" s="46" t="s">
        <v>102</v>
      </c>
      <c r="AM22" s="46" t="s">
        <v>103</v>
      </c>
      <c r="AN22" s="46" t="s">
        <v>104</v>
      </c>
      <c r="AO22" s="46" t="s">
        <v>105</v>
      </c>
      <c r="AP22" s="46" t="s">
        <v>106</v>
      </c>
      <c r="AQ22" s="46">
        <f t="shared" si="3"/>
        <v>13398</v>
      </c>
      <c r="AR22" s="47">
        <f t="shared" si="4"/>
        <v>0.23</v>
      </c>
      <c r="AS22" s="46" t="s">
        <v>107</v>
      </c>
      <c r="AT22" s="46" t="s">
        <v>108</v>
      </c>
      <c r="AU22" s="46" t="s">
        <v>109</v>
      </c>
      <c r="AV22" s="46" t="s">
        <v>110</v>
      </c>
      <c r="AW22" s="46" t="s">
        <v>111</v>
      </c>
      <c r="AX22" s="48" t="s">
        <v>112</v>
      </c>
      <c r="AY22" s="49">
        <v>1376.0</v>
      </c>
      <c r="AZ22" s="49">
        <v>1891.0</v>
      </c>
      <c r="BA22" s="64">
        <f>BA16*6</f>
        <v>4608</v>
      </c>
      <c r="BB22" s="46">
        <v>50.0</v>
      </c>
      <c r="BC22" s="46">
        <v>80.0</v>
      </c>
      <c r="BD22" s="51">
        <v>0.2</v>
      </c>
      <c r="BE22" s="46">
        <f t="shared" si="5"/>
        <v>2401.2</v>
      </c>
      <c r="BF22" s="52"/>
      <c r="BG22" s="53">
        <f t="shared" si="6"/>
        <v>3490.8</v>
      </c>
      <c r="BH22" s="53">
        <f t="shared" si="7"/>
        <v>2975.8</v>
      </c>
      <c r="BI22" s="47">
        <f t="shared" si="8"/>
        <v>0.2907546227</v>
      </c>
      <c r="BJ22" s="47">
        <f t="shared" si="9"/>
        <v>0.2478594036</v>
      </c>
      <c r="BK22" s="55">
        <f t="shared" si="10"/>
        <v>0.23</v>
      </c>
      <c r="BL22" s="56">
        <f t="shared" si="11"/>
        <v>13477</v>
      </c>
      <c r="BM22" s="57">
        <f t="shared" si="12"/>
        <v>0.3081249536</v>
      </c>
      <c r="BN22" s="46">
        <f t="shared" si="13"/>
        <v>96</v>
      </c>
      <c r="BO22" s="46">
        <v>25.0</v>
      </c>
      <c r="BP22" s="46">
        <v>7.0</v>
      </c>
      <c r="BQ22" s="47">
        <v>1.25</v>
      </c>
      <c r="BR22" s="46">
        <f t="shared" si="14"/>
        <v>862.5</v>
      </c>
      <c r="BS22" s="46">
        <f t="shared" si="15"/>
        <v>1028.5</v>
      </c>
      <c r="BT22" s="46">
        <v>600.0</v>
      </c>
      <c r="BU22" s="65"/>
      <c r="BV22" s="59"/>
      <c r="BW22" s="59"/>
      <c r="BX22" s="60"/>
      <c r="BY22" s="61" t="str">
        <f t="shared" si="17"/>
        <v>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v>
      </c>
      <c r="BZ22" s="66" t="s">
        <v>281</v>
      </c>
      <c r="CA22" s="59" t="s">
        <v>280</v>
      </c>
      <c r="CB22" s="62"/>
      <c r="CC22" s="59"/>
    </row>
    <row r="23" ht="30.0" customHeight="1">
      <c r="A23" s="77"/>
      <c r="B23" s="67" t="s">
        <v>282</v>
      </c>
      <c r="C23" s="68" t="str">
        <f>IF('Стоп-лист'!C$10 = "стоп", "стоп" , "")</f>
        <v>стоп</v>
      </c>
      <c r="D23" s="29">
        <f t="shared" si="1"/>
        <v>0</v>
      </c>
      <c r="E23" s="30" t="s">
        <v>283</v>
      </c>
      <c r="F23" s="76" t="s">
        <v>284</v>
      </c>
      <c r="G23" s="32" t="s">
        <v>285</v>
      </c>
      <c r="H23" s="33">
        <v>20300.0</v>
      </c>
      <c r="I23" s="34">
        <v>0.3</v>
      </c>
      <c r="J23" s="35">
        <f t="shared" si="2"/>
        <v>14210</v>
      </c>
      <c r="K23" s="22" t="s">
        <v>286</v>
      </c>
      <c r="L23" s="22" t="s">
        <v>278</v>
      </c>
      <c r="M23" s="36" t="s">
        <v>84</v>
      </c>
      <c r="N23" s="37" t="s">
        <v>85</v>
      </c>
      <c r="O23" s="72">
        <v>4900.0</v>
      </c>
      <c r="P23" s="72">
        <v>400.0</v>
      </c>
      <c r="Q23" s="72">
        <v>400.0</v>
      </c>
      <c r="R23" s="72">
        <v>600.0</v>
      </c>
      <c r="S23" s="70" t="s">
        <v>287</v>
      </c>
      <c r="T23" s="70" t="s">
        <v>203</v>
      </c>
      <c r="U23" s="38" t="s">
        <v>204</v>
      </c>
      <c r="V23" s="38" t="s">
        <v>205</v>
      </c>
      <c r="W23" s="38" t="s">
        <v>90</v>
      </c>
      <c r="X23" s="38">
        <v>395.0</v>
      </c>
      <c r="Y23" s="40">
        <v>7.0</v>
      </c>
      <c r="Z23" s="40">
        <v>1.5</v>
      </c>
      <c r="AA23" s="38" t="s">
        <v>92</v>
      </c>
      <c r="AB23" s="38" t="s">
        <v>93</v>
      </c>
      <c r="AC23" s="41" t="s">
        <v>288</v>
      </c>
      <c r="AD23" s="38" t="s">
        <v>95</v>
      </c>
      <c r="AE23" s="75" t="s">
        <v>207</v>
      </c>
      <c r="AF23" s="39" t="s">
        <v>208</v>
      </c>
      <c r="AG23" s="38" t="s">
        <v>98</v>
      </c>
      <c r="AH23" s="38" t="s">
        <v>99</v>
      </c>
      <c r="AI23" s="44" t="s">
        <v>100</v>
      </c>
      <c r="AJ23" s="44">
        <v>0.0</v>
      </c>
      <c r="AK23" s="63" t="str">
        <f t="shared" si="16"/>
        <v>https://getfile.dokpub.com/yandex/get/https://disk.yandex.ru/d/bJ2qND0PcmCyGw/v1.mp4</v>
      </c>
      <c r="AL23" s="46" t="s">
        <v>102</v>
      </c>
      <c r="AM23" s="46" t="s">
        <v>103</v>
      </c>
      <c r="AN23" s="46" t="s">
        <v>104</v>
      </c>
      <c r="AO23" s="46" t="s">
        <v>105</v>
      </c>
      <c r="AP23" s="46" t="s">
        <v>106</v>
      </c>
      <c r="AQ23" s="46">
        <f t="shared" si="3"/>
        <v>16037</v>
      </c>
      <c r="AR23" s="47">
        <f t="shared" si="4"/>
        <v>0.21</v>
      </c>
      <c r="AS23" s="46" t="s">
        <v>107</v>
      </c>
      <c r="AT23" s="46" t="s">
        <v>108</v>
      </c>
      <c r="AU23" s="46" t="s">
        <v>109</v>
      </c>
      <c r="AV23" s="46" t="s">
        <v>110</v>
      </c>
      <c r="AW23" s="46" t="s">
        <v>111</v>
      </c>
      <c r="AX23" s="48" t="s">
        <v>112</v>
      </c>
      <c r="AY23" s="49">
        <v>1741.0</v>
      </c>
      <c r="AZ23" s="49">
        <v>2451.0</v>
      </c>
      <c r="BA23" s="64">
        <f>BA16*7</f>
        <v>5376</v>
      </c>
      <c r="BB23" s="46">
        <v>50.0</v>
      </c>
      <c r="BC23" s="46">
        <v>80.0</v>
      </c>
      <c r="BD23" s="51">
        <v>0.2</v>
      </c>
      <c r="BE23" s="46">
        <f t="shared" si="5"/>
        <v>2842</v>
      </c>
      <c r="BF23" s="52"/>
      <c r="BG23" s="53">
        <f t="shared" si="6"/>
        <v>4121</v>
      </c>
      <c r="BH23" s="53">
        <f t="shared" si="7"/>
        <v>3411</v>
      </c>
      <c r="BI23" s="47">
        <f t="shared" si="8"/>
        <v>0.2900070373</v>
      </c>
      <c r="BJ23" s="47">
        <f t="shared" si="9"/>
        <v>0.2400422238</v>
      </c>
      <c r="BK23" s="55">
        <f t="shared" si="10"/>
        <v>0.21</v>
      </c>
      <c r="BL23" s="56">
        <f t="shared" si="11"/>
        <v>16117</v>
      </c>
      <c r="BM23" s="57">
        <f t="shared" si="12"/>
        <v>0.3062976981</v>
      </c>
      <c r="BN23" s="46">
        <f t="shared" si="13"/>
        <v>96</v>
      </c>
      <c r="BO23" s="46">
        <v>25.0</v>
      </c>
      <c r="BP23" s="46">
        <v>7.0</v>
      </c>
      <c r="BQ23" s="47">
        <v>1.25</v>
      </c>
      <c r="BR23" s="46">
        <f t="shared" si="14"/>
        <v>862.5</v>
      </c>
      <c r="BS23" s="46">
        <f t="shared" si="15"/>
        <v>1588.5</v>
      </c>
      <c r="BT23" s="46">
        <v>700.0</v>
      </c>
      <c r="BU23" s="65"/>
      <c r="BV23" s="59"/>
      <c r="BW23" s="59"/>
      <c r="BX23" s="60"/>
      <c r="BY23" s="61" t="str">
        <f t="shared" si="17"/>
        <v>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v>
      </c>
      <c r="BZ23" s="66" t="s">
        <v>289</v>
      </c>
      <c r="CA23" s="59" t="s">
        <v>288</v>
      </c>
      <c r="CB23" s="62"/>
      <c r="CC23" s="59"/>
    </row>
    <row r="24" ht="30.0" customHeight="1">
      <c r="A24" s="26"/>
      <c r="B24" s="27" t="s">
        <v>290</v>
      </c>
      <c r="C24" s="28" t="str">
        <f>IF(C26 = "стоп", "стоп" , "")</f>
        <v>стоп</v>
      </c>
      <c r="D24" s="29">
        <f t="shared" si="1"/>
        <v>0</v>
      </c>
      <c r="E24" s="30" t="s">
        <v>291</v>
      </c>
      <c r="F24" s="31" t="s">
        <v>292</v>
      </c>
      <c r="G24" s="32" t="s">
        <v>293</v>
      </c>
      <c r="H24" s="33">
        <v>600.0</v>
      </c>
      <c r="I24" s="34">
        <v>0.37</v>
      </c>
      <c r="J24" s="35">
        <f t="shared" si="2"/>
        <v>378</v>
      </c>
      <c r="K24" s="22" t="s">
        <v>294</v>
      </c>
      <c r="L24" s="36" t="s">
        <v>84</v>
      </c>
      <c r="M24" s="36" t="s">
        <v>84</v>
      </c>
      <c r="N24" s="37" t="s">
        <v>85</v>
      </c>
      <c r="O24" s="38">
        <v>79.0</v>
      </c>
      <c r="P24" s="38">
        <v>300.0</v>
      </c>
      <c r="Q24" s="38">
        <v>20.0</v>
      </c>
      <c r="R24" s="38">
        <v>400.0</v>
      </c>
      <c r="S24" s="70" t="s">
        <v>295</v>
      </c>
      <c r="T24" s="70" t="s">
        <v>296</v>
      </c>
      <c r="U24" s="38" t="s">
        <v>297</v>
      </c>
      <c r="V24" s="38" t="s">
        <v>298</v>
      </c>
      <c r="W24" s="38" t="s">
        <v>90</v>
      </c>
      <c r="X24" s="38">
        <v>395.0</v>
      </c>
      <c r="Y24" s="40" t="s">
        <v>91</v>
      </c>
      <c r="Z24" s="40" t="s">
        <v>91</v>
      </c>
      <c r="AA24" s="38" t="s">
        <v>92</v>
      </c>
      <c r="AB24" s="38" t="s">
        <v>93</v>
      </c>
      <c r="AC24" s="41" t="s">
        <v>299</v>
      </c>
      <c r="AD24" s="38" t="s">
        <v>95</v>
      </c>
      <c r="AE24" s="78" t="s">
        <v>300</v>
      </c>
      <c r="AF24" s="70" t="s">
        <v>301</v>
      </c>
      <c r="AG24" s="38" t="s">
        <v>98</v>
      </c>
      <c r="AH24" s="38" t="s">
        <v>99</v>
      </c>
      <c r="AI24" s="44" t="s">
        <v>100</v>
      </c>
      <c r="AJ24" s="44">
        <v>0.0</v>
      </c>
      <c r="AK24" s="63" t="str">
        <f t="shared" si="16"/>
        <v>https://getfile.dokpub.com/yandex/get/https://disk.yandex.ru/d/A42T9amuXrTSxw/v1.mp4</v>
      </c>
      <c r="AL24" s="46" t="s">
        <v>102</v>
      </c>
      <c r="AM24" s="46" t="s">
        <v>103</v>
      </c>
      <c r="AN24" s="46" t="s">
        <v>104</v>
      </c>
      <c r="AO24" s="46" t="s">
        <v>105</v>
      </c>
      <c r="AP24" s="46" t="s">
        <v>106</v>
      </c>
      <c r="AQ24" s="46">
        <f t="shared" si="3"/>
        <v>480</v>
      </c>
      <c r="AR24" s="47">
        <f t="shared" si="4"/>
        <v>0.2</v>
      </c>
      <c r="AS24" s="46" t="s">
        <v>107</v>
      </c>
      <c r="AT24" s="46" t="s">
        <v>108</v>
      </c>
      <c r="AU24" s="46" t="s">
        <v>109</v>
      </c>
      <c r="AV24" s="46" t="s">
        <v>110</v>
      </c>
      <c r="AW24" s="46" t="s">
        <v>111</v>
      </c>
      <c r="AX24" s="48" t="s">
        <v>155</v>
      </c>
      <c r="AY24" s="49">
        <v>81.0</v>
      </c>
      <c r="AZ24" s="49">
        <v>137.0</v>
      </c>
      <c r="BA24" s="50">
        <f>IFERROR(__xludf.DUMMYFUNCTION("IMPORTRANGE(""https://docs.google.com/spreadsheets/d/1K9FdSDDcIaIccULM3XeD8ehMwbjQB3kapl3RppOhYx4/edit?usp=sharing"",""D41"")"),90.0)</f>
        <v>90</v>
      </c>
      <c r="BB24" s="46">
        <v>10.0</v>
      </c>
      <c r="BC24" s="46">
        <v>10.0</v>
      </c>
      <c r="BD24" s="51">
        <v>0.2</v>
      </c>
      <c r="BE24" s="46">
        <f t="shared" si="5"/>
        <v>75.6</v>
      </c>
      <c r="BF24" s="52"/>
      <c r="BG24" s="53">
        <f t="shared" si="6"/>
        <v>111.4</v>
      </c>
      <c r="BH24" s="53">
        <f t="shared" si="7"/>
        <v>55.4</v>
      </c>
      <c r="BI24" s="54">
        <f t="shared" si="8"/>
        <v>0.2947089947</v>
      </c>
      <c r="BJ24" s="47">
        <f t="shared" si="9"/>
        <v>0.1465608466</v>
      </c>
      <c r="BK24" s="55">
        <f t="shared" si="10"/>
        <v>0.2</v>
      </c>
      <c r="BL24" s="56">
        <f t="shared" si="11"/>
        <v>481</v>
      </c>
      <c r="BM24" s="57">
        <f t="shared" si="12"/>
        <v>0.2864864865</v>
      </c>
      <c r="BN24" s="46">
        <f t="shared" si="13"/>
        <v>2.4</v>
      </c>
      <c r="BO24" s="46">
        <v>25.0</v>
      </c>
      <c r="BP24" s="46">
        <v>7.0</v>
      </c>
      <c r="BQ24" s="47">
        <v>1.25</v>
      </c>
      <c r="BR24" s="46">
        <f t="shared" si="14"/>
        <v>48.75</v>
      </c>
      <c r="BS24" s="46">
        <f t="shared" si="15"/>
        <v>88.25</v>
      </c>
      <c r="BT24" s="58" t="s">
        <v>113</v>
      </c>
      <c r="BU24" s="58"/>
      <c r="BV24" s="50" t="str">
        <f>IFERROR(__xludf.DUMMYFUNCTION("IMPORTRANGE(""https://docs.google.com/spreadsheets/d/1K9FdSDDcIaIccULM3XeD8ehMwbjQB3kapl3RppOhYx4/edit?usp=sharing"",""B41"")"),"ИП-236")</f>
        <v>ИП-236</v>
      </c>
      <c r="BW24" s="59"/>
      <c r="BX24" s="79" t="s">
        <v>302</v>
      </c>
      <c r="BY24" s="61" t="str">
        <f t="shared" si="17"/>
        <v>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v>
      </c>
      <c r="BZ24" s="66" t="s">
        <v>303</v>
      </c>
      <c r="CA24" s="59" t="s">
        <v>299</v>
      </c>
      <c r="CB24" s="62"/>
      <c r="CC24" s="59"/>
    </row>
    <row r="25" ht="30.0" customHeight="1">
      <c r="A25" s="26"/>
      <c r="B25" s="27" t="s">
        <v>304</v>
      </c>
      <c r="C25" s="28" t="str">
        <f>IF(C26 = "стоп", "стоп" , "")</f>
        <v>стоп</v>
      </c>
      <c r="D25" s="29">
        <f t="shared" si="1"/>
        <v>0</v>
      </c>
      <c r="E25" s="30" t="s">
        <v>305</v>
      </c>
      <c r="F25" s="31" t="s">
        <v>306</v>
      </c>
      <c r="G25" s="32" t="s">
        <v>307</v>
      </c>
      <c r="H25" s="33">
        <v>900.0</v>
      </c>
      <c r="I25" s="34">
        <v>0.33999999999999997</v>
      </c>
      <c r="J25" s="35">
        <f t="shared" si="2"/>
        <v>594</v>
      </c>
      <c r="K25" s="22" t="s">
        <v>308</v>
      </c>
      <c r="L25" s="36" t="s">
        <v>84</v>
      </c>
      <c r="M25" s="36" t="s">
        <v>84</v>
      </c>
      <c r="N25" s="37" t="s">
        <v>85</v>
      </c>
      <c r="O25" s="38">
        <v>157.0</v>
      </c>
      <c r="P25" s="38">
        <v>300.0</v>
      </c>
      <c r="Q25" s="38">
        <v>40.0</v>
      </c>
      <c r="R25" s="38">
        <v>400.0</v>
      </c>
      <c r="S25" s="70" t="s">
        <v>309</v>
      </c>
      <c r="T25" s="70" t="s">
        <v>296</v>
      </c>
      <c r="U25" s="38" t="s">
        <v>297</v>
      </c>
      <c r="V25" s="38" t="s">
        <v>298</v>
      </c>
      <c r="W25" s="38" t="s">
        <v>90</v>
      </c>
      <c r="X25" s="38">
        <v>395.0</v>
      </c>
      <c r="Y25" s="40" t="s">
        <v>91</v>
      </c>
      <c r="Z25" s="38">
        <v>1.0</v>
      </c>
      <c r="AA25" s="38" t="s">
        <v>92</v>
      </c>
      <c r="AB25" s="38" t="s">
        <v>93</v>
      </c>
      <c r="AC25" s="41" t="s">
        <v>310</v>
      </c>
      <c r="AD25" s="38" t="s">
        <v>95</v>
      </c>
      <c r="AE25" s="80" t="s">
        <v>300</v>
      </c>
      <c r="AF25" s="70" t="s">
        <v>301</v>
      </c>
      <c r="AG25" s="38" t="s">
        <v>98</v>
      </c>
      <c r="AH25" s="38" t="s">
        <v>99</v>
      </c>
      <c r="AI25" s="44" t="s">
        <v>100</v>
      </c>
      <c r="AJ25" s="44">
        <v>0.0</v>
      </c>
      <c r="AK25" s="63" t="str">
        <f t="shared" si="16"/>
        <v>https://getfile.dokpub.com/yandex/get/https://disk.yandex.ru/d/A42T9amuXrTSxw/v1.mp4</v>
      </c>
      <c r="AL25" s="46" t="s">
        <v>102</v>
      </c>
      <c r="AM25" s="46" t="s">
        <v>103</v>
      </c>
      <c r="AN25" s="46" t="s">
        <v>104</v>
      </c>
      <c r="AO25" s="46" t="s">
        <v>105</v>
      </c>
      <c r="AP25" s="46" t="s">
        <v>106</v>
      </c>
      <c r="AQ25" s="46">
        <f t="shared" si="3"/>
        <v>711</v>
      </c>
      <c r="AR25" s="47">
        <f t="shared" si="4"/>
        <v>0.21</v>
      </c>
      <c r="AS25" s="46" t="s">
        <v>107</v>
      </c>
      <c r="AT25" s="46" t="s">
        <v>108</v>
      </c>
      <c r="AU25" s="46" t="s">
        <v>109</v>
      </c>
      <c r="AV25" s="46" t="s">
        <v>110</v>
      </c>
      <c r="AW25" s="46" t="s">
        <v>111</v>
      </c>
      <c r="AX25" s="48" t="s">
        <v>155</v>
      </c>
      <c r="AY25" s="49">
        <v>100.0</v>
      </c>
      <c r="AZ25" s="49">
        <v>160.0</v>
      </c>
      <c r="BA25" s="64">
        <f>BA24*2</f>
        <v>180</v>
      </c>
      <c r="BB25" s="46">
        <v>10.0</v>
      </c>
      <c r="BC25" s="46">
        <v>10.0</v>
      </c>
      <c r="BD25" s="51">
        <v>0.2</v>
      </c>
      <c r="BE25" s="46">
        <f t="shared" si="5"/>
        <v>118.8</v>
      </c>
      <c r="BF25" s="52"/>
      <c r="BG25" s="53">
        <f t="shared" si="6"/>
        <v>175.2</v>
      </c>
      <c r="BH25" s="53">
        <f t="shared" si="7"/>
        <v>115.2</v>
      </c>
      <c r="BI25" s="54">
        <f t="shared" si="8"/>
        <v>0.2949494949</v>
      </c>
      <c r="BJ25" s="47">
        <f t="shared" si="9"/>
        <v>0.1939393939</v>
      </c>
      <c r="BK25" s="55">
        <f t="shared" si="10"/>
        <v>0.21</v>
      </c>
      <c r="BL25" s="56">
        <f t="shared" si="11"/>
        <v>714</v>
      </c>
      <c r="BM25" s="57">
        <f t="shared" si="12"/>
        <v>0.2957983193</v>
      </c>
      <c r="BN25" s="46">
        <f t="shared" si="13"/>
        <v>4.8</v>
      </c>
      <c r="BO25" s="46">
        <v>25.0</v>
      </c>
      <c r="BP25" s="46">
        <v>7.0</v>
      </c>
      <c r="BQ25" s="47">
        <v>1.25</v>
      </c>
      <c r="BR25" s="46">
        <f t="shared" si="14"/>
        <v>66.25</v>
      </c>
      <c r="BS25" s="46">
        <f t="shared" si="15"/>
        <v>93.75</v>
      </c>
      <c r="BT25" s="58" t="s">
        <v>122</v>
      </c>
      <c r="BU25" s="65"/>
      <c r="BV25" s="59"/>
      <c r="BW25" s="59"/>
      <c r="BX25" s="81"/>
      <c r="BY25" s="61" t="str">
        <f t="shared" si="17"/>
        <v>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v>
      </c>
      <c r="BZ25" s="66" t="s">
        <v>311</v>
      </c>
      <c r="CA25" s="59" t="s">
        <v>310</v>
      </c>
      <c r="CB25" s="62"/>
      <c r="CC25" s="59"/>
    </row>
    <row r="26" ht="30.0" customHeight="1">
      <c r="A26" s="26"/>
      <c r="B26" s="67" t="s">
        <v>312</v>
      </c>
      <c r="C26" s="68" t="str">
        <f>IF('Стоп-лист'!D$8 = "стоп", "стоп" , "")</f>
        <v>стоп</v>
      </c>
      <c r="D26" s="29">
        <f t="shared" si="1"/>
        <v>0</v>
      </c>
      <c r="E26" s="30" t="s">
        <v>313</v>
      </c>
      <c r="F26" s="31" t="s">
        <v>314</v>
      </c>
      <c r="G26" s="32" t="s">
        <v>315</v>
      </c>
      <c r="H26" s="33">
        <v>1200.0</v>
      </c>
      <c r="I26" s="34">
        <v>0.29000000000000004</v>
      </c>
      <c r="J26" s="35">
        <f t="shared" si="2"/>
        <v>852</v>
      </c>
      <c r="K26" s="22" t="s">
        <v>316</v>
      </c>
      <c r="L26" s="36" t="s">
        <v>84</v>
      </c>
      <c r="M26" s="36" t="s">
        <v>84</v>
      </c>
      <c r="N26" s="37" t="s">
        <v>85</v>
      </c>
      <c r="O26" s="38">
        <v>235.0</v>
      </c>
      <c r="P26" s="38">
        <v>300.0</v>
      </c>
      <c r="Q26" s="38">
        <v>60.0</v>
      </c>
      <c r="R26" s="38">
        <v>400.0</v>
      </c>
      <c r="S26" s="70" t="s">
        <v>317</v>
      </c>
      <c r="T26" s="70" t="s">
        <v>296</v>
      </c>
      <c r="U26" s="38" t="s">
        <v>297</v>
      </c>
      <c r="V26" s="38" t="s">
        <v>298</v>
      </c>
      <c r="W26" s="38" t="s">
        <v>90</v>
      </c>
      <c r="X26" s="38">
        <v>395.0</v>
      </c>
      <c r="Y26" s="40" t="s">
        <v>91</v>
      </c>
      <c r="Z26" s="40">
        <v>1.5</v>
      </c>
      <c r="AA26" s="38" t="s">
        <v>92</v>
      </c>
      <c r="AB26" s="38" t="s">
        <v>93</v>
      </c>
      <c r="AC26" s="41" t="s">
        <v>318</v>
      </c>
      <c r="AD26" s="38" t="s">
        <v>95</v>
      </c>
      <c r="AE26" s="80" t="s">
        <v>300</v>
      </c>
      <c r="AF26" s="70" t="s">
        <v>301</v>
      </c>
      <c r="AG26" s="38" t="s">
        <v>98</v>
      </c>
      <c r="AH26" s="38" t="s">
        <v>99</v>
      </c>
      <c r="AI26" s="44" t="s">
        <v>100</v>
      </c>
      <c r="AJ26" s="44">
        <v>0.0</v>
      </c>
      <c r="AK26" s="63" t="str">
        <f t="shared" si="16"/>
        <v>https://getfile.dokpub.com/yandex/get/https://disk.yandex.ru/d/A42T9amuXrTSxw/v1.mp4</v>
      </c>
      <c r="AL26" s="46" t="s">
        <v>102</v>
      </c>
      <c r="AM26" s="46" t="s">
        <v>103</v>
      </c>
      <c r="AN26" s="46" t="s">
        <v>104</v>
      </c>
      <c r="AO26" s="46" t="s">
        <v>105</v>
      </c>
      <c r="AP26" s="46" t="s">
        <v>106</v>
      </c>
      <c r="AQ26" s="46">
        <f t="shared" si="3"/>
        <v>996</v>
      </c>
      <c r="AR26" s="47">
        <f t="shared" si="4"/>
        <v>0.17</v>
      </c>
      <c r="AS26" s="46" t="s">
        <v>107</v>
      </c>
      <c r="AT26" s="46" t="s">
        <v>108</v>
      </c>
      <c r="AU26" s="46" t="s">
        <v>109</v>
      </c>
      <c r="AV26" s="46" t="s">
        <v>110</v>
      </c>
      <c r="AW26" s="46" t="s">
        <v>111</v>
      </c>
      <c r="AX26" s="48" t="s">
        <v>155</v>
      </c>
      <c r="AY26" s="49">
        <v>132.0</v>
      </c>
      <c r="AZ26" s="49">
        <v>202.0</v>
      </c>
      <c r="BA26" s="64">
        <f>BA24*3</f>
        <v>270</v>
      </c>
      <c r="BB26" s="46">
        <v>15.0</v>
      </c>
      <c r="BC26" s="46">
        <v>15.0</v>
      </c>
      <c r="BD26" s="51">
        <v>0.2</v>
      </c>
      <c r="BE26" s="46">
        <f t="shared" si="5"/>
        <v>170.4</v>
      </c>
      <c r="BF26" s="52"/>
      <c r="BG26" s="53">
        <f t="shared" si="6"/>
        <v>249.6</v>
      </c>
      <c r="BH26" s="53">
        <f t="shared" si="7"/>
        <v>179.6</v>
      </c>
      <c r="BI26" s="47">
        <f t="shared" si="8"/>
        <v>0.2929577465</v>
      </c>
      <c r="BJ26" s="47">
        <f t="shared" si="9"/>
        <v>0.2107981221</v>
      </c>
      <c r="BK26" s="55">
        <f t="shared" si="10"/>
        <v>0.17</v>
      </c>
      <c r="BL26" s="56">
        <f t="shared" si="11"/>
        <v>1003</v>
      </c>
      <c r="BM26" s="57">
        <f t="shared" si="12"/>
        <v>0.2995014955</v>
      </c>
      <c r="BN26" s="46">
        <f t="shared" si="13"/>
        <v>7.2</v>
      </c>
      <c r="BO26" s="46">
        <v>25.0</v>
      </c>
      <c r="BP26" s="46">
        <v>7.0</v>
      </c>
      <c r="BQ26" s="47">
        <v>1.25</v>
      </c>
      <c r="BR26" s="46">
        <f t="shared" si="14"/>
        <v>92.5</v>
      </c>
      <c r="BS26" s="46">
        <f t="shared" si="15"/>
        <v>109.5</v>
      </c>
      <c r="BT26" s="58" t="s">
        <v>131</v>
      </c>
      <c r="BU26" s="65"/>
      <c r="BV26" s="59"/>
      <c r="BW26" s="59"/>
      <c r="BX26" s="81"/>
      <c r="BY26" s="61" t="str">
        <f t="shared" si="17"/>
        <v>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v>
      </c>
      <c r="BZ26" s="66" t="s">
        <v>319</v>
      </c>
      <c r="CA26" s="59" t="s">
        <v>318</v>
      </c>
      <c r="CB26" s="62"/>
      <c r="CC26" s="59"/>
    </row>
    <row r="27" ht="30.0" customHeight="1">
      <c r="A27" s="26"/>
      <c r="B27" s="67" t="s">
        <v>320</v>
      </c>
      <c r="C27" s="68" t="str">
        <f>IF('Стоп-лист'!C$8 = "стоп", "стоп" , "")</f>
        <v>стоп</v>
      </c>
      <c r="D27" s="29">
        <f t="shared" si="1"/>
        <v>0</v>
      </c>
      <c r="E27" s="30" t="s">
        <v>321</v>
      </c>
      <c r="F27" s="31" t="s">
        <v>322</v>
      </c>
      <c r="G27" s="32" t="s">
        <v>323</v>
      </c>
      <c r="H27" s="33">
        <v>2200.0</v>
      </c>
      <c r="I27" s="34">
        <v>0.31999999999999995</v>
      </c>
      <c r="J27" s="35">
        <f t="shared" si="2"/>
        <v>1496</v>
      </c>
      <c r="K27" s="22" t="s">
        <v>324</v>
      </c>
      <c r="L27" s="36" t="s">
        <v>84</v>
      </c>
      <c r="M27" s="36" t="s">
        <v>84</v>
      </c>
      <c r="N27" s="37" t="s">
        <v>85</v>
      </c>
      <c r="O27" s="38">
        <v>470.0</v>
      </c>
      <c r="P27" s="38">
        <v>300.0</v>
      </c>
      <c r="Q27" s="38">
        <v>80.0</v>
      </c>
      <c r="R27" s="38">
        <v>400.0</v>
      </c>
      <c r="S27" s="70" t="s">
        <v>325</v>
      </c>
      <c r="T27" s="70" t="s">
        <v>296</v>
      </c>
      <c r="U27" s="38" t="s">
        <v>297</v>
      </c>
      <c r="V27" s="38" t="s">
        <v>298</v>
      </c>
      <c r="W27" s="38" t="s">
        <v>90</v>
      </c>
      <c r="X27" s="38">
        <v>395.0</v>
      </c>
      <c r="Y27" s="40">
        <v>1.0</v>
      </c>
      <c r="Z27" s="40">
        <v>1.5</v>
      </c>
      <c r="AA27" s="38" t="s">
        <v>92</v>
      </c>
      <c r="AB27" s="38" t="s">
        <v>93</v>
      </c>
      <c r="AC27" s="41" t="s">
        <v>326</v>
      </c>
      <c r="AD27" s="38" t="s">
        <v>95</v>
      </c>
      <c r="AE27" s="80" t="s">
        <v>300</v>
      </c>
      <c r="AF27" s="70" t="s">
        <v>301</v>
      </c>
      <c r="AG27" s="38" t="s">
        <v>98</v>
      </c>
      <c r="AH27" s="38" t="s">
        <v>99</v>
      </c>
      <c r="AI27" s="44" t="s">
        <v>100</v>
      </c>
      <c r="AJ27" s="44">
        <v>0.0</v>
      </c>
      <c r="AK27" s="63" t="str">
        <f t="shared" si="16"/>
        <v>https://getfile.dokpub.com/yandex/get/https://disk.yandex.ru/d/A42T9amuXrTSxw/v1.mp4</v>
      </c>
      <c r="AL27" s="46" t="s">
        <v>102</v>
      </c>
      <c r="AM27" s="46" t="s">
        <v>103</v>
      </c>
      <c r="AN27" s="46" t="s">
        <v>104</v>
      </c>
      <c r="AO27" s="46" t="s">
        <v>105</v>
      </c>
      <c r="AP27" s="46" t="s">
        <v>106</v>
      </c>
      <c r="AQ27" s="46">
        <f t="shared" si="3"/>
        <v>1694</v>
      </c>
      <c r="AR27" s="47">
        <f t="shared" si="4"/>
        <v>0.23</v>
      </c>
      <c r="AS27" s="46" t="s">
        <v>107</v>
      </c>
      <c r="AT27" s="46" t="s">
        <v>108</v>
      </c>
      <c r="AU27" s="46" t="s">
        <v>109</v>
      </c>
      <c r="AV27" s="46" t="s">
        <v>110</v>
      </c>
      <c r="AW27" s="46" t="s">
        <v>111</v>
      </c>
      <c r="AX27" s="48" t="s">
        <v>155</v>
      </c>
      <c r="AY27" s="49">
        <v>179.0</v>
      </c>
      <c r="AZ27" s="49">
        <v>262.0</v>
      </c>
      <c r="BA27" s="64">
        <f>BA26*2</f>
        <v>540</v>
      </c>
      <c r="BB27" s="46">
        <v>20.0</v>
      </c>
      <c r="BC27" s="46">
        <v>20.0</v>
      </c>
      <c r="BD27" s="51">
        <v>0.2</v>
      </c>
      <c r="BE27" s="46">
        <f t="shared" si="5"/>
        <v>299.2</v>
      </c>
      <c r="BF27" s="52"/>
      <c r="BG27" s="53">
        <f t="shared" si="6"/>
        <v>437.8</v>
      </c>
      <c r="BH27" s="53">
        <f t="shared" si="7"/>
        <v>354.8</v>
      </c>
      <c r="BI27" s="47">
        <f t="shared" si="8"/>
        <v>0.2926470588</v>
      </c>
      <c r="BJ27" s="47">
        <f t="shared" si="9"/>
        <v>0.2371657754</v>
      </c>
      <c r="BK27" s="55">
        <f t="shared" si="10"/>
        <v>0.23</v>
      </c>
      <c r="BL27" s="56">
        <f t="shared" si="11"/>
        <v>1703</v>
      </c>
      <c r="BM27" s="57">
        <f t="shared" si="12"/>
        <v>0.3055783911</v>
      </c>
      <c r="BN27" s="46">
        <f t="shared" si="13"/>
        <v>9.6</v>
      </c>
      <c r="BO27" s="46">
        <v>25.0</v>
      </c>
      <c r="BP27" s="46">
        <v>7.0</v>
      </c>
      <c r="BQ27" s="47">
        <v>1.25</v>
      </c>
      <c r="BR27" s="46">
        <f t="shared" si="14"/>
        <v>110</v>
      </c>
      <c r="BS27" s="46">
        <f t="shared" si="15"/>
        <v>152</v>
      </c>
      <c r="BT27" s="58" t="s">
        <v>139</v>
      </c>
      <c r="BU27" s="65"/>
      <c r="BV27" s="59"/>
      <c r="BW27" s="59"/>
      <c r="BX27" s="81"/>
      <c r="BY27" s="61" t="str">
        <f t="shared" si="17"/>
        <v>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v>
      </c>
      <c r="BZ27" s="66" t="s">
        <v>327</v>
      </c>
      <c r="CA27" s="59" t="s">
        <v>326</v>
      </c>
      <c r="CB27" s="62"/>
      <c r="CC27" s="59"/>
    </row>
    <row r="28" ht="30.0" customHeight="1">
      <c r="A28" s="26"/>
      <c r="B28" s="67" t="s">
        <v>328</v>
      </c>
      <c r="C28" s="68" t="str">
        <f>IF('Стоп-лист'!C$8 = "стоп", "стоп" , "")</f>
        <v>стоп</v>
      </c>
      <c r="D28" s="29">
        <f t="shared" si="1"/>
        <v>0</v>
      </c>
      <c r="E28" s="30" t="s">
        <v>329</v>
      </c>
      <c r="F28" s="31" t="s">
        <v>330</v>
      </c>
      <c r="G28" s="32" t="s">
        <v>331</v>
      </c>
      <c r="H28" s="33">
        <v>3300.0</v>
      </c>
      <c r="I28" s="34">
        <v>0.33</v>
      </c>
      <c r="J28" s="35">
        <f t="shared" si="2"/>
        <v>2211</v>
      </c>
      <c r="K28" s="22" t="s">
        <v>332</v>
      </c>
      <c r="L28" s="36" t="s">
        <v>84</v>
      </c>
      <c r="M28" s="36" t="s">
        <v>84</v>
      </c>
      <c r="N28" s="37" t="s">
        <v>85</v>
      </c>
      <c r="O28" s="38">
        <v>705.0</v>
      </c>
      <c r="P28" s="38">
        <v>300.0</v>
      </c>
      <c r="Q28" s="38">
        <v>100.0</v>
      </c>
      <c r="R28" s="38">
        <v>400.0</v>
      </c>
      <c r="S28" s="70" t="s">
        <v>333</v>
      </c>
      <c r="T28" s="70" t="s">
        <v>296</v>
      </c>
      <c r="U28" s="38" t="s">
        <v>297</v>
      </c>
      <c r="V28" s="38" t="s">
        <v>298</v>
      </c>
      <c r="W28" s="38" t="s">
        <v>90</v>
      </c>
      <c r="X28" s="38">
        <v>395.0</v>
      </c>
      <c r="Y28" s="40">
        <v>1.5</v>
      </c>
      <c r="Z28" s="40">
        <v>1.5</v>
      </c>
      <c r="AA28" s="38" t="s">
        <v>92</v>
      </c>
      <c r="AB28" s="38" t="s">
        <v>93</v>
      </c>
      <c r="AC28" s="41" t="s">
        <v>334</v>
      </c>
      <c r="AD28" s="38" t="s">
        <v>95</v>
      </c>
      <c r="AE28" s="80" t="s">
        <v>300</v>
      </c>
      <c r="AF28" s="70" t="s">
        <v>301</v>
      </c>
      <c r="AG28" s="38" t="s">
        <v>98</v>
      </c>
      <c r="AH28" s="38" t="s">
        <v>99</v>
      </c>
      <c r="AI28" s="44" t="s">
        <v>100</v>
      </c>
      <c r="AJ28" s="44">
        <v>0.0</v>
      </c>
      <c r="AK28" s="63" t="str">
        <f t="shared" si="16"/>
        <v>https://getfile.dokpub.com/yandex/get/https://disk.yandex.ru/d/A42T9amuXrTSxw/v1.mp4</v>
      </c>
      <c r="AL28" s="46" t="s">
        <v>102</v>
      </c>
      <c r="AM28" s="46" t="s">
        <v>103</v>
      </c>
      <c r="AN28" s="46" t="s">
        <v>104</v>
      </c>
      <c r="AO28" s="46" t="s">
        <v>105</v>
      </c>
      <c r="AP28" s="46" t="s">
        <v>106</v>
      </c>
      <c r="AQ28" s="46">
        <f t="shared" si="3"/>
        <v>2475</v>
      </c>
      <c r="AR28" s="47">
        <f t="shared" si="4"/>
        <v>0.25</v>
      </c>
      <c r="AS28" s="46" t="s">
        <v>107</v>
      </c>
      <c r="AT28" s="46" t="s">
        <v>108</v>
      </c>
      <c r="AU28" s="46" t="s">
        <v>109</v>
      </c>
      <c r="AV28" s="46" t="s">
        <v>110</v>
      </c>
      <c r="AW28" s="46" t="s">
        <v>111</v>
      </c>
      <c r="AX28" s="48" t="s">
        <v>155</v>
      </c>
      <c r="AY28" s="49">
        <v>254.0</v>
      </c>
      <c r="AZ28" s="49">
        <v>351.0</v>
      </c>
      <c r="BA28" s="64">
        <f>BA26*3</f>
        <v>810</v>
      </c>
      <c r="BB28" s="46">
        <v>30.0</v>
      </c>
      <c r="BC28" s="46">
        <v>30.0</v>
      </c>
      <c r="BD28" s="51">
        <v>0.2</v>
      </c>
      <c r="BE28" s="46">
        <f t="shared" si="5"/>
        <v>442.2</v>
      </c>
      <c r="BF28" s="52"/>
      <c r="BG28" s="53">
        <f t="shared" si="6"/>
        <v>644.8</v>
      </c>
      <c r="BH28" s="53">
        <f t="shared" si="7"/>
        <v>547.8</v>
      </c>
      <c r="BI28" s="47">
        <f t="shared" si="8"/>
        <v>0.2916327454</v>
      </c>
      <c r="BJ28" s="47">
        <f t="shared" si="9"/>
        <v>0.247761194</v>
      </c>
      <c r="BK28" s="55">
        <f t="shared" si="10"/>
        <v>0.25</v>
      </c>
      <c r="BL28" s="56">
        <f t="shared" si="11"/>
        <v>2482</v>
      </c>
      <c r="BM28" s="57">
        <f t="shared" si="12"/>
        <v>0.3080580177</v>
      </c>
      <c r="BN28" s="46">
        <f t="shared" si="13"/>
        <v>12</v>
      </c>
      <c r="BO28" s="46">
        <v>25.0</v>
      </c>
      <c r="BP28" s="46">
        <v>7.0</v>
      </c>
      <c r="BQ28" s="47">
        <v>1.25</v>
      </c>
      <c r="BR28" s="46">
        <f t="shared" si="14"/>
        <v>127.5</v>
      </c>
      <c r="BS28" s="46">
        <f t="shared" si="15"/>
        <v>223.5</v>
      </c>
      <c r="BT28" s="58" t="s">
        <v>147</v>
      </c>
      <c r="BU28" s="65"/>
      <c r="BV28" s="59"/>
      <c r="BW28" s="59"/>
      <c r="BX28" s="81"/>
      <c r="BY28" s="61" t="str">
        <f t="shared" si="17"/>
        <v>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v>
      </c>
      <c r="BZ28" s="66" t="s">
        <v>335</v>
      </c>
      <c r="CA28" s="59" t="s">
        <v>334</v>
      </c>
      <c r="CB28" s="62"/>
      <c r="CC28" s="59"/>
    </row>
    <row r="29" ht="30.0" customHeight="1">
      <c r="A29" s="26"/>
      <c r="B29" s="67" t="s">
        <v>336</v>
      </c>
      <c r="C29" s="68" t="str">
        <f>IF('Стоп-лист'!C$8 = "стоп", "стоп" , "")</f>
        <v>стоп</v>
      </c>
      <c r="D29" s="29">
        <f t="shared" si="1"/>
        <v>0</v>
      </c>
      <c r="E29" s="30" t="s">
        <v>337</v>
      </c>
      <c r="F29" s="31" t="s">
        <v>338</v>
      </c>
      <c r="G29" s="32" t="s">
        <v>339</v>
      </c>
      <c r="H29" s="33">
        <v>5800.0</v>
      </c>
      <c r="I29" s="34">
        <v>0.41000000000000003</v>
      </c>
      <c r="J29" s="35">
        <f t="shared" si="2"/>
        <v>3422</v>
      </c>
      <c r="K29" s="22" t="s">
        <v>340</v>
      </c>
      <c r="L29" s="36" t="s">
        <v>84</v>
      </c>
      <c r="M29" s="36" t="s">
        <v>84</v>
      </c>
      <c r="N29" s="37" t="s">
        <v>85</v>
      </c>
      <c r="O29" s="38">
        <v>1400.0</v>
      </c>
      <c r="P29" s="38">
        <v>350.0</v>
      </c>
      <c r="Q29" s="38">
        <v>250.0</v>
      </c>
      <c r="R29" s="38">
        <v>450.0</v>
      </c>
      <c r="S29" s="70" t="s">
        <v>341</v>
      </c>
      <c r="T29" s="70" t="s">
        <v>296</v>
      </c>
      <c r="U29" s="38" t="s">
        <v>297</v>
      </c>
      <c r="V29" s="38" t="s">
        <v>298</v>
      </c>
      <c r="W29" s="38" t="s">
        <v>90</v>
      </c>
      <c r="X29" s="38">
        <v>395.0</v>
      </c>
      <c r="Y29" s="40">
        <v>2.0</v>
      </c>
      <c r="Z29" s="40">
        <v>1.5</v>
      </c>
      <c r="AA29" s="38" t="s">
        <v>92</v>
      </c>
      <c r="AB29" s="38" t="s">
        <v>93</v>
      </c>
      <c r="AC29" s="41" t="s">
        <v>342</v>
      </c>
      <c r="AD29" s="38" t="s">
        <v>95</v>
      </c>
      <c r="AE29" s="80" t="s">
        <v>300</v>
      </c>
      <c r="AF29" s="70" t="s">
        <v>301</v>
      </c>
      <c r="AG29" s="38" t="s">
        <v>98</v>
      </c>
      <c r="AH29" s="38" t="s">
        <v>99</v>
      </c>
      <c r="AI29" s="44" t="s">
        <v>100</v>
      </c>
      <c r="AJ29" s="44">
        <v>0.0</v>
      </c>
      <c r="AK29" s="63" t="str">
        <f t="shared" si="16"/>
        <v>https://getfile.dokpub.com/yandex/get/https://disk.yandex.ru/d/A42T9amuXrTSxw/v1.mp4</v>
      </c>
      <c r="AL29" s="46" t="s">
        <v>102</v>
      </c>
      <c r="AM29" s="46" t="s">
        <v>103</v>
      </c>
      <c r="AN29" s="46" t="s">
        <v>104</v>
      </c>
      <c r="AO29" s="46" t="s">
        <v>105</v>
      </c>
      <c r="AP29" s="46" t="s">
        <v>106</v>
      </c>
      <c r="AQ29" s="46">
        <f t="shared" si="3"/>
        <v>3886</v>
      </c>
      <c r="AR29" s="47">
        <f t="shared" si="4"/>
        <v>0.33</v>
      </c>
      <c r="AS29" s="46" t="s">
        <v>107</v>
      </c>
      <c r="AT29" s="46" t="s">
        <v>108</v>
      </c>
      <c r="AU29" s="46" t="s">
        <v>109</v>
      </c>
      <c r="AV29" s="46" t="s">
        <v>110</v>
      </c>
      <c r="AW29" s="46" t="s">
        <v>111</v>
      </c>
      <c r="AX29" s="48" t="s">
        <v>112</v>
      </c>
      <c r="AY29" s="49">
        <v>541.0</v>
      </c>
      <c r="AZ29" s="49">
        <v>741.0</v>
      </c>
      <c r="BA29" s="64">
        <f>BA27*2</f>
        <v>1080</v>
      </c>
      <c r="BB29" s="46">
        <v>30.0</v>
      </c>
      <c r="BC29" s="46">
        <v>80.0</v>
      </c>
      <c r="BD29" s="51">
        <v>0.2</v>
      </c>
      <c r="BE29" s="46">
        <f t="shared" si="5"/>
        <v>684.4</v>
      </c>
      <c r="BF29" s="52"/>
      <c r="BG29" s="53">
        <f t="shared" si="6"/>
        <v>1006.6</v>
      </c>
      <c r="BH29" s="53">
        <f t="shared" si="7"/>
        <v>806.6</v>
      </c>
      <c r="BI29" s="47">
        <f t="shared" si="8"/>
        <v>0.2941554646</v>
      </c>
      <c r="BJ29" s="47">
        <f t="shared" si="9"/>
        <v>0.235710111</v>
      </c>
      <c r="BK29" s="55">
        <f t="shared" si="10"/>
        <v>0.33</v>
      </c>
      <c r="BL29" s="56">
        <f t="shared" si="11"/>
        <v>3903</v>
      </c>
      <c r="BM29" s="57">
        <f t="shared" si="12"/>
        <v>0.30525237</v>
      </c>
      <c r="BN29" s="46">
        <f t="shared" si="13"/>
        <v>39.375</v>
      </c>
      <c r="BO29" s="46">
        <v>25.0</v>
      </c>
      <c r="BP29" s="46">
        <v>7.0</v>
      </c>
      <c r="BQ29" s="47">
        <v>1.25</v>
      </c>
      <c r="BR29" s="46">
        <f t="shared" si="14"/>
        <v>372.5</v>
      </c>
      <c r="BS29" s="46">
        <f t="shared" si="15"/>
        <v>368.5</v>
      </c>
      <c r="BT29" s="58" t="s">
        <v>156</v>
      </c>
      <c r="BU29" s="65"/>
      <c r="BV29" s="59"/>
      <c r="BW29" s="59"/>
      <c r="BX29" s="82"/>
      <c r="BY29" s="61" t="str">
        <f t="shared" si="17"/>
        <v>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v>
      </c>
      <c r="BZ29" s="66" t="s">
        <v>343</v>
      </c>
      <c r="CA29" s="59" t="s">
        <v>342</v>
      </c>
      <c r="CB29" s="62"/>
      <c r="CC29" s="59"/>
    </row>
    <row r="30" ht="30.0" customHeight="1">
      <c r="A30" s="26"/>
      <c r="B30" s="67" t="s">
        <v>344</v>
      </c>
      <c r="C30" s="68" t="str">
        <f>IF('Стоп-лист'!C$8 = "стоп", "стоп" , "")</f>
        <v>стоп</v>
      </c>
      <c r="D30" s="29">
        <f t="shared" si="1"/>
        <v>0</v>
      </c>
      <c r="E30" s="30" t="s">
        <v>345</v>
      </c>
      <c r="F30" s="31" t="s">
        <v>346</v>
      </c>
      <c r="G30" s="32" t="s">
        <v>347</v>
      </c>
      <c r="H30" s="33">
        <v>8700.0</v>
      </c>
      <c r="I30" s="34">
        <v>0.42000000000000004</v>
      </c>
      <c r="J30" s="35">
        <f t="shared" si="2"/>
        <v>5046</v>
      </c>
      <c r="K30" s="22" t="s">
        <v>348</v>
      </c>
      <c r="L30" s="36" t="s">
        <v>84</v>
      </c>
      <c r="M30" s="36" t="s">
        <v>84</v>
      </c>
      <c r="N30" s="37" t="s">
        <v>85</v>
      </c>
      <c r="O30" s="38">
        <v>2000.0</v>
      </c>
      <c r="P30" s="38">
        <v>400.0</v>
      </c>
      <c r="Q30" s="38">
        <v>300.0</v>
      </c>
      <c r="R30" s="38">
        <v>500.0</v>
      </c>
      <c r="S30" s="70" t="s">
        <v>349</v>
      </c>
      <c r="T30" s="70" t="s">
        <v>296</v>
      </c>
      <c r="U30" s="38" t="s">
        <v>297</v>
      </c>
      <c r="V30" s="38" t="s">
        <v>298</v>
      </c>
      <c r="W30" s="38" t="s">
        <v>90</v>
      </c>
      <c r="X30" s="38">
        <v>395.0</v>
      </c>
      <c r="Y30" s="40">
        <v>3.0</v>
      </c>
      <c r="Z30" s="40">
        <v>1.5</v>
      </c>
      <c r="AA30" s="38" t="s">
        <v>92</v>
      </c>
      <c r="AB30" s="38" t="s">
        <v>93</v>
      </c>
      <c r="AC30" s="41" t="s">
        <v>350</v>
      </c>
      <c r="AD30" s="38" t="s">
        <v>95</v>
      </c>
      <c r="AE30" s="80" t="s">
        <v>300</v>
      </c>
      <c r="AF30" s="70" t="s">
        <v>301</v>
      </c>
      <c r="AG30" s="38" t="s">
        <v>98</v>
      </c>
      <c r="AH30" s="38" t="s">
        <v>99</v>
      </c>
      <c r="AI30" s="44" t="s">
        <v>100</v>
      </c>
      <c r="AJ30" s="44">
        <v>0.0</v>
      </c>
      <c r="AK30" s="63" t="str">
        <f t="shared" si="16"/>
        <v>https://getfile.dokpub.com/yandex/get/https://disk.yandex.ru/d/A42T9amuXrTSxw/v1.mp4</v>
      </c>
      <c r="AL30" s="46" t="s">
        <v>102</v>
      </c>
      <c r="AM30" s="46" t="s">
        <v>103</v>
      </c>
      <c r="AN30" s="46" t="s">
        <v>104</v>
      </c>
      <c r="AO30" s="46" t="s">
        <v>105</v>
      </c>
      <c r="AP30" s="46" t="s">
        <v>106</v>
      </c>
      <c r="AQ30" s="46">
        <f t="shared" si="3"/>
        <v>5655</v>
      </c>
      <c r="AR30" s="47">
        <f t="shared" si="4"/>
        <v>0.35</v>
      </c>
      <c r="AS30" s="46" t="s">
        <v>107</v>
      </c>
      <c r="AT30" s="46" t="s">
        <v>108</v>
      </c>
      <c r="AU30" s="46" t="s">
        <v>109</v>
      </c>
      <c r="AV30" s="46" t="s">
        <v>110</v>
      </c>
      <c r="AW30" s="46" t="s">
        <v>111</v>
      </c>
      <c r="AX30" s="48" t="s">
        <v>112</v>
      </c>
      <c r="AY30" s="49">
        <v>800.0</v>
      </c>
      <c r="AZ30" s="49">
        <v>1081.0</v>
      </c>
      <c r="BA30" s="64">
        <f>BA27*3</f>
        <v>1620</v>
      </c>
      <c r="BB30" s="46">
        <v>40.0</v>
      </c>
      <c r="BC30" s="46">
        <v>80.0</v>
      </c>
      <c r="BD30" s="51">
        <v>0.2</v>
      </c>
      <c r="BE30" s="46">
        <f t="shared" si="5"/>
        <v>1009.2</v>
      </c>
      <c r="BF30" s="52"/>
      <c r="BG30" s="53">
        <f t="shared" si="6"/>
        <v>1496.8</v>
      </c>
      <c r="BH30" s="53">
        <f t="shared" si="7"/>
        <v>1215.8</v>
      </c>
      <c r="BI30" s="47">
        <f t="shared" si="8"/>
        <v>0.2966309948</v>
      </c>
      <c r="BJ30" s="47">
        <f t="shared" si="9"/>
        <v>0.2409433214</v>
      </c>
      <c r="BK30" s="55">
        <f t="shared" si="10"/>
        <v>0.35</v>
      </c>
      <c r="BL30" s="56">
        <f t="shared" si="11"/>
        <v>5716</v>
      </c>
      <c r="BM30" s="57">
        <f t="shared" si="12"/>
        <v>0.3064730581</v>
      </c>
      <c r="BN30" s="46">
        <f t="shared" si="13"/>
        <v>60</v>
      </c>
      <c r="BO30" s="46">
        <v>25.0</v>
      </c>
      <c r="BP30" s="46">
        <v>7.0</v>
      </c>
      <c r="BQ30" s="47">
        <v>1.25</v>
      </c>
      <c r="BR30" s="46">
        <f t="shared" si="14"/>
        <v>547.5</v>
      </c>
      <c r="BS30" s="46">
        <f t="shared" si="15"/>
        <v>533.5</v>
      </c>
      <c r="BT30" s="58" t="s">
        <v>164</v>
      </c>
      <c r="BU30" s="65"/>
      <c r="BV30" s="59"/>
      <c r="BW30" s="59"/>
      <c r="BX30" s="82"/>
      <c r="BY30" s="61" t="str">
        <f t="shared" si="17"/>
        <v>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v>
      </c>
      <c r="BZ30" s="66" t="s">
        <v>351</v>
      </c>
      <c r="CA30" s="59" t="s">
        <v>350</v>
      </c>
      <c r="CB30" s="62"/>
      <c r="CC30" s="59"/>
    </row>
    <row r="31" ht="30.0" customHeight="1">
      <c r="A31" s="26"/>
      <c r="B31" s="67" t="s">
        <v>352</v>
      </c>
      <c r="C31" s="68" t="str">
        <f>IF('Стоп-лист'!C$8 = "стоп", "стоп" , "")</f>
        <v>стоп</v>
      </c>
      <c r="D31" s="29">
        <f t="shared" si="1"/>
        <v>0</v>
      </c>
      <c r="E31" s="30" t="s">
        <v>353</v>
      </c>
      <c r="F31" s="31" t="s">
        <v>354</v>
      </c>
      <c r="G31" s="32" t="s">
        <v>355</v>
      </c>
      <c r="H31" s="33">
        <v>11600.0</v>
      </c>
      <c r="I31" s="34">
        <v>0.42000000000000004</v>
      </c>
      <c r="J31" s="35">
        <f t="shared" si="2"/>
        <v>6728</v>
      </c>
      <c r="K31" s="37" t="s">
        <v>356</v>
      </c>
      <c r="L31" s="36" t="s">
        <v>84</v>
      </c>
      <c r="M31" s="36" t="s">
        <v>84</v>
      </c>
      <c r="N31" s="37" t="s">
        <v>85</v>
      </c>
      <c r="O31" s="38">
        <v>2700.0</v>
      </c>
      <c r="P31" s="38">
        <v>450.0</v>
      </c>
      <c r="Q31" s="38">
        <v>350.0</v>
      </c>
      <c r="R31" s="38">
        <v>600.0</v>
      </c>
      <c r="S31" s="70" t="s">
        <v>357</v>
      </c>
      <c r="T31" s="70" t="s">
        <v>296</v>
      </c>
      <c r="U31" s="38" t="s">
        <v>297</v>
      </c>
      <c r="V31" s="38" t="s">
        <v>298</v>
      </c>
      <c r="W31" s="38" t="s">
        <v>90</v>
      </c>
      <c r="X31" s="38">
        <v>395.0</v>
      </c>
      <c r="Y31" s="40">
        <v>4.0</v>
      </c>
      <c r="Z31" s="40">
        <v>1.5</v>
      </c>
      <c r="AA31" s="38" t="s">
        <v>92</v>
      </c>
      <c r="AB31" s="38" t="s">
        <v>93</v>
      </c>
      <c r="AC31" s="41" t="s">
        <v>358</v>
      </c>
      <c r="AD31" s="38" t="s">
        <v>95</v>
      </c>
      <c r="AE31" s="80" t="s">
        <v>300</v>
      </c>
      <c r="AF31" s="70" t="s">
        <v>301</v>
      </c>
      <c r="AG31" s="38" t="s">
        <v>98</v>
      </c>
      <c r="AH31" s="38" t="s">
        <v>99</v>
      </c>
      <c r="AI31" s="44" t="s">
        <v>100</v>
      </c>
      <c r="AJ31" s="44">
        <v>0.0</v>
      </c>
      <c r="AK31" s="63" t="str">
        <f t="shared" si="16"/>
        <v>https://getfile.dokpub.com/yandex/get/https://disk.yandex.ru/d/A42T9amuXrTSxw/v1.mp4</v>
      </c>
      <c r="AL31" s="46" t="s">
        <v>102</v>
      </c>
      <c r="AM31" s="46" t="s">
        <v>103</v>
      </c>
      <c r="AN31" s="46" t="s">
        <v>104</v>
      </c>
      <c r="AO31" s="46" t="s">
        <v>105</v>
      </c>
      <c r="AP31" s="46" t="s">
        <v>106</v>
      </c>
      <c r="AQ31" s="46">
        <f t="shared" si="3"/>
        <v>7656</v>
      </c>
      <c r="AR31" s="47">
        <f t="shared" si="4"/>
        <v>0.34</v>
      </c>
      <c r="AS31" s="46" t="s">
        <v>107</v>
      </c>
      <c r="AT31" s="46" t="s">
        <v>108</v>
      </c>
      <c r="AU31" s="46" t="s">
        <v>109</v>
      </c>
      <c r="AV31" s="46" t="s">
        <v>110</v>
      </c>
      <c r="AW31" s="46" t="s">
        <v>111</v>
      </c>
      <c r="AX31" s="48" t="s">
        <v>112</v>
      </c>
      <c r="AY31" s="49">
        <v>1147.0</v>
      </c>
      <c r="AZ31" s="49">
        <v>1556.0</v>
      </c>
      <c r="BA31" s="64">
        <f>BA27*4</f>
        <v>2160</v>
      </c>
      <c r="BB31" s="46">
        <v>40.0</v>
      </c>
      <c r="BC31" s="46">
        <v>80.0</v>
      </c>
      <c r="BD31" s="51">
        <v>0.2</v>
      </c>
      <c r="BE31" s="46">
        <f t="shared" si="5"/>
        <v>1345.6</v>
      </c>
      <c r="BF31" s="52"/>
      <c r="BG31" s="53">
        <f t="shared" si="6"/>
        <v>1955.4</v>
      </c>
      <c r="BH31" s="53">
        <f t="shared" si="7"/>
        <v>1546.4</v>
      </c>
      <c r="BI31" s="47">
        <f t="shared" si="8"/>
        <v>0.2906361474</v>
      </c>
      <c r="BJ31" s="47">
        <f t="shared" si="9"/>
        <v>0.2298454221</v>
      </c>
      <c r="BK31" s="55">
        <f t="shared" si="10"/>
        <v>0.34</v>
      </c>
      <c r="BL31" s="56">
        <f t="shared" si="11"/>
        <v>7733</v>
      </c>
      <c r="BM31" s="57">
        <f t="shared" si="12"/>
        <v>0.3039441355</v>
      </c>
      <c r="BN31" s="46">
        <f t="shared" si="13"/>
        <v>94.5</v>
      </c>
      <c r="BO31" s="46">
        <v>25.0</v>
      </c>
      <c r="BP31" s="46">
        <v>7.0</v>
      </c>
      <c r="BQ31" s="47">
        <v>1.25</v>
      </c>
      <c r="BR31" s="46">
        <f t="shared" si="14"/>
        <v>853.75</v>
      </c>
      <c r="BS31" s="46">
        <f t="shared" si="15"/>
        <v>702.25</v>
      </c>
      <c r="BT31" s="58" t="s">
        <v>172</v>
      </c>
      <c r="BU31" s="65"/>
      <c r="BV31" s="59"/>
      <c r="BW31" s="59"/>
      <c r="BX31" s="82"/>
      <c r="BY31" s="61" t="str">
        <f t="shared" si="17"/>
        <v>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v>
      </c>
      <c r="BZ31" s="66" t="s">
        <v>359</v>
      </c>
      <c r="CA31" s="59" t="s">
        <v>358</v>
      </c>
      <c r="CB31" s="62"/>
      <c r="CC31" s="59"/>
    </row>
    <row r="32" ht="30.0" customHeight="1">
      <c r="A32" s="26"/>
      <c r="B32" s="67" t="s">
        <v>360</v>
      </c>
      <c r="C32" s="68" t="str">
        <f>IF('Стоп-лист'!C$8 = "стоп", "стоп" , "")</f>
        <v>стоп</v>
      </c>
      <c r="D32" s="29">
        <f t="shared" si="1"/>
        <v>0</v>
      </c>
      <c r="E32" s="30" t="s">
        <v>361</v>
      </c>
      <c r="F32" s="31" t="s">
        <v>362</v>
      </c>
      <c r="G32" s="32" t="s">
        <v>363</v>
      </c>
      <c r="H32" s="33">
        <v>14500.0</v>
      </c>
      <c r="I32" s="34">
        <v>0.43999999999999995</v>
      </c>
      <c r="J32" s="35">
        <f t="shared" si="2"/>
        <v>8120</v>
      </c>
      <c r="K32" s="37" t="s">
        <v>364</v>
      </c>
      <c r="L32" s="36" t="s">
        <v>84</v>
      </c>
      <c r="M32" s="36" t="s">
        <v>84</v>
      </c>
      <c r="N32" s="37" t="s">
        <v>85</v>
      </c>
      <c r="O32" s="72">
        <v>3500.0</v>
      </c>
      <c r="P32" s="72">
        <v>400.0</v>
      </c>
      <c r="Q32" s="72">
        <v>400.0</v>
      </c>
      <c r="R32" s="72">
        <v>600.0</v>
      </c>
      <c r="S32" s="70" t="s">
        <v>365</v>
      </c>
      <c r="T32" s="70" t="s">
        <v>296</v>
      </c>
      <c r="U32" s="38" t="s">
        <v>297</v>
      </c>
      <c r="V32" s="38" t="s">
        <v>298</v>
      </c>
      <c r="W32" s="38" t="s">
        <v>90</v>
      </c>
      <c r="X32" s="38">
        <v>395.0</v>
      </c>
      <c r="Y32" s="40">
        <v>5.0</v>
      </c>
      <c r="Z32" s="40">
        <v>1.5</v>
      </c>
      <c r="AA32" s="38" t="s">
        <v>92</v>
      </c>
      <c r="AB32" s="38" t="s">
        <v>93</v>
      </c>
      <c r="AC32" s="41" t="s">
        <v>366</v>
      </c>
      <c r="AD32" s="38" t="s">
        <v>95</v>
      </c>
      <c r="AE32" s="80" t="s">
        <v>300</v>
      </c>
      <c r="AF32" s="70" t="s">
        <v>301</v>
      </c>
      <c r="AG32" s="38" t="s">
        <v>98</v>
      </c>
      <c r="AH32" s="38" t="s">
        <v>99</v>
      </c>
      <c r="AI32" s="44" t="s">
        <v>100</v>
      </c>
      <c r="AJ32" s="44">
        <v>0.0</v>
      </c>
      <c r="AK32" s="63" t="str">
        <f t="shared" si="16"/>
        <v>https://getfile.dokpub.com/yandex/get/https://disk.yandex.ru/d/A42T9amuXrTSxw/v1.mp4</v>
      </c>
      <c r="AL32" s="46" t="s">
        <v>102</v>
      </c>
      <c r="AM32" s="46" t="s">
        <v>103</v>
      </c>
      <c r="AN32" s="46" t="s">
        <v>104</v>
      </c>
      <c r="AO32" s="46" t="s">
        <v>105</v>
      </c>
      <c r="AP32" s="46" t="s">
        <v>106</v>
      </c>
      <c r="AQ32" s="46">
        <f t="shared" si="3"/>
        <v>9135</v>
      </c>
      <c r="AR32" s="47">
        <f t="shared" si="4"/>
        <v>0.37</v>
      </c>
      <c r="AS32" s="46" t="s">
        <v>107</v>
      </c>
      <c r="AT32" s="46" t="s">
        <v>108</v>
      </c>
      <c r="AU32" s="46" t="s">
        <v>109</v>
      </c>
      <c r="AV32" s="46" t="s">
        <v>110</v>
      </c>
      <c r="AW32" s="46" t="s">
        <v>111</v>
      </c>
      <c r="AX32" s="48" t="s">
        <v>112</v>
      </c>
      <c r="AY32" s="49">
        <v>1276.0</v>
      </c>
      <c r="AZ32" s="49">
        <v>1729.0</v>
      </c>
      <c r="BA32" s="64">
        <f>BA27*5</f>
        <v>2700</v>
      </c>
      <c r="BB32" s="46">
        <v>50.0</v>
      </c>
      <c r="BC32" s="46">
        <v>80.0</v>
      </c>
      <c r="BD32" s="51">
        <v>0.2</v>
      </c>
      <c r="BE32" s="46">
        <f t="shared" si="5"/>
        <v>1624</v>
      </c>
      <c r="BF32" s="52"/>
      <c r="BG32" s="53">
        <f t="shared" si="6"/>
        <v>2390</v>
      </c>
      <c r="BH32" s="53">
        <f t="shared" si="7"/>
        <v>1937</v>
      </c>
      <c r="BI32" s="47">
        <f t="shared" si="8"/>
        <v>0.2943349754</v>
      </c>
      <c r="BJ32" s="47">
        <f t="shared" si="9"/>
        <v>0.238546798</v>
      </c>
      <c r="BK32" s="55">
        <f t="shared" si="10"/>
        <v>0.37</v>
      </c>
      <c r="BL32" s="56">
        <f t="shared" si="11"/>
        <v>9228</v>
      </c>
      <c r="BM32" s="57">
        <f t="shared" si="12"/>
        <v>0.3059601214</v>
      </c>
      <c r="BN32" s="46">
        <f t="shared" si="13"/>
        <v>96</v>
      </c>
      <c r="BO32" s="46">
        <v>25.0</v>
      </c>
      <c r="BP32" s="46">
        <v>7.0</v>
      </c>
      <c r="BQ32" s="47">
        <v>1.25</v>
      </c>
      <c r="BR32" s="46">
        <f t="shared" si="14"/>
        <v>862.5</v>
      </c>
      <c r="BS32" s="46">
        <f t="shared" si="15"/>
        <v>866.5</v>
      </c>
      <c r="BT32" s="58" t="s">
        <v>180</v>
      </c>
      <c r="BU32" s="65"/>
      <c r="BV32" s="59"/>
      <c r="BW32" s="59"/>
      <c r="BX32" s="82"/>
      <c r="BY32" s="61" t="str">
        <f t="shared" si="17"/>
        <v>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v>
      </c>
      <c r="BZ32" s="66" t="s">
        <v>367</v>
      </c>
      <c r="CA32" s="59" t="s">
        <v>366</v>
      </c>
      <c r="CB32" s="62"/>
      <c r="CC32" s="59"/>
    </row>
    <row r="33" ht="30.0" customHeight="1">
      <c r="A33" s="26"/>
      <c r="B33" s="67" t="s">
        <v>368</v>
      </c>
      <c r="C33" s="68" t="str">
        <f>IF('Стоп-лист'!C$8 = "стоп", "стоп" , "")</f>
        <v>стоп</v>
      </c>
      <c r="D33" s="29">
        <f t="shared" si="1"/>
        <v>0</v>
      </c>
      <c r="E33" s="30" t="s">
        <v>369</v>
      </c>
      <c r="F33" s="31" t="s">
        <v>370</v>
      </c>
      <c r="G33" s="32" t="s">
        <v>371</v>
      </c>
      <c r="H33" s="33">
        <v>17400.0</v>
      </c>
      <c r="I33" s="34">
        <v>0.46</v>
      </c>
      <c r="J33" s="35">
        <f t="shared" si="2"/>
        <v>9396</v>
      </c>
      <c r="K33" s="37" t="s">
        <v>372</v>
      </c>
      <c r="L33" s="36" t="s">
        <v>84</v>
      </c>
      <c r="M33" s="36" t="s">
        <v>84</v>
      </c>
      <c r="N33" s="37" t="s">
        <v>85</v>
      </c>
      <c r="O33" s="72">
        <v>4200.0</v>
      </c>
      <c r="P33" s="72">
        <v>400.0</v>
      </c>
      <c r="Q33" s="72">
        <v>400.0</v>
      </c>
      <c r="R33" s="72">
        <v>600.0</v>
      </c>
      <c r="S33" s="70" t="s">
        <v>373</v>
      </c>
      <c r="T33" s="70" t="s">
        <v>296</v>
      </c>
      <c r="U33" s="38" t="s">
        <v>297</v>
      </c>
      <c r="V33" s="38" t="s">
        <v>298</v>
      </c>
      <c r="W33" s="38" t="s">
        <v>90</v>
      </c>
      <c r="X33" s="38">
        <v>395.0</v>
      </c>
      <c r="Y33" s="40">
        <v>6.0</v>
      </c>
      <c r="Z33" s="40">
        <v>1.5</v>
      </c>
      <c r="AA33" s="38" t="s">
        <v>92</v>
      </c>
      <c r="AB33" s="38" t="s">
        <v>93</v>
      </c>
      <c r="AC33" s="41" t="s">
        <v>374</v>
      </c>
      <c r="AD33" s="38" t="s">
        <v>95</v>
      </c>
      <c r="AE33" s="80" t="s">
        <v>300</v>
      </c>
      <c r="AF33" s="70" t="s">
        <v>301</v>
      </c>
      <c r="AG33" s="38" t="s">
        <v>98</v>
      </c>
      <c r="AH33" s="38" t="s">
        <v>99</v>
      </c>
      <c r="AI33" s="44" t="s">
        <v>100</v>
      </c>
      <c r="AJ33" s="44">
        <v>0.0</v>
      </c>
      <c r="AK33" s="63" t="str">
        <f t="shared" si="16"/>
        <v>https://getfile.dokpub.com/yandex/get/https://disk.yandex.ru/d/A42T9amuXrTSxw/v1.mp4</v>
      </c>
      <c r="AL33" s="46" t="s">
        <v>102</v>
      </c>
      <c r="AM33" s="46" t="s">
        <v>103</v>
      </c>
      <c r="AN33" s="46" t="s">
        <v>104</v>
      </c>
      <c r="AO33" s="46" t="s">
        <v>105</v>
      </c>
      <c r="AP33" s="46" t="s">
        <v>106</v>
      </c>
      <c r="AQ33" s="46">
        <f t="shared" si="3"/>
        <v>10614</v>
      </c>
      <c r="AR33" s="47">
        <f t="shared" si="4"/>
        <v>0.39</v>
      </c>
      <c r="AS33" s="46" t="s">
        <v>107</v>
      </c>
      <c r="AT33" s="46" t="s">
        <v>108</v>
      </c>
      <c r="AU33" s="46" t="s">
        <v>109</v>
      </c>
      <c r="AV33" s="46" t="s">
        <v>110</v>
      </c>
      <c r="AW33" s="46" t="s">
        <v>111</v>
      </c>
      <c r="AX33" s="48" t="s">
        <v>112</v>
      </c>
      <c r="AY33" s="49">
        <v>1387.0</v>
      </c>
      <c r="AZ33" s="49">
        <v>1903.0</v>
      </c>
      <c r="BA33" s="64">
        <f>BA27*6</f>
        <v>3240</v>
      </c>
      <c r="BB33" s="46">
        <v>50.0</v>
      </c>
      <c r="BC33" s="46">
        <v>80.0</v>
      </c>
      <c r="BD33" s="51">
        <v>0.2</v>
      </c>
      <c r="BE33" s="46">
        <f t="shared" si="5"/>
        <v>1879.2</v>
      </c>
      <c r="BF33" s="52"/>
      <c r="BG33" s="53">
        <f t="shared" si="6"/>
        <v>2759.8</v>
      </c>
      <c r="BH33" s="53">
        <f t="shared" si="7"/>
        <v>2243.8</v>
      </c>
      <c r="BI33" s="47">
        <f t="shared" si="8"/>
        <v>0.2937207322</v>
      </c>
      <c r="BJ33" s="47">
        <f t="shared" si="9"/>
        <v>0.2388037463</v>
      </c>
      <c r="BK33" s="55">
        <f t="shared" si="10"/>
        <v>0.39</v>
      </c>
      <c r="BL33" s="56">
        <f t="shared" si="11"/>
        <v>10674</v>
      </c>
      <c r="BM33" s="57">
        <f t="shared" si="12"/>
        <v>0.3059958778</v>
      </c>
      <c r="BN33" s="46">
        <f t="shared" si="13"/>
        <v>96</v>
      </c>
      <c r="BO33" s="46">
        <v>25.0</v>
      </c>
      <c r="BP33" s="46">
        <v>7.0</v>
      </c>
      <c r="BQ33" s="47">
        <v>1.25</v>
      </c>
      <c r="BR33" s="46">
        <f t="shared" si="14"/>
        <v>862.5</v>
      </c>
      <c r="BS33" s="46">
        <f t="shared" si="15"/>
        <v>1040.5</v>
      </c>
      <c r="BT33" s="58" t="s">
        <v>188</v>
      </c>
      <c r="BU33" s="65"/>
      <c r="BV33" s="59"/>
      <c r="BW33" s="59"/>
      <c r="BX33" s="82"/>
      <c r="BY33" s="61" t="str">
        <f t="shared" si="17"/>
        <v>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v>
      </c>
      <c r="BZ33" s="66" t="s">
        <v>375</v>
      </c>
      <c r="CA33" s="59" t="s">
        <v>374</v>
      </c>
      <c r="CB33" s="62"/>
      <c r="CC33" s="59"/>
    </row>
    <row r="34" ht="30.0" customHeight="1">
      <c r="A34" s="26"/>
      <c r="B34" s="67" t="s">
        <v>376</v>
      </c>
      <c r="C34" s="68" t="str">
        <f>IF('Стоп-лист'!C$8 = "стоп", "стоп" , "")</f>
        <v>стоп</v>
      </c>
      <c r="D34" s="29">
        <f t="shared" si="1"/>
        <v>0</v>
      </c>
      <c r="E34" s="30" t="s">
        <v>377</v>
      </c>
      <c r="F34" s="31" t="s">
        <v>378</v>
      </c>
      <c r="G34" s="32" t="s">
        <v>379</v>
      </c>
      <c r="H34" s="33">
        <v>20300.0</v>
      </c>
      <c r="I34" s="34">
        <v>0.44999999999999996</v>
      </c>
      <c r="J34" s="35">
        <f t="shared" si="2"/>
        <v>11165</v>
      </c>
      <c r="K34" s="37" t="s">
        <v>380</v>
      </c>
      <c r="L34" s="36" t="s">
        <v>83</v>
      </c>
      <c r="M34" s="36" t="s">
        <v>84</v>
      </c>
      <c r="N34" s="37" t="s">
        <v>85</v>
      </c>
      <c r="O34" s="72">
        <v>4900.0</v>
      </c>
      <c r="P34" s="72">
        <v>400.0</v>
      </c>
      <c r="Q34" s="72">
        <v>400.0</v>
      </c>
      <c r="R34" s="72">
        <v>600.0</v>
      </c>
      <c r="S34" s="70" t="s">
        <v>381</v>
      </c>
      <c r="T34" s="70" t="s">
        <v>296</v>
      </c>
      <c r="U34" s="38" t="s">
        <v>297</v>
      </c>
      <c r="V34" s="38" t="s">
        <v>298</v>
      </c>
      <c r="W34" s="38" t="s">
        <v>90</v>
      </c>
      <c r="X34" s="38">
        <v>395.0</v>
      </c>
      <c r="Y34" s="40">
        <v>7.0</v>
      </c>
      <c r="Z34" s="40">
        <v>1.5</v>
      </c>
      <c r="AA34" s="38" t="s">
        <v>92</v>
      </c>
      <c r="AB34" s="38" t="s">
        <v>93</v>
      </c>
      <c r="AC34" s="41" t="s">
        <v>382</v>
      </c>
      <c r="AD34" s="38" t="s">
        <v>95</v>
      </c>
      <c r="AE34" s="83" t="s">
        <v>300</v>
      </c>
      <c r="AF34" s="70" t="s">
        <v>301</v>
      </c>
      <c r="AG34" s="38" t="s">
        <v>98</v>
      </c>
      <c r="AH34" s="38" t="s">
        <v>99</v>
      </c>
      <c r="AI34" s="44" t="s">
        <v>100</v>
      </c>
      <c r="AJ34" s="44">
        <v>0.0</v>
      </c>
      <c r="AK34" s="63" t="str">
        <f t="shared" si="16"/>
        <v>https://getfile.dokpub.com/yandex/get/https://disk.yandex.ru/d/A42T9amuXrTSxw/v1.mp4</v>
      </c>
      <c r="AL34" s="46" t="s">
        <v>102</v>
      </c>
      <c r="AM34" s="46" t="s">
        <v>103</v>
      </c>
      <c r="AN34" s="46" t="s">
        <v>104</v>
      </c>
      <c r="AO34" s="46" t="s">
        <v>105</v>
      </c>
      <c r="AP34" s="46" t="s">
        <v>106</v>
      </c>
      <c r="AQ34" s="46">
        <f t="shared" si="3"/>
        <v>12789</v>
      </c>
      <c r="AR34" s="47">
        <f t="shared" si="4"/>
        <v>0.37</v>
      </c>
      <c r="AS34" s="46" t="s">
        <v>107</v>
      </c>
      <c r="AT34" s="46" t="s">
        <v>108</v>
      </c>
      <c r="AU34" s="46" t="s">
        <v>109</v>
      </c>
      <c r="AV34" s="46" t="s">
        <v>110</v>
      </c>
      <c r="AW34" s="46" t="s">
        <v>111</v>
      </c>
      <c r="AX34" s="48" t="s">
        <v>112</v>
      </c>
      <c r="AY34" s="49">
        <v>1766.0</v>
      </c>
      <c r="AZ34" s="49">
        <v>2482.0</v>
      </c>
      <c r="BA34" s="64">
        <f>BA27*7</f>
        <v>3780</v>
      </c>
      <c r="BB34" s="46">
        <v>50.0</v>
      </c>
      <c r="BC34" s="46">
        <v>80.0</v>
      </c>
      <c r="BD34" s="51">
        <v>0.2</v>
      </c>
      <c r="BE34" s="46">
        <f t="shared" si="5"/>
        <v>2233</v>
      </c>
      <c r="BF34" s="52"/>
      <c r="BG34" s="53">
        <f t="shared" si="6"/>
        <v>3256</v>
      </c>
      <c r="BH34" s="53">
        <f t="shared" si="7"/>
        <v>2540</v>
      </c>
      <c r="BI34" s="47">
        <f t="shared" si="8"/>
        <v>0.2916256158</v>
      </c>
      <c r="BJ34" s="47">
        <f t="shared" si="9"/>
        <v>0.2274966413</v>
      </c>
      <c r="BK34" s="55">
        <f t="shared" si="10"/>
        <v>0.37</v>
      </c>
      <c r="BL34" s="56">
        <f t="shared" si="11"/>
        <v>12873</v>
      </c>
      <c r="BM34" s="57">
        <f t="shared" si="12"/>
        <v>0.3034568477</v>
      </c>
      <c r="BN34" s="46">
        <f t="shared" si="13"/>
        <v>96</v>
      </c>
      <c r="BO34" s="46">
        <v>25.0</v>
      </c>
      <c r="BP34" s="46">
        <v>7.0</v>
      </c>
      <c r="BQ34" s="47">
        <v>1.25</v>
      </c>
      <c r="BR34" s="46">
        <f t="shared" si="14"/>
        <v>862.5</v>
      </c>
      <c r="BS34" s="46">
        <f t="shared" si="15"/>
        <v>1619.5</v>
      </c>
      <c r="BT34" s="58" t="s">
        <v>196</v>
      </c>
      <c r="BU34" s="65"/>
      <c r="BV34" s="59"/>
      <c r="BW34" s="59"/>
      <c r="BX34" s="82"/>
      <c r="BY34" s="61" t="str">
        <f t="shared" si="17"/>
        <v>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v>
      </c>
      <c r="BZ34" s="66" t="s">
        <v>383</v>
      </c>
      <c r="CA34" s="59" t="s">
        <v>382</v>
      </c>
      <c r="CB34" s="62"/>
      <c r="CC34" s="59"/>
    </row>
    <row r="35" ht="30.0" customHeight="1">
      <c r="A35" s="26"/>
      <c r="B35" s="27" t="s">
        <v>384</v>
      </c>
      <c r="C35" s="28" t="str">
        <f>IF(C37 = "стоп", "стоп" , "")</f>
        <v>стоп</v>
      </c>
      <c r="D35" s="29">
        <f t="shared" si="1"/>
        <v>0</v>
      </c>
      <c r="E35" s="30" t="s">
        <v>385</v>
      </c>
      <c r="F35" s="31" t="s">
        <v>386</v>
      </c>
      <c r="G35" s="32" t="s">
        <v>387</v>
      </c>
      <c r="H35" s="33">
        <v>700.0</v>
      </c>
      <c r="I35" s="34">
        <v>0.45999999999999996</v>
      </c>
      <c r="J35" s="35">
        <f t="shared" si="2"/>
        <v>378</v>
      </c>
      <c r="K35" s="22" t="s">
        <v>388</v>
      </c>
      <c r="L35" s="36" t="s">
        <v>84</v>
      </c>
      <c r="M35" s="36" t="s">
        <v>84</v>
      </c>
      <c r="N35" s="37" t="s">
        <v>85</v>
      </c>
      <c r="O35" s="38">
        <v>79.0</v>
      </c>
      <c r="P35" s="38">
        <v>260.0</v>
      </c>
      <c r="Q35" s="38">
        <v>100.0</v>
      </c>
      <c r="R35" s="38">
        <v>100.0</v>
      </c>
      <c r="S35" s="39" t="s">
        <v>389</v>
      </c>
      <c r="T35" s="70" t="s">
        <v>390</v>
      </c>
      <c r="U35" s="38" t="s">
        <v>391</v>
      </c>
      <c r="V35" s="38" t="s">
        <v>392</v>
      </c>
      <c r="W35" s="38" t="s">
        <v>90</v>
      </c>
      <c r="X35" s="38">
        <v>395.0</v>
      </c>
      <c r="Y35" s="40" t="s">
        <v>91</v>
      </c>
      <c r="Z35" s="40">
        <v>0.4</v>
      </c>
      <c r="AA35" s="38" t="s">
        <v>92</v>
      </c>
      <c r="AB35" s="38" t="s">
        <v>93</v>
      </c>
      <c r="AC35" s="41" t="s">
        <v>393</v>
      </c>
      <c r="AD35" s="38" t="s">
        <v>95</v>
      </c>
      <c r="AE35" s="84" t="s">
        <v>394</v>
      </c>
      <c r="AF35" s="70" t="s">
        <v>395</v>
      </c>
      <c r="AG35" s="38" t="s">
        <v>98</v>
      </c>
      <c r="AH35" s="38" t="s">
        <v>99</v>
      </c>
      <c r="AI35" s="44" t="s">
        <v>100</v>
      </c>
      <c r="AJ35" s="44">
        <v>0.0</v>
      </c>
      <c r="AK35" s="63" t="str">
        <f t="shared" si="16"/>
        <v>https://getfile.dokpub.com/yandex/get/https://disk.yandex.ru/d/8Q1GwKWcG19FVQ/v1.mp4</v>
      </c>
      <c r="AL35" s="46" t="s">
        <v>102</v>
      </c>
      <c r="AM35" s="46" t="s">
        <v>103</v>
      </c>
      <c r="AN35" s="46" t="s">
        <v>104</v>
      </c>
      <c r="AO35" s="46" t="s">
        <v>105</v>
      </c>
      <c r="AP35" s="46" t="s">
        <v>106</v>
      </c>
      <c r="AQ35" s="46">
        <f t="shared" si="3"/>
        <v>483</v>
      </c>
      <c r="AR35" s="47">
        <f t="shared" si="4"/>
        <v>0.31</v>
      </c>
      <c r="AS35" s="46" t="s">
        <v>107</v>
      </c>
      <c r="AT35" s="46" t="s">
        <v>108</v>
      </c>
      <c r="AU35" s="46" t="s">
        <v>109</v>
      </c>
      <c r="AV35" s="46" t="s">
        <v>110</v>
      </c>
      <c r="AW35" s="46" t="s">
        <v>111</v>
      </c>
      <c r="AX35" s="48" t="s">
        <v>155</v>
      </c>
      <c r="AY35" s="49">
        <v>85.0</v>
      </c>
      <c r="AZ35" s="49">
        <v>142.0</v>
      </c>
      <c r="BA35" s="50">
        <f>IFERROR(__xludf.DUMMYFUNCTION("IMPORTRANGE(""https://docs.google.com/spreadsheets/d/1K9FdSDDcIaIccULM3XeD8ehMwbjQB3kapl3RppOhYx4/edit?usp=sharing"",""D47"")"),87.0)</f>
        <v>87</v>
      </c>
      <c r="BB35" s="46">
        <v>10.0</v>
      </c>
      <c r="BC35" s="46">
        <v>10.0</v>
      </c>
      <c r="BD35" s="51">
        <v>0.2</v>
      </c>
      <c r="BE35" s="46">
        <f t="shared" si="5"/>
        <v>75.6</v>
      </c>
      <c r="BF35" s="52"/>
      <c r="BG35" s="53">
        <f t="shared" si="6"/>
        <v>110.4</v>
      </c>
      <c r="BH35" s="53">
        <f t="shared" si="7"/>
        <v>53.4</v>
      </c>
      <c r="BI35" s="54">
        <f t="shared" si="8"/>
        <v>0.2920634921</v>
      </c>
      <c r="BJ35" s="47">
        <f t="shared" si="9"/>
        <v>0.1412698413</v>
      </c>
      <c r="BK35" s="55">
        <f t="shared" si="10"/>
        <v>0.31</v>
      </c>
      <c r="BL35" s="56">
        <f t="shared" si="11"/>
        <v>484</v>
      </c>
      <c r="BM35" s="57">
        <f t="shared" si="12"/>
        <v>0.2855371901</v>
      </c>
      <c r="BN35" s="46">
        <f t="shared" si="13"/>
        <v>2.6</v>
      </c>
      <c r="BO35" s="46">
        <v>25.0</v>
      </c>
      <c r="BP35" s="46">
        <v>7.0</v>
      </c>
      <c r="BQ35" s="47">
        <v>1.25</v>
      </c>
      <c r="BR35" s="46">
        <f t="shared" si="14"/>
        <v>48.75</v>
      </c>
      <c r="BS35" s="46">
        <f t="shared" si="15"/>
        <v>93.25</v>
      </c>
      <c r="BT35" s="46" t="s">
        <v>396</v>
      </c>
      <c r="BU35" s="58"/>
      <c r="BV35" s="50" t="str">
        <f>IFERROR(__xludf.DUMMYFUNCTION("IMPORTRANGE(""https://docs.google.com/spreadsheets/d/1K9FdSDDcIaIccULM3XeD8ehMwbjQB3kapl3RppOhYx4/edit?usp=sharing"", ""B47"")"),"ИП-62")</f>
        <v>ИП-62</v>
      </c>
      <c r="BW35" s="59"/>
      <c r="BX35" s="82" t="s">
        <v>397</v>
      </c>
      <c r="BY35" s="61" t="str">
        <f t="shared" si="17"/>
        <v>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v>
      </c>
      <c r="BZ35" s="66" t="s">
        <v>398</v>
      </c>
      <c r="CA35" s="59" t="s">
        <v>393</v>
      </c>
      <c r="CB35" s="62"/>
      <c r="CC35" s="59"/>
    </row>
    <row r="36" ht="30.0" customHeight="1">
      <c r="A36" s="26"/>
      <c r="B36" s="27" t="s">
        <v>399</v>
      </c>
      <c r="C36" s="28" t="str">
        <f>IF(C37 = "стоп", "стоп" , "")</f>
        <v>стоп</v>
      </c>
      <c r="D36" s="29">
        <f t="shared" si="1"/>
        <v>0</v>
      </c>
      <c r="E36" s="30" t="s">
        <v>400</v>
      </c>
      <c r="F36" s="31" t="s">
        <v>401</v>
      </c>
      <c r="G36" s="32" t="s">
        <v>402</v>
      </c>
      <c r="H36" s="33">
        <v>1100.0</v>
      </c>
      <c r="I36" s="34">
        <v>0.46</v>
      </c>
      <c r="J36" s="35">
        <f t="shared" si="2"/>
        <v>594</v>
      </c>
      <c r="K36" s="22" t="s">
        <v>403</v>
      </c>
      <c r="L36" s="36" t="s">
        <v>84</v>
      </c>
      <c r="M36" s="36" t="s">
        <v>84</v>
      </c>
      <c r="N36" s="37" t="s">
        <v>85</v>
      </c>
      <c r="O36" s="38">
        <v>157.0</v>
      </c>
      <c r="P36" s="38">
        <v>300.0</v>
      </c>
      <c r="Q36" s="38">
        <v>40.0</v>
      </c>
      <c r="R36" s="38">
        <v>400.0</v>
      </c>
      <c r="S36" s="70" t="s">
        <v>404</v>
      </c>
      <c r="T36" s="70" t="s">
        <v>390</v>
      </c>
      <c r="U36" s="38" t="s">
        <v>391</v>
      </c>
      <c r="V36" s="38" t="s">
        <v>392</v>
      </c>
      <c r="W36" s="38" t="s">
        <v>90</v>
      </c>
      <c r="X36" s="38">
        <v>395.0</v>
      </c>
      <c r="Y36" s="40" t="s">
        <v>91</v>
      </c>
      <c r="Z36" s="38">
        <v>1.0</v>
      </c>
      <c r="AA36" s="38" t="s">
        <v>92</v>
      </c>
      <c r="AB36" s="38" t="s">
        <v>93</v>
      </c>
      <c r="AC36" s="41" t="s">
        <v>405</v>
      </c>
      <c r="AD36" s="38" t="s">
        <v>95</v>
      </c>
      <c r="AE36" s="84" t="s">
        <v>394</v>
      </c>
      <c r="AF36" s="70" t="s">
        <v>395</v>
      </c>
      <c r="AG36" s="38" t="s">
        <v>98</v>
      </c>
      <c r="AH36" s="38" t="s">
        <v>99</v>
      </c>
      <c r="AI36" s="44" t="s">
        <v>100</v>
      </c>
      <c r="AJ36" s="44">
        <v>0.0</v>
      </c>
      <c r="AK36" s="63" t="str">
        <f t="shared" si="16"/>
        <v>https://getfile.dokpub.com/yandex/get/https://disk.yandex.ru/d/8Q1GwKWcG19FVQ/v1.mp4</v>
      </c>
      <c r="AL36" s="46" t="s">
        <v>102</v>
      </c>
      <c r="AM36" s="46" t="s">
        <v>103</v>
      </c>
      <c r="AN36" s="46" t="s">
        <v>104</v>
      </c>
      <c r="AO36" s="46" t="s">
        <v>105</v>
      </c>
      <c r="AP36" s="46" t="s">
        <v>106</v>
      </c>
      <c r="AQ36" s="46">
        <f t="shared" si="3"/>
        <v>715</v>
      </c>
      <c r="AR36" s="47">
        <f t="shared" si="4"/>
        <v>0.35</v>
      </c>
      <c r="AS36" s="46" t="s">
        <v>107</v>
      </c>
      <c r="AT36" s="46" t="s">
        <v>108</v>
      </c>
      <c r="AU36" s="46" t="s">
        <v>109</v>
      </c>
      <c r="AV36" s="46" t="s">
        <v>110</v>
      </c>
      <c r="AW36" s="46" t="s">
        <v>111</v>
      </c>
      <c r="AX36" s="48" t="s">
        <v>155</v>
      </c>
      <c r="AY36" s="49">
        <v>107.0</v>
      </c>
      <c r="AZ36" s="49">
        <v>167.0</v>
      </c>
      <c r="BA36" s="64">
        <f>BA35*2</f>
        <v>174</v>
      </c>
      <c r="BB36" s="46">
        <v>10.0</v>
      </c>
      <c r="BC36" s="46">
        <v>10.0</v>
      </c>
      <c r="BD36" s="51">
        <v>0.2</v>
      </c>
      <c r="BE36" s="46">
        <f t="shared" si="5"/>
        <v>118.8</v>
      </c>
      <c r="BF36" s="52"/>
      <c r="BG36" s="53">
        <f t="shared" si="6"/>
        <v>174.2</v>
      </c>
      <c r="BH36" s="53">
        <f t="shared" si="7"/>
        <v>114.2</v>
      </c>
      <c r="BI36" s="54">
        <f t="shared" si="8"/>
        <v>0.2932659933</v>
      </c>
      <c r="BJ36" s="47">
        <f t="shared" si="9"/>
        <v>0.1922558923</v>
      </c>
      <c r="BK36" s="55">
        <f t="shared" si="10"/>
        <v>0.35</v>
      </c>
      <c r="BL36" s="56">
        <f t="shared" si="11"/>
        <v>716</v>
      </c>
      <c r="BM36" s="57">
        <f t="shared" si="12"/>
        <v>0.2958100559</v>
      </c>
      <c r="BN36" s="46">
        <f t="shared" si="13"/>
        <v>4.8</v>
      </c>
      <c r="BO36" s="46">
        <v>25.0</v>
      </c>
      <c r="BP36" s="46">
        <v>7.0</v>
      </c>
      <c r="BQ36" s="47">
        <v>1.25</v>
      </c>
      <c r="BR36" s="46">
        <f t="shared" si="14"/>
        <v>66.25</v>
      </c>
      <c r="BS36" s="46">
        <f t="shared" si="15"/>
        <v>100.75</v>
      </c>
      <c r="BT36" s="46" t="s">
        <v>122</v>
      </c>
      <c r="BU36" s="65"/>
      <c r="BV36" s="59"/>
      <c r="BW36" s="59"/>
      <c r="BX36" s="60"/>
      <c r="BY36" s="61" t="str">
        <f t="shared" si="17"/>
        <v>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v>
      </c>
      <c r="BZ36" s="66" t="s">
        <v>406</v>
      </c>
      <c r="CA36" s="59" t="s">
        <v>405</v>
      </c>
      <c r="CB36" s="62"/>
      <c r="CC36" s="59"/>
    </row>
    <row r="37" ht="30.0" customHeight="1">
      <c r="A37" s="26"/>
      <c r="B37" s="67" t="s">
        <v>407</v>
      </c>
      <c r="C37" s="68" t="str">
        <f>IF('Стоп-лист'!D$3 = "стоп", "стоп" , "")</f>
        <v>стоп</v>
      </c>
      <c r="D37" s="29">
        <f t="shared" si="1"/>
        <v>0</v>
      </c>
      <c r="E37" s="30" t="s">
        <v>408</v>
      </c>
      <c r="F37" s="31" t="s">
        <v>409</v>
      </c>
      <c r="G37" s="32" t="s">
        <v>410</v>
      </c>
      <c r="H37" s="33">
        <v>1500.0</v>
      </c>
      <c r="I37" s="34">
        <v>0.45999999999999996</v>
      </c>
      <c r="J37" s="35">
        <f t="shared" si="2"/>
        <v>810</v>
      </c>
      <c r="K37" s="22" t="s">
        <v>411</v>
      </c>
      <c r="L37" s="36" t="s">
        <v>84</v>
      </c>
      <c r="M37" s="36" t="s">
        <v>84</v>
      </c>
      <c r="N37" s="37" t="s">
        <v>85</v>
      </c>
      <c r="O37" s="38">
        <v>340.0</v>
      </c>
      <c r="P37" s="38">
        <v>150.0</v>
      </c>
      <c r="Q37" s="38">
        <v>120.0</v>
      </c>
      <c r="R37" s="38">
        <v>230.0</v>
      </c>
      <c r="S37" s="39" t="s">
        <v>412</v>
      </c>
      <c r="T37" s="70" t="s">
        <v>390</v>
      </c>
      <c r="U37" s="38" t="s">
        <v>391</v>
      </c>
      <c r="V37" s="38" t="s">
        <v>392</v>
      </c>
      <c r="W37" s="38" t="s">
        <v>90</v>
      </c>
      <c r="X37" s="38">
        <v>395.0</v>
      </c>
      <c r="Y37" s="40" t="s">
        <v>91</v>
      </c>
      <c r="Z37" s="40">
        <v>1.4</v>
      </c>
      <c r="AA37" s="38" t="s">
        <v>92</v>
      </c>
      <c r="AB37" s="38" t="s">
        <v>93</v>
      </c>
      <c r="AC37" s="41" t="s">
        <v>413</v>
      </c>
      <c r="AD37" s="38" t="s">
        <v>95</v>
      </c>
      <c r="AE37" s="84" t="s">
        <v>394</v>
      </c>
      <c r="AF37" s="70" t="s">
        <v>395</v>
      </c>
      <c r="AG37" s="38" t="s">
        <v>98</v>
      </c>
      <c r="AH37" s="38" t="s">
        <v>99</v>
      </c>
      <c r="AI37" s="44" t="s">
        <v>100</v>
      </c>
      <c r="AJ37" s="44">
        <v>0.0</v>
      </c>
      <c r="AK37" s="63" t="str">
        <f t="shared" si="16"/>
        <v>https://getfile.dokpub.com/yandex/get/https://disk.yandex.ru/d/8Q1GwKWcG19FVQ/v1.mp4</v>
      </c>
      <c r="AL37" s="46" t="s">
        <v>102</v>
      </c>
      <c r="AM37" s="46" t="s">
        <v>103</v>
      </c>
      <c r="AN37" s="46" t="s">
        <v>104</v>
      </c>
      <c r="AO37" s="46" t="s">
        <v>105</v>
      </c>
      <c r="AP37" s="46" t="s">
        <v>106</v>
      </c>
      <c r="AQ37" s="46">
        <f t="shared" si="3"/>
        <v>945</v>
      </c>
      <c r="AR37" s="47">
        <f t="shared" si="4"/>
        <v>0.37</v>
      </c>
      <c r="AS37" s="46" t="s">
        <v>107</v>
      </c>
      <c r="AT37" s="46" t="s">
        <v>108</v>
      </c>
      <c r="AU37" s="46" t="s">
        <v>109</v>
      </c>
      <c r="AV37" s="46" t="s">
        <v>110</v>
      </c>
      <c r="AW37" s="46" t="s">
        <v>111</v>
      </c>
      <c r="AX37" s="48" t="s">
        <v>155</v>
      </c>
      <c r="AY37" s="49">
        <v>121.0</v>
      </c>
      <c r="AZ37" s="49">
        <v>184.0</v>
      </c>
      <c r="BA37" s="64">
        <f>BA35*3</f>
        <v>261</v>
      </c>
      <c r="BB37" s="46">
        <v>15.0</v>
      </c>
      <c r="BC37" s="46">
        <v>15.0</v>
      </c>
      <c r="BD37" s="51">
        <v>0.2</v>
      </c>
      <c r="BE37" s="46">
        <f t="shared" si="5"/>
        <v>162</v>
      </c>
      <c r="BF37" s="52"/>
      <c r="BG37" s="53">
        <f t="shared" si="6"/>
        <v>236</v>
      </c>
      <c r="BH37" s="53">
        <f t="shared" si="7"/>
        <v>173</v>
      </c>
      <c r="BI37" s="47">
        <f t="shared" si="8"/>
        <v>0.2913580247</v>
      </c>
      <c r="BJ37" s="47">
        <f t="shared" si="9"/>
        <v>0.2135802469</v>
      </c>
      <c r="BK37" s="55">
        <f t="shared" si="10"/>
        <v>0.37</v>
      </c>
      <c r="BL37" s="56">
        <f t="shared" si="11"/>
        <v>950</v>
      </c>
      <c r="BM37" s="57">
        <f t="shared" si="12"/>
        <v>0.3</v>
      </c>
      <c r="BN37" s="46">
        <f t="shared" si="13"/>
        <v>4.14</v>
      </c>
      <c r="BO37" s="46">
        <v>25.0</v>
      </c>
      <c r="BP37" s="46">
        <v>7.0</v>
      </c>
      <c r="BQ37" s="47">
        <v>1.25</v>
      </c>
      <c r="BR37" s="46">
        <f t="shared" si="14"/>
        <v>66.25</v>
      </c>
      <c r="BS37" s="46">
        <f t="shared" si="15"/>
        <v>117.75</v>
      </c>
      <c r="BT37" s="46" t="s">
        <v>414</v>
      </c>
      <c r="BU37" s="65"/>
      <c r="BV37" s="59"/>
      <c r="BW37" s="59"/>
      <c r="BX37" s="60"/>
      <c r="BY37" s="61" t="str">
        <f t="shared" si="17"/>
        <v>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v>
      </c>
      <c r="BZ37" s="66" t="s">
        <v>415</v>
      </c>
      <c r="CA37" s="59" t="s">
        <v>413</v>
      </c>
      <c r="CB37" s="62"/>
      <c r="CC37" s="59"/>
    </row>
    <row r="38" ht="30.0" customHeight="1">
      <c r="A38" s="26"/>
      <c r="B38" s="67" t="s">
        <v>416</v>
      </c>
      <c r="C38" s="68" t="str">
        <f>IF('Стоп-лист'!C$3 = "стоп", "стоп" , "")</f>
        <v>стоп</v>
      </c>
      <c r="D38" s="29">
        <f t="shared" si="1"/>
        <v>0</v>
      </c>
      <c r="E38" s="30" t="s">
        <v>417</v>
      </c>
      <c r="F38" s="31" t="s">
        <v>418</v>
      </c>
      <c r="G38" s="32" t="s">
        <v>419</v>
      </c>
      <c r="H38" s="33">
        <v>2900.0</v>
      </c>
      <c r="I38" s="34">
        <v>0.45999999999999996</v>
      </c>
      <c r="J38" s="35">
        <f t="shared" si="2"/>
        <v>1566</v>
      </c>
      <c r="K38" s="22" t="s">
        <v>420</v>
      </c>
      <c r="L38" s="36" t="s">
        <v>84</v>
      </c>
      <c r="M38" s="36" t="s">
        <v>84</v>
      </c>
      <c r="N38" s="37" t="s">
        <v>85</v>
      </c>
      <c r="O38" s="38">
        <v>675.0</v>
      </c>
      <c r="P38" s="38">
        <v>290.0</v>
      </c>
      <c r="Q38" s="38">
        <v>280.0</v>
      </c>
      <c r="R38" s="38">
        <v>130.0</v>
      </c>
      <c r="S38" s="70" t="s">
        <v>421</v>
      </c>
      <c r="T38" s="70" t="s">
        <v>390</v>
      </c>
      <c r="U38" s="38" t="s">
        <v>391</v>
      </c>
      <c r="V38" s="38" t="s">
        <v>392</v>
      </c>
      <c r="W38" s="38" t="s">
        <v>90</v>
      </c>
      <c r="X38" s="38">
        <v>395.0</v>
      </c>
      <c r="Y38" s="40">
        <v>1.0</v>
      </c>
      <c r="Z38" s="40">
        <v>1.4</v>
      </c>
      <c r="AA38" s="38" t="s">
        <v>92</v>
      </c>
      <c r="AB38" s="38" t="s">
        <v>93</v>
      </c>
      <c r="AC38" s="41" t="s">
        <v>422</v>
      </c>
      <c r="AD38" s="38" t="s">
        <v>95</v>
      </c>
      <c r="AE38" s="84" t="s">
        <v>394</v>
      </c>
      <c r="AF38" s="70" t="s">
        <v>395</v>
      </c>
      <c r="AG38" s="38" t="s">
        <v>98</v>
      </c>
      <c r="AH38" s="38" t="s">
        <v>99</v>
      </c>
      <c r="AI38" s="44" t="s">
        <v>100</v>
      </c>
      <c r="AJ38" s="44">
        <v>0.0</v>
      </c>
      <c r="AK38" s="63" t="str">
        <f t="shared" si="16"/>
        <v>https://getfile.dokpub.com/yandex/get/https://disk.yandex.ru/d/8Q1GwKWcG19FVQ/v1.mp4</v>
      </c>
      <c r="AL38" s="46" t="s">
        <v>102</v>
      </c>
      <c r="AM38" s="46" t="s">
        <v>103</v>
      </c>
      <c r="AN38" s="46" t="s">
        <v>104</v>
      </c>
      <c r="AO38" s="46" t="s">
        <v>105</v>
      </c>
      <c r="AP38" s="46" t="s">
        <v>106</v>
      </c>
      <c r="AQ38" s="46">
        <f t="shared" si="3"/>
        <v>1769</v>
      </c>
      <c r="AR38" s="47">
        <f t="shared" si="4"/>
        <v>0.39</v>
      </c>
      <c r="AS38" s="46" t="s">
        <v>107</v>
      </c>
      <c r="AT38" s="46" t="s">
        <v>108</v>
      </c>
      <c r="AU38" s="46" t="s">
        <v>109</v>
      </c>
      <c r="AV38" s="46" t="s">
        <v>110</v>
      </c>
      <c r="AW38" s="46" t="s">
        <v>111</v>
      </c>
      <c r="AX38" s="48" t="s">
        <v>155</v>
      </c>
      <c r="AY38" s="49">
        <v>229.0</v>
      </c>
      <c r="AZ38" s="49">
        <v>320.0</v>
      </c>
      <c r="BA38" s="64">
        <f>BA37*2</f>
        <v>522</v>
      </c>
      <c r="BB38" s="46">
        <v>20.0</v>
      </c>
      <c r="BC38" s="46">
        <v>20.0</v>
      </c>
      <c r="BD38" s="51">
        <v>0.2</v>
      </c>
      <c r="BE38" s="46">
        <f t="shared" si="5"/>
        <v>313.2</v>
      </c>
      <c r="BF38" s="52"/>
      <c r="BG38" s="53">
        <f t="shared" si="6"/>
        <v>461.8</v>
      </c>
      <c r="BH38" s="53">
        <f t="shared" si="7"/>
        <v>370.8</v>
      </c>
      <c r="BI38" s="47">
        <f t="shared" si="8"/>
        <v>0.2948914432</v>
      </c>
      <c r="BJ38" s="47">
        <f t="shared" si="9"/>
        <v>0.2367816092</v>
      </c>
      <c r="BK38" s="55">
        <f t="shared" si="10"/>
        <v>0.39</v>
      </c>
      <c r="BL38" s="56">
        <f t="shared" si="11"/>
        <v>1783</v>
      </c>
      <c r="BM38" s="57">
        <f t="shared" si="12"/>
        <v>0.3053280987</v>
      </c>
      <c r="BN38" s="46">
        <f t="shared" si="13"/>
        <v>10.556</v>
      </c>
      <c r="BO38" s="46">
        <v>25.0</v>
      </c>
      <c r="BP38" s="46">
        <v>7.0</v>
      </c>
      <c r="BQ38" s="47">
        <v>1.25</v>
      </c>
      <c r="BR38" s="46">
        <f t="shared" si="14"/>
        <v>118.75</v>
      </c>
      <c r="BS38" s="46">
        <f t="shared" si="15"/>
        <v>201.25</v>
      </c>
      <c r="BT38" s="46" t="s">
        <v>423</v>
      </c>
      <c r="BU38" s="65"/>
      <c r="BV38" s="59"/>
      <c r="BW38" s="59"/>
      <c r="BX38" s="82" t="s">
        <v>424</v>
      </c>
      <c r="BY38" s="61" t="str">
        <f t="shared" si="17"/>
        <v>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v>
      </c>
      <c r="BZ38" s="66" t="s">
        <v>425</v>
      </c>
      <c r="CA38" s="59" t="s">
        <v>422</v>
      </c>
      <c r="CB38" s="62"/>
      <c r="CC38" s="59"/>
    </row>
    <row r="39" ht="30.0" customHeight="1">
      <c r="A39" s="26"/>
      <c r="B39" s="67" t="s">
        <v>426</v>
      </c>
      <c r="C39" s="68" t="str">
        <f>IF('Стоп-лист'!C$3 = "стоп", "стоп" , "")</f>
        <v>стоп</v>
      </c>
      <c r="D39" s="29">
        <f t="shared" si="1"/>
        <v>0</v>
      </c>
      <c r="E39" s="30" t="s">
        <v>427</v>
      </c>
      <c r="F39" s="31" t="s">
        <v>428</v>
      </c>
      <c r="G39" s="32" t="s">
        <v>429</v>
      </c>
      <c r="H39" s="33">
        <v>4400.0</v>
      </c>
      <c r="I39" s="34">
        <v>0.43999999999999995</v>
      </c>
      <c r="J39" s="35">
        <f t="shared" si="2"/>
        <v>2464</v>
      </c>
      <c r="K39" s="22" t="s">
        <v>430</v>
      </c>
      <c r="L39" s="36" t="s">
        <v>84</v>
      </c>
      <c r="M39" s="36" t="s">
        <v>84</v>
      </c>
      <c r="N39" s="37" t="s">
        <v>85</v>
      </c>
      <c r="O39" s="38">
        <v>970.0</v>
      </c>
      <c r="P39" s="38">
        <v>500.0</v>
      </c>
      <c r="Q39" s="38">
        <v>120.0</v>
      </c>
      <c r="R39" s="38">
        <v>450.0</v>
      </c>
      <c r="S39" s="70" t="s">
        <v>431</v>
      </c>
      <c r="T39" s="70" t="s">
        <v>390</v>
      </c>
      <c r="U39" s="38" t="s">
        <v>391</v>
      </c>
      <c r="V39" s="38" t="s">
        <v>392</v>
      </c>
      <c r="W39" s="38" t="s">
        <v>90</v>
      </c>
      <c r="X39" s="38">
        <v>395.0</v>
      </c>
      <c r="Y39" s="40">
        <v>1.5</v>
      </c>
      <c r="Z39" s="40">
        <v>1.4</v>
      </c>
      <c r="AA39" s="38" t="s">
        <v>92</v>
      </c>
      <c r="AB39" s="38" t="s">
        <v>93</v>
      </c>
      <c r="AC39" s="41" t="s">
        <v>432</v>
      </c>
      <c r="AD39" s="38" t="s">
        <v>95</v>
      </c>
      <c r="AE39" s="84" t="s">
        <v>394</v>
      </c>
      <c r="AF39" s="70" t="s">
        <v>395</v>
      </c>
      <c r="AG39" s="38" t="s">
        <v>98</v>
      </c>
      <c r="AH39" s="38" t="s">
        <v>99</v>
      </c>
      <c r="AI39" s="44" t="s">
        <v>100</v>
      </c>
      <c r="AJ39" s="44">
        <v>0.0</v>
      </c>
      <c r="AK39" s="63" t="str">
        <f t="shared" si="16"/>
        <v>https://getfile.dokpub.com/yandex/get/https://disk.yandex.ru/d/8Q1GwKWcG19FVQ/v1.mp4</v>
      </c>
      <c r="AL39" s="46" t="s">
        <v>102</v>
      </c>
      <c r="AM39" s="46" t="s">
        <v>103</v>
      </c>
      <c r="AN39" s="46" t="s">
        <v>104</v>
      </c>
      <c r="AO39" s="46" t="s">
        <v>105</v>
      </c>
      <c r="AP39" s="46" t="s">
        <v>106</v>
      </c>
      <c r="AQ39" s="46">
        <f t="shared" si="3"/>
        <v>2772</v>
      </c>
      <c r="AR39" s="47">
        <f t="shared" si="4"/>
        <v>0.37</v>
      </c>
      <c r="AS39" s="46" t="s">
        <v>107</v>
      </c>
      <c r="AT39" s="46" t="s">
        <v>108</v>
      </c>
      <c r="AU39" s="46" t="s">
        <v>109</v>
      </c>
      <c r="AV39" s="46" t="s">
        <v>110</v>
      </c>
      <c r="AW39" s="46" t="s">
        <v>111</v>
      </c>
      <c r="AX39" s="48" t="s">
        <v>155</v>
      </c>
      <c r="AY39" s="49">
        <v>397.0</v>
      </c>
      <c r="AZ39" s="49">
        <v>547.0</v>
      </c>
      <c r="BA39" s="64">
        <f>BA37*3</f>
        <v>783</v>
      </c>
      <c r="BB39" s="46">
        <v>30.0</v>
      </c>
      <c r="BC39" s="46">
        <v>30.0</v>
      </c>
      <c r="BD39" s="51">
        <v>0.2</v>
      </c>
      <c r="BE39" s="46">
        <f t="shared" si="5"/>
        <v>492.8</v>
      </c>
      <c r="BF39" s="52"/>
      <c r="BG39" s="53">
        <f t="shared" si="6"/>
        <v>731.2</v>
      </c>
      <c r="BH39" s="53">
        <f t="shared" si="7"/>
        <v>581.2</v>
      </c>
      <c r="BI39" s="47">
        <f t="shared" si="8"/>
        <v>0.2967532468</v>
      </c>
      <c r="BJ39" s="47">
        <f t="shared" si="9"/>
        <v>0.2358766234</v>
      </c>
      <c r="BK39" s="55">
        <f t="shared" si="10"/>
        <v>0.37</v>
      </c>
      <c r="BL39" s="56">
        <f t="shared" si="11"/>
        <v>2810</v>
      </c>
      <c r="BM39" s="57">
        <f t="shared" si="12"/>
        <v>0.3053380783</v>
      </c>
      <c r="BN39" s="46">
        <f t="shared" si="13"/>
        <v>27</v>
      </c>
      <c r="BO39" s="46">
        <v>25.0</v>
      </c>
      <c r="BP39" s="46">
        <v>7.0</v>
      </c>
      <c r="BQ39" s="47">
        <v>1.25</v>
      </c>
      <c r="BR39" s="46">
        <f t="shared" si="14"/>
        <v>258.75</v>
      </c>
      <c r="BS39" s="46">
        <f t="shared" si="15"/>
        <v>288.25</v>
      </c>
      <c r="BT39" s="46" t="s">
        <v>433</v>
      </c>
      <c r="BU39" s="65"/>
      <c r="BV39" s="59"/>
      <c r="BW39" s="59"/>
      <c r="BX39" s="60"/>
      <c r="BY39" s="61" t="str">
        <f t="shared" si="17"/>
        <v>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v>
      </c>
      <c r="BZ39" s="66" t="s">
        <v>434</v>
      </c>
      <c r="CA39" s="59" t="s">
        <v>432</v>
      </c>
      <c r="CB39" s="62"/>
      <c r="CC39" s="59"/>
    </row>
    <row r="40" ht="30.0" customHeight="1">
      <c r="A40" s="71"/>
      <c r="B40" s="67" t="s">
        <v>435</v>
      </c>
      <c r="C40" s="68" t="str">
        <f>IF('Стоп-лист'!C$3 = "стоп", "стоп" , "")</f>
        <v>стоп</v>
      </c>
      <c r="D40" s="29">
        <f t="shared" si="1"/>
        <v>0</v>
      </c>
      <c r="E40" s="30" t="s">
        <v>436</v>
      </c>
      <c r="F40" s="31" t="s">
        <v>437</v>
      </c>
      <c r="G40" s="32" t="s">
        <v>438</v>
      </c>
      <c r="H40" s="33">
        <v>5800.0</v>
      </c>
      <c r="I40" s="34">
        <v>0.42000000000000004</v>
      </c>
      <c r="J40" s="35">
        <f t="shared" si="2"/>
        <v>3364</v>
      </c>
      <c r="K40" s="22" t="s">
        <v>439</v>
      </c>
      <c r="L40" s="36" t="s">
        <v>84</v>
      </c>
      <c r="M40" s="36" t="s">
        <v>84</v>
      </c>
      <c r="N40" s="37" t="s">
        <v>85</v>
      </c>
      <c r="O40" s="38">
        <v>1400.0</v>
      </c>
      <c r="P40" s="38">
        <v>350.0</v>
      </c>
      <c r="Q40" s="38">
        <v>250.0</v>
      </c>
      <c r="R40" s="38">
        <v>450.0</v>
      </c>
      <c r="S40" s="70" t="s">
        <v>440</v>
      </c>
      <c r="T40" s="70" t="s">
        <v>390</v>
      </c>
      <c r="U40" s="38" t="s">
        <v>391</v>
      </c>
      <c r="V40" s="38" t="s">
        <v>392</v>
      </c>
      <c r="W40" s="38" t="s">
        <v>90</v>
      </c>
      <c r="X40" s="38">
        <v>395.0</v>
      </c>
      <c r="Y40" s="40">
        <v>2.0</v>
      </c>
      <c r="Z40" s="40">
        <v>1.5</v>
      </c>
      <c r="AA40" s="38" t="s">
        <v>92</v>
      </c>
      <c r="AB40" s="38" t="s">
        <v>93</v>
      </c>
      <c r="AC40" s="41" t="s">
        <v>441</v>
      </c>
      <c r="AD40" s="38" t="s">
        <v>95</v>
      </c>
      <c r="AE40" s="84" t="s">
        <v>394</v>
      </c>
      <c r="AF40" s="70" t="s">
        <v>395</v>
      </c>
      <c r="AG40" s="38" t="s">
        <v>98</v>
      </c>
      <c r="AH40" s="38" t="s">
        <v>99</v>
      </c>
      <c r="AI40" s="44" t="s">
        <v>100</v>
      </c>
      <c r="AJ40" s="44">
        <v>0.0</v>
      </c>
      <c r="AK40" s="63" t="str">
        <f t="shared" si="16"/>
        <v>https://getfile.dokpub.com/yandex/get/https://disk.yandex.ru/d/8Q1GwKWcG19FVQ/v1.mp4</v>
      </c>
      <c r="AL40" s="46" t="s">
        <v>102</v>
      </c>
      <c r="AM40" s="46" t="s">
        <v>103</v>
      </c>
      <c r="AN40" s="46" t="s">
        <v>104</v>
      </c>
      <c r="AO40" s="46" t="s">
        <v>105</v>
      </c>
      <c r="AP40" s="46" t="s">
        <v>106</v>
      </c>
      <c r="AQ40" s="46">
        <f t="shared" si="3"/>
        <v>3828</v>
      </c>
      <c r="AR40" s="47">
        <f t="shared" si="4"/>
        <v>0.34</v>
      </c>
      <c r="AS40" s="46" t="s">
        <v>107</v>
      </c>
      <c r="AT40" s="46" t="s">
        <v>108</v>
      </c>
      <c r="AU40" s="46" t="s">
        <v>109</v>
      </c>
      <c r="AV40" s="46" t="s">
        <v>110</v>
      </c>
      <c r="AW40" s="46" t="s">
        <v>111</v>
      </c>
      <c r="AX40" s="48" t="s">
        <v>112</v>
      </c>
      <c r="AY40" s="49">
        <v>541.0</v>
      </c>
      <c r="AZ40" s="49">
        <v>741.0</v>
      </c>
      <c r="BA40" s="64">
        <f>BA38*2</f>
        <v>1044</v>
      </c>
      <c r="BB40" s="46">
        <v>30.0</v>
      </c>
      <c r="BC40" s="46">
        <v>80.0</v>
      </c>
      <c r="BD40" s="51">
        <v>0.2</v>
      </c>
      <c r="BE40" s="46">
        <f t="shared" si="5"/>
        <v>672.8</v>
      </c>
      <c r="BF40" s="52"/>
      <c r="BG40" s="53">
        <f t="shared" si="6"/>
        <v>996.2</v>
      </c>
      <c r="BH40" s="53">
        <f t="shared" si="7"/>
        <v>796.2</v>
      </c>
      <c r="BI40" s="47">
        <f t="shared" si="8"/>
        <v>0.2961355529</v>
      </c>
      <c r="BJ40" s="47">
        <f t="shared" si="9"/>
        <v>0.2366825208</v>
      </c>
      <c r="BK40" s="55">
        <f t="shared" si="10"/>
        <v>0.34</v>
      </c>
      <c r="BL40" s="56">
        <f t="shared" si="11"/>
        <v>3832</v>
      </c>
      <c r="BM40" s="57">
        <f t="shared" si="12"/>
        <v>0.305480167</v>
      </c>
      <c r="BN40" s="46">
        <f t="shared" si="13"/>
        <v>39.375</v>
      </c>
      <c r="BO40" s="46">
        <v>25.0</v>
      </c>
      <c r="BP40" s="46">
        <v>7.0</v>
      </c>
      <c r="BQ40" s="47">
        <v>1.25</v>
      </c>
      <c r="BR40" s="46">
        <f t="shared" si="14"/>
        <v>372.5</v>
      </c>
      <c r="BS40" s="46">
        <f t="shared" si="15"/>
        <v>368.5</v>
      </c>
      <c r="BT40" s="46" t="s">
        <v>156</v>
      </c>
      <c r="BU40" s="65"/>
      <c r="BV40" s="59"/>
      <c r="BW40" s="59"/>
      <c r="BX40" s="60"/>
      <c r="BY40" s="61" t="str">
        <f t="shared" si="17"/>
        <v>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v>
      </c>
      <c r="BZ40" s="66" t="s">
        <v>442</v>
      </c>
      <c r="CA40" s="59" t="s">
        <v>441</v>
      </c>
      <c r="CB40" s="62"/>
      <c r="CC40" s="59"/>
    </row>
    <row r="41" ht="30.0" customHeight="1">
      <c r="A41" s="71"/>
      <c r="B41" s="67" t="s">
        <v>443</v>
      </c>
      <c r="C41" s="68" t="str">
        <f>IF('Стоп-лист'!C$3 = "стоп", "стоп" , "")</f>
        <v>стоп</v>
      </c>
      <c r="D41" s="29">
        <f t="shared" si="1"/>
        <v>0</v>
      </c>
      <c r="E41" s="30" t="s">
        <v>444</v>
      </c>
      <c r="F41" s="31" t="s">
        <v>445</v>
      </c>
      <c r="G41" s="32" t="s">
        <v>446</v>
      </c>
      <c r="H41" s="33">
        <v>8700.0</v>
      </c>
      <c r="I41" s="34">
        <v>0.43999999999999995</v>
      </c>
      <c r="J41" s="35">
        <f t="shared" si="2"/>
        <v>4872</v>
      </c>
      <c r="K41" s="22" t="s">
        <v>447</v>
      </c>
      <c r="L41" s="36" t="s">
        <v>84</v>
      </c>
      <c r="M41" s="36" t="s">
        <v>84</v>
      </c>
      <c r="N41" s="37" t="s">
        <v>85</v>
      </c>
      <c r="O41" s="38">
        <v>2000.0</v>
      </c>
      <c r="P41" s="38">
        <v>400.0</v>
      </c>
      <c r="Q41" s="38">
        <v>300.0</v>
      </c>
      <c r="R41" s="38">
        <v>500.0</v>
      </c>
      <c r="S41" s="70" t="s">
        <v>448</v>
      </c>
      <c r="T41" s="70" t="s">
        <v>390</v>
      </c>
      <c r="U41" s="38" t="s">
        <v>391</v>
      </c>
      <c r="V41" s="38" t="s">
        <v>392</v>
      </c>
      <c r="W41" s="38" t="s">
        <v>90</v>
      </c>
      <c r="X41" s="38">
        <v>395.0</v>
      </c>
      <c r="Y41" s="40">
        <v>3.0</v>
      </c>
      <c r="Z41" s="40">
        <v>1.5</v>
      </c>
      <c r="AA41" s="38" t="s">
        <v>92</v>
      </c>
      <c r="AB41" s="38" t="s">
        <v>93</v>
      </c>
      <c r="AC41" s="41" t="s">
        <v>449</v>
      </c>
      <c r="AD41" s="38" t="s">
        <v>95</v>
      </c>
      <c r="AE41" s="84" t="s">
        <v>394</v>
      </c>
      <c r="AF41" s="70" t="s">
        <v>395</v>
      </c>
      <c r="AG41" s="38" t="s">
        <v>98</v>
      </c>
      <c r="AH41" s="38" t="s">
        <v>99</v>
      </c>
      <c r="AI41" s="44" t="s">
        <v>100</v>
      </c>
      <c r="AJ41" s="44">
        <v>0.0</v>
      </c>
      <c r="AK41" s="63" t="str">
        <f t="shared" si="16"/>
        <v>https://getfile.dokpub.com/yandex/get/https://disk.yandex.ru/d/8Q1GwKWcG19FVQ/v1.mp4</v>
      </c>
      <c r="AL41" s="46" t="s">
        <v>102</v>
      </c>
      <c r="AM41" s="46" t="s">
        <v>103</v>
      </c>
      <c r="AN41" s="46" t="s">
        <v>104</v>
      </c>
      <c r="AO41" s="46" t="s">
        <v>105</v>
      </c>
      <c r="AP41" s="46" t="s">
        <v>106</v>
      </c>
      <c r="AQ41" s="46">
        <f t="shared" si="3"/>
        <v>5568</v>
      </c>
      <c r="AR41" s="47">
        <f t="shared" si="4"/>
        <v>0.36</v>
      </c>
      <c r="AS41" s="46" t="s">
        <v>107</v>
      </c>
      <c r="AT41" s="46" t="s">
        <v>108</v>
      </c>
      <c r="AU41" s="46" t="s">
        <v>109</v>
      </c>
      <c r="AV41" s="46" t="s">
        <v>110</v>
      </c>
      <c r="AW41" s="46" t="s">
        <v>111</v>
      </c>
      <c r="AX41" s="48" t="s">
        <v>112</v>
      </c>
      <c r="AY41" s="49">
        <v>800.0</v>
      </c>
      <c r="AZ41" s="49">
        <v>1081.0</v>
      </c>
      <c r="BA41" s="64">
        <f>BA38*3</f>
        <v>1566</v>
      </c>
      <c r="BB41" s="46">
        <v>40.0</v>
      </c>
      <c r="BC41" s="46">
        <v>80.0</v>
      </c>
      <c r="BD41" s="51">
        <v>0.2</v>
      </c>
      <c r="BE41" s="46">
        <f t="shared" si="5"/>
        <v>974.4</v>
      </c>
      <c r="BF41" s="52"/>
      <c r="BG41" s="53">
        <f t="shared" si="6"/>
        <v>1411.6</v>
      </c>
      <c r="BH41" s="53">
        <f t="shared" si="7"/>
        <v>1130.6</v>
      </c>
      <c r="BI41" s="47">
        <f t="shared" si="8"/>
        <v>0.2897372742</v>
      </c>
      <c r="BJ41" s="47">
        <f t="shared" si="9"/>
        <v>0.2320607553</v>
      </c>
      <c r="BK41" s="55">
        <f t="shared" si="10"/>
        <v>0.36</v>
      </c>
      <c r="BL41" s="56">
        <f t="shared" si="11"/>
        <v>5584</v>
      </c>
      <c r="BM41" s="57">
        <f t="shared" si="12"/>
        <v>0.3044770774</v>
      </c>
      <c r="BN41" s="46">
        <f t="shared" si="13"/>
        <v>60</v>
      </c>
      <c r="BO41" s="46">
        <v>25.0</v>
      </c>
      <c r="BP41" s="46">
        <v>7.0</v>
      </c>
      <c r="BQ41" s="47">
        <v>1.25</v>
      </c>
      <c r="BR41" s="46">
        <f t="shared" si="14"/>
        <v>547.5</v>
      </c>
      <c r="BS41" s="46">
        <f t="shared" si="15"/>
        <v>533.5</v>
      </c>
      <c r="BT41" s="46" t="s">
        <v>164</v>
      </c>
      <c r="BU41" s="65"/>
      <c r="BV41" s="59"/>
      <c r="BW41" s="59"/>
      <c r="BX41" s="60"/>
      <c r="BY41" s="61" t="str">
        <f t="shared" si="17"/>
        <v>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v>
      </c>
      <c r="BZ41" s="66" t="s">
        <v>450</v>
      </c>
      <c r="CA41" s="59" t="s">
        <v>449</v>
      </c>
      <c r="CB41" s="62"/>
      <c r="CC41" s="59"/>
    </row>
    <row r="42" ht="30.0" customHeight="1">
      <c r="A42" s="71"/>
      <c r="B42" s="67" t="s">
        <v>451</v>
      </c>
      <c r="C42" s="68" t="str">
        <f>IF('Стоп-лист'!C$3 = "стоп", "стоп" , "")</f>
        <v>стоп</v>
      </c>
      <c r="D42" s="29">
        <f t="shared" si="1"/>
        <v>0</v>
      </c>
      <c r="E42" s="30" t="s">
        <v>452</v>
      </c>
      <c r="F42" s="31" t="s">
        <v>453</v>
      </c>
      <c r="G42" s="32" t="s">
        <v>454</v>
      </c>
      <c r="H42" s="33">
        <v>11600.0</v>
      </c>
      <c r="I42" s="34">
        <v>0.43000000000000005</v>
      </c>
      <c r="J42" s="35">
        <f t="shared" si="2"/>
        <v>6612</v>
      </c>
      <c r="K42" s="22" t="s">
        <v>455</v>
      </c>
      <c r="L42" s="36" t="s">
        <v>84</v>
      </c>
      <c r="M42" s="36" t="s">
        <v>84</v>
      </c>
      <c r="N42" s="37" t="s">
        <v>85</v>
      </c>
      <c r="O42" s="38">
        <v>2700.0</v>
      </c>
      <c r="P42" s="38">
        <v>450.0</v>
      </c>
      <c r="Q42" s="38">
        <v>350.0</v>
      </c>
      <c r="R42" s="38">
        <v>600.0</v>
      </c>
      <c r="S42" s="70" t="s">
        <v>456</v>
      </c>
      <c r="T42" s="70" t="s">
        <v>390</v>
      </c>
      <c r="U42" s="38" t="s">
        <v>391</v>
      </c>
      <c r="V42" s="38" t="s">
        <v>392</v>
      </c>
      <c r="W42" s="38" t="s">
        <v>90</v>
      </c>
      <c r="X42" s="38">
        <v>395.0</v>
      </c>
      <c r="Y42" s="40">
        <v>4.0</v>
      </c>
      <c r="Z42" s="40">
        <v>1.5</v>
      </c>
      <c r="AA42" s="38" t="s">
        <v>92</v>
      </c>
      <c r="AB42" s="38" t="s">
        <v>93</v>
      </c>
      <c r="AC42" s="41" t="s">
        <v>457</v>
      </c>
      <c r="AD42" s="38" t="s">
        <v>95</v>
      </c>
      <c r="AE42" s="84" t="s">
        <v>394</v>
      </c>
      <c r="AF42" s="70" t="s">
        <v>395</v>
      </c>
      <c r="AG42" s="38" t="s">
        <v>98</v>
      </c>
      <c r="AH42" s="38" t="s">
        <v>99</v>
      </c>
      <c r="AI42" s="44" t="s">
        <v>100</v>
      </c>
      <c r="AJ42" s="44">
        <v>0.0</v>
      </c>
      <c r="AK42" s="63" t="str">
        <f t="shared" si="16"/>
        <v>https://getfile.dokpub.com/yandex/get/https://disk.yandex.ru/d/8Q1GwKWcG19FVQ/v1.mp4</v>
      </c>
      <c r="AL42" s="46" t="s">
        <v>102</v>
      </c>
      <c r="AM42" s="46" t="s">
        <v>103</v>
      </c>
      <c r="AN42" s="46" t="s">
        <v>104</v>
      </c>
      <c r="AO42" s="46" t="s">
        <v>105</v>
      </c>
      <c r="AP42" s="46" t="s">
        <v>106</v>
      </c>
      <c r="AQ42" s="46">
        <f t="shared" si="3"/>
        <v>7540</v>
      </c>
      <c r="AR42" s="47">
        <f t="shared" si="4"/>
        <v>0.35</v>
      </c>
      <c r="AS42" s="46" t="s">
        <v>107</v>
      </c>
      <c r="AT42" s="46" t="s">
        <v>108</v>
      </c>
      <c r="AU42" s="46" t="s">
        <v>109</v>
      </c>
      <c r="AV42" s="46" t="s">
        <v>110</v>
      </c>
      <c r="AW42" s="46" t="s">
        <v>111</v>
      </c>
      <c r="AX42" s="48" t="s">
        <v>112</v>
      </c>
      <c r="AY42" s="49">
        <v>1147.0</v>
      </c>
      <c r="AZ42" s="49">
        <v>1556.0</v>
      </c>
      <c r="BA42" s="64">
        <f>BA38*4</f>
        <v>2088</v>
      </c>
      <c r="BB42" s="46">
        <v>40.0</v>
      </c>
      <c r="BC42" s="46">
        <v>80.0</v>
      </c>
      <c r="BD42" s="51">
        <v>0.2</v>
      </c>
      <c r="BE42" s="46">
        <f t="shared" si="5"/>
        <v>1322.4</v>
      </c>
      <c r="BF42" s="52"/>
      <c r="BG42" s="53">
        <f t="shared" si="6"/>
        <v>1934.6</v>
      </c>
      <c r="BH42" s="53">
        <f t="shared" si="7"/>
        <v>1525.6</v>
      </c>
      <c r="BI42" s="47">
        <f t="shared" si="8"/>
        <v>0.2925892317</v>
      </c>
      <c r="BJ42" s="47">
        <f t="shared" si="9"/>
        <v>0.2307320024</v>
      </c>
      <c r="BK42" s="55">
        <f t="shared" si="10"/>
        <v>0.35</v>
      </c>
      <c r="BL42" s="56">
        <f t="shared" si="11"/>
        <v>7591</v>
      </c>
      <c r="BM42" s="57">
        <f t="shared" si="12"/>
        <v>0.3041496509</v>
      </c>
      <c r="BN42" s="46">
        <f t="shared" si="13"/>
        <v>94.5</v>
      </c>
      <c r="BO42" s="46">
        <v>25.0</v>
      </c>
      <c r="BP42" s="46">
        <v>7.0</v>
      </c>
      <c r="BQ42" s="47">
        <v>1.25</v>
      </c>
      <c r="BR42" s="46">
        <f t="shared" si="14"/>
        <v>853.75</v>
      </c>
      <c r="BS42" s="46">
        <f t="shared" si="15"/>
        <v>702.25</v>
      </c>
      <c r="BT42" s="46" t="s">
        <v>172</v>
      </c>
      <c r="BU42" s="65"/>
      <c r="BV42" s="59"/>
      <c r="BW42" s="59"/>
      <c r="BX42" s="60"/>
      <c r="BY42" s="61" t="str">
        <f t="shared" si="17"/>
        <v>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v>
      </c>
      <c r="BZ42" s="66" t="s">
        <v>458</v>
      </c>
      <c r="CA42" s="59" t="s">
        <v>457</v>
      </c>
      <c r="CB42" s="62"/>
      <c r="CC42" s="59"/>
    </row>
    <row r="43" ht="30.0" customHeight="1">
      <c r="A43" s="71"/>
      <c r="B43" s="67" t="s">
        <v>459</v>
      </c>
      <c r="C43" s="68" t="str">
        <f>IF('Стоп-лист'!C$3 = "стоп", "стоп" , "")</f>
        <v>стоп</v>
      </c>
      <c r="D43" s="29">
        <f t="shared" si="1"/>
        <v>0</v>
      </c>
      <c r="E43" s="30" t="s">
        <v>460</v>
      </c>
      <c r="F43" s="31" t="s">
        <v>461</v>
      </c>
      <c r="G43" s="32" t="s">
        <v>462</v>
      </c>
      <c r="H43" s="33">
        <v>14500.0</v>
      </c>
      <c r="I43" s="34">
        <v>0.44999999999999996</v>
      </c>
      <c r="J43" s="35">
        <f t="shared" si="2"/>
        <v>7975</v>
      </c>
      <c r="K43" s="22" t="s">
        <v>463</v>
      </c>
      <c r="L43" s="36" t="s">
        <v>84</v>
      </c>
      <c r="M43" s="36" t="s">
        <v>84</v>
      </c>
      <c r="N43" s="37" t="s">
        <v>85</v>
      </c>
      <c r="O43" s="72">
        <v>3500.0</v>
      </c>
      <c r="P43" s="72">
        <v>400.0</v>
      </c>
      <c r="Q43" s="72">
        <v>400.0</v>
      </c>
      <c r="R43" s="72">
        <v>600.0</v>
      </c>
      <c r="S43" s="70" t="s">
        <v>464</v>
      </c>
      <c r="T43" s="70" t="s">
        <v>390</v>
      </c>
      <c r="U43" s="38" t="s">
        <v>391</v>
      </c>
      <c r="V43" s="38" t="s">
        <v>392</v>
      </c>
      <c r="W43" s="38" t="s">
        <v>90</v>
      </c>
      <c r="X43" s="38">
        <v>395.0</v>
      </c>
      <c r="Y43" s="40">
        <v>5.0</v>
      </c>
      <c r="Z43" s="40">
        <v>1.5</v>
      </c>
      <c r="AA43" s="38" t="s">
        <v>92</v>
      </c>
      <c r="AB43" s="38" t="s">
        <v>93</v>
      </c>
      <c r="AC43" s="41" t="s">
        <v>465</v>
      </c>
      <c r="AD43" s="38" t="s">
        <v>95</v>
      </c>
      <c r="AE43" s="84" t="s">
        <v>394</v>
      </c>
      <c r="AF43" s="70" t="s">
        <v>395</v>
      </c>
      <c r="AG43" s="38" t="s">
        <v>98</v>
      </c>
      <c r="AH43" s="38" t="s">
        <v>99</v>
      </c>
      <c r="AI43" s="44" t="s">
        <v>100</v>
      </c>
      <c r="AJ43" s="44">
        <v>0.0</v>
      </c>
      <c r="AK43" s="63" t="str">
        <f t="shared" si="16"/>
        <v>https://getfile.dokpub.com/yandex/get/https://disk.yandex.ru/d/8Q1GwKWcG19FVQ/v1.mp4</v>
      </c>
      <c r="AL43" s="46" t="s">
        <v>102</v>
      </c>
      <c r="AM43" s="46" t="s">
        <v>103</v>
      </c>
      <c r="AN43" s="46" t="s">
        <v>104</v>
      </c>
      <c r="AO43" s="46" t="s">
        <v>105</v>
      </c>
      <c r="AP43" s="46" t="s">
        <v>106</v>
      </c>
      <c r="AQ43" s="46">
        <f t="shared" si="3"/>
        <v>8990</v>
      </c>
      <c r="AR43" s="47">
        <f t="shared" si="4"/>
        <v>0.38</v>
      </c>
      <c r="AS43" s="46" t="s">
        <v>107</v>
      </c>
      <c r="AT43" s="46" t="s">
        <v>108</v>
      </c>
      <c r="AU43" s="46" t="s">
        <v>109</v>
      </c>
      <c r="AV43" s="46" t="s">
        <v>110</v>
      </c>
      <c r="AW43" s="46" t="s">
        <v>111</v>
      </c>
      <c r="AX43" s="48" t="s">
        <v>112</v>
      </c>
      <c r="AY43" s="49">
        <v>1276.0</v>
      </c>
      <c r="AZ43" s="49">
        <v>1729.0</v>
      </c>
      <c r="BA43" s="64">
        <f>BA38*5</f>
        <v>2610</v>
      </c>
      <c r="BB43" s="46">
        <v>50.0</v>
      </c>
      <c r="BC43" s="46">
        <v>80.0</v>
      </c>
      <c r="BD43" s="51">
        <v>0.2</v>
      </c>
      <c r="BE43" s="46">
        <f t="shared" si="5"/>
        <v>1595</v>
      </c>
      <c r="BF43" s="52"/>
      <c r="BG43" s="53">
        <f t="shared" si="6"/>
        <v>2364</v>
      </c>
      <c r="BH43" s="53">
        <f t="shared" si="7"/>
        <v>1911</v>
      </c>
      <c r="BI43" s="47">
        <f t="shared" si="8"/>
        <v>0.2964263323</v>
      </c>
      <c r="BJ43" s="47">
        <f t="shared" si="9"/>
        <v>0.2396238245</v>
      </c>
      <c r="BK43" s="55">
        <f t="shared" si="10"/>
        <v>0.38</v>
      </c>
      <c r="BL43" s="56">
        <f t="shared" si="11"/>
        <v>9050</v>
      </c>
      <c r="BM43" s="57">
        <f t="shared" si="12"/>
        <v>0.3061878453</v>
      </c>
      <c r="BN43" s="46">
        <f t="shared" si="13"/>
        <v>96</v>
      </c>
      <c r="BO43" s="46">
        <v>25.0</v>
      </c>
      <c r="BP43" s="46">
        <v>7.0</v>
      </c>
      <c r="BQ43" s="47">
        <v>1.25</v>
      </c>
      <c r="BR43" s="46">
        <f t="shared" si="14"/>
        <v>862.5</v>
      </c>
      <c r="BS43" s="46">
        <f t="shared" si="15"/>
        <v>866.5</v>
      </c>
      <c r="BT43" s="46" t="s">
        <v>180</v>
      </c>
      <c r="BU43" s="65"/>
      <c r="BV43" s="59"/>
      <c r="BW43" s="59"/>
      <c r="BX43" s="60"/>
      <c r="BY43" s="61" t="str">
        <f t="shared" si="17"/>
        <v>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v>
      </c>
      <c r="BZ43" s="66" t="s">
        <v>466</v>
      </c>
      <c r="CA43" s="59" t="s">
        <v>465</v>
      </c>
      <c r="CB43" s="62"/>
      <c r="CC43" s="59"/>
    </row>
    <row r="44" ht="30.0" customHeight="1">
      <c r="A44" s="73"/>
      <c r="B44" s="67" t="s">
        <v>467</v>
      </c>
      <c r="C44" s="68" t="str">
        <f>IF('Стоп-лист'!C$3 = "стоп", "стоп" , "")</f>
        <v>стоп</v>
      </c>
      <c r="D44" s="29">
        <f t="shared" si="1"/>
        <v>0</v>
      </c>
      <c r="E44" s="30" t="s">
        <v>468</v>
      </c>
      <c r="F44" s="31" t="s">
        <v>469</v>
      </c>
      <c r="G44" s="32" t="s">
        <v>470</v>
      </c>
      <c r="H44" s="33">
        <v>17400.0</v>
      </c>
      <c r="I44" s="34">
        <v>0.47</v>
      </c>
      <c r="J44" s="35">
        <f t="shared" si="2"/>
        <v>9222</v>
      </c>
      <c r="K44" s="22" t="s">
        <v>471</v>
      </c>
      <c r="L44" s="36" t="s">
        <v>84</v>
      </c>
      <c r="M44" s="36" t="s">
        <v>84</v>
      </c>
      <c r="N44" s="37" t="s">
        <v>85</v>
      </c>
      <c r="O44" s="72">
        <v>4200.0</v>
      </c>
      <c r="P44" s="72">
        <v>400.0</v>
      </c>
      <c r="Q44" s="72">
        <v>400.0</v>
      </c>
      <c r="R44" s="72">
        <v>600.0</v>
      </c>
      <c r="S44" s="70" t="s">
        <v>472</v>
      </c>
      <c r="T44" s="70" t="s">
        <v>390</v>
      </c>
      <c r="U44" s="38" t="s">
        <v>391</v>
      </c>
      <c r="V44" s="38" t="s">
        <v>392</v>
      </c>
      <c r="W44" s="38" t="s">
        <v>90</v>
      </c>
      <c r="X44" s="38">
        <v>395.0</v>
      </c>
      <c r="Y44" s="40">
        <v>6.0</v>
      </c>
      <c r="Z44" s="40">
        <v>1.5</v>
      </c>
      <c r="AA44" s="38" t="s">
        <v>92</v>
      </c>
      <c r="AB44" s="38" t="s">
        <v>93</v>
      </c>
      <c r="AC44" s="41" t="s">
        <v>473</v>
      </c>
      <c r="AD44" s="38" t="s">
        <v>95</v>
      </c>
      <c r="AE44" s="84" t="s">
        <v>394</v>
      </c>
      <c r="AF44" s="70" t="s">
        <v>395</v>
      </c>
      <c r="AG44" s="38" t="s">
        <v>98</v>
      </c>
      <c r="AH44" s="38" t="s">
        <v>99</v>
      </c>
      <c r="AI44" s="44" t="s">
        <v>100</v>
      </c>
      <c r="AJ44" s="44">
        <v>0.0</v>
      </c>
      <c r="AK44" s="63" t="str">
        <f t="shared" si="16"/>
        <v>https://getfile.dokpub.com/yandex/get/https://disk.yandex.ru/d/8Q1GwKWcG19FVQ/v1.mp4</v>
      </c>
      <c r="AL44" s="46" t="s">
        <v>102</v>
      </c>
      <c r="AM44" s="46" t="s">
        <v>103</v>
      </c>
      <c r="AN44" s="46" t="s">
        <v>104</v>
      </c>
      <c r="AO44" s="46" t="s">
        <v>105</v>
      </c>
      <c r="AP44" s="46" t="s">
        <v>106</v>
      </c>
      <c r="AQ44" s="46">
        <f t="shared" si="3"/>
        <v>10440</v>
      </c>
      <c r="AR44" s="47">
        <f t="shared" si="4"/>
        <v>0.4</v>
      </c>
      <c r="AS44" s="46" t="s">
        <v>107</v>
      </c>
      <c r="AT44" s="46" t="s">
        <v>108</v>
      </c>
      <c r="AU44" s="46" t="s">
        <v>109</v>
      </c>
      <c r="AV44" s="46" t="s">
        <v>110</v>
      </c>
      <c r="AW44" s="46" t="s">
        <v>111</v>
      </c>
      <c r="AX44" s="48" t="s">
        <v>112</v>
      </c>
      <c r="AY44" s="49">
        <v>1387.0</v>
      </c>
      <c r="AZ44" s="49">
        <v>1903.0</v>
      </c>
      <c r="BA44" s="64">
        <f>BA38*6</f>
        <v>3132</v>
      </c>
      <c r="BB44" s="46">
        <v>50.0</v>
      </c>
      <c r="BC44" s="46">
        <v>80.0</v>
      </c>
      <c r="BD44" s="51">
        <v>0.2</v>
      </c>
      <c r="BE44" s="46">
        <f t="shared" si="5"/>
        <v>1844.4</v>
      </c>
      <c r="BF44" s="52"/>
      <c r="BG44" s="53">
        <f t="shared" si="6"/>
        <v>2728.6</v>
      </c>
      <c r="BH44" s="53">
        <f t="shared" si="7"/>
        <v>2212.6</v>
      </c>
      <c r="BI44" s="47">
        <f t="shared" si="8"/>
        <v>0.2958794188</v>
      </c>
      <c r="BJ44" s="47">
        <f t="shared" si="9"/>
        <v>0.2399262633</v>
      </c>
      <c r="BK44" s="55">
        <f t="shared" si="10"/>
        <v>0.4</v>
      </c>
      <c r="BL44" s="56">
        <f t="shared" si="11"/>
        <v>10461</v>
      </c>
      <c r="BM44" s="57">
        <f t="shared" si="12"/>
        <v>0.3062613517</v>
      </c>
      <c r="BN44" s="46">
        <f t="shared" si="13"/>
        <v>96</v>
      </c>
      <c r="BO44" s="46">
        <v>25.0</v>
      </c>
      <c r="BP44" s="46">
        <v>7.0</v>
      </c>
      <c r="BQ44" s="47">
        <v>1.25</v>
      </c>
      <c r="BR44" s="46">
        <f t="shared" si="14"/>
        <v>862.5</v>
      </c>
      <c r="BS44" s="46">
        <f t="shared" si="15"/>
        <v>1040.5</v>
      </c>
      <c r="BT44" s="46" t="s">
        <v>188</v>
      </c>
      <c r="BU44" s="65"/>
      <c r="BV44" s="59"/>
      <c r="BW44" s="59"/>
      <c r="BX44" s="60"/>
      <c r="BY44" s="61" t="str">
        <f t="shared" si="17"/>
        <v>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v>
      </c>
      <c r="BZ44" s="66" t="s">
        <v>474</v>
      </c>
      <c r="CA44" s="59" t="s">
        <v>473</v>
      </c>
      <c r="CB44" s="62"/>
      <c r="CC44" s="59"/>
    </row>
    <row r="45" ht="30.0" customHeight="1">
      <c r="A45" s="73"/>
      <c r="B45" s="67" t="s">
        <v>475</v>
      </c>
      <c r="C45" s="68" t="str">
        <f>IF('Стоп-лист'!C$3 = "стоп", "стоп" , "")</f>
        <v>стоп</v>
      </c>
      <c r="D45" s="29">
        <f t="shared" si="1"/>
        <v>0</v>
      </c>
      <c r="E45" s="30" t="s">
        <v>476</v>
      </c>
      <c r="F45" s="31" t="s">
        <v>477</v>
      </c>
      <c r="G45" s="32" t="s">
        <v>478</v>
      </c>
      <c r="H45" s="33">
        <v>20300.0</v>
      </c>
      <c r="I45" s="34">
        <v>0.45999999999999996</v>
      </c>
      <c r="J45" s="35">
        <f t="shared" si="2"/>
        <v>10962</v>
      </c>
      <c r="K45" s="22" t="s">
        <v>479</v>
      </c>
      <c r="L45" s="36" t="s">
        <v>84</v>
      </c>
      <c r="M45" s="36" t="s">
        <v>84</v>
      </c>
      <c r="N45" s="37" t="s">
        <v>85</v>
      </c>
      <c r="O45" s="72">
        <v>4900.0</v>
      </c>
      <c r="P45" s="72">
        <v>400.0</v>
      </c>
      <c r="Q45" s="72">
        <v>400.0</v>
      </c>
      <c r="R45" s="72">
        <v>600.0</v>
      </c>
      <c r="S45" s="39" t="s">
        <v>480</v>
      </c>
      <c r="T45" s="70" t="s">
        <v>390</v>
      </c>
      <c r="U45" s="38" t="s">
        <v>391</v>
      </c>
      <c r="V45" s="38" t="s">
        <v>392</v>
      </c>
      <c r="W45" s="38" t="s">
        <v>90</v>
      </c>
      <c r="X45" s="38">
        <v>395.0</v>
      </c>
      <c r="Y45" s="40">
        <v>7.0</v>
      </c>
      <c r="Z45" s="40">
        <v>1.5</v>
      </c>
      <c r="AA45" s="38" t="s">
        <v>92</v>
      </c>
      <c r="AB45" s="38" t="s">
        <v>93</v>
      </c>
      <c r="AC45" s="41" t="s">
        <v>481</v>
      </c>
      <c r="AD45" s="38" t="s">
        <v>95</v>
      </c>
      <c r="AE45" s="84" t="s">
        <v>394</v>
      </c>
      <c r="AF45" s="70" t="s">
        <v>395</v>
      </c>
      <c r="AG45" s="38" t="s">
        <v>98</v>
      </c>
      <c r="AH45" s="38" t="s">
        <v>99</v>
      </c>
      <c r="AI45" s="44" t="s">
        <v>100</v>
      </c>
      <c r="AJ45" s="44">
        <v>0.0</v>
      </c>
      <c r="AK45" s="63" t="str">
        <f t="shared" si="16"/>
        <v>https://getfile.dokpub.com/yandex/get/https://disk.yandex.ru/d/8Q1GwKWcG19FVQ/v1.mp4</v>
      </c>
      <c r="AL45" s="46" t="s">
        <v>102</v>
      </c>
      <c r="AM45" s="46" t="s">
        <v>103</v>
      </c>
      <c r="AN45" s="46" t="s">
        <v>104</v>
      </c>
      <c r="AO45" s="46" t="s">
        <v>105</v>
      </c>
      <c r="AP45" s="46" t="s">
        <v>106</v>
      </c>
      <c r="AQ45" s="46">
        <f t="shared" si="3"/>
        <v>12586</v>
      </c>
      <c r="AR45" s="47">
        <f t="shared" si="4"/>
        <v>0.38</v>
      </c>
      <c r="AS45" s="46" t="s">
        <v>107</v>
      </c>
      <c r="AT45" s="46" t="s">
        <v>108</v>
      </c>
      <c r="AU45" s="46" t="s">
        <v>109</v>
      </c>
      <c r="AV45" s="46" t="s">
        <v>110</v>
      </c>
      <c r="AW45" s="46" t="s">
        <v>111</v>
      </c>
      <c r="AX45" s="48" t="s">
        <v>112</v>
      </c>
      <c r="AY45" s="49">
        <v>1754.0</v>
      </c>
      <c r="AZ45" s="49">
        <v>2464.0</v>
      </c>
      <c r="BA45" s="64">
        <f>BA38*7</f>
        <v>3654</v>
      </c>
      <c r="BB45" s="46">
        <v>50.0</v>
      </c>
      <c r="BC45" s="46">
        <v>80.0</v>
      </c>
      <c r="BD45" s="51">
        <v>0.2</v>
      </c>
      <c r="BE45" s="46">
        <f t="shared" si="5"/>
        <v>2192.4</v>
      </c>
      <c r="BF45" s="52"/>
      <c r="BG45" s="53">
        <f t="shared" si="6"/>
        <v>3231.6</v>
      </c>
      <c r="BH45" s="53">
        <f t="shared" si="7"/>
        <v>2521.6</v>
      </c>
      <c r="BI45" s="47">
        <f t="shared" si="8"/>
        <v>0.2948002189</v>
      </c>
      <c r="BJ45" s="47">
        <f t="shared" si="9"/>
        <v>0.2300310162</v>
      </c>
      <c r="BK45" s="55">
        <f t="shared" si="10"/>
        <v>0.38</v>
      </c>
      <c r="BL45" s="56">
        <f t="shared" si="11"/>
        <v>12597</v>
      </c>
      <c r="BM45" s="57">
        <f t="shared" si="12"/>
        <v>0.304008891</v>
      </c>
      <c r="BN45" s="46">
        <f t="shared" si="13"/>
        <v>96</v>
      </c>
      <c r="BO45" s="46">
        <v>25.0</v>
      </c>
      <c r="BP45" s="46">
        <v>7.0</v>
      </c>
      <c r="BQ45" s="47">
        <v>1.25</v>
      </c>
      <c r="BR45" s="46">
        <f t="shared" si="14"/>
        <v>862.5</v>
      </c>
      <c r="BS45" s="46">
        <f t="shared" si="15"/>
        <v>1601.5</v>
      </c>
      <c r="BT45" s="46" t="s">
        <v>196</v>
      </c>
      <c r="BU45" s="65"/>
      <c r="BV45" s="59"/>
      <c r="BW45" s="59"/>
      <c r="BX45" s="60"/>
      <c r="BY45" s="61" t="str">
        <f t="shared" si="17"/>
        <v>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v>
      </c>
      <c r="BZ45" s="66" t="s">
        <v>482</v>
      </c>
      <c r="CA45" s="59" t="s">
        <v>481</v>
      </c>
      <c r="CB45" s="62"/>
      <c r="CC45" s="59"/>
    </row>
    <row r="46" ht="30.0" customHeight="1">
      <c r="A46" s="26"/>
      <c r="B46" s="27" t="s">
        <v>483</v>
      </c>
      <c r="C46" s="28" t="str">
        <f>IF(C48 = "стоп", "стоп" , "")</f>
        <v/>
      </c>
      <c r="D46" s="29">
        <f t="shared" si="1"/>
        <v>50</v>
      </c>
      <c r="E46" s="30" t="s">
        <v>484</v>
      </c>
      <c r="F46" s="31" t="s">
        <v>485</v>
      </c>
      <c r="G46" s="32" t="s">
        <v>486</v>
      </c>
      <c r="H46" s="33">
        <v>700.0</v>
      </c>
      <c r="I46" s="34">
        <v>0.36</v>
      </c>
      <c r="J46" s="35">
        <f t="shared" si="2"/>
        <v>448</v>
      </c>
      <c r="K46" s="22" t="s">
        <v>487</v>
      </c>
      <c r="L46" s="36" t="s">
        <v>84</v>
      </c>
      <c r="M46" s="36" t="s">
        <v>84</v>
      </c>
      <c r="N46" s="37" t="s">
        <v>85</v>
      </c>
      <c r="O46" s="38">
        <v>115.0</v>
      </c>
      <c r="P46" s="38">
        <v>140.0</v>
      </c>
      <c r="Q46" s="38">
        <v>80.0</v>
      </c>
      <c r="R46" s="38">
        <v>140.0</v>
      </c>
      <c r="S46" s="43" t="s">
        <v>488</v>
      </c>
      <c r="T46" s="70" t="s">
        <v>489</v>
      </c>
      <c r="U46" s="38" t="s">
        <v>490</v>
      </c>
      <c r="V46" s="38" t="s">
        <v>205</v>
      </c>
      <c r="W46" s="38" t="s">
        <v>491</v>
      </c>
      <c r="X46" s="38">
        <v>405.0</v>
      </c>
      <c r="Y46" s="40" t="s">
        <v>91</v>
      </c>
      <c r="Z46" s="40">
        <v>0.5</v>
      </c>
      <c r="AA46" s="38" t="s">
        <v>92</v>
      </c>
      <c r="AB46" s="38" t="s">
        <v>93</v>
      </c>
      <c r="AC46" s="41" t="s">
        <v>492</v>
      </c>
      <c r="AD46" s="38" t="s">
        <v>95</v>
      </c>
      <c r="AE46" s="85" t="s">
        <v>493</v>
      </c>
      <c r="AF46" s="70" t="s">
        <v>494</v>
      </c>
      <c r="AG46" s="38" t="s">
        <v>98</v>
      </c>
      <c r="AH46" s="38" t="s">
        <v>99</v>
      </c>
      <c r="AI46" s="44" t="s">
        <v>100</v>
      </c>
      <c r="AJ46" s="44">
        <v>0.0</v>
      </c>
      <c r="AK46" s="63" t="str">
        <f t="shared" si="16"/>
        <v>https://getfile.dokpub.com/yandex/get/https://disk.yandex.ru/d/_JeypcgIhLpmjw/v1.mp4</v>
      </c>
      <c r="AL46" s="46" t="s">
        <v>102</v>
      </c>
      <c r="AM46" s="46" t="s">
        <v>103</v>
      </c>
      <c r="AN46" s="46" t="s">
        <v>104</v>
      </c>
      <c r="AO46" s="46" t="s">
        <v>105</v>
      </c>
      <c r="AP46" s="46" t="s">
        <v>106</v>
      </c>
      <c r="AQ46" s="46">
        <f t="shared" si="3"/>
        <v>560</v>
      </c>
      <c r="AR46" s="47">
        <f t="shared" si="4"/>
        <v>0.2</v>
      </c>
      <c r="AS46" s="46" t="s">
        <v>107</v>
      </c>
      <c r="AT46" s="46" t="s">
        <v>108</v>
      </c>
      <c r="AU46" s="46" t="s">
        <v>109</v>
      </c>
      <c r="AV46" s="46" t="s">
        <v>110</v>
      </c>
      <c r="AW46" s="46" t="s">
        <v>111</v>
      </c>
      <c r="AX46" s="48" t="s">
        <v>155</v>
      </c>
      <c r="AY46" s="49">
        <v>83.0</v>
      </c>
      <c r="AZ46" s="49">
        <v>140.0</v>
      </c>
      <c r="BA46" s="86">
        <f>IFERROR(__xludf.DUMMYFUNCTION("IMPORTRANGE(""https://docs.google.com/spreadsheets/d/1K9FdSDDcIaIccULM3XeD8ehMwbjQB3kapl3RppOhYx4/edit?usp=sharing"",""D28"")"),126.0)</f>
        <v>126</v>
      </c>
      <c r="BB46" s="46">
        <v>10.0</v>
      </c>
      <c r="BC46" s="46">
        <v>10.0</v>
      </c>
      <c r="BD46" s="51">
        <v>0.2</v>
      </c>
      <c r="BE46" s="46">
        <f t="shared" si="5"/>
        <v>89.6</v>
      </c>
      <c r="BF46" s="52"/>
      <c r="BG46" s="53">
        <f t="shared" si="6"/>
        <v>129.4</v>
      </c>
      <c r="BH46" s="53">
        <f t="shared" si="7"/>
        <v>72.4</v>
      </c>
      <c r="BI46" s="54">
        <f t="shared" si="8"/>
        <v>0.2888392857</v>
      </c>
      <c r="BJ46" s="47">
        <f t="shared" si="9"/>
        <v>0.1616071429</v>
      </c>
      <c r="BK46" s="55">
        <f t="shared" si="10"/>
        <v>0.2</v>
      </c>
      <c r="BL46" s="56">
        <f t="shared" si="11"/>
        <v>560</v>
      </c>
      <c r="BM46" s="57">
        <f t="shared" si="12"/>
        <v>0.2892857143</v>
      </c>
      <c r="BN46" s="46">
        <f t="shared" si="13"/>
        <v>1.568</v>
      </c>
      <c r="BO46" s="46">
        <v>25.0</v>
      </c>
      <c r="BP46" s="46">
        <v>7.0</v>
      </c>
      <c r="BQ46" s="47">
        <v>1.25</v>
      </c>
      <c r="BR46" s="46">
        <f t="shared" si="14"/>
        <v>40</v>
      </c>
      <c r="BS46" s="46">
        <f t="shared" si="15"/>
        <v>100</v>
      </c>
      <c r="BT46" s="46" t="s">
        <v>113</v>
      </c>
      <c r="BU46" s="87"/>
      <c r="BV46" s="88" t="str">
        <f>IFERROR(__xludf.DUMMYFUNCTION("IMPORTRANGE(""https://docs.google.com/spreadsheets/d/1K9FdSDDcIaIccULM3XeD8ehMwbjQB3kapl3RppOhYx4/edit?usp=sharing"",""B28"")"),"ИД-52")</f>
        <v>ИД-52</v>
      </c>
      <c r="BW46" s="59" t="s">
        <v>495</v>
      </c>
      <c r="BX46" s="82" t="s">
        <v>496</v>
      </c>
      <c r="BY46" s="61" t="str">
        <f t="shared" si="17"/>
        <v>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v>
      </c>
      <c r="BZ46" s="66" t="s">
        <v>497</v>
      </c>
      <c r="CA46" s="59" t="s">
        <v>492</v>
      </c>
      <c r="CB46" s="62"/>
      <c r="CC46" s="59"/>
    </row>
    <row r="47" ht="30.0" customHeight="1">
      <c r="A47" s="26"/>
      <c r="B47" s="27" t="s">
        <v>498</v>
      </c>
      <c r="C47" s="28" t="str">
        <f>IF(C48 = "стоп", "стоп" , "")</f>
        <v/>
      </c>
      <c r="D47" s="29">
        <f t="shared" si="1"/>
        <v>50</v>
      </c>
      <c r="E47" s="30" t="s">
        <v>499</v>
      </c>
      <c r="F47" s="31" t="s">
        <v>500</v>
      </c>
      <c r="G47" s="32" t="s">
        <v>501</v>
      </c>
      <c r="H47" s="33">
        <v>1100.0</v>
      </c>
      <c r="I47" s="34">
        <v>0.32</v>
      </c>
      <c r="J47" s="35">
        <f t="shared" si="2"/>
        <v>748</v>
      </c>
      <c r="K47" s="22" t="s">
        <v>502</v>
      </c>
      <c r="L47" s="36" t="s">
        <v>84</v>
      </c>
      <c r="M47" s="36" t="s">
        <v>84</v>
      </c>
      <c r="N47" s="37" t="s">
        <v>85</v>
      </c>
      <c r="O47" s="38">
        <v>220.0</v>
      </c>
      <c r="P47" s="38">
        <v>150.0</v>
      </c>
      <c r="Q47" s="38">
        <v>120.0</v>
      </c>
      <c r="R47" s="38">
        <v>255.0</v>
      </c>
      <c r="S47" s="43" t="s">
        <v>503</v>
      </c>
      <c r="T47" s="70" t="s">
        <v>489</v>
      </c>
      <c r="U47" s="38" t="s">
        <v>490</v>
      </c>
      <c r="V47" s="38" t="s">
        <v>205</v>
      </c>
      <c r="W47" s="38" t="s">
        <v>491</v>
      </c>
      <c r="X47" s="38">
        <v>405.0</v>
      </c>
      <c r="Y47" s="40" t="s">
        <v>91</v>
      </c>
      <c r="Z47" s="38">
        <v>1.0</v>
      </c>
      <c r="AA47" s="38" t="s">
        <v>92</v>
      </c>
      <c r="AB47" s="38" t="s">
        <v>93</v>
      </c>
      <c r="AC47" s="41" t="s">
        <v>504</v>
      </c>
      <c r="AD47" s="38" t="s">
        <v>95</v>
      </c>
      <c r="AE47" s="84" t="s">
        <v>493</v>
      </c>
      <c r="AF47" s="70" t="s">
        <v>494</v>
      </c>
      <c r="AG47" s="38" t="s">
        <v>98</v>
      </c>
      <c r="AH47" s="38" t="s">
        <v>99</v>
      </c>
      <c r="AI47" s="44" t="s">
        <v>100</v>
      </c>
      <c r="AJ47" s="44">
        <v>0.0</v>
      </c>
      <c r="AK47" s="63" t="str">
        <f t="shared" si="16"/>
        <v>https://getfile.dokpub.com/yandex/get/https://disk.yandex.ru/d/_JeypcgIhLpmjw/v1.mp4</v>
      </c>
      <c r="AL47" s="46" t="s">
        <v>102</v>
      </c>
      <c r="AM47" s="46" t="s">
        <v>103</v>
      </c>
      <c r="AN47" s="46" t="s">
        <v>104</v>
      </c>
      <c r="AO47" s="46" t="s">
        <v>105</v>
      </c>
      <c r="AP47" s="46" t="s">
        <v>106</v>
      </c>
      <c r="AQ47" s="46">
        <f t="shared" si="3"/>
        <v>869</v>
      </c>
      <c r="AR47" s="47">
        <f t="shared" si="4"/>
        <v>0.21</v>
      </c>
      <c r="AS47" s="46" t="s">
        <v>107</v>
      </c>
      <c r="AT47" s="46" t="s">
        <v>108</v>
      </c>
      <c r="AU47" s="46" t="s">
        <v>109</v>
      </c>
      <c r="AV47" s="46" t="s">
        <v>110</v>
      </c>
      <c r="AW47" s="46" t="s">
        <v>111</v>
      </c>
      <c r="AX47" s="48" t="s">
        <v>155</v>
      </c>
      <c r="AY47" s="49">
        <v>107.0</v>
      </c>
      <c r="AZ47" s="49">
        <v>167.0</v>
      </c>
      <c r="BA47" s="64">
        <f>BA46*2</f>
        <v>252</v>
      </c>
      <c r="BB47" s="46">
        <v>10.0</v>
      </c>
      <c r="BC47" s="46">
        <v>10.0</v>
      </c>
      <c r="BD47" s="51">
        <v>0.2</v>
      </c>
      <c r="BE47" s="46">
        <f t="shared" si="5"/>
        <v>149.6</v>
      </c>
      <c r="BF47" s="52"/>
      <c r="BG47" s="53">
        <f t="shared" si="6"/>
        <v>219.4</v>
      </c>
      <c r="BH47" s="53">
        <f t="shared" si="7"/>
        <v>159.4</v>
      </c>
      <c r="BI47" s="54">
        <f t="shared" si="8"/>
        <v>0.293315508</v>
      </c>
      <c r="BJ47" s="47">
        <f t="shared" si="9"/>
        <v>0.2131016043</v>
      </c>
      <c r="BK47" s="55">
        <f t="shared" si="10"/>
        <v>0.21</v>
      </c>
      <c r="BL47" s="56">
        <f t="shared" si="11"/>
        <v>878</v>
      </c>
      <c r="BM47" s="57">
        <f t="shared" si="12"/>
        <v>0.3</v>
      </c>
      <c r="BN47" s="46">
        <f t="shared" si="13"/>
        <v>4.59</v>
      </c>
      <c r="BO47" s="46">
        <v>25.0</v>
      </c>
      <c r="BP47" s="46">
        <v>7.0</v>
      </c>
      <c r="BQ47" s="47">
        <v>1.25</v>
      </c>
      <c r="BR47" s="46">
        <f t="shared" si="14"/>
        <v>66.25</v>
      </c>
      <c r="BS47" s="46">
        <f t="shared" si="15"/>
        <v>100.75</v>
      </c>
      <c r="BT47" s="46" t="s">
        <v>122</v>
      </c>
      <c r="BU47" s="65"/>
      <c r="BV47" s="59"/>
      <c r="BW47" s="59"/>
      <c r="BX47" s="60"/>
      <c r="BY47" s="61" t="str">
        <f t="shared" si="17"/>
        <v>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v>
      </c>
      <c r="BZ47" s="66" t="s">
        <v>505</v>
      </c>
      <c r="CA47" s="59" t="s">
        <v>504</v>
      </c>
      <c r="CB47" s="62"/>
      <c r="CC47" s="59"/>
    </row>
    <row r="48" ht="30.0" customHeight="1">
      <c r="A48" s="26"/>
      <c r="B48" s="67" t="s">
        <v>506</v>
      </c>
      <c r="C48" s="68" t="str">
        <f>IF('Стоп-лист'!D$15 = "стоп", "стоп" , "")</f>
        <v/>
      </c>
      <c r="D48" s="29">
        <f t="shared" si="1"/>
        <v>50</v>
      </c>
      <c r="E48" s="30" t="s">
        <v>507</v>
      </c>
      <c r="F48" s="31" t="s">
        <v>508</v>
      </c>
      <c r="G48" s="32" t="s">
        <v>509</v>
      </c>
      <c r="H48" s="33">
        <v>1600.0</v>
      </c>
      <c r="I48" s="34">
        <v>0.35</v>
      </c>
      <c r="J48" s="35">
        <f t="shared" si="2"/>
        <v>1040</v>
      </c>
      <c r="K48" s="22" t="s">
        <v>510</v>
      </c>
      <c r="L48" s="36" t="s">
        <v>83</v>
      </c>
      <c r="M48" s="36" t="s">
        <v>84</v>
      </c>
      <c r="N48" s="37" t="s">
        <v>85</v>
      </c>
      <c r="O48" s="38">
        <v>330.0</v>
      </c>
      <c r="P48" s="38">
        <v>160.0</v>
      </c>
      <c r="Q48" s="38">
        <v>130.0</v>
      </c>
      <c r="R48" s="38">
        <v>240.0</v>
      </c>
      <c r="S48" s="43" t="s">
        <v>511</v>
      </c>
      <c r="T48" s="70" t="s">
        <v>489</v>
      </c>
      <c r="U48" s="38" t="s">
        <v>490</v>
      </c>
      <c r="V48" s="38" t="s">
        <v>205</v>
      </c>
      <c r="W48" s="38" t="s">
        <v>491</v>
      </c>
      <c r="X48" s="38">
        <v>405.0</v>
      </c>
      <c r="Y48" s="40" t="s">
        <v>91</v>
      </c>
      <c r="Z48" s="40">
        <v>1.5</v>
      </c>
      <c r="AA48" s="38" t="s">
        <v>92</v>
      </c>
      <c r="AB48" s="38" t="s">
        <v>93</v>
      </c>
      <c r="AC48" s="41" t="s">
        <v>512</v>
      </c>
      <c r="AD48" s="38" t="s">
        <v>95</v>
      </c>
      <c r="AE48" s="84" t="s">
        <v>493</v>
      </c>
      <c r="AF48" s="70" t="s">
        <v>494</v>
      </c>
      <c r="AG48" s="38" t="s">
        <v>98</v>
      </c>
      <c r="AH48" s="38" t="s">
        <v>99</v>
      </c>
      <c r="AI48" s="44" t="s">
        <v>100</v>
      </c>
      <c r="AJ48" s="44">
        <v>0.0</v>
      </c>
      <c r="AK48" s="63" t="str">
        <f t="shared" si="16"/>
        <v>https://getfile.dokpub.com/yandex/get/https://disk.yandex.ru/d/_JeypcgIhLpmjw/v1.mp4</v>
      </c>
      <c r="AL48" s="46" t="s">
        <v>102</v>
      </c>
      <c r="AM48" s="46" t="s">
        <v>103</v>
      </c>
      <c r="AN48" s="46" t="s">
        <v>104</v>
      </c>
      <c r="AO48" s="46" t="s">
        <v>105</v>
      </c>
      <c r="AP48" s="46" t="s">
        <v>106</v>
      </c>
      <c r="AQ48" s="46">
        <f t="shared" si="3"/>
        <v>1200</v>
      </c>
      <c r="AR48" s="47">
        <f t="shared" si="4"/>
        <v>0.25</v>
      </c>
      <c r="AS48" s="46" t="s">
        <v>107</v>
      </c>
      <c r="AT48" s="46" t="s">
        <v>108</v>
      </c>
      <c r="AU48" s="46" t="s">
        <v>109</v>
      </c>
      <c r="AV48" s="46" t="s">
        <v>110</v>
      </c>
      <c r="AW48" s="46" t="s">
        <v>111</v>
      </c>
      <c r="AX48" s="48" t="s">
        <v>155</v>
      </c>
      <c r="AY48" s="49">
        <v>125.0</v>
      </c>
      <c r="AZ48" s="49">
        <v>188.0</v>
      </c>
      <c r="BA48" s="64">
        <f>BA46*3</f>
        <v>378</v>
      </c>
      <c r="BB48" s="46">
        <v>15.0</v>
      </c>
      <c r="BC48" s="46">
        <v>15.0</v>
      </c>
      <c r="BD48" s="51">
        <v>0.2</v>
      </c>
      <c r="BE48" s="46">
        <f t="shared" si="5"/>
        <v>208</v>
      </c>
      <c r="BF48" s="52"/>
      <c r="BG48" s="53">
        <f t="shared" si="6"/>
        <v>299</v>
      </c>
      <c r="BH48" s="53">
        <f t="shared" si="7"/>
        <v>236</v>
      </c>
      <c r="BI48" s="47">
        <f t="shared" si="8"/>
        <v>0.2875</v>
      </c>
      <c r="BJ48" s="47">
        <f t="shared" si="9"/>
        <v>0.2269230769</v>
      </c>
      <c r="BK48" s="55">
        <f t="shared" si="10"/>
        <v>0.25</v>
      </c>
      <c r="BL48" s="56">
        <f t="shared" si="11"/>
        <v>1200</v>
      </c>
      <c r="BM48" s="57">
        <f t="shared" si="12"/>
        <v>0.3033333333</v>
      </c>
      <c r="BN48" s="46">
        <f t="shared" si="13"/>
        <v>4.992</v>
      </c>
      <c r="BO48" s="46">
        <v>25.0</v>
      </c>
      <c r="BP48" s="46">
        <v>7.0</v>
      </c>
      <c r="BQ48" s="47">
        <v>1.25</v>
      </c>
      <c r="BR48" s="46">
        <f t="shared" si="14"/>
        <v>66.25</v>
      </c>
      <c r="BS48" s="46">
        <f t="shared" si="15"/>
        <v>121.75</v>
      </c>
      <c r="BT48" s="46" t="s">
        <v>131</v>
      </c>
      <c r="BU48" s="65"/>
      <c r="BV48" s="59"/>
      <c r="BW48" s="59"/>
      <c r="BX48" s="82" t="s">
        <v>513</v>
      </c>
      <c r="BY48" s="61" t="str">
        <f t="shared" si="17"/>
        <v>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v>
      </c>
      <c r="BZ48" s="66" t="s">
        <v>514</v>
      </c>
      <c r="CA48" s="59" t="s">
        <v>512</v>
      </c>
      <c r="CB48" s="62"/>
      <c r="CC48" s="59"/>
    </row>
    <row r="49" ht="30.0" customHeight="1">
      <c r="A49" s="26"/>
      <c r="B49" s="67" t="s">
        <v>515</v>
      </c>
      <c r="C49" s="68" t="str">
        <f>IF('Стоп-лист'!C$15 = "стоп", "стоп" , "")</f>
        <v/>
      </c>
      <c r="D49" s="29">
        <f t="shared" si="1"/>
        <v>50</v>
      </c>
      <c r="E49" s="30" t="s">
        <v>516</v>
      </c>
      <c r="F49" s="31" t="s">
        <v>517</v>
      </c>
      <c r="G49" s="32" t="s">
        <v>518</v>
      </c>
      <c r="H49" s="33">
        <v>2900.0</v>
      </c>
      <c r="I49" s="34">
        <v>0.31999999999999995</v>
      </c>
      <c r="J49" s="35">
        <f t="shared" si="2"/>
        <v>1972</v>
      </c>
      <c r="K49" s="22" t="s">
        <v>519</v>
      </c>
      <c r="L49" s="36" t="s">
        <v>84</v>
      </c>
      <c r="M49" s="36" t="s">
        <v>84</v>
      </c>
      <c r="N49" s="37" t="s">
        <v>85</v>
      </c>
      <c r="O49" s="38">
        <v>645.0</v>
      </c>
      <c r="P49" s="38">
        <v>220.0</v>
      </c>
      <c r="Q49" s="38">
        <v>155.0</v>
      </c>
      <c r="R49" s="38">
        <v>320.0</v>
      </c>
      <c r="S49" s="43" t="s">
        <v>520</v>
      </c>
      <c r="T49" s="70" t="s">
        <v>489</v>
      </c>
      <c r="U49" s="38" t="s">
        <v>490</v>
      </c>
      <c r="V49" s="38" t="s">
        <v>205</v>
      </c>
      <c r="W49" s="38" t="s">
        <v>491</v>
      </c>
      <c r="X49" s="38">
        <v>405.0</v>
      </c>
      <c r="Y49" s="40">
        <v>1.0</v>
      </c>
      <c r="Z49" s="40">
        <v>1.5</v>
      </c>
      <c r="AA49" s="38" t="s">
        <v>92</v>
      </c>
      <c r="AB49" s="38" t="s">
        <v>93</v>
      </c>
      <c r="AC49" s="41" t="s">
        <v>521</v>
      </c>
      <c r="AD49" s="38" t="s">
        <v>95</v>
      </c>
      <c r="AE49" s="84" t="s">
        <v>493</v>
      </c>
      <c r="AF49" s="70" t="s">
        <v>494</v>
      </c>
      <c r="AG49" s="38" t="s">
        <v>98</v>
      </c>
      <c r="AH49" s="38" t="s">
        <v>99</v>
      </c>
      <c r="AI49" s="44" t="s">
        <v>100</v>
      </c>
      <c r="AJ49" s="44">
        <v>0.0</v>
      </c>
      <c r="AK49" s="63" t="str">
        <f t="shared" si="16"/>
        <v>https://getfile.dokpub.com/yandex/get/https://disk.yandex.ru/d/_JeypcgIhLpmjw/v1.mp4</v>
      </c>
      <c r="AL49" s="46" t="s">
        <v>102</v>
      </c>
      <c r="AM49" s="46" t="s">
        <v>103</v>
      </c>
      <c r="AN49" s="46" t="s">
        <v>104</v>
      </c>
      <c r="AO49" s="46" t="s">
        <v>105</v>
      </c>
      <c r="AP49" s="46" t="s">
        <v>106</v>
      </c>
      <c r="AQ49" s="46">
        <f t="shared" si="3"/>
        <v>2204</v>
      </c>
      <c r="AR49" s="47">
        <f t="shared" si="4"/>
        <v>0.24</v>
      </c>
      <c r="AS49" s="46" t="s">
        <v>107</v>
      </c>
      <c r="AT49" s="46" t="s">
        <v>108</v>
      </c>
      <c r="AU49" s="46" t="s">
        <v>109</v>
      </c>
      <c r="AV49" s="46" t="s">
        <v>110</v>
      </c>
      <c r="AW49" s="46" t="s">
        <v>111</v>
      </c>
      <c r="AX49" s="48" t="s">
        <v>155</v>
      </c>
      <c r="AY49" s="49">
        <v>210.0</v>
      </c>
      <c r="AZ49" s="49">
        <v>300.0</v>
      </c>
      <c r="BA49" s="64">
        <f>BA48*2</f>
        <v>756</v>
      </c>
      <c r="BB49" s="46">
        <v>20.0</v>
      </c>
      <c r="BC49" s="46">
        <v>20.0</v>
      </c>
      <c r="BD49" s="51">
        <v>0.2</v>
      </c>
      <c r="BE49" s="46">
        <f t="shared" si="5"/>
        <v>394.4</v>
      </c>
      <c r="BF49" s="52"/>
      <c r="BG49" s="53">
        <f t="shared" si="6"/>
        <v>571.6</v>
      </c>
      <c r="BH49" s="53">
        <f t="shared" si="7"/>
        <v>481.6</v>
      </c>
      <c r="BI49" s="47">
        <f t="shared" si="8"/>
        <v>0.2898580122</v>
      </c>
      <c r="BJ49" s="47">
        <f t="shared" si="9"/>
        <v>0.2442190669</v>
      </c>
      <c r="BK49" s="55">
        <f t="shared" si="10"/>
        <v>0.24</v>
      </c>
      <c r="BL49" s="56">
        <f t="shared" si="11"/>
        <v>2224</v>
      </c>
      <c r="BM49" s="57">
        <f t="shared" si="12"/>
        <v>0.3071942446</v>
      </c>
      <c r="BN49" s="46">
        <f t="shared" si="13"/>
        <v>10.912</v>
      </c>
      <c r="BO49" s="46">
        <v>25.0</v>
      </c>
      <c r="BP49" s="46">
        <v>7.0</v>
      </c>
      <c r="BQ49" s="47">
        <v>1.25</v>
      </c>
      <c r="BR49" s="46">
        <f t="shared" si="14"/>
        <v>118.75</v>
      </c>
      <c r="BS49" s="46">
        <f t="shared" si="15"/>
        <v>181.25</v>
      </c>
      <c r="BT49" s="46" t="s">
        <v>139</v>
      </c>
      <c r="BU49" s="65"/>
      <c r="BV49" s="59"/>
      <c r="BW49" s="59"/>
      <c r="BX49" s="82" t="s">
        <v>522</v>
      </c>
      <c r="BY49" s="61" t="str">
        <f t="shared" si="17"/>
        <v>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v>
      </c>
      <c r="BZ49" s="66" t="s">
        <v>523</v>
      </c>
      <c r="CA49" s="59" t="s">
        <v>521</v>
      </c>
      <c r="CB49" s="62"/>
      <c r="CC49" s="59"/>
    </row>
    <row r="50" ht="30.0" customHeight="1">
      <c r="A50" s="26"/>
      <c r="B50" s="67" t="s">
        <v>524</v>
      </c>
      <c r="C50" s="68" t="str">
        <f>IF('Стоп-лист'!C$15 = "стоп", "стоп" , "")</f>
        <v/>
      </c>
      <c r="D50" s="29">
        <f t="shared" si="1"/>
        <v>50</v>
      </c>
      <c r="E50" s="30" t="s">
        <v>525</v>
      </c>
      <c r="F50" s="31" t="s">
        <v>526</v>
      </c>
      <c r="G50" s="32" t="s">
        <v>527</v>
      </c>
      <c r="H50" s="33">
        <v>4300.0</v>
      </c>
      <c r="I50" s="34">
        <v>0.31000000000000005</v>
      </c>
      <c r="J50" s="35">
        <f t="shared" si="2"/>
        <v>2967</v>
      </c>
      <c r="K50" s="22" t="s">
        <v>528</v>
      </c>
      <c r="L50" s="36" t="s">
        <v>84</v>
      </c>
      <c r="M50" s="36" t="s">
        <v>84</v>
      </c>
      <c r="N50" s="37" t="s">
        <v>85</v>
      </c>
      <c r="O50" s="38">
        <v>940.0</v>
      </c>
      <c r="P50" s="38">
        <v>280.0</v>
      </c>
      <c r="Q50" s="38">
        <v>180.0</v>
      </c>
      <c r="R50" s="38">
        <v>300.0</v>
      </c>
      <c r="S50" s="43" t="s">
        <v>529</v>
      </c>
      <c r="T50" s="70" t="s">
        <v>489</v>
      </c>
      <c r="U50" s="38" t="s">
        <v>490</v>
      </c>
      <c r="V50" s="38" t="s">
        <v>205</v>
      </c>
      <c r="W50" s="38" t="s">
        <v>491</v>
      </c>
      <c r="X50" s="38">
        <v>405.0</v>
      </c>
      <c r="Y50" s="40">
        <v>1.5</v>
      </c>
      <c r="Z50" s="40">
        <v>1.5</v>
      </c>
      <c r="AA50" s="38" t="s">
        <v>92</v>
      </c>
      <c r="AB50" s="38" t="s">
        <v>93</v>
      </c>
      <c r="AC50" s="41" t="s">
        <v>530</v>
      </c>
      <c r="AD50" s="38" t="s">
        <v>95</v>
      </c>
      <c r="AE50" s="84" t="s">
        <v>493</v>
      </c>
      <c r="AF50" s="70" t="s">
        <v>494</v>
      </c>
      <c r="AG50" s="38" t="s">
        <v>98</v>
      </c>
      <c r="AH50" s="38" t="s">
        <v>99</v>
      </c>
      <c r="AI50" s="44" t="s">
        <v>100</v>
      </c>
      <c r="AJ50" s="44">
        <v>0.0</v>
      </c>
      <c r="AK50" s="63" t="str">
        <f t="shared" si="16"/>
        <v>https://getfile.dokpub.com/yandex/get/https://disk.yandex.ru/d/_JeypcgIhLpmjw/v1.mp4</v>
      </c>
      <c r="AL50" s="46" t="s">
        <v>102</v>
      </c>
      <c r="AM50" s="46" t="s">
        <v>103</v>
      </c>
      <c r="AN50" s="46" t="s">
        <v>104</v>
      </c>
      <c r="AO50" s="46" t="s">
        <v>105</v>
      </c>
      <c r="AP50" s="46" t="s">
        <v>106</v>
      </c>
      <c r="AQ50" s="46">
        <f t="shared" si="3"/>
        <v>3311</v>
      </c>
      <c r="AR50" s="47">
        <f t="shared" si="4"/>
        <v>0.23</v>
      </c>
      <c r="AS50" s="46" t="s">
        <v>107</v>
      </c>
      <c r="AT50" s="46" t="s">
        <v>108</v>
      </c>
      <c r="AU50" s="46" t="s">
        <v>109</v>
      </c>
      <c r="AV50" s="46" t="s">
        <v>110</v>
      </c>
      <c r="AW50" s="46" t="s">
        <v>111</v>
      </c>
      <c r="AX50" s="48" t="s">
        <v>155</v>
      </c>
      <c r="AY50" s="49">
        <v>326.0</v>
      </c>
      <c r="AZ50" s="49">
        <v>442.0</v>
      </c>
      <c r="BA50" s="64">
        <f>BA48*3</f>
        <v>1134</v>
      </c>
      <c r="BB50" s="46">
        <v>30.0</v>
      </c>
      <c r="BC50" s="46">
        <v>30.0</v>
      </c>
      <c r="BD50" s="51">
        <v>0.2</v>
      </c>
      <c r="BE50" s="46">
        <f t="shared" si="5"/>
        <v>593.4</v>
      </c>
      <c r="BF50" s="52"/>
      <c r="BG50" s="53">
        <f t="shared" si="6"/>
        <v>853.6</v>
      </c>
      <c r="BH50" s="53">
        <f t="shared" si="7"/>
        <v>737.6</v>
      </c>
      <c r="BI50" s="47">
        <f t="shared" si="8"/>
        <v>0.2876980115</v>
      </c>
      <c r="BJ50" s="47">
        <f t="shared" si="9"/>
        <v>0.2486012808</v>
      </c>
      <c r="BK50" s="55">
        <f t="shared" si="10"/>
        <v>0.23</v>
      </c>
      <c r="BL50" s="56">
        <f t="shared" si="11"/>
        <v>3327</v>
      </c>
      <c r="BM50" s="57">
        <f t="shared" si="12"/>
        <v>0.3082657048</v>
      </c>
      <c r="BN50" s="46">
        <f t="shared" si="13"/>
        <v>15.12</v>
      </c>
      <c r="BO50" s="46">
        <v>25.0</v>
      </c>
      <c r="BP50" s="46">
        <v>7.0</v>
      </c>
      <c r="BQ50" s="47">
        <v>1.25</v>
      </c>
      <c r="BR50" s="46">
        <f t="shared" si="14"/>
        <v>162.5</v>
      </c>
      <c r="BS50" s="46">
        <f t="shared" si="15"/>
        <v>279.5</v>
      </c>
      <c r="BT50" s="46" t="s">
        <v>147</v>
      </c>
      <c r="BU50" s="65"/>
      <c r="BV50" s="59"/>
      <c r="BW50" s="59"/>
      <c r="BX50" s="60"/>
      <c r="BY50" s="61" t="str">
        <f t="shared" si="17"/>
        <v>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v>
      </c>
      <c r="BZ50" s="66" t="s">
        <v>531</v>
      </c>
      <c r="CA50" s="59" t="s">
        <v>530</v>
      </c>
      <c r="CB50" s="62"/>
      <c r="CC50" s="59"/>
    </row>
    <row r="51" ht="30.0" customHeight="1">
      <c r="A51" s="26"/>
      <c r="B51" s="67" t="s">
        <v>532</v>
      </c>
      <c r="C51" s="68" t="str">
        <f>IF('Стоп-лист'!C$15 = "стоп", "стоп" , "")</f>
        <v/>
      </c>
      <c r="D51" s="29">
        <f t="shared" si="1"/>
        <v>50</v>
      </c>
      <c r="E51" s="30" t="s">
        <v>533</v>
      </c>
      <c r="F51" s="89" t="s">
        <v>534</v>
      </c>
      <c r="G51" s="32" t="s">
        <v>535</v>
      </c>
      <c r="H51" s="33">
        <v>5800.0</v>
      </c>
      <c r="I51" s="34">
        <v>0.31000000000000005</v>
      </c>
      <c r="J51" s="35">
        <f t="shared" si="2"/>
        <v>4002</v>
      </c>
      <c r="K51" s="22" t="s">
        <v>536</v>
      </c>
      <c r="L51" s="36" t="s">
        <v>84</v>
      </c>
      <c r="M51" s="36" t="s">
        <v>84</v>
      </c>
      <c r="N51" s="37" t="s">
        <v>85</v>
      </c>
      <c r="O51" s="38">
        <v>1600.0</v>
      </c>
      <c r="P51" s="38">
        <v>300.0</v>
      </c>
      <c r="Q51" s="38">
        <v>200.0</v>
      </c>
      <c r="R51" s="38">
        <v>500.0</v>
      </c>
      <c r="S51" s="43" t="s">
        <v>537</v>
      </c>
      <c r="T51" s="70" t="s">
        <v>489</v>
      </c>
      <c r="U51" s="38" t="s">
        <v>490</v>
      </c>
      <c r="V51" s="38" t="s">
        <v>205</v>
      </c>
      <c r="W51" s="38" t="s">
        <v>491</v>
      </c>
      <c r="X51" s="38">
        <v>405.0</v>
      </c>
      <c r="Y51" s="40">
        <v>2.0</v>
      </c>
      <c r="Z51" s="40">
        <v>1.5</v>
      </c>
      <c r="AA51" s="38" t="s">
        <v>92</v>
      </c>
      <c r="AB51" s="38" t="s">
        <v>93</v>
      </c>
      <c r="AC51" s="41" t="s">
        <v>538</v>
      </c>
      <c r="AD51" s="38" t="s">
        <v>95</v>
      </c>
      <c r="AE51" s="84" t="s">
        <v>493</v>
      </c>
      <c r="AF51" s="70" t="s">
        <v>494</v>
      </c>
      <c r="AG51" s="38" t="s">
        <v>98</v>
      </c>
      <c r="AH51" s="38" t="s">
        <v>99</v>
      </c>
      <c r="AI51" s="44" t="s">
        <v>100</v>
      </c>
      <c r="AJ51" s="44">
        <v>0.0</v>
      </c>
      <c r="AK51" s="63" t="str">
        <f t="shared" si="16"/>
        <v>https://getfile.dokpub.com/yandex/get/https://disk.yandex.ru/d/_JeypcgIhLpmjw/v1.mp4</v>
      </c>
      <c r="AL51" s="46" t="s">
        <v>102</v>
      </c>
      <c r="AM51" s="46" t="s">
        <v>103</v>
      </c>
      <c r="AN51" s="46" t="s">
        <v>104</v>
      </c>
      <c r="AO51" s="46" t="s">
        <v>105</v>
      </c>
      <c r="AP51" s="46" t="s">
        <v>106</v>
      </c>
      <c r="AQ51" s="46">
        <f t="shared" si="3"/>
        <v>4524</v>
      </c>
      <c r="AR51" s="47">
        <f t="shared" si="4"/>
        <v>0.22</v>
      </c>
      <c r="AS51" s="46" t="s">
        <v>107</v>
      </c>
      <c r="AT51" s="46" t="s">
        <v>108</v>
      </c>
      <c r="AU51" s="46" t="s">
        <v>109</v>
      </c>
      <c r="AV51" s="46" t="s">
        <v>110</v>
      </c>
      <c r="AW51" s="46" t="s">
        <v>111</v>
      </c>
      <c r="AX51" s="48" t="s">
        <v>112</v>
      </c>
      <c r="AY51" s="49">
        <v>444.0</v>
      </c>
      <c r="AZ51" s="49">
        <v>610.0</v>
      </c>
      <c r="BA51" s="64">
        <f>BA49*2</f>
        <v>1512</v>
      </c>
      <c r="BB51" s="46">
        <v>30.0</v>
      </c>
      <c r="BC51" s="46">
        <v>80.0</v>
      </c>
      <c r="BD51" s="51">
        <v>0.2</v>
      </c>
      <c r="BE51" s="46">
        <f t="shared" si="5"/>
        <v>800.4</v>
      </c>
      <c r="BF51" s="52"/>
      <c r="BG51" s="53">
        <f t="shared" si="6"/>
        <v>1135.6</v>
      </c>
      <c r="BH51" s="53">
        <f t="shared" si="7"/>
        <v>969.6</v>
      </c>
      <c r="BI51" s="47">
        <f t="shared" si="8"/>
        <v>0.2837581209</v>
      </c>
      <c r="BJ51" s="47">
        <f t="shared" si="9"/>
        <v>0.2422788606</v>
      </c>
      <c r="BK51" s="55">
        <f t="shared" si="10"/>
        <v>0.22</v>
      </c>
      <c r="BL51" s="56">
        <f t="shared" si="11"/>
        <v>4525</v>
      </c>
      <c r="BM51" s="57">
        <f t="shared" si="12"/>
        <v>0.3067403315</v>
      </c>
      <c r="BN51" s="46">
        <f t="shared" si="13"/>
        <v>30</v>
      </c>
      <c r="BO51" s="46">
        <v>25.0</v>
      </c>
      <c r="BP51" s="46">
        <v>7.0</v>
      </c>
      <c r="BQ51" s="47">
        <v>1.25</v>
      </c>
      <c r="BR51" s="46">
        <f t="shared" si="14"/>
        <v>285</v>
      </c>
      <c r="BS51" s="46">
        <f t="shared" si="15"/>
        <v>325</v>
      </c>
      <c r="BT51" s="46" t="s">
        <v>156</v>
      </c>
      <c r="BU51" s="65"/>
      <c r="BV51" s="59"/>
      <c r="BW51" s="59"/>
      <c r="BX51" s="60"/>
      <c r="BY51" s="61" t="str">
        <f t="shared" si="17"/>
        <v>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v>
      </c>
      <c r="BZ51" s="66" t="s">
        <v>539</v>
      </c>
      <c r="CA51" s="59" t="s">
        <v>538</v>
      </c>
      <c r="CB51" s="62"/>
      <c r="CC51" s="59"/>
    </row>
    <row r="52" ht="30.0" customHeight="1">
      <c r="A52" s="26"/>
      <c r="B52" s="67" t="s">
        <v>540</v>
      </c>
      <c r="C52" s="68" t="str">
        <f>IF('Стоп-лист'!C$15 = "стоп", "стоп" , "")</f>
        <v/>
      </c>
      <c r="D52" s="29">
        <f t="shared" si="1"/>
        <v>50</v>
      </c>
      <c r="E52" s="30" t="s">
        <v>541</v>
      </c>
      <c r="F52" s="90" t="s">
        <v>542</v>
      </c>
      <c r="G52" s="32" t="s">
        <v>543</v>
      </c>
      <c r="H52" s="33">
        <v>8700.0</v>
      </c>
      <c r="I52" s="34">
        <v>0.31000000000000005</v>
      </c>
      <c r="J52" s="35">
        <f t="shared" si="2"/>
        <v>6003</v>
      </c>
      <c r="K52" s="22" t="s">
        <v>544</v>
      </c>
      <c r="L52" s="36" t="s">
        <v>84</v>
      </c>
      <c r="M52" s="36" t="s">
        <v>84</v>
      </c>
      <c r="N52" s="37" t="s">
        <v>85</v>
      </c>
      <c r="O52" s="38">
        <v>2300.0</v>
      </c>
      <c r="P52" s="38">
        <v>350.0</v>
      </c>
      <c r="Q52" s="38">
        <v>250.0</v>
      </c>
      <c r="R52" s="38">
        <v>550.0</v>
      </c>
      <c r="S52" s="43" t="s">
        <v>545</v>
      </c>
      <c r="T52" s="70" t="s">
        <v>489</v>
      </c>
      <c r="U52" s="38" t="s">
        <v>490</v>
      </c>
      <c r="V52" s="38" t="s">
        <v>205</v>
      </c>
      <c r="W52" s="38" t="s">
        <v>491</v>
      </c>
      <c r="X52" s="38">
        <v>405.0</v>
      </c>
      <c r="Y52" s="40">
        <v>3.0</v>
      </c>
      <c r="Z52" s="40">
        <v>1.5</v>
      </c>
      <c r="AA52" s="38" t="s">
        <v>92</v>
      </c>
      <c r="AB52" s="38" t="s">
        <v>93</v>
      </c>
      <c r="AC52" s="41" t="s">
        <v>546</v>
      </c>
      <c r="AD52" s="38" t="s">
        <v>95</v>
      </c>
      <c r="AE52" s="84" t="s">
        <v>493</v>
      </c>
      <c r="AF52" s="70" t="s">
        <v>494</v>
      </c>
      <c r="AG52" s="38" t="s">
        <v>98</v>
      </c>
      <c r="AH52" s="38" t="s">
        <v>99</v>
      </c>
      <c r="AI52" s="44" t="s">
        <v>100</v>
      </c>
      <c r="AJ52" s="44">
        <v>0.0</v>
      </c>
      <c r="AK52" s="63" t="str">
        <f t="shared" si="16"/>
        <v>https://getfile.dokpub.com/yandex/get/https://disk.yandex.ru/d/_JeypcgIhLpmjw/v1.mp4</v>
      </c>
      <c r="AL52" s="46" t="s">
        <v>102</v>
      </c>
      <c r="AM52" s="46" t="s">
        <v>103</v>
      </c>
      <c r="AN52" s="46" t="s">
        <v>104</v>
      </c>
      <c r="AO52" s="46" t="s">
        <v>105</v>
      </c>
      <c r="AP52" s="46" t="s">
        <v>106</v>
      </c>
      <c r="AQ52" s="46">
        <f t="shared" si="3"/>
        <v>6699</v>
      </c>
      <c r="AR52" s="47">
        <f t="shared" si="4"/>
        <v>0.23</v>
      </c>
      <c r="AS52" s="46" t="s">
        <v>107</v>
      </c>
      <c r="AT52" s="46" t="s">
        <v>108</v>
      </c>
      <c r="AU52" s="46" t="s">
        <v>109</v>
      </c>
      <c r="AV52" s="46" t="s">
        <v>110</v>
      </c>
      <c r="AW52" s="46" t="s">
        <v>111</v>
      </c>
      <c r="AX52" s="48" t="s">
        <v>155</v>
      </c>
      <c r="AY52" s="49">
        <v>677.0</v>
      </c>
      <c r="AZ52" s="49">
        <v>920.0</v>
      </c>
      <c r="BA52" s="64">
        <f>BA49*3</f>
        <v>2268</v>
      </c>
      <c r="BB52" s="46">
        <v>40.0</v>
      </c>
      <c r="BC52" s="46">
        <v>80.0</v>
      </c>
      <c r="BD52" s="51">
        <v>0.2</v>
      </c>
      <c r="BE52" s="46">
        <f t="shared" si="5"/>
        <v>1200.6</v>
      </c>
      <c r="BF52" s="52"/>
      <c r="BG52" s="53">
        <f t="shared" si="6"/>
        <v>1737.4</v>
      </c>
      <c r="BH52" s="53">
        <f t="shared" si="7"/>
        <v>1494.4</v>
      </c>
      <c r="BI52" s="47">
        <f t="shared" si="8"/>
        <v>0.2894219557</v>
      </c>
      <c r="BJ52" s="47">
        <f t="shared" si="9"/>
        <v>0.2489421956</v>
      </c>
      <c r="BK52" s="55">
        <f t="shared" si="10"/>
        <v>0.23</v>
      </c>
      <c r="BL52" s="56">
        <f t="shared" si="11"/>
        <v>6729</v>
      </c>
      <c r="BM52" s="57">
        <f t="shared" si="12"/>
        <v>0.3083964928</v>
      </c>
      <c r="BN52" s="46">
        <f t="shared" si="13"/>
        <v>48.125</v>
      </c>
      <c r="BO52" s="46">
        <v>25.0</v>
      </c>
      <c r="BP52" s="46">
        <v>7.0</v>
      </c>
      <c r="BQ52" s="47">
        <v>1.25</v>
      </c>
      <c r="BR52" s="46">
        <f t="shared" si="14"/>
        <v>451.25</v>
      </c>
      <c r="BS52" s="46">
        <f t="shared" si="15"/>
        <v>468.75</v>
      </c>
      <c r="BT52" s="46" t="s">
        <v>164</v>
      </c>
      <c r="BU52" s="65"/>
      <c r="BV52" s="59"/>
      <c r="BW52" s="59"/>
      <c r="BX52" s="60"/>
      <c r="BY52" s="61" t="str">
        <f t="shared" si="17"/>
        <v>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v>
      </c>
      <c r="BZ52" s="66" t="s">
        <v>547</v>
      </c>
      <c r="CA52" s="59" t="s">
        <v>546</v>
      </c>
      <c r="CB52" s="62"/>
      <c r="CC52" s="59"/>
    </row>
    <row r="53" ht="30.0" customHeight="1">
      <c r="A53" s="26"/>
      <c r="B53" s="67" t="s">
        <v>548</v>
      </c>
      <c r="C53" s="68" t="str">
        <f>IF('Стоп-лист'!C$15 = "стоп", "стоп" , "")</f>
        <v/>
      </c>
      <c r="D53" s="29">
        <f t="shared" si="1"/>
        <v>50</v>
      </c>
      <c r="E53" s="30" t="s">
        <v>549</v>
      </c>
      <c r="F53" s="90" t="s">
        <v>550</v>
      </c>
      <c r="G53" s="32" t="s">
        <v>551</v>
      </c>
      <c r="H53" s="33">
        <v>11600.0</v>
      </c>
      <c r="I53" s="34">
        <v>0.31000000000000005</v>
      </c>
      <c r="J53" s="35">
        <f t="shared" si="2"/>
        <v>8004</v>
      </c>
      <c r="K53" s="22" t="s">
        <v>552</v>
      </c>
      <c r="L53" s="36" t="s">
        <v>84</v>
      </c>
      <c r="M53" s="36" t="s">
        <v>84</v>
      </c>
      <c r="N53" s="37" t="s">
        <v>85</v>
      </c>
      <c r="O53" s="38">
        <v>3000.0</v>
      </c>
      <c r="P53" s="38">
        <v>450.0</v>
      </c>
      <c r="Q53" s="38">
        <v>300.0</v>
      </c>
      <c r="R53" s="38">
        <v>550.0</v>
      </c>
      <c r="S53" s="43" t="s">
        <v>553</v>
      </c>
      <c r="T53" s="70" t="s">
        <v>489</v>
      </c>
      <c r="U53" s="38" t="s">
        <v>490</v>
      </c>
      <c r="V53" s="38" t="s">
        <v>205</v>
      </c>
      <c r="W53" s="38" t="s">
        <v>491</v>
      </c>
      <c r="X53" s="38">
        <v>405.0</v>
      </c>
      <c r="Y53" s="40">
        <v>4.0</v>
      </c>
      <c r="Z53" s="40">
        <v>1.5</v>
      </c>
      <c r="AA53" s="38" t="s">
        <v>92</v>
      </c>
      <c r="AB53" s="38" t="s">
        <v>93</v>
      </c>
      <c r="AC53" s="41" t="s">
        <v>554</v>
      </c>
      <c r="AD53" s="38" t="s">
        <v>95</v>
      </c>
      <c r="AE53" s="84" t="s">
        <v>493</v>
      </c>
      <c r="AF53" s="70" t="s">
        <v>494</v>
      </c>
      <c r="AG53" s="38" t="s">
        <v>98</v>
      </c>
      <c r="AH53" s="38" t="s">
        <v>99</v>
      </c>
      <c r="AI53" s="44" t="s">
        <v>100</v>
      </c>
      <c r="AJ53" s="44">
        <v>0.0</v>
      </c>
      <c r="AK53" s="63" t="str">
        <f t="shared" si="16"/>
        <v>https://getfile.dokpub.com/yandex/get/https://disk.yandex.ru/d/_JeypcgIhLpmjw/v1.mp4</v>
      </c>
      <c r="AL53" s="46" t="s">
        <v>102</v>
      </c>
      <c r="AM53" s="46" t="s">
        <v>103</v>
      </c>
      <c r="AN53" s="46" t="s">
        <v>104</v>
      </c>
      <c r="AO53" s="46" t="s">
        <v>105</v>
      </c>
      <c r="AP53" s="46" t="s">
        <v>106</v>
      </c>
      <c r="AQ53" s="46">
        <f t="shared" si="3"/>
        <v>8932</v>
      </c>
      <c r="AR53" s="47">
        <f t="shared" si="4"/>
        <v>0.23</v>
      </c>
      <c r="AS53" s="46" t="s">
        <v>107</v>
      </c>
      <c r="AT53" s="46" t="s">
        <v>108</v>
      </c>
      <c r="AU53" s="46" t="s">
        <v>109</v>
      </c>
      <c r="AV53" s="46" t="s">
        <v>110</v>
      </c>
      <c r="AW53" s="46" t="s">
        <v>111</v>
      </c>
      <c r="AX53" s="48" t="s">
        <v>112</v>
      </c>
      <c r="AY53" s="49">
        <v>952.0</v>
      </c>
      <c r="AZ53" s="49">
        <v>1294.0</v>
      </c>
      <c r="BA53" s="64">
        <f>BA49*4</f>
        <v>3024</v>
      </c>
      <c r="BB53" s="46">
        <v>40.0</v>
      </c>
      <c r="BC53" s="46">
        <v>80.0</v>
      </c>
      <c r="BD53" s="51">
        <v>0.2</v>
      </c>
      <c r="BE53" s="46">
        <f t="shared" si="5"/>
        <v>1600.8</v>
      </c>
      <c r="BF53" s="52"/>
      <c r="BG53" s="53">
        <f t="shared" si="6"/>
        <v>2307.2</v>
      </c>
      <c r="BH53" s="53">
        <f t="shared" si="7"/>
        <v>1965.2</v>
      </c>
      <c r="BI53" s="47">
        <f t="shared" si="8"/>
        <v>0.2882558721</v>
      </c>
      <c r="BJ53" s="47">
        <f t="shared" si="9"/>
        <v>0.2455272364</v>
      </c>
      <c r="BK53" s="55">
        <f t="shared" si="10"/>
        <v>0.23</v>
      </c>
      <c r="BL53" s="56">
        <f t="shared" si="11"/>
        <v>9013</v>
      </c>
      <c r="BM53" s="57">
        <f t="shared" si="12"/>
        <v>0.3076001331</v>
      </c>
      <c r="BN53" s="46">
        <f t="shared" si="13"/>
        <v>74.25</v>
      </c>
      <c r="BO53" s="46">
        <v>25.0</v>
      </c>
      <c r="BP53" s="46">
        <v>7.0</v>
      </c>
      <c r="BQ53" s="47">
        <v>1.25</v>
      </c>
      <c r="BR53" s="46">
        <f t="shared" si="14"/>
        <v>678.75</v>
      </c>
      <c r="BS53" s="46">
        <f t="shared" si="15"/>
        <v>615.25</v>
      </c>
      <c r="BT53" s="46" t="s">
        <v>172</v>
      </c>
      <c r="BU53" s="65"/>
      <c r="BV53" s="59"/>
      <c r="BW53" s="59"/>
      <c r="BX53" s="60"/>
      <c r="BY53" s="61" t="str">
        <f t="shared" si="17"/>
        <v>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v>
      </c>
      <c r="BZ53" s="66" t="s">
        <v>555</v>
      </c>
      <c r="CA53" s="59" t="s">
        <v>554</v>
      </c>
      <c r="CB53" s="62"/>
      <c r="CC53" s="59"/>
    </row>
    <row r="54" ht="30.0" customHeight="1">
      <c r="A54" s="26"/>
      <c r="B54" s="67" t="s">
        <v>556</v>
      </c>
      <c r="C54" s="68" t="str">
        <f>IF('Стоп-лист'!C$15 = "стоп", "стоп" , "")</f>
        <v/>
      </c>
      <c r="D54" s="29">
        <f t="shared" si="1"/>
        <v>50</v>
      </c>
      <c r="E54" s="30" t="s">
        <v>557</v>
      </c>
      <c r="F54" s="90" t="s">
        <v>558</v>
      </c>
      <c r="G54" s="32" t="s">
        <v>559</v>
      </c>
      <c r="H54" s="33">
        <v>14500.0</v>
      </c>
      <c r="I54" s="34">
        <v>0.31999999999999995</v>
      </c>
      <c r="J54" s="35">
        <f t="shared" si="2"/>
        <v>9860</v>
      </c>
      <c r="K54" s="22" t="s">
        <v>560</v>
      </c>
      <c r="L54" s="36" t="s">
        <v>84</v>
      </c>
      <c r="M54" s="36" t="s">
        <v>84</v>
      </c>
      <c r="N54" s="37" t="s">
        <v>85</v>
      </c>
      <c r="O54" s="72">
        <v>3500.0</v>
      </c>
      <c r="P54" s="72">
        <v>400.0</v>
      </c>
      <c r="Q54" s="72">
        <v>400.0</v>
      </c>
      <c r="R54" s="72">
        <v>600.0</v>
      </c>
      <c r="S54" s="43" t="s">
        <v>561</v>
      </c>
      <c r="T54" s="70" t="s">
        <v>489</v>
      </c>
      <c r="U54" s="38" t="s">
        <v>490</v>
      </c>
      <c r="V54" s="38" t="s">
        <v>205</v>
      </c>
      <c r="W54" s="38" t="s">
        <v>491</v>
      </c>
      <c r="X54" s="38">
        <v>405.0</v>
      </c>
      <c r="Y54" s="40">
        <v>5.0</v>
      </c>
      <c r="Z54" s="40">
        <v>1.5</v>
      </c>
      <c r="AA54" s="38" t="s">
        <v>92</v>
      </c>
      <c r="AB54" s="38" t="s">
        <v>93</v>
      </c>
      <c r="AC54" s="41" t="s">
        <v>562</v>
      </c>
      <c r="AD54" s="38" t="s">
        <v>95</v>
      </c>
      <c r="AE54" s="84" t="s">
        <v>493</v>
      </c>
      <c r="AF54" s="70" t="s">
        <v>494</v>
      </c>
      <c r="AG54" s="38" t="s">
        <v>98</v>
      </c>
      <c r="AH54" s="38" t="s">
        <v>99</v>
      </c>
      <c r="AI54" s="44" t="s">
        <v>100</v>
      </c>
      <c r="AJ54" s="44">
        <v>0.0</v>
      </c>
      <c r="AK54" s="63" t="str">
        <f t="shared" si="16"/>
        <v>https://getfile.dokpub.com/yandex/get/https://disk.yandex.ru/d/_JeypcgIhLpmjw/v1.mp4</v>
      </c>
      <c r="AL54" s="46" t="s">
        <v>102</v>
      </c>
      <c r="AM54" s="46" t="s">
        <v>103</v>
      </c>
      <c r="AN54" s="46" t="s">
        <v>104</v>
      </c>
      <c r="AO54" s="46" t="s">
        <v>105</v>
      </c>
      <c r="AP54" s="46" t="s">
        <v>106</v>
      </c>
      <c r="AQ54" s="46">
        <f t="shared" si="3"/>
        <v>11020</v>
      </c>
      <c r="AR54" s="47">
        <f t="shared" si="4"/>
        <v>0.24</v>
      </c>
      <c r="AS54" s="46" t="s">
        <v>107</v>
      </c>
      <c r="AT54" s="46" t="s">
        <v>108</v>
      </c>
      <c r="AU54" s="46" t="s">
        <v>109</v>
      </c>
      <c r="AV54" s="46" t="s">
        <v>110</v>
      </c>
      <c r="AW54" s="46" t="s">
        <v>111</v>
      </c>
      <c r="AX54" s="48" t="s">
        <v>112</v>
      </c>
      <c r="AY54" s="49">
        <v>1120.0</v>
      </c>
      <c r="AZ54" s="49">
        <v>1505.0</v>
      </c>
      <c r="BA54" s="64">
        <f>BA49*5</f>
        <v>3780</v>
      </c>
      <c r="BB54" s="46">
        <v>50.0</v>
      </c>
      <c r="BC54" s="46">
        <v>80.0</v>
      </c>
      <c r="BD54" s="51">
        <v>0.2</v>
      </c>
      <c r="BE54" s="46">
        <f t="shared" si="5"/>
        <v>1972</v>
      </c>
      <c r="BF54" s="52"/>
      <c r="BG54" s="53">
        <f t="shared" si="6"/>
        <v>2858</v>
      </c>
      <c r="BH54" s="53">
        <f t="shared" si="7"/>
        <v>2473</v>
      </c>
      <c r="BI54" s="47">
        <f t="shared" si="8"/>
        <v>0.2898580122</v>
      </c>
      <c r="BJ54" s="47">
        <f t="shared" si="9"/>
        <v>0.250811359</v>
      </c>
      <c r="BK54" s="55">
        <f t="shared" si="10"/>
        <v>0.24</v>
      </c>
      <c r="BL54" s="56">
        <f t="shared" si="11"/>
        <v>11025</v>
      </c>
      <c r="BM54" s="57">
        <f t="shared" si="12"/>
        <v>0.3088435374</v>
      </c>
      <c r="BN54" s="46">
        <f t="shared" si="13"/>
        <v>96</v>
      </c>
      <c r="BO54" s="46">
        <v>25.0</v>
      </c>
      <c r="BP54" s="46">
        <v>7.0</v>
      </c>
      <c r="BQ54" s="47">
        <v>1.25</v>
      </c>
      <c r="BR54" s="46">
        <f t="shared" si="14"/>
        <v>862.5</v>
      </c>
      <c r="BS54" s="46">
        <f t="shared" si="15"/>
        <v>642.5</v>
      </c>
      <c r="BT54" s="46" t="s">
        <v>180</v>
      </c>
      <c r="BU54" s="65"/>
      <c r="BV54" s="59"/>
      <c r="BW54" s="59"/>
      <c r="BX54" s="60"/>
      <c r="BY54" s="61" t="str">
        <f t="shared" si="17"/>
        <v>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v>
      </c>
      <c r="BZ54" s="66" t="s">
        <v>563</v>
      </c>
      <c r="CA54" s="59" t="s">
        <v>562</v>
      </c>
      <c r="CB54" s="62"/>
      <c r="CC54" s="59"/>
    </row>
    <row r="55" ht="30.0" customHeight="1">
      <c r="A55" s="26"/>
      <c r="B55" s="67" t="s">
        <v>564</v>
      </c>
      <c r="C55" s="68" t="str">
        <f>IF('Стоп-лист'!C$15 = "стоп", "стоп" , "")</f>
        <v/>
      </c>
      <c r="D55" s="29">
        <f t="shared" si="1"/>
        <v>50</v>
      </c>
      <c r="E55" s="30" t="s">
        <v>565</v>
      </c>
      <c r="F55" s="90" t="s">
        <v>566</v>
      </c>
      <c r="G55" s="32" t="s">
        <v>567</v>
      </c>
      <c r="H55" s="33">
        <v>17400.0</v>
      </c>
      <c r="I55" s="34">
        <v>0.31999999999999995</v>
      </c>
      <c r="J55" s="35">
        <f t="shared" si="2"/>
        <v>11832</v>
      </c>
      <c r="K55" s="22" t="s">
        <v>568</v>
      </c>
      <c r="L55" s="36" t="s">
        <v>84</v>
      </c>
      <c r="M55" s="36" t="s">
        <v>84</v>
      </c>
      <c r="N55" s="37" t="s">
        <v>85</v>
      </c>
      <c r="O55" s="72">
        <v>4200.0</v>
      </c>
      <c r="P55" s="72">
        <v>400.0</v>
      </c>
      <c r="Q55" s="72">
        <v>400.0</v>
      </c>
      <c r="R55" s="72">
        <v>600.0</v>
      </c>
      <c r="S55" s="43" t="s">
        <v>569</v>
      </c>
      <c r="T55" s="70" t="s">
        <v>489</v>
      </c>
      <c r="U55" s="38" t="s">
        <v>490</v>
      </c>
      <c r="V55" s="38" t="s">
        <v>205</v>
      </c>
      <c r="W55" s="38" t="s">
        <v>491</v>
      </c>
      <c r="X55" s="38">
        <v>405.0</v>
      </c>
      <c r="Y55" s="40">
        <v>6.0</v>
      </c>
      <c r="Z55" s="40">
        <v>1.5</v>
      </c>
      <c r="AA55" s="38" t="s">
        <v>92</v>
      </c>
      <c r="AB55" s="38" t="s">
        <v>93</v>
      </c>
      <c r="AC55" s="41" t="s">
        <v>570</v>
      </c>
      <c r="AD55" s="38" t="s">
        <v>95</v>
      </c>
      <c r="AE55" s="84" t="s">
        <v>493</v>
      </c>
      <c r="AF55" s="70" t="s">
        <v>494</v>
      </c>
      <c r="AG55" s="38" t="s">
        <v>98</v>
      </c>
      <c r="AH55" s="38" t="s">
        <v>99</v>
      </c>
      <c r="AI55" s="44" t="s">
        <v>100</v>
      </c>
      <c r="AJ55" s="44">
        <v>0.0</v>
      </c>
      <c r="AK55" s="63" t="str">
        <f t="shared" si="16"/>
        <v>https://getfile.dokpub.com/yandex/get/https://disk.yandex.ru/d/_JeypcgIhLpmjw/v1.mp4</v>
      </c>
      <c r="AL55" s="46" t="s">
        <v>102</v>
      </c>
      <c r="AM55" s="46" t="s">
        <v>103</v>
      </c>
      <c r="AN55" s="46" t="s">
        <v>104</v>
      </c>
      <c r="AO55" s="46" t="s">
        <v>105</v>
      </c>
      <c r="AP55" s="46" t="s">
        <v>106</v>
      </c>
      <c r="AQ55" s="46">
        <f t="shared" si="3"/>
        <v>13224</v>
      </c>
      <c r="AR55" s="47">
        <f t="shared" si="4"/>
        <v>0.24</v>
      </c>
      <c r="AS55" s="46" t="s">
        <v>107</v>
      </c>
      <c r="AT55" s="46" t="s">
        <v>108</v>
      </c>
      <c r="AU55" s="46" t="s">
        <v>109</v>
      </c>
      <c r="AV55" s="46" t="s">
        <v>110</v>
      </c>
      <c r="AW55" s="46" t="s">
        <v>111</v>
      </c>
      <c r="AX55" s="48" t="s">
        <v>112</v>
      </c>
      <c r="AY55" s="49">
        <v>1347.0</v>
      </c>
      <c r="AZ55" s="49">
        <v>1845.0</v>
      </c>
      <c r="BA55" s="64">
        <f>BA49*6</f>
        <v>4536</v>
      </c>
      <c r="BB55" s="46">
        <v>50.0</v>
      </c>
      <c r="BC55" s="46">
        <v>80.0</v>
      </c>
      <c r="BD55" s="51">
        <v>0.2</v>
      </c>
      <c r="BE55" s="46">
        <f t="shared" si="5"/>
        <v>2366.4</v>
      </c>
      <c r="BF55" s="52"/>
      <c r="BG55" s="53">
        <f t="shared" si="6"/>
        <v>3452.6</v>
      </c>
      <c r="BH55" s="53">
        <f t="shared" si="7"/>
        <v>2954.6</v>
      </c>
      <c r="BI55" s="47">
        <f t="shared" si="8"/>
        <v>0.2918018932</v>
      </c>
      <c r="BJ55" s="47">
        <f t="shared" si="9"/>
        <v>0.2497126437</v>
      </c>
      <c r="BK55" s="55">
        <f t="shared" si="10"/>
        <v>0.24</v>
      </c>
      <c r="BL55" s="56">
        <f t="shared" si="11"/>
        <v>13249</v>
      </c>
      <c r="BM55" s="57">
        <f t="shared" si="12"/>
        <v>0.3085666843</v>
      </c>
      <c r="BN55" s="46">
        <f t="shared" si="13"/>
        <v>96</v>
      </c>
      <c r="BO55" s="46">
        <v>25.0</v>
      </c>
      <c r="BP55" s="46">
        <v>7.0</v>
      </c>
      <c r="BQ55" s="47">
        <v>1.25</v>
      </c>
      <c r="BR55" s="46">
        <f t="shared" si="14"/>
        <v>862.5</v>
      </c>
      <c r="BS55" s="46">
        <f t="shared" si="15"/>
        <v>982.5</v>
      </c>
      <c r="BT55" s="46" t="s">
        <v>188</v>
      </c>
      <c r="BU55" s="65"/>
      <c r="BV55" s="59"/>
      <c r="BW55" s="59"/>
      <c r="BX55" s="60"/>
      <c r="BY55" s="61" t="str">
        <f t="shared" si="17"/>
        <v>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v>
      </c>
      <c r="BZ55" s="66" t="s">
        <v>571</v>
      </c>
      <c r="CA55" s="59" t="s">
        <v>570</v>
      </c>
      <c r="CB55" s="62"/>
      <c r="CC55" s="59"/>
    </row>
    <row r="56" ht="30.0" customHeight="1">
      <c r="A56" s="26"/>
      <c r="B56" s="67" t="s">
        <v>572</v>
      </c>
      <c r="C56" s="68" t="str">
        <f>IF('Стоп-лист'!C$15 = "стоп", "стоп" , "")</f>
        <v/>
      </c>
      <c r="D56" s="29">
        <f t="shared" si="1"/>
        <v>50</v>
      </c>
      <c r="E56" s="30" t="s">
        <v>573</v>
      </c>
      <c r="F56" s="90" t="s">
        <v>574</v>
      </c>
      <c r="G56" s="32" t="s">
        <v>575</v>
      </c>
      <c r="H56" s="33">
        <v>20300.0</v>
      </c>
      <c r="I56" s="34">
        <v>0.32999999999999996</v>
      </c>
      <c r="J56" s="35">
        <f t="shared" si="2"/>
        <v>13601</v>
      </c>
      <c r="K56" s="22" t="s">
        <v>576</v>
      </c>
      <c r="L56" s="36" t="s">
        <v>83</v>
      </c>
      <c r="M56" s="36" t="s">
        <v>84</v>
      </c>
      <c r="N56" s="37" t="s">
        <v>85</v>
      </c>
      <c r="O56" s="72">
        <v>4900.0</v>
      </c>
      <c r="P56" s="72">
        <v>400.0</v>
      </c>
      <c r="Q56" s="72">
        <v>400.0</v>
      </c>
      <c r="R56" s="72">
        <v>600.0</v>
      </c>
      <c r="S56" s="43" t="s">
        <v>577</v>
      </c>
      <c r="T56" s="70" t="s">
        <v>489</v>
      </c>
      <c r="U56" s="38" t="s">
        <v>490</v>
      </c>
      <c r="V56" s="38" t="s">
        <v>205</v>
      </c>
      <c r="W56" s="38" t="s">
        <v>491</v>
      </c>
      <c r="X56" s="38">
        <v>405.0</v>
      </c>
      <c r="Y56" s="40">
        <v>7.0</v>
      </c>
      <c r="Z56" s="40">
        <v>1.5</v>
      </c>
      <c r="AA56" s="38" t="s">
        <v>92</v>
      </c>
      <c r="AB56" s="38" t="s">
        <v>93</v>
      </c>
      <c r="AC56" s="41" t="s">
        <v>578</v>
      </c>
      <c r="AD56" s="38" t="s">
        <v>95</v>
      </c>
      <c r="AE56" s="84" t="s">
        <v>493</v>
      </c>
      <c r="AF56" s="70" t="s">
        <v>494</v>
      </c>
      <c r="AG56" s="38" t="s">
        <v>98</v>
      </c>
      <c r="AH56" s="38" t="s">
        <v>99</v>
      </c>
      <c r="AI56" s="44" t="s">
        <v>100</v>
      </c>
      <c r="AJ56" s="44">
        <v>0.0</v>
      </c>
      <c r="AK56" s="63" t="str">
        <f t="shared" si="16"/>
        <v>https://getfile.dokpub.com/yandex/get/https://disk.yandex.ru/d/_JeypcgIhLpmjw/v1.mp4</v>
      </c>
      <c r="AL56" s="46" t="s">
        <v>102</v>
      </c>
      <c r="AM56" s="46" t="s">
        <v>103</v>
      </c>
      <c r="AN56" s="46" t="s">
        <v>104</v>
      </c>
      <c r="AO56" s="46" t="s">
        <v>105</v>
      </c>
      <c r="AP56" s="46" t="s">
        <v>106</v>
      </c>
      <c r="AQ56" s="46">
        <f t="shared" si="3"/>
        <v>15225</v>
      </c>
      <c r="AR56" s="47">
        <f t="shared" si="4"/>
        <v>0.25</v>
      </c>
      <c r="AS56" s="46" t="s">
        <v>107</v>
      </c>
      <c r="AT56" s="46" t="s">
        <v>108</v>
      </c>
      <c r="AU56" s="46" t="s">
        <v>109</v>
      </c>
      <c r="AV56" s="46" t="s">
        <v>110</v>
      </c>
      <c r="AW56" s="46" t="s">
        <v>111</v>
      </c>
      <c r="AX56" s="48" t="s">
        <v>112</v>
      </c>
      <c r="AY56" s="49">
        <v>1555.0</v>
      </c>
      <c r="AZ56" s="49">
        <v>2167.0</v>
      </c>
      <c r="BA56" s="64">
        <f>BA49*7</f>
        <v>5292</v>
      </c>
      <c r="BB56" s="46">
        <v>50.0</v>
      </c>
      <c r="BC56" s="46">
        <v>80.0</v>
      </c>
      <c r="BD56" s="51">
        <v>0.2</v>
      </c>
      <c r="BE56" s="46">
        <f t="shared" si="5"/>
        <v>2720.2</v>
      </c>
      <c r="BF56" s="52"/>
      <c r="BG56" s="53">
        <f t="shared" si="6"/>
        <v>3903.8</v>
      </c>
      <c r="BH56" s="53">
        <f t="shared" si="7"/>
        <v>3291.8</v>
      </c>
      <c r="BI56" s="47">
        <f t="shared" si="8"/>
        <v>0.287023013</v>
      </c>
      <c r="BJ56" s="47">
        <f t="shared" si="9"/>
        <v>0.2420263216</v>
      </c>
      <c r="BK56" s="55">
        <f t="shared" si="10"/>
        <v>0.25</v>
      </c>
      <c r="BL56" s="56">
        <f t="shared" si="11"/>
        <v>15386</v>
      </c>
      <c r="BM56" s="57">
        <f t="shared" si="12"/>
        <v>0.3067593917</v>
      </c>
      <c r="BN56" s="46">
        <f t="shared" si="13"/>
        <v>96</v>
      </c>
      <c r="BO56" s="46">
        <v>25.0</v>
      </c>
      <c r="BP56" s="46">
        <v>7.0</v>
      </c>
      <c r="BQ56" s="47">
        <v>1.25</v>
      </c>
      <c r="BR56" s="46">
        <f t="shared" si="14"/>
        <v>862.5</v>
      </c>
      <c r="BS56" s="46">
        <f t="shared" si="15"/>
        <v>1304.5</v>
      </c>
      <c r="BT56" s="46" t="s">
        <v>196</v>
      </c>
      <c r="BU56" s="65"/>
      <c r="BV56" s="59"/>
      <c r="BW56" s="59"/>
      <c r="BX56" s="60"/>
      <c r="BY56" s="61" t="str">
        <f t="shared" si="17"/>
        <v>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v>
      </c>
      <c r="BZ56" s="66" t="s">
        <v>579</v>
      </c>
      <c r="CA56" s="59" t="s">
        <v>578</v>
      </c>
      <c r="CB56" s="62"/>
      <c r="CC56" s="59"/>
    </row>
    <row r="57" ht="30.0" customHeight="1">
      <c r="A57" s="26"/>
      <c r="B57" s="27" t="s">
        <v>580</v>
      </c>
      <c r="C57" s="28" t="str">
        <f>IF(C59 = "стоп", "стоп" , "")</f>
        <v/>
      </c>
      <c r="D57" s="29">
        <f t="shared" si="1"/>
        <v>50</v>
      </c>
      <c r="E57" s="30" t="s">
        <v>581</v>
      </c>
      <c r="F57" s="31" t="s">
        <v>500</v>
      </c>
      <c r="G57" s="32" t="s">
        <v>582</v>
      </c>
      <c r="H57" s="33">
        <v>600.0</v>
      </c>
      <c r="I57" s="34">
        <v>0.42</v>
      </c>
      <c r="J57" s="35">
        <f t="shared" si="2"/>
        <v>348</v>
      </c>
      <c r="K57" s="22" t="s">
        <v>583</v>
      </c>
      <c r="L57" s="36" t="s">
        <v>84</v>
      </c>
      <c r="M57" s="36" t="s">
        <v>84</v>
      </c>
      <c r="N57" s="37" t="s">
        <v>584</v>
      </c>
      <c r="O57" s="38">
        <v>100.0</v>
      </c>
      <c r="P57" s="38">
        <v>100.0</v>
      </c>
      <c r="Q57" s="38">
        <v>55.0</v>
      </c>
      <c r="R57" s="38">
        <v>265.0</v>
      </c>
      <c r="S57" s="39" t="s">
        <v>585</v>
      </c>
      <c r="T57" s="70" t="s">
        <v>586</v>
      </c>
      <c r="U57" s="38" t="s">
        <v>587</v>
      </c>
      <c r="V57" s="38" t="s">
        <v>588</v>
      </c>
      <c r="W57" s="38" t="s">
        <v>589</v>
      </c>
      <c r="X57" s="91">
        <v>260.0</v>
      </c>
      <c r="Y57" s="40" t="s">
        <v>91</v>
      </c>
      <c r="Z57" s="40" t="s">
        <v>91</v>
      </c>
      <c r="AA57" s="91" t="s">
        <v>590</v>
      </c>
      <c r="AB57" s="38" t="s">
        <v>93</v>
      </c>
      <c r="AC57" s="41" t="s">
        <v>591</v>
      </c>
      <c r="AD57" s="38" t="s">
        <v>95</v>
      </c>
      <c r="AE57" s="84" t="s">
        <v>592</v>
      </c>
      <c r="AF57" s="70" t="s">
        <v>592</v>
      </c>
      <c r="AG57" s="38" t="s">
        <v>98</v>
      </c>
      <c r="AH57" s="38" t="s">
        <v>99</v>
      </c>
      <c r="AI57" s="44" t="s">
        <v>100</v>
      </c>
      <c r="AJ57" s="44">
        <v>0.0</v>
      </c>
      <c r="AK57" s="63" t="str">
        <f t="shared" si="16"/>
        <v>https://getfile.dokpub.com/yandex/get/https://disk.yandex.ru/d/z-yqzSI9d-h5fA/v1.mp4</v>
      </c>
      <c r="AL57" s="46" t="s">
        <v>102</v>
      </c>
      <c r="AM57" s="46" t="s">
        <v>103</v>
      </c>
      <c r="AN57" s="46" t="s">
        <v>104</v>
      </c>
      <c r="AO57" s="46" t="s">
        <v>105</v>
      </c>
      <c r="AP57" s="46" t="s">
        <v>106</v>
      </c>
      <c r="AQ57" s="46">
        <f t="shared" si="3"/>
        <v>450</v>
      </c>
      <c r="AR57" s="47">
        <f t="shared" si="4"/>
        <v>0.25</v>
      </c>
      <c r="AS57" s="46" t="s">
        <v>107</v>
      </c>
      <c r="AT57" s="46" t="s">
        <v>108</v>
      </c>
      <c r="AU57" s="46" t="s">
        <v>109</v>
      </c>
      <c r="AV57" s="46" t="s">
        <v>110</v>
      </c>
      <c r="AW57" s="46" t="s">
        <v>111</v>
      </c>
      <c r="AX57" s="48" t="s">
        <v>155</v>
      </c>
      <c r="AY57" s="49">
        <v>81.0</v>
      </c>
      <c r="AZ57" s="49">
        <v>137.0</v>
      </c>
      <c r="BA57" s="86">
        <f>IFERROR(__xludf.DUMMYFUNCTION("IMPORTRANGE(""https://docs.google.com/spreadsheets/d/1K9FdSDDcIaIccULM3XeD8ehMwbjQB3kapl3RppOhYx4/edit?usp=sharing"",""D24"")"),75.0)</f>
        <v>75</v>
      </c>
      <c r="BB57" s="46">
        <v>10.0</v>
      </c>
      <c r="BC57" s="46">
        <v>10.0</v>
      </c>
      <c r="BD57" s="51">
        <v>0.2</v>
      </c>
      <c r="BE57" s="46">
        <f t="shared" si="5"/>
        <v>69.6</v>
      </c>
      <c r="BF57" s="52"/>
      <c r="BG57" s="53">
        <f t="shared" si="6"/>
        <v>102.4</v>
      </c>
      <c r="BH57" s="53">
        <f t="shared" si="7"/>
        <v>46.4</v>
      </c>
      <c r="BI57" s="54">
        <f t="shared" si="8"/>
        <v>0.2942528736</v>
      </c>
      <c r="BJ57" s="47">
        <f t="shared" si="9"/>
        <v>0.1333333333</v>
      </c>
      <c r="BK57" s="55">
        <f t="shared" si="10"/>
        <v>0.25</v>
      </c>
      <c r="BL57" s="56">
        <f t="shared" si="11"/>
        <v>450</v>
      </c>
      <c r="BM57" s="57">
        <f t="shared" si="12"/>
        <v>0.2844444444</v>
      </c>
      <c r="BN57" s="46">
        <f t="shared" si="13"/>
        <v>1.4575</v>
      </c>
      <c r="BO57" s="46">
        <v>25.0</v>
      </c>
      <c r="BP57" s="46">
        <v>7.0</v>
      </c>
      <c r="BQ57" s="47">
        <v>1.25</v>
      </c>
      <c r="BR57" s="46">
        <f t="shared" si="14"/>
        <v>40</v>
      </c>
      <c r="BS57" s="46">
        <f t="shared" si="15"/>
        <v>97</v>
      </c>
      <c r="BT57" s="46" t="s">
        <v>113</v>
      </c>
      <c r="BU57" s="87"/>
      <c r="BV57" s="88" t="str">
        <f>IFERROR(__xludf.DUMMYFUNCTION("IMPORTRANGE(""https://docs.google.com/spreadsheets/d/1K9FdSDDcIaIccULM3XeD8ehMwbjQB3kapl3RppOhYx4/edit?usp=sharing"",""B24"")"),"И-91 (И-93 Олдос)")</f>
        <v>И-91 (И-93 Олдос)</v>
      </c>
      <c r="BW57" s="59" t="s">
        <v>593</v>
      </c>
      <c r="BX57" s="82" t="s">
        <v>594</v>
      </c>
      <c r="BY57" s="61" t="str">
        <f t="shared" si="17"/>
        <v>https://getfile.dokpub.com/yandex/get/https://disk.yandex.ru/d/nH6Lh4gyuwx0Mw/1.jpg, https://getfile.dokpub.com/yandex/get/https://disk.yandex.ru/d/nH6Lh4gyuwx0Mw/2.jpg, https://getfile.dokpub.com/yandex/get/https://disk.yandex.ru/d/nH6Lh4gyuwx0Mw/3.jpg, https://getfile.dokpub.com/yandex/get/https://disk.yandex.ru/d/nH6Lh4gyuwx0Mw/4.jpg, https://getfile.dokpub.com/yandex/get/https://disk.yandex.ru/d/nH6Lh4gyuwx0Mw/5.jpg</v>
      </c>
      <c r="BZ57" s="66" t="s">
        <v>595</v>
      </c>
      <c r="CA57" s="59" t="s">
        <v>591</v>
      </c>
      <c r="CB57" s="62"/>
      <c r="CC57" s="59"/>
    </row>
    <row r="58" ht="30.0" customHeight="1">
      <c r="A58" s="26"/>
      <c r="B58" s="27" t="s">
        <v>596</v>
      </c>
      <c r="C58" s="28" t="str">
        <f>IF(C59 = "стоп", "стоп" , "")</f>
        <v/>
      </c>
      <c r="D58" s="29">
        <f t="shared" si="1"/>
        <v>50</v>
      </c>
      <c r="E58" s="30" t="s">
        <v>597</v>
      </c>
      <c r="F58" s="31" t="s">
        <v>517</v>
      </c>
      <c r="G58" s="32" t="s">
        <v>598</v>
      </c>
      <c r="H58" s="33">
        <v>900.0</v>
      </c>
      <c r="I58" s="34">
        <v>0.42</v>
      </c>
      <c r="J58" s="35">
        <f t="shared" si="2"/>
        <v>522</v>
      </c>
      <c r="K58" s="22" t="s">
        <v>599</v>
      </c>
      <c r="L58" s="36" t="s">
        <v>84</v>
      </c>
      <c r="M58" s="36" t="s">
        <v>84</v>
      </c>
      <c r="N58" s="37" t="s">
        <v>584</v>
      </c>
      <c r="O58" s="38">
        <v>165.0</v>
      </c>
      <c r="P58" s="38">
        <v>140.0</v>
      </c>
      <c r="Q58" s="38">
        <v>90.0</v>
      </c>
      <c r="R58" s="38">
        <v>210.0</v>
      </c>
      <c r="S58" s="70" t="s">
        <v>600</v>
      </c>
      <c r="T58" s="70" t="s">
        <v>586</v>
      </c>
      <c r="U58" s="38" t="s">
        <v>587</v>
      </c>
      <c r="V58" s="38" t="s">
        <v>588</v>
      </c>
      <c r="W58" s="38" t="s">
        <v>589</v>
      </c>
      <c r="X58" s="91">
        <v>260.0</v>
      </c>
      <c r="Y58" s="40" t="s">
        <v>91</v>
      </c>
      <c r="Z58" s="38">
        <v>1.0</v>
      </c>
      <c r="AA58" s="91" t="s">
        <v>590</v>
      </c>
      <c r="AB58" s="38" t="s">
        <v>93</v>
      </c>
      <c r="AC58" s="41" t="s">
        <v>601</v>
      </c>
      <c r="AD58" s="38" t="s">
        <v>95</v>
      </c>
      <c r="AE58" s="84" t="s">
        <v>602</v>
      </c>
      <c r="AF58" s="70" t="s">
        <v>592</v>
      </c>
      <c r="AG58" s="38" t="s">
        <v>98</v>
      </c>
      <c r="AH58" s="38" t="s">
        <v>99</v>
      </c>
      <c r="AI58" s="44" t="s">
        <v>100</v>
      </c>
      <c r="AJ58" s="44">
        <v>0.0</v>
      </c>
      <c r="AK58" s="63" t="str">
        <f t="shared" si="16"/>
        <v>https://getfile.dokpub.com/yandex/get/https://disk.yandex.ru/d/wCXnW_brFM5sJA/v1.mp4</v>
      </c>
      <c r="AL58" s="46" t="s">
        <v>102</v>
      </c>
      <c r="AM58" s="46" t="s">
        <v>103</v>
      </c>
      <c r="AN58" s="46" t="s">
        <v>104</v>
      </c>
      <c r="AO58" s="46" t="s">
        <v>105</v>
      </c>
      <c r="AP58" s="46" t="s">
        <v>106</v>
      </c>
      <c r="AQ58" s="46">
        <f t="shared" si="3"/>
        <v>630</v>
      </c>
      <c r="AR58" s="47">
        <f t="shared" si="4"/>
        <v>0.3</v>
      </c>
      <c r="AS58" s="46" t="s">
        <v>107</v>
      </c>
      <c r="AT58" s="46" t="s">
        <v>108</v>
      </c>
      <c r="AU58" s="46" t="s">
        <v>109</v>
      </c>
      <c r="AV58" s="46" t="s">
        <v>110</v>
      </c>
      <c r="AW58" s="46" t="s">
        <v>111</v>
      </c>
      <c r="AX58" s="48" t="s">
        <v>155</v>
      </c>
      <c r="AY58" s="49">
        <v>95.0</v>
      </c>
      <c r="AZ58" s="49">
        <v>153.0</v>
      </c>
      <c r="BA58" s="64">
        <f>BA57*2</f>
        <v>150</v>
      </c>
      <c r="BB58" s="46">
        <v>10.0</v>
      </c>
      <c r="BC58" s="46">
        <v>10.0</v>
      </c>
      <c r="BD58" s="51">
        <v>0.2</v>
      </c>
      <c r="BE58" s="46">
        <f t="shared" si="5"/>
        <v>104.4</v>
      </c>
      <c r="BF58" s="52"/>
      <c r="BG58" s="53">
        <f t="shared" si="6"/>
        <v>152.6</v>
      </c>
      <c r="BH58" s="53">
        <f t="shared" si="7"/>
        <v>94.6</v>
      </c>
      <c r="BI58" s="54">
        <f t="shared" si="8"/>
        <v>0.2923371648</v>
      </c>
      <c r="BJ58" s="47">
        <f t="shared" si="9"/>
        <v>0.1812260536</v>
      </c>
      <c r="BK58" s="55">
        <f t="shared" si="10"/>
        <v>0.3</v>
      </c>
      <c r="BL58" s="56">
        <f t="shared" si="11"/>
        <v>637</v>
      </c>
      <c r="BM58" s="57">
        <f t="shared" si="12"/>
        <v>0.2929356358</v>
      </c>
      <c r="BN58" s="46">
        <f t="shared" si="13"/>
        <v>2.646</v>
      </c>
      <c r="BO58" s="46">
        <v>25.0</v>
      </c>
      <c r="BP58" s="46">
        <v>7.0</v>
      </c>
      <c r="BQ58" s="47">
        <v>1.25</v>
      </c>
      <c r="BR58" s="46">
        <f t="shared" si="14"/>
        <v>48.75</v>
      </c>
      <c r="BS58" s="46">
        <f t="shared" si="15"/>
        <v>104.25</v>
      </c>
      <c r="BT58" s="46" t="s">
        <v>122</v>
      </c>
      <c r="BU58" s="65"/>
      <c r="BV58" s="59"/>
      <c r="BW58" s="59"/>
      <c r="BX58" s="60"/>
      <c r="BY58" s="61" t="str">
        <f t="shared" si="17"/>
        <v>https://getfile.dokpub.com/yandex/get/https://disk.yandex.ru/d/wVrwTgShiPITFA/1.jpg, https://getfile.dokpub.com/yandex/get/https://disk.yandex.ru/d/wVrwTgShiPITFA/2.jpg, https://getfile.dokpub.com/yandex/get/https://disk.yandex.ru/d/wVrwTgShiPITFA/3.jpg, https://getfile.dokpub.com/yandex/get/https://disk.yandex.ru/d/wVrwTgShiPITFA/4.jpg, https://getfile.dokpub.com/yandex/get/https://disk.yandex.ru/d/wVrwTgShiPITFA/5.jpg</v>
      </c>
      <c r="BZ58" s="66" t="s">
        <v>603</v>
      </c>
      <c r="CA58" s="59" t="s">
        <v>601</v>
      </c>
      <c r="CB58" s="62"/>
      <c r="CC58" s="59"/>
    </row>
    <row r="59" ht="30.0" customHeight="1">
      <c r="A59" s="26"/>
      <c r="B59" s="67" t="s">
        <v>604</v>
      </c>
      <c r="C59" s="68" t="str">
        <f>IF('Стоп-лист'!D$28 = "стоп", "стоп" , "")</f>
        <v/>
      </c>
      <c r="D59" s="29">
        <f t="shared" si="1"/>
        <v>50</v>
      </c>
      <c r="E59" s="30" t="s">
        <v>605</v>
      </c>
      <c r="F59" s="31" t="s">
        <v>526</v>
      </c>
      <c r="G59" s="32" t="s">
        <v>606</v>
      </c>
      <c r="H59" s="33">
        <v>1300.0</v>
      </c>
      <c r="I59" s="34">
        <v>0.43</v>
      </c>
      <c r="J59" s="35">
        <f t="shared" si="2"/>
        <v>741</v>
      </c>
      <c r="K59" s="22" t="s">
        <v>607</v>
      </c>
      <c r="L59" s="36" t="s">
        <v>84</v>
      </c>
      <c r="M59" s="36" t="s">
        <v>84</v>
      </c>
      <c r="N59" s="37" t="s">
        <v>584</v>
      </c>
      <c r="O59" s="38">
        <v>230.0</v>
      </c>
      <c r="P59" s="38">
        <v>230.0</v>
      </c>
      <c r="Q59" s="38">
        <v>110.0</v>
      </c>
      <c r="R59" s="38">
        <v>220.0</v>
      </c>
      <c r="S59" s="70" t="s">
        <v>608</v>
      </c>
      <c r="T59" s="70" t="s">
        <v>586</v>
      </c>
      <c r="U59" s="38" t="s">
        <v>587</v>
      </c>
      <c r="V59" s="38" t="s">
        <v>588</v>
      </c>
      <c r="W59" s="38" t="s">
        <v>589</v>
      </c>
      <c r="X59" s="91">
        <v>260.0</v>
      </c>
      <c r="Y59" s="40" t="s">
        <v>91</v>
      </c>
      <c r="Z59" s="40">
        <v>1.5</v>
      </c>
      <c r="AA59" s="91" t="s">
        <v>590</v>
      </c>
      <c r="AB59" s="38" t="s">
        <v>93</v>
      </c>
      <c r="AC59" s="41" t="s">
        <v>609</v>
      </c>
      <c r="AD59" s="38" t="s">
        <v>95</v>
      </c>
      <c r="AE59" s="84" t="s">
        <v>602</v>
      </c>
      <c r="AF59" s="70" t="s">
        <v>592</v>
      </c>
      <c r="AG59" s="38" t="s">
        <v>98</v>
      </c>
      <c r="AH59" s="38" t="s">
        <v>99</v>
      </c>
      <c r="AI59" s="44" t="s">
        <v>100</v>
      </c>
      <c r="AJ59" s="44">
        <v>0.0</v>
      </c>
      <c r="AK59" s="63" t="str">
        <f t="shared" si="16"/>
        <v>https://getfile.dokpub.com/yandex/get/https://disk.yandex.ru/d/wCXnW_brFM5sJA/v1.mp4</v>
      </c>
      <c r="AL59" s="46" t="s">
        <v>102</v>
      </c>
      <c r="AM59" s="46" t="s">
        <v>103</v>
      </c>
      <c r="AN59" s="46" t="s">
        <v>104</v>
      </c>
      <c r="AO59" s="46" t="s">
        <v>105</v>
      </c>
      <c r="AP59" s="46" t="s">
        <v>106</v>
      </c>
      <c r="AQ59" s="46">
        <f t="shared" si="3"/>
        <v>871</v>
      </c>
      <c r="AR59" s="47">
        <f t="shared" si="4"/>
        <v>0.33</v>
      </c>
      <c r="AS59" s="46" t="s">
        <v>107</v>
      </c>
      <c r="AT59" s="46" t="s">
        <v>108</v>
      </c>
      <c r="AU59" s="46" t="s">
        <v>109</v>
      </c>
      <c r="AV59" s="46" t="s">
        <v>110</v>
      </c>
      <c r="AW59" s="46" t="s">
        <v>111</v>
      </c>
      <c r="AX59" s="48" t="s">
        <v>155</v>
      </c>
      <c r="AY59" s="49">
        <v>118.0</v>
      </c>
      <c r="AZ59" s="49">
        <v>183.0</v>
      </c>
      <c r="BA59" s="64">
        <f>BA57*3</f>
        <v>225</v>
      </c>
      <c r="BB59" s="46">
        <v>15.0</v>
      </c>
      <c r="BC59" s="46">
        <v>15.0</v>
      </c>
      <c r="BD59" s="51">
        <v>0.2</v>
      </c>
      <c r="BE59" s="46">
        <f t="shared" si="5"/>
        <v>148.2</v>
      </c>
      <c r="BF59" s="52"/>
      <c r="BG59" s="53">
        <f t="shared" si="6"/>
        <v>219.8</v>
      </c>
      <c r="BH59" s="53">
        <f t="shared" si="7"/>
        <v>154.8</v>
      </c>
      <c r="BI59" s="47">
        <f t="shared" si="8"/>
        <v>0.2966261808</v>
      </c>
      <c r="BJ59" s="47">
        <f t="shared" si="9"/>
        <v>0.2089068826</v>
      </c>
      <c r="BK59" s="55">
        <f t="shared" si="10"/>
        <v>0.33</v>
      </c>
      <c r="BL59" s="56">
        <f t="shared" si="11"/>
        <v>874</v>
      </c>
      <c r="BM59" s="57">
        <f t="shared" si="12"/>
        <v>0.2988558352</v>
      </c>
      <c r="BN59" s="46">
        <f t="shared" si="13"/>
        <v>5.566</v>
      </c>
      <c r="BO59" s="46">
        <v>25.0</v>
      </c>
      <c r="BP59" s="46">
        <v>7.0</v>
      </c>
      <c r="BQ59" s="47">
        <v>1.25</v>
      </c>
      <c r="BR59" s="46">
        <f t="shared" si="14"/>
        <v>75</v>
      </c>
      <c r="BS59" s="46">
        <f t="shared" si="15"/>
        <v>108</v>
      </c>
      <c r="BT59" s="46" t="s">
        <v>131</v>
      </c>
      <c r="BU59" s="65"/>
      <c r="BV59" s="59"/>
      <c r="BW59" s="59"/>
      <c r="BX59" s="60"/>
      <c r="BY59" s="61" t="str">
        <f t="shared" si="17"/>
        <v>https://getfile.dokpub.com/yandex/get/https://disk.yandex.ru/d/0_fSVwGpW3SOLA/1.jpg, https://getfile.dokpub.com/yandex/get/https://disk.yandex.ru/d/0_fSVwGpW3SOLA/2.jpg, https://getfile.dokpub.com/yandex/get/https://disk.yandex.ru/d/0_fSVwGpW3SOLA/3.jpg, https://getfile.dokpub.com/yandex/get/https://disk.yandex.ru/d/0_fSVwGpW3SOLA/4.jpg, https://getfile.dokpub.com/yandex/get/https://disk.yandex.ru/d/0_fSVwGpW3SOLA/5.jpg</v>
      </c>
      <c r="BZ59" s="66" t="s">
        <v>610</v>
      </c>
      <c r="CA59" s="59" t="s">
        <v>609</v>
      </c>
      <c r="CB59" s="62"/>
      <c r="CC59" s="59"/>
    </row>
    <row r="60" ht="30.0" customHeight="1">
      <c r="A60" s="26"/>
      <c r="B60" s="67" t="s">
        <v>611</v>
      </c>
      <c r="C60" s="68" t="str">
        <f>IF('Стоп-лист'!C$28 = "стоп", "стоп" , "")</f>
        <v/>
      </c>
      <c r="D60" s="29">
        <f t="shared" si="1"/>
        <v>50</v>
      </c>
      <c r="E60" s="30" t="s">
        <v>612</v>
      </c>
      <c r="F60" s="31" t="s">
        <v>613</v>
      </c>
      <c r="G60" s="32" t="s">
        <v>614</v>
      </c>
      <c r="H60" s="33">
        <v>2300.0</v>
      </c>
      <c r="I60" s="34">
        <v>0.44</v>
      </c>
      <c r="J60" s="35">
        <f t="shared" si="2"/>
        <v>1288</v>
      </c>
      <c r="K60" s="22" t="s">
        <v>615</v>
      </c>
      <c r="L60" s="36" t="s">
        <v>84</v>
      </c>
      <c r="M60" s="36" t="s">
        <v>84</v>
      </c>
      <c r="N60" s="37" t="s">
        <v>584</v>
      </c>
      <c r="O60" s="38">
        <v>470.0</v>
      </c>
      <c r="P60" s="38">
        <v>160.0</v>
      </c>
      <c r="Q60" s="38">
        <v>150.0</v>
      </c>
      <c r="R60" s="38">
        <v>240.0</v>
      </c>
      <c r="S60" s="70" t="s">
        <v>616</v>
      </c>
      <c r="T60" s="70" t="s">
        <v>586</v>
      </c>
      <c r="U60" s="38" t="s">
        <v>587</v>
      </c>
      <c r="V60" s="38" t="s">
        <v>588</v>
      </c>
      <c r="W60" s="38" t="s">
        <v>589</v>
      </c>
      <c r="X60" s="91">
        <v>260.0</v>
      </c>
      <c r="Y60" s="40">
        <v>1.0</v>
      </c>
      <c r="Z60" s="40">
        <v>1.5</v>
      </c>
      <c r="AA60" s="91" t="s">
        <v>590</v>
      </c>
      <c r="AB60" s="38" t="s">
        <v>93</v>
      </c>
      <c r="AC60" s="41" t="s">
        <v>617</v>
      </c>
      <c r="AD60" s="38" t="s">
        <v>95</v>
      </c>
      <c r="AE60" s="84" t="s">
        <v>602</v>
      </c>
      <c r="AF60" s="70" t="s">
        <v>592</v>
      </c>
      <c r="AG60" s="38" t="s">
        <v>98</v>
      </c>
      <c r="AH60" s="38" t="s">
        <v>99</v>
      </c>
      <c r="AI60" s="44" t="s">
        <v>100</v>
      </c>
      <c r="AJ60" s="44">
        <v>0.0</v>
      </c>
      <c r="AK60" s="63" t="str">
        <f t="shared" si="16"/>
        <v>https://getfile.dokpub.com/yandex/get/https://disk.yandex.ru/d/wCXnW_brFM5sJA/v1.mp4</v>
      </c>
      <c r="AL60" s="46" t="s">
        <v>102</v>
      </c>
      <c r="AM60" s="46" t="s">
        <v>103</v>
      </c>
      <c r="AN60" s="46" t="s">
        <v>104</v>
      </c>
      <c r="AO60" s="46" t="s">
        <v>105</v>
      </c>
      <c r="AP60" s="46" t="s">
        <v>106</v>
      </c>
      <c r="AQ60" s="46">
        <f t="shared" si="3"/>
        <v>1449</v>
      </c>
      <c r="AR60" s="47">
        <f t="shared" si="4"/>
        <v>0.37</v>
      </c>
      <c r="AS60" s="46" t="s">
        <v>107</v>
      </c>
      <c r="AT60" s="46" t="s">
        <v>108</v>
      </c>
      <c r="AU60" s="46" t="s">
        <v>109</v>
      </c>
      <c r="AV60" s="46" t="s">
        <v>110</v>
      </c>
      <c r="AW60" s="46" t="s">
        <v>111</v>
      </c>
      <c r="AX60" s="48" t="s">
        <v>112</v>
      </c>
      <c r="AY60" s="49">
        <v>159.0</v>
      </c>
      <c r="AZ60" s="49">
        <v>231.0</v>
      </c>
      <c r="BA60" s="64">
        <f>BA59*2</f>
        <v>450</v>
      </c>
      <c r="BB60" s="46">
        <v>20.0</v>
      </c>
      <c r="BC60" s="46">
        <v>20.0</v>
      </c>
      <c r="BD60" s="51">
        <v>0.2</v>
      </c>
      <c r="BE60" s="46">
        <f t="shared" si="5"/>
        <v>257.6</v>
      </c>
      <c r="BF60" s="52"/>
      <c r="BG60" s="53">
        <f t="shared" si="6"/>
        <v>381.4</v>
      </c>
      <c r="BH60" s="53">
        <f t="shared" si="7"/>
        <v>309.4</v>
      </c>
      <c r="BI60" s="47">
        <f t="shared" si="8"/>
        <v>0.2961180124</v>
      </c>
      <c r="BJ60" s="47">
        <f t="shared" si="9"/>
        <v>0.2402173913</v>
      </c>
      <c r="BK60" s="55">
        <f t="shared" si="10"/>
        <v>0.37</v>
      </c>
      <c r="BL60" s="56">
        <f t="shared" si="11"/>
        <v>1460</v>
      </c>
      <c r="BM60" s="57">
        <f t="shared" si="12"/>
        <v>0.3061643836</v>
      </c>
      <c r="BN60" s="46">
        <f t="shared" si="13"/>
        <v>5.76</v>
      </c>
      <c r="BO60" s="46">
        <v>25.0</v>
      </c>
      <c r="BP60" s="46">
        <v>7.0</v>
      </c>
      <c r="BQ60" s="47">
        <v>1.25</v>
      </c>
      <c r="BR60" s="46">
        <f t="shared" si="14"/>
        <v>75</v>
      </c>
      <c r="BS60" s="46">
        <f t="shared" si="15"/>
        <v>156</v>
      </c>
      <c r="BT60" s="46" t="s">
        <v>139</v>
      </c>
      <c r="BU60" s="65"/>
      <c r="BV60" s="59"/>
      <c r="BW60" s="59"/>
      <c r="BX60" s="60"/>
      <c r="BY60" s="61" t="str">
        <f t="shared" si="17"/>
        <v>https://getfile.dokpub.com/yandex/get/https://disk.yandex.ru/d/8fE4ZkyyHVncZA/1.jpg, https://getfile.dokpub.com/yandex/get/https://disk.yandex.ru/d/8fE4ZkyyHVncZA/2.jpg, https://getfile.dokpub.com/yandex/get/https://disk.yandex.ru/d/8fE4ZkyyHVncZA/3.jpg, https://getfile.dokpub.com/yandex/get/https://disk.yandex.ru/d/8fE4ZkyyHVncZA/4.jpg, https://getfile.dokpub.com/yandex/get/https://disk.yandex.ru/d/8fE4ZkyyHVncZA/5.jpg</v>
      </c>
      <c r="BZ60" s="66" t="s">
        <v>618</v>
      </c>
      <c r="CA60" s="59" t="s">
        <v>617</v>
      </c>
      <c r="CB60" s="62"/>
      <c r="CC60" s="59"/>
    </row>
    <row r="61" ht="30.0" customHeight="1">
      <c r="A61" s="26"/>
      <c r="B61" s="67" t="s">
        <v>619</v>
      </c>
      <c r="C61" s="68" t="str">
        <f>IF('Стоп-лист'!C$28 = "стоп", "стоп" , "")</f>
        <v/>
      </c>
      <c r="D61" s="29">
        <f t="shared" si="1"/>
        <v>50</v>
      </c>
      <c r="E61" s="30" t="s">
        <v>620</v>
      </c>
      <c r="F61" s="31" t="s">
        <v>621</v>
      </c>
      <c r="G61" s="32" t="s">
        <v>622</v>
      </c>
      <c r="H61" s="33">
        <v>3400.0</v>
      </c>
      <c r="I61" s="34">
        <v>0.44</v>
      </c>
      <c r="J61" s="35">
        <f t="shared" si="2"/>
        <v>1904</v>
      </c>
      <c r="K61" s="22" t="s">
        <v>623</v>
      </c>
      <c r="L61" s="36" t="s">
        <v>84</v>
      </c>
      <c r="M61" s="36" t="s">
        <v>84</v>
      </c>
      <c r="N61" s="37" t="s">
        <v>584</v>
      </c>
      <c r="O61" s="38">
        <v>640.0</v>
      </c>
      <c r="P61" s="38">
        <v>210.0</v>
      </c>
      <c r="Q61" s="38">
        <v>170.0</v>
      </c>
      <c r="R61" s="38">
        <v>220.0</v>
      </c>
      <c r="S61" s="70" t="s">
        <v>624</v>
      </c>
      <c r="T61" s="70" t="s">
        <v>586</v>
      </c>
      <c r="U61" s="38" t="s">
        <v>587</v>
      </c>
      <c r="V61" s="38" t="s">
        <v>588</v>
      </c>
      <c r="W61" s="38" t="s">
        <v>589</v>
      </c>
      <c r="X61" s="91">
        <v>260.0</v>
      </c>
      <c r="Y61" s="40">
        <v>1.5</v>
      </c>
      <c r="Z61" s="40">
        <v>1.5</v>
      </c>
      <c r="AA61" s="91" t="s">
        <v>590</v>
      </c>
      <c r="AB61" s="38" t="s">
        <v>93</v>
      </c>
      <c r="AC61" s="41" t="s">
        <v>625</v>
      </c>
      <c r="AD61" s="38" t="s">
        <v>95</v>
      </c>
      <c r="AE61" s="84" t="s">
        <v>602</v>
      </c>
      <c r="AF61" s="70" t="s">
        <v>592</v>
      </c>
      <c r="AG61" s="38" t="s">
        <v>98</v>
      </c>
      <c r="AH61" s="38" t="s">
        <v>99</v>
      </c>
      <c r="AI61" s="44" t="s">
        <v>100</v>
      </c>
      <c r="AJ61" s="44">
        <v>0.0</v>
      </c>
      <c r="AK61" s="63" t="str">
        <f t="shared" si="16"/>
        <v>https://getfile.dokpub.com/yandex/get/https://disk.yandex.ru/d/wCXnW_brFM5sJA/v1.mp4</v>
      </c>
      <c r="AL61" s="46" t="s">
        <v>102</v>
      </c>
      <c r="AM61" s="46" t="s">
        <v>103</v>
      </c>
      <c r="AN61" s="46" t="s">
        <v>104</v>
      </c>
      <c r="AO61" s="46" t="s">
        <v>105</v>
      </c>
      <c r="AP61" s="46" t="s">
        <v>106</v>
      </c>
      <c r="AQ61" s="46">
        <f t="shared" si="3"/>
        <v>2108</v>
      </c>
      <c r="AR61" s="47">
        <f t="shared" si="4"/>
        <v>0.38</v>
      </c>
      <c r="AS61" s="46" t="s">
        <v>107</v>
      </c>
      <c r="AT61" s="46" t="s">
        <v>108</v>
      </c>
      <c r="AU61" s="46" t="s">
        <v>109</v>
      </c>
      <c r="AV61" s="46" t="s">
        <v>110</v>
      </c>
      <c r="AW61" s="46" t="s">
        <v>111</v>
      </c>
      <c r="AX61" s="48" t="s">
        <v>155</v>
      </c>
      <c r="AY61" s="49">
        <v>224.0</v>
      </c>
      <c r="AZ61" s="49">
        <v>309.0</v>
      </c>
      <c r="BA61" s="64">
        <f>BA59*3</f>
        <v>675</v>
      </c>
      <c r="BB61" s="46">
        <v>30.0</v>
      </c>
      <c r="BC61" s="46">
        <v>30.0</v>
      </c>
      <c r="BD61" s="51">
        <v>0.2</v>
      </c>
      <c r="BE61" s="46">
        <f t="shared" si="5"/>
        <v>380.8</v>
      </c>
      <c r="BF61" s="52"/>
      <c r="BG61" s="53">
        <f t="shared" si="6"/>
        <v>564.2</v>
      </c>
      <c r="BH61" s="53">
        <f t="shared" si="7"/>
        <v>479.2</v>
      </c>
      <c r="BI61" s="47">
        <f t="shared" si="8"/>
        <v>0.2963235294</v>
      </c>
      <c r="BJ61" s="47">
        <f t="shared" si="9"/>
        <v>0.2516806723</v>
      </c>
      <c r="BK61" s="55">
        <f t="shared" si="10"/>
        <v>0.38</v>
      </c>
      <c r="BL61" s="56">
        <f t="shared" si="11"/>
        <v>2126</v>
      </c>
      <c r="BM61" s="57">
        <f t="shared" si="12"/>
        <v>0.3089369708</v>
      </c>
      <c r="BN61" s="46">
        <f t="shared" si="13"/>
        <v>7.854</v>
      </c>
      <c r="BO61" s="46">
        <v>25.0</v>
      </c>
      <c r="BP61" s="46">
        <v>7.0</v>
      </c>
      <c r="BQ61" s="47">
        <v>1.25</v>
      </c>
      <c r="BR61" s="46">
        <f t="shared" si="14"/>
        <v>92.5</v>
      </c>
      <c r="BS61" s="46">
        <f t="shared" si="15"/>
        <v>216.5</v>
      </c>
      <c r="BT61" s="46" t="s">
        <v>147</v>
      </c>
      <c r="BU61" s="65"/>
      <c r="BV61" s="59"/>
      <c r="BW61" s="59"/>
      <c r="BX61" s="60"/>
      <c r="BY61" s="61" t="str">
        <f t="shared" si="17"/>
        <v>https://getfile.dokpub.com/yandex/get/https://disk.yandex.ru/d/dtRQPYz6UXP9rA/1.jpg, https://getfile.dokpub.com/yandex/get/https://disk.yandex.ru/d/dtRQPYz6UXP9rA/2.jpg, https://getfile.dokpub.com/yandex/get/https://disk.yandex.ru/d/dtRQPYz6UXP9rA/3.jpg, https://getfile.dokpub.com/yandex/get/https://disk.yandex.ru/d/dtRQPYz6UXP9rA/4.jpg, https://getfile.dokpub.com/yandex/get/https://disk.yandex.ru/d/dtRQPYz6UXP9rA/5.jpg</v>
      </c>
      <c r="BZ61" s="66" t="s">
        <v>626</v>
      </c>
      <c r="CA61" s="59" t="s">
        <v>625</v>
      </c>
      <c r="CB61" s="62"/>
      <c r="CC61" s="59"/>
    </row>
    <row r="62" ht="30.0" customHeight="1">
      <c r="A62" s="73"/>
      <c r="B62" s="67" t="s">
        <v>627</v>
      </c>
      <c r="C62" s="68" t="str">
        <f>IF('Стоп-лист'!C$28 = "стоп", "стоп" , "")</f>
        <v/>
      </c>
      <c r="D62" s="29">
        <f t="shared" si="1"/>
        <v>50</v>
      </c>
      <c r="E62" s="30" t="s">
        <v>628</v>
      </c>
      <c r="F62" s="31" t="s">
        <v>629</v>
      </c>
      <c r="G62" s="92" t="s">
        <v>630</v>
      </c>
      <c r="H62" s="33">
        <v>4600.0</v>
      </c>
      <c r="I62" s="34">
        <v>0.39999999999999997</v>
      </c>
      <c r="J62" s="35">
        <f t="shared" si="2"/>
        <v>2760</v>
      </c>
      <c r="K62" s="22" t="s">
        <v>631</v>
      </c>
      <c r="L62" s="36" t="s">
        <v>84</v>
      </c>
      <c r="M62" s="36" t="s">
        <v>84</v>
      </c>
      <c r="N62" s="37" t="s">
        <v>584</v>
      </c>
      <c r="O62" s="38">
        <v>950.0</v>
      </c>
      <c r="P62" s="38">
        <v>300.0</v>
      </c>
      <c r="Q62" s="38">
        <v>200.0</v>
      </c>
      <c r="R62" s="38">
        <v>500.0</v>
      </c>
      <c r="S62" s="70" t="s">
        <v>632</v>
      </c>
      <c r="T62" s="70" t="s">
        <v>586</v>
      </c>
      <c r="U62" s="38" t="s">
        <v>587</v>
      </c>
      <c r="V62" s="38" t="s">
        <v>588</v>
      </c>
      <c r="W62" s="38" t="s">
        <v>589</v>
      </c>
      <c r="X62" s="91">
        <v>260.0</v>
      </c>
      <c r="Y62" s="40">
        <v>2.0</v>
      </c>
      <c r="Z62" s="40">
        <v>1.5</v>
      </c>
      <c r="AA62" s="91" t="s">
        <v>590</v>
      </c>
      <c r="AB62" s="38" t="s">
        <v>93</v>
      </c>
      <c r="AC62" s="41" t="s">
        <v>633</v>
      </c>
      <c r="AD62" s="38" t="s">
        <v>95</v>
      </c>
      <c r="AE62" s="84" t="s">
        <v>602</v>
      </c>
      <c r="AF62" s="70" t="s">
        <v>592</v>
      </c>
      <c r="AG62" s="38" t="s">
        <v>98</v>
      </c>
      <c r="AH62" s="38" t="s">
        <v>99</v>
      </c>
      <c r="AI62" s="44" t="s">
        <v>100</v>
      </c>
      <c r="AJ62" s="44">
        <v>0.0</v>
      </c>
      <c r="AK62" s="63" t="str">
        <f t="shared" si="16"/>
        <v>https://getfile.dokpub.com/yandex/get/https://disk.yandex.ru/d/wCXnW_brFM5sJA/v1.mp4</v>
      </c>
      <c r="AL62" s="46" t="s">
        <v>102</v>
      </c>
      <c r="AM62" s="46" t="s">
        <v>103</v>
      </c>
      <c r="AN62" s="46" t="s">
        <v>104</v>
      </c>
      <c r="AO62" s="46" t="s">
        <v>105</v>
      </c>
      <c r="AP62" s="46" t="s">
        <v>106</v>
      </c>
      <c r="AQ62" s="46">
        <f t="shared" si="3"/>
        <v>3128</v>
      </c>
      <c r="AR62" s="47">
        <f t="shared" si="4"/>
        <v>0.32</v>
      </c>
      <c r="AS62" s="46" t="s">
        <v>107</v>
      </c>
      <c r="AT62" s="46" t="s">
        <v>108</v>
      </c>
      <c r="AU62" s="46" t="s">
        <v>109</v>
      </c>
      <c r="AV62" s="46" t="s">
        <v>110</v>
      </c>
      <c r="AW62" s="46" t="s">
        <v>111</v>
      </c>
      <c r="AX62" s="48" t="s">
        <v>112</v>
      </c>
      <c r="AY62" s="49">
        <v>402.0</v>
      </c>
      <c r="AZ62" s="49">
        <v>563.0</v>
      </c>
      <c r="BA62" s="64">
        <f>BA60*2</f>
        <v>900</v>
      </c>
      <c r="BB62" s="46">
        <v>30.0</v>
      </c>
      <c r="BC62" s="46">
        <v>80.0</v>
      </c>
      <c r="BD62" s="51">
        <v>0.2</v>
      </c>
      <c r="BE62" s="46">
        <f t="shared" si="5"/>
        <v>552</v>
      </c>
      <c r="BF62" s="52"/>
      <c r="BG62" s="53">
        <f t="shared" si="6"/>
        <v>796</v>
      </c>
      <c r="BH62" s="53">
        <f t="shared" si="7"/>
        <v>635</v>
      </c>
      <c r="BI62" s="47">
        <f t="shared" si="8"/>
        <v>0.2884057971</v>
      </c>
      <c r="BJ62" s="47">
        <f t="shared" si="9"/>
        <v>0.2300724638</v>
      </c>
      <c r="BK62" s="55">
        <f t="shared" si="10"/>
        <v>0.32</v>
      </c>
      <c r="BL62" s="56">
        <f t="shared" si="11"/>
        <v>3171</v>
      </c>
      <c r="BM62" s="57">
        <f t="shared" si="12"/>
        <v>0.3039419741</v>
      </c>
      <c r="BN62" s="46">
        <f t="shared" si="13"/>
        <v>30</v>
      </c>
      <c r="BO62" s="46">
        <v>25.0</v>
      </c>
      <c r="BP62" s="46">
        <v>7.0</v>
      </c>
      <c r="BQ62" s="47">
        <v>1.25</v>
      </c>
      <c r="BR62" s="46">
        <f t="shared" si="14"/>
        <v>285</v>
      </c>
      <c r="BS62" s="46">
        <f t="shared" si="15"/>
        <v>278</v>
      </c>
      <c r="BT62" s="46" t="s">
        <v>156</v>
      </c>
      <c r="BU62" s="65"/>
      <c r="BV62" s="59"/>
      <c r="BW62" s="59"/>
      <c r="BX62" s="60"/>
      <c r="BY62" s="61" t="str">
        <f t="shared" si="17"/>
        <v>https://getfile.dokpub.com/yandex/get/https://disk.yandex.ru/d/a-JWWeUGNW2s4A/1.jpg, https://getfile.dokpub.com/yandex/get/https://disk.yandex.ru/d/a-JWWeUGNW2s4A/2.jpg, https://getfile.dokpub.com/yandex/get/https://disk.yandex.ru/d/a-JWWeUGNW2s4A/3.jpg, https://getfile.dokpub.com/yandex/get/https://disk.yandex.ru/d/a-JWWeUGNW2s4A/4.jpg, https://getfile.dokpub.com/yandex/get/https://disk.yandex.ru/d/a-JWWeUGNW2s4A/5.jpg</v>
      </c>
      <c r="BZ62" s="66" t="s">
        <v>634</v>
      </c>
      <c r="CA62" s="59" t="s">
        <v>633</v>
      </c>
      <c r="CB62" s="62"/>
      <c r="CC62" s="59"/>
    </row>
    <row r="63" ht="30.0" customHeight="1">
      <c r="A63" s="73"/>
      <c r="B63" s="67" t="s">
        <v>635</v>
      </c>
      <c r="C63" s="68" t="str">
        <f>IF('Стоп-лист'!C$28 = "стоп", "стоп" , "")</f>
        <v/>
      </c>
      <c r="D63" s="29">
        <f t="shared" si="1"/>
        <v>50</v>
      </c>
      <c r="E63" s="30" t="s">
        <v>636</v>
      </c>
      <c r="F63" s="31" t="s">
        <v>637</v>
      </c>
      <c r="G63" s="92" t="s">
        <v>638</v>
      </c>
      <c r="H63" s="33">
        <v>6900.0</v>
      </c>
      <c r="I63" s="34">
        <v>0.41000000000000003</v>
      </c>
      <c r="J63" s="35">
        <f t="shared" si="2"/>
        <v>4071</v>
      </c>
      <c r="K63" s="22" t="s">
        <v>639</v>
      </c>
      <c r="L63" s="36" t="s">
        <v>84</v>
      </c>
      <c r="M63" s="36" t="s">
        <v>84</v>
      </c>
      <c r="N63" s="37" t="s">
        <v>584</v>
      </c>
      <c r="O63" s="38">
        <v>1450.0</v>
      </c>
      <c r="P63" s="38">
        <v>300.0</v>
      </c>
      <c r="Q63" s="38">
        <v>250.0</v>
      </c>
      <c r="R63" s="38">
        <v>550.0</v>
      </c>
      <c r="S63" s="70" t="s">
        <v>640</v>
      </c>
      <c r="T63" s="70" t="s">
        <v>586</v>
      </c>
      <c r="U63" s="38" t="s">
        <v>587</v>
      </c>
      <c r="V63" s="38" t="s">
        <v>588</v>
      </c>
      <c r="W63" s="38" t="s">
        <v>589</v>
      </c>
      <c r="X63" s="91">
        <v>260.0</v>
      </c>
      <c r="Y63" s="40">
        <v>3.0</v>
      </c>
      <c r="Z63" s="40">
        <v>1.5</v>
      </c>
      <c r="AA63" s="91" t="s">
        <v>590</v>
      </c>
      <c r="AB63" s="38" t="s">
        <v>93</v>
      </c>
      <c r="AC63" s="41" t="s">
        <v>641</v>
      </c>
      <c r="AD63" s="38" t="s">
        <v>95</v>
      </c>
      <c r="AE63" s="84" t="s">
        <v>602</v>
      </c>
      <c r="AF63" s="70" t="s">
        <v>592</v>
      </c>
      <c r="AG63" s="38" t="s">
        <v>98</v>
      </c>
      <c r="AH63" s="38" t="s">
        <v>99</v>
      </c>
      <c r="AI63" s="44" t="s">
        <v>100</v>
      </c>
      <c r="AJ63" s="44">
        <v>0.0</v>
      </c>
      <c r="AK63" s="63" t="str">
        <f t="shared" si="16"/>
        <v>https://getfile.dokpub.com/yandex/get/https://disk.yandex.ru/d/wCXnW_brFM5sJA/v1.mp4</v>
      </c>
      <c r="AL63" s="46" t="s">
        <v>102</v>
      </c>
      <c r="AM63" s="46" t="s">
        <v>103</v>
      </c>
      <c r="AN63" s="46" t="s">
        <v>104</v>
      </c>
      <c r="AO63" s="46" t="s">
        <v>105</v>
      </c>
      <c r="AP63" s="46" t="s">
        <v>106</v>
      </c>
      <c r="AQ63" s="46">
        <f t="shared" si="3"/>
        <v>4554</v>
      </c>
      <c r="AR63" s="47">
        <f t="shared" si="4"/>
        <v>0.34</v>
      </c>
      <c r="AS63" s="46" t="s">
        <v>107</v>
      </c>
      <c r="AT63" s="46" t="s">
        <v>108</v>
      </c>
      <c r="AU63" s="46" t="s">
        <v>109</v>
      </c>
      <c r="AV63" s="46" t="s">
        <v>110</v>
      </c>
      <c r="AW63" s="46" t="s">
        <v>111</v>
      </c>
      <c r="AX63" s="48" t="s">
        <v>155</v>
      </c>
      <c r="AY63" s="49">
        <v>583.0</v>
      </c>
      <c r="AZ63" s="49">
        <v>796.0</v>
      </c>
      <c r="BA63" s="64">
        <f>BA60*3</f>
        <v>1350</v>
      </c>
      <c r="BB63" s="46">
        <v>40.0</v>
      </c>
      <c r="BC63" s="46">
        <v>80.0</v>
      </c>
      <c r="BD63" s="51">
        <v>0.2</v>
      </c>
      <c r="BE63" s="46">
        <f t="shared" si="5"/>
        <v>814.2</v>
      </c>
      <c r="BF63" s="52"/>
      <c r="BG63" s="53">
        <f t="shared" si="6"/>
        <v>1203.8</v>
      </c>
      <c r="BH63" s="53">
        <f t="shared" si="7"/>
        <v>990.8</v>
      </c>
      <c r="BI63" s="47">
        <f t="shared" si="8"/>
        <v>0.2957013019</v>
      </c>
      <c r="BJ63" s="47">
        <f t="shared" si="9"/>
        <v>0.2433800049</v>
      </c>
      <c r="BK63" s="55">
        <f t="shared" si="10"/>
        <v>0.34</v>
      </c>
      <c r="BL63" s="56">
        <f t="shared" si="11"/>
        <v>4597</v>
      </c>
      <c r="BM63" s="57">
        <f t="shared" si="12"/>
        <v>0.3070698281</v>
      </c>
      <c r="BN63" s="46">
        <f t="shared" si="13"/>
        <v>41.25</v>
      </c>
      <c r="BO63" s="46">
        <v>25.0</v>
      </c>
      <c r="BP63" s="46">
        <v>7.0</v>
      </c>
      <c r="BQ63" s="47">
        <v>1.25</v>
      </c>
      <c r="BR63" s="46">
        <f t="shared" si="14"/>
        <v>390</v>
      </c>
      <c r="BS63" s="46">
        <f t="shared" si="15"/>
        <v>406</v>
      </c>
      <c r="BT63" s="46" t="s">
        <v>164</v>
      </c>
      <c r="BU63" s="65"/>
      <c r="BV63" s="59"/>
      <c r="BW63" s="59"/>
      <c r="BX63" s="60"/>
      <c r="BY63" s="61" t="str">
        <f t="shared" si="17"/>
        <v>https://getfile.dokpub.com/yandex/get/https://disk.yandex.ru/d/IFJWdYlEMD_QMg/1.jpg, https://getfile.dokpub.com/yandex/get/https://disk.yandex.ru/d/IFJWdYlEMD_QMg/2.jpg, https://getfile.dokpub.com/yandex/get/https://disk.yandex.ru/d/IFJWdYlEMD_QMg/3.jpg, https://getfile.dokpub.com/yandex/get/https://disk.yandex.ru/d/IFJWdYlEMD_QMg/4.jpg, https://getfile.dokpub.com/yandex/get/https://disk.yandex.ru/d/IFJWdYlEMD_QMg/5.jpg</v>
      </c>
      <c r="BZ63" s="66" t="s">
        <v>642</v>
      </c>
      <c r="CA63" s="59" t="s">
        <v>641</v>
      </c>
      <c r="CB63" s="62"/>
      <c r="CC63" s="59"/>
    </row>
    <row r="64" ht="30.0" customHeight="1">
      <c r="A64" s="73"/>
      <c r="B64" s="67" t="s">
        <v>643</v>
      </c>
      <c r="C64" s="68" t="str">
        <f>IF('Стоп-лист'!C$28 = "стоп", "стоп" , "")</f>
        <v/>
      </c>
      <c r="D64" s="29">
        <f t="shared" si="1"/>
        <v>50</v>
      </c>
      <c r="E64" s="30" t="s">
        <v>644</v>
      </c>
      <c r="F64" s="31" t="s">
        <v>645</v>
      </c>
      <c r="G64" s="92" t="s">
        <v>646</v>
      </c>
      <c r="H64" s="33">
        <v>9200.0</v>
      </c>
      <c r="I64" s="34">
        <v>0.43000000000000005</v>
      </c>
      <c r="J64" s="35">
        <f t="shared" si="2"/>
        <v>5244</v>
      </c>
      <c r="K64" s="22" t="s">
        <v>647</v>
      </c>
      <c r="L64" s="36" t="s">
        <v>84</v>
      </c>
      <c r="M64" s="36" t="s">
        <v>84</v>
      </c>
      <c r="N64" s="37" t="s">
        <v>584</v>
      </c>
      <c r="O64" s="38">
        <v>1900.0</v>
      </c>
      <c r="P64" s="38">
        <v>350.0</v>
      </c>
      <c r="Q64" s="38">
        <v>250.0</v>
      </c>
      <c r="R64" s="38">
        <v>550.0</v>
      </c>
      <c r="S64" s="70" t="s">
        <v>648</v>
      </c>
      <c r="T64" s="70" t="s">
        <v>586</v>
      </c>
      <c r="U64" s="38" t="s">
        <v>587</v>
      </c>
      <c r="V64" s="38" t="s">
        <v>588</v>
      </c>
      <c r="W64" s="38" t="s">
        <v>589</v>
      </c>
      <c r="X64" s="91">
        <v>260.0</v>
      </c>
      <c r="Y64" s="40">
        <v>4.0</v>
      </c>
      <c r="Z64" s="40">
        <v>1.5</v>
      </c>
      <c r="AA64" s="91" t="s">
        <v>590</v>
      </c>
      <c r="AB64" s="38" t="s">
        <v>93</v>
      </c>
      <c r="AC64" s="41" t="s">
        <v>649</v>
      </c>
      <c r="AD64" s="38" t="s">
        <v>95</v>
      </c>
      <c r="AE64" s="84" t="s">
        <v>602</v>
      </c>
      <c r="AF64" s="70" t="s">
        <v>592</v>
      </c>
      <c r="AG64" s="38" t="s">
        <v>98</v>
      </c>
      <c r="AH64" s="38" t="s">
        <v>99</v>
      </c>
      <c r="AI64" s="44" t="s">
        <v>100</v>
      </c>
      <c r="AJ64" s="44">
        <v>0.0</v>
      </c>
      <c r="AK64" s="63" t="str">
        <f t="shared" si="16"/>
        <v>https://getfile.dokpub.com/yandex/get/https://disk.yandex.ru/d/wCXnW_brFM5sJA/v1.mp4</v>
      </c>
      <c r="AL64" s="46" t="s">
        <v>102</v>
      </c>
      <c r="AM64" s="46" t="s">
        <v>103</v>
      </c>
      <c r="AN64" s="46" t="s">
        <v>104</v>
      </c>
      <c r="AO64" s="46" t="s">
        <v>105</v>
      </c>
      <c r="AP64" s="46" t="s">
        <v>106</v>
      </c>
      <c r="AQ64" s="46">
        <f t="shared" si="3"/>
        <v>5888</v>
      </c>
      <c r="AR64" s="47">
        <f t="shared" si="4"/>
        <v>0.36</v>
      </c>
      <c r="AS64" s="46" t="s">
        <v>107</v>
      </c>
      <c r="AT64" s="46" t="s">
        <v>108</v>
      </c>
      <c r="AU64" s="46" t="s">
        <v>109</v>
      </c>
      <c r="AV64" s="46" t="s">
        <v>110</v>
      </c>
      <c r="AW64" s="46" t="s">
        <v>111</v>
      </c>
      <c r="AX64" s="48" t="s">
        <v>112</v>
      </c>
      <c r="AY64" s="49">
        <v>727.0</v>
      </c>
      <c r="AZ64" s="49">
        <v>978.0</v>
      </c>
      <c r="BA64" s="64">
        <f>BA60*4</f>
        <v>1800</v>
      </c>
      <c r="BB64" s="46">
        <v>40.0</v>
      </c>
      <c r="BC64" s="46">
        <v>80.0</v>
      </c>
      <c r="BD64" s="51">
        <v>0.2</v>
      </c>
      <c r="BE64" s="46">
        <f t="shared" si="5"/>
        <v>1048.8</v>
      </c>
      <c r="BF64" s="52"/>
      <c r="BG64" s="53">
        <f t="shared" si="6"/>
        <v>1548.2</v>
      </c>
      <c r="BH64" s="53">
        <f t="shared" si="7"/>
        <v>1297.2</v>
      </c>
      <c r="BI64" s="47">
        <f t="shared" si="8"/>
        <v>0.2952326468</v>
      </c>
      <c r="BJ64" s="47">
        <f t="shared" si="9"/>
        <v>0.2473684211</v>
      </c>
      <c r="BK64" s="55">
        <f t="shared" si="10"/>
        <v>0.36</v>
      </c>
      <c r="BL64" s="56">
        <f t="shared" si="11"/>
        <v>5890</v>
      </c>
      <c r="BM64" s="57">
        <f t="shared" si="12"/>
        <v>0.3079796265</v>
      </c>
      <c r="BN64" s="46">
        <f t="shared" si="13"/>
        <v>48.125</v>
      </c>
      <c r="BO64" s="46">
        <v>25.0</v>
      </c>
      <c r="BP64" s="46">
        <v>7.0</v>
      </c>
      <c r="BQ64" s="47">
        <v>1.25</v>
      </c>
      <c r="BR64" s="46">
        <f t="shared" si="14"/>
        <v>451.25</v>
      </c>
      <c r="BS64" s="46">
        <f t="shared" si="15"/>
        <v>526.75</v>
      </c>
      <c r="BT64" s="46" t="s">
        <v>172</v>
      </c>
      <c r="BU64" s="65"/>
      <c r="BV64" s="59"/>
      <c r="BW64" s="59"/>
      <c r="BX64" s="60"/>
      <c r="BY64" s="61" t="str">
        <f t="shared" si="17"/>
        <v>https://getfile.dokpub.com/yandex/get/https://disk.yandex.ru/d/35SQfHBq4yYyYA/1.jpg, https://getfile.dokpub.com/yandex/get/https://disk.yandex.ru/d/35SQfHBq4yYyYA/2.jpg, https://getfile.dokpub.com/yandex/get/https://disk.yandex.ru/d/35SQfHBq4yYyYA/3.jpg, https://getfile.dokpub.com/yandex/get/https://disk.yandex.ru/d/35SQfHBq4yYyYA/4.jpg, https://getfile.dokpub.com/yandex/get/https://disk.yandex.ru/d/35SQfHBq4yYyYA/5.jpg</v>
      </c>
      <c r="BZ64" s="66" t="s">
        <v>650</v>
      </c>
      <c r="CA64" s="59" t="s">
        <v>649</v>
      </c>
      <c r="CB64" s="62"/>
      <c r="CC64" s="59"/>
    </row>
    <row r="65" ht="30.0" customHeight="1">
      <c r="A65" s="73"/>
      <c r="B65" s="67" t="s">
        <v>651</v>
      </c>
      <c r="C65" s="68" t="str">
        <f>IF('Стоп-лист'!C$28 = "стоп", "стоп" , "")</f>
        <v/>
      </c>
      <c r="D65" s="29">
        <f t="shared" si="1"/>
        <v>50</v>
      </c>
      <c r="E65" s="30" t="s">
        <v>652</v>
      </c>
      <c r="F65" s="31" t="s">
        <v>653</v>
      </c>
      <c r="G65" s="92" t="s">
        <v>654</v>
      </c>
      <c r="H65" s="33">
        <v>11500.0</v>
      </c>
      <c r="I65" s="34">
        <v>0.43000000000000005</v>
      </c>
      <c r="J65" s="35">
        <f t="shared" si="2"/>
        <v>6555</v>
      </c>
      <c r="K65" s="22" t="s">
        <v>655</v>
      </c>
      <c r="L65" s="36" t="s">
        <v>84</v>
      </c>
      <c r="M65" s="36" t="s">
        <v>84</v>
      </c>
      <c r="N65" s="37" t="s">
        <v>584</v>
      </c>
      <c r="O65" s="38">
        <v>2350.0</v>
      </c>
      <c r="P65" s="38">
        <v>400.0</v>
      </c>
      <c r="Q65" s="38">
        <v>300.0</v>
      </c>
      <c r="R65" s="38">
        <v>550.0</v>
      </c>
      <c r="S65" s="70" t="s">
        <v>656</v>
      </c>
      <c r="T65" s="70" t="s">
        <v>586</v>
      </c>
      <c r="U65" s="38" t="s">
        <v>587</v>
      </c>
      <c r="V65" s="38" t="s">
        <v>588</v>
      </c>
      <c r="W65" s="38" t="s">
        <v>589</v>
      </c>
      <c r="X65" s="91">
        <v>260.0</v>
      </c>
      <c r="Y65" s="40">
        <v>5.0</v>
      </c>
      <c r="Z65" s="40">
        <v>1.5</v>
      </c>
      <c r="AA65" s="91" t="s">
        <v>590</v>
      </c>
      <c r="AB65" s="38" t="s">
        <v>93</v>
      </c>
      <c r="AC65" s="41" t="s">
        <v>657</v>
      </c>
      <c r="AD65" s="38" t="s">
        <v>95</v>
      </c>
      <c r="AE65" s="84" t="s">
        <v>602</v>
      </c>
      <c r="AF65" s="70" t="s">
        <v>592</v>
      </c>
      <c r="AG65" s="38" t="s">
        <v>98</v>
      </c>
      <c r="AH65" s="38" t="s">
        <v>99</v>
      </c>
      <c r="AI65" s="44" t="s">
        <v>100</v>
      </c>
      <c r="AJ65" s="44">
        <v>0.0</v>
      </c>
      <c r="AK65" s="63" t="str">
        <f t="shared" si="16"/>
        <v>https://getfile.dokpub.com/yandex/get/https://disk.yandex.ru/d/wCXnW_brFM5sJA/v1.mp4</v>
      </c>
      <c r="AL65" s="46" t="s">
        <v>102</v>
      </c>
      <c r="AM65" s="46" t="s">
        <v>103</v>
      </c>
      <c r="AN65" s="46" t="s">
        <v>104</v>
      </c>
      <c r="AO65" s="46" t="s">
        <v>105</v>
      </c>
      <c r="AP65" s="46" t="s">
        <v>106</v>
      </c>
      <c r="AQ65" s="46">
        <f t="shared" si="3"/>
        <v>7360</v>
      </c>
      <c r="AR65" s="47">
        <f t="shared" si="4"/>
        <v>0.36</v>
      </c>
      <c r="AS65" s="46" t="s">
        <v>107</v>
      </c>
      <c r="AT65" s="46" t="s">
        <v>108</v>
      </c>
      <c r="AU65" s="46" t="s">
        <v>109</v>
      </c>
      <c r="AV65" s="46" t="s">
        <v>110</v>
      </c>
      <c r="AW65" s="46" t="s">
        <v>111</v>
      </c>
      <c r="AX65" s="48" t="s">
        <v>112</v>
      </c>
      <c r="AY65" s="49">
        <v>931.0</v>
      </c>
      <c r="AZ65" s="49">
        <v>1250.0</v>
      </c>
      <c r="BA65" s="64">
        <f>BA60*5</f>
        <v>2250</v>
      </c>
      <c r="BB65" s="46">
        <v>50.0</v>
      </c>
      <c r="BC65" s="46">
        <v>80.0</v>
      </c>
      <c r="BD65" s="51">
        <v>0.2</v>
      </c>
      <c r="BE65" s="46">
        <f t="shared" si="5"/>
        <v>1311</v>
      </c>
      <c r="BF65" s="52"/>
      <c r="BG65" s="53">
        <f t="shared" si="6"/>
        <v>1933</v>
      </c>
      <c r="BH65" s="53">
        <f t="shared" si="7"/>
        <v>1614</v>
      </c>
      <c r="BI65" s="47">
        <f t="shared" si="8"/>
        <v>0.2948893974</v>
      </c>
      <c r="BJ65" s="47">
        <f t="shared" si="9"/>
        <v>0.2462242563</v>
      </c>
      <c r="BK65" s="55">
        <f t="shared" si="10"/>
        <v>0.36</v>
      </c>
      <c r="BL65" s="56">
        <f t="shared" si="11"/>
        <v>7374</v>
      </c>
      <c r="BM65" s="57">
        <f t="shared" si="12"/>
        <v>0.3077298617</v>
      </c>
      <c r="BN65" s="46">
        <f t="shared" si="13"/>
        <v>66</v>
      </c>
      <c r="BO65" s="46">
        <v>25.0</v>
      </c>
      <c r="BP65" s="46">
        <v>7.0</v>
      </c>
      <c r="BQ65" s="47">
        <v>1.25</v>
      </c>
      <c r="BR65" s="46">
        <f t="shared" si="14"/>
        <v>600</v>
      </c>
      <c r="BS65" s="46">
        <f t="shared" si="15"/>
        <v>650</v>
      </c>
      <c r="BT65" s="46" t="s">
        <v>180</v>
      </c>
      <c r="BU65" s="65"/>
      <c r="BV65" s="59"/>
      <c r="BW65" s="59"/>
      <c r="BX65" s="60"/>
      <c r="BY65" s="61" t="str">
        <f t="shared" si="17"/>
        <v>https://getfile.dokpub.com/yandex/get/https://disk.yandex.ru/d/62oHKL0YxHwytg/1.jpg, https://getfile.dokpub.com/yandex/get/https://disk.yandex.ru/d/62oHKL0YxHwytg/2.jpg, https://getfile.dokpub.com/yandex/get/https://disk.yandex.ru/d/62oHKL0YxHwytg/3.jpg, https://getfile.dokpub.com/yandex/get/https://disk.yandex.ru/d/62oHKL0YxHwytg/4.jpg, https://getfile.dokpub.com/yandex/get/https://disk.yandex.ru/d/62oHKL0YxHwytg/5.jpg</v>
      </c>
      <c r="BZ65" s="66" t="s">
        <v>658</v>
      </c>
      <c r="CA65" s="59" t="s">
        <v>657</v>
      </c>
      <c r="CB65" s="62"/>
      <c r="CC65" s="59"/>
    </row>
    <row r="66" ht="30.0" customHeight="1">
      <c r="A66" s="73"/>
      <c r="B66" s="67" t="s">
        <v>659</v>
      </c>
      <c r="C66" s="68" t="str">
        <f>IF('Стоп-лист'!C$28 = "стоп", "стоп" , "")</f>
        <v/>
      </c>
      <c r="D66" s="29">
        <f t="shared" si="1"/>
        <v>50</v>
      </c>
      <c r="E66" s="30" t="s">
        <v>660</v>
      </c>
      <c r="F66" s="31" t="s">
        <v>661</v>
      </c>
      <c r="G66" s="92" t="s">
        <v>662</v>
      </c>
      <c r="H66" s="33">
        <v>13800.0</v>
      </c>
      <c r="I66" s="34">
        <v>0.44</v>
      </c>
      <c r="J66" s="35">
        <f t="shared" si="2"/>
        <v>7728</v>
      </c>
      <c r="K66" s="22" t="s">
        <v>663</v>
      </c>
      <c r="L66" s="36" t="s">
        <v>84</v>
      </c>
      <c r="M66" s="36" t="s">
        <v>84</v>
      </c>
      <c r="N66" s="37" t="s">
        <v>584</v>
      </c>
      <c r="O66" s="72">
        <v>2850.0</v>
      </c>
      <c r="P66" s="72">
        <v>400.0</v>
      </c>
      <c r="Q66" s="72">
        <v>400.0</v>
      </c>
      <c r="R66" s="72">
        <v>600.0</v>
      </c>
      <c r="S66" s="70" t="s">
        <v>664</v>
      </c>
      <c r="T66" s="70" t="s">
        <v>586</v>
      </c>
      <c r="U66" s="38" t="s">
        <v>587</v>
      </c>
      <c r="V66" s="38" t="s">
        <v>588</v>
      </c>
      <c r="W66" s="38" t="s">
        <v>589</v>
      </c>
      <c r="X66" s="91">
        <v>260.0</v>
      </c>
      <c r="Y66" s="40">
        <v>6.0</v>
      </c>
      <c r="Z66" s="40">
        <v>1.5</v>
      </c>
      <c r="AA66" s="91" t="s">
        <v>590</v>
      </c>
      <c r="AB66" s="38" t="s">
        <v>93</v>
      </c>
      <c r="AC66" s="41" t="s">
        <v>665</v>
      </c>
      <c r="AD66" s="38" t="s">
        <v>95</v>
      </c>
      <c r="AE66" s="84" t="s">
        <v>602</v>
      </c>
      <c r="AF66" s="70" t="s">
        <v>592</v>
      </c>
      <c r="AG66" s="38" t="s">
        <v>98</v>
      </c>
      <c r="AH66" s="38" t="s">
        <v>99</v>
      </c>
      <c r="AI66" s="44" t="s">
        <v>100</v>
      </c>
      <c r="AJ66" s="44">
        <v>0.0</v>
      </c>
      <c r="AK66" s="63" t="str">
        <f t="shared" si="16"/>
        <v>https://getfile.dokpub.com/yandex/get/https://disk.yandex.ru/d/wCXnW_brFM5sJA/v1.mp4</v>
      </c>
      <c r="AL66" s="46" t="s">
        <v>102</v>
      </c>
      <c r="AM66" s="46" t="s">
        <v>103</v>
      </c>
      <c r="AN66" s="46" t="s">
        <v>104</v>
      </c>
      <c r="AO66" s="46" t="s">
        <v>105</v>
      </c>
      <c r="AP66" s="46" t="s">
        <v>106</v>
      </c>
      <c r="AQ66" s="46">
        <f t="shared" si="3"/>
        <v>8694</v>
      </c>
      <c r="AR66" s="47">
        <f t="shared" si="4"/>
        <v>0.37</v>
      </c>
      <c r="AS66" s="46" t="s">
        <v>107</v>
      </c>
      <c r="AT66" s="46" t="s">
        <v>108</v>
      </c>
      <c r="AU66" s="46" t="s">
        <v>109</v>
      </c>
      <c r="AV66" s="46" t="s">
        <v>110</v>
      </c>
      <c r="AW66" s="46" t="s">
        <v>111</v>
      </c>
      <c r="AX66" s="48" t="s">
        <v>112</v>
      </c>
      <c r="AY66" s="49">
        <v>1106.0</v>
      </c>
      <c r="AZ66" s="49">
        <v>1477.0</v>
      </c>
      <c r="BA66" s="64">
        <f>BA60*6</f>
        <v>2700</v>
      </c>
      <c r="BB66" s="46">
        <v>50.0</v>
      </c>
      <c r="BC66" s="46">
        <v>80.0</v>
      </c>
      <c r="BD66" s="51">
        <v>0.2</v>
      </c>
      <c r="BE66" s="46">
        <f t="shared" si="5"/>
        <v>1545.6</v>
      </c>
      <c r="BF66" s="52"/>
      <c r="BG66" s="53">
        <f t="shared" si="6"/>
        <v>2246.4</v>
      </c>
      <c r="BH66" s="53">
        <f t="shared" si="7"/>
        <v>1875.4</v>
      </c>
      <c r="BI66" s="47">
        <f t="shared" si="8"/>
        <v>0.2906832298</v>
      </c>
      <c r="BJ66" s="47">
        <f t="shared" si="9"/>
        <v>0.2426759834</v>
      </c>
      <c r="BK66" s="55">
        <f t="shared" si="10"/>
        <v>0.37</v>
      </c>
      <c r="BL66" s="56">
        <f t="shared" si="11"/>
        <v>8735</v>
      </c>
      <c r="BM66" s="57">
        <f t="shared" si="12"/>
        <v>0.3069261591</v>
      </c>
      <c r="BN66" s="46">
        <f t="shared" si="13"/>
        <v>96</v>
      </c>
      <c r="BO66" s="46">
        <v>25.0</v>
      </c>
      <c r="BP66" s="46">
        <v>7.0</v>
      </c>
      <c r="BQ66" s="47">
        <v>1.25</v>
      </c>
      <c r="BR66" s="46">
        <f t="shared" si="14"/>
        <v>862.5</v>
      </c>
      <c r="BS66" s="46">
        <f t="shared" si="15"/>
        <v>614.5</v>
      </c>
      <c r="BT66" s="46" t="s">
        <v>188</v>
      </c>
      <c r="BU66" s="65"/>
      <c r="BV66" s="59"/>
      <c r="BW66" s="59"/>
      <c r="BX66" s="60"/>
      <c r="BY66" s="61" t="str">
        <f t="shared" si="17"/>
        <v>https://getfile.dokpub.com/yandex/get/https://disk.yandex.ru/d/GYFEFOXEmEwkbw/1.jpg, https://getfile.dokpub.com/yandex/get/https://disk.yandex.ru/d/GYFEFOXEmEwkbw/2.jpg, https://getfile.dokpub.com/yandex/get/https://disk.yandex.ru/d/GYFEFOXEmEwkbw/3.jpg, https://getfile.dokpub.com/yandex/get/https://disk.yandex.ru/d/GYFEFOXEmEwkbw/4.jpg, https://getfile.dokpub.com/yandex/get/https://disk.yandex.ru/d/GYFEFOXEmEwkbw/5.jpg</v>
      </c>
      <c r="BZ66" s="66" t="s">
        <v>666</v>
      </c>
      <c r="CA66" s="59" t="s">
        <v>665</v>
      </c>
      <c r="CB66" s="62"/>
      <c r="CC66" s="59"/>
    </row>
    <row r="67" ht="30.0" customHeight="1">
      <c r="A67" s="73"/>
      <c r="B67" s="67" t="s">
        <v>667</v>
      </c>
      <c r="C67" s="68" t="str">
        <f>IF('Стоп-лист'!C$28 = "стоп", "стоп" , "")</f>
        <v/>
      </c>
      <c r="D67" s="29">
        <f t="shared" si="1"/>
        <v>50</v>
      </c>
      <c r="E67" s="30" t="s">
        <v>668</v>
      </c>
      <c r="F67" s="31" t="s">
        <v>669</v>
      </c>
      <c r="G67" s="92" t="s">
        <v>670</v>
      </c>
      <c r="H67" s="33">
        <v>16100.0</v>
      </c>
      <c r="I67" s="34">
        <v>0.44999999999999996</v>
      </c>
      <c r="J67" s="35">
        <f t="shared" si="2"/>
        <v>8855</v>
      </c>
      <c r="K67" s="22" t="s">
        <v>671</v>
      </c>
      <c r="L67" s="36" t="s">
        <v>83</v>
      </c>
      <c r="M67" s="36" t="s">
        <v>84</v>
      </c>
      <c r="N67" s="37" t="s">
        <v>584</v>
      </c>
      <c r="O67" s="72">
        <v>3325.0</v>
      </c>
      <c r="P67" s="72">
        <v>400.0</v>
      </c>
      <c r="Q67" s="72">
        <v>400.0</v>
      </c>
      <c r="R67" s="72">
        <v>600.0</v>
      </c>
      <c r="S67" s="70" t="s">
        <v>672</v>
      </c>
      <c r="T67" s="70" t="s">
        <v>586</v>
      </c>
      <c r="U67" s="38" t="s">
        <v>587</v>
      </c>
      <c r="V67" s="38" t="s">
        <v>588</v>
      </c>
      <c r="W67" s="38" t="s">
        <v>589</v>
      </c>
      <c r="X67" s="91">
        <v>260.0</v>
      </c>
      <c r="Y67" s="40">
        <v>7.0</v>
      </c>
      <c r="Z67" s="40">
        <v>1.5</v>
      </c>
      <c r="AA67" s="91" t="s">
        <v>590</v>
      </c>
      <c r="AB67" s="38" t="s">
        <v>93</v>
      </c>
      <c r="AC67" s="41" t="s">
        <v>673</v>
      </c>
      <c r="AD67" s="38" t="s">
        <v>95</v>
      </c>
      <c r="AE67" s="84" t="s">
        <v>602</v>
      </c>
      <c r="AF67" s="70" t="s">
        <v>592</v>
      </c>
      <c r="AG67" s="38" t="s">
        <v>98</v>
      </c>
      <c r="AH67" s="38" t="s">
        <v>99</v>
      </c>
      <c r="AI67" s="44" t="s">
        <v>100</v>
      </c>
      <c r="AJ67" s="44">
        <v>0.0</v>
      </c>
      <c r="AK67" s="63" t="str">
        <f t="shared" si="16"/>
        <v>https://getfile.dokpub.com/yandex/get/https://disk.yandex.ru/d/wCXnW_brFM5sJA/v1.mp4</v>
      </c>
      <c r="AL67" s="46" t="s">
        <v>102</v>
      </c>
      <c r="AM67" s="46" t="s">
        <v>103</v>
      </c>
      <c r="AN67" s="46" t="s">
        <v>104</v>
      </c>
      <c r="AO67" s="46" t="s">
        <v>105</v>
      </c>
      <c r="AP67" s="46" t="s">
        <v>106</v>
      </c>
      <c r="AQ67" s="46">
        <f t="shared" si="3"/>
        <v>9821</v>
      </c>
      <c r="AR67" s="47">
        <f t="shared" si="4"/>
        <v>0.39</v>
      </c>
      <c r="AS67" s="46" t="s">
        <v>107</v>
      </c>
      <c r="AT67" s="46" t="s">
        <v>108</v>
      </c>
      <c r="AU67" s="46" t="s">
        <v>109</v>
      </c>
      <c r="AV67" s="46" t="s">
        <v>110</v>
      </c>
      <c r="AW67" s="46" t="s">
        <v>111</v>
      </c>
      <c r="AX67" s="48" t="s">
        <v>112</v>
      </c>
      <c r="AY67" s="49">
        <v>1191.0</v>
      </c>
      <c r="AZ67" s="49">
        <v>1610.0</v>
      </c>
      <c r="BA67" s="64">
        <f>BA60*7</f>
        <v>3150</v>
      </c>
      <c r="BB67" s="46">
        <v>50.0</v>
      </c>
      <c r="BC67" s="46">
        <v>80.0</v>
      </c>
      <c r="BD67" s="51">
        <v>0.2</v>
      </c>
      <c r="BE67" s="46">
        <f t="shared" si="5"/>
        <v>1771</v>
      </c>
      <c r="BF67" s="52"/>
      <c r="BG67" s="53">
        <f t="shared" si="6"/>
        <v>2613</v>
      </c>
      <c r="BH67" s="53">
        <f t="shared" si="7"/>
        <v>2194</v>
      </c>
      <c r="BI67" s="47">
        <f t="shared" si="8"/>
        <v>0.2950875212</v>
      </c>
      <c r="BJ67" s="47">
        <f t="shared" si="9"/>
        <v>0.2477696217</v>
      </c>
      <c r="BK67" s="55">
        <f t="shared" si="10"/>
        <v>0.39</v>
      </c>
      <c r="BL67" s="56">
        <f t="shared" si="11"/>
        <v>9941</v>
      </c>
      <c r="BM67" s="57">
        <f t="shared" si="12"/>
        <v>0.3080977769</v>
      </c>
      <c r="BN67" s="46">
        <f t="shared" si="13"/>
        <v>96</v>
      </c>
      <c r="BO67" s="46">
        <v>25.0</v>
      </c>
      <c r="BP67" s="46">
        <v>7.0</v>
      </c>
      <c r="BQ67" s="47">
        <v>1.25</v>
      </c>
      <c r="BR67" s="46">
        <f t="shared" si="14"/>
        <v>862.5</v>
      </c>
      <c r="BS67" s="46">
        <f t="shared" si="15"/>
        <v>747.5</v>
      </c>
      <c r="BT67" s="46" t="s">
        <v>196</v>
      </c>
      <c r="BU67" s="65"/>
      <c r="BV67" s="59"/>
      <c r="BW67" s="59"/>
      <c r="BX67" s="60"/>
      <c r="BY67" s="61" t="str">
        <f t="shared" si="17"/>
        <v>https://getfile.dokpub.com/yandex/get/https://disk.yandex.ru/d/lRWopU2sdX0eFw/1.jpg, https://getfile.dokpub.com/yandex/get/https://disk.yandex.ru/d/lRWopU2sdX0eFw/2.jpg, https://getfile.dokpub.com/yandex/get/https://disk.yandex.ru/d/lRWopU2sdX0eFw/3.jpg, https://getfile.dokpub.com/yandex/get/https://disk.yandex.ru/d/lRWopU2sdX0eFw/4.jpg, https://getfile.dokpub.com/yandex/get/https://disk.yandex.ru/d/lRWopU2sdX0eFw/5.jpg</v>
      </c>
      <c r="BZ67" s="66" t="s">
        <v>674</v>
      </c>
      <c r="CA67" s="59" t="s">
        <v>673</v>
      </c>
      <c r="CB67" s="62"/>
      <c r="CC67" s="59"/>
    </row>
    <row r="68" ht="30.0" customHeight="1">
      <c r="A68" s="93"/>
      <c r="B68" s="94" t="s">
        <v>675</v>
      </c>
      <c r="C68" s="95"/>
      <c r="D68" s="96">
        <f>IF(C68="",1,0)</f>
        <v>1</v>
      </c>
      <c r="E68" s="97" t="s">
        <v>676</v>
      </c>
      <c r="F68" s="31" t="s">
        <v>677</v>
      </c>
      <c r="G68" s="92" t="s">
        <v>678</v>
      </c>
      <c r="H68" s="98">
        <v>18300.0</v>
      </c>
      <c r="I68" s="99">
        <v>0.32</v>
      </c>
      <c r="J68" s="100">
        <f t="shared" si="2"/>
        <v>12444</v>
      </c>
      <c r="K68" s="22" t="s">
        <v>679</v>
      </c>
      <c r="L68" s="36" t="s">
        <v>83</v>
      </c>
      <c r="M68" s="36" t="s">
        <v>84</v>
      </c>
      <c r="N68" s="37" t="s">
        <v>584</v>
      </c>
      <c r="O68" s="72">
        <v>4750.0</v>
      </c>
      <c r="P68" s="72">
        <v>400.0</v>
      </c>
      <c r="Q68" s="72">
        <v>400.0</v>
      </c>
      <c r="R68" s="72">
        <v>600.0</v>
      </c>
      <c r="S68" s="70" t="s">
        <v>680</v>
      </c>
      <c r="T68" s="70" t="s">
        <v>586</v>
      </c>
      <c r="U68" s="38" t="s">
        <v>587</v>
      </c>
      <c r="V68" s="38" t="s">
        <v>588</v>
      </c>
      <c r="W68" s="38" t="s">
        <v>589</v>
      </c>
      <c r="X68" s="91">
        <v>260.0</v>
      </c>
      <c r="Y68" s="40">
        <v>10.0</v>
      </c>
      <c r="Z68" s="40">
        <v>1.5</v>
      </c>
      <c r="AA68" s="91" t="s">
        <v>590</v>
      </c>
      <c r="AB68" s="38" t="s">
        <v>93</v>
      </c>
      <c r="AC68" s="41" t="s">
        <v>681</v>
      </c>
      <c r="AD68" s="38" t="s">
        <v>95</v>
      </c>
      <c r="AE68" s="84" t="s">
        <v>602</v>
      </c>
      <c r="AF68" s="70" t="s">
        <v>592</v>
      </c>
      <c r="AG68" s="38" t="s">
        <v>98</v>
      </c>
      <c r="AH68" s="38" t="s">
        <v>99</v>
      </c>
      <c r="AI68" s="44" t="s">
        <v>100</v>
      </c>
      <c r="AJ68" s="44">
        <v>0.0</v>
      </c>
      <c r="AK68" s="63" t="str">
        <f t="shared" si="16"/>
        <v>https://getfile.dokpub.com/yandex/get/https://disk.yandex.ru/d/wCXnW_brFM5sJA/v1.mp4</v>
      </c>
      <c r="AL68" s="46" t="s">
        <v>682</v>
      </c>
      <c r="AM68" s="46" t="s">
        <v>103</v>
      </c>
      <c r="AN68" s="46" t="s">
        <v>104</v>
      </c>
      <c r="AO68" s="46" t="s">
        <v>105</v>
      </c>
      <c r="AP68" s="46" t="s">
        <v>106</v>
      </c>
      <c r="AQ68" s="46">
        <f t="shared" si="3"/>
        <v>14091</v>
      </c>
      <c r="AR68" s="47">
        <f t="shared" si="4"/>
        <v>0.23</v>
      </c>
      <c r="AS68" s="46" t="s">
        <v>107</v>
      </c>
      <c r="AT68" s="46" t="s">
        <v>108</v>
      </c>
      <c r="AU68" s="46" t="s">
        <v>109</v>
      </c>
      <c r="AV68" s="46" t="s">
        <v>110</v>
      </c>
      <c r="AW68" s="46" t="s">
        <v>111</v>
      </c>
      <c r="AX68" s="48" t="s">
        <v>112</v>
      </c>
      <c r="AY68" s="49">
        <v>1665.0</v>
      </c>
      <c r="AZ68" s="49">
        <v>2330.0</v>
      </c>
      <c r="BA68" s="58">
        <f>BA60*10</f>
        <v>4500</v>
      </c>
      <c r="BB68" s="58">
        <v>100.0</v>
      </c>
      <c r="BC68" s="58">
        <v>100.0</v>
      </c>
      <c r="BD68" s="51">
        <v>0.2</v>
      </c>
      <c r="BE68" s="58">
        <f t="shared" si="5"/>
        <v>2488.8</v>
      </c>
      <c r="BF68" s="101"/>
      <c r="BG68" s="102">
        <f t="shared" si="6"/>
        <v>3590.2</v>
      </c>
      <c r="BH68" s="102">
        <f t="shared" si="7"/>
        <v>2925.2</v>
      </c>
      <c r="BI68" s="55">
        <f t="shared" si="8"/>
        <v>0.2885085182</v>
      </c>
      <c r="BJ68" s="55">
        <f t="shared" si="9"/>
        <v>0.2350691096</v>
      </c>
      <c r="BK68" s="55">
        <f t="shared" si="10"/>
        <v>0.23</v>
      </c>
      <c r="BL68" s="56">
        <f t="shared" si="11"/>
        <v>14207</v>
      </c>
      <c r="BM68" s="57">
        <f t="shared" si="12"/>
        <v>0.305173506</v>
      </c>
      <c r="BN68" s="46">
        <f t="shared" si="13"/>
        <v>96</v>
      </c>
      <c r="BO68" s="46">
        <v>25.0</v>
      </c>
      <c r="BP68" s="46">
        <v>7.0</v>
      </c>
      <c r="BQ68" s="47">
        <v>1.25</v>
      </c>
      <c r="BR68" s="46">
        <f t="shared" si="14"/>
        <v>862.5</v>
      </c>
      <c r="BS68" s="46">
        <f t="shared" si="15"/>
        <v>1467.5</v>
      </c>
      <c r="BT68" s="58" t="s">
        <v>683</v>
      </c>
      <c r="BU68" s="65"/>
      <c r="BV68" s="59"/>
      <c r="BW68" s="59"/>
      <c r="BX68" s="82"/>
      <c r="BY68" s="61"/>
      <c r="BZ68" s="66"/>
      <c r="CA68" s="59" t="s">
        <v>681</v>
      </c>
      <c r="CB68" s="62"/>
      <c r="CC68" s="59"/>
    </row>
    <row r="69" ht="30.0" customHeight="1">
      <c r="A69" s="77"/>
      <c r="B69" s="27" t="s">
        <v>684</v>
      </c>
      <c r="C69" s="28" t="str">
        <f>IF(C71 = "стоп", "стоп" , "")</f>
        <v/>
      </c>
      <c r="D69" s="29">
        <f t="shared" ref="D69:D79" si="18">IF(C69="",50,0)</f>
        <v>50</v>
      </c>
      <c r="E69" s="30" t="s">
        <v>685</v>
      </c>
      <c r="F69" s="31" t="s">
        <v>686</v>
      </c>
      <c r="G69" s="32" t="s">
        <v>687</v>
      </c>
      <c r="H69" s="33">
        <v>600.0</v>
      </c>
      <c r="I69" s="34">
        <v>0.44</v>
      </c>
      <c r="J69" s="100">
        <f t="shared" si="2"/>
        <v>336</v>
      </c>
      <c r="K69" s="22" t="s">
        <v>688</v>
      </c>
      <c r="L69" s="36" t="s">
        <v>83</v>
      </c>
      <c r="M69" s="36" t="s">
        <v>84</v>
      </c>
      <c r="N69" s="37" t="s">
        <v>584</v>
      </c>
      <c r="O69" s="38">
        <v>100.0</v>
      </c>
      <c r="P69" s="38">
        <v>100.0</v>
      </c>
      <c r="Q69" s="38">
        <v>55.0</v>
      </c>
      <c r="R69" s="38">
        <v>265.0</v>
      </c>
      <c r="S69" s="70" t="s">
        <v>689</v>
      </c>
      <c r="T69" s="70" t="s">
        <v>690</v>
      </c>
      <c r="U69" s="38" t="s">
        <v>691</v>
      </c>
      <c r="V69" s="38" t="s">
        <v>692</v>
      </c>
      <c r="W69" s="38" t="s">
        <v>589</v>
      </c>
      <c r="X69" s="91">
        <v>260.0</v>
      </c>
      <c r="Y69" s="40" t="s">
        <v>91</v>
      </c>
      <c r="Z69" s="40" t="s">
        <v>91</v>
      </c>
      <c r="AA69" s="91" t="s">
        <v>590</v>
      </c>
      <c r="AB69" s="38" t="s">
        <v>93</v>
      </c>
      <c r="AC69" s="41" t="s">
        <v>693</v>
      </c>
      <c r="AD69" s="38" t="s">
        <v>95</v>
      </c>
      <c r="AE69" s="42" t="s">
        <v>694</v>
      </c>
      <c r="AF69" s="43" t="s">
        <v>695</v>
      </c>
      <c r="AG69" s="38" t="s">
        <v>98</v>
      </c>
      <c r="AH69" s="38" t="s">
        <v>99</v>
      </c>
      <c r="AI69" s="44" t="s">
        <v>100</v>
      </c>
      <c r="AJ69" s="44">
        <v>0.0</v>
      </c>
      <c r="AK69" s="63" t="str">
        <f t="shared" si="16"/>
        <v>https://getfile.dokpub.com/yandex/get/https://disk.yandex.ru/d/u27F2VcKRDSxsA/v1.mp4</v>
      </c>
      <c r="AL69" s="46" t="s">
        <v>102</v>
      </c>
      <c r="AM69" s="46" t="s">
        <v>103</v>
      </c>
      <c r="AN69" s="46" t="s">
        <v>104</v>
      </c>
      <c r="AO69" s="46" t="s">
        <v>105</v>
      </c>
      <c r="AP69" s="46" t="s">
        <v>106</v>
      </c>
      <c r="AQ69" s="46">
        <f t="shared" si="3"/>
        <v>438</v>
      </c>
      <c r="AR69" s="47">
        <f t="shared" si="4"/>
        <v>0.27</v>
      </c>
      <c r="AS69" s="46" t="s">
        <v>107</v>
      </c>
      <c r="AT69" s="46" t="s">
        <v>108</v>
      </c>
      <c r="AU69" s="46" t="s">
        <v>109</v>
      </c>
      <c r="AV69" s="46" t="s">
        <v>110</v>
      </c>
      <c r="AW69" s="46" t="s">
        <v>111</v>
      </c>
      <c r="AX69" s="48" t="s">
        <v>155</v>
      </c>
      <c r="AY69" s="49">
        <v>79.0</v>
      </c>
      <c r="AZ69" s="49">
        <v>135.0</v>
      </c>
      <c r="BA69" s="86">
        <f>IFERROR(__xludf.DUMMYFUNCTION("IMPORTRANGE(""https://docs.google.com/spreadsheets/d/1K9FdSDDcIaIccULM3XeD8ehMwbjQB3kapl3RppOhYx4/edit?usp=sharing"",""D14"")"),72.0)</f>
        <v>72</v>
      </c>
      <c r="BB69" s="46">
        <v>10.0</v>
      </c>
      <c r="BC69" s="46">
        <v>10.0</v>
      </c>
      <c r="BD69" s="51">
        <v>0.2</v>
      </c>
      <c r="BE69" s="46">
        <f t="shared" si="5"/>
        <v>67.2</v>
      </c>
      <c r="BF69" s="52"/>
      <c r="BG69" s="53">
        <f t="shared" si="6"/>
        <v>97.8</v>
      </c>
      <c r="BH69" s="53">
        <f t="shared" si="7"/>
        <v>41.8</v>
      </c>
      <c r="BI69" s="54">
        <f t="shared" si="8"/>
        <v>0.2910714286</v>
      </c>
      <c r="BJ69" s="47">
        <f t="shared" si="9"/>
        <v>0.1244047619</v>
      </c>
      <c r="BK69" s="55">
        <f t="shared" si="10"/>
        <v>0.27</v>
      </c>
      <c r="BL69" s="56">
        <f t="shared" si="11"/>
        <v>439</v>
      </c>
      <c r="BM69" s="57">
        <f t="shared" si="12"/>
        <v>0.2829157175</v>
      </c>
      <c r="BN69" s="46">
        <f t="shared" si="13"/>
        <v>1.4575</v>
      </c>
      <c r="BO69" s="46">
        <v>25.0</v>
      </c>
      <c r="BP69" s="46">
        <v>7.0</v>
      </c>
      <c r="BQ69" s="47">
        <v>1.25</v>
      </c>
      <c r="BR69" s="46">
        <f t="shared" si="14"/>
        <v>40</v>
      </c>
      <c r="BS69" s="46">
        <f t="shared" si="15"/>
        <v>95</v>
      </c>
      <c r="BT69" s="46" t="s">
        <v>113</v>
      </c>
      <c r="BU69" s="87"/>
      <c r="BV69" s="88" t="str">
        <f>IFERROR(__xludf.DUMMYFUNCTION("IMPORTRANGE(""https://docs.google.com/spreadsheets/d/1K9FdSDDcIaIccULM3XeD8ehMwbjQB3kapl3RppOhYx4/edit?usp=sharing"",""B14"")"),"И-1206")</f>
        <v>И-1206</v>
      </c>
      <c r="BW69" s="59" t="s">
        <v>593</v>
      </c>
      <c r="BX69" s="82" t="s">
        <v>696</v>
      </c>
      <c r="BY69" s="61" t="str">
        <f t="shared" ref="BY69:BY79" si="19">"https://getfile.dokpub.com/yandex/get/"&amp;S69&amp;"/1.jpg"&amp;", "&amp;"https://getfile.dokpub.com/yandex/get/"&amp;S69&amp;"/2.jpg"&amp;", "&amp;"https://getfile.dokpub.com/yandex/get/"&amp;S69&amp;"/3.jpg"&amp;", "&amp;"https://getfile.dokpub.com/yandex/get/"&amp;S69&amp;"/4.jpg"&amp;", "&amp;"https://getfile.dokpub.com/yandex/get/"&amp;S69&amp;"/5.jpg"</f>
        <v>https://getfile.dokpub.com/yandex/get/https://disk.yandex.ru/d/kLzQiWi85xK6Mg/1.jpg, https://getfile.dokpub.com/yandex/get/https://disk.yandex.ru/d/kLzQiWi85xK6Mg/2.jpg, https://getfile.dokpub.com/yandex/get/https://disk.yandex.ru/d/kLzQiWi85xK6Mg/3.jpg, https://getfile.dokpub.com/yandex/get/https://disk.yandex.ru/d/kLzQiWi85xK6Mg/4.jpg, https://getfile.dokpub.com/yandex/get/https://disk.yandex.ru/d/kLzQiWi85xK6Mg/5.jpg</v>
      </c>
      <c r="BZ69" s="66" t="s">
        <v>697</v>
      </c>
      <c r="CA69" s="59" t="s">
        <v>693</v>
      </c>
      <c r="CB69" s="62"/>
      <c r="CC69" s="59"/>
    </row>
    <row r="70" ht="30.0" customHeight="1">
      <c r="A70" s="73"/>
      <c r="B70" s="27" t="s">
        <v>698</v>
      </c>
      <c r="C70" s="28" t="str">
        <f>IF(C71 = "стоп", "стоп" , "")</f>
        <v/>
      </c>
      <c r="D70" s="29">
        <f t="shared" si="18"/>
        <v>50</v>
      </c>
      <c r="E70" s="30" t="s">
        <v>699</v>
      </c>
      <c r="F70" s="31" t="s">
        <v>700</v>
      </c>
      <c r="G70" s="32" t="s">
        <v>701</v>
      </c>
      <c r="H70" s="33">
        <v>900.0</v>
      </c>
      <c r="I70" s="34">
        <v>0.44</v>
      </c>
      <c r="J70" s="35">
        <f t="shared" si="2"/>
        <v>504</v>
      </c>
      <c r="K70" s="22" t="s">
        <v>702</v>
      </c>
      <c r="L70" s="36" t="s">
        <v>84</v>
      </c>
      <c r="M70" s="36" t="s">
        <v>84</v>
      </c>
      <c r="N70" s="37" t="s">
        <v>85</v>
      </c>
      <c r="O70" s="38">
        <v>165.0</v>
      </c>
      <c r="P70" s="38">
        <v>140.0</v>
      </c>
      <c r="Q70" s="38">
        <v>90.0</v>
      </c>
      <c r="R70" s="38">
        <v>210.0</v>
      </c>
      <c r="S70" s="70" t="s">
        <v>703</v>
      </c>
      <c r="T70" s="70" t="s">
        <v>690</v>
      </c>
      <c r="U70" s="38" t="s">
        <v>691</v>
      </c>
      <c r="V70" s="38" t="s">
        <v>692</v>
      </c>
      <c r="W70" s="38" t="s">
        <v>589</v>
      </c>
      <c r="X70" s="91">
        <v>260.0</v>
      </c>
      <c r="Y70" s="40" t="s">
        <v>91</v>
      </c>
      <c r="Z70" s="38">
        <v>1.0</v>
      </c>
      <c r="AA70" s="91" t="s">
        <v>590</v>
      </c>
      <c r="AB70" s="38" t="s">
        <v>93</v>
      </c>
      <c r="AC70" s="41" t="s">
        <v>704</v>
      </c>
      <c r="AD70" s="38" t="s">
        <v>95</v>
      </c>
      <c r="AE70" s="85" t="s">
        <v>694</v>
      </c>
      <c r="AF70" s="70" t="s">
        <v>695</v>
      </c>
      <c r="AG70" s="38" t="s">
        <v>98</v>
      </c>
      <c r="AH70" s="38" t="s">
        <v>99</v>
      </c>
      <c r="AI70" s="44" t="s">
        <v>100</v>
      </c>
      <c r="AJ70" s="44">
        <v>0.0</v>
      </c>
      <c r="AK70" s="63" t="str">
        <f t="shared" si="16"/>
        <v>https://getfile.dokpub.com/yandex/get/https://disk.yandex.ru/d/u27F2VcKRDSxsA/v1.mp4</v>
      </c>
      <c r="AL70" s="46" t="s">
        <v>102</v>
      </c>
      <c r="AM70" s="46" t="s">
        <v>103</v>
      </c>
      <c r="AN70" s="46" t="s">
        <v>104</v>
      </c>
      <c r="AO70" s="46" t="s">
        <v>105</v>
      </c>
      <c r="AP70" s="46" t="s">
        <v>106</v>
      </c>
      <c r="AQ70" s="46">
        <f t="shared" si="3"/>
        <v>612</v>
      </c>
      <c r="AR70" s="47">
        <f t="shared" si="4"/>
        <v>0.32</v>
      </c>
      <c r="AS70" s="46" t="s">
        <v>107</v>
      </c>
      <c r="AT70" s="46" t="s">
        <v>108</v>
      </c>
      <c r="AU70" s="46" t="s">
        <v>109</v>
      </c>
      <c r="AV70" s="46" t="s">
        <v>110</v>
      </c>
      <c r="AW70" s="46" t="s">
        <v>111</v>
      </c>
      <c r="AX70" s="48" t="s">
        <v>155</v>
      </c>
      <c r="AY70" s="49">
        <v>91.0</v>
      </c>
      <c r="AZ70" s="49">
        <v>150.0</v>
      </c>
      <c r="BA70" s="64">
        <f>BA69*2</f>
        <v>144</v>
      </c>
      <c r="BB70" s="46">
        <v>10.0</v>
      </c>
      <c r="BC70" s="46">
        <v>10.0</v>
      </c>
      <c r="BD70" s="51">
        <v>0.2</v>
      </c>
      <c r="BE70" s="46">
        <f t="shared" si="5"/>
        <v>100.8</v>
      </c>
      <c r="BF70" s="52"/>
      <c r="BG70" s="53">
        <f t="shared" si="6"/>
        <v>148.2</v>
      </c>
      <c r="BH70" s="53">
        <f t="shared" si="7"/>
        <v>89.2</v>
      </c>
      <c r="BI70" s="54">
        <f t="shared" si="8"/>
        <v>0.294047619</v>
      </c>
      <c r="BJ70" s="47">
        <f t="shared" si="9"/>
        <v>0.176984127</v>
      </c>
      <c r="BK70" s="55">
        <f t="shared" si="10"/>
        <v>0.32</v>
      </c>
      <c r="BL70" s="56">
        <f t="shared" si="11"/>
        <v>619</v>
      </c>
      <c r="BM70" s="57">
        <f t="shared" si="12"/>
        <v>0.29273021</v>
      </c>
      <c r="BN70" s="46">
        <f t="shared" si="13"/>
        <v>2.646</v>
      </c>
      <c r="BO70" s="46">
        <v>25.0</v>
      </c>
      <c r="BP70" s="46">
        <v>7.0</v>
      </c>
      <c r="BQ70" s="47">
        <v>1.25</v>
      </c>
      <c r="BR70" s="46">
        <f t="shared" si="14"/>
        <v>48.75</v>
      </c>
      <c r="BS70" s="46">
        <f t="shared" si="15"/>
        <v>101.25</v>
      </c>
      <c r="BT70" s="46" t="s">
        <v>122</v>
      </c>
      <c r="BU70" s="65"/>
      <c r="BV70" s="59"/>
      <c r="BW70" s="59"/>
      <c r="BX70" s="60"/>
      <c r="BY70" s="61" t="str">
        <f t="shared" si="19"/>
        <v>https://getfile.dokpub.com/yandex/get/https://disk.yandex.ru/d/HwiNN5u5TW5ibQ/1.jpg, https://getfile.dokpub.com/yandex/get/https://disk.yandex.ru/d/HwiNN5u5TW5ibQ/2.jpg, https://getfile.dokpub.com/yandex/get/https://disk.yandex.ru/d/HwiNN5u5TW5ibQ/3.jpg, https://getfile.dokpub.com/yandex/get/https://disk.yandex.ru/d/HwiNN5u5TW5ibQ/4.jpg, https://getfile.dokpub.com/yandex/get/https://disk.yandex.ru/d/HwiNN5u5TW5ibQ/5.jpg</v>
      </c>
      <c r="BZ70" s="66" t="s">
        <v>705</v>
      </c>
      <c r="CA70" s="59" t="s">
        <v>704</v>
      </c>
      <c r="CB70" s="62"/>
      <c r="CC70" s="59"/>
    </row>
    <row r="71" ht="30.0" customHeight="1">
      <c r="A71" s="73"/>
      <c r="B71" s="67" t="s">
        <v>706</v>
      </c>
      <c r="C71" s="68" t="str">
        <f>IF('Стоп-лист'!D$37 = "стоп", "стоп" , "")</f>
        <v/>
      </c>
      <c r="D71" s="29">
        <f t="shared" si="18"/>
        <v>50</v>
      </c>
      <c r="E71" s="30" t="s">
        <v>707</v>
      </c>
      <c r="F71" s="31" t="s">
        <v>708</v>
      </c>
      <c r="G71" s="32" t="s">
        <v>709</v>
      </c>
      <c r="H71" s="33">
        <v>1300.0</v>
      </c>
      <c r="I71" s="34">
        <v>0.45999999999999996</v>
      </c>
      <c r="J71" s="35">
        <f t="shared" si="2"/>
        <v>702</v>
      </c>
      <c r="K71" s="22" t="s">
        <v>710</v>
      </c>
      <c r="L71" s="36" t="s">
        <v>84</v>
      </c>
      <c r="M71" s="36" t="s">
        <v>84</v>
      </c>
      <c r="N71" s="37" t="s">
        <v>85</v>
      </c>
      <c r="O71" s="38">
        <v>235.0</v>
      </c>
      <c r="P71" s="38">
        <v>150.0</v>
      </c>
      <c r="Q71" s="38">
        <v>100.0</v>
      </c>
      <c r="R71" s="38">
        <v>190.0</v>
      </c>
      <c r="S71" s="70" t="s">
        <v>711</v>
      </c>
      <c r="T71" s="70" t="s">
        <v>690</v>
      </c>
      <c r="U71" s="38" t="s">
        <v>691</v>
      </c>
      <c r="V71" s="38" t="s">
        <v>692</v>
      </c>
      <c r="W71" s="38" t="s">
        <v>589</v>
      </c>
      <c r="X71" s="91">
        <v>260.0</v>
      </c>
      <c r="Y71" s="40" t="s">
        <v>91</v>
      </c>
      <c r="Z71" s="40">
        <v>1.5</v>
      </c>
      <c r="AA71" s="91" t="s">
        <v>590</v>
      </c>
      <c r="AB71" s="38" t="s">
        <v>93</v>
      </c>
      <c r="AC71" s="41" t="s">
        <v>712</v>
      </c>
      <c r="AD71" s="38" t="s">
        <v>95</v>
      </c>
      <c r="AE71" s="85" t="s">
        <v>694</v>
      </c>
      <c r="AF71" s="70" t="s">
        <v>695</v>
      </c>
      <c r="AG71" s="38" t="s">
        <v>98</v>
      </c>
      <c r="AH71" s="38" t="s">
        <v>99</v>
      </c>
      <c r="AI71" s="44" t="s">
        <v>100</v>
      </c>
      <c r="AJ71" s="44">
        <v>0.0</v>
      </c>
      <c r="AK71" s="63" t="str">
        <f t="shared" si="16"/>
        <v>https://getfile.dokpub.com/yandex/get/https://disk.yandex.ru/d/u27F2VcKRDSxsA/v1.mp4</v>
      </c>
      <c r="AL71" s="46" t="s">
        <v>102</v>
      </c>
      <c r="AM71" s="46" t="s">
        <v>103</v>
      </c>
      <c r="AN71" s="46" t="s">
        <v>104</v>
      </c>
      <c r="AO71" s="46" t="s">
        <v>105</v>
      </c>
      <c r="AP71" s="46" t="s">
        <v>106</v>
      </c>
      <c r="AQ71" s="46">
        <f t="shared" si="3"/>
        <v>819</v>
      </c>
      <c r="AR71" s="47">
        <f t="shared" si="4"/>
        <v>0.37</v>
      </c>
      <c r="AS71" s="46" t="s">
        <v>107</v>
      </c>
      <c r="AT71" s="46" t="s">
        <v>108</v>
      </c>
      <c r="AU71" s="46" t="s">
        <v>109</v>
      </c>
      <c r="AV71" s="46" t="s">
        <v>110</v>
      </c>
      <c r="AW71" s="46" t="s">
        <v>111</v>
      </c>
      <c r="AX71" s="48" t="s">
        <v>155</v>
      </c>
      <c r="AY71" s="49">
        <v>110.0</v>
      </c>
      <c r="AZ71" s="49">
        <v>171.0</v>
      </c>
      <c r="BA71" s="64">
        <f>BA69*3</f>
        <v>216</v>
      </c>
      <c r="BB71" s="46">
        <v>15.0</v>
      </c>
      <c r="BC71" s="46">
        <v>15.0</v>
      </c>
      <c r="BD71" s="51">
        <v>0.2</v>
      </c>
      <c r="BE71" s="46">
        <f t="shared" si="5"/>
        <v>140.4</v>
      </c>
      <c r="BF71" s="52"/>
      <c r="BG71" s="53">
        <f t="shared" si="6"/>
        <v>205.6</v>
      </c>
      <c r="BH71" s="53">
        <f t="shared" si="7"/>
        <v>144.6</v>
      </c>
      <c r="BI71" s="47">
        <f t="shared" si="8"/>
        <v>0.2928774929</v>
      </c>
      <c r="BJ71" s="47">
        <f t="shared" si="9"/>
        <v>0.205982906</v>
      </c>
      <c r="BK71" s="55">
        <f t="shared" si="10"/>
        <v>0.37</v>
      </c>
      <c r="BL71" s="56">
        <f t="shared" si="11"/>
        <v>831</v>
      </c>
      <c r="BM71" s="57">
        <f t="shared" si="12"/>
        <v>0.2981949458</v>
      </c>
      <c r="BN71" s="46">
        <f t="shared" si="13"/>
        <v>2.85</v>
      </c>
      <c r="BO71" s="46">
        <v>25.0</v>
      </c>
      <c r="BP71" s="46">
        <v>7.0</v>
      </c>
      <c r="BQ71" s="47">
        <v>1.25</v>
      </c>
      <c r="BR71" s="46">
        <f t="shared" si="14"/>
        <v>48.75</v>
      </c>
      <c r="BS71" s="46">
        <f t="shared" si="15"/>
        <v>122.25</v>
      </c>
      <c r="BT71" s="46" t="s">
        <v>131</v>
      </c>
      <c r="BU71" s="65"/>
      <c r="BV71" s="59"/>
      <c r="BW71" s="59"/>
      <c r="BX71" s="60"/>
      <c r="BY71" s="61" t="str">
        <f t="shared" si="19"/>
        <v>https://getfile.dokpub.com/yandex/get/https://disk.yandex.ru/d/aqnwOWrtHF0P4g/1.jpg, https://getfile.dokpub.com/yandex/get/https://disk.yandex.ru/d/aqnwOWrtHF0P4g/2.jpg, https://getfile.dokpub.com/yandex/get/https://disk.yandex.ru/d/aqnwOWrtHF0P4g/3.jpg, https://getfile.dokpub.com/yandex/get/https://disk.yandex.ru/d/aqnwOWrtHF0P4g/4.jpg, https://getfile.dokpub.com/yandex/get/https://disk.yandex.ru/d/aqnwOWrtHF0P4g/5.jpg</v>
      </c>
      <c r="BZ71" s="66" t="s">
        <v>713</v>
      </c>
      <c r="CA71" s="59" t="s">
        <v>712</v>
      </c>
      <c r="CB71" s="62"/>
      <c r="CC71" s="59"/>
    </row>
    <row r="72" ht="30.0" customHeight="1">
      <c r="A72" s="73"/>
      <c r="B72" s="67" t="s">
        <v>714</v>
      </c>
      <c r="C72" s="68" t="str">
        <f>IF('Стоп-лист'!C$37 = "стоп", "стоп" , "")</f>
        <v>стоп</v>
      </c>
      <c r="D72" s="29">
        <f t="shared" si="18"/>
        <v>0</v>
      </c>
      <c r="E72" s="30" t="s">
        <v>715</v>
      </c>
      <c r="F72" s="31" t="s">
        <v>716</v>
      </c>
      <c r="G72" s="32" t="s">
        <v>717</v>
      </c>
      <c r="H72" s="33">
        <v>2300.0</v>
      </c>
      <c r="I72" s="34">
        <v>0.47</v>
      </c>
      <c r="J72" s="35">
        <f t="shared" si="2"/>
        <v>1219</v>
      </c>
      <c r="K72" s="22" t="s">
        <v>718</v>
      </c>
      <c r="L72" s="36" t="s">
        <v>84</v>
      </c>
      <c r="M72" s="36" t="s">
        <v>84</v>
      </c>
      <c r="N72" s="37" t="s">
        <v>85</v>
      </c>
      <c r="O72" s="38">
        <v>470.0</v>
      </c>
      <c r="P72" s="38">
        <v>160.0</v>
      </c>
      <c r="Q72" s="38">
        <v>150.0</v>
      </c>
      <c r="R72" s="38">
        <v>240.0</v>
      </c>
      <c r="S72" s="70" t="s">
        <v>719</v>
      </c>
      <c r="T72" s="70" t="s">
        <v>690</v>
      </c>
      <c r="U72" s="38" t="s">
        <v>691</v>
      </c>
      <c r="V72" s="38" t="s">
        <v>692</v>
      </c>
      <c r="W72" s="38" t="s">
        <v>589</v>
      </c>
      <c r="X72" s="91">
        <v>260.0</v>
      </c>
      <c r="Y72" s="40">
        <v>1.0</v>
      </c>
      <c r="Z72" s="40">
        <v>1.5</v>
      </c>
      <c r="AA72" s="91" t="s">
        <v>590</v>
      </c>
      <c r="AB72" s="38" t="s">
        <v>93</v>
      </c>
      <c r="AC72" s="41" t="s">
        <v>720</v>
      </c>
      <c r="AD72" s="38" t="s">
        <v>95</v>
      </c>
      <c r="AE72" s="85" t="s">
        <v>694</v>
      </c>
      <c r="AF72" s="70" t="s">
        <v>695</v>
      </c>
      <c r="AG72" s="38" t="s">
        <v>98</v>
      </c>
      <c r="AH72" s="38" t="s">
        <v>99</v>
      </c>
      <c r="AI72" s="44" t="s">
        <v>100</v>
      </c>
      <c r="AJ72" s="44">
        <v>0.0</v>
      </c>
      <c r="AK72" s="63" t="str">
        <f t="shared" si="16"/>
        <v>https://getfile.dokpub.com/yandex/get/https://disk.yandex.ru/d/u27F2VcKRDSxsA/v1.mp4</v>
      </c>
      <c r="AL72" s="46" t="s">
        <v>102</v>
      </c>
      <c r="AM72" s="46" t="s">
        <v>103</v>
      </c>
      <c r="AN72" s="46" t="s">
        <v>104</v>
      </c>
      <c r="AO72" s="46" t="s">
        <v>105</v>
      </c>
      <c r="AP72" s="46" t="s">
        <v>106</v>
      </c>
      <c r="AQ72" s="46">
        <f t="shared" si="3"/>
        <v>1380</v>
      </c>
      <c r="AR72" s="47">
        <f t="shared" si="4"/>
        <v>0.4</v>
      </c>
      <c r="AS72" s="46" t="s">
        <v>107</v>
      </c>
      <c r="AT72" s="46" t="s">
        <v>108</v>
      </c>
      <c r="AU72" s="46" t="s">
        <v>109</v>
      </c>
      <c r="AV72" s="46" t="s">
        <v>110</v>
      </c>
      <c r="AW72" s="46" t="s">
        <v>111</v>
      </c>
      <c r="AX72" s="48" t="s">
        <v>155</v>
      </c>
      <c r="AY72" s="49">
        <v>148.0</v>
      </c>
      <c r="AZ72" s="49">
        <v>217.0</v>
      </c>
      <c r="BA72" s="64">
        <f>BA71*2</f>
        <v>432</v>
      </c>
      <c r="BB72" s="46">
        <v>20.0</v>
      </c>
      <c r="BC72" s="46">
        <v>20.0</v>
      </c>
      <c r="BD72" s="51">
        <v>0.2</v>
      </c>
      <c r="BE72" s="46">
        <f t="shared" si="5"/>
        <v>243.8</v>
      </c>
      <c r="BF72" s="52"/>
      <c r="BG72" s="53">
        <f t="shared" si="6"/>
        <v>355.2</v>
      </c>
      <c r="BH72" s="53">
        <f t="shared" si="7"/>
        <v>286.2</v>
      </c>
      <c r="BI72" s="47">
        <f t="shared" si="8"/>
        <v>0.2913863823</v>
      </c>
      <c r="BJ72" s="47">
        <f t="shared" si="9"/>
        <v>0.2347826087</v>
      </c>
      <c r="BK72" s="55">
        <f t="shared" si="10"/>
        <v>0.4</v>
      </c>
      <c r="BL72" s="56">
        <f t="shared" si="11"/>
        <v>1392</v>
      </c>
      <c r="BM72" s="57">
        <f t="shared" si="12"/>
        <v>0.3050287356</v>
      </c>
      <c r="BN72" s="46">
        <f t="shared" si="13"/>
        <v>5.76</v>
      </c>
      <c r="BO72" s="46">
        <v>25.0</v>
      </c>
      <c r="BP72" s="46">
        <v>7.0</v>
      </c>
      <c r="BQ72" s="47">
        <v>1.25</v>
      </c>
      <c r="BR72" s="46">
        <f t="shared" si="14"/>
        <v>75</v>
      </c>
      <c r="BS72" s="46">
        <f t="shared" si="15"/>
        <v>142</v>
      </c>
      <c r="BT72" s="46" t="s">
        <v>139</v>
      </c>
      <c r="BU72" s="65"/>
      <c r="BV72" s="59"/>
      <c r="BW72" s="59" t="s">
        <v>721</v>
      </c>
      <c r="BX72" s="60"/>
      <c r="BY72" s="61" t="str">
        <f t="shared" si="19"/>
        <v>https://getfile.dokpub.com/yandex/get/https://disk.yandex.ru/d/JtBs-EKCKbQWug/1.jpg, https://getfile.dokpub.com/yandex/get/https://disk.yandex.ru/d/JtBs-EKCKbQWug/2.jpg, https://getfile.dokpub.com/yandex/get/https://disk.yandex.ru/d/JtBs-EKCKbQWug/3.jpg, https://getfile.dokpub.com/yandex/get/https://disk.yandex.ru/d/JtBs-EKCKbQWug/4.jpg, https://getfile.dokpub.com/yandex/get/https://disk.yandex.ru/d/JtBs-EKCKbQWug/5.jpg</v>
      </c>
      <c r="BZ72" s="66" t="s">
        <v>722</v>
      </c>
      <c r="CA72" s="59" t="s">
        <v>720</v>
      </c>
      <c r="CB72" s="62"/>
      <c r="CC72" s="59"/>
    </row>
    <row r="73" ht="30.0" customHeight="1">
      <c r="A73" s="73"/>
      <c r="B73" s="67" t="s">
        <v>723</v>
      </c>
      <c r="C73" s="68" t="str">
        <f>IF('Стоп-лист'!C$37 = "стоп", "стоп" , "")</f>
        <v>стоп</v>
      </c>
      <c r="D73" s="29">
        <f t="shared" si="18"/>
        <v>0</v>
      </c>
      <c r="E73" s="30" t="s">
        <v>724</v>
      </c>
      <c r="F73" s="31" t="s">
        <v>725</v>
      </c>
      <c r="G73" s="32" t="s">
        <v>726</v>
      </c>
      <c r="H73" s="33">
        <v>3400.0</v>
      </c>
      <c r="I73" s="34">
        <v>0.48</v>
      </c>
      <c r="J73" s="35">
        <f t="shared" si="2"/>
        <v>1768</v>
      </c>
      <c r="K73" s="22" t="s">
        <v>727</v>
      </c>
      <c r="L73" s="36" t="s">
        <v>84</v>
      </c>
      <c r="M73" s="36" t="s">
        <v>84</v>
      </c>
      <c r="N73" s="37" t="s">
        <v>85</v>
      </c>
      <c r="O73" s="38">
        <v>640.0</v>
      </c>
      <c r="P73" s="38">
        <v>210.0</v>
      </c>
      <c r="Q73" s="38">
        <v>170.0</v>
      </c>
      <c r="R73" s="38">
        <v>220.0</v>
      </c>
      <c r="S73" s="70" t="s">
        <v>728</v>
      </c>
      <c r="T73" s="70" t="s">
        <v>690</v>
      </c>
      <c r="U73" s="38" t="s">
        <v>691</v>
      </c>
      <c r="V73" s="38" t="s">
        <v>692</v>
      </c>
      <c r="W73" s="38" t="s">
        <v>589</v>
      </c>
      <c r="X73" s="91">
        <v>260.0</v>
      </c>
      <c r="Y73" s="40">
        <v>1.5</v>
      </c>
      <c r="Z73" s="40">
        <v>1.5</v>
      </c>
      <c r="AA73" s="91" t="s">
        <v>590</v>
      </c>
      <c r="AB73" s="38" t="s">
        <v>93</v>
      </c>
      <c r="AC73" s="41" t="s">
        <v>729</v>
      </c>
      <c r="AD73" s="38" t="s">
        <v>95</v>
      </c>
      <c r="AE73" s="85" t="s">
        <v>694</v>
      </c>
      <c r="AF73" s="70" t="s">
        <v>695</v>
      </c>
      <c r="AG73" s="38" t="s">
        <v>98</v>
      </c>
      <c r="AH73" s="38" t="s">
        <v>99</v>
      </c>
      <c r="AI73" s="44" t="s">
        <v>100</v>
      </c>
      <c r="AJ73" s="44">
        <v>0.0</v>
      </c>
      <c r="AK73" s="63" t="str">
        <f t="shared" si="16"/>
        <v>https://getfile.dokpub.com/yandex/get/https://disk.yandex.ru/d/u27F2VcKRDSxsA/v1.mp4</v>
      </c>
      <c r="AL73" s="46" t="s">
        <v>102</v>
      </c>
      <c r="AM73" s="46" t="s">
        <v>103</v>
      </c>
      <c r="AN73" s="46" t="s">
        <v>104</v>
      </c>
      <c r="AO73" s="46" t="s">
        <v>105</v>
      </c>
      <c r="AP73" s="46" t="s">
        <v>106</v>
      </c>
      <c r="AQ73" s="46">
        <f t="shared" si="3"/>
        <v>1972</v>
      </c>
      <c r="AR73" s="47">
        <f t="shared" si="4"/>
        <v>0.42</v>
      </c>
      <c r="AS73" s="46" t="s">
        <v>107</v>
      </c>
      <c r="AT73" s="46" t="s">
        <v>108</v>
      </c>
      <c r="AU73" s="46" t="s">
        <v>109</v>
      </c>
      <c r="AV73" s="46" t="s">
        <v>110</v>
      </c>
      <c r="AW73" s="46" t="s">
        <v>111</v>
      </c>
      <c r="AX73" s="48" t="s">
        <v>155</v>
      </c>
      <c r="AY73" s="49">
        <v>192.0</v>
      </c>
      <c r="AZ73" s="49">
        <v>274.0</v>
      </c>
      <c r="BA73" s="64">
        <f>BA71*3</f>
        <v>648</v>
      </c>
      <c r="BB73" s="46">
        <v>30.0</v>
      </c>
      <c r="BC73" s="46">
        <v>30.0</v>
      </c>
      <c r="BD73" s="51">
        <v>0.2</v>
      </c>
      <c r="BE73" s="46">
        <f t="shared" si="5"/>
        <v>353.6</v>
      </c>
      <c r="BF73" s="52"/>
      <c r="BG73" s="53">
        <f t="shared" si="6"/>
        <v>514.4</v>
      </c>
      <c r="BH73" s="53">
        <f t="shared" si="7"/>
        <v>432.4</v>
      </c>
      <c r="BI73" s="47">
        <f t="shared" si="8"/>
        <v>0.2909502262</v>
      </c>
      <c r="BJ73" s="47">
        <f t="shared" si="9"/>
        <v>0.2445701357</v>
      </c>
      <c r="BK73" s="55">
        <f t="shared" si="10"/>
        <v>0.42</v>
      </c>
      <c r="BL73" s="56">
        <f t="shared" si="11"/>
        <v>1993</v>
      </c>
      <c r="BM73" s="57">
        <f t="shared" si="12"/>
        <v>0.3072754641</v>
      </c>
      <c r="BN73" s="46">
        <f t="shared" si="13"/>
        <v>7.854</v>
      </c>
      <c r="BO73" s="46">
        <v>25.0</v>
      </c>
      <c r="BP73" s="46">
        <v>7.0</v>
      </c>
      <c r="BQ73" s="47">
        <v>1.25</v>
      </c>
      <c r="BR73" s="46">
        <f t="shared" si="14"/>
        <v>92.5</v>
      </c>
      <c r="BS73" s="46">
        <f t="shared" si="15"/>
        <v>181.5</v>
      </c>
      <c r="BT73" s="46" t="s">
        <v>147</v>
      </c>
      <c r="BU73" s="65"/>
      <c r="BV73" s="59"/>
      <c r="BW73" s="59"/>
      <c r="BX73" s="60"/>
      <c r="BY73" s="61" t="str">
        <f t="shared" si="19"/>
        <v>https://getfile.dokpub.com/yandex/get/https://disk.yandex.ru/d/6NHMMxqcv0ktKQ/1.jpg, https://getfile.dokpub.com/yandex/get/https://disk.yandex.ru/d/6NHMMxqcv0ktKQ/2.jpg, https://getfile.dokpub.com/yandex/get/https://disk.yandex.ru/d/6NHMMxqcv0ktKQ/3.jpg, https://getfile.dokpub.com/yandex/get/https://disk.yandex.ru/d/6NHMMxqcv0ktKQ/4.jpg, https://getfile.dokpub.com/yandex/get/https://disk.yandex.ru/d/6NHMMxqcv0ktKQ/5.jpg</v>
      </c>
      <c r="BZ73" s="66" t="s">
        <v>730</v>
      </c>
      <c r="CA73" s="59" t="s">
        <v>729</v>
      </c>
      <c r="CB73" s="62"/>
      <c r="CC73" s="59"/>
    </row>
    <row r="74" ht="30.0" customHeight="1">
      <c r="A74" s="73"/>
      <c r="B74" s="67" t="s">
        <v>731</v>
      </c>
      <c r="C74" s="68" t="str">
        <f>IF('Стоп-лист'!C$37 = "стоп", "стоп" , "")</f>
        <v>стоп</v>
      </c>
      <c r="D74" s="29">
        <f t="shared" si="18"/>
        <v>0</v>
      </c>
      <c r="E74" s="30" t="s">
        <v>732</v>
      </c>
      <c r="F74" s="31" t="s">
        <v>733</v>
      </c>
      <c r="G74" s="32" t="s">
        <v>734</v>
      </c>
      <c r="H74" s="33">
        <v>4600.0</v>
      </c>
      <c r="I74" s="34">
        <v>0.41</v>
      </c>
      <c r="J74" s="35">
        <f t="shared" si="2"/>
        <v>2714</v>
      </c>
      <c r="K74" s="22" t="s">
        <v>735</v>
      </c>
      <c r="L74" s="36" t="s">
        <v>84</v>
      </c>
      <c r="M74" s="36" t="s">
        <v>84</v>
      </c>
      <c r="N74" s="37" t="s">
        <v>85</v>
      </c>
      <c r="O74" s="38">
        <v>950.0</v>
      </c>
      <c r="P74" s="38">
        <v>300.0</v>
      </c>
      <c r="Q74" s="38">
        <v>200.0</v>
      </c>
      <c r="R74" s="38">
        <v>500.0</v>
      </c>
      <c r="S74" s="70" t="s">
        <v>736</v>
      </c>
      <c r="T74" s="70" t="s">
        <v>690</v>
      </c>
      <c r="U74" s="38" t="s">
        <v>691</v>
      </c>
      <c r="V74" s="38" t="s">
        <v>692</v>
      </c>
      <c r="W74" s="38" t="s">
        <v>589</v>
      </c>
      <c r="X74" s="91">
        <v>260.0</v>
      </c>
      <c r="Y74" s="40">
        <v>2.0</v>
      </c>
      <c r="Z74" s="40">
        <v>1.5</v>
      </c>
      <c r="AA74" s="91" t="s">
        <v>590</v>
      </c>
      <c r="AB74" s="38" t="s">
        <v>93</v>
      </c>
      <c r="AC74" s="41" t="s">
        <v>737</v>
      </c>
      <c r="AD74" s="38" t="s">
        <v>95</v>
      </c>
      <c r="AE74" s="85" t="s">
        <v>694</v>
      </c>
      <c r="AF74" s="70" t="s">
        <v>695</v>
      </c>
      <c r="AG74" s="38" t="s">
        <v>98</v>
      </c>
      <c r="AH74" s="38" t="s">
        <v>99</v>
      </c>
      <c r="AI74" s="44" t="s">
        <v>100</v>
      </c>
      <c r="AJ74" s="44">
        <v>0.0</v>
      </c>
      <c r="AK74" s="63" t="str">
        <f t="shared" si="16"/>
        <v>https://getfile.dokpub.com/yandex/get/https://disk.yandex.ru/d/u27F2VcKRDSxsA/v1.mp4</v>
      </c>
      <c r="AL74" s="46" t="s">
        <v>102</v>
      </c>
      <c r="AM74" s="46" t="s">
        <v>103</v>
      </c>
      <c r="AN74" s="46" t="s">
        <v>104</v>
      </c>
      <c r="AO74" s="46" t="s">
        <v>105</v>
      </c>
      <c r="AP74" s="46" t="s">
        <v>106</v>
      </c>
      <c r="AQ74" s="46">
        <f t="shared" si="3"/>
        <v>3082</v>
      </c>
      <c r="AR74" s="47">
        <f t="shared" si="4"/>
        <v>0.33</v>
      </c>
      <c r="AS74" s="46" t="s">
        <v>107</v>
      </c>
      <c r="AT74" s="46" t="s">
        <v>108</v>
      </c>
      <c r="AU74" s="46" t="s">
        <v>109</v>
      </c>
      <c r="AV74" s="46" t="s">
        <v>110</v>
      </c>
      <c r="AW74" s="46" t="s">
        <v>111</v>
      </c>
      <c r="AX74" s="48" t="s">
        <v>112</v>
      </c>
      <c r="AY74" s="49">
        <v>394.0</v>
      </c>
      <c r="AZ74" s="49">
        <v>552.0</v>
      </c>
      <c r="BA74" s="64">
        <f>BA72*2</f>
        <v>864</v>
      </c>
      <c r="BB74" s="46">
        <v>30.0</v>
      </c>
      <c r="BC74" s="46">
        <v>80.0</v>
      </c>
      <c r="BD74" s="51">
        <v>0.2</v>
      </c>
      <c r="BE74" s="46">
        <f t="shared" si="5"/>
        <v>542.8</v>
      </c>
      <c r="BF74" s="52"/>
      <c r="BG74" s="53">
        <f t="shared" si="6"/>
        <v>803.2</v>
      </c>
      <c r="BH74" s="53">
        <f t="shared" si="7"/>
        <v>645.2</v>
      </c>
      <c r="BI74" s="47">
        <f t="shared" si="8"/>
        <v>0.2959469418</v>
      </c>
      <c r="BJ74" s="47">
        <f t="shared" si="9"/>
        <v>0.2377302874</v>
      </c>
      <c r="BK74" s="55">
        <f t="shared" si="10"/>
        <v>0.33</v>
      </c>
      <c r="BL74" s="56">
        <f t="shared" si="11"/>
        <v>3087</v>
      </c>
      <c r="BM74" s="57">
        <f t="shared" si="12"/>
        <v>0.3056689342</v>
      </c>
      <c r="BN74" s="46">
        <f t="shared" si="13"/>
        <v>30</v>
      </c>
      <c r="BO74" s="46">
        <v>25.0</v>
      </c>
      <c r="BP74" s="46">
        <v>7.0</v>
      </c>
      <c r="BQ74" s="47">
        <v>1.25</v>
      </c>
      <c r="BR74" s="46">
        <f t="shared" si="14"/>
        <v>285</v>
      </c>
      <c r="BS74" s="46">
        <f t="shared" si="15"/>
        <v>267</v>
      </c>
      <c r="BT74" s="46" t="s">
        <v>156</v>
      </c>
      <c r="BU74" s="65"/>
      <c r="BV74" s="59"/>
      <c r="BW74" s="59"/>
      <c r="BX74" s="60"/>
      <c r="BY74" s="61" t="str">
        <f t="shared" si="19"/>
        <v>https://getfile.dokpub.com/yandex/get/https://disk.yandex.ru/d/zgI7NKq3lLZUZA/1.jpg, https://getfile.dokpub.com/yandex/get/https://disk.yandex.ru/d/zgI7NKq3lLZUZA/2.jpg, https://getfile.dokpub.com/yandex/get/https://disk.yandex.ru/d/zgI7NKq3lLZUZA/3.jpg, https://getfile.dokpub.com/yandex/get/https://disk.yandex.ru/d/zgI7NKq3lLZUZA/4.jpg, https://getfile.dokpub.com/yandex/get/https://disk.yandex.ru/d/zgI7NKq3lLZUZA/5.jpg</v>
      </c>
      <c r="BZ74" s="66" t="s">
        <v>738</v>
      </c>
      <c r="CA74" s="59" t="s">
        <v>737</v>
      </c>
      <c r="CB74" s="62"/>
      <c r="CC74" s="59"/>
    </row>
    <row r="75" ht="30.0" customHeight="1">
      <c r="A75" s="73"/>
      <c r="B75" s="67" t="s">
        <v>739</v>
      </c>
      <c r="C75" s="68" t="str">
        <f>IF('Стоп-лист'!C$37 = "стоп", "стоп" , "")</f>
        <v>стоп</v>
      </c>
      <c r="D75" s="29">
        <f t="shared" si="18"/>
        <v>0</v>
      </c>
      <c r="E75" s="30" t="s">
        <v>740</v>
      </c>
      <c r="F75" s="31" t="s">
        <v>741</v>
      </c>
      <c r="G75" s="32" t="s">
        <v>742</v>
      </c>
      <c r="H75" s="33">
        <v>6900.0</v>
      </c>
      <c r="I75" s="34">
        <v>0.44</v>
      </c>
      <c r="J75" s="35">
        <f t="shared" si="2"/>
        <v>3864</v>
      </c>
      <c r="K75" s="22" t="s">
        <v>743</v>
      </c>
      <c r="L75" s="36" t="s">
        <v>84</v>
      </c>
      <c r="M75" s="36" t="s">
        <v>84</v>
      </c>
      <c r="N75" s="37" t="s">
        <v>85</v>
      </c>
      <c r="O75" s="38">
        <v>1450.0</v>
      </c>
      <c r="P75" s="38">
        <v>300.0</v>
      </c>
      <c r="Q75" s="38">
        <v>250.0</v>
      </c>
      <c r="R75" s="38">
        <v>550.0</v>
      </c>
      <c r="S75" s="70" t="s">
        <v>744</v>
      </c>
      <c r="T75" s="70" t="s">
        <v>690</v>
      </c>
      <c r="U75" s="38" t="s">
        <v>691</v>
      </c>
      <c r="V75" s="38" t="s">
        <v>692</v>
      </c>
      <c r="W75" s="38" t="s">
        <v>589</v>
      </c>
      <c r="X75" s="91">
        <v>260.0</v>
      </c>
      <c r="Y75" s="40">
        <v>3.0</v>
      </c>
      <c r="Z75" s="40">
        <v>1.5</v>
      </c>
      <c r="AA75" s="91" t="s">
        <v>590</v>
      </c>
      <c r="AB75" s="38" t="s">
        <v>93</v>
      </c>
      <c r="AC75" s="41" t="s">
        <v>745</v>
      </c>
      <c r="AD75" s="38" t="s">
        <v>95</v>
      </c>
      <c r="AE75" s="85" t="s">
        <v>694</v>
      </c>
      <c r="AF75" s="70" t="s">
        <v>695</v>
      </c>
      <c r="AG75" s="38" t="s">
        <v>98</v>
      </c>
      <c r="AH75" s="38" t="s">
        <v>99</v>
      </c>
      <c r="AI75" s="44" t="s">
        <v>100</v>
      </c>
      <c r="AJ75" s="44">
        <v>0.0</v>
      </c>
      <c r="AK75" s="63" t="str">
        <f t="shared" si="16"/>
        <v>https://getfile.dokpub.com/yandex/get/https://disk.yandex.ru/d/u27F2VcKRDSxsA/v1.mp4</v>
      </c>
      <c r="AL75" s="46" t="s">
        <v>102</v>
      </c>
      <c r="AM75" s="46" t="s">
        <v>103</v>
      </c>
      <c r="AN75" s="46" t="s">
        <v>104</v>
      </c>
      <c r="AO75" s="46" t="s">
        <v>105</v>
      </c>
      <c r="AP75" s="46" t="s">
        <v>106</v>
      </c>
      <c r="AQ75" s="46">
        <f t="shared" si="3"/>
        <v>4347</v>
      </c>
      <c r="AR75" s="47">
        <f t="shared" si="4"/>
        <v>0.37</v>
      </c>
      <c r="AS75" s="46" t="s">
        <v>107</v>
      </c>
      <c r="AT75" s="46" t="s">
        <v>108</v>
      </c>
      <c r="AU75" s="46" t="s">
        <v>109</v>
      </c>
      <c r="AV75" s="46" t="s">
        <v>110</v>
      </c>
      <c r="AW75" s="46" t="s">
        <v>111</v>
      </c>
      <c r="AX75" s="48" t="s">
        <v>112</v>
      </c>
      <c r="AY75" s="49">
        <v>549.0</v>
      </c>
      <c r="AZ75" s="49">
        <v>759.0</v>
      </c>
      <c r="BA75" s="64">
        <f>BA72*3</f>
        <v>1296</v>
      </c>
      <c r="BB75" s="46">
        <v>40.0</v>
      </c>
      <c r="BC75" s="46">
        <v>80.0</v>
      </c>
      <c r="BD75" s="51">
        <v>0.2</v>
      </c>
      <c r="BE75" s="46">
        <f t="shared" si="5"/>
        <v>772.8</v>
      </c>
      <c r="BF75" s="52"/>
      <c r="BG75" s="53">
        <f t="shared" si="6"/>
        <v>1126.2</v>
      </c>
      <c r="BH75" s="53">
        <f t="shared" si="7"/>
        <v>916.2</v>
      </c>
      <c r="BI75" s="47">
        <f t="shared" si="8"/>
        <v>0.2914596273</v>
      </c>
      <c r="BJ75" s="47">
        <f t="shared" si="9"/>
        <v>0.2371118012</v>
      </c>
      <c r="BK75" s="55">
        <f t="shared" si="10"/>
        <v>0.37</v>
      </c>
      <c r="BL75" s="56">
        <f t="shared" si="11"/>
        <v>4399</v>
      </c>
      <c r="BM75" s="57">
        <f t="shared" si="12"/>
        <v>0.3055694476</v>
      </c>
      <c r="BN75" s="46">
        <f t="shared" si="13"/>
        <v>41.25</v>
      </c>
      <c r="BO75" s="46">
        <v>25.0</v>
      </c>
      <c r="BP75" s="46">
        <v>7.0</v>
      </c>
      <c r="BQ75" s="47">
        <v>1.25</v>
      </c>
      <c r="BR75" s="46">
        <f t="shared" si="14"/>
        <v>390</v>
      </c>
      <c r="BS75" s="46">
        <f t="shared" si="15"/>
        <v>369</v>
      </c>
      <c r="BT75" s="46" t="s">
        <v>164</v>
      </c>
      <c r="BU75" s="65"/>
      <c r="BV75" s="59"/>
      <c r="BW75" s="59"/>
      <c r="BX75" s="60"/>
      <c r="BY75" s="61" t="str">
        <f t="shared" si="19"/>
        <v>https://getfile.dokpub.com/yandex/get/https://disk.yandex.ru/d/8nMLkdLMcV9i3A/1.jpg, https://getfile.dokpub.com/yandex/get/https://disk.yandex.ru/d/8nMLkdLMcV9i3A/2.jpg, https://getfile.dokpub.com/yandex/get/https://disk.yandex.ru/d/8nMLkdLMcV9i3A/3.jpg, https://getfile.dokpub.com/yandex/get/https://disk.yandex.ru/d/8nMLkdLMcV9i3A/4.jpg, https://getfile.dokpub.com/yandex/get/https://disk.yandex.ru/d/8nMLkdLMcV9i3A/5.jpg</v>
      </c>
      <c r="BZ75" s="66" t="s">
        <v>746</v>
      </c>
      <c r="CA75" s="59" t="s">
        <v>745</v>
      </c>
      <c r="CB75" s="62"/>
      <c r="CC75" s="59"/>
    </row>
    <row r="76" ht="30.0" customHeight="1">
      <c r="A76" s="73"/>
      <c r="B76" s="67" t="s">
        <v>747</v>
      </c>
      <c r="C76" s="68" t="str">
        <f>IF('Стоп-лист'!C$37 = "стоп", "стоп" , "")</f>
        <v>стоп</v>
      </c>
      <c r="D76" s="29">
        <f t="shared" si="18"/>
        <v>0</v>
      </c>
      <c r="E76" s="30" t="s">
        <v>748</v>
      </c>
      <c r="F76" s="31" t="s">
        <v>749</v>
      </c>
      <c r="G76" s="32" t="s">
        <v>750</v>
      </c>
      <c r="H76" s="33">
        <v>9200.0</v>
      </c>
      <c r="I76" s="34">
        <v>0.44999999999999996</v>
      </c>
      <c r="J76" s="35">
        <f t="shared" si="2"/>
        <v>5060</v>
      </c>
      <c r="K76" s="22" t="s">
        <v>751</v>
      </c>
      <c r="L76" s="36" t="s">
        <v>84</v>
      </c>
      <c r="M76" s="36" t="s">
        <v>84</v>
      </c>
      <c r="N76" s="37" t="s">
        <v>85</v>
      </c>
      <c r="O76" s="38">
        <v>1900.0</v>
      </c>
      <c r="P76" s="38">
        <v>350.0</v>
      </c>
      <c r="Q76" s="38">
        <v>250.0</v>
      </c>
      <c r="R76" s="38">
        <v>550.0</v>
      </c>
      <c r="S76" s="70" t="s">
        <v>752</v>
      </c>
      <c r="T76" s="70" t="s">
        <v>690</v>
      </c>
      <c r="U76" s="38" t="s">
        <v>691</v>
      </c>
      <c r="V76" s="38" t="s">
        <v>692</v>
      </c>
      <c r="W76" s="38" t="s">
        <v>589</v>
      </c>
      <c r="X76" s="91">
        <v>260.0</v>
      </c>
      <c r="Y76" s="40">
        <v>4.0</v>
      </c>
      <c r="Z76" s="40">
        <v>1.5</v>
      </c>
      <c r="AA76" s="91" t="s">
        <v>590</v>
      </c>
      <c r="AB76" s="38" t="s">
        <v>93</v>
      </c>
      <c r="AC76" s="41" t="s">
        <v>753</v>
      </c>
      <c r="AD76" s="38" t="s">
        <v>95</v>
      </c>
      <c r="AE76" s="85" t="s">
        <v>694</v>
      </c>
      <c r="AF76" s="70" t="s">
        <v>695</v>
      </c>
      <c r="AG76" s="38" t="s">
        <v>98</v>
      </c>
      <c r="AH76" s="38" t="s">
        <v>99</v>
      </c>
      <c r="AI76" s="44" t="s">
        <v>100</v>
      </c>
      <c r="AJ76" s="44">
        <v>0.0</v>
      </c>
      <c r="AK76" s="63" t="str">
        <f t="shared" si="16"/>
        <v>https://getfile.dokpub.com/yandex/get/https://disk.yandex.ru/d/u27F2VcKRDSxsA/v1.mp4</v>
      </c>
      <c r="AL76" s="46" t="s">
        <v>102</v>
      </c>
      <c r="AM76" s="46" t="s">
        <v>103</v>
      </c>
      <c r="AN76" s="46" t="s">
        <v>104</v>
      </c>
      <c r="AO76" s="46" t="s">
        <v>105</v>
      </c>
      <c r="AP76" s="46" t="s">
        <v>106</v>
      </c>
      <c r="AQ76" s="46">
        <f t="shared" si="3"/>
        <v>5612</v>
      </c>
      <c r="AR76" s="47">
        <f t="shared" si="4"/>
        <v>0.39</v>
      </c>
      <c r="AS76" s="46" t="s">
        <v>107</v>
      </c>
      <c r="AT76" s="46" t="s">
        <v>108</v>
      </c>
      <c r="AU76" s="46" t="s">
        <v>109</v>
      </c>
      <c r="AV76" s="46" t="s">
        <v>110</v>
      </c>
      <c r="AW76" s="46" t="s">
        <v>111</v>
      </c>
      <c r="AX76" s="48" t="s">
        <v>112</v>
      </c>
      <c r="AY76" s="49">
        <v>698.0</v>
      </c>
      <c r="AZ76" s="49">
        <v>944.0</v>
      </c>
      <c r="BA76" s="64">
        <f>BA72*4</f>
        <v>1728</v>
      </c>
      <c r="BB76" s="46">
        <v>40.0</v>
      </c>
      <c r="BC76" s="46">
        <v>80.0</v>
      </c>
      <c r="BD76" s="51">
        <v>0.2</v>
      </c>
      <c r="BE76" s="46">
        <f t="shared" si="5"/>
        <v>1012</v>
      </c>
      <c r="BF76" s="52"/>
      <c r="BG76" s="53">
        <f t="shared" si="6"/>
        <v>1502</v>
      </c>
      <c r="BH76" s="53">
        <f t="shared" si="7"/>
        <v>1256</v>
      </c>
      <c r="BI76" s="47">
        <f t="shared" si="8"/>
        <v>0.2968379447</v>
      </c>
      <c r="BJ76" s="47">
        <f t="shared" si="9"/>
        <v>0.2482213439</v>
      </c>
      <c r="BK76" s="55">
        <f t="shared" si="10"/>
        <v>0.39</v>
      </c>
      <c r="BL76" s="56">
        <f t="shared" si="11"/>
        <v>5677</v>
      </c>
      <c r="BM76" s="57">
        <f t="shared" si="12"/>
        <v>0.3081909459</v>
      </c>
      <c r="BN76" s="46">
        <f t="shared" si="13"/>
        <v>48.125</v>
      </c>
      <c r="BO76" s="46">
        <v>25.0</v>
      </c>
      <c r="BP76" s="46">
        <v>7.0</v>
      </c>
      <c r="BQ76" s="47">
        <v>1.25</v>
      </c>
      <c r="BR76" s="46">
        <f t="shared" si="14"/>
        <v>451.25</v>
      </c>
      <c r="BS76" s="46">
        <f t="shared" si="15"/>
        <v>492.75</v>
      </c>
      <c r="BT76" s="46" t="s">
        <v>172</v>
      </c>
      <c r="BU76" s="65"/>
      <c r="BV76" s="59"/>
      <c r="BW76" s="59"/>
      <c r="BX76" s="60"/>
      <c r="BY76" s="61" t="str">
        <f t="shared" si="19"/>
        <v>https://getfile.dokpub.com/yandex/get/https://disk.yandex.ru/d/ugGgEfMyMQBgJA/1.jpg, https://getfile.dokpub.com/yandex/get/https://disk.yandex.ru/d/ugGgEfMyMQBgJA/2.jpg, https://getfile.dokpub.com/yandex/get/https://disk.yandex.ru/d/ugGgEfMyMQBgJA/3.jpg, https://getfile.dokpub.com/yandex/get/https://disk.yandex.ru/d/ugGgEfMyMQBgJA/4.jpg, https://getfile.dokpub.com/yandex/get/https://disk.yandex.ru/d/ugGgEfMyMQBgJA/5.jpg</v>
      </c>
      <c r="BZ76" s="66" t="s">
        <v>754</v>
      </c>
      <c r="CA76" s="59" t="s">
        <v>753</v>
      </c>
      <c r="CB76" s="62"/>
      <c r="CC76" s="59"/>
    </row>
    <row r="77" ht="30.0" customHeight="1">
      <c r="A77" s="73"/>
      <c r="B77" s="67" t="s">
        <v>755</v>
      </c>
      <c r="C77" s="68" t="str">
        <f>IF('Стоп-лист'!C$37 = "стоп", "стоп" , "")</f>
        <v>стоп</v>
      </c>
      <c r="D77" s="29">
        <f t="shared" si="18"/>
        <v>0</v>
      </c>
      <c r="E77" s="30" t="s">
        <v>756</v>
      </c>
      <c r="F77" s="31" t="s">
        <v>757</v>
      </c>
      <c r="G77" s="32" t="s">
        <v>758</v>
      </c>
      <c r="H77" s="33">
        <v>11500.0</v>
      </c>
      <c r="I77" s="34">
        <v>0.47</v>
      </c>
      <c r="J77" s="35">
        <f t="shared" si="2"/>
        <v>6095</v>
      </c>
      <c r="K77" s="22" t="s">
        <v>759</v>
      </c>
      <c r="L77" s="36" t="s">
        <v>84</v>
      </c>
      <c r="M77" s="36" t="s">
        <v>84</v>
      </c>
      <c r="N77" s="37" t="s">
        <v>85</v>
      </c>
      <c r="O77" s="38">
        <v>2350.0</v>
      </c>
      <c r="P77" s="38">
        <v>350.0</v>
      </c>
      <c r="Q77" s="38">
        <v>250.0</v>
      </c>
      <c r="R77" s="38">
        <v>550.0</v>
      </c>
      <c r="S77" s="70" t="s">
        <v>760</v>
      </c>
      <c r="T77" s="70" t="s">
        <v>690</v>
      </c>
      <c r="U77" s="38" t="s">
        <v>691</v>
      </c>
      <c r="V77" s="38" t="s">
        <v>692</v>
      </c>
      <c r="W77" s="38" t="s">
        <v>589</v>
      </c>
      <c r="X77" s="91">
        <v>260.0</v>
      </c>
      <c r="Y77" s="40">
        <v>5.0</v>
      </c>
      <c r="Z77" s="40">
        <v>1.5</v>
      </c>
      <c r="AA77" s="91" t="s">
        <v>590</v>
      </c>
      <c r="AB77" s="38" t="s">
        <v>93</v>
      </c>
      <c r="AC77" s="41" t="s">
        <v>761</v>
      </c>
      <c r="AD77" s="38" t="s">
        <v>95</v>
      </c>
      <c r="AE77" s="85" t="s">
        <v>694</v>
      </c>
      <c r="AF77" s="70" t="s">
        <v>695</v>
      </c>
      <c r="AG77" s="38" t="s">
        <v>98</v>
      </c>
      <c r="AH77" s="38" t="s">
        <v>99</v>
      </c>
      <c r="AI77" s="44" t="s">
        <v>100</v>
      </c>
      <c r="AJ77" s="44">
        <v>0.0</v>
      </c>
      <c r="AK77" s="63" t="str">
        <f t="shared" si="16"/>
        <v>https://getfile.dokpub.com/yandex/get/https://disk.yandex.ru/d/u27F2VcKRDSxsA/v1.mp4</v>
      </c>
      <c r="AL77" s="46" t="s">
        <v>102</v>
      </c>
      <c r="AM77" s="46" t="s">
        <v>103</v>
      </c>
      <c r="AN77" s="46" t="s">
        <v>104</v>
      </c>
      <c r="AO77" s="46" t="s">
        <v>105</v>
      </c>
      <c r="AP77" s="46" t="s">
        <v>106</v>
      </c>
      <c r="AQ77" s="46">
        <f t="shared" si="3"/>
        <v>6785</v>
      </c>
      <c r="AR77" s="47">
        <f t="shared" si="4"/>
        <v>0.41</v>
      </c>
      <c r="AS77" s="46" t="s">
        <v>107</v>
      </c>
      <c r="AT77" s="46" t="s">
        <v>108</v>
      </c>
      <c r="AU77" s="46" t="s">
        <v>109</v>
      </c>
      <c r="AV77" s="46" t="s">
        <v>110</v>
      </c>
      <c r="AW77" s="46" t="s">
        <v>111</v>
      </c>
      <c r="AX77" s="48" t="s">
        <v>112</v>
      </c>
      <c r="AY77" s="49">
        <v>793.0</v>
      </c>
      <c r="AZ77" s="49">
        <v>1055.0</v>
      </c>
      <c r="BA77" s="64">
        <f>BA72*5</f>
        <v>2160</v>
      </c>
      <c r="BB77" s="46">
        <v>50.0</v>
      </c>
      <c r="BC77" s="46">
        <v>80.0</v>
      </c>
      <c r="BD77" s="51">
        <v>0.2</v>
      </c>
      <c r="BE77" s="46">
        <f t="shared" si="5"/>
        <v>1219</v>
      </c>
      <c r="BF77" s="52"/>
      <c r="BG77" s="53">
        <f t="shared" si="6"/>
        <v>1793</v>
      </c>
      <c r="BH77" s="53">
        <f t="shared" si="7"/>
        <v>1531</v>
      </c>
      <c r="BI77" s="47">
        <f t="shared" si="8"/>
        <v>0.2941755537</v>
      </c>
      <c r="BJ77" s="47">
        <f t="shared" si="9"/>
        <v>0.2511894996</v>
      </c>
      <c r="BK77" s="55">
        <f t="shared" si="10"/>
        <v>0.41</v>
      </c>
      <c r="BL77" s="56">
        <f t="shared" si="11"/>
        <v>6811</v>
      </c>
      <c r="BM77" s="57">
        <f t="shared" si="12"/>
        <v>0.3088826898</v>
      </c>
      <c r="BN77" s="46">
        <f t="shared" si="13"/>
        <v>48.125</v>
      </c>
      <c r="BO77" s="46">
        <v>25.0</v>
      </c>
      <c r="BP77" s="46">
        <v>7.0</v>
      </c>
      <c r="BQ77" s="47">
        <v>1.25</v>
      </c>
      <c r="BR77" s="46">
        <f t="shared" si="14"/>
        <v>451.25</v>
      </c>
      <c r="BS77" s="46">
        <f t="shared" si="15"/>
        <v>603.75</v>
      </c>
      <c r="BT77" s="46" t="s">
        <v>180</v>
      </c>
      <c r="BU77" s="65"/>
      <c r="BV77" s="59"/>
      <c r="BW77" s="59"/>
      <c r="BX77" s="60"/>
      <c r="BY77" s="61" t="str">
        <f t="shared" si="19"/>
        <v>https://getfile.dokpub.com/yandex/get/https://disk.yandex.ru/d/_xG6KAQ7uGzMaA/1.jpg, https://getfile.dokpub.com/yandex/get/https://disk.yandex.ru/d/_xG6KAQ7uGzMaA/2.jpg, https://getfile.dokpub.com/yandex/get/https://disk.yandex.ru/d/_xG6KAQ7uGzMaA/3.jpg, https://getfile.dokpub.com/yandex/get/https://disk.yandex.ru/d/_xG6KAQ7uGzMaA/4.jpg, https://getfile.dokpub.com/yandex/get/https://disk.yandex.ru/d/_xG6KAQ7uGzMaA/5.jpg</v>
      </c>
      <c r="BZ77" s="66" t="s">
        <v>762</v>
      </c>
      <c r="CA77" s="59" t="s">
        <v>761</v>
      </c>
      <c r="CB77" s="62"/>
      <c r="CC77" s="59"/>
    </row>
    <row r="78" ht="30.0" customHeight="1">
      <c r="A78" s="73"/>
      <c r="B78" s="67" t="s">
        <v>763</v>
      </c>
      <c r="C78" s="68" t="str">
        <f>IF('Стоп-лист'!C$37 = "стоп", "стоп" , "")</f>
        <v>стоп</v>
      </c>
      <c r="D78" s="29">
        <f t="shared" si="18"/>
        <v>0</v>
      </c>
      <c r="E78" s="30" t="s">
        <v>764</v>
      </c>
      <c r="F78" s="31" t="s">
        <v>765</v>
      </c>
      <c r="G78" s="32" t="s">
        <v>766</v>
      </c>
      <c r="H78" s="33">
        <v>13800.0</v>
      </c>
      <c r="I78" s="34">
        <v>0.45999999999999996</v>
      </c>
      <c r="J78" s="35">
        <f t="shared" si="2"/>
        <v>7452</v>
      </c>
      <c r="K78" s="22" t="s">
        <v>767</v>
      </c>
      <c r="L78" s="36" t="s">
        <v>84</v>
      </c>
      <c r="M78" s="36" t="s">
        <v>84</v>
      </c>
      <c r="N78" s="37" t="s">
        <v>85</v>
      </c>
      <c r="O78" s="72">
        <v>2850.0</v>
      </c>
      <c r="P78" s="72">
        <v>400.0</v>
      </c>
      <c r="Q78" s="72">
        <v>400.0</v>
      </c>
      <c r="R78" s="72">
        <v>600.0</v>
      </c>
      <c r="S78" s="70" t="s">
        <v>768</v>
      </c>
      <c r="T78" s="70" t="s">
        <v>690</v>
      </c>
      <c r="U78" s="38" t="s">
        <v>691</v>
      </c>
      <c r="V78" s="38" t="s">
        <v>692</v>
      </c>
      <c r="W78" s="38" t="s">
        <v>589</v>
      </c>
      <c r="X78" s="91">
        <v>260.0</v>
      </c>
      <c r="Y78" s="40">
        <v>6.0</v>
      </c>
      <c r="Z78" s="40">
        <v>1.5</v>
      </c>
      <c r="AA78" s="91" t="s">
        <v>590</v>
      </c>
      <c r="AB78" s="38" t="s">
        <v>93</v>
      </c>
      <c r="AC78" s="41" t="s">
        <v>769</v>
      </c>
      <c r="AD78" s="38" t="s">
        <v>95</v>
      </c>
      <c r="AE78" s="42" t="s">
        <v>694</v>
      </c>
      <c r="AF78" s="70" t="s">
        <v>695</v>
      </c>
      <c r="AG78" s="38" t="s">
        <v>98</v>
      </c>
      <c r="AH78" s="38" t="s">
        <v>99</v>
      </c>
      <c r="AI78" s="44" t="s">
        <v>100</v>
      </c>
      <c r="AJ78" s="44">
        <v>0.0</v>
      </c>
      <c r="AK78" s="63" t="str">
        <f t="shared" si="16"/>
        <v>https://getfile.dokpub.com/yandex/get/https://disk.yandex.ru/d/u27F2VcKRDSxsA/v1.mp4</v>
      </c>
      <c r="AL78" s="46" t="s">
        <v>102</v>
      </c>
      <c r="AM78" s="46" t="s">
        <v>103</v>
      </c>
      <c r="AN78" s="46" t="s">
        <v>104</v>
      </c>
      <c r="AO78" s="46" t="s">
        <v>105</v>
      </c>
      <c r="AP78" s="46" t="s">
        <v>106</v>
      </c>
      <c r="AQ78" s="46">
        <f t="shared" si="3"/>
        <v>8280</v>
      </c>
      <c r="AR78" s="47">
        <f t="shared" si="4"/>
        <v>0.4</v>
      </c>
      <c r="AS78" s="46" t="s">
        <v>107</v>
      </c>
      <c r="AT78" s="46" t="s">
        <v>108</v>
      </c>
      <c r="AU78" s="46" t="s">
        <v>109</v>
      </c>
      <c r="AV78" s="46" t="s">
        <v>110</v>
      </c>
      <c r="AW78" s="46" t="s">
        <v>111</v>
      </c>
      <c r="AX78" s="48" t="s">
        <v>112</v>
      </c>
      <c r="AY78" s="49">
        <v>1061.0</v>
      </c>
      <c r="AZ78" s="49">
        <v>1426.0</v>
      </c>
      <c r="BA78" s="64">
        <f>BA72*6</f>
        <v>2592</v>
      </c>
      <c r="BB78" s="46">
        <v>50.0</v>
      </c>
      <c r="BC78" s="46">
        <v>80.0</v>
      </c>
      <c r="BD78" s="51">
        <v>0.2</v>
      </c>
      <c r="BE78" s="46">
        <f t="shared" si="5"/>
        <v>1490.4</v>
      </c>
      <c r="BF78" s="52"/>
      <c r="BG78" s="53">
        <f t="shared" si="6"/>
        <v>2178.6</v>
      </c>
      <c r="BH78" s="53">
        <f t="shared" si="7"/>
        <v>1813.6</v>
      </c>
      <c r="BI78" s="47">
        <f t="shared" si="8"/>
        <v>0.2923510467</v>
      </c>
      <c r="BJ78" s="47">
        <f t="shared" si="9"/>
        <v>0.2433709071</v>
      </c>
      <c r="BK78" s="55">
        <f t="shared" si="10"/>
        <v>0.4</v>
      </c>
      <c r="BL78" s="56">
        <f t="shared" si="11"/>
        <v>8415</v>
      </c>
      <c r="BM78" s="57">
        <f t="shared" si="12"/>
        <v>0.3070707071</v>
      </c>
      <c r="BN78" s="46">
        <f t="shared" si="13"/>
        <v>96</v>
      </c>
      <c r="BO78" s="46">
        <v>25.0</v>
      </c>
      <c r="BP78" s="46">
        <v>7.0</v>
      </c>
      <c r="BQ78" s="47">
        <v>1.25</v>
      </c>
      <c r="BR78" s="46">
        <f t="shared" si="14"/>
        <v>862.5</v>
      </c>
      <c r="BS78" s="46">
        <f t="shared" si="15"/>
        <v>563.5</v>
      </c>
      <c r="BT78" s="46" t="s">
        <v>188</v>
      </c>
      <c r="BU78" s="65"/>
      <c r="BV78" s="59"/>
      <c r="BW78" s="59"/>
      <c r="BX78" s="60"/>
      <c r="BY78" s="61" t="str">
        <f t="shared" si="19"/>
        <v>https://getfile.dokpub.com/yandex/get/https://disk.yandex.ru/d/p6B-hJghFyc1AQ/1.jpg, https://getfile.dokpub.com/yandex/get/https://disk.yandex.ru/d/p6B-hJghFyc1AQ/2.jpg, https://getfile.dokpub.com/yandex/get/https://disk.yandex.ru/d/p6B-hJghFyc1AQ/3.jpg, https://getfile.dokpub.com/yandex/get/https://disk.yandex.ru/d/p6B-hJghFyc1AQ/4.jpg, https://getfile.dokpub.com/yandex/get/https://disk.yandex.ru/d/p6B-hJghFyc1AQ/5.jpg</v>
      </c>
      <c r="BZ78" s="66" t="s">
        <v>770</v>
      </c>
      <c r="CA78" s="59" t="s">
        <v>769</v>
      </c>
      <c r="CB78" s="62"/>
      <c r="CC78" s="59"/>
    </row>
    <row r="79" ht="30.0" customHeight="1">
      <c r="A79" s="73"/>
      <c r="B79" s="67" t="s">
        <v>771</v>
      </c>
      <c r="C79" s="68" t="str">
        <f>IF('Стоп-лист'!C$37 = "стоп", "стоп" , "")</f>
        <v>стоп</v>
      </c>
      <c r="D79" s="29">
        <f t="shared" si="18"/>
        <v>0</v>
      </c>
      <c r="E79" s="30" t="s">
        <v>772</v>
      </c>
      <c r="F79" s="31" t="s">
        <v>773</v>
      </c>
      <c r="G79" s="32" t="s">
        <v>774</v>
      </c>
      <c r="H79" s="33">
        <v>16100.0</v>
      </c>
      <c r="I79" s="34">
        <v>0.47</v>
      </c>
      <c r="J79" s="35">
        <f t="shared" si="2"/>
        <v>8533</v>
      </c>
      <c r="K79" s="22" t="s">
        <v>775</v>
      </c>
      <c r="L79" s="36" t="s">
        <v>83</v>
      </c>
      <c r="M79" s="36" t="s">
        <v>84</v>
      </c>
      <c r="N79" s="37" t="s">
        <v>85</v>
      </c>
      <c r="O79" s="72">
        <v>3325.0</v>
      </c>
      <c r="P79" s="72">
        <v>400.0</v>
      </c>
      <c r="Q79" s="72">
        <v>400.0</v>
      </c>
      <c r="R79" s="72">
        <v>600.0</v>
      </c>
      <c r="S79" s="70" t="s">
        <v>776</v>
      </c>
      <c r="T79" s="70" t="s">
        <v>690</v>
      </c>
      <c r="U79" s="38" t="s">
        <v>691</v>
      </c>
      <c r="V79" s="38" t="s">
        <v>692</v>
      </c>
      <c r="W79" s="38" t="s">
        <v>589</v>
      </c>
      <c r="X79" s="91">
        <v>260.0</v>
      </c>
      <c r="Y79" s="40">
        <v>7.0</v>
      </c>
      <c r="Z79" s="40">
        <v>1.5</v>
      </c>
      <c r="AA79" s="91" t="s">
        <v>590</v>
      </c>
      <c r="AB79" s="38" t="s">
        <v>93</v>
      </c>
      <c r="AC79" s="41" t="s">
        <v>777</v>
      </c>
      <c r="AD79" s="38" t="s">
        <v>95</v>
      </c>
      <c r="AE79" s="42" t="s">
        <v>694</v>
      </c>
      <c r="AF79" s="70" t="s">
        <v>695</v>
      </c>
      <c r="AG79" s="38" t="s">
        <v>98</v>
      </c>
      <c r="AH79" s="38" t="s">
        <v>99</v>
      </c>
      <c r="AI79" s="44" t="s">
        <v>100</v>
      </c>
      <c r="AJ79" s="44">
        <v>0.0</v>
      </c>
      <c r="AK79" s="63" t="str">
        <f t="shared" si="16"/>
        <v>https://getfile.dokpub.com/yandex/get/https://disk.yandex.ru/d/u27F2VcKRDSxsA/v1.mp4</v>
      </c>
      <c r="AL79" s="46" t="s">
        <v>102</v>
      </c>
      <c r="AM79" s="46" t="s">
        <v>103</v>
      </c>
      <c r="AN79" s="46" t="s">
        <v>104</v>
      </c>
      <c r="AO79" s="46" t="s">
        <v>105</v>
      </c>
      <c r="AP79" s="46" t="s">
        <v>106</v>
      </c>
      <c r="AQ79" s="46">
        <f t="shared" si="3"/>
        <v>9499</v>
      </c>
      <c r="AR79" s="47">
        <f t="shared" si="4"/>
        <v>0.41</v>
      </c>
      <c r="AS79" s="46" t="s">
        <v>107</v>
      </c>
      <c r="AT79" s="46" t="s">
        <v>108</v>
      </c>
      <c r="AU79" s="46" t="s">
        <v>109</v>
      </c>
      <c r="AV79" s="46" t="s">
        <v>110</v>
      </c>
      <c r="AW79" s="46" t="s">
        <v>111</v>
      </c>
      <c r="AX79" s="48" t="s">
        <v>112</v>
      </c>
      <c r="AY79" s="49">
        <v>1181.0</v>
      </c>
      <c r="AZ79" s="49">
        <v>1591.0</v>
      </c>
      <c r="BA79" s="64">
        <f>BA72*7</f>
        <v>3024</v>
      </c>
      <c r="BB79" s="46">
        <v>50.0</v>
      </c>
      <c r="BC79" s="46">
        <v>80.0</v>
      </c>
      <c r="BD79" s="51">
        <v>0.2</v>
      </c>
      <c r="BE79" s="46">
        <f t="shared" si="5"/>
        <v>1706.6</v>
      </c>
      <c r="BF79" s="52"/>
      <c r="BG79" s="53">
        <f t="shared" si="6"/>
        <v>2491.4</v>
      </c>
      <c r="BH79" s="53">
        <f t="shared" si="7"/>
        <v>2081.4</v>
      </c>
      <c r="BI79" s="47">
        <f t="shared" si="8"/>
        <v>0.2919723427</v>
      </c>
      <c r="BJ79" s="47">
        <f t="shared" si="9"/>
        <v>0.2439235908</v>
      </c>
      <c r="BK79" s="55">
        <f t="shared" si="10"/>
        <v>0.41</v>
      </c>
      <c r="BL79" s="56">
        <f t="shared" si="11"/>
        <v>9629</v>
      </c>
      <c r="BM79" s="57">
        <f t="shared" si="12"/>
        <v>0.3072177796</v>
      </c>
      <c r="BN79" s="46">
        <f t="shared" si="13"/>
        <v>96</v>
      </c>
      <c r="BO79" s="46">
        <v>25.0</v>
      </c>
      <c r="BP79" s="46">
        <v>7.0</v>
      </c>
      <c r="BQ79" s="47">
        <v>1.25</v>
      </c>
      <c r="BR79" s="46">
        <f t="shared" si="14"/>
        <v>862.5</v>
      </c>
      <c r="BS79" s="46">
        <f t="shared" si="15"/>
        <v>728.5</v>
      </c>
      <c r="BT79" s="46" t="s">
        <v>196</v>
      </c>
      <c r="BU79" s="65"/>
      <c r="BV79" s="59"/>
      <c r="BW79" s="59"/>
      <c r="BX79" s="60"/>
      <c r="BY79" s="61" t="str">
        <f t="shared" si="19"/>
        <v>https://getfile.dokpub.com/yandex/get/https://disk.yandex.ru/d/4c-RYsDTPVn2MQ/1.jpg, https://getfile.dokpub.com/yandex/get/https://disk.yandex.ru/d/4c-RYsDTPVn2MQ/2.jpg, https://getfile.dokpub.com/yandex/get/https://disk.yandex.ru/d/4c-RYsDTPVn2MQ/3.jpg, https://getfile.dokpub.com/yandex/get/https://disk.yandex.ru/d/4c-RYsDTPVn2MQ/4.jpg, https://getfile.dokpub.com/yandex/get/https://disk.yandex.ru/d/4c-RYsDTPVn2MQ/5.jpg</v>
      </c>
      <c r="BZ79" s="66" t="s">
        <v>778</v>
      </c>
      <c r="CA79" s="59" t="s">
        <v>777</v>
      </c>
      <c r="CB79" s="62"/>
      <c r="CC79" s="59"/>
    </row>
    <row r="80" ht="30.0" customHeight="1">
      <c r="A80" s="93"/>
      <c r="B80" s="94" t="s">
        <v>779</v>
      </c>
      <c r="C80" s="95"/>
      <c r="D80" s="96">
        <f>IF(C80="",1,0)</f>
        <v>1</v>
      </c>
      <c r="E80" s="97" t="s">
        <v>780</v>
      </c>
      <c r="F80" s="31" t="s">
        <v>781</v>
      </c>
      <c r="G80" s="92" t="s">
        <v>782</v>
      </c>
      <c r="H80" s="33">
        <v>17500.0</v>
      </c>
      <c r="I80" s="34">
        <v>0.31999999999999995</v>
      </c>
      <c r="J80" s="35">
        <f t="shared" si="2"/>
        <v>11900</v>
      </c>
      <c r="K80" s="22" t="s">
        <v>783</v>
      </c>
      <c r="L80" s="36" t="s">
        <v>83</v>
      </c>
      <c r="M80" s="36" t="s">
        <v>84</v>
      </c>
      <c r="N80" s="37" t="s">
        <v>85</v>
      </c>
      <c r="O80" s="72">
        <v>4750.0</v>
      </c>
      <c r="P80" s="72">
        <v>400.0</v>
      </c>
      <c r="Q80" s="72">
        <v>400.0</v>
      </c>
      <c r="R80" s="72">
        <v>600.0</v>
      </c>
      <c r="S80" s="70" t="s">
        <v>784</v>
      </c>
      <c r="T80" s="70" t="s">
        <v>690</v>
      </c>
      <c r="U80" s="38" t="s">
        <v>691</v>
      </c>
      <c r="V80" s="38" t="s">
        <v>692</v>
      </c>
      <c r="W80" s="38" t="s">
        <v>589</v>
      </c>
      <c r="X80" s="91">
        <v>260.0</v>
      </c>
      <c r="Y80" s="40">
        <v>10.0</v>
      </c>
      <c r="Z80" s="40">
        <v>1.5</v>
      </c>
      <c r="AA80" s="91" t="s">
        <v>590</v>
      </c>
      <c r="AB80" s="38" t="s">
        <v>93</v>
      </c>
      <c r="AC80" s="41" t="s">
        <v>785</v>
      </c>
      <c r="AD80" s="38" t="s">
        <v>95</v>
      </c>
      <c r="AE80" s="42" t="s">
        <v>694</v>
      </c>
      <c r="AF80" s="70" t="s">
        <v>695</v>
      </c>
      <c r="AG80" s="38" t="s">
        <v>98</v>
      </c>
      <c r="AH80" s="38" t="s">
        <v>99</v>
      </c>
      <c r="AI80" s="44" t="s">
        <v>100</v>
      </c>
      <c r="AJ80" s="44">
        <v>0.0</v>
      </c>
      <c r="AK80" s="63" t="str">
        <f t="shared" si="16"/>
        <v>https://getfile.dokpub.com/yandex/get/https://disk.yandex.ru/d/u27F2VcKRDSxsA/v1.mp4</v>
      </c>
      <c r="AL80" s="46" t="s">
        <v>786</v>
      </c>
      <c r="AM80" s="46" t="s">
        <v>103</v>
      </c>
      <c r="AN80" s="46" t="s">
        <v>104</v>
      </c>
      <c r="AO80" s="46" t="s">
        <v>105</v>
      </c>
      <c r="AP80" s="46" t="s">
        <v>106</v>
      </c>
      <c r="AQ80" s="46">
        <f t="shared" si="3"/>
        <v>13300</v>
      </c>
      <c r="AR80" s="47">
        <f t="shared" si="4"/>
        <v>0.24</v>
      </c>
      <c r="AS80" s="46" t="s">
        <v>107</v>
      </c>
      <c r="AT80" s="46" t="s">
        <v>108</v>
      </c>
      <c r="AU80" s="46" t="s">
        <v>109</v>
      </c>
      <c r="AV80" s="46" t="s">
        <v>110</v>
      </c>
      <c r="AW80" s="46" t="s">
        <v>786</v>
      </c>
      <c r="AX80" s="48" t="s">
        <v>155</v>
      </c>
      <c r="AY80" s="49">
        <v>1519.0</v>
      </c>
      <c r="AZ80" s="49">
        <v>2108.0</v>
      </c>
      <c r="BA80" s="58">
        <f>BA72*10</f>
        <v>4320</v>
      </c>
      <c r="BB80" s="58">
        <v>100.0</v>
      </c>
      <c r="BC80" s="58">
        <v>100.0</v>
      </c>
      <c r="BD80" s="51">
        <v>0.2</v>
      </c>
      <c r="BE80" s="58">
        <f t="shared" si="5"/>
        <v>2380</v>
      </c>
      <c r="BF80" s="101"/>
      <c r="BG80" s="102">
        <f t="shared" si="6"/>
        <v>3481</v>
      </c>
      <c r="BH80" s="102">
        <f t="shared" si="7"/>
        <v>2892</v>
      </c>
      <c r="BI80" s="55">
        <f t="shared" si="8"/>
        <v>0.2925210084</v>
      </c>
      <c r="BJ80" s="55">
        <f t="shared" si="9"/>
        <v>0.2430252101</v>
      </c>
      <c r="BK80" s="55">
        <f t="shared" si="10"/>
        <v>0.24</v>
      </c>
      <c r="BL80" s="56">
        <f t="shared" si="11"/>
        <v>13444</v>
      </c>
      <c r="BM80" s="57">
        <f t="shared" si="12"/>
        <v>0.3069919667</v>
      </c>
      <c r="BN80" s="46">
        <f t="shared" si="13"/>
        <v>96</v>
      </c>
      <c r="BO80" s="46">
        <v>25.0</v>
      </c>
      <c r="BP80" s="46">
        <v>7.0</v>
      </c>
      <c r="BQ80" s="47">
        <v>1.25</v>
      </c>
      <c r="BR80" s="46">
        <f t="shared" si="14"/>
        <v>862.5</v>
      </c>
      <c r="BS80" s="46">
        <f t="shared" si="15"/>
        <v>1245.5</v>
      </c>
      <c r="BT80" s="58" t="s">
        <v>683</v>
      </c>
      <c r="BU80" s="65"/>
      <c r="BV80" s="59"/>
      <c r="BW80" s="59"/>
      <c r="BX80" s="82"/>
      <c r="BY80" s="61"/>
      <c r="BZ80" s="66"/>
      <c r="CA80" s="59" t="s">
        <v>785</v>
      </c>
      <c r="CB80" s="62"/>
      <c r="CC80" s="59"/>
    </row>
    <row r="81" ht="30.0" customHeight="1">
      <c r="A81" s="103"/>
      <c r="B81" s="27" t="s">
        <v>787</v>
      </c>
      <c r="C81" s="28" t="str">
        <f>IF(C83 = "стоп", "стоп" , "")</f>
        <v/>
      </c>
      <c r="D81" s="29">
        <f t="shared" ref="D81:D91" si="20">IF(C81="",50,0)</f>
        <v>50</v>
      </c>
      <c r="E81" s="30" t="s">
        <v>788</v>
      </c>
      <c r="F81" s="104" t="s">
        <v>789</v>
      </c>
      <c r="G81" s="105" t="s">
        <v>790</v>
      </c>
      <c r="H81" s="33">
        <v>600.0</v>
      </c>
      <c r="I81" s="34">
        <v>0.42</v>
      </c>
      <c r="J81" s="35">
        <f t="shared" si="2"/>
        <v>348</v>
      </c>
      <c r="K81" s="22" t="s">
        <v>791</v>
      </c>
      <c r="L81" s="36" t="s">
        <v>84</v>
      </c>
      <c r="M81" s="36" t="s">
        <v>84</v>
      </c>
      <c r="N81" s="37" t="s">
        <v>85</v>
      </c>
      <c r="O81" s="38">
        <v>100.0</v>
      </c>
      <c r="P81" s="38">
        <v>100.0</v>
      </c>
      <c r="Q81" s="38">
        <v>55.0</v>
      </c>
      <c r="R81" s="38">
        <v>265.0</v>
      </c>
      <c r="S81" s="70" t="s">
        <v>792</v>
      </c>
      <c r="T81" s="70" t="s">
        <v>793</v>
      </c>
      <c r="U81" s="38" t="s">
        <v>794</v>
      </c>
      <c r="V81" s="38" t="s">
        <v>795</v>
      </c>
      <c r="W81" s="38" t="s">
        <v>589</v>
      </c>
      <c r="X81" s="91">
        <v>260.0</v>
      </c>
      <c r="Y81" s="40" t="s">
        <v>91</v>
      </c>
      <c r="Z81" s="40" t="s">
        <v>91</v>
      </c>
      <c r="AA81" s="91" t="s">
        <v>590</v>
      </c>
      <c r="AB81" s="38" t="s">
        <v>93</v>
      </c>
      <c r="AC81" s="41" t="s">
        <v>796</v>
      </c>
      <c r="AD81" s="38" t="s">
        <v>95</v>
      </c>
      <c r="AE81" s="84" t="s">
        <v>797</v>
      </c>
      <c r="AF81" s="70" t="s">
        <v>793</v>
      </c>
      <c r="AG81" s="38" t="s">
        <v>98</v>
      </c>
      <c r="AH81" s="38" t="s">
        <v>99</v>
      </c>
      <c r="AI81" s="44" t="s">
        <v>100</v>
      </c>
      <c r="AJ81" s="44">
        <v>0.0</v>
      </c>
      <c r="AK81" s="63" t="str">
        <f t="shared" si="16"/>
        <v>https://getfile.dokpub.com/yandex/get/https://disk.yandex.ru/d/wkFLLrmA5n-uWA/v1.mp4</v>
      </c>
      <c r="AL81" s="46" t="s">
        <v>102</v>
      </c>
      <c r="AM81" s="46" t="s">
        <v>103</v>
      </c>
      <c r="AN81" s="46" t="s">
        <v>104</v>
      </c>
      <c r="AO81" s="46" t="s">
        <v>105</v>
      </c>
      <c r="AP81" s="46" t="s">
        <v>106</v>
      </c>
      <c r="AQ81" s="46">
        <f t="shared" si="3"/>
        <v>450</v>
      </c>
      <c r="AR81" s="47">
        <f t="shared" si="4"/>
        <v>0.25</v>
      </c>
      <c r="AS81" s="46" t="s">
        <v>107</v>
      </c>
      <c r="AT81" s="46" t="s">
        <v>108</v>
      </c>
      <c r="AU81" s="46" t="s">
        <v>109</v>
      </c>
      <c r="AV81" s="46" t="s">
        <v>110</v>
      </c>
      <c r="AW81" s="46" t="s">
        <v>786</v>
      </c>
      <c r="AX81" s="48" t="s">
        <v>155</v>
      </c>
      <c r="AY81" s="49">
        <v>81.0</v>
      </c>
      <c r="AZ81" s="49">
        <v>137.0</v>
      </c>
      <c r="BA81" s="86">
        <f>IFERROR(__xludf.DUMMYFUNCTION("IMPORTRANGE(""https://docs.google.com/spreadsheets/d/1K9FdSDDcIaIccULM3XeD8ehMwbjQB3kapl3RppOhYx4/edit?usp=sharing"",""D23"")"),75.0)</f>
        <v>75</v>
      </c>
      <c r="BB81" s="46">
        <v>10.0</v>
      </c>
      <c r="BC81" s="46">
        <v>10.0</v>
      </c>
      <c r="BD81" s="51">
        <v>0.2</v>
      </c>
      <c r="BE81" s="46">
        <f t="shared" si="5"/>
        <v>69.6</v>
      </c>
      <c r="BF81" s="52"/>
      <c r="BG81" s="53">
        <f t="shared" si="6"/>
        <v>102.4</v>
      </c>
      <c r="BH81" s="53">
        <f t="shared" si="7"/>
        <v>46.4</v>
      </c>
      <c r="BI81" s="54">
        <f t="shared" si="8"/>
        <v>0.2942528736</v>
      </c>
      <c r="BJ81" s="47">
        <f t="shared" si="9"/>
        <v>0.1333333333</v>
      </c>
      <c r="BK81" s="55">
        <f t="shared" si="10"/>
        <v>0.25</v>
      </c>
      <c r="BL81" s="56">
        <f t="shared" si="11"/>
        <v>450</v>
      </c>
      <c r="BM81" s="57">
        <f t="shared" si="12"/>
        <v>0.2844444444</v>
      </c>
      <c r="BN81" s="46">
        <f t="shared" si="13"/>
        <v>1.4575</v>
      </c>
      <c r="BO81" s="46">
        <v>25.0</v>
      </c>
      <c r="BP81" s="46">
        <v>7.0</v>
      </c>
      <c r="BQ81" s="47">
        <v>1.25</v>
      </c>
      <c r="BR81" s="46">
        <f t="shared" si="14"/>
        <v>40</v>
      </c>
      <c r="BS81" s="46">
        <f t="shared" si="15"/>
        <v>97</v>
      </c>
      <c r="BT81" s="46" t="s">
        <v>798</v>
      </c>
      <c r="BU81" s="87"/>
      <c r="BV81" s="88" t="str">
        <f>IFERROR(__xludf.DUMMYFUNCTION("IMPORTRANGE(""https://docs.google.com/spreadsheets/d/1K9FdSDDcIaIccULM3XeD8ehMwbjQB3kapl3RppOhYx4/edit?usp=sharing"",""B23"")"),"И-83 (И-81 Олдос)")</f>
        <v>И-83 (И-81 Олдос)</v>
      </c>
      <c r="BW81" s="59" t="s">
        <v>593</v>
      </c>
      <c r="BX81" s="82" t="s">
        <v>799</v>
      </c>
      <c r="BY81" s="61" t="str">
        <f t="shared" ref="BY81:BY91" si="21">"https://getfile.dokpub.com/yandex/get/"&amp;S81&amp;"/1.jpg"&amp;", "&amp;"https://getfile.dokpub.com/yandex/get/"&amp;S81&amp;"/2.jpg"&amp;", "&amp;"https://getfile.dokpub.com/yandex/get/"&amp;S81&amp;"/3.jpg"&amp;", "&amp;"https://getfile.dokpub.com/yandex/get/"&amp;S81&amp;"/4.jpg"&amp;", "&amp;"https://getfile.dokpub.com/yandex/get/"&amp;S81&amp;"/5.jpg"</f>
        <v>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v>
      </c>
      <c r="BZ81" s="66" t="s">
        <v>800</v>
      </c>
      <c r="CA81" s="59" t="s">
        <v>796</v>
      </c>
      <c r="CB81" s="62"/>
      <c r="CC81" s="59"/>
    </row>
    <row r="82" ht="30.0" customHeight="1">
      <c r="A82" s="103"/>
      <c r="B82" s="27" t="s">
        <v>801</v>
      </c>
      <c r="C82" s="28" t="str">
        <f>IF(C83 = "стоп", "стоп" , "")</f>
        <v/>
      </c>
      <c r="D82" s="29">
        <f t="shared" si="20"/>
        <v>50</v>
      </c>
      <c r="E82" s="30" t="s">
        <v>802</v>
      </c>
      <c r="F82" s="104" t="s">
        <v>803</v>
      </c>
      <c r="G82" s="105" t="s">
        <v>804</v>
      </c>
      <c r="H82" s="33">
        <v>900.0</v>
      </c>
      <c r="I82" s="34">
        <v>0.41</v>
      </c>
      <c r="J82" s="35">
        <f t="shared" si="2"/>
        <v>531</v>
      </c>
      <c r="K82" s="22" t="s">
        <v>805</v>
      </c>
      <c r="L82" s="36" t="s">
        <v>84</v>
      </c>
      <c r="M82" s="36" t="s">
        <v>84</v>
      </c>
      <c r="N82" s="37" t="s">
        <v>85</v>
      </c>
      <c r="O82" s="38">
        <v>165.0</v>
      </c>
      <c r="P82" s="38">
        <v>140.0</v>
      </c>
      <c r="Q82" s="38">
        <v>90.0</v>
      </c>
      <c r="R82" s="38">
        <v>210.0</v>
      </c>
      <c r="S82" s="70" t="s">
        <v>806</v>
      </c>
      <c r="T82" s="70" t="s">
        <v>793</v>
      </c>
      <c r="U82" s="38" t="s">
        <v>794</v>
      </c>
      <c r="V82" s="38" t="s">
        <v>795</v>
      </c>
      <c r="W82" s="38" t="s">
        <v>589</v>
      </c>
      <c r="X82" s="91">
        <v>260.0</v>
      </c>
      <c r="Y82" s="40" t="s">
        <v>91</v>
      </c>
      <c r="Z82" s="38" t="s">
        <v>807</v>
      </c>
      <c r="AA82" s="91" t="s">
        <v>590</v>
      </c>
      <c r="AB82" s="38" t="s">
        <v>93</v>
      </c>
      <c r="AC82" s="41" t="s">
        <v>808</v>
      </c>
      <c r="AD82" s="38" t="s">
        <v>95</v>
      </c>
      <c r="AE82" s="84" t="s">
        <v>797</v>
      </c>
      <c r="AF82" s="70" t="s">
        <v>793</v>
      </c>
      <c r="AG82" s="38" t="s">
        <v>98</v>
      </c>
      <c r="AH82" s="38" t="s">
        <v>99</v>
      </c>
      <c r="AI82" s="44" t="s">
        <v>100</v>
      </c>
      <c r="AJ82" s="44">
        <v>0.0</v>
      </c>
      <c r="AK82" s="63" t="str">
        <f t="shared" si="16"/>
        <v>https://getfile.dokpub.com/yandex/get/https://disk.yandex.ru/d/wkFLLrmA5n-uWA/v1.mp4</v>
      </c>
      <c r="AL82" s="46" t="s">
        <v>102</v>
      </c>
      <c r="AM82" s="46" t="s">
        <v>103</v>
      </c>
      <c r="AN82" s="46" t="s">
        <v>104</v>
      </c>
      <c r="AO82" s="46" t="s">
        <v>105</v>
      </c>
      <c r="AP82" s="46" t="s">
        <v>106</v>
      </c>
      <c r="AQ82" s="46">
        <f t="shared" si="3"/>
        <v>639</v>
      </c>
      <c r="AR82" s="47">
        <f t="shared" si="4"/>
        <v>0.29</v>
      </c>
      <c r="AS82" s="46" t="s">
        <v>107</v>
      </c>
      <c r="AT82" s="46" t="s">
        <v>108</v>
      </c>
      <c r="AU82" s="46" t="s">
        <v>109</v>
      </c>
      <c r="AV82" s="46" t="s">
        <v>110</v>
      </c>
      <c r="AW82" s="46" t="s">
        <v>111</v>
      </c>
      <c r="AX82" s="48" t="s">
        <v>155</v>
      </c>
      <c r="AY82" s="49">
        <v>97.0</v>
      </c>
      <c r="AZ82" s="49">
        <v>156.0</v>
      </c>
      <c r="BA82" s="64">
        <f>BA81*2</f>
        <v>150</v>
      </c>
      <c r="BB82" s="46">
        <v>10.0</v>
      </c>
      <c r="BC82" s="46">
        <v>10.0</v>
      </c>
      <c r="BD82" s="51">
        <v>0.2</v>
      </c>
      <c r="BE82" s="46">
        <f t="shared" si="5"/>
        <v>106.2</v>
      </c>
      <c r="BF82" s="52"/>
      <c r="BG82" s="53">
        <f t="shared" si="6"/>
        <v>157.8</v>
      </c>
      <c r="BH82" s="53">
        <f t="shared" si="7"/>
        <v>98.8</v>
      </c>
      <c r="BI82" s="54">
        <f t="shared" si="8"/>
        <v>0.2971751412</v>
      </c>
      <c r="BJ82" s="47">
        <f t="shared" si="9"/>
        <v>0.1860640301</v>
      </c>
      <c r="BK82" s="55">
        <f t="shared" si="10"/>
        <v>0.29</v>
      </c>
      <c r="BL82" s="56">
        <f t="shared" si="11"/>
        <v>645</v>
      </c>
      <c r="BM82" s="57">
        <f t="shared" si="12"/>
        <v>0.2945736434</v>
      </c>
      <c r="BN82" s="46">
        <f t="shared" si="13"/>
        <v>2.646</v>
      </c>
      <c r="BO82" s="46">
        <v>25.0</v>
      </c>
      <c r="BP82" s="46">
        <v>7.0</v>
      </c>
      <c r="BQ82" s="47">
        <v>1.25</v>
      </c>
      <c r="BR82" s="46">
        <f t="shared" si="14"/>
        <v>48.75</v>
      </c>
      <c r="BS82" s="46">
        <f t="shared" si="15"/>
        <v>107.25</v>
      </c>
      <c r="BT82" s="46" t="s">
        <v>809</v>
      </c>
      <c r="BU82" s="65"/>
      <c r="BV82" s="59"/>
      <c r="BW82" s="59"/>
      <c r="BX82" s="60"/>
      <c r="BY82" s="61" t="str">
        <f t="shared" si="21"/>
        <v>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v>
      </c>
      <c r="BZ82" s="66" t="s">
        <v>810</v>
      </c>
      <c r="CA82" s="59" t="s">
        <v>808</v>
      </c>
      <c r="CB82" s="62"/>
      <c r="CC82" s="59"/>
    </row>
    <row r="83" ht="30.0" customHeight="1">
      <c r="A83" s="103"/>
      <c r="B83" s="67" t="s">
        <v>811</v>
      </c>
      <c r="C83" s="68" t="str">
        <f>IF('Стоп-лист'!D$27 = "стоп", "стоп" , "")</f>
        <v/>
      </c>
      <c r="D83" s="29">
        <f t="shared" si="20"/>
        <v>50</v>
      </c>
      <c r="E83" s="30" t="s">
        <v>812</v>
      </c>
      <c r="F83" s="104" t="s">
        <v>813</v>
      </c>
      <c r="G83" s="105" t="s">
        <v>814</v>
      </c>
      <c r="H83" s="33">
        <v>1300.0</v>
      </c>
      <c r="I83" s="34">
        <v>0.44</v>
      </c>
      <c r="J83" s="35">
        <f t="shared" si="2"/>
        <v>728</v>
      </c>
      <c r="K83" s="22" t="s">
        <v>815</v>
      </c>
      <c r="L83" s="36" t="s">
        <v>84</v>
      </c>
      <c r="M83" s="36" t="s">
        <v>84</v>
      </c>
      <c r="N83" s="37" t="s">
        <v>85</v>
      </c>
      <c r="O83" s="38">
        <v>235.0</v>
      </c>
      <c r="P83" s="38">
        <v>200.0</v>
      </c>
      <c r="Q83" s="38">
        <v>100.0</v>
      </c>
      <c r="R83" s="38">
        <v>150.0</v>
      </c>
      <c r="S83" s="70" t="s">
        <v>816</v>
      </c>
      <c r="T83" s="70" t="s">
        <v>793</v>
      </c>
      <c r="U83" s="38" t="s">
        <v>794</v>
      </c>
      <c r="V83" s="38" t="s">
        <v>795</v>
      </c>
      <c r="W83" s="38" t="s">
        <v>589</v>
      </c>
      <c r="X83" s="91">
        <v>260.0</v>
      </c>
      <c r="Y83" s="40" t="s">
        <v>91</v>
      </c>
      <c r="Z83" s="38">
        <v>150.0</v>
      </c>
      <c r="AA83" s="91" t="s">
        <v>590</v>
      </c>
      <c r="AB83" s="38" t="s">
        <v>93</v>
      </c>
      <c r="AC83" s="41" t="s">
        <v>817</v>
      </c>
      <c r="AD83" s="38" t="s">
        <v>95</v>
      </c>
      <c r="AE83" s="84" t="s">
        <v>797</v>
      </c>
      <c r="AF83" s="70" t="s">
        <v>793</v>
      </c>
      <c r="AG83" s="38" t="s">
        <v>98</v>
      </c>
      <c r="AH83" s="38" t="s">
        <v>99</v>
      </c>
      <c r="AI83" s="44" t="s">
        <v>100</v>
      </c>
      <c r="AJ83" s="44">
        <v>0.0</v>
      </c>
      <c r="AK83" s="63" t="str">
        <f t="shared" si="16"/>
        <v>https://getfile.dokpub.com/yandex/get/https://disk.yandex.ru/d/wkFLLrmA5n-uWA/v1.mp4</v>
      </c>
      <c r="AL83" s="46" t="s">
        <v>102</v>
      </c>
      <c r="AM83" s="46" t="s">
        <v>103</v>
      </c>
      <c r="AN83" s="46" t="s">
        <v>104</v>
      </c>
      <c r="AO83" s="46" t="s">
        <v>105</v>
      </c>
      <c r="AP83" s="46" t="s">
        <v>106</v>
      </c>
      <c r="AQ83" s="46">
        <f t="shared" si="3"/>
        <v>845</v>
      </c>
      <c r="AR83" s="47">
        <f t="shared" si="4"/>
        <v>0.35</v>
      </c>
      <c r="AS83" s="46" t="s">
        <v>107</v>
      </c>
      <c r="AT83" s="46" t="s">
        <v>108</v>
      </c>
      <c r="AU83" s="46" t="s">
        <v>109</v>
      </c>
      <c r="AV83" s="46" t="s">
        <v>110</v>
      </c>
      <c r="AW83" s="46" t="s">
        <v>111</v>
      </c>
      <c r="AX83" s="48" t="s">
        <v>155</v>
      </c>
      <c r="AY83" s="49">
        <v>112.0</v>
      </c>
      <c r="AZ83" s="49">
        <v>174.0</v>
      </c>
      <c r="BA83" s="64">
        <f>BA81*3</f>
        <v>225</v>
      </c>
      <c r="BB83" s="46">
        <v>15.0</v>
      </c>
      <c r="BC83" s="46">
        <v>15.0</v>
      </c>
      <c r="BD83" s="51">
        <v>0.2</v>
      </c>
      <c r="BE83" s="46">
        <f t="shared" si="5"/>
        <v>145.6</v>
      </c>
      <c r="BF83" s="52"/>
      <c r="BG83" s="53">
        <f t="shared" si="6"/>
        <v>215.4</v>
      </c>
      <c r="BH83" s="53">
        <f t="shared" si="7"/>
        <v>153.4</v>
      </c>
      <c r="BI83" s="47">
        <f t="shared" si="8"/>
        <v>0.2958791209</v>
      </c>
      <c r="BJ83" s="47">
        <f t="shared" si="9"/>
        <v>0.2107142857</v>
      </c>
      <c r="BK83" s="55">
        <f t="shared" si="10"/>
        <v>0.35</v>
      </c>
      <c r="BL83" s="56">
        <f t="shared" si="11"/>
        <v>857</v>
      </c>
      <c r="BM83" s="57">
        <f t="shared" si="12"/>
        <v>0.2994165694</v>
      </c>
      <c r="BN83" s="46">
        <f t="shared" si="13"/>
        <v>3</v>
      </c>
      <c r="BO83" s="46">
        <v>25.0</v>
      </c>
      <c r="BP83" s="46">
        <v>7.0</v>
      </c>
      <c r="BQ83" s="47">
        <v>1.25</v>
      </c>
      <c r="BR83" s="46">
        <f t="shared" si="14"/>
        <v>48.75</v>
      </c>
      <c r="BS83" s="46">
        <f t="shared" si="15"/>
        <v>125.25</v>
      </c>
      <c r="BT83" s="46" t="s">
        <v>818</v>
      </c>
      <c r="BU83" s="65"/>
      <c r="BV83" s="59"/>
      <c r="BW83" s="59" t="s">
        <v>819</v>
      </c>
      <c r="BX83" s="82" t="s">
        <v>820</v>
      </c>
      <c r="BY83" s="61" t="str">
        <f t="shared" si="21"/>
        <v>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v>
      </c>
      <c r="BZ83" s="66" t="s">
        <v>821</v>
      </c>
      <c r="CA83" s="59" t="s">
        <v>817</v>
      </c>
      <c r="CB83" s="62"/>
      <c r="CC83" s="59"/>
    </row>
    <row r="84" ht="30.0" customHeight="1">
      <c r="A84" s="103"/>
      <c r="B84" s="67" t="s">
        <v>822</v>
      </c>
      <c r="C84" s="68" t="str">
        <f>IF('Стоп-лист'!C$27 = "стоп", "стоп" , "")</f>
        <v/>
      </c>
      <c r="D84" s="29">
        <f t="shared" si="20"/>
        <v>50</v>
      </c>
      <c r="E84" s="30" t="s">
        <v>823</v>
      </c>
      <c r="F84" s="104" t="s">
        <v>824</v>
      </c>
      <c r="G84" s="105" t="s">
        <v>825</v>
      </c>
      <c r="H84" s="33">
        <v>2300.0</v>
      </c>
      <c r="I84" s="34">
        <v>0.44</v>
      </c>
      <c r="J84" s="35">
        <f t="shared" si="2"/>
        <v>1288</v>
      </c>
      <c r="K84" s="22" t="s">
        <v>826</v>
      </c>
      <c r="L84" s="36" t="s">
        <v>84</v>
      </c>
      <c r="M84" s="36" t="s">
        <v>84</v>
      </c>
      <c r="N84" s="37" t="s">
        <v>85</v>
      </c>
      <c r="O84" s="38">
        <v>470.0</v>
      </c>
      <c r="P84" s="38">
        <v>160.0</v>
      </c>
      <c r="Q84" s="38">
        <v>150.0</v>
      </c>
      <c r="R84" s="38">
        <v>240.0</v>
      </c>
      <c r="S84" s="70" t="s">
        <v>827</v>
      </c>
      <c r="T84" s="70" t="s">
        <v>793</v>
      </c>
      <c r="U84" s="38" t="s">
        <v>794</v>
      </c>
      <c r="V84" s="38" t="s">
        <v>795</v>
      </c>
      <c r="W84" s="38" t="s">
        <v>589</v>
      </c>
      <c r="X84" s="91">
        <v>260.0</v>
      </c>
      <c r="Y84" s="40">
        <v>1.0</v>
      </c>
      <c r="Z84" s="38">
        <v>150.0</v>
      </c>
      <c r="AA84" s="91" t="s">
        <v>590</v>
      </c>
      <c r="AB84" s="38" t="s">
        <v>93</v>
      </c>
      <c r="AC84" s="41" t="s">
        <v>828</v>
      </c>
      <c r="AD84" s="38" t="s">
        <v>95</v>
      </c>
      <c r="AE84" s="84" t="s">
        <v>797</v>
      </c>
      <c r="AF84" s="70" t="s">
        <v>793</v>
      </c>
      <c r="AG84" s="38" t="s">
        <v>98</v>
      </c>
      <c r="AH84" s="38" t="s">
        <v>99</v>
      </c>
      <c r="AI84" s="44" t="s">
        <v>100</v>
      </c>
      <c r="AJ84" s="44">
        <v>0.0</v>
      </c>
      <c r="AK84" s="63" t="str">
        <f t="shared" si="16"/>
        <v>https://getfile.dokpub.com/yandex/get/https://disk.yandex.ru/d/wkFLLrmA5n-uWA/v1.mp4</v>
      </c>
      <c r="AL84" s="46" t="s">
        <v>102</v>
      </c>
      <c r="AM84" s="46" t="s">
        <v>103</v>
      </c>
      <c r="AN84" s="46" t="s">
        <v>104</v>
      </c>
      <c r="AO84" s="46" t="s">
        <v>105</v>
      </c>
      <c r="AP84" s="46" t="s">
        <v>106</v>
      </c>
      <c r="AQ84" s="46">
        <f t="shared" si="3"/>
        <v>1449</v>
      </c>
      <c r="AR84" s="47">
        <f t="shared" si="4"/>
        <v>0.37</v>
      </c>
      <c r="AS84" s="46" t="s">
        <v>107</v>
      </c>
      <c r="AT84" s="46" t="s">
        <v>108</v>
      </c>
      <c r="AU84" s="46" t="s">
        <v>109</v>
      </c>
      <c r="AV84" s="46" t="s">
        <v>110</v>
      </c>
      <c r="AW84" s="46" t="s">
        <v>111</v>
      </c>
      <c r="AX84" s="48" t="s">
        <v>155</v>
      </c>
      <c r="AY84" s="49">
        <v>163.0</v>
      </c>
      <c r="AZ84" s="49">
        <v>234.0</v>
      </c>
      <c r="BA84" s="64">
        <f>BA83*2</f>
        <v>450</v>
      </c>
      <c r="BB84" s="46">
        <v>20.0</v>
      </c>
      <c r="BC84" s="46">
        <v>20.0</v>
      </c>
      <c r="BD84" s="51">
        <v>0.2</v>
      </c>
      <c r="BE84" s="46">
        <f t="shared" si="5"/>
        <v>257.6</v>
      </c>
      <c r="BF84" s="52"/>
      <c r="BG84" s="53">
        <f t="shared" si="6"/>
        <v>377.4</v>
      </c>
      <c r="BH84" s="53">
        <f t="shared" si="7"/>
        <v>306.4</v>
      </c>
      <c r="BI84" s="47">
        <f t="shared" si="8"/>
        <v>0.2930124224</v>
      </c>
      <c r="BJ84" s="47">
        <f t="shared" si="9"/>
        <v>0.2378881988</v>
      </c>
      <c r="BK84" s="55">
        <f t="shared" si="10"/>
        <v>0.37</v>
      </c>
      <c r="BL84" s="56">
        <f t="shared" si="11"/>
        <v>1465</v>
      </c>
      <c r="BM84" s="57">
        <f t="shared" si="12"/>
        <v>0.3058020478</v>
      </c>
      <c r="BN84" s="46">
        <f t="shared" si="13"/>
        <v>5.76</v>
      </c>
      <c r="BO84" s="46">
        <v>25.0</v>
      </c>
      <c r="BP84" s="46">
        <v>7.0</v>
      </c>
      <c r="BQ84" s="47">
        <v>1.25</v>
      </c>
      <c r="BR84" s="46">
        <f t="shared" si="14"/>
        <v>75</v>
      </c>
      <c r="BS84" s="46">
        <f t="shared" si="15"/>
        <v>159</v>
      </c>
      <c r="BT84" s="46" t="s">
        <v>829</v>
      </c>
      <c r="BU84" s="65"/>
      <c r="BV84" s="59"/>
      <c r="BW84" s="59" t="s">
        <v>830</v>
      </c>
      <c r="BX84" s="82" t="s">
        <v>831</v>
      </c>
      <c r="BY84" s="61" t="str">
        <f t="shared" si="21"/>
        <v>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v>
      </c>
      <c r="BZ84" s="66" t="s">
        <v>832</v>
      </c>
      <c r="CA84" s="59" t="s">
        <v>828</v>
      </c>
      <c r="CB84" s="62"/>
      <c r="CC84" s="59"/>
    </row>
    <row r="85" ht="30.0" customHeight="1">
      <c r="A85" s="103"/>
      <c r="B85" s="67" t="s">
        <v>833</v>
      </c>
      <c r="C85" s="68" t="str">
        <f>IF('Стоп-лист'!C$27 = "стоп", "стоп" , "")</f>
        <v/>
      </c>
      <c r="D85" s="29">
        <f t="shared" si="20"/>
        <v>50</v>
      </c>
      <c r="E85" s="30" t="s">
        <v>834</v>
      </c>
      <c r="F85" s="104" t="s">
        <v>835</v>
      </c>
      <c r="G85" s="105" t="s">
        <v>836</v>
      </c>
      <c r="H85" s="33">
        <v>3400.0</v>
      </c>
      <c r="I85" s="34">
        <v>0.44</v>
      </c>
      <c r="J85" s="35">
        <f t="shared" si="2"/>
        <v>1904</v>
      </c>
      <c r="K85" s="22" t="s">
        <v>837</v>
      </c>
      <c r="L85" s="36" t="s">
        <v>84</v>
      </c>
      <c r="M85" s="36" t="s">
        <v>84</v>
      </c>
      <c r="N85" s="37" t="s">
        <v>85</v>
      </c>
      <c r="O85" s="38">
        <v>640.0</v>
      </c>
      <c r="P85" s="38">
        <v>210.0</v>
      </c>
      <c r="Q85" s="38">
        <v>170.0</v>
      </c>
      <c r="R85" s="38">
        <v>220.0</v>
      </c>
      <c r="S85" s="70" t="s">
        <v>838</v>
      </c>
      <c r="T85" s="70" t="s">
        <v>793</v>
      </c>
      <c r="U85" s="38" t="s">
        <v>794</v>
      </c>
      <c r="V85" s="38" t="s">
        <v>795</v>
      </c>
      <c r="W85" s="38" t="s">
        <v>589</v>
      </c>
      <c r="X85" s="91">
        <v>260.0</v>
      </c>
      <c r="Y85" s="40">
        <v>1.5</v>
      </c>
      <c r="Z85" s="38">
        <v>150.0</v>
      </c>
      <c r="AA85" s="91" t="s">
        <v>590</v>
      </c>
      <c r="AB85" s="38" t="s">
        <v>93</v>
      </c>
      <c r="AC85" s="41" t="s">
        <v>839</v>
      </c>
      <c r="AD85" s="38" t="s">
        <v>95</v>
      </c>
      <c r="AE85" s="84" t="s">
        <v>797</v>
      </c>
      <c r="AF85" s="70" t="s">
        <v>793</v>
      </c>
      <c r="AG85" s="38" t="s">
        <v>98</v>
      </c>
      <c r="AH85" s="38" t="s">
        <v>99</v>
      </c>
      <c r="AI85" s="44" t="s">
        <v>100</v>
      </c>
      <c r="AJ85" s="44">
        <v>0.0</v>
      </c>
      <c r="AK85" s="63" t="str">
        <f t="shared" si="16"/>
        <v>https://getfile.dokpub.com/yandex/get/https://disk.yandex.ru/d/wkFLLrmA5n-uWA/v1.mp4</v>
      </c>
      <c r="AL85" s="46" t="s">
        <v>102</v>
      </c>
      <c r="AM85" s="46" t="s">
        <v>103</v>
      </c>
      <c r="AN85" s="46" t="s">
        <v>104</v>
      </c>
      <c r="AO85" s="46" t="s">
        <v>105</v>
      </c>
      <c r="AP85" s="46" t="s">
        <v>106</v>
      </c>
      <c r="AQ85" s="46">
        <f t="shared" si="3"/>
        <v>2142</v>
      </c>
      <c r="AR85" s="47">
        <f t="shared" si="4"/>
        <v>0.37</v>
      </c>
      <c r="AS85" s="46" t="s">
        <v>107</v>
      </c>
      <c r="AT85" s="46" t="s">
        <v>108</v>
      </c>
      <c r="AU85" s="46" t="s">
        <v>109</v>
      </c>
      <c r="AV85" s="46" t="s">
        <v>110</v>
      </c>
      <c r="AW85" s="46" t="s">
        <v>111</v>
      </c>
      <c r="AX85" s="48" t="s">
        <v>155</v>
      </c>
      <c r="AY85" s="49">
        <v>235.0</v>
      </c>
      <c r="AZ85" s="49">
        <v>321.0</v>
      </c>
      <c r="BA85" s="64">
        <f>BA83*3</f>
        <v>675</v>
      </c>
      <c r="BB85" s="46">
        <v>30.0</v>
      </c>
      <c r="BC85" s="46">
        <v>30.0</v>
      </c>
      <c r="BD85" s="51">
        <v>0.2</v>
      </c>
      <c r="BE85" s="46">
        <f t="shared" si="5"/>
        <v>380.8</v>
      </c>
      <c r="BF85" s="52"/>
      <c r="BG85" s="53">
        <f t="shared" si="6"/>
        <v>553.2</v>
      </c>
      <c r="BH85" s="53">
        <f t="shared" si="7"/>
        <v>467.2</v>
      </c>
      <c r="BI85" s="47">
        <f t="shared" si="8"/>
        <v>0.2905462185</v>
      </c>
      <c r="BJ85" s="47">
        <f t="shared" si="9"/>
        <v>0.2453781513</v>
      </c>
      <c r="BK85" s="55">
        <f t="shared" si="10"/>
        <v>0.37</v>
      </c>
      <c r="BL85" s="56">
        <f t="shared" si="11"/>
        <v>2144</v>
      </c>
      <c r="BM85" s="57">
        <f t="shared" si="12"/>
        <v>0.3074626866</v>
      </c>
      <c r="BN85" s="46">
        <f t="shared" si="13"/>
        <v>7.854</v>
      </c>
      <c r="BO85" s="46">
        <v>25.0</v>
      </c>
      <c r="BP85" s="46">
        <v>7.0</v>
      </c>
      <c r="BQ85" s="47">
        <v>1.25</v>
      </c>
      <c r="BR85" s="46">
        <f t="shared" si="14"/>
        <v>92.5</v>
      </c>
      <c r="BS85" s="46">
        <f t="shared" si="15"/>
        <v>228.5</v>
      </c>
      <c r="BT85" s="46" t="s">
        <v>840</v>
      </c>
      <c r="BU85" s="65"/>
      <c r="BV85" s="59"/>
      <c r="BW85" s="59"/>
      <c r="BX85" s="60"/>
      <c r="BY85" s="61" t="str">
        <f t="shared" si="21"/>
        <v>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v>
      </c>
      <c r="BZ85" s="66" t="s">
        <v>841</v>
      </c>
      <c r="CA85" s="59" t="s">
        <v>839</v>
      </c>
      <c r="CB85" s="62"/>
      <c r="CC85" s="59"/>
    </row>
    <row r="86" ht="30.0" customHeight="1">
      <c r="A86" s="103"/>
      <c r="B86" s="67" t="s">
        <v>842</v>
      </c>
      <c r="C86" s="68" t="str">
        <f>IF('Стоп-лист'!C$27 = "стоп", "стоп" , "")</f>
        <v/>
      </c>
      <c r="D86" s="29">
        <f t="shared" si="20"/>
        <v>50</v>
      </c>
      <c r="E86" s="30" t="s">
        <v>843</v>
      </c>
      <c r="F86" s="104" t="s">
        <v>844</v>
      </c>
      <c r="G86" s="105" t="s">
        <v>845</v>
      </c>
      <c r="H86" s="33">
        <v>4600.0</v>
      </c>
      <c r="I86" s="34">
        <v>0.39</v>
      </c>
      <c r="J86" s="35">
        <f t="shared" si="2"/>
        <v>2806</v>
      </c>
      <c r="K86" s="22" t="s">
        <v>846</v>
      </c>
      <c r="L86" s="36" t="s">
        <v>83</v>
      </c>
      <c r="M86" s="36" t="s">
        <v>84</v>
      </c>
      <c r="N86" s="37" t="s">
        <v>85</v>
      </c>
      <c r="O86" s="38">
        <v>950.0</v>
      </c>
      <c r="P86" s="38">
        <v>300.0</v>
      </c>
      <c r="Q86" s="38">
        <v>200.0</v>
      </c>
      <c r="R86" s="38">
        <v>500.0</v>
      </c>
      <c r="S86" s="39" t="s">
        <v>847</v>
      </c>
      <c r="T86" s="70" t="s">
        <v>793</v>
      </c>
      <c r="U86" s="38" t="s">
        <v>794</v>
      </c>
      <c r="V86" s="38" t="s">
        <v>795</v>
      </c>
      <c r="W86" s="38" t="s">
        <v>589</v>
      </c>
      <c r="X86" s="91">
        <v>260.0</v>
      </c>
      <c r="Y86" s="40">
        <v>2.0</v>
      </c>
      <c r="Z86" s="38">
        <v>150.0</v>
      </c>
      <c r="AA86" s="91" t="s">
        <v>590</v>
      </c>
      <c r="AB86" s="38" t="s">
        <v>93</v>
      </c>
      <c r="AC86" s="41" t="s">
        <v>848</v>
      </c>
      <c r="AD86" s="38" t="s">
        <v>95</v>
      </c>
      <c r="AE86" s="84" t="s">
        <v>797</v>
      </c>
      <c r="AF86" s="70" t="s">
        <v>793</v>
      </c>
      <c r="AG86" s="38" t="s">
        <v>98</v>
      </c>
      <c r="AH86" s="38" t="s">
        <v>99</v>
      </c>
      <c r="AI86" s="44" t="s">
        <v>100</v>
      </c>
      <c r="AJ86" s="44">
        <v>0.0</v>
      </c>
      <c r="AK86" s="63" t="str">
        <f t="shared" si="16"/>
        <v>https://getfile.dokpub.com/yandex/get/https://disk.yandex.ru/d/wkFLLrmA5n-uWA/v1.mp4</v>
      </c>
      <c r="AL86" s="46" t="s">
        <v>102</v>
      </c>
      <c r="AM86" s="46" t="s">
        <v>103</v>
      </c>
      <c r="AN86" s="46" t="s">
        <v>104</v>
      </c>
      <c r="AO86" s="46" t="s">
        <v>105</v>
      </c>
      <c r="AP86" s="46" t="s">
        <v>106</v>
      </c>
      <c r="AQ86" s="46">
        <f t="shared" si="3"/>
        <v>3174</v>
      </c>
      <c r="AR86" s="47">
        <f t="shared" si="4"/>
        <v>0.31</v>
      </c>
      <c r="AS86" s="46" t="s">
        <v>107</v>
      </c>
      <c r="AT86" s="46" t="s">
        <v>108</v>
      </c>
      <c r="AU86" s="46" t="s">
        <v>109</v>
      </c>
      <c r="AV86" s="46" t="s">
        <v>110</v>
      </c>
      <c r="AW86" s="46" t="s">
        <v>111</v>
      </c>
      <c r="AX86" s="48" t="s">
        <v>112</v>
      </c>
      <c r="AY86" s="49">
        <v>408.0</v>
      </c>
      <c r="AZ86" s="49">
        <v>569.0</v>
      </c>
      <c r="BA86" s="64">
        <f>BA84*2</f>
        <v>900</v>
      </c>
      <c r="BB86" s="46">
        <v>30.0</v>
      </c>
      <c r="BC86" s="46">
        <v>80.0</v>
      </c>
      <c r="BD86" s="51">
        <v>0.2</v>
      </c>
      <c r="BE86" s="46">
        <f t="shared" si="5"/>
        <v>561.2</v>
      </c>
      <c r="BF86" s="52"/>
      <c r="BG86" s="53">
        <f t="shared" si="6"/>
        <v>826.8</v>
      </c>
      <c r="BH86" s="53">
        <f t="shared" si="7"/>
        <v>665.8</v>
      </c>
      <c r="BI86" s="47">
        <f t="shared" si="8"/>
        <v>0.2946543122</v>
      </c>
      <c r="BJ86" s="47">
        <f t="shared" si="9"/>
        <v>0.237277263</v>
      </c>
      <c r="BK86" s="55">
        <f t="shared" si="10"/>
        <v>0.31</v>
      </c>
      <c r="BL86" s="56">
        <f t="shared" si="11"/>
        <v>3194</v>
      </c>
      <c r="BM86" s="57">
        <f t="shared" si="12"/>
        <v>0.3056355667</v>
      </c>
      <c r="BN86" s="46">
        <f t="shared" si="13"/>
        <v>30</v>
      </c>
      <c r="BO86" s="46">
        <v>25.0</v>
      </c>
      <c r="BP86" s="46">
        <v>7.0</v>
      </c>
      <c r="BQ86" s="47">
        <v>1.25</v>
      </c>
      <c r="BR86" s="46">
        <f t="shared" si="14"/>
        <v>285</v>
      </c>
      <c r="BS86" s="46">
        <f t="shared" si="15"/>
        <v>284</v>
      </c>
      <c r="BT86" s="46" t="s">
        <v>849</v>
      </c>
      <c r="BU86" s="65"/>
      <c r="BV86" s="59"/>
      <c r="BW86" s="59"/>
      <c r="BX86" s="82"/>
      <c r="BY86" s="61" t="str">
        <f t="shared" si="21"/>
        <v>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v>
      </c>
      <c r="BZ86" s="66" t="s">
        <v>850</v>
      </c>
      <c r="CA86" s="59" t="s">
        <v>848</v>
      </c>
      <c r="CB86" s="62"/>
      <c r="CC86" s="59"/>
    </row>
    <row r="87" ht="30.0" customHeight="1">
      <c r="A87" s="103"/>
      <c r="B87" s="67" t="s">
        <v>851</v>
      </c>
      <c r="C87" s="68" t="str">
        <f>IF('Стоп-лист'!C$27 = "стоп", "стоп" , "")</f>
        <v/>
      </c>
      <c r="D87" s="29">
        <f t="shared" si="20"/>
        <v>50</v>
      </c>
      <c r="E87" s="30" t="s">
        <v>852</v>
      </c>
      <c r="F87" s="104" t="s">
        <v>853</v>
      </c>
      <c r="G87" s="105" t="s">
        <v>854</v>
      </c>
      <c r="H87" s="33">
        <v>6900.0</v>
      </c>
      <c r="I87" s="34">
        <v>0.41</v>
      </c>
      <c r="J87" s="35">
        <f t="shared" si="2"/>
        <v>4071</v>
      </c>
      <c r="K87" s="22" t="s">
        <v>855</v>
      </c>
      <c r="L87" s="36" t="s">
        <v>83</v>
      </c>
      <c r="M87" s="36" t="s">
        <v>84</v>
      </c>
      <c r="N87" s="37" t="s">
        <v>85</v>
      </c>
      <c r="O87" s="38">
        <v>1450.0</v>
      </c>
      <c r="P87" s="38">
        <v>300.0</v>
      </c>
      <c r="Q87" s="38">
        <v>250.0</v>
      </c>
      <c r="R87" s="38">
        <v>550.0</v>
      </c>
      <c r="S87" s="39" t="s">
        <v>856</v>
      </c>
      <c r="T87" s="70" t="s">
        <v>793</v>
      </c>
      <c r="U87" s="38" t="s">
        <v>794</v>
      </c>
      <c r="V87" s="38" t="s">
        <v>795</v>
      </c>
      <c r="W87" s="38" t="s">
        <v>589</v>
      </c>
      <c r="X87" s="91">
        <v>260.0</v>
      </c>
      <c r="Y87" s="40">
        <v>3.0</v>
      </c>
      <c r="Z87" s="38">
        <v>150.0</v>
      </c>
      <c r="AA87" s="91" t="s">
        <v>590</v>
      </c>
      <c r="AB87" s="38" t="s">
        <v>93</v>
      </c>
      <c r="AC87" s="41" t="s">
        <v>857</v>
      </c>
      <c r="AD87" s="38" t="s">
        <v>95</v>
      </c>
      <c r="AE87" s="84" t="s">
        <v>797</v>
      </c>
      <c r="AF87" s="70" t="s">
        <v>793</v>
      </c>
      <c r="AG87" s="38" t="s">
        <v>98</v>
      </c>
      <c r="AH87" s="38" t="s">
        <v>99</v>
      </c>
      <c r="AI87" s="44" t="s">
        <v>100</v>
      </c>
      <c r="AJ87" s="44">
        <v>0.0</v>
      </c>
      <c r="AK87" s="63" t="str">
        <f t="shared" si="16"/>
        <v>https://getfile.dokpub.com/yandex/get/https://disk.yandex.ru/d/wkFLLrmA5n-uWA/v1.mp4</v>
      </c>
      <c r="AL87" s="46" t="s">
        <v>102</v>
      </c>
      <c r="AM87" s="46" t="s">
        <v>103</v>
      </c>
      <c r="AN87" s="46" t="s">
        <v>104</v>
      </c>
      <c r="AO87" s="46" t="s">
        <v>105</v>
      </c>
      <c r="AP87" s="46" t="s">
        <v>106</v>
      </c>
      <c r="AQ87" s="46">
        <f t="shared" si="3"/>
        <v>4554</v>
      </c>
      <c r="AR87" s="47">
        <f t="shared" si="4"/>
        <v>0.34</v>
      </c>
      <c r="AS87" s="46" t="s">
        <v>107</v>
      </c>
      <c r="AT87" s="46" t="s">
        <v>108</v>
      </c>
      <c r="AU87" s="46" t="s">
        <v>109</v>
      </c>
      <c r="AV87" s="46" t="s">
        <v>110</v>
      </c>
      <c r="AW87" s="46" t="s">
        <v>111</v>
      </c>
      <c r="AX87" s="48" t="s">
        <v>112</v>
      </c>
      <c r="AY87" s="49">
        <v>583.0</v>
      </c>
      <c r="AZ87" s="49">
        <v>796.0</v>
      </c>
      <c r="BA87" s="64">
        <f>BA84*3</f>
        <v>1350</v>
      </c>
      <c r="BB87" s="46">
        <v>40.0</v>
      </c>
      <c r="BC87" s="46">
        <v>80.0</v>
      </c>
      <c r="BD87" s="51">
        <v>0.2</v>
      </c>
      <c r="BE87" s="46">
        <f t="shared" si="5"/>
        <v>814.2</v>
      </c>
      <c r="BF87" s="52"/>
      <c r="BG87" s="53">
        <f t="shared" si="6"/>
        <v>1203.8</v>
      </c>
      <c r="BH87" s="53">
        <f t="shared" si="7"/>
        <v>990.8</v>
      </c>
      <c r="BI87" s="47">
        <f t="shared" si="8"/>
        <v>0.2957013019</v>
      </c>
      <c r="BJ87" s="47">
        <f t="shared" si="9"/>
        <v>0.2433800049</v>
      </c>
      <c r="BK87" s="55">
        <f t="shared" si="10"/>
        <v>0.34</v>
      </c>
      <c r="BL87" s="56">
        <f t="shared" si="11"/>
        <v>4597</v>
      </c>
      <c r="BM87" s="57">
        <f t="shared" si="12"/>
        <v>0.3070698281</v>
      </c>
      <c r="BN87" s="46">
        <f t="shared" si="13"/>
        <v>41.25</v>
      </c>
      <c r="BO87" s="46">
        <v>25.0</v>
      </c>
      <c r="BP87" s="46">
        <v>7.0</v>
      </c>
      <c r="BQ87" s="47">
        <v>1.25</v>
      </c>
      <c r="BR87" s="46">
        <f t="shared" si="14"/>
        <v>390</v>
      </c>
      <c r="BS87" s="46">
        <f t="shared" si="15"/>
        <v>406</v>
      </c>
      <c r="BT87" s="46" t="s">
        <v>858</v>
      </c>
      <c r="BU87" s="65"/>
      <c r="BV87" s="59"/>
      <c r="BW87" s="59"/>
      <c r="BX87" s="82"/>
      <c r="BY87" s="61" t="str">
        <f t="shared" si="21"/>
        <v>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v>
      </c>
      <c r="BZ87" s="66" t="s">
        <v>859</v>
      </c>
      <c r="CA87" s="59" t="s">
        <v>857</v>
      </c>
      <c r="CB87" s="62"/>
      <c r="CC87" s="59"/>
    </row>
    <row r="88" ht="30.0" customHeight="1">
      <c r="A88" s="103"/>
      <c r="B88" s="67" t="s">
        <v>860</v>
      </c>
      <c r="C88" s="68" t="str">
        <f>IF('Стоп-лист'!C$27 = "стоп", "стоп" , "")</f>
        <v/>
      </c>
      <c r="D88" s="29">
        <f t="shared" si="20"/>
        <v>50</v>
      </c>
      <c r="E88" s="30" t="s">
        <v>861</v>
      </c>
      <c r="F88" s="104" t="s">
        <v>862</v>
      </c>
      <c r="G88" s="105" t="s">
        <v>863</v>
      </c>
      <c r="H88" s="33">
        <v>10200.0</v>
      </c>
      <c r="I88" s="34">
        <v>0.48</v>
      </c>
      <c r="J88" s="35">
        <f t="shared" si="2"/>
        <v>5304</v>
      </c>
      <c r="K88" s="22" t="s">
        <v>864</v>
      </c>
      <c r="L88" s="36" t="s">
        <v>83</v>
      </c>
      <c r="M88" s="36" t="s">
        <v>84</v>
      </c>
      <c r="N88" s="37" t="s">
        <v>85</v>
      </c>
      <c r="O88" s="38">
        <v>1900.0</v>
      </c>
      <c r="P88" s="38">
        <v>350.0</v>
      </c>
      <c r="Q88" s="38">
        <v>250.0</v>
      </c>
      <c r="R88" s="38">
        <v>550.0</v>
      </c>
      <c r="S88" s="39" t="s">
        <v>865</v>
      </c>
      <c r="T88" s="70" t="s">
        <v>793</v>
      </c>
      <c r="U88" s="38" t="s">
        <v>794</v>
      </c>
      <c r="V88" s="38" t="s">
        <v>795</v>
      </c>
      <c r="W88" s="38" t="s">
        <v>589</v>
      </c>
      <c r="X88" s="91">
        <v>260.0</v>
      </c>
      <c r="Y88" s="40">
        <v>4.0</v>
      </c>
      <c r="Z88" s="38">
        <v>150.0</v>
      </c>
      <c r="AA88" s="91" t="s">
        <v>590</v>
      </c>
      <c r="AB88" s="38" t="s">
        <v>93</v>
      </c>
      <c r="AC88" s="41" t="s">
        <v>866</v>
      </c>
      <c r="AD88" s="38" t="s">
        <v>95</v>
      </c>
      <c r="AE88" s="84" t="s">
        <v>797</v>
      </c>
      <c r="AF88" s="70" t="s">
        <v>793</v>
      </c>
      <c r="AG88" s="38" t="s">
        <v>98</v>
      </c>
      <c r="AH88" s="38" t="s">
        <v>99</v>
      </c>
      <c r="AI88" s="44" t="s">
        <v>100</v>
      </c>
      <c r="AJ88" s="44">
        <v>0.0</v>
      </c>
      <c r="AK88" s="63" t="str">
        <f t="shared" si="16"/>
        <v>https://getfile.dokpub.com/yandex/get/https://disk.yandex.ru/d/wkFLLrmA5n-uWA/v1.mp4</v>
      </c>
      <c r="AL88" s="46" t="s">
        <v>102</v>
      </c>
      <c r="AM88" s="46" t="s">
        <v>103</v>
      </c>
      <c r="AN88" s="46" t="s">
        <v>104</v>
      </c>
      <c r="AO88" s="46" t="s">
        <v>105</v>
      </c>
      <c r="AP88" s="46" t="s">
        <v>106</v>
      </c>
      <c r="AQ88" s="46">
        <f t="shared" si="3"/>
        <v>5916</v>
      </c>
      <c r="AR88" s="47">
        <f t="shared" si="4"/>
        <v>0.42</v>
      </c>
      <c r="AS88" s="46" t="s">
        <v>107</v>
      </c>
      <c r="AT88" s="46" t="s">
        <v>108</v>
      </c>
      <c r="AU88" s="46" t="s">
        <v>109</v>
      </c>
      <c r="AV88" s="46" t="s">
        <v>110</v>
      </c>
      <c r="AW88" s="46" t="s">
        <v>111</v>
      </c>
      <c r="AX88" s="48" t="s">
        <v>112</v>
      </c>
      <c r="AY88" s="49">
        <v>772.0</v>
      </c>
      <c r="AZ88" s="49">
        <v>1030.0</v>
      </c>
      <c r="BA88" s="64">
        <f>BA84*4</f>
        <v>1800</v>
      </c>
      <c r="BB88" s="46">
        <v>40.0</v>
      </c>
      <c r="BC88" s="46">
        <v>80.0</v>
      </c>
      <c r="BD88" s="51">
        <v>0.2</v>
      </c>
      <c r="BE88" s="46">
        <f t="shared" si="5"/>
        <v>1060.8</v>
      </c>
      <c r="BF88" s="52"/>
      <c r="BG88" s="53">
        <f t="shared" si="6"/>
        <v>1551.2</v>
      </c>
      <c r="BH88" s="53">
        <f t="shared" si="7"/>
        <v>1293.2</v>
      </c>
      <c r="BI88" s="47">
        <f t="shared" si="8"/>
        <v>0.2924585219</v>
      </c>
      <c r="BJ88" s="47">
        <f t="shared" si="9"/>
        <v>0.2438159879</v>
      </c>
      <c r="BK88" s="55">
        <f t="shared" si="10"/>
        <v>0.42</v>
      </c>
      <c r="BL88" s="56">
        <f t="shared" si="11"/>
        <v>5986</v>
      </c>
      <c r="BM88" s="57">
        <f t="shared" si="12"/>
        <v>0.307183428</v>
      </c>
      <c r="BN88" s="46">
        <f t="shared" si="13"/>
        <v>48.125</v>
      </c>
      <c r="BO88" s="46">
        <v>25.0</v>
      </c>
      <c r="BP88" s="46">
        <v>7.0</v>
      </c>
      <c r="BQ88" s="47">
        <v>1.25</v>
      </c>
      <c r="BR88" s="46">
        <f t="shared" si="14"/>
        <v>451.25</v>
      </c>
      <c r="BS88" s="46">
        <f t="shared" si="15"/>
        <v>578.75</v>
      </c>
      <c r="BT88" s="46" t="s">
        <v>867</v>
      </c>
      <c r="BU88" s="65"/>
      <c r="BV88" s="59"/>
      <c r="BW88" s="59"/>
      <c r="BX88" s="82"/>
      <c r="BY88" s="61" t="str">
        <f t="shared" si="21"/>
        <v>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v>
      </c>
      <c r="BZ88" s="66" t="s">
        <v>868</v>
      </c>
      <c r="CA88" s="59" t="s">
        <v>866</v>
      </c>
      <c r="CB88" s="62"/>
      <c r="CC88" s="59"/>
    </row>
    <row r="89" ht="30.0" customHeight="1">
      <c r="A89" s="103"/>
      <c r="B89" s="67" t="s">
        <v>869</v>
      </c>
      <c r="C89" s="68" t="str">
        <f>IF('Стоп-лист'!C$27 = "стоп", "стоп" , "")</f>
        <v/>
      </c>
      <c r="D89" s="29">
        <f t="shared" si="20"/>
        <v>50</v>
      </c>
      <c r="E89" s="30" t="s">
        <v>870</v>
      </c>
      <c r="F89" s="104" t="s">
        <v>871</v>
      </c>
      <c r="G89" s="106" t="s">
        <v>872</v>
      </c>
      <c r="H89" s="33">
        <v>12500.0</v>
      </c>
      <c r="I89" s="34">
        <v>0.47</v>
      </c>
      <c r="J89" s="35">
        <f t="shared" si="2"/>
        <v>6625</v>
      </c>
      <c r="K89" s="22" t="s">
        <v>873</v>
      </c>
      <c r="L89" s="36" t="s">
        <v>83</v>
      </c>
      <c r="M89" s="36" t="s">
        <v>84</v>
      </c>
      <c r="N89" s="37" t="s">
        <v>85</v>
      </c>
      <c r="O89" s="38">
        <v>2350.0</v>
      </c>
      <c r="P89" s="38">
        <v>400.0</v>
      </c>
      <c r="Q89" s="38">
        <v>300.0</v>
      </c>
      <c r="R89" s="38">
        <v>550.0</v>
      </c>
      <c r="S89" s="39" t="s">
        <v>874</v>
      </c>
      <c r="T89" s="70" t="s">
        <v>793</v>
      </c>
      <c r="U89" s="38" t="s">
        <v>794</v>
      </c>
      <c r="V89" s="38" t="s">
        <v>795</v>
      </c>
      <c r="W89" s="38" t="s">
        <v>589</v>
      </c>
      <c r="X89" s="91">
        <v>260.0</v>
      </c>
      <c r="Y89" s="40">
        <v>5.0</v>
      </c>
      <c r="Z89" s="38">
        <v>150.0</v>
      </c>
      <c r="AA89" s="91" t="s">
        <v>590</v>
      </c>
      <c r="AB89" s="38" t="s">
        <v>93</v>
      </c>
      <c r="AC89" s="107" t="s">
        <v>875</v>
      </c>
      <c r="AD89" s="38" t="s">
        <v>95</v>
      </c>
      <c r="AE89" s="84" t="s">
        <v>797</v>
      </c>
      <c r="AF89" s="70" t="s">
        <v>793</v>
      </c>
      <c r="AG89" s="38" t="s">
        <v>98</v>
      </c>
      <c r="AH89" s="38" t="s">
        <v>99</v>
      </c>
      <c r="AI89" s="44" t="s">
        <v>100</v>
      </c>
      <c r="AJ89" s="44">
        <v>0.0</v>
      </c>
      <c r="AK89" s="63" t="str">
        <f t="shared" si="16"/>
        <v>https://getfile.dokpub.com/yandex/get/https://disk.yandex.ru/d/wkFLLrmA5n-uWA/v1.mp4</v>
      </c>
      <c r="AL89" s="46" t="s">
        <v>102</v>
      </c>
      <c r="AM89" s="46" t="s">
        <v>103</v>
      </c>
      <c r="AN89" s="46" t="s">
        <v>104</v>
      </c>
      <c r="AO89" s="46" t="s">
        <v>105</v>
      </c>
      <c r="AP89" s="46" t="s">
        <v>106</v>
      </c>
      <c r="AQ89" s="46">
        <f t="shared" si="3"/>
        <v>7375</v>
      </c>
      <c r="AR89" s="47">
        <f t="shared" si="4"/>
        <v>0.41</v>
      </c>
      <c r="AS89" s="46" t="s">
        <v>107</v>
      </c>
      <c r="AT89" s="46" t="s">
        <v>108</v>
      </c>
      <c r="AU89" s="46" t="s">
        <v>109</v>
      </c>
      <c r="AV89" s="46" t="s">
        <v>110</v>
      </c>
      <c r="AW89" s="46" t="s">
        <v>111</v>
      </c>
      <c r="AX89" s="48" t="s">
        <v>112</v>
      </c>
      <c r="AY89" s="49">
        <v>976.0</v>
      </c>
      <c r="AZ89" s="49">
        <v>1302.0</v>
      </c>
      <c r="BA89" s="64">
        <f>BA84*5</f>
        <v>2250</v>
      </c>
      <c r="BB89" s="46">
        <v>50.0</v>
      </c>
      <c r="BC89" s="46">
        <v>80.0</v>
      </c>
      <c r="BD89" s="51">
        <v>0.2</v>
      </c>
      <c r="BE89" s="46">
        <f t="shared" si="5"/>
        <v>1325</v>
      </c>
      <c r="BF89" s="52"/>
      <c r="BG89" s="53">
        <f t="shared" si="6"/>
        <v>1944</v>
      </c>
      <c r="BH89" s="53">
        <f t="shared" si="7"/>
        <v>1618</v>
      </c>
      <c r="BI89" s="47">
        <f t="shared" si="8"/>
        <v>0.2934339623</v>
      </c>
      <c r="BJ89" s="47">
        <f t="shared" si="9"/>
        <v>0.2442264151</v>
      </c>
      <c r="BK89" s="55">
        <f t="shared" si="10"/>
        <v>0.41</v>
      </c>
      <c r="BL89" s="56">
        <f t="shared" si="11"/>
        <v>7473</v>
      </c>
      <c r="BM89" s="57">
        <f t="shared" si="12"/>
        <v>0.3072929212</v>
      </c>
      <c r="BN89" s="46">
        <f t="shared" si="13"/>
        <v>66</v>
      </c>
      <c r="BO89" s="46">
        <v>25.0</v>
      </c>
      <c r="BP89" s="46">
        <v>7.0</v>
      </c>
      <c r="BQ89" s="47">
        <v>1.25</v>
      </c>
      <c r="BR89" s="46">
        <f t="shared" si="14"/>
        <v>600</v>
      </c>
      <c r="BS89" s="46">
        <f t="shared" si="15"/>
        <v>702</v>
      </c>
      <c r="BT89" s="46" t="s">
        <v>876</v>
      </c>
      <c r="BU89" s="65"/>
      <c r="BV89" s="59"/>
      <c r="BW89" s="59"/>
      <c r="BX89" s="82"/>
      <c r="BY89" s="61" t="str">
        <f t="shared" si="21"/>
        <v>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v>
      </c>
      <c r="BZ89" s="66" t="s">
        <v>877</v>
      </c>
      <c r="CA89" s="59" t="s">
        <v>878</v>
      </c>
      <c r="CB89" s="62"/>
      <c r="CC89" s="59"/>
    </row>
    <row r="90" ht="30.0" customHeight="1">
      <c r="A90" s="103"/>
      <c r="B90" s="67" t="s">
        <v>879</v>
      </c>
      <c r="C90" s="68" t="str">
        <f>IF('Стоп-лист'!C$27 = "стоп", "стоп" , "")</f>
        <v/>
      </c>
      <c r="D90" s="29">
        <f t="shared" si="20"/>
        <v>50</v>
      </c>
      <c r="E90" s="30" t="s">
        <v>880</v>
      </c>
      <c r="F90" s="104" t="s">
        <v>881</v>
      </c>
      <c r="G90" s="105" t="s">
        <v>882</v>
      </c>
      <c r="H90" s="33">
        <v>13800.0</v>
      </c>
      <c r="I90" s="34">
        <v>0.44</v>
      </c>
      <c r="J90" s="35">
        <f t="shared" si="2"/>
        <v>7728</v>
      </c>
      <c r="K90" s="22" t="s">
        <v>883</v>
      </c>
      <c r="L90" s="36" t="s">
        <v>83</v>
      </c>
      <c r="M90" s="36" t="s">
        <v>84</v>
      </c>
      <c r="N90" s="37" t="s">
        <v>85</v>
      </c>
      <c r="O90" s="72">
        <v>2850.0</v>
      </c>
      <c r="P90" s="72">
        <v>400.0</v>
      </c>
      <c r="Q90" s="72">
        <v>400.0</v>
      </c>
      <c r="R90" s="72">
        <v>600.0</v>
      </c>
      <c r="S90" s="39" t="s">
        <v>884</v>
      </c>
      <c r="T90" s="70" t="s">
        <v>793</v>
      </c>
      <c r="U90" s="38" t="s">
        <v>794</v>
      </c>
      <c r="V90" s="38" t="s">
        <v>795</v>
      </c>
      <c r="W90" s="38" t="s">
        <v>589</v>
      </c>
      <c r="X90" s="91">
        <v>260.0</v>
      </c>
      <c r="Y90" s="40">
        <v>6.0</v>
      </c>
      <c r="Z90" s="38">
        <v>150.0</v>
      </c>
      <c r="AA90" s="91" t="s">
        <v>590</v>
      </c>
      <c r="AB90" s="38" t="s">
        <v>93</v>
      </c>
      <c r="AC90" s="107" t="s">
        <v>885</v>
      </c>
      <c r="AD90" s="38" t="s">
        <v>95</v>
      </c>
      <c r="AE90" s="84" t="s">
        <v>797</v>
      </c>
      <c r="AF90" s="70" t="s">
        <v>793</v>
      </c>
      <c r="AG90" s="38" t="s">
        <v>98</v>
      </c>
      <c r="AH90" s="38" t="s">
        <v>99</v>
      </c>
      <c r="AI90" s="44" t="s">
        <v>100</v>
      </c>
      <c r="AJ90" s="44">
        <v>0.0</v>
      </c>
      <c r="AK90" s="63" t="str">
        <f t="shared" si="16"/>
        <v>https://getfile.dokpub.com/yandex/get/https://disk.yandex.ru/d/wkFLLrmA5n-uWA/v1.mp4</v>
      </c>
      <c r="AL90" s="46" t="s">
        <v>102</v>
      </c>
      <c r="AM90" s="46" t="s">
        <v>103</v>
      </c>
      <c r="AN90" s="46" t="s">
        <v>104</v>
      </c>
      <c r="AO90" s="46" t="s">
        <v>105</v>
      </c>
      <c r="AP90" s="46" t="s">
        <v>106</v>
      </c>
      <c r="AQ90" s="46">
        <f t="shared" si="3"/>
        <v>8694</v>
      </c>
      <c r="AR90" s="47">
        <f t="shared" si="4"/>
        <v>0.37</v>
      </c>
      <c r="AS90" s="46" t="s">
        <v>107</v>
      </c>
      <c r="AT90" s="46" t="s">
        <v>108</v>
      </c>
      <c r="AU90" s="46" t="s">
        <v>109</v>
      </c>
      <c r="AV90" s="46" t="s">
        <v>110</v>
      </c>
      <c r="AW90" s="46" t="s">
        <v>111</v>
      </c>
      <c r="AX90" s="48" t="s">
        <v>112</v>
      </c>
      <c r="AY90" s="49">
        <v>1106.0</v>
      </c>
      <c r="AZ90" s="49">
        <v>1477.0</v>
      </c>
      <c r="BA90" s="64">
        <f>BA84*6</f>
        <v>2700</v>
      </c>
      <c r="BB90" s="46">
        <v>50.0</v>
      </c>
      <c r="BC90" s="46">
        <v>80.0</v>
      </c>
      <c r="BD90" s="51">
        <v>0.2</v>
      </c>
      <c r="BE90" s="46">
        <f t="shared" si="5"/>
        <v>1545.6</v>
      </c>
      <c r="BF90" s="52"/>
      <c r="BG90" s="53">
        <f t="shared" si="6"/>
        <v>2246.4</v>
      </c>
      <c r="BH90" s="53">
        <f t="shared" si="7"/>
        <v>1875.4</v>
      </c>
      <c r="BI90" s="47">
        <f t="shared" si="8"/>
        <v>0.2906832298</v>
      </c>
      <c r="BJ90" s="47">
        <f t="shared" si="9"/>
        <v>0.2426759834</v>
      </c>
      <c r="BK90" s="55">
        <f t="shared" si="10"/>
        <v>0.37</v>
      </c>
      <c r="BL90" s="56">
        <f t="shared" si="11"/>
        <v>8735</v>
      </c>
      <c r="BM90" s="57">
        <f t="shared" si="12"/>
        <v>0.3069261591</v>
      </c>
      <c r="BN90" s="46">
        <f t="shared" si="13"/>
        <v>96</v>
      </c>
      <c r="BO90" s="46">
        <v>25.0</v>
      </c>
      <c r="BP90" s="46">
        <v>7.0</v>
      </c>
      <c r="BQ90" s="47">
        <v>1.25</v>
      </c>
      <c r="BR90" s="46">
        <f t="shared" si="14"/>
        <v>862.5</v>
      </c>
      <c r="BS90" s="46">
        <f t="shared" si="15"/>
        <v>614.5</v>
      </c>
      <c r="BT90" s="46" t="s">
        <v>886</v>
      </c>
      <c r="BU90" s="65"/>
      <c r="BV90" s="59"/>
      <c r="BW90" s="59"/>
      <c r="BX90" s="82"/>
      <c r="BY90" s="61" t="str">
        <f t="shared" si="21"/>
        <v>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v>
      </c>
      <c r="BZ90" s="66" t="s">
        <v>887</v>
      </c>
      <c r="CA90" s="59" t="s">
        <v>888</v>
      </c>
      <c r="CB90" s="62"/>
      <c r="CC90" s="59"/>
    </row>
    <row r="91" ht="30.0" customHeight="1">
      <c r="A91" s="103"/>
      <c r="B91" s="67" t="s">
        <v>889</v>
      </c>
      <c r="C91" s="68" t="str">
        <f>IF('Стоп-лист'!C$27 = "стоп", "стоп" , "")</f>
        <v/>
      </c>
      <c r="D91" s="29">
        <f t="shared" si="20"/>
        <v>50</v>
      </c>
      <c r="E91" s="30" t="s">
        <v>890</v>
      </c>
      <c r="F91" s="104" t="s">
        <v>891</v>
      </c>
      <c r="G91" s="105" t="s">
        <v>892</v>
      </c>
      <c r="H91" s="33">
        <v>16100.0</v>
      </c>
      <c r="I91" s="34">
        <v>0.44999999999999996</v>
      </c>
      <c r="J91" s="35">
        <f t="shared" si="2"/>
        <v>8855</v>
      </c>
      <c r="K91" s="22" t="s">
        <v>893</v>
      </c>
      <c r="L91" s="36" t="s">
        <v>83</v>
      </c>
      <c r="M91" s="36" t="s">
        <v>84</v>
      </c>
      <c r="N91" s="37" t="s">
        <v>85</v>
      </c>
      <c r="O91" s="72">
        <v>3325.0</v>
      </c>
      <c r="P91" s="72">
        <v>400.0</v>
      </c>
      <c r="Q91" s="72">
        <v>400.0</v>
      </c>
      <c r="R91" s="72">
        <v>600.0</v>
      </c>
      <c r="S91" s="39" t="s">
        <v>894</v>
      </c>
      <c r="T91" s="70" t="s">
        <v>793</v>
      </c>
      <c r="U91" s="38" t="s">
        <v>794</v>
      </c>
      <c r="V91" s="38" t="s">
        <v>795</v>
      </c>
      <c r="W91" s="38" t="s">
        <v>589</v>
      </c>
      <c r="X91" s="91">
        <v>260.0</v>
      </c>
      <c r="Y91" s="40">
        <v>7.0</v>
      </c>
      <c r="Z91" s="38">
        <v>150.0</v>
      </c>
      <c r="AA91" s="91" t="s">
        <v>590</v>
      </c>
      <c r="AB91" s="38" t="s">
        <v>93</v>
      </c>
      <c r="AC91" s="41" t="s">
        <v>895</v>
      </c>
      <c r="AD91" s="38" t="s">
        <v>95</v>
      </c>
      <c r="AE91" s="84" t="s">
        <v>797</v>
      </c>
      <c r="AF91" s="70" t="s">
        <v>793</v>
      </c>
      <c r="AG91" s="38" t="s">
        <v>98</v>
      </c>
      <c r="AH91" s="38" t="s">
        <v>99</v>
      </c>
      <c r="AI91" s="44" t="s">
        <v>100</v>
      </c>
      <c r="AJ91" s="44">
        <v>0.0</v>
      </c>
      <c r="AK91" s="63" t="str">
        <f t="shared" si="16"/>
        <v>https://getfile.dokpub.com/yandex/get/https://disk.yandex.ru/d/wkFLLrmA5n-uWA/v1.mp4</v>
      </c>
      <c r="AL91" s="46" t="s">
        <v>102</v>
      </c>
      <c r="AM91" s="46" t="s">
        <v>103</v>
      </c>
      <c r="AN91" s="46" t="s">
        <v>104</v>
      </c>
      <c r="AO91" s="46" t="s">
        <v>105</v>
      </c>
      <c r="AP91" s="46" t="s">
        <v>106</v>
      </c>
      <c r="AQ91" s="46">
        <f t="shared" si="3"/>
        <v>9821</v>
      </c>
      <c r="AR91" s="47">
        <f t="shared" si="4"/>
        <v>0.39</v>
      </c>
      <c r="AS91" s="46" t="s">
        <v>107</v>
      </c>
      <c r="AT91" s="46" t="s">
        <v>108</v>
      </c>
      <c r="AU91" s="46" t="s">
        <v>109</v>
      </c>
      <c r="AV91" s="46" t="s">
        <v>110</v>
      </c>
      <c r="AW91" s="46" t="s">
        <v>111</v>
      </c>
      <c r="AX91" s="48" t="s">
        <v>112</v>
      </c>
      <c r="AY91" s="49">
        <v>1191.0</v>
      </c>
      <c r="AZ91" s="49">
        <v>1610.0</v>
      </c>
      <c r="BA91" s="64">
        <f>BA84*7</f>
        <v>3150</v>
      </c>
      <c r="BB91" s="46">
        <v>50.0</v>
      </c>
      <c r="BC91" s="46">
        <v>80.0</v>
      </c>
      <c r="BD91" s="51">
        <v>0.2</v>
      </c>
      <c r="BE91" s="46">
        <f t="shared" si="5"/>
        <v>1771</v>
      </c>
      <c r="BF91" s="52"/>
      <c r="BG91" s="53">
        <f t="shared" si="6"/>
        <v>2613</v>
      </c>
      <c r="BH91" s="53">
        <f t="shared" si="7"/>
        <v>2194</v>
      </c>
      <c r="BI91" s="47">
        <f t="shared" si="8"/>
        <v>0.2950875212</v>
      </c>
      <c r="BJ91" s="47">
        <f t="shared" si="9"/>
        <v>0.2477696217</v>
      </c>
      <c r="BK91" s="55">
        <f t="shared" si="10"/>
        <v>0.39</v>
      </c>
      <c r="BL91" s="56">
        <f t="shared" si="11"/>
        <v>9941</v>
      </c>
      <c r="BM91" s="57">
        <f t="shared" si="12"/>
        <v>0.3080977769</v>
      </c>
      <c r="BN91" s="46">
        <f t="shared" si="13"/>
        <v>96</v>
      </c>
      <c r="BO91" s="46">
        <v>25.0</v>
      </c>
      <c r="BP91" s="46">
        <v>7.0</v>
      </c>
      <c r="BQ91" s="47">
        <v>1.25</v>
      </c>
      <c r="BR91" s="46">
        <f t="shared" si="14"/>
        <v>862.5</v>
      </c>
      <c r="BS91" s="46">
        <f t="shared" si="15"/>
        <v>747.5</v>
      </c>
      <c r="BT91" s="46" t="s">
        <v>896</v>
      </c>
      <c r="BU91" s="65"/>
      <c r="BV91" s="59"/>
      <c r="BW91" s="59"/>
      <c r="BX91" s="82"/>
      <c r="BY91" s="61" t="str">
        <f t="shared" si="21"/>
        <v>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v>
      </c>
      <c r="BZ91" s="66" t="s">
        <v>897</v>
      </c>
      <c r="CA91" s="59" t="s">
        <v>895</v>
      </c>
      <c r="CB91" s="62"/>
      <c r="CC91" s="59"/>
    </row>
    <row r="92" ht="30.0" customHeight="1">
      <c r="A92" s="93"/>
      <c r="B92" s="94" t="s">
        <v>898</v>
      </c>
      <c r="C92" s="95"/>
      <c r="D92" s="96">
        <f>IF(C92="",1,0)</f>
        <v>1</v>
      </c>
      <c r="E92" s="97" t="s">
        <v>899</v>
      </c>
      <c r="F92" s="108" t="s">
        <v>900</v>
      </c>
      <c r="G92" s="106" t="s">
        <v>901</v>
      </c>
      <c r="H92" s="33">
        <v>18300.0</v>
      </c>
      <c r="I92" s="34">
        <v>0.33</v>
      </c>
      <c r="J92" s="35">
        <f t="shared" si="2"/>
        <v>12261</v>
      </c>
      <c r="K92" s="22" t="s">
        <v>902</v>
      </c>
      <c r="L92" s="36" t="s">
        <v>83</v>
      </c>
      <c r="M92" s="36" t="s">
        <v>84</v>
      </c>
      <c r="N92" s="37" t="s">
        <v>85</v>
      </c>
      <c r="O92" s="72">
        <v>4750.0</v>
      </c>
      <c r="P92" s="72">
        <v>400.0</v>
      </c>
      <c r="Q92" s="72">
        <v>400.0</v>
      </c>
      <c r="R92" s="72">
        <v>600.0</v>
      </c>
      <c r="S92" s="70" t="s">
        <v>903</v>
      </c>
      <c r="T92" s="70" t="s">
        <v>793</v>
      </c>
      <c r="U92" s="38" t="s">
        <v>794</v>
      </c>
      <c r="V92" s="38" t="s">
        <v>795</v>
      </c>
      <c r="W92" s="38" t="s">
        <v>589</v>
      </c>
      <c r="X92" s="91">
        <v>260.0</v>
      </c>
      <c r="Y92" s="40">
        <v>10.0</v>
      </c>
      <c r="Z92" s="38">
        <v>150.0</v>
      </c>
      <c r="AA92" s="91" t="s">
        <v>590</v>
      </c>
      <c r="AB92" s="38" t="s">
        <v>93</v>
      </c>
      <c r="AC92" s="107" t="s">
        <v>904</v>
      </c>
      <c r="AD92" s="38" t="s">
        <v>95</v>
      </c>
      <c r="AE92" s="84" t="s">
        <v>797</v>
      </c>
      <c r="AF92" s="70" t="s">
        <v>793</v>
      </c>
      <c r="AG92" s="38" t="s">
        <v>98</v>
      </c>
      <c r="AH92" s="38" t="s">
        <v>99</v>
      </c>
      <c r="AI92" s="44" t="s">
        <v>100</v>
      </c>
      <c r="AJ92" s="44">
        <v>0.0</v>
      </c>
      <c r="AK92" s="63" t="str">
        <f t="shared" si="16"/>
        <v>https://getfile.dokpub.com/yandex/get/https://disk.yandex.ru/d/wkFLLrmA5n-uWA/v1.mp4</v>
      </c>
      <c r="AL92" s="46" t="s">
        <v>786</v>
      </c>
      <c r="AM92" s="46" t="s">
        <v>103</v>
      </c>
      <c r="AN92" s="46" t="s">
        <v>104</v>
      </c>
      <c r="AO92" s="46" t="s">
        <v>105</v>
      </c>
      <c r="AP92" s="46" t="s">
        <v>106</v>
      </c>
      <c r="AQ92" s="46">
        <f t="shared" si="3"/>
        <v>13725</v>
      </c>
      <c r="AR92" s="47">
        <f t="shared" si="4"/>
        <v>0.25</v>
      </c>
      <c r="AS92" s="46" t="s">
        <v>107</v>
      </c>
      <c r="AT92" s="46" t="s">
        <v>108</v>
      </c>
      <c r="AU92" s="46" t="s">
        <v>109</v>
      </c>
      <c r="AV92" s="46" t="s">
        <v>110</v>
      </c>
      <c r="AW92" s="46" t="s">
        <v>786</v>
      </c>
      <c r="AX92" s="48" t="s">
        <v>155</v>
      </c>
      <c r="AY92" s="49">
        <v>1514.0</v>
      </c>
      <c r="AZ92" s="49">
        <v>2109.0</v>
      </c>
      <c r="BA92" s="58">
        <f>BA84*10</f>
        <v>4500</v>
      </c>
      <c r="BB92" s="58">
        <v>100.0</v>
      </c>
      <c r="BC92" s="58">
        <v>100.0</v>
      </c>
      <c r="BD92" s="51">
        <v>0.2</v>
      </c>
      <c r="BE92" s="58">
        <f t="shared" si="5"/>
        <v>2452.2</v>
      </c>
      <c r="BF92" s="101"/>
      <c r="BG92" s="102">
        <f t="shared" si="6"/>
        <v>3594.8</v>
      </c>
      <c r="BH92" s="102">
        <f t="shared" si="7"/>
        <v>2999.8</v>
      </c>
      <c r="BI92" s="55">
        <f t="shared" si="8"/>
        <v>0.2931897888</v>
      </c>
      <c r="BJ92" s="55">
        <f t="shared" si="9"/>
        <v>0.2446619362</v>
      </c>
      <c r="BK92" s="55">
        <f t="shared" si="10"/>
        <v>0.25</v>
      </c>
      <c r="BL92" s="56">
        <f t="shared" si="11"/>
        <v>13822</v>
      </c>
      <c r="BM92" s="57">
        <f t="shared" si="12"/>
        <v>0.3073795399</v>
      </c>
      <c r="BN92" s="46">
        <f t="shared" si="13"/>
        <v>96</v>
      </c>
      <c r="BO92" s="46">
        <v>25.0</v>
      </c>
      <c r="BP92" s="46">
        <v>7.0</v>
      </c>
      <c r="BQ92" s="47">
        <v>1.25</v>
      </c>
      <c r="BR92" s="46">
        <f t="shared" si="14"/>
        <v>862.5</v>
      </c>
      <c r="BS92" s="46">
        <f t="shared" si="15"/>
        <v>1246.5</v>
      </c>
      <c r="BT92" s="58" t="s">
        <v>683</v>
      </c>
      <c r="BU92" s="65"/>
      <c r="BV92" s="59"/>
      <c r="BW92" s="59"/>
      <c r="BX92" s="82"/>
      <c r="BY92" s="61"/>
      <c r="BZ92" s="66"/>
      <c r="CA92" s="59" t="s">
        <v>905</v>
      </c>
      <c r="CB92" s="62"/>
      <c r="CC92" s="59"/>
    </row>
    <row r="93" ht="30.0" customHeight="1">
      <c r="A93" s="103"/>
      <c r="B93" s="27" t="s">
        <v>906</v>
      </c>
      <c r="C93" s="28" t="str">
        <f>IF(C95 = "стоп", "стоп" , "")</f>
        <v/>
      </c>
      <c r="D93" s="29">
        <f t="shared" ref="D93:D104" si="22">IF(C93="",50,0)</f>
        <v>50</v>
      </c>
      <c r="E93" s="109" t="s">
        <v>907</v>
      </c>
      <c r="F93" s="104" t="s">
        <v>908</v>
      </c>
      <c r="G93" s="105" t="s">
        <v>909</v>
      </c>
      <c r="H93" s="33">
        <v>600.0</v>
      </c>
      <c r="I93" s="34">
        <v>0.46</v>
      </c>
      <c r="J93" s="35">
        <f t="shared" si="2"/>
        <v>324</v>
      </c>
      <c r="K93" s="22" t="s">
        <v>910</v>
      </c>
      <c r="L93" s="36" t="s">
        <v>83</v>
      </c>
      <c r="M93" s="36" t="s">
        <v>84</v>
      </c>
      <c r="N93" s="37" t="s">
        <v>85</v>
      </c>
      <c r="O93" s="38">
        <v>100.0</v>
      </c>
      <c r="P93" s="38">
        <v>100.0</v>
      </c>
      <c r="Q93" s="38">
        <v>55.0</v>
      </c>
      <c r="R93" s="38">
        <v>265.0</v>
      </c>
      <c r="S93" s="70" t="s">
        <v>911</v>
      </c>
      <c r="T93" s="39" t="s">
        <v>912</v>
      </c>
      <c r="U93" s="38" t="s">
        <v>913</v>
      </c>
      <c r="V93" s="38" t="s">
        <v>914</v>
      </c>
      <c r="W93" s="38" t="s">
        <v>589</v>
      </c>
      <c r="X93" s="91">
        <v>260.0</v>
      </c>
      <c r="Y93" s="40" t="s">
        <v>91</v>
      </c>
      <c r="Z93" s="40" t="s">
        <v>91</v>
      </c>
      <c r="AA93" s="91" t="s">
        <v>590</v>
      </c>
      <c r="AB93" s="38" t="s">
        <v>93</v>
      </c>
      <c r="AC93" s="107" t="str">
        <f t="shared" ref="AC93:AC104" si="23">"https://getfile.dokpub.com/yandex/get/"&amp;S93&amp;"/1.jpg"&amp;", "&amp;"https://getfile.dokpub.com/yandex/get/"&amp;S93&amp;"/2.jpg"&amp;", "&amp;"https://getfile.dokpub.com/yandex/get/"&amp;S93&amp;"/3.jpg"&amp;""</f>
        <v>https://getfile.dokpub.com/yandex/get/https://disk.yandex.ru/d/z3ws0UKYlRKsaQ/1.jpg, https://getfile.dokpub.com/yandex/get/https://disk.yandex.ru/d/z3ws0UKYlRKsaQ/2.jpg, https://getfile.dokpub.com/yandex/get/https://disk.yandex.ru/d/z3ws0UKYlRKsaQ/3.jpg</v>
      </c>
      <c r="AD93" s="38" t="s">
        <v>95</v>
      </c>
      <c r="AE93" s="42" t="s">
        <v>915</v>
      </c>
      <c r="AF93" s="39" t="s">
        <v>916</v>
      </c>
      <c r="AG93" s="38" t="s">
        <v>98</v>
      </c>
      <c r="AH93" s="38" t="s">
        <v>99</v>
      </c>
      <c r="AI93" s="44" t="s">
        <v>100</v>
      </c>
      <c r="AJ93" s="44">
        <v>0.0</v>
      </c>
      <c r="AK93" s="63" t="str">
        <f t="shared" si="16"/>
        <v>https://getfile.dokpub.com/yandex/get/https://disk.yandex.ru/d/zu0akE_to87ang/v1.mp4</v>
      </c>
      <c r="AL93" s="46" t="s">
        <v>102</v>
      </c>
      <c r="AM93" s="46" t="s">
        <v>103</v>
      </c>
      <c r="AN93" s="46" t="s">
        <v>104</v>
      </c>
      <c r="AO93" s="46" t="s">
        <v>105</v>
      </c>
      <c r="AP93" s="46" t="s">
        <v>106</v>
      </c>
      <c r="AQ93" s="46">
        <f t="shared" si="3"/>
        <v>426</v>
      </c>
      <c r="AR93" s="47">
        <f t="shared" si="4"/>
        <v>0.29</v>
      </c>
      <c r="AS93" s="46" t="s">
        <v>107</v>
      </c>
      <c r="AT93" s="46" t="s">
        <v>108</v>
      </c>
      <c r="AU93" s="46" t="s">
        <v>109</v>
      </c>
      <c r="AV93" s="46" t="s">
        <v>110</v>
      </c>
      <c r="AW93" s="46" t="s">
        <v>111</v>
      </c>
      <c r="AX93" s="48" t="s">
        <v>155</v>
      </c>
      <c r="AY93" s="49">
        <v>81.0</v>
      </c>
      <c r="AZ93" s="49">
        <v>137.0</v>
      </c>
      <c r="BA93" s="86">
        <f>IFERROR(__xludf.DUMMYFUNCTION("IMPORTRANGE(""https://docs.google.com/spreadsheets/d/1K9FdSDDcIaIccULM3XeD8ehMwbjQB3kapl3RppOhYx4/edit?usp=sharing"",""D18"")"),64.0)</f>
        <v>64</v>
      </c>
      <c r="BB93" s="46">
        <v>10.0</v>
      </c>
      <c r="BC93" s="46">
        <v>10.0</v>
      </c>
      <c r="BD93" s="51">
        <v>0.2</v>
      </c>
      <c r="BE93" s="46">
        <f t="shared" si="5"/>
        <v>64.8</v>
      </c>
      <c r="BF93" s="52"/>
      <c r="BG93" s="53">
        <f t="shared" si="6"/>
        <v>94.2</v>
      </c>
      <c r="BH93" s="53">
        <f t="shared" si="7"/>
        <v>38.2</v>
      </c>
      <c r="BI93" s="54">
        <f t="shared" si="8"/>
        <v>0.2907407407</v>
      </c>
      <c r="BJ93" s="47">
        <f t="shared" si="9"/>
        <v>0.1179012346</v>
      </c>
      <c r="BK93" s="55">
        <f t="shared" si="10"/>
        <v>0.29</v>
      </c>
      <c r="BL93" s="56">
        <f t="shared" si="11"/>
        <v>426</v>
      </c>
      <c r="BM93" s="57">
        <f t="shared" si="12"/>
        <v>0.2812206573</v>
      </c>
      <c r="BN93" s="46">
        <f t="shared" si="13"/>
        <v>1.4575</v>
      </c>
      <c r="BO93" s="46">
        <v>25.0</v>
      </c>
      <c r="BP93" s="46">
        <v>7.0</v>
      </c>
      <c r="BQ93" s="47">
        <v>1.25</v>
      </c>
      <c r="BR93" s="46">
        <f t="shared" si="14"/>
        <v>40</v>
      </c>
      <c r="BS93" s="46">
        <f t="shared" si="15"/>
        <v>97</v>
      </c>
      <c r="BT93" s="46" t="s">
        <v>113</v>
      </c>
      <c r="BU93" s="87"/>
      <c r="BV93" s="88" t="str">
        <f>IFERROR(__xludf.DUMMYFUNCTION("IMPORTRANGE(""https://docs.google.com/spreadsheets/d/1K9FdSDDcIaIccULM3XeD8ehMwbjQB3kapl3RppOhYx4/edit?usp=sharing"",""B18"")"),"И-30 (И-31 Олдос) И-32")</f>
        <v>И-30 (И-31 Олдос) И-32</v>
      </c>
      <c r="BW93" s="59" t="s">
        <v>917</v>
      </c>
      <c r="BX93" s="82" t="s">
        <v>918</v>
      </c>
      <c r="BY93" s="61" t="str">
        <f t="shared" ref="BY93:BY104" si="24">"https://getfile.dokpub.com/yandex/get/"&amp;S93&amp;"/1.jpg"&amp;", "&amp;"https://getfile.dokpub.com/yandex/get/"&amp;S93&amp;"/2.jpg"&amp;", "&amp;"https://getfile.dokpub.com/yandex/get/"&amp;S93&amp;"/3.jpg"&amp;", "&amp;"https://getfile.dokpub.com/yandex/get/"&amp;S93&amp;"/4.jpg"&amp;", "&amp;"https://getfile.dokpub.com/yandex/get/"&amp;S93&amp;"/5.jpg"</f>
        <v>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v>
      </c>
      <c r="BZ93" s="66" t="s">
        <v>919</v>
      </c>
      <c r="CA93" s="59" t="s">
        <v>920</v>
      </c>
      <c r="CB93" s="62"/>
      <c r="CC93" s="59"/>
    </row>
    <row r="94" ht="30.0" customHeight="1">
      <c r="A94" s="103"/>
      <c r="B94" s="27" t="s">
        <v>921</v>
      </c>
      <c r="C94" s="28" t="str">
        <f>IF(C95 = "стоп", "стоп" , "")</f>
        <v/>
      </c>
      <c r="D94" s="29">
        <f t="shared" si="22"/>
        <v>50</v>
      </c>
      <c r="E94" s="109" t="s">
        <v>922</v>
      </c>
      <c r="F94" s="104" t="s">
        <v>923</v>
      </c>
      <c r="G94" s="105" t="s">
        <v>924</v>
      </c>
      <c r="H94" s="33">
        <v>900.0</v>
      </c>
      <c r="I94" s="34">
        <v>0.45999999999999996</v>
      </c>
      <c r="J94" s="35">
        <f t="shared" si="2"/>
        <v>486</v>
      </c>
      <c r="K94" s="22" t="s">
        <v>925</v>
      </c>
      <c r="L94" s="36" t="s">
        <v>83</v>
      </c>
      <c r="M94" s="36" t="s">
        <v>84</v>
      </c>
      <c r="N94" s="37" t="s">
        <v>85</v>
      </c>
      <c r="O94" s="38">
        <v>165.0</v>
      </c>
      <c r="P94" s="38">
        <v>140.0</v>
      </c>
      <c r="Q94" s="38">
        <v>90.0</v>
      </c>
      <c r="R94" s="38">
        <v>210.0</v>
      </c>
      <c r="S94" s="43" t="s">
        <v>926</v>
      </c>
      <c r="T94" s="39" t="s">
        <v>912</v>
      </c>
      <c r="U94" s="38" t="s">
        <v>913</v>
      </c>
      <c r="V94" s="38" t="s">
        <v>914</v>
      </c>
      <c r="W94" s="38" t="s">
        <v>589</v>
      </c>
      <c r="X94" s="91">
        <v>260.0</v>
      </c>
      <c r="Y94" s="40" t="s">
        <v>91</v>
      </c>
      <c r="Z94" s="38">
        <v>1.0</v>
      </c>
      <c r="AA94" s="91" t="s">
        <v>590</v>
      </c>
      <c r="AB94" s="38" t="s">
        <v>93</v>
      </c>
      <c r="AC94" s="107" t="str">
        <f t="shared" si="23"/>
        <v>https://getfile.dokpub.com/yandex/get/https://disk.yandex.ru/d/20G59h2C2jA0dg/1.jpg, https://getfile.dokpub.com/yandex/get/https://disk.yandex.ru/d/20G59h2C2jA0dg/2.jpg, https://getfile.dokpub.com/yandex/get/https://disk.yandex.ru/d/20G59h2C2jA0dg/3.jpg</v>
      </c>
      <c r="AD94" s="38" t="s">
        <v>95</v>
      </c>
      <c r="AE94" s="42" t="s">
        <v>915</v>
      </c>
      <c r="AF94" s="39" t="s">
        <v>916</v>
      </c>
      <c r="AG94" s="38" t="s">
        <v>98</v>
      </c>
      <c r="AH94" s="38" t="s">
        <v>99</v>
      </c>
      <c r="AI94" s="44" t="s">
        <v>100</v>
      </c>
      <c r="AJ94" s="44">
        <v>0.0</v>
      </c>
      <c r="AK94" s="63" t="str">
        <f t="shared" si="16"/>
        <v>https://getfile.dokpub.com/yandex/get/https://disk.yandex.ru/d/zu0akE_to87ang/v1.mp4</v>
      </c>
      <c r="AL94" s="46" t="s">
        <v>102</v>
      </c>
      <c r="AM94" s="46" t="s">
        <v>103</v>
      </c>
      <c r="AN94" s="46" t="s">
        <v>104</v>
      </c>
      <c r="AO94" s="46" t="s">
        <v>105</v>
      </c>
      <c r="AP94" s="46" t="s">
        <v>106</v>
      </c>
      <c r="AQ94" s="46">
        <f t="shared" si="3"/>
        <v>594</v>
      </c>
      <c r="AR94" s="47">
        <f t="shared" si="4"/>
        <v>0.34</v>
      </c>
      <c r="AS94" s="46" t="s">
        <v>107</v>
      </c>
      <c r="AT94" s="46" t="s">
        <v>108</v>
      </c>
      <c r="AU94" s="46" t="s">
        <v>109</v>
      </c>
      <c r="AV94" s="46" t="s">
        <v>110</v>
      </c>
      <c r="AW94" s="46" t="s">
        <v>111</v>
      </c>
      <c r="AX94" s="48" t="s">
        <v>155</v>
      </c>
      <c r="AY94" s="49">
        <v>97.0</v>
      </c>
      <c r="AZ94" s="49">
        <v>156.0</v>
      </c>
      <c r="BA94" s="64">
        <f t="shared" ref="BA94:BA95" si="25">BA93*2</f>
        <v>128</v>
      </c>
      <c r="BB94" s="46">
        <v>10.0</v>
      </c>
      <c r="BC94" s="46">
        <v>10.0</v>
      </c>
      <c r="BD94" s="51">
        <v>0.2</v>
      </c>
      <c r="BE94" s="46">
        <f t="shared" si="5"/>
        <v>97.2</v>
      </c>
      <c r="BF94" s="52"/>
      <c r="BG94" s="53">
        <f t="shared" si="6"/>
        <v>143.8</v>
      </c>
      <c r="BH94" s="53">
        <f t="shared" si="7"/>
        <v>84.8</v>
      </c>
      <c r="BI94" s="54">
        <f t="shared" si="8"/>
        <v>0.2958847737</v>
      </c>
      <c r="BJ94" s="47">
        <f t="shared" si="9"/>
        <v>0.1744855967</v>
      </c>
      <c r="BK94" s="55">
        <f t="shared" si="10"/>
        <v>0.34</v>
      </c>
      <c r="BL94" s="56">
        <f t="shared" si="11"/>
        <v>598</v>
      </c>
      <c r="BM94" s="57">
        <f t="shared" si="12"/>
        <v>0.291638796</v>
      </c>
      <c r="BN94" s="46">
        <f t="shared" si="13"/>
        <v>2.646</v>
      </c>
      <c r="BO94" s="46">
        <v>25.0</v>
      </c>
      <c r="BP94" s="46">
        <v>7.0</v>
      </c>
      <c r="BQ94" s="47">
        <v>1.25</v>
      </c>
      <c r="BR94" s="46">
        <f t="shared" si="14"/>
        <v>48.75</v>
      </c>
      <c r="BS94" s="46">
        <f t="shared" si="15"/>
        <v>107.25</v>
      </c>
      <c r="BT94" s="46" t="s">
        <v>122</v>
      </c>
      <c r="BU94" s="65"/>
      <c r="BV94" s="59"/>
      <c r="BW94" s="59"/>
      <c r="BX94" s="60"/>
      <c r="BY94" s="61" t="str">
        <f t="shared" si="24"/>
        <v>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v>
      </c>
      <c r="BZ94" s="66" t="s">
        <v>927</v>
      </c>
      <c r="CA94" s="59" t="s">
        <v>928</v>
      </c>
      <c r="CB94" s="62"/>
      <c r="CC94" s="59"/>
    </row>
    <row r="95" ht="30.0" customHeight="1">
      <c r="A95" s="103"/>
      <c r="B95" s="67" t="s">
        <v>929</v>
      </c>
      <c r="C95" s="68" t="str">
        <f>IF('Стоп-лист'!D$24 = "стоп", "стоп" , "")</f>
        <v/>
      </c>
      <c r="D95" s="29">
        <f t="shared" si="22"/>
        <v>50</v>
      </c>
      <c r="E95" s="109" t="s">
        <v>930</v>
      </c>
      <c r="F95" s="104" t="s">
        <v>931</v>
      </c>
      <c r="G95" s="105" t="s">
        <v>932</v>
      </c>
      <c r="H95" s="33">
        <v>1714.0</v>
      </c>
      <c r="I95" s="34">
        <v>0.5</v>
      </c>
      <c r="J95" s="35">
        <f t="shared" si="2"/>
        <v>857</v>
      </c>
      <c r="K95" s="22" t="s">
        <v>933</v>
      </c>
      <c r="L95" s="36" t="s">
        <v>83</v>
      </c>
      <c r="M95" s="36" t="s">
        <v>84</v>
      </c>
      <c r="N95" s="37" t="s">
        <v>85</v>
      </c>
      <c r="O95" s="38">
        <v>470.0</v>
      </c>
      <c r="P95" s="38">
        <v>300.0</v>
      </c>
      <c r="Q95" s="38">
        <v>80.0</v>
      </c>
      <c r="R95" s="38">
        <v>400.0</v>
      </c>
      <c r="S95" s="70" t="s">
        <v>934</v>
      </c>
      <c r="T95" s="39" t="s">
        <v>912</v>
      </c>
      <c r="U95" s="38" t="s">
        <v>913</v>
      </c>
      <c r="V95" s="38" t="s">
        <v>914</v>
      </c>
      <c r="W95" s="38" t="s">
        <v>589</v>
      </c>
      <c r="X95" s="91">
        <v>260.0</v>
      </c>
      <c r="Y95" s="40">
        <v>1.0</v>
      </c>
      <c r="Z95" s="40">
        <v>1.5</v>
      </c>
      <c r="AA95" s="91" t="s">
        <v>590</v>
      </c>
      <c r="AB95" s="38" t="s">
        <v>93</v>
      </c>
      <c r="AC95" s="107" t="str">
        <f t="shared" si="23"/>
        <v>https://getfile.dokpub.com/yandex/get/https://disk.yandex.ru/d/KdXAJxg5ztXsVA/1.jpg, https://getfile.dokpub.com/yandex/get/https://disk.yandex.ru/d/KdXAJxg5ztXsVA/2.jpg, https://getfile.dokpub.com/yandex/get/https://disk.yandex.ru/d/KdXAJxg5ztXsVA/3.jpg</v>
      </c>
      <c r="AD95" s="38" t="s">
        <v>95</v>
      </c>
      <c r="AE95" s="74" t="s">
        <v>915</v>
      </c>
      <c r="AF95" s="39" t="s">
        <v>916</v>
      </c>
      <c r="AG95" s="38" t="s">
        <v>98</v>
      </c>
      <c r="AH95" s="38" t="s">
        <v>99</v>
      </c>
      <c r="AI95" s="44" t="s">
        <v>100</v>
      </c>
      <c r="AJ95" s="44">
        <v>0.0</v>
      </c>
      <c r="AK95" s="63" t="str">
        <f t="shared" si="16"/>
        <v>https://getfile.dokpub.com/yandex/get/https://disk.yandex.ru/d/zu0akE_to87ang/v1.mp4</v>
      </c>
      <c r="AL95" s="46" t="s">
        <v>102</v>
      </c>
      <c r="AM95" s="46" t="s">
        <v>103</v>
      </c>
      <c r="AN95" s="46" t="s">
        <v>104</v>
      </c>
      <c r="AO95" s="46" t="s">
        <v>105</v>
      </c>
      <c r="AP95" s="46" t="s">
        <v>106</v>
      </c>
      <c r="AQ95" s="46">
        <f t="shared" si="3"/>
        <v>1012</v>
      </c>
      <c r="AR95" s="47">
        <f t="shared" si="4"/>
        <v>0.41</v>
      </c>
      <c r="AS95" s="46" t="s">
        <v>107</v>
      </c>
      <c r="AT95" s="46" t="s">
        <v>108</v>
      </c>
      <c r="AU95" s="46" t="s">
        <v>109</v>
      </c>
      <c r="AV95" s="46" t="s">
        <v>110</v>
      </c>
      <c r="AW95" s="46" t="s">
        <v>111</v>
      </c>
      <c r="AX95" s="48" t="s">
        <v>112</v>
      </c>
      <c r="AY95" s="49">
        <v>158.0</v>
      </c>
      <c r="AZ95" s="49">
        <v>237.0</v>
      </c>
      <c r="BA95" s="64">
        <f t="shared" si="25"/>
        <v>256</v>
      </c>
      <c r="BB95" s="46">
        <v>10.0</v>
      </c>
      <c r="BC95" s="46">
        <v>10.0</v>
      </c>
      <c r="BD95" s="51">
        <v>0.2</v>
      </c>
      <c r="BE95" s="46">
        <f t="shared" si="5"/>
        <v>171.4</v>
      </c>
      <c r="BF95" s="52"/>
      <c r="BG95" s="53">
        <f t="shared" si="6"/>
        <v>251.6</v>
      </c>
      <c r="BH95" s="53">
        <f t="shared" si="7"/>
        <v>172.6</v>
      </c>
      <c r="BI95" s="47">
        <f t="shared" si="8"/>
        <v>0.2935822637</v>
      </c>
      <c r="BJ95" s="47">
        <f t="shared" si="9"/>
        <v>0.2014002334</v>
      </c>
      <c r="BK95" s="55">
        <f t="shared" si="10"/>
        <v>0.41</v>
      </c>
      <c r="BL95" s="56">
        <f t="shared" si="11"/>
        <v>1021</v>
      </c>
      <c r="BM95" s="57">
        <f t="shared" si="12"/>
        <v>0.2975514202</v>
      </c>
      <c r="BN95" s="46">
        <f t="shared" si="13"/>
        <v>9.6</v>
      </c>
      <c r="BO95" s="46">
        <v>25.0</v>
      </c>
      <c r="BP95" s="46">
        <v>7.0</v>
      </c>
      <c r="BQ95" s="47">
        <v>1.25</v>
      </c>
      <c r="BR95" s="46">
        <f t="shared" si="14"/>
        <v>110</v>
      </c>
      <c r="BS95" s="46">
        <f t="shared" si="15"/>
        <v>127</v>
      </c>
      <c r="BT95" s="46" t="s">
        <v>935</v>
      </c>
      <c r="BU95" s="65"/>
      <c r="BV95" s="59"/>
      <c r="BW95" s="59"/>
      <c r="BX95" s="60"/>
      <c r="BY95" s="61" t="str">
        <f t="shared" si="24"/>
        <v>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v>
      </c>
      <c r="BZ95" s="66" t="s">
        <v>936</v>
      </c>
      <c r="CA95" s="59" t="s">
        <v>937</v>
      </c>
      <c r="CB95" s="62"/>
      <c r="CC95" s="59"/>
    </row>
    <row r="96" ht="30.0" customHeight="1">
      <c r="A96" s="103"/>
      <c r="B96" s="67" t="s">
        <v>938</v>
      </c>
      <c r="C96" s="68" t="str">
        <f>IF('Стоп-лист'!C$24 = "стоп", "стоп" , "")</f>
        <v/>
      </c>
      <c r="D96" s="29">
        <f t="shared" si="22"/>
        <v>50</v>
      </c>
      <c r="E96" s="109" t="s">
        <v>939</v>
      </c>
      <c r="F96" s="104" t="s">
        <v>940</v>
      </c>
      <c r="G96" s="105" t="s">
        <v>941</v>
      </c>
      <c r="H96" s="33">
        <v>1300.0</v>
      </c>
      <c r="I96" s="34">
        <v>0.49</v>
      </c>
      <c r="J96" s="35">
        <f t="shared" si="2"/>
        <v>663</v>
      </c>
      <c r="K96" s="22" t="s">
        <v>942</v>
      </c>
      <c r="L96" s="36" t="s">
        <v>83</v>
      </c>
      <c r="M96" s="36" t="s">
        <v>84</v>
      </c>
      <c r="N96" s="37" t="s">
        <v>85</v>
      </c>
      <c r="O96" s="38">
        <v>230.0</v>
      </c>
      <c r="P96" s="38">
        <v>140.0</v>
      </c>
      <c r="Q96" s="38">
        <v>110.0</v>
      </c>
      <c r="R96" s="38">
        <v>200.0</v>
      </c>
      <c r="S96" s="39" t="s">
        <v>943</v>
      </c>
      <c r="T96" s="39" t="s">
        <v>912</v>
      </c>
      <c r="U96" s="38" t="s">
        <v>913</v>
      </c>
      <c r="V96" s="38" t="s">
        <v>914</v>
      </c>
      <c r="W96" s="38" t="s">
        <v>589</v>
      </c>
      <c r="X96" s="91">
        <v>260.0</v>
      </c>
      <c r="Y96" s="40" t="s">
        <v>91</v>
      </c>
      <c r="Z96" s="40">
        <v>1.5</v>
      </c>
      <c r="AA96" s="91" t="s">
        <v>590</v>
      </c>
      <c r="AB96" s="38" t="s">
        <v>93</v>
      </c>
      <c r="AC96" s="107" t="str">
        <f t="shared" si="23"/>
        <v>https://getfile.dokpub.com/yandex/get/https://disk.yandex.ru/d/I5A-0ZN2UGwQUQ/1.jpg, https://getfile.dokpub.com/yandex/get/https://disk.yandex.ru/d/I5A-0ZN2UGwQUQ/2.jpg, https://getfile.dokpub.com/yandex/get/https://disk.yandex.ru/d/I5A-0ZN2UGwQUQ/3.jpg</v>
      </c>
      <c r="AD96" s="38" t="s">
        <v>95</v>
      </c>
      <c r="AE96" s="74" t="s">
        <v>915</v>
      </c>
      <c r="AF96" s="39" t="s">
        <v>916</v>
      </c>
      <c r="AG96" s="38" t="s">
        <v>98</v>
      </c>
      <c r="AH96" s="38" t="s">
        <v>99</v>
      </c>
      <c r="AI96" s="44" t="s">
        <v>100</v>
      </c>
      <c r="AJ96" s="44">
        <v>0.0</v>
      </c>
      <c r="AK96" s="63" t="str">
        <f t="shared" si="16"/>
        <v>https://getfile.dokpub.com/yandex/get/https://disk.yandex.ru/d/zu0akE_to87ang/v1.mp4</v>
      </c>
      <c r="AL96" s="46" t="s">
        <v>102</v>
      </c>
      <c r="AM96" s="46" t="s">
        <v>103</v>
      </c>
      <c r="AN96" s="46" t="s">
        <v>104</v>
      </c>
      <c r="AO96" s="46" t="s">
        <v>105</v>
      </c>
      <c r="AP96" s="46" t="s">
        <v>106</v>
      </c>
      <c r="AQ96" s="46">
        <f t="shared" si="3"/>
        <v>780</v>
      </c>
      <c r="AR96" s="47">
        <f t="shared" si="4"/>
        <v>0.4</v>
      </c>
      <c r="AS96" s="46" t="s">
        <v>107</v>
      </c>
      <c r="AT96" s="46" t="s">
        <v>108</v>
      </c>
      <c r="AU96" s="46" t="s">
        <v>109</v>
      </c>
      <c r="AV96" s="46" t="s">
        <v>110</v>
      </c>
      <c r="AW96" s="46" t="s">
        <v>111</v>
      </c>
      <c r="AX96" s="48" t="s">
        <v>155</v>
      </c>
      <c r="AY96" s="49">
        <v>112.0</v>
      </c>
      <c r="AZ96" s="49">
        <v>174.0</v>
      </c>
      <c r="BA96" s="64">
        <f>BA93*3</f>
        <v>192</v>
      </c>
      <c r="BB96" s="46">
        <v>15.0</v>
      </c>
      <c r="BC96" s="46">
        <v>15.0</v>
      </c>
      <c r="BD96" s="51">
        <v>0.2</v>
      </c>
      <c r="BE96" s="46">
        <f t="shared" si="5"/>
        <v>132.6</v>
      </c>
      <c r="BF96" s="52"/>
      <c r="BG96" s="53">
        <f t="shared" si="6"/>
        <v>196.4</v>
      </c>
      <c r="BH96" s="53">
        <f t="shared" si="7"/>
        <v>134.4</v>
      </c>
      <c r="BI96" s="47">
        <f t="shared" si="8"/>
        <v>0.2962292609</v>
      </c>
      <c r="BJ96" s="47">
        <f t="shared" si="9"/>
        <v>0.2027149321</v>
      </c>
      <c r="BK96" s="55">
        <f t="shared" si="10"/>
        <v>0.4</v>
      </c>
      <c r="BL96" s="56">
        <f t="shared" si="11"/>
        <v>788</v>
      </c>
      <c r="BM96" s="57">
        <f t="shared" si="12"/>
        <v>0.2974619289</v>
      </c>
      <c r="BN96" s="46">
        <f t="shared" si="13"/>
        <v>3.08</v>
      </c>
      <c r="BO96" s="46">
        <v>25.0</v>
      </c>
      <c r="BP96" s="46">
        <v>7.0</v>
      </c>
      <c r="BQ96" s="47">
        <v>1.25</v>
      </c>
      <c r="BR96" s="46">
        <f t="shared" si="14"/>
        <v>57.5</v>
      </c>
      <c r="BS96" s="46">
        <f t="shared" si="15"/>
        <v>116.5</v>
      </c>
      <c r="BT96" s="46" t="s">
        <v>131</v>
      </c>
      <c r="BU96" s="65"/>
      <c r="BV96" s="59"/>
      <c r="BW96" s="59" t="s">
        <v>944</v>
      </c>
      <c r="BX96" s="60"/>
      <c r="BY96" s="61" t="str">
        <f t="shared" si="24"/>
        <v>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v>
      </c>
      <c r="BZ96" s="66" t="s">
        <v>945</v>
      </c>
      <c r="CA96" s="59" t="s">
        <v>946</v>
      </c>
      <c r="CB96" s="62"/>
      <c r="CC96" s="59"/>
    </row>
    <row r="97" ht="30.0" customHeight="1">
      <c r="A97" s="103"/>
      <c r="B97" s="67" t="s">
        <v>947</v>
      </c>
      <c r="C97" s="68" t="str">
        <f>IF('Стоп-лист'!C$24 = "стоп", "стоп" , "")</f>
        <v/>
      </c>
      <c r="D97" s="29">
        <f t="shared" si="22"/>
        <v>50</v>
      </c>
      <c r="E97" s="109" t="s">
        <v>948</v>
      </c>
      <c r="F97" s="104" t="s">
        <v>949</v>
      </c>
      <c r="G97" s="105" t="s">
        <v>950</v>
      </c>
      <c r="H97" s="33">
        <v>2300.0</v>
      </c>
      <c r="I97" s="34">
        <v>0.47</v>
      </c>
      <c r="J97" s="35">
        <f t="shared" si="2"/>
        <v>1219</v>
      </c>
      <c r="K97" s="22" t="s">
        <v>951</v>
      </c>
      <c r="L97" s="36" t="s">
        <v>83</v>
      </c>
      <c r="M97" s="36" t="s">
        <v>84</v>
      </c>
      <c r="N97" s="37" t="s">
        <v>85</v>
      </c>
      <c r="O97" s="38">
        <v>470.0</v>
      </c>
      <c r="P97" s="38">
        <v>300.0</v>
      </c>
      <c r="Q97" s="38">
        <v>80.0</v>
      </c>
      <c r="R97" s="38">
        <v>400.0</v>
      </c>
      <c r="S97" s="70" t="s">
        <v>952</v>
      </c>
      <c r="T97" s="39" t="s">
        <v>912</v>
      </c>
      <c r="U97" s="38" t="s">
        <v>913</v>
      </c>
      <c r="V97" s="38" t="s">
        <v>914</v>
      </c>
      <c r="W97" s="38" t="s">
        <v>589</v>
      </c>
      <c r="X97" s="91">
        <v>260.0</v>
      </c>
      <c r="Y97" s="40">
        <v>1.0</v>
      </c>
      <c r="Z97" s="40">
        <v>1.5</v>
      </c>
      <c r="AA97" s="91" t="s">
        <v>590</v>
      </c>
      <c r="AB97" s="38" t="s">
        <v>93</v>
      </c>
      <c r="AC97" s="107" t="str">
        <f t="shared" si="23"/>
        <v>https://getfile.dokpub.com/yandex/get/https://disk.yandex.ru/d/b4GwVw2iSVEn3A/1.jpg, https://getfile.dokpub.com/yandex/get/https://disk.yandex.ru/d/b4GwVw2iSVEn3A/2.jpg, https://getfile.dokpub.com/yandex/get/https://disk.yandex.ru/d/b4GwVw2iSVEn3A/3.jpg</v>
      </c>
      <c r="AD97" s="38" t="s">
        <v>95</v>
      </c>
      <c r="AE97" s="74" t="s">
        <v>915</v>
      </c>
      <c r="AF97" s="39" t="s">
        <v>916</v>
      </c>
      <c r="AG97" s="38" t="s">
        <v>98</v>
      </c>
      <c r="AH97" s="38" t="s">
        <v>99</v>
      </c>
      <c r="AI97" s="44" t="s">
        <v>100</v>
      </c>
      <c r="AJ97" s="44">
        <v>0.0</v>
      </c>
      <c r="AK97" s="63" t="str">
        <f t="shared" si="16"/>
        <v>https://getfile.dokpub.com/yandex/get/https://disk.yandex.ru/d/zu0akE_to87ang/v1.mp4</v>
      </c>
      <c r="AL97" s="46" t="s">
        <v>102</v>
      </c>
      <c r="AM97" s="46" t="s">
        <v>103</v>
      </c>
      <c r="AN97" s="46" t="s">
        <v>104</v>
      </c>
      <c r="AO97" s="46" t="s">
        <v>105</v>
      </c>
      <c r="AP97" s="46" t="s">
        <v>106</v>
      </c>
      <c r="AQ97" s="46">
        <f t="shared" si="3"/>
        <v>1380</v>
      </c>
      <c r="AR97" s="47">
        <f t="shared" si="4"/>
        <v>0.4</v>
      </c>
      <c r="AS97" s="46" t="s">
        <v>107</v>
      </c>
      <c r="AT97" s="46" t="s">
        <v>108</v>
      </c>
      <c r="AU97" s="46" t="s">
        <v>109</v>
      </c>
      <c r="AV97" s="46" t="s">
        <v>110</v>
      </c>
      <c r="AW97" s="46" t="s">
        <v>111</v>
      </c>
      <c r="AX97" s="48" t="s">
        <v>155</v>
      </c>
      <c r="AY97" s="49">
        <v>187.0</v>
      </c>
      <c r="AZ97" s="49">
        <v>270.0</v>
      </c>
      <c r="BA97" s="64">
        <f>BA96*2</f>
        <v>384</v>
      </c>
      <c r="BB97" s="46">
        <v>20.0</v>
      </c>
      <c r="BC97" s="46">
        <v>20.0</v>
      </c>
      <c r="BD97" s="51">
        <v>0.2</v>
      </c>
      <c r="BE97" s="46">
        <f t="shared" si="5"/>
        <v>243.8</v>
      </c>
      <c r="BF97" s="52"/>
      <c r="BG97" s="53">
        <f t="shared" si="6"/>
        <v>364.2</v>
      </c>
      <c r="BH97" s="53">
        <f t="shared" si="7"/>
        <v>281.2</v>
      </c>
      <c r="BI97" s="47">
        <f t="shared" si="8"/>
        <v>0.2987694832</v>
      </c>
      <c r="BJ97" s="47">
        <f t="shared" si="9"/>
        <v>0.230680886</v>
      </c>
      <c r="BK97" s="55">
        <f t="shared" si="10"/>
        <v>0.4</v>
      </c>
      <c r="BL97" s="56">
        <f t="shared" si="11"/>
        <v>1399</v>
      </c>
      <c r="BM97" s="57">
        <f t="shared" si="12"/>
        <v>0.3039313796</v>
      </c>
      <c r="BN97" s="46">
        <f t="shared" si="13"/>
        <v>9.6</v>
      </c>
      <c r="BO97" s="46">
        <v>25.0</v>
      </c>
      <c r="BP97" s="46">
        <v>7.0</v>
      </c>
      <c r="BQ97" s="47">
        <v>1.25</v>
      </c>
      <c r="BR97" s="46">
        <f t="shared" si="14"/>
        <v>110</v>
      </c>
      <c r="BS97" s="46">
        <f t="shared" si="15"/>
        <v>160</v>
      </c>
      <c r="BT97" s="46" t="s">
        <v>139</v>
      </c>
      <c r="BU97" s="65"/>
      <c r="BV97" s="59"/>
      <c r="BW97" s="110" t="s">
        <v>953</v>
      </c>
      <c r="BX97" s="60"/>
      <c r="BY97" s="61" t="str">
        <f t="shared" si="24"/>
        <v>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v>
      </c>
      <c r="BZ97" s="66" t="s">
        <v>954</v>
      </c>
      <c r="CA97" s="59" t="s">
        <v>955</v>
      </c>
      <c r="CB97" s="62"/>
      <c r="CC97" s="59"/>
    </row>
    <row r="98" ht="30.0" customHeight="1">
      <c r="A98" s="103"/>
      <c r="B98" s="67" t="s">
        <v>956</v>
      </c>
      <c r="C98" s="68" t="str">
        <f>IF('Стоп-лист'!C$24 = "стоп", "стоп" , "")</f>
        <v/>
      </c>
      <c r="D98" s="29">
        <f t="shared" si="22"/>
        <v>50</v>
      </c>
      <c r="E98" s="109" t="s">
        <v>957</v>
      </c>
      <c r="F98" s="104" t="s">
        <v>958</v>
      </c>
      <c r="G98" s="105" t="s">
        <v>959</v>
      </c>
      <c r="H98" s="33">
        <v>3400.0</v>
      </c>
      <c r="I98" s="34">
        <v>0.48</v>
      </c>
      <c r="J98" s="35">
        <f t="shared" si="2"/>
        <v>1768</v>
      </c>
      <c r="K98" s="22" t="s">
        <v>960</v>
      </c>
      <c r="L98" s="36" t="s">
        <v>83</v>
      </c>
      <c r="M98" s="36" t="s">
        <v>84</v>
      </c>
      <c r="N98" s="37" t="s">
        <v>85</v>
      </c>
      <c r="O98" s="38">
        <v>705.0</v>
      </c>
      <c r="P98" s="38">
        <v>300.0</v>
      </c>
      <c r="Q98" s="38">
        <v>100.0</v>
      </c>
      <c r="R98" s="38">
        <v>400.0</v>
      </c>
      <c r="S98" s="70" t="s">
        <v>961</v>
      </c>
      <c r="T98" s="39" t="s">
        <v>912</v>
      </c>
      <c r="U98" s="38" t="s">
        <v>913</v>
      </c>
      <c r="V98" s="38" t="s">
        <v>914</v>
      </c>
      <c r="W98" s="38" t="s">
        <v>589</v>
      </c>
      <c r="X98" s="91">
        <v>260.0</v>
      </c>
      <c r="Y98" s="40">
        <v>1.5</v>
      </c>
      <c r="Z98" s="40">
        <v>1.5</v>
      </c>
      <c r="AA98" s="91" t="s">
        <v>590</v>
      </c>
      <c r="AB98" s="38" t="s">
        <v>93</v>
      </c>
      <c r="AC98" s="107" t="str">
        <f t="shared" si="23"/>
        <v>https://getfile.dokpub.com/yandex/get/https://disk.yandex.ru/d/nHwPN8_K4L8B4g/1.jpg, https://getfile.dokpub.com/yandex/get/https://disk.yandex.ru/d/nHwPN8_K4L8B4g/2.jpg, https://getfile.dokpub.com/yandex/get/https://disk.yandex.ru/d/nHwPN8_K4L8B4g/3.jpg</v>
      </c>
      <c r="AD98" s="38" t="s">
        <v>95</v>
      </c>
      <c r="AE98" s="74" t="s">
        <v>915</v>
      </c>
      <c r="AF98" s="39" t="s">
        <v>916</v>
      </c>
      <c r="AG98" s="38" t="s">
        <v>98</v>
      </c>
      <c r="AH98" s="38" t="s">
        <v>99</v>
      </c>
      <c r="AI98" s="44" t="s">
        <v>100</v>
      </c>
      <c r="AJ98" s="44">
        <v>0.0</v>
      </c>
      <c r="AK98" s="63" t="str">
        <f t="shared" si="16"/>
        <v>https://getfile.dokpub.com/yandex/get/https://disk.yandex.ru/d/zu0akE_to87ang/v1.mp4</v>
      </c>
      <c r="AL98" s="46" t="s">
        <v>102</v>
      </c>
      <c r="AM98" s="46" t="s">
        <v>103</v>
      </c>
      <c r="AN98" s="46" t="s">
        <v>104</v>
      </c>
      <c r="AO98" s="46" t="s">
        <v>105</v>
      </c>
      <c r="AP98" s="46" t="s">
        <v>106</v>
      </c>
      <c r="AQ98" s="46">
        <f t="shared" si="3"/>
        <v>1972</v>
      </c>
      <c r="AR98" s="47">
        <f t="shared" si="4"/>
        <v>0.42</v>
      </c>
      <c r="AS98" s="46" t="s">
        <v>107</v>
      </c>
      <c r="AT98" s="46" t="s">
        <v>108</v>
      </c>
      <c r="AU98" s="46" t="s">
        <v>109</v>
      </c>
      <c r="AV98" s="46" t="s">
        <v>110</v>
      </c>
      <c r="AW98" s="46" t="s">
        <v>111</v>
      </c>
      <c r="AX98" s="48" t="s">
        <v>155</v>
      </c>
      <c r="AY98" s="49">
        <v>248.0</v>
      </c>
      <c r="AZ98" s="49">
        <v>345.0</v>
      </c>
      <c r="BA98" s="64">
        <f>BA96*3</f>
        <v>576</v>
      </c>
      <c r="BB98" s="46">
        <v>30.0</v>
      </c>
      <c r="BC98" s="46">
        <v>30.0</v>
      </c>
      <c r="BD98" s="51">
        <v>0.2</v>
      </c>
      <c r="BE98" s="46">
        <f t="shared" si="5"/>
        <v>353.6</v>
      </c>
      <c r="BF98" s="52"/>
      <c r="BG98" s="53">
        <f t="shared" si="6"/>
        <v>530.4</v>
      </c>
      <c r="BH98" s="53">
        <f t="shared" si="7"/>
        <v>433.4</v>
      </c>
      <c r="BI98" s="47">
        <f t="shared" si="8"/>
        <v>0.3</v>
      </c>
      <c r="BJ98" s="47">
        <f t="shared" si="9"/>
        <v>0.2451357466</v>
      </c>
      <c r="BK98" s="55">
        <f t="shared" si="10"/>
        <v>0.42</v>
      </c>
      <c r="BL98" s="56">
        <f t="shared" si="11"/>
        <v>1991</v>
      </c>
      <c r="BM98" s="57">
        <f t="shared" si="12"/>
        <v>0.3072827725</v>
      </c>
      <c r="BN98" s="46">
        <f t="shared" si="13"/>
        <v>12</v>
      </c>
      <c r="BO98" s="46">
        <v>25.0</v>
      </c>
      <c r="BP98" s="46">
        <v>7.0</v>
      </c>
      <c r="BQ98" s="47">
        <v>1.25</v>
      </c>
      <c r="BR98" s="46">
        <f t="shared" si="14"/>
        <v>127.5</v>
      </c>
      <c r="BS98" s="46">
        <f t="shared" si="15"/>
        <v>217.5</v>
      </c>
      <c r="BT98" s="46" t="s">
        <v>147</v>
      </c>
      <c r="BU98" s="65"/>
      <c r="BV98" s="59"/>
      <c r="BW98" s="59" t="s">
        <v>830</v>
      </c>
      <c r="BX98" s="60"/>
      <c r="BY98" s="61" t="str">
        <f t="shared" si="24"/>
        <v>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v>
      </c>
      <c r="BZ98" s="66" t="s">
        <v>962</v>
      </c>
      <c r="CA98" s="59" t="s">
        <v>963</v>
      </c>
      <c r="CB98" s="62"/>
      <c r="CC98" s="59"/>
    </row>
    <row r="99" ht="30.0" customHeight="1">
      <c r="A99" s="111"/>
      <c r="B99" s="67" t="s">
        <v>964</v>
      </c>
      <c r="C99" s="68" t="str">
        <f>IF('Стоп-лист'!C$24 = "стоп", "стоп" , "")</f>
        <v/>
      </c>
      <c r="D99" s="29">
        <f t="shared" si="22"/>
        <v>50</v>
      </c>
      <c r="E99" s="109" t="s">
        <v>965</v>
      </c>
      <c r="F99" s="104" t="s">
        <v>966</v>
      </c>
      <c r="G99" s="105" t="s">
        <v>967</v>
      </c>
      <c r="H99" s="33">
        <v>4600.0</v>
      </c>
      <c r="I99" s="34">
        <v>0.44999999999999996</v>
      </c>
      <c r="J99" s="35">
        <f t="shared" si="2"/>
        <v>2530</v>
      </c>
      <c r="K99" s="22" t="s">
        <v>968</v>
      </c>
      <c r="L99" s="36" t="s">
        <v>83</v>
      </c>
      <c r="M99" s="36" t="s">
        <v>84</v>
      </c>
      <c r="N99" s="37" t="s">
        <v>85</v>
      </c>
      <c r="O99" s="38">
        <v>950.0</v>
      </c>
      <c r="P99" s="38">
        <v>300.0</v>
      </c>
      <c r="Q99" s="38">
        <v>200.0</v>
      </c>
      <c r="R99" s="38">
        <v>500.0</v>
      </c>
      <c r="S99" s="70" t="s">
        <v>969</v>
      </c>
      <c r="T99" s="39" t="s">
        <v>912</v>
      </c>
      <c r="U99" s="38" t="s">
        <v>913</v>
      </c>
      <c r="V99" s="38" t="s">
        <v>914</v>
      </c>
      <c r="W99" s="38" t="s">
        <v>589</v>
      </c>
      <c r="X99" s="91">
        <v>260.0</v>
      </c>
      <c r="Y99" s="40">
        <v>2.0</v>
      </c>
      <c r="Z99" s="40">
        <v>1.5</v>
      </c>
      <c r="AA99" s="91" t="s">
        <v>590</v>
      </c>
      <c r="AB99" s="38" t="s">
        <v>93</v>
      </c>
      <c r="AC99" s="107" t="str">
        <f t="shared" si="23"/>
        <v>https://getfile.dokpub.com/yandex/get/https://disk.yandex.ru/d/aa67BsEFykt9-g/1.jpg, https://getfile.dokpub.com/yandex/get/https://disk.yandex.ru/d/aa67BsEFykt9-g/2.jpg, https://getfile.dokpub.com/yandex/get/https://disk.yandex.ru/d/aa67BsEFykt9-g/3.jpg</v>
      </c>
      <c r="AD99" s="38" t="s">
        <v>95</v>
      </c>
      <c r="AE99" s="74" t="s">
        <v>915</v>
      </c>
      <c r="AF99" s="39" t="s">
        <v>916</v>
      </c>
      <c r="AG99" s="38" t="s">
        <v>98</v>
      </c>
      <c r="AH99" s="38" t="s">
        <v>99</v>
      </c>
      <c r="AI99" s="44" t="s">
        <v>100</v>
      </c>
      <c r="AJ99" s="44">
        <v>0.0</v>
      </c>
      <c r="AK99" s="63" t="str">
        <f t="shared" si="16"/>
        <v>https://getfile.dokpub.com/yandex/get/https://disk.yandex.ru/d/zu0akE_to87ang/v1.mp4</v>
      </c>
      <c r="AL99" s="46" t="s">
        <v>102</v>
      </c>
      <c r="AM99" s="46" t="s">
        <v>103</v>
      </c>
      <c r="AN99" s="46" t="s">
        <v>104</v>
      </c>
      <c r="AO99" s="46" t="s">
        <v>105</v>
      </c>
      <c r="AP99" s="46" t="s">
        <v>106</v>
      </c>
      <c r="AQ99" s="46">
        <f t="shared" si="3"/>
        <v>2898</v>
      </c>
      <c r="AR99" s="47">
        <f t="shared" si="4"/>
        <v>0.37</v>
      </c>
      <c r="AS99" s="46" t="s">
        <v>107</v>
      </c>
      <c r="AT99" s="46" t="s">
        <v>108</v>
      </c>
      <c r="AU99" s="46" t="s">
        <v>109</v>
      </c>
      <c r="AV99" s="46" t="s">
        <v>110</v>
      </c>
      <c r="AW99" s="46" t="s">
        <v>111</v>
      </c>
      <c r="AX99" s="48" t="s">
        <v>112</v>
      </c>
      <c r="AY99" s="49">
        <v>402.0</v>
      </c>
      <c r="AZ99" s="49">
        <v>563.0</v>
      </c>
      <c r="BA99" s="64">
        <f>BA97*2</f>
        <v>768</v>
      </c>
      <c r="BB99" s="46">
        <v>30.0</v>
      </c>
      <c r="BC99" s="46">
        <v>80.0</v>
      </c>
      <c r="BD99" s="51">
        <v>0.2</v>
      </c>
      <c r="BE99" s="46">
        <f t="shared" si="5"/>
        <v>506</v>
      </c>
      <c r="BF99" s="52"/>
      <c r="BG99" s="53">
        <f t="shared" si="6"/>
        <v>744</v>
      </c>
      <c r="BH99" s="53">
        <f t="shared" si="7"/>
        <v>583</v>
      </c>
      <c r="BI99" s="47">
        <f t="shared" si="8"/>
        <v>0.2940711462</v>
      </c>
      <c r="BJ99" s="47">
        <f t="shared" si="9"/>
        <v>0.2304347826</v>
      </c>
      <c r="BK99" s="55">
        <f t="shared" si="10"/>
        <v>0.37</v>
      </c>
      <c r="BL99" s="56">
        <f t="shared" si="11"/>
        <v>2905</v>
      </c>
      <c r="BM99" s="57">
        <f t="shared" si="12"/>
        <v>0.3039586919</v>
      </c>
      <c r="BN99" s="46">
        <f t="shared" si="13"/>
        <v>30</v>
      </c>
      <c r="BO99" s="46">
        <v>25.0</v>
      </c>
      <c r="BP99" s="46">
        <v>7.0</v>
      </c>
      <c r="BQ99" s="47">
        <v>1.25</v>
      </c>
      <c r="BR99" s="46">
        <f t="shared" si="14"/>
        <v>285</v>
      </c>
      <c r="BS99" s="46">
        <f t="shared" si="15"/>
        <v>278</v>
      </c>
      <c r="BT99" s="46" t="s">
        <v>156</v>
      </c>
      <c r="BU99" s="65"/>
      <c r="BV99" s="59"/>
      <c r="BW99" s="59"/>
      <c r="BX99" s="60"/>
      <c r="BY99" s="61" t="str">
        <f t="shared" si="24"/>
        <v>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v>
      </c>
      <c r="BZ99" s="66" t="s">
        <v>970</v>
      </c>
      <c r="CA99" s="59" t="s">
        <v>971</v>
      </c>
      <c r="CB99" s="62"/>
      <c r="CC99" s="59"/>
    </row>
    <row r="100" ht="30.0" customHeight="1">
      <c r="A100" s="111"/>
      <c r="B100" s="67" t="s">
        <v>972</v>
      </c>
      <c r="C100" s="68" t="str">
        <f>IF('Стоп-лист'!C$24 = "стоп", "стоп" , "")</f>
        <v/>
      </c>
      <c r="D100" s="29">
        <f t="shared" si="22"/>
        <v>50</v>
      </c>
      <c r="E100" s="109" t="s">
        <v>973</v>
      </c>
      <c r="F100" s="104" t="s">
        <v>974</v>
      </c>
      <c r="G100" s="105" t="s">
        <v>975</v>
      </c>
      <c r="H100" s="33">
        <v>6900.0</v>
      </c>
      <c r="I100" s="34">
        <v>0.47</v>
      </c>
      <c r="J100" s="35">
        <f t="shared" si="2"/>
        <v>3657</v>
      </c>
      <c r="K100" s="22" t="s">
        <v>976</v>
      </c>
      <c r="L100" s="36" t="s">
        <v>83</v>
      </c>
      <c r="M100" s="36" t="s">
        <v>84</v>
      </c>
      <c r="N100" s="37" t="s">
        <v>85</v>
      </c>
      <c r="O100" s="38">
        <v>1450.0</v>
      </c>
      <c r="P100" s="38">
        <v>300.0</v>
      </c>
      <c r="Q100" s="38">
        <v>250.0</v>
      </c>
      <c r="R100" s="38">
        <v>550.0</v>
      </c>
      <c r="S100" s="70" t="s">
        <v>977</v>
      </c>
      <c r="T100" s="39" t="s">
        <v>912</v>
      </c>
      <c r="U100" s="38" t="s">
        <v>913</v>
      </c>
      <c r="V100" s="38" t="s">
        <v>914</v>
      </c>
      <c r="W100" s="38" t="s">
        <v>589</v>
      </c>
      <c r="X100" s="91">
        <v>260.0</v>
      </c>
      <c r="Y100" s="40">
        <v>3.0</v>
      </c>
      <c r="Z100" s="40">
        <v>1.5</v>
      </c>
      <c r="AA100" s="91" t="s">
        <v>590</v>
      </c>
      <c r="AB100" s="38" t="s">
        <v>93</v>
      </c>
      <c r="AC100" s="107" t="str">
        <f t="shared" si="23"/>
        <v>https://getfile.dokpub.com/yandex/get/https://disk.yandex.ru/d/Orx_JyMSAjvJEA/1.jpg, https://getfile.dokpub.com/yandex/get/https://disk.yandex.ru/d/Orx_JyMSAjvJEA/2.jpg, https://getfile.dokpub.com/yandex/get/https://disk.yandex.ru/d/Orx_JyMSAjvJEA/3.jpg</v>
      </c>
      <c r="AD100" s="38" t="s">
        <v>95</v>
      </c>
      <c r="AE100" s="74" t="s">
        <v>915</v>
      </c>
      <c r="AF100" s="39" t="s">
        <v>916</v>
      </c>
      <c r="AG100" s="38" t="s">
        <v>98</v>
      </c>
      <c r="AH100" s="38" t="s">
        <v>99</v>
      </c>
      <c r="AI100" s="44" t="s">
        <v>100</v>
      </c>
      <c r="AJ100" s="44">
        <v>0.0</v>
      </c>
      <c r="AK100" s="63" t="str">
        <f t="shared" si="16"/>
        <v>https://getfile.dokpub.com/yandex/get/https://disk.yandex.ru/d/zu0akE_to87ang/v1.mp4</v>
      </c>
      <c r="AL100" s="46" t="s">
        <v>102</v>
      </c>
      <c r="AM100" s="46" t="s">
        <v>103</v>
      </c>
      <c r="AN100" s="46" t="s">
        <v>104</v>
      </c>
      <c r="AO100" s="46" t="s">
        <v>105</v>
      </c>
      <c r="AP100" s="46" t="s">
        <v>106</v>
      </c>
      <c r="AQ100" s="46">
        <f t="shared" si="3"/>
        <v>4140</v>
      </c>
      <c r="AR100" s="47">
        <f t="shared" si="4"/>
        <v>0.4</v>
      </c>
      <c r="AS100" s="46" t="s">
        <v>107</v>
      </c>
      <c r="AT100" s="46" t="s">
        <v>108</v>
      </c>
      <c r="AU100" s="46" t="s">
        <v>109</v>
      </c>
      <c r="AV100" s="46" t="s">
        <v>110</v>
      </c>
      <c r="AW100" s="46" t="s">
        <v>111</v>
      </c>
      <c r="AX100" s="48" t="s">
        <v>155</v>
      </c>
      <c r="AY100" s="49">
        <v>573.0</v>
      </c>
      <c r="AZ100" s="49">
        <v>787.0</v>
      </c>
      <c r="BA100" s="64">
        <f>BA97*3</f>
        <v>1152</v>
      </c>
      <c r="BB100" s="46">
        <v>40.0</v>
      </c>
      <c r="BC100" s="46">
        <v>80.0</v>
      </c>
      <c r="BD100" s="51">
        <v>0.2</v>
      </c>
      <c r="BE100" s="46">
        <f t="shared" si="5"/>
        <v>731.4</v>
      </c>
      <c r="BF100" s="52"/>
      <c r="BG100" s="53">
        <f t="shared" si="6"/>
        <v>1080.6</v>
      </c>
      <c r="BH100" s="53">
        <f t="shared" si="7"/>
        <v>866.6</v>
      </c>
      <c r="BI100" s="47">
        <f t="shared" si="8"/>
        <v>0.295488105</v>
      </c>
      <c r="BJ100" s="47">
        <f t="shared" si="9"/>
        <v>0.2369701941</v>
      </c>
      <c r="BK100" s="55">
        <f t="shared" si="10"/>
        <v>0.4</v>
      </c>
      <c r="BL100" s="56">
        <f t="shared" si="11"/>
        <v>4164</v>
      </c>
      <c r="BM100" s="57">
        <f t="shared" si="12"/>
        <v>0.3055235351</v>
      </c>
      <c r="BN100" s="46">
        <f t="shared" si="13"/>
        <v>41.25</v>
      </c>
      <c r="BO100" s="46">
        <v>25.0</v>
      </c>
      <c r="BP100" s="46">
        <v>7.0</v>
      </c>
      <c r="BQ100" s="47">
        <v>1.25</v>
      </c>
      <c r="BR100" s="46">
        <f t="shared" si="14"/>
        <v>390</v>
      </c>
      <c r="BS100" s="46">
        <f t="shared" si="15"/>
        <v>397</v>
      </c>
      <c r="BT100" s="46" t="s">
        <v>164</v>
      </c>
      <c r="BU100" s="65"/>
      <c r="BV100" s="59"/>
      <c r="BW100" s="59"/>
      <c r="BX100" s="60"/>
      <c r="BY100" s="61" t="str">
        <f t="shared" si="24"/>
        <v>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v>
      </c>
      <c r="BZ100" s="66" t="s">
        <v>978</v>
      </c>
      <c r="CA100" s="59" t="s">
        <v>979</v>
      </c>
      <c r="CB100" s="62"/>
      <c r="CC100" s="59"/>
    </row>
    <row r="101" ht="30.0" customHeight="1">
      <c r="A101" s="111"/>
      <c r="B101" s="67" t="s">
        <v>980</v>
      </c>
      <c r="C101" s="68" t="str">
        <f>IF('Стоп-лист'!C$24 = "стоп", "стоп" , "")</f>
        <v/>
      </c>
      <c r="D101" s="29">
        <f t="shared" si="22"/>
        <v>50</v>
      </c>
      <c r="E101" s="109" t="s">
        <v>981</v>
      </c>
      <c r="F101" s="104" t="s">
        <v>982</v>
      </c>
      <c r="G101" s="105" t="s">
        <v>983</v>
      </c>
      <c r="H101" s="33">
        <v>10200.0</v>
      </c>
      <c r="I101" s="34">
        <v>0.53</v>
      </c>
      <c r="J101" s="35">
        <f t="shared" si="2"/>
        <v>4794</v>
      </c>
      <c r="K101" s="22" t="s">
        <v>984</v>
      </c>
      <c r="L101" s="36" t="s">
        <v>83</v>
      </c>
      <c r="M101" s="36" t="s">
        <v>84</v>
      </c>
      <c r="N101" s="37" t="s">
        <v>85</v>
      </c>
      <c r="O101" s="38">
        <v>1900.0</v>
      </c>
      <c r="P101" s="38">
        <v>350.0</v>
      </c>
      <c r="Q101" s="38">
        <v>250.0</v>
      </c>
      <c r="R101" s="38">
        <v>550.0</v>
      </c>
      <c r="S101" s="70" t="s">
        <v>985</v>
      </c>
      <c r="T101" s="39" t="s">
        <v>912</v>
      </c>
      <c r="U101" s="38" t="s">
        <v>913</v>
      </c>
      <c r="V101" s="38" t="s">
        <v>914</v>
      </c>
      <c r="W101" s="38" t="s">
        <v>589</v>
      </c>
      <c r="X101" s="91">
        <v>260.0</v>
      </c>
      <c r="Y101" s="40">
        <v>4.0</v>
      </c>
      <c r="Z101" s="40">
        <v>1.5</v>
      </c>
      <c r="AA101" s="91" t="s">
        <v>590</v>
      </c>
      <c r="AB101" s="38" t="s">
        <v>93</v>
      </c>
      <c r="AC101" s="107" t="str">
        <f t="shared" si="23"/>
        <v>https://getfile.dokpub.com/yandex/get/https://disk.yandex.ru/d/gcY4Z9Vf-a1ibA/1.jpg, https://getfile.dokpub.com/yandex/get/https://disk.yandex.ru/d/gcY4Z9Vf-a1ibA/2.jpg, https://getfile.dokpub.com/yandex/get/https://disk.yandex.ru/d/gcY4Z9Vf-a1ibA/3.jpg</v>
      </c>
      <c r="AD101" s="38" t="s">
        <v>95</v>
      </c>
      <c r="AE101" s="74" t="s">
        <v>915</v>
      </c>
      <c r="AF101" s="39" t="s">
        <v>916</v>
      </c>
      <c r="AG101" s="38" t="s">
        <v>98</v>
      </c>
      <c r="AH101" s="38" t="s">
        <v>99</v>
      </c>
      <c r="AI101" s="44" t="s">
        <v>100</v>
      </c>
      <c r="AJ101" s="44">
        <v>0.0</v>
      </c>
      <c r="AK101" s="63" t="str">
        <f t="shared" si="16"/>
        <v>https://getfile.dokpub.com/yandex/get/https://disk.yandex.ru/d/zu0akE_to87ang/v1.mp4</v>
      </c>
      <c r="AL101" s="46" t="s">
        <v>102</v>
      </c>
      <c r="AM101" s="46" t="s">
        <v>103</v>
      </c>
      <c r="AN101" s="46" t="s">
        <v>104</v>
      </c>
      <c r="AO101" s="46" t="s">
        <v>105</v>
      </c>
      <c r="AP101" s="46" t="s">
        <v>106</v>
      </c>
      <c r="AQ101" s="46">
        <f t="shared" si="3"/>
        <v>5406</v>
      </c>
      <c r="AR101" s="47">
        <f t="shared" si="4"/>
        <v>0.47</v>
      </c>
      <c r="AS101" s="46" t="s">
        <v>107</v>
      </c>
      <c r="AT101" s="46" t="s">
        <v>108</v>
      </c>
      <c r="AU101" s="46" t="s">
        <v>109</v>
      </c>
      <c r="AV101" s="46" t="s">
        <v>110</v>
      </c>
      <c r="AW101" s="46" t="s">
        <v>111</v>
      </c>
      <c r="AX101" s="48" t="s">
        <v>112</v>
      </c>
      <c r="AY101" s="49">
        <v>758.0</v>
      </c>
      <c r="AZ101" s="49">
        <v>1016.0</v>
      </c>
      <c r="BA101" s="64">
        <f>BA97*4</f>
        <v>1536</v>
      </c>
      <c r="BB101" s="46">
        <v>40.0</v>
      </c>
      <c r="BC101" s="46">
        <v>80.0</v>
      </c>
      <c r="BD101" s="51">
        <v>0.2</v>
      </c>
      <c r="BE101" s="46">
        <f t="shared" si="5"/>
        <v>958.8</v>
      </c>
      <c r="BF101" s="52"/>
      <c r="BG101" s="53">
        <f t="shared" si="6"/>
        <v>1421.2</v>
      </c>
      <c r="BH101" s="53">
        <f t="shared" si="7"/>
        <v>1163.2</v>
      </c>
      <c r="BI101" s="47">
        <f t="shared" si="8"/>
        <v>0.2964539007</v>
      </c>
      <c r="BJ101" s="47">
        <f t="shared" si="9"/>
        <v>0.2426366291</v>
      </c>
      <c r="BK101" s="55">
        <f t="shared" si="10"/>
        <v>0.47</v>
      </c>
      <c r="BL101" s="56">
        <f t="shared" si="11"/>
        <v>5419</v>
      </c>
      <c r="BM101" s="57">
        <f t="shared" si="12"/>
        <v>0.306920096</v>
      </c>
      <c r="BN101" s="46">
        <f t="shared" si="13"/>
        <v>48.125</v>
      </c>
      <c r="BO101" s="46">
        <v>25.0</v>
      </c>
      <c r="BP101" s="46">
        <v>7.0</v>
      </c>
      <c r="BQ101" s="47">
        <v>1.25</v>
      </c>
      <c r="BR101" s="46">
        <f t="shared" si="14"/>
        <v>451.25</v>
      </c>
      <c r="BS101" s="46">
        <f t="shared" si="15"/>
        <v>564.75</v>
      </c>
      <c r="BT101" s="46" t="s">
        <v>172</v>
      </c>
      <c r="BU101" s="65"/>
      <c r="BV101" s="59"/>
      <c r="BW101" s="59"/>
      <c r="BX101" s="60"/>
      <c r="BY101" s="61" t="str">
        <f t="shared" si="24"/>
        <v>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v>
      </c>
      <c r="BZ101" s="66" t="s">
        <v>986</v>
      </c>
      <c r="CA101" s="59" t="s">
        <v>987</v>
      </c>
      <c r="CB101" s="62"/>
      <c r="CC101" s="59"/>
    </row>
    <row r="102" ht="30.0" customHeight="1">
      <c r="A102" s="111"/>
      <c r="B102" s="67" t="s">
        <v>988</v>
      </c>
      <c r="C102" s="68" t="str">
        <f>IF('Стоп-лист'!C$24 = "стоп", "стоп" , "")</f>
        <v/>
      </c>
      <c r="D102" s="29">
        <f t="shared" si="22"/>
        <v>50</v>
      </c>
      <c r="E102" s="109" t="s">
        <v>989</v>
      </c>
      <c r="F102" s="104" t="s">
        <v>990</v>
      </c>
      <c r="G102" s="105" t="s">
        <v>991</v>
      </c>
      <c r="H102" s="33">
        <v>12500.0</v>
      </c>
      <c r="I102" s="34">
        <v>0.52</v>
      </c>
      <c r="J102" s="35">
        <f t="shared" si="2"/>
        <v>6000</v>
      </c>
      <c r="K102" s="22" t="s">
        <v>992</v>
      </c>
      <c r="L102" s="36" t="s">
        <v>83</v>
      </c>
      <c r="M102" s="36" t="s">
        <v>84</v>
      </c>
      <c r="N102" s="37" t="s">
        <v>85</v>
      </c>
      <c r="O102" s="38">
        <v>2350.0</v>
      </c>
      <c r="P102" s="38">
        <v>400.0</v>
      </c>
      <c r="Q102" s="38">
        <v>300.0</v>
      </c>
      <c r="R102" s="38">
        <v>550.0</v>
      </c>
      <c r="S102" s="70" t="s">
        <v>993</v>
      </c>
      <c r="T102" s="39" t="s">
        <v>912</v>
      </c>
      <c r="U102" s="38" t="s">
        <v>913</v>
      </c>
      <c r="V102" s="38" t="s">
        <v>914</v>
      </c>
      <c r="W102" s="38" t="s">
        <v>589</v>
      </c>
      <c r="X102" s="91">
        <v>260.0</v>
      </c>
      <c r="Y102" s="40">
        <v>5.0</v>
      </c>
      <c r="Z102" s="40">
        <v>1.5</v>
      </c>
      <c r="AA102" s="91" t="s">
        <v>590</v>
      </c>
      <c r="AB102" s="38" t="s">
        <v>93</v>
      </c>
      <c r="AC102" s="107" t="str">
        <f t="shared" si="23"/>
        <v>https://getfile.dokpub.com/yandex/get/https://disk.yandex.ru/d/Vb7uwTAe3CpGWQ/1.jpg, https://getfile.dokpub.com/yandex/get/https://disk.yandex.ru/d/Vb7uwTAe3CpGWQ/2.jpg, https://getfile.dokpub.com/yandex/get/https://disk.yandex.ru/d/Vb7uwTAe3CpGWQ/3.jpg</v>
      </c>
      <c r="AD102" s="38" t="s">
        <v>95</v>
      </c>
      <c r="AE102" s="74" t="s">
        <v>915</v>
      </c>
      <c r="AF102" s="39" t="s">
        <v>916</v>
      </c>
      <c r="AG102" s="38" t="s">
        <v>98</v>
      </c>
      <c r="AH102" s="38" t="s">
        <v>99</v>
      </c>
      <c r="AI102" s="44" t="s">
        <v>100</v>
      </c>
      <c r="AJ102" s="44">
        <v>0.0</v>
      </c>
      <c r="AK102" s="63" t="str">
        <f t="shared" si="16"/>
        <v>https://getfile.dokpub.com/yandex/get/https://disk.yandex.ru/d/zu0akE_to87ang/v1.mp4</v>
      </c>
      <c r="AL102" s="46" t="s">
        <v>102</v>
      </c>
      <c r="AM102" s="46" t="s">
        <v>103</v>
      </c>
      <c r="AN102" s="46" t="s">
        <v>104</v>
      </c>
      <c r="AO102" s="46" t="s">
        <v>105</v>
      </c>
      <c r="AP102" s="46" t="s">
        <v>106</v>
      </c>
      <c r="AQ102" s="46">
        <f t="shared" si="3"/>
        <v>6750</v>
      </c>
      <c r="AR102" s="47">
        <f t="shared" si="4"/>
        <v>0.46</v>
      </c>
      <c r="AS102" s="46" t="s">
        <v>107</v>
      </c>
      <c r="AT102" s="46" t="s">
        <v>108</v>
      </c>
      <c r="AU102" s="46" t="s">
        <v>109</v>
      </c>
      <c r="AV102" s="46" t="s">
        <v>110</v>
      </c>
      <c r="AW102" s="46" t="s">
        <v>111</v>
      </c>
      <c r="AX102" s="48" t="s">
        <v>112</v>
      </c>
      <c r="AY102" s="49">
        <v>959.0</v>
      </c>
      <c r="AZ102" s="49">
        <v>1285.0</v>
      </c>
      <c r="BA102" s="64">
        <f>BA97*5</f>
        <v>1920</v>
      </c>
      <c r="BB102" s="46">
        <v>50.0</v>
      </c>
      <c r="BC102" s="46">
        <v>80.0</v>
      </c>
      <c r="BD102" s="51">
        <v>0.2</v>
      </c>
      <c r="BE102" s="46">
        <f t="shared" si="5"/>
        <v>1200</v>
      </c>
      <c r="BF102" s="52"/>
      <c r="BG102" s="53">
        <f t="shared" si="6"/>
        <v>1791</v>
      </c>
      <c r="BH102" s="53">
        <f t="shared" si="7"/>
        <v>1465</v>
      </c>
      <c r="BI102" s="47">
        <f t="shared" si="8"/>
        <v>0.2985</v>
      </c>
      <c r="BJ102" s="47">
        <f t="shared" si="9"/>
        <v>0.2441666667</v>
      </c>
      <c r="BK102" s="55">
        <f t="shared" si="10"/>
        <v>0.46</v>
      </c>
      <c r="BL102" s="56">
        <f t="shared" si="11"/>
        <v>6768</v>
      </c>
      <c r="BM102" s="57">
        <f t="shared" si="12"/>
        <v>0.3072399527</v>
      </c>
      <c r="BN102" s="46">
        <f t="shared" si="13"/>
        <v>66</v>
      </c>
      <c r="BO102" s="46">
        <v>25.0</v>
      </c>
      <c r="BP102" s="46">
        <v>7.0</v>
      </c>
      <c r="BQ102" s="47">
        <v>1.25</v>
      </c>
      <c r="BR102" s="46">
        <f t="shared" si="14"/>
        <v>600</v>
      </c>
      <c r="BS102" s="46">
        <f t="shared" si="15"/>
        <v>685</v>
      </c>
      <c r="BT102" s="46" t="s">
        <v>180</v>
      </c>
      <c r="BU102" s="65"/>
      <c r="BV102" s="59"/>
      <c r="BW102" s="59"/>
      <c r="BX102" s="60"/>
      <c r="BY102" s="61" t="str">
        <f t="shared" si="24"/>
        <v>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v>
      </c>
      <c r="BZ102" s="66" t="s">
        <v>994</v>
      </c>
      <c r="CA102" s="59" t="s">
        <v>995</v>
      </c>
      <c r="CB102" s="62"/>
      <c r="CC102" s="59"/>
    </row>
    <row r="103" ht="30.0" customHeight="1">
      <c r="A103" s="111"/>
      <c r="B103" s="67" t="s">
        <v>996</v>
      </c>
      <c r="C103" s="68" t="str">
        <f>IF('Стоп-лист'!C$24 = "стоп", "стоп" , "")</f>
        <v/>
      </c>
      <c r="D103" s="29">
        <f t="shared" si="22"/>
        <v>50</v>
      </c>
      <c r="E103" s="109" t="s">
        <v>997</v>
      </c>
      <c r="F103" s="104" t="s">
        <v>998</v>
      </c>
      <c r="G103" s="105" t="s">
        <v>999</v>
      </c>
      <c r="H103" s="33">
        <v>13800.0</v>
      </c>
      <c r="I103" s="34">
        <v>0.49</v>
      </c>
      <c r="J103" s="35">
        <f t="shared" si="2"/>
        <v>7038</v>
      </c>
      <c r="K103" s="22" t="s">
        <v>1000</v>
      </c>
      <c r="L103" s="36" t="s">
        <v>83</v>
      </c>
      <c r="M103" s="36" t="s">
        <v>84</v>
      </c>
      <c r="N103" s="37" t="s">
        <v>85</v>
      </c>
      <c r="O103" s="72">
        <v>2850.0</v>
      </c>
      <c r="P103" s="72">
        <v>400.0</v>
      </c>
      <c r="Q103" s="72">
        <v>400.0</v>
      </c>
      <c r="R103" s="72">
        <v>600.0</v>
      </c>
      <c r="S103" s="70" t="s">
        <v>1001</v>
      </c>
      <c r="T103" s="39" t="s">
        <v>912</v>
      </c>
      <c r="U103" s="38" t="s">
        <v>913</v>
      </c>
      <c r="V103" s="38" t="s">
        <v>914</v>
      </c>
      <c r="W103" s="38" t="s">
        <v>589</v>
      </c>
      <c r="X103" s="91">
        <v>260.0</v>
      </c>
      <c r="Y103" s="40">
        <v>6.0</v>
      </c>
      <c r="Z103" s="40">
        <v>1.5</v>
      </c>
      <c r="AA103" s="91" t="s">
        <v>590</v>
      </c>
      <c r="AB103" s="38" t="s">
        <v>93</v>
      </c>
      <c r="AC103" s="107" t="str">
        <f t="shared" si="23"/>
        <v>https://getfile.dokpub.com/yandex/get/https://disk.yandex.ru/d/pJxR9bH2KTiEYg/1.jpg, https://getfile.dokpub.com/yandex/get/https://disk.yandex.ru/d/pJxR9bH2KTiEYg/2.jpg, https://getfile.dokpub.com/yandex/get/https://disk.yandex.ru/d/pJxR9bH2KTiEYg/3.jpg</v>
      </c>
      <c r="AD103" s="38" t="s">
        <v>95</v>
      </c>
      <c r="AE103" s="74" t="s">
        <v>915</v>
      </c>
      <c r="AF103" s="39" t="s">
        <v>916</v>
      </c>
      <c r="AG103" s="38" t="s">
        <v>98</v>
      </c>
      <c r="AH103" s="38" t="s">
        <v>99</v>
      </c>
      <c r="AI103" s="44" t="s">
        <v>100</v>
      </c>
      <c r="AJ103" s="44">
        <v>0.0</v>
      </c>
      <c r="AK103" s="63" t="str">
        <f t="shared" si="16"/>
        <v>https://getfile.dokpub.com/yandex/get/https://disk.yandex.ru/d/zu0akE_to87ang/v1.mp4</v>
      </c>
      <c r="AL103" s="46" t="s">
        <v>102</v>
      </c>
      <c r="AM103" s="46" t="s">
        <v>103</v>
      </c>
      <c r="AN103" s="46" t="s">
        <v>104</v>
      </c>
      <c r="AO103" s="46" t="s">
        <v>105</v>
      </c>
      <c r="AP103" s="46" t="s">
        <v>106</v>
      </c>
      <c r="AQ103" s="46">
        <f t="shared" si="3"/>
        <v>7866</v>
      </c>
      <c r="AR103" s="47">
        <f t="shared" si="4"/>
        <v>0.43</v>
      </c>
      <c r="AS103" s="46" t="s">
        <v>107</v>
      </c>
      <c r="AT103" s="46" t="s">
        <v>108</v>
      </c>
      <c r="AU103" s="46" t="s">
        <v>109</v>
      </c>
      <c r="AV103" s="46" t="s">
        <v>110</v>
      </c>
      <c r="AW103" s="46" t="s">
        <v>111</v>
      </c>
      <c r="AX103" s="48" t="s">
        <v>112</v>
      </c>
      <c r="AY103" s="49">
        <v>1106.0</v>
      </c>
      <c r="AZ103" s="49">
        <v>1477.0</v>
      </c>
      <c r="BA103" s="64">
        <f>BA97*6</f>
        <v>2304</v>
      </c>
      <c r="BB103" s="46">
        <v>50.0</v>
      </c>
      <c r="BC103" s="46">
        <v>80.0</v>
      </c>
      <c r="BD103" s="51">
        <v>0.2</v>
      </c>
      <c r="BE103" s="46">
        <f t="shared" si="5"/>
        <v>1407.6</v>
      </c>
      <c r="BF103" s="52"/>
      <c r="BG103" s="53">
        <f t="shared" si="6"/>
        <v>2090.4</v>
      </c>
      <c r="BH103" s="53">
        <f t="shared" si="7"/>
        <v>1719.4</v>
      </c>
      <c r="BI103" s="47">
        <f t="shared" si="8"/>
        <v>0.2970161978</v>
      </c>
      <c r="BJ103" s="47">
        <f t="shared" si="9"/>
        <v>0.2443023586</v>
      </c>
      <c r="BK103" s="55">
        <f t="shared" si="10"/>
        <v>0.43</v>
      </c>
      <c r="BL103" s="56">
        <f t="shared" si="11"/>
        <v>7938</v>
      </c>
      <c r="BM103" s="57">
        <f t="shared" si="12"/>
        <v>0.3073066264</v>
      </c>
      <c r="BN103" s="46">
        <f t="shared" si="13"/>
        <v>96</v>
      </c>
      <c r="BO103" s="46">
        <v>25.0</v>
      </c>
      <c r="BP103" s="46">
        <v>7.0</v>
      </c>
      <c r="BQ103" s="47">
        <v>1.25</v>
      </c>
      <c r="BR103" s="46">
        <f t="shared" si="14"/>
        <v>862.5</v>
      </c>
      <c r="BS103" s="46">
        <f t="shared" si="15"/>
        <v>614.5</v>
      </c>
      <c r="BT103" s="46" t="s">
        <v>188</v>
      </c>
      <c r="BU103" s="65"/>
      <c r="BV103" s="59"/>
      <c r="BW103" s="59"/>
      <c r="BX103" s="60"/>
      <c r="BY103" s="61" t="str">
        <f t="shared" si="24"/>
        <v>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v>
      </c>
      <c r="BZ103" s="66" t="s">
        <v>1002</v>
      </c>
      <c r="CA103" s="59" t="s">
        <v>1003</v>
      </c>
      <c r="CB103" s="62"/>
      <c r="CC103" s="59"/>
    </row>
    <row r="104" ht="30.0" customHeight="1">
      <c r="A104" s="111"/>
      <c r="B104" s="67" t="s">
        <v>1004</v>
      </c>
      <c r="C104" s="68" t="str">
        <f>IF('Стоп-лист'!C$24 = "стоп", "стоп" , "")</f>
        <v/>
      </c>
      <c r="D104" s="29">
        <f t="shared" si="22"/>
        <v>50</v>
      </c>
      <c r="E104" s="109" t="s">
        <v>1005</v>
      </c>
      <c r="F104" s="104" t="s">
        <v>1006</v>
      </c>
      <c r="G104" s="105" t="s">
        <v>1007</v>
      </c>
      <c r="H104" s="33">
        <v>16100.0</v>
      </c>
      <c r="I104" s="34">
        <v>0.51</v>
      </c>
      <c r="J104" s="35">
        <f t="shared" si="2"/>
        <v>7889</v>
      </c>
      <c r="K104" s="22" t="s">
        <v>1008</v>
      </c>
      <c r="L104" s="36" t="s">
        <v>83</v>
      </c>
      <c r="M104" s="36" t="s">
        <v>84</v>
      </c>
      <c r="N104" s="37" t="s">
        <v>85</v>
      </c>
      <c r="O104" s="72">
        <v>3325.0</v>
      </c>
      <c r="P104" s="72">
        <v>400.0</v>
      </c>
      <c r="Q104" s="72">
        <v>400.0</v>
      </c>
      <c r="R104" s="72">
        <v>600.0</v>
      </c>
      <c r="S104" s="70" t="s">
        <v>1009</v>
      </c>
      <c r="T104" s="39" t="s">
        <v>912</v>
      </c>
      <c r="U104" s="38" t="s">
        <v>913</v>
      </c>
      <c r="V104" s="38" t="s">
        <v>914</v>
      </c>
      <c r="W104" s="38" t="s">
        <v>589</v>
      </c>
      <c r="X104" s="91">
        <v>260.0</v>
      </c>
      <c r="Y104" s="40">
        <v>7.0</v>
      </c>
      <c r="Z104" s="40">
        <v>1.5</v>
      </c>
      <c r="AA104" s="91" t="s">
        <v>590</v>
      </c>
      <c r="AB104" s="38" t="s">
        <v>93</v>
      </c>
      <c r="AC104" s="107" t="str">
        <f t="shared" si="23"/>
        <v>https://getfile.dokpub.com/yandex/get/https://disk.yandex.ru/d/eV_AGW2Brso2Fg/1.jpg, https://getfile.dokpub.com/yandex/get/https://disk.yandex.ru/d/eV_AGW2Brso2Fg/2.jpg, https://getfile.dokpub.com/yandex/get/https://disk.yandex.ru/d/eV_AGW2Brso2Fg/3.jpg</v>
      </c>
      <c r="AD104" s="38" t="s">
        <v>95</v>
      </c>
      <c r="AE104" s="74" t="s">
        <v>915</v>
      </c>
      <c r="AF104" s="39" t="s">
        <v>916</v>
      </c>
      <c r="AG104" s="38" t="s">
        <v>98</v>
      </c>
      <c r="AH104" s="38" t="s">
        <v>99</v>
      </c>
      <c r="AI104" s="44" t="s">
        <v>100</v>
      </c>
      <c r="AJ104" s="44">
        <v>0.0</v>
      </c>
      <c r="AK104" s="63" t="str">
        <f t="shared" si="16"/>
        <v>https://getfile.dokpub.com/yandex/get/https://disk.yandex.ru/d/zu0akE_to87ang/v1.mp4</v>
      </c>
      <c r="AL104" s="46" t="s">
        <v>102</v>
      </c>
      <c r="AM104" s="46" t="s">
        <v>103</v>
      </c>
      <c r="AN104" s="46" t="s">
        <v>104</v>
      </c>
      <c r="AO104" s="46" t="s">
        <v>105</v>
      </c>
      <c r="AP104" s="46" t="s">
        <v>106</v>
      </c>
      <c r="AQ104" s="46">
        <f t="shared" si="3"/>
        <v>8855</v>
      </c>
      <c r="AR104" s="47">
        <f t="shared" si="4"/>
        <v>0.45</v>
      </c>
      <c r="AS104" s="46" t="s">
        <v>107</v>
      </c>
      <c r="AT104" s="46" t="s">
        <v>108</v>
      </c>
      <c r="AU104" s="46" t="s">
        <v>109</v>
      </c>
      <c r="AV104" s="46" t="s">
        <v>110</v>
      </c>
      <c r="AW104" s="46" t="s">
        <v>111</v>
      </c>
      <c r="AX104" s="48" t="s">
        <v>112</v>
      </c>
      <c r="AY104" s="49">
        <v>1191.0</v>
      </c>
      <c r="AZ104" s="49">
        <v>1610.0</v>
      </c>
      <c r="BA104" s="64">
        <f>BA97*7</f>
        <v>2688</v>
      </c>
      <c r="BB104" s="46">
        <v>50.0</v>
      </c>
      <c r="BC104" s="46">
        <v>80.0</v>
      </c>
      <c r="BD104" s="51">
        <v>0.2</v>
      </c>
      <c r="BE104" s="46">
        <f t="shared" si="5"/>
        <v>1577.8</v>
      </c>
      <c r="BF104" s="52"/>
      <c r="BG104" s="53">
        <f t="shared" si="6"/>
        <v>2302.2</v>
      </c>
      <c r="BH104" s="53">
        <f t="shared" si="7"/>
        <v>1883.2</v>
      </c>
      <c r="BI104" s="47">
        <f t="shared" si="8"/>
        <v>0.2918240588</v>
      </c>
      <c r="BJ104" s="47">
        <f t="shared" si="9"/>
        <v>0.2387121308</v>
      </c>
      <c r="BK104" s="55">
        <f t="shared" si="10"/>
        <v>0.45</v>
      </c>
      <c r="BL104" s="56">
        <f t="shared" si="11"/>
        <v>8963</v>
      </c>
      <c r="BM104" s="57">
        <f t="shared" si="12"/>
        <v>0.3059689836</v>
      </c>
      <c r="BN104" s="46">
        <f t="shared" si="13"/>
        <v>96</v>
      </c>
      <c r="BO104" s="46">
        <v>25.0</v>
      </c>
      <c r="BP104" s="46">
        <v>7.0</v>
      </c>
      <c r="BQ104" s="47">
        <v>1.25</v>
      </c>
      <c r="BR104" s="46">
        <f t="shared" si="14"/>
        <v>862.5</v>
      </c>
      <c r="BS104" s="46">
        <f t="shared" si="15"/>
        <v>747.5</v>
      </c>
      <c r="BT104" s="46" t="s">
        <v>196</v>
      </c>
      <c r="BU104" s="65"/>
      <c r="BV104" s="59"/>
      <c r="BW104" s="59"/>
      <c r="BX104" s="60"/>
      <c r="BY104" s="61" t="str">
        <f t="shared" si="24"/>
        <v>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v>
      </c>
      <c r="BZ104" s="66" t="s">
        <v>1010</v>
      </c>
      <c r="CA104" s="59" t="s">
        <v>1011</v>
      </c>
      <c r="CB104" s="62"/>
      <c r="CC104" s="59"/>
    </row>
    <row r="105" ht="30.0" customHeight="1">
      <c r="A105" s="103"/>
      <c r="B105" s="94" t="s">
        <v>1012</v>
      </c>
      <c r="C105" s="68" t="str">
        <f>IF('Стоп-лист'!C$24 = "стоп", "стоп" , "")</f>
        <v/>
      </c>
      <c r="D105" s="29">
        <v>1.0</v>
      </c>
      <c r="E105" s="97" t="s">
        <v>1013</v>
      </c>
      <c r="F105" s="104" t="s">
        <v>1014</v>
      </c>
      <c r="G105" s="112" t="s">
        <v>1015</v>
      </c>
      <c r="H105" s="98">
        <v>17000.0</v>
      </c>
      <c r="I105" s="99">
        <v>0.4</v>
      </c>
      <c r="J105" s="35">
        <f t="shared" si="2"/>
        <v>10200</v>
      </c>
      <c r="K105" s="22" t="s">
        <v>1016</v>
      </c>
      <c r="L105" s="36" t="s">
        <v>83</v>
      </c>
      <c r="M105" s="36" t="s">
        <v>84</v>
      </c>
      <c r="N105" s="37" t="s">
        <v>85</v>
      </c>
      <c r="O105" s="72">
        <v>4750.0</v>
      </c>
      <c r="P105" s="72">
        <v>400.0</v>
      </c>
      <c r="Q105" s="72">
        <v>400.0</v>
      </c>
      <c r="R105" s="72">
        <v>600.0</v>
      </c>
      <c r="S105" s="70" t="s">
        <v>1017</v>
      </c>
      <c r="T105" s="39" t="s">
        <v>912</v>
      </c>
      <c r="U105" s="38" t="s">
        <v>913</v>
      </c>
      <c r="V105" s="38" t="s">
        <v>914</v>
      </c>
      <c r="W105" s="38" t="s">
        <v>589</v>
      </c>
      <c r="X105" s="91">
        <v>260.0</v>
      </c>
      <c r="Y105" s="40">
        <v>10.0</v>
      </c>
      <c r="Z105" s="40">
        <v>1.5</v>
      </c>
      <c r="AA105" s="91" t="s">
        <v>590</v>
      </c>
      <c r="AB105" s="38" t="s">
        <v>93</v>
      </c>
      <c r="AC105" s="107" t="s">
        <v>1018</v>
      </c>
      <c r="AD105" s="38" t="s">
        <v>95</v>
      </c>
      <c r="AE105" s="74" t="s">
        <v>915</v>
      </c>
      <c r="AF105" s="39" t="s">
        <v>916</v>
      </c>
      <c r="AG105" s="38" t="s">
        <v>98</v>
      </c>
      <c r="AH105" s="38" t="s">
        <v>99</v>
      </c>
      <c r="AI105" s="44" t="s">
        <v>100</v>
      </c>
      <c r="AJ105" s="44">
        <v>0.0</v>
      </c>
      <c r="AK105" s="63" t="str">
        <f t="shared" si="16"/>
        <v>https://getfile.dokpub.com/yandex/get/https://disk.yandex.ru/d/zu0akE_to87ang/v1.mp4</v>
      </c>
      <c r="AL105" s="46" t="s">
        <v>786</v>
      </c>
      <c r="AM105" s="46" t="s">
        <v>103</v>
      </c>
      <c r="AN105" s="46" t="s">
        <v>104</v>
      </c>
      <c r="AO105" s="46" t="s">
        <v>105</v>
      </c>
      <c r="AP105" s="46" t="s">
        <v>106</v>
      </c>
      <c r="AQ105" s="46">
        <f t="shared" si="3"/>
        <v>11220</v>
      </c>
      <c r="AR105" s="47">
        <f t="shared" si="4"/>
        <v>0.34</v>
      </c>
      <c r="AS105" s="46" t="s">
        <v>107</v>
      </c>
      <c r="AT105" s="46" t="s">
        <v>108</v>
      </c>
      <c r="AU105" s="46" t="s">
        <v>109</v>
      </c>
      <c r="AV105" s="46" t="s">
        <v>110</v>
      </c>
      <c r="AW105" s="46" t="s">
        <v>111</v>
      </c>
      <c r="AX105" s="48" t="s">
        <v>112</v>
      </c>
      <c r="AY105" s="49">
        <v>1191.0</v>
      </c>
      <c r="AZ105" s="49">
        <v>1610.0</v>
      </c>
      <c r="BA105" s="64">
        <v>3800.0</v>
      </c>
      <c r="BB105" s="46">
        <v>50.0</v>
      </c>
      <c r="BC105" s="46">
        <v>80.0</v>
      </c>
      <c r="BD105" s="51">
        <v>0.2</v>
      </c>
      <c r="BE105" s="46">
        <f t="shared" si="5"/>
        <v>2040</v>
      </c>
      <c r="BF105" s="52"/>
      <c r="BG105" s="53">
        <f t="shared" si="6"/>
        <v>3039</v>
      </c>
      <c r="BH105" s="53">
        <f t="shared" si="7"/>
        <v>2620</v>
      </c>
      <c r="BI105" s="47">
        <f t="shared" si="8"/>
        <v>0.2979411765</v>
      </c>
      <c r="BJ105" s="47">
        <f t="shared" si="9"/>
        <v>0.2568627451</v>
      </c>
      <c r="BK105" s="55">
        <f t="shared" si="10"/>
        <v>0.34</v>
      </c>
      <c r="BL105" s="56">
        <f t="shared" si="11"/>
        <v>11313</v>
      </c>
      <c r="BM105" s="57">
        <f t="shared" si="12"/>
        <v>0.3102978874</v>
      </c>
      <c r="BN105" s="46">
        <f t="shared" si="13"/>
        <v>96</v>
      </c>
      <c r="BO105" s="46">
        <v>25.0</v>
      </c>
      <c r="BP105" s="46">
        <v>7.0</v>
      </c>
      <c r="BQ105" s="47">
        <v>1.25</v>
      </c>
      <c r="BR105" s="46">
        <f t="shared" si="14"/>
        <v>862.5</v>
      </c>
      <c r="BS105" s="46">
        <f t="shared" si="15"/>
        <v>747.5</v>
      </c>
      <c r="BT105" s="58" t="s">
        <v>1019</v>
      </c>
      <c r="BU105" s="65"/>
      <c r="BV105" s="59"/>
      <c r="BW105" s="59"/>
      <c r="BX105" s="82"/>
      <c r="BY105" s="61"/>
      <c r="BZ105" s="66"/>
      <c r="CA105" s="59"/>
      <c r="CB105" s="62"/>
      <c r="CC105" s="59"/>
    </row>
    <row r="106" ht="30.0" customHeight="1">
      <c r="A106" s="26"/>
      <c r="B106" s="27" t="s">
        <v>1020</v>
      </c>
      <c r="C106" s="28" t="str">
        <f>IF(C108 = "стоп", "стоп" , "")</f>
        <v/>
      </c>
      <c r="D106" s="29">
        <f t="shared" ref="D106:D139" si="26">IF(C106="",50,0)</f>
        <v>50</v>
      </c>
      <c r="E106" s="30" t="s">
        <v>1021</v>
      </c>
      <c r="F106" s="104" t="s">
        <v>1022</v>
      </c>
      <c r="G106" s="105" t="s">
        <v>1023</v>
      </c>
      <c r="H106" s="33">
        <v>600.0</v>
      </c>
      <c r="I106" s="34">
        <v>0.43</v>
      </c>
      <c r="J106" s="35">
        <f t="shared" si="2"/>
        <v>342</v>
      </c>
      <c r="K106" s="22" t="s">
        <v>1024</v>
      </c>
      <c r="L106" s="36" t="s">
        <v>84</v>
      </c>
      <c r="M106" s="36" t="s">
        <v>84</v>
      </c>
      <c r="N106" s="37" t="s">
        <v>85</v>
      </c>
      <c r="O106" s="38">
        <v>100.0</v>
      </c>
      <c r="P106" s="38">
        <v>100.0</v>
      </c>
      <c r="Q106" s="38">
        <v>55.0</v>
      </c>
      <c r="R106" s="38">
        <v>265.0</v>
      </c>
      <c r="S106" s="70" t="s">
        <v>1025</v>
      </c>
      <c r="T106" s="70" t="s">
        <v>1026</v>
      </c>
      <c r="U106" s="38" t="s">
        <v>1027</v>
      </c>
      <c r="V106" s="38" t="s">
        <v>89</v>
      </c>
      <c r="W106" s="38" t="s">
        <v>589</v>
      </c>
      <c r="X106" s="91">
        <v>260.0</v>
      </c>
      <c r="Y106" s="40" t="s">
        <v>91</v>
      </c>
      <c r="Z106" s="40" t="s">
        <v>91</v>
      </c>
      <c r="AA106" s="38" t="s">
        <v>92</v>
      </c>
      <c r="AB106" s="38" t="s">
        <v>93</v>
      </c>
      <c r="AC106" s="41" t="s">
        <v>1028</v>
      </c>
      <c r="AD106" s="38" t="s">
        <v>95</v>
      </c>
      <c r="AE106" s="84" t="s">
        <v>1029</v>
      </c>
      <c r="AF106" s="43" t="s">
        <v>1030</v>
      </c>
      <c r="AG106" s="38" t="s">
        <v>98</v>
      </c>
      <c r="AH106" s="38" t="s">
        <v>99</v>
      </c>
      <c r="AI106" s="44" t="s">
        <v>100</v>
      </c>
      <c r="AJ106" s="44">
        <v>0.0</v>
      </c>
      <c r="AK106" s="63" t="str">
        <f t="shared" si="16"/>
        <v>https://getfile.dokpub.com/yandex/get/https://disk.yandex.ru/d/PmeBTmVYIy48vQ/v1.mp4</v>
      </c>
      <c r="AL106" s="46" t="s">
        <v>102</v>
      </c>
      <c r="AM106" s="46" t="s">
        <v>103</v>
      </c>
      <c r="AN106" s="46" t="s">
        <v>104</v>
      </c>
      <c r="AO106" s="46" t="s">
        <v>105</v>
      </c>
      <c r="AP106" s="46" t="s">
        <v>106</v>
      </c>
      <c r="AQ106" s="46">
        <f t="shared" si="3"/>
        <v>444</v>
      </c>
      <c r="AR106" s="47">
        <f t="shared" si="4"/>
        <v>0.26</v>
      </c>
      <c r="AS106" s="46" t="s">
        <v>107</v>
      </c>
      <c r="AT106" s="46" t="s">
        <v>108</v>
      </c>
      <c r="AU106" s="46" t="s">
        <v>109</v>
      </c>
      <c r="AV106" s="46" t="s">
        <v>110</v>
      </c>
      <c r="AW106" s="46" t="s">
        <v>111</v>
      </c>
      <c r="AX106" s="48" t="s">
        <v>155</v>
      </c>
      <c r="AY106" s="49">
        <v>79.0</v>
      </c>
      <c r="AZ106" s="49">
        <v>135.0</v>
      </c>
      <c r="BA106" s="86">
        <f>IFERROR(__xludf.DUMMYFUNCTION("IMPORTRANGE(""https://docs.google.com/spreadsheets/d/1K9FdSDDcIaIccULM3XeD8ehMwbjQB3kapl3RppOhYx4/edit?usp=sharing"",""D17"")"),75.0)</f>
        <v>75</v>
      </c>
      <c r="BB106" s="46">
        <v>10.0</v>
      </c>
      <c r="BC106" s="46">
        <v>10.0</v>
      </c>
      <c r="BD106" s="51">
        <v>0.2</v>
      </c>
      <c r="BE106" s="46">
        <f t="shared" si="5"/>
        <v>68.4</v>
      </c>
      <c r="BF106" s="52"/>
      <c r="BG106" s="53">
        <f t="shared" si="6"/>
        <v>99.6</v>
      </c>
      <c r="BH106" s="53">
        <f t="shared" si="7"/>
        <v>43.6</v>
      </c>
      <c r="BI106" s="54">
        <f t="shared" si="8"/>
        <v>0.2912280702</v>
      </c>
      <c r="BJ106" s="47">
        <f t="shared" si="9"/>
        <v>0.1274853801</v>
      </c>
      <c r="BK106" s="55">
        <f t="shared" si="10"/>
        <v>0.26</v>
      </c>
      <c r="BL106" s="56">
        <f t="shared" si="11"/>
        <v>445</v>
      </c>
      <c r="BM106" s="57">
        <f t="shared" si="12"/>
        <v>0.2831460674</v>
      </c>
      <c r="BN106" s="46">
        <f t="shared" si="13"/>
        <v>1.4575</v>
      </c>
      <c r="BO106" s="46">
        <v>25.0</v>
      </c>
      <c r="BP106" s="46">
        <v>7.0</v>
      </c>
      <c r="BQ106" s="47">
        <v>1.25</v>
      </c>
      <c r="BR106" s="46">
        <f t="shared" si="14"/>
        <v>40</v>
      </c>
      <c r="BS106" s="46">
        <f t="shared" si="15"/>
        <v>95</v>
      </c>
      <c r="BT106" s="46" t="s">
        <v>113</v>
      </c>
      <c r="BU106" s="87"/>
      <c r="BV106" s="88" t="str">
        <f>IFERROR(__xludf.DUMMYFUNCTION("IMPORTRANGE(""https://docs.google.com/spreadsheets/d/1K9FdSDDcIaIccULM3XeD8ehMwbjQB3kapl3RppOhYx4/edit?usp=sharing"",""B17"")"),"И-274 (И-273 Олдос)")</f>
        <v>И-274 (И-273 Олдос)</v>
      </c>
      <c r="BW106" s="59" t="s">
        <v>593</v>
      </c>
      <c r="BX106" s="82" t="s">
        <v>696</v>
      </c>
      <c r="BY106" s="61" t="str">
        <f t="shared" ref="BY106:BY116" si="27">"https://getfile.dokpub.com/yandex/get/"&amp;S106&amp;"/1.jpg"&amp;", "&amp;"https://getfile.dokpub.com/yandex/get/"&amp;S106&amp;"/2.jpg"&amp;", "&amp;"https://getfile.dokpub.com/yandex/get/"&amp;S106&amp;"/3.jpg"&amp;", "&amp;"https://getfile.dokpub.com/yandex/get/"&amp;S106&amp;"/4.jpg"&amp;", "&amp;"https://getfile.dokpub.com/yandex/get/"&amp;S106&amp;"/5.jpg"</f>
        <v>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v>
      </c>
      <c r="BZ106" s="66" t="s">
        <v>1031</v>
      </c>
      <c r="CA106" s="59" t="s">
        <v>1028</v>
      </c>
      <c r="CB106" s="62"/>
      <c r="CC106" s="59"/>
    </row>
    <row r="107" ht="30.0" customHeight="1">
      <c r="A107" s="26"/>
      <c r="B107" s="27" t="s">
        <v>1032</v>
      </c>
      <c r="C107" s="28" t="str">
        <f>IF(C108 = "стоп", "стоп" , "")</f>
        <v/>
      </c>
      <c r="D107" s="29">
        <f t="shared" si="26"/>
        <v>50</v>
      </c>
      <c r="E107" s="30" t="s">
        <v>1033</v>
      </c>
      <c r="F107" s="104" t="s">
        <v>1034</v>
      </c>
      <c r="G107" s="105" t="s">
        <v>1035</v>
      </c>
      <c r="H107" s="33">
        <v>800.0</v>
      </c>
      <c r="I107" s="34">
        <v>0.36</v>
      </c>
      <c r="J107" s="35">
        <f t="shared" si="2"/>
        <v>512</v>
      </c>
      <c r="K107" s="22" t="s">
        <v>1036</v>
      </c>
      <c r="L107" s="36" t="s">
        <v>84</v>
      </c>
      <c r="M107" s="36" t="s">
        <v>84</v>
      </c>
      <c r="N107" s="37" t="s">
        <v>85</v>
      </c>
      <c r="O107" s="38">
        <v>165.0</v>
      </c>
      <c r="P107" s="38">
        <v>140.0</v>
      </c>
      <c r="Q107" s="38">
        <v>90.0</v>
      </c>
      <c r="R107" s="38">
        <v>210.0</v>
      </c>
      <c r="S107" s="70" t="s">
        <v>1037</v>
      </c>
      <c r="T107" s="70" t="s">
        <v>1026</v>
      </c>
      <c r="U107" s="38" t="s">
        <v>1027</v>
      </c>
      <c r="V107" s="38" t="s">
        <v>89</v>
      </c>
      <c r="W107" s="38" t="s">
        <v>589</v>
      </c>
      <c r="X107" s="91">
        <v>260.0</v>
      </c>
      <c r="Y107" s="40" t="s">
        <v>91</v>
      </c>
      <c r="Z107" s="38">
        <v>1.0</v>
      </c>
      <c r="AA107" s="38" t="s">
        <v>92</v>
      </c>
      <c r="AB107" s="38" t="s">
        <v>93</v>
      </c>
      <c r="AC107" s="41" t="s">
        <v>1038</v>
      </c>
      <c r="AD107" s="38" t="s">
        <v>95</v>
      </c>
      <c r="AE107" s="84" t="s">
        <v>1029</v>
      </c>
      <c r="AF107" s="43" t="s">
        <v>1030</v>
      </c>
      <c r="AG107" s="38" t="s">
        <v>98</v>
      </c>
      <c r="AH107" s="38" t="s">
        <v>99</v>
      </c>
      <c r="AI107" s="44" t="s">
        <v>100</v>
      </c>
      <c r="AJ107" s="44">
        <v>0.0</v>
      </c>
      <c r="AK107" s="63" t="str">
        <f t="shared" si="16"/>
        <v>https://getfile.dokpub.com/yandex/get/https://disk.yandex.ru/d/PmeBTmVYIy48vQ/v1.mp4</v>
      </c>
      <c r="AL107" s="46" t="s">
        <v>102</v>
      </c>
      <c r="AM107" s="46" t="s">
        <v>103</v>
      </c>
      <c r="AN107" s="46" t="s">
        <v>104</v>
      </c>
      <c r="AO107" s="46" t="s">
        <v>105</v>
      </c>
      <c r="AP107" s="46" t="s">
        <v>106</v>
      </c>
      <c r="AQ107" s="46">
        <f t="shared" si="3"/>
        <v>624</v>
      </c>
      <c r="AR107" s="47">
        <f t="shared" si="4"/>
        <v>0.22</v>
      </c>
      <c r="AS107" s="46" t="s">
        <v>107</v>
      </c>
      <c r="AT107" s="46" t="s">
        <v>108</v>
      </c>
      <c r="AU107" s="46" t="s">
        <v>109</v>
      </c>
      <c r="AV107" s="46" t="s">
        <v>110</v>
      </c>
      <c r="AW107" s="46" t="s">
        <v>111</v>
      </c>
      <c r="AX107" s="48" t="s">
        <v>155</v>
      </c>
      <c r="AY107" s="49">
        <v>89.0</v>
      </c>
      <c r="AZ107" s="49">
        <v>147.0</v>
      </c>
      <c r="BA107" s="64">
        <f>BA106*2</f>
        <v>150</v>
      </c>
      <c r="BB107" s="46">
        <v>10.0</v>
      </c>
      <c r="BC107" s="46">
        <v>10.0</v>
      </c>
      <c r="BD107" s="51">
        <v>0.2</v>
      </c>
      <c r="BE107" s="46">
        <f t="shared" si="5"/>
        <v>102.4</v>
      </c>
      <c r="BF107" s="52"/>
      <c r="BG107" s="53">
        <f t="shared" si="6"/>
        <v>150.6</v>
      </c>
      <c r="BH107" s="53">
        <f t="shared" si="7"/>
        <v>92.6</v>
      </c>
      <c r="BI107" s="54">
        <f t="shared" si="8"/>
        <v>0.294140625</v>
      </c>
      <c r="BJ107" s="47">
        <f t="shared" si="9"/>
        <v>0.180859375</v>
      </c>
      <c r="BK107" s="55">
        <f t="shared" si="10"/>
        <v>0.22</v>
      </c>
      <c r="BL107" s="56">
        <f t="shared" si="11"/>
        <v>625</v>
      </c>
      <c r="BM107" s="57">
        <f t="shared" si="12"/>
        <v>0.2928</v>
      </c>
      <c r="BN107" s="46">
        <f t="shared" si="13"/>
        <v>2.646</v>
      </c>
      <c r="BO107" s="46">
        <v>25.0</v>
      </c>
      <c r="BP107" s="46">
        <v>7.0</v>
      </c>
      <c r="BQ107" s="47">
        <v>1.25</v>
      </c>
      <c r="BR107" s="46">
        <f t="shared" si="14"/>
        <v>48.75</v>
      </c>
      <c r="BS107" s="46">
        <f t="shared" si="15"/>
        <v>98.25</v>
      </c>
      <c r="BT107" s="46" t="s">
        <v>122</v>
      </c>
      <c r="BU107" s="65"/>
      <c r="BV107" s="59"/>
      <c r="BW107" s="59"/>
      <c r="BX107" s="60"/>
      <c r="BY107" s="61" t="str">
        <f t="shared" si="27"/>
        <v>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v>
      </c>
      <c r="BZ107" s="66" t="s">
        <v>1039</v>
      </c>
      <c r="CA107" s="59" t="s">
        <v>1038</v>
      </c>
      <c r="CB107" s="62"/>
      <c r="CC107" s="59"/>
    </row>
    <row r="108" ht="30.0" customHeight="1">
      <c r="A108" s="26"/>
      <c r="B108" s="67" t="s">
        <v>1040</v>
      </c>
      <c r="C108" s="68" t="str">
        <f>IF('Стоп-лист'!D$35 = "стоп", "стоп" , "")</f>
        <v/>
      </c>
      <c r="D108" s="29">
        <f t="shared" si="26"/>
        <v>50</v>
      </c>
      <c r="E108" s="30" t="s">
        <v>1041</v>
      </c>
      <c r="F108" s="104" t="s">
        <v>1042</v>
      </c>
      <c r="G108" s="105" t="s">
        <v>1043</v>
      </c>
      <c r="H108" s="33">
        <v>1100.0</v>
      </c>
      <c r="I108" s="34">
        <v>0.37</v>
      </c>
      <c r="J108" s="35">
        <f t="shared" si="2"/>
        <v>693</v>
      </c>
      <c r="K108" s="22" t="s">
        <v>1044</v>
      </c>
      <c r="L108" s="36" t="s">
        <v>84</v>
      </c>
      <c r="M108" s="36" t="s">
        <v>84</v>
      </c>
      <c r="N108" s="37" t="s">
        <v>85</v>
      </c>
      <c r="O108" s="38">
        <v>235.0</v>
      </c>
      <c r="P108" s="38">
        <v>150.0</v>
      </c>
      <c r="Q108" s="38">
        <v>100.0</v>
      </c>
      <c r="R108" s="38">
        <v>190.0</v>
      </c>
      <c r="S108" s="70" t="s">
        <v>1045</v>
      </c>
      <c r="T108" s="70" t="s">
        <v>1026</v>
      </c>
      <c r="U108" s="38" t="s">
        <v>1027</v>
      </c>
      <c r="V108" s="38" t="s">
        <v>89</v>
      </c>
      <c r="W108" s="38" t="s">
        <v>589</v>
      </c>
      <c r="X108" s="91">
        <v>260.0</v>
      </c>
      <c r="Y108" s="40" t="s">
        <v>91</v>
      </c>
      <c r="Z108" s="40">
        <v>1.5</v>
      </c>
      <c r="AA108" s="38" t="s">
        <v>92</v>
      </c>
      <c r="AB108" s="38" t="s">
        <v>93</v>
      </c>
      <c r="AC108" s="41" t="s">
        <v>1046</v>
      </c>
      <c r="AD108" s="38" t="s">
        <v>95</v>
      </c>
      <c r="AE108" s="84" t="s">
        <v>1029</v>
      </c>
      <c r="AF108" s="43" t="s">
        <v>1030</v>
      </c>
      <c r="AG108" s="38" t="s">
        <v>98</v>
      </c>
      <c r="AH108" s="38" t="s">
        <v>99</v>
      </c>
      <c r="AI108" s="44" t="s">
        <v>100</v>
      </c>
      <c r="AJ108" s="44">
        <v>0.0</v>
      </c>
      <c r="AK108" s="63" t="str">
        <f t="shared" si="16"/>
        <v>https://getfile.dokpub.com/yandex/get/https://disk.yandex.ru/d/PmeBTmVYIy48vQ/v1.mp4</v>
      </c>
      <c r="AL108" s="46" t="s">
        <v>102</v>
      </c>
      <c r="AM108" s="46" t="s">
        <v>103</v>
      </c>
      <c r="AN108" s="46" t="s">
        <v>104</v>
      </c>
      <c r="AO108" s="46" t="s">
        <v>105</v>
      </c>
      <c r="AP108" s="46" t="s">
        <v>106</v>
      </c>
      <c r="AQ108" s="46">
        <f t="shared" si="3"/>
        <v>814</v>
      </c>
      <c r="AR108" s="47">
        <f t="shared" si="4"/>
        <v>0.26</v>
      </c>
      <c r="AS108" s="46" t="s">
        <v>107</v>
      </c>
      <c r="AT108" s="46" t="s">
        <v>108</v>
      </c>
      <c r="AU108" s="46" t="s">
        <v>109</v>
      </c>
      <c r="AV108" s="46" t="s">
        <v>110</v>
      </c>
      <c r="AW108" s="46" t="s">
        <v>111</v>
      </c>
      <c r="AX108" s="48" t="s">
        <v>155</v>
      </c>
      <c r="AY108" s="49">
        <v>97.0</v>
      </c>
      <c r="AZ108" s="49">
        <v>156.0</v>
      </c>
      <c r="BA108" s="64">
        <f>BA106*3</f>
        <v>225</v>
      </c>
      <c r="BB108" s="46">
        <v>15.0</v>
      </c>
      <c r="BC108" s="46">
        <v>15.0</v>
      </c>
      <c r="BD108" s="51">
        <v>0.2</v>
      </c>
      <c r="BE108" s="46">
        <f t="shared" si="5"/>
        <v>138.6</v>
      </c>
      <c r="BF108" s="52"/>
      <c r="BG108" s="53">
        <f t="shared" si="6"/>
        <v>202.4</v>
      </c>
      <c r="BH108" s="53">
        <f t="shared" si="7"/>
        <v>143.4</v>
      </c>
      <c r="BI108" s="47">
        <f t="shared" si="8"/>
        <v>0.2920634921</v>
      </c>
      <c r="BJ108" s="47">
        <f t="shared" si="9"/>
        <v>0.2069264069</v>
      </c>
      <c r="BK108" s="55">
        <f t="shared" si="10"/>
        <v>0.26</v>
      </c>
      <c r="BL108" s="56">
        <f t="shared" si="11"/>
        <v>820</v>
      </c>
      <c r="BM108" s="57">
        <f t="shared" si="12"/>
        <v>0.2987804878</v>
      </c>
      <c r="BN108" s="46">
        <f t="shared" si="13"/>
        <v>2.85</v>
      </c>
      <c r="BO108" s="46">
        <v>25.0</v>
      </c>
      <c r="BP108" s="46">
        <v>7.0</v>
      </c>
      <c r="BQ108" s="47">
        <v>1.25</v>
      </c>
      <c r="BR108" s="46">
        <f t="shared" si="14"/>
        <v>48.75</v>
      </c>
      <c r="BS108" s="46">
        <f t="shared" si="15"/>
        <v>107.25</v>
      </c>
      <c r="BT108" s="46" t="s">
        <v>131</v>
      </c>
      <c r="BU108" s="65"/>
      <c r="BV108" s="59"/>
      <c r="BW108" s="59"/>
      <c r="BX108" s="60"/>
      <c r="BY108" s="61" t="str">
        <f t="shared" si="27"/>
        <v>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v>
      </c>
      <c r="BZ108" s="66" t="s">
        <v>1047</v>
      </c>
      <c r="CA108" s="59" t="s">
        <v>1046</v>
      </c>
      <c r="CB108" s="62"/>
      <c r="CC108" s="59"/>
    </row>
    <row r="109" ht="30.0" customHeight="1">
      <c r="A109" s="26"/>
      <c r="B109" s="67" t="s">
        <v>1048</v>
      </c>
      <c r="C109" s="68" t="str">
        <f>IF('Стоп-лист'!C$35 = "стоп", "стоп" , "")</f>
        <v/>
      </c>
      <c r="D109" s="29">
        <f t="shared" si="26"/>
        <v>50</v>
      </c>
      <c r="E109" s="30" t="s">
        <v>1049</v>
      </c>
      <c r="F109" s="104" t="s">
        <v>1050</v>
      </c>
      <c r="G109" s="105" t="s">
        <v>1051</v>
      </c>
      <c r="H109" s="33">
        <v>1700.0</v>
      </c>
      <c r="I109" s="34">
        <v>0.29000000000000004</v>
      </c>
      <c r="J109" s="35">
        <f t="shared" si="2"/>
        <v>1207</v>
      </c>
      <c r="K109" s="22" t="s">
        <v>1052</v>
      </c>
      <c r="L109" s="36" t="s">
        <v>84</v>
      </c>
      <c r="M109" s="36" t="s">
        <v>84</v>
      </c>
      <c r="N109" s="37" t="s">
        <v>85</v>
      </c>
      <c r="O109" s="38">
        <v>470.0</v>
      </c>
      <c r="P109" s="38">
        <v>160.0</v>
      </c>
      <c r="Q109" s="38">
        <v>150.0</v>
      </c>
      <c r="R109" s="38">
        <v>240.0</v>
      </c>
      <c r="S109" s="70" t="s">
        <v>1053</v>
      </c>
      <c r="T109" s="70" t="s">
        <v>1026</v>
      </c>
      <c r="U109" s="38" t="s">
        <v>1027</v>
      </c>
      <c r="V109" s="38" t="s">
        <v>89</v>
      </c>
      <c r="W109" s="38" t="s">
        <v>589</v>
      </c>
      <c r="X109" s="91">
        <v>260.0</v>
      </c>
      <c r="Y109" s="40">
        <v>1.0</v>
      </c>
      <c r="Z109" s="40">
        <v>1.5</v>
      </c>
      <c r="AA109" s="38" t="s">
        <v>92</v>
      </c>
      <c r="AB109" s="38" t="s">
        <v>93</v>
      </c>
      <c r="AC109" s="41" t="s">
        <v>1054</v>
      </c>
      <c r="AD109" s="38" t="s">
        <v>95</v>
      </c>
      <c r="AE109" s="84" t="s">
        <v>1029</v>
      </c>
      <c r="AF109" s="43" t="s">
        <v>1030</v>
      </c>
      <c r="AG109" s="38" t="s">
        <v>98</v>
      </c>
      <c r="AH109" s="38" t="s">
        <v>99</v>
      </c>
      <c r="AI109" s="44" t="s">
        <v>100</v>
      </c>
      <c r="AJ109" s="44">
        <v>0.0</v>
      </c>
      <c r="AK109" s="63" t="str">
        <f t="shared" si="16"/>
        <v>https://getfile.dokpub.com/yandex/get/https://disk.yandex.ru/d/PmeBTmVYIy48vQ/v1.mp4</v>
      </c>
      <c r="AL109" s="46" t="s">
        <v>102</v>
      </c>
      <c r="AM109" s="46" t="s">
        <v>103</v>
      </c>
      <c r="AN109" s="46" t="s">
        <v>104</v>
      </c>
      <c r="AO109" s="46" t="s">
        <v>105</v>
      </c>
      <c r="AP109" s="46" t="s">
        <v>106</v>
      </c>
      <c r="AQ109" s="46">
        <f t="shared" si="3"/>
        <v>1377</v>
      </c>
      <c r="AR109" s="47">
        <f t="shared" si="4"/>
        <v>0.19</v>
      </c>
      <c r="AS109" s="46" t="s">
        <v>107</v>
      </c>
      <c r="AT109" s="46" t="s">
        <v>108</v>
      </c>
      <c r="AU109" s="46" t="s">
        <v>109</v>
      </c>
      <c r="AV109" s="46" t="s">
        <v>110</v>
      </c>
      <c r="AW109" s="46" t="s">
        <v>111</v>
      </c>
      <c r="AX109" s="48" t="s">
        <v>155</v>
      </c>
      <c r="AY109" s="49">
        <v>127.0</v>
      </c>
      <c r="AZ109" s="49">
        <v>193.0</v>
      </c>
      <c r="BA109" s="64">
        <f>BA108*2</f>
        <v>450</v>
      </c>
      <c r="BB109" s="46">
        <v>20.0</v>
      </c>
      <c r="BC109" s="46">
        <v>20.0</v>
      </c>
      <c r="BD109" s="51">
        <v>0.2</v>
      </c>
      <c r="BE109" s="46">
        <f t="shared" si="5"/>
        <v>241.4</v>
      </c>
      <c r="BF109" s="52"/>
      <c r="BG109" s="53">
        <f t="shared" si="6"/>
        <v>348.6</v>
      </c>
      <c r="BH109" s="53">
        <f t="shared" si="7"/>
        <v>282.6</v>
      </c>
      <c r="BI109" s="47">
        <f t="shared" si="8"/>
        <v>0.2888152444</v>
      </c>
      <c r="BJ109" s="47">
        <f t="shared" si="9"/>
        <v>0.2341342171</v>
      </c>
      <c r="BK109" s="55">
        <f t="shared" si="10"/>
        <v>0.19</v>
      </c>
      <c r="BL109" s="56">
        <f t="shared" si="11"/>
        <v>1379</v>
      </c>
      <c r="BM109" s="57">
        <f t="shared" si="12"/>
        <v>0.3047135606</v>
      </c>
      <c r="BN109" s="46">
        <f t="shared" si="13"/>
        <v>5.76</v>
      </c>
      <c r="BO109" s="46">
        <v>25.0</v>
      </c>
      <c r="BP109" s="46">
        <v>7.0</v>
      </c>
      <c r="BQ109" s="47">
        <v>1.25</v>
      </c>
      <c r="BR109" s="46">
        <f t="shared" si="14"/>
        <v>75</v>
      </c>
      <c r="BS109" s="46">
        <f t="shared" si="15"/>
        <v>118</v>
      </c>
      <c r="BT109" s="46" t="s">
        <v>139</v>
      </c>
      <c r="BU109" s="65"/>
      <c r="BV109" s="59"/>
      <c r="BW109" s="59"/>
      <c r="BX109" s="60"/>
      <c r="BY109" s="61" t="str">
        <f t="shared" si="27"/>
        <v>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v>
      </c>
      <c r="BZ109" s="66" t="s">
        <v>1055</v>
      </c>
      <c r="CA109" s="59" t="s">
        <v>1054</v>
      </c>
      <c r="CB109" s="62"/>
      <c r="CC109" s="59"/>
    </row>
    <row r="110" ht="30.0" customHeight="1">
      <c r="A110" s="26"/>
      <c r="B110" s="67" t="s">
        <v>1056</v>
      </c>
      <c r="C110" s="68" t="str">
        <f>IF('Стоп-лист'!C$35 = "стоп", "стоп" , "")</f>
        <v/>
      </c>
      <c r="D110" s="29">
        <f t="shared" si="26"/>
        <v>50</v>
      </c>
      <c r="E110" s="30" t="s">
        <v>1057</v>
      </c>
      <c r="F110" s="104" t="s">
        <v>1058</v>
      </c>
      <c r="G110" s="105" t="s">
        <v>1059</v>
      </c>
      <c r="H110" s="33">
        <v>2300.0</v>
      </c>
      <c r="I110" s="34">
        <v>0.24000000000000002</v>
      </c>
      <c r="J110" s="35">
        <f t="shared" si="2"/>
        <v>1748</v>
      </c>
      <c r="K110" s="22" t="s">
        <v>1060</v>
      </c>
      <c r="L110" s="36" t="s">
        <v>84</v>
      </c>
      <c r="M110" s="36" t="s">
        <v>84</v>
      </c>
      <c r="N110" s="37" t="s">
        <v>85</v>
      </c>
      <c r="O110" s="38">
        <v>640.0</v>
      </c>
      <c r="P110" s="38">
        <v>210.0</v>
      </c>
      <c r="Q110" s="38">
        <v>170.0</v>
      </c>
      <c r="R110" s="38">
        <v>220.0</v>
      </c>
      <c r="S110" s="70" t="s">
        <v>1061</v>
      </c>
      <c r="T110" s="70" t="s">
        <v>1026</v>
      </c>
      <c r="U110" s="38" t="s">
        <v>1027</v>
      </c>
      <c r="V110" s="38" t="s">
        <v>89</v>
      </c>
      <c r="W110" s="38" t="s">
        <v>589</v>
      </c>
      <c r="X110" s="91">
        <v>260.0</v>
      </c>
      <c r="Y110" s="40">
        <v>1.5</v>
      </c>
      <c r="Z110" s="40">
        <v>1.5</v>
      </c>
      <c r="AA110" s="38" t="s">
        <v>92</v>
      </c>
      <c r="AB110" s="38" t="s">
        <v>93</v>
      </c>
      <c r="AC110" s="41" t="s">
        <v>1062</v>
      </c>
      <c r="AD110" s="38" t="s">
        <v>95</v>
      </c>
      <c r="AE110" s="84" t="s">
        <v>1029</v>
      </c>
      <c r="AF110" s="43" t="s">
        <v>1030</v>
      </c>
      <c r="AG110" s="38" t="s">
        <v>98</v>
      </c>
      <c r="AH110" s="38" t="s">
        <v>99</v>
      </c>
      <c r="AI110" s="44" t="s">
        <v>100</v>
      </c>
      <c r="AJ110" s="44">
        <v>0.0</v>
      </c>
      <c r="AK110" s="63" t="str">
        <f t="shared" si="16"/>
        <v>https://getfile.dokpub.com/yandex/get/https://disk.yandex.ru/d/PmeBTmVYIy48vQ/v1.mp4</v>
      </c>
      <c r="AL110" s="46" t="s">
        <v>102</v>
      </c>
      <c r="AM110" s="46" t="s">
        <v>103</v>
      </c>
      <c r="AN110" s="46" t="s">
        <v>104</v>
      </c>
      <c r="AO110" s="46" t="s">
        <v>105</v>
      </c>
      <c r="AP110" s="46" t="s">
        <v>106</v>
      </c>
      <c r="AQ110" s="46">
        <f t="shared" si="3"/>
        <v>1978</v>
      </c>
      <c r="AR110" s="47">
        <f t="shared" si="4"/>
        <v>0.14</v>
      </c>
      <c r="AS110" s="46" t="s">
        <v>107</v>
      </c>
      <c r="AT110" s="46" t="s">
        <v>108</v>
      </c>
      <c r="AU110" s="46" t="s">
        <v>109</v>
      </c>
      <c r="AV110" s="46" t="s">
        <v>110</v>
      </c>
      <c r="AW110" s="46" t="s">
        <v>111</v>
      </c>
      <c r="AX110" s="48" t="s">
        <v>155</v>
      </c>
      <c r="AY110" s="49">
        <v>171.0</v>
      </c>
      <c r="AZ110" s="49">
        <v>248.0</v>
      </c>
      <c r="BA110" s="64">
        <f>BA108*3</f>
        <v>675</v>
      </c>
      <c r="BB110" s="46">
        <v>30.0</v>
      </c>
      <c r="BC110" s="46">
        <v>30.0</v>
      </c>
      <c r="BD110" s="51">
        <v>0.2</v>
      </c>
      <c r="BE110" s="46">
        <f t="shared" si="5"/>
        <v>349.6</v>
      </c>
      <c r="BF110" s="52"/>
      <c r="BG110" s="53">
        <f t="shared" si="6"/>
        <v>492.4</v>
      </c>
      <c r="BH110" s="53">
        <f t="shared" si="7"/>
        <v>415.4</v>
      </c>
      <c r="BI110" s="47">
        <f t="shared" si="8"/>
        <v>0.2816933638</v>
      </c>
      <c r="BJ110" s="47">
        <f t="shared" si="9"/>
        <v>0.2376430206</v>
      </c>
      <c r="BK110" s="55">
        <f t="shared" si="10"/>
        <v>0.14</v>
      </c>
      <c r="BL110" s="56">
        <f t="shared" si="11"/>
        <v>1988</v>
      </c>
      <c r="BM110" s="57">
        <f t="shared" si="12"/>
        <v>0.3055331992</v>
      </c>
      <c r="BN110" s="46">
        <f t="shared" si="13"/>
        <v>7.854</v>
      </c>
      <c r="BO110" s="46">
        <v>25.0</v>
      </c>
      <c r="BP110" s="46">
        <v>7.0</v>
      </c>
      <c r="BQ110" s="47">
        <v>1.25</v>
      </c>
      <c r="BR110" s="46">
        <f t="shared" si="14"/>
        <v>92.5</v>
      </c>
      <c r="BS110" s="46">
        <f t="shared" si="15"/>
        <v>155.5</v>
      </c>
      <c r="BT110" s="46" t="s">
        <v>147</v>
      </c>
      <c r="BU110" s="65"/>
      <c r="BV110" s="59"/>
      <c r="BW110" s="59"/>
      <c r="BX110" s="60"/>
      <c r="BY110" s="61" t="str">
        <f t="shared" si="27"/>
        <v>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v>
      </c>
      <c r="BZ110" s="66" t="s">
        <v>1063</v>
      </c>
      <c r="CA110" s="59" t="s">
        <v>1062</v>
      </c>
      <c r="CB110" s="62"/>
      <c r="CC110" s="59"/>
    </row>
    <row r="111" ht="30.0" customHeight="1">
      <c r="A111" s="73"/>
      <c r="B111" s="67" t="s">
        <v>1064</v>
      </c>
      <c r="C111" s="68" t="str">
        <f>IF('Стоп-лист'!C$35 = "стоп", "стоп" , "")</f>
        <v/>
      </c>
      <c r="D111" s="29">
        <f t="shared" si="26"/>
        <v>50</v>
      </c>
      <c r="E111" s="30" t="s">
        <v>1065</v>
      </c>
      <c r="F111" s="104" t="s">
        <v>1066</v>
      </c>
      <c r="G111" s="105" t="s">
        <v>1067</v>
      </c>
      <c r="H111" s="33">
        <v>4000.0</v>
      </c>
      <c r="I111" s="34">
        <v>0.32999999999999996</v>
      </c>
      <c r="J111" s="35">
        <f t="shared" si="2"/>
        <v>2680</v>
      </c>
      <c r="K111" s="22" t="s">
        <v>1068</v>
      </c>
      <c r="L111" s="36" t="s">
        <v>84</v>
      </c>
      <c r="M111" s="36" t="s">
        <v>84</v>
      </c>
      <c r="N111" s="37" t="s">
        <v>85</v>
      </c>
      <c r="O111" s="38">
        <v>950.0</v>
      </c>
      <c r="P111" s="38">
        <v>300.0</v>
      </c>
      <c r="Q111" s="38">
        <v>200.0</v>
      </c>
      <c r="R111" s="38">
        <v>500.0</v>
      </c>
      <c r="S111" s="70" t="s">
        <v>1069</v>
      </c>
      <c r="T111" s="70" t="s">
        <v>1026</v>
      </c>
      <c r="U111" s="38" t="s">
        <v>1027</v>
      </c>
      <c r="V111" s="38" t="s">
        <v>89</v>
      </c>
      <c r="W111" s="38" t="s">
        <v>589</v>
      </c>
      <c r="X111" s="91">
        <v>260.0</v>
      </c>
      <c r="Y111" s="40">
        <v>2.0</v>
      </c>
      <c r="Z111" s="40">
        <v>1.5</v>
      </c>
      <c r="AA111" s="38" t="s">
        <v>92</v>
      </c>
      <c r="AB111" s="38" t="s">
        <v>93</v>
      </c>
      <c r="AC111" s="41" t="s">
        <v>1070</v>
      </c>
      <c r="AD111" s="38" t="s">
        <v>95</v>
      </c>
      <c r="AE111" s="84" t="s">
        <v>1029</v>
      </c>
      <c r="AF111" s="43" t="s">
        <v>1030</v>
      </c>
      <c r="AG111" s="38" t="s">
        <v>98</v>
      </c>
      <c r="AH111" s="38" t="s">
        <v>99</v>
      </c>
      <c r="AI111" s="44" t="s">
        <v>100</v>
      </c>
      <c r="AJ111" s="44">
        <v>0.0</v>
      </c>
      <c r="AK111" s="63" t="str">
        <f t="shared" si="16"/>
        <v>https://getfile.dokpub.com/yandex/get/https://disk.yandex.ru/d/PmeBTmVYIy48vQ/v1.mp4</v>
      </c>
      <c r="AL111" s="46" t="s">
        <v>102</v>
      </c>
      <c r="AM111" s="46" t="s">
        <v>103</v>
      </c>
      <c r="AN111" s="46" t="s">
        <v>104</v>
      </c>
      <c r="AO111" s="46" t="s">
        <v>105</v>
      </c>
      <c r="AP111" s="46" t="s">
        <v>106</v>
      </c>
      <c r="AQ111" s="46">
        <f t="shared" si="3"/>
        <v>3040</v>
      </c>
      <c r="AR111" s="47">
        <f t="shared" si="4"/>
        <v>0.24</v>
      </c>
      <c r="AS111" s="46" t="s">
        <v>107</v>
      </c>
      <c r="AT111" s="46" t="s">
        <v>108</v>
      </c>
      <c r="AU111" s="46" t="s">
        <v>109</v>
      </c>
      <c r="AV111" s="46" t="s">
        <v>110</v>
      </c>
      <c r="AW111" s="46" t="s">
        <v>111</v>
      </c>
      <c r="AX111" s="48" t="s">
        <v>112</v>
      </c>
      <c r="AY111" s="49">
        <v>350.0</v>
      </c>
      <c r="AZ111" s="49">
        <v>502.0</v>
      </c>
      <c r="BA111" s="64">
        <f>BA109*2</f>
        <v>900</v>
      </c>
      <c r="BB111" s="46">
        <v>30.0</v>
      </c>
      <c r="BC111" s="46">
        <v>80.0</v>
      </c>
      <c r="BD111" s="51">
        <v>0.2</v>
      </c>
      <c r="BE111" s="46">
        <f t="shared" si="5"/>
        <v>536</v>
      </c>
      <c r="BF111" s="52"/>
      <c r="BG111" s="53">
        <f t="shared" si="6"/>
        <v>784</v>
      </c>
      <c r="BH111" s="53">
        <f t="shared" si="7"/>
        <v>632</v>
      </c>
      <c r="BI111" s="47">
        <f t="shared" si="8"/>
        <v>0.2925373134</v>
      </c>
      <c r="BJ111" s="47">
        <f t="shared" si="9"/>
        <v>0.2358208955</v>
      </c>
      <c r="BK111" s="55">
        <f t="shared" si="10"/>
        <v>0.24</v>
      </c>
      <c r="BL111" s="56">
        <f t="shared" si="11"/>
        <v>3056</v>
      </c>
      <c r="BM111" s="57">
        <f t="shared" si="12"/>
        <v>0.3052356021</v>
      </c>
      <c r="BN111" s="46">
        <f t="shared" si="13"/>
        <v>30</v>
      </c>
      <c r="BO111" s="46">
        <v>25.0</v>
      </c>
      <c r="BP111" s="46">
        <v>7.0</v>
      </c>
      <c r="BQ111" s="47">
        <v>1.25</v>
      </c>
      <c r="BR111" s="46">
        <f t="shared" si="14"/>
        <v>285</v>
      </c>
      <c r="BS111" s="46">
        <f t="shared" si="15"/>
        <v>217</v>
      </c>
      <c r="BT111" s="46" t="s">
        <v>156</v>
      </c>
      <c r="BU111" s="65"/>
      <c r="BV111" s="59"/>
      <c r="BW111" s="59"/>
      <c r="BX111" s="60"/>
      <c r="BY111" s="61" t="str">
        <f t="shared" si="27"/>
        <v>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v>
      </c>
      <c r="BZ111" s="66" t="s">
        <v>1071</v>
      </c>
      <c r="CA111" s="59" t="s">
        <v>1070</v>
      </c>
      <c r="CB111" s="62"/>
      <c r="CC111" s="59"/>
    </row>
    <row r="112" ht="30.0" customHeight="1">
      <c r="A112" s="73"/>
      <c r="B112" s="67" t="s">
        <v>1072</v>
      </c>
      <c r="C112" s="68" t="str">
        <f>IF('Стоп-лист'!C$35 = "стоп", "стоп" , "")</f>
        <v/>
      </c>
      <c r="D112" s="29">
        <f t="shared" si="26"/>
        <v>50</v>
      </c>
      <c r="E112" s="30" t="s">
        <v>1073</v>
      </c>
      <c r="F112" s="104" t="s">
        <v>1074</v>
      </c>
      <c r="G112" s="113" t="s">
        <v>1075</v>
      </c>
      <c r="H112" s="33">
        <v>5800.0</v>
      </c>
      <c r="I112" s="34">
        <v>0.32999999999999996</v>
      </c>
      <c r="J112" s="35">
        <f t="shared" si="2"/>
        <v>3886</v>
      </c>
      <c r="K112" s="22" t="s">
        <v>1076</v>
      </c>
      <c r="L112" s="36" t="s">
        <v>84</v>
      </c>
      <c r="M112" s="36" t="s">
        <v>84</v>
      </c>
      <c r="N112" s="37" t="s">
        <v>85</v>
      </c>
      <c r="O112" s="38">
        <v>1450.0</v>
      </c>
      <c r="P112" s="38">
        <v>300.0</v>
      </c>
      <c r="Q112" s="38">
        <v>250.0</v>
      </c>
      <c r="R112" s="38">
        <v>550.0</v>
      </c>
      <c r="S112" s="70" t="s">
        <v>1077</v>
      </c>
      <c r="T112" s="70" t="s">
        <v>1026</v>
      </c>
      <c r="U112" s="38" t="s">
        <v>1027</v>
      </c>
      <c r="V112" s="38" t="s">
        <v>89</v>
      </c>
      <c r="W112" s="38" t="s">
        <v>589</v>
      </c>
      <c r="X112" s="91">
        <v>260.0</v>
      </c>
      <c r="Y112" s="40">
        <v>3.0</v>
      </c>
      <c r="Z112" s="40">
        <v>1.5</v>
      </c>
      <c r="AA112" s="38" t="s">
        <v>92</v>
      </c>
      <c r="AB112" s="38" t="s">
        <v>93</v>
      </c>
      <c r="AC112" s="41" t="s">
        <v>1078</v>
      </c>
      <c r="AD112" s="38" t="s">
        <v>95</v>
      </c>
      <c r="AE112" s="84" t="s">
        <v>1029</v>
      </c>
      <c r="AF112" s="43" t="s">
        <v>1030</v>
      </c>
      <c r="AG112" s="38" t="s">
        <v>98</v>
      </c>
      <c r="AH112" s="38" t="s">
        <v>99</v>
      </c>
      <c r="AI112" s="44" t="s">
        <v>100</v>
      </c>
      <c r="AJ112" s="44">
        <v>0.0</v>
      </c>
      <c r="AK112" s="63" t="str">
        <f t="shared" si="16"/>
        <v>https://getfile.dokpub.com/yandex/get/https://disk.yandex.ru/d/PmeBTmVYIy48vQ/v1.mp4</v>
      </c>
      <c r="AL112" s="46" t="s">
        <v>102</v>
      </c>
      <c r="AM112" s="46" t="s">
        <v>103</v>
      </c>
      <c r="AN112" s="46" t="s">
        <v>104</v>
      </c>
      <c r="AO112" s="46" t="s">
        <v>105</v>
      </c>
      <c r="AP112" s="46" t="s">
        <v>106</v>
      </c>
      <c r="AQ112" s="46">
        <f t="shared" si="3"/>
        <v>4350</v>
      </c>
      <c r="AR112" s="47">
        <f t="shared" si="4"/>
        <v>0.25</v>
      </c>
      <c r="AS112" s="46" t="s">
        <v>107</v>
      </c>
      <c r="AT112" s="46" t="s">
        <v>108</v>
      </c>
      <c r="AU112" s="46" t="s">
        <v>109</v>
      </c>
      <c r="AV112" s="46" t="s">
        <v>110</v>
      </c>
      <c r="AW112" s="46" t="s">
        <v>111</v>
      </c>
      <c r="AX112" s="48" t="s">
        <v>112</v>
      </c>
      <c r="AY112" s="49">
        <v>506.0</v>
      </c>
      <c r="AZ112" s="49">
        <v>705.0</v>
      </c>
      <c r="BA112" s="64">
        <f>BA109*3</f>
        <v>1350</v>
      </c>
      <c r="BB112" s="46">
        <v>40.0</v>
      </c>
      <c r="BC112" s="46">
        <v>80.0</v>
      </c>
      <c r="BD112" s="51">
        <v>0.2</v>
      </c>
      <c r="BE112" s="46">
        <f t="shared" si="5"/>
        <v>777.2</v>
      </c>
      <c r="BF112" s="52"/>
      <c r="BG112" s="53">
        <f t="shared" si="6"/>
        <v>1132.8</v>
      </c>
      <c r="BH112" s="53">
        <f t="shared" si="7"/>
        <v>933.8</v>
      </c>
      <c r="BI112" s="47">
        <f t="shared" si="8"/>
        <v>0.2915079774</v>
      </c>
      <c r="BJ112" s="47">
        <f t="shared" si="9"/>
        <v>0.2402985075</v>
      </c>
      <c r="BK112" s="55">
        <f t="shared" si="10"/>
        <v>0.25</v>
      </c>
      <c r="BL112" s="56">
        <f t="shared" si="11"/>
        <v>4406</v>
      </c>
      <c r="BM112" s="57">
        <f t="shared" si="12"/>
        <v>0.3063549705</v>
      </c>
      <c r="BN112" s="46">
        <f t="shared" si="13"/>
        <v>41.25</v>
      </c>
      <c r="BO112" s="46">
        <v>25.0</v>
      </c>
      <c r="BP112" s="46">
        <v>7.0</v>
      </c>
      <c r="BQ112" s="47">
        <v>1.25</v>
      </c>
      <c r="BR112" s="46">
        <f t="shared" si="14"/>
        <v>390</v>
      </c>
      <c r="BS112" s="46">
        <f t="shared" si="15"/>
        <v>315</v>
      </c>
      <c r="BT112" s="46" t="s">
        <v>164</v>
      </c>
      <c r="BU112" s="65"/>
      <c r="BV112" s="59"/>
      <c r="BW112" s="59"/>
      <c r="BX112" s="60"/>
      <c r="BY112" s="61" t="str">
        <f t="shared" si="27"/>
        <v>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v>
      </c>
      <c r="BZ112" s="66" t="s">
        <v>1079</v>
      </c>
      <c r="CA112" s="59" t="s">
        <v>1078</v>
      </c>
      <c r="CB112" s="62"/>
      <c r="CC112" s="59"/>
    </row>
    <row r="113" ht="30.0" customHeight="1">
      <c r="A113" s="73"/>
      <c r="B113" s="67" t="s">
        <v>1080</v>
      </c>
      <c r="C113" s="68" t="str">
        <f>IF('Стоп-лист'!C$35 = "стоп", "стоп" , "")</f>
        <v/>
      </c>
      <c r="D113" s="29">
        <f t="shared" si="26"/>
        <v>50</v>
      </c>
      <c r="E113" s="30" t="s">
        <v>1081</v>
      </c>
      <c r="F113" s="104" t="s">
        <v>1082</v>
      </c>
      <c r="G113" s="105" t="s">
        <v>1083</v>
      </c>
      <c r="H113" s="33">
        <v>7500.0</v>
      </c>
      <c r="I113" s="34">
        <v>0.35</v>
      </c>
      <c r="J113" s="35">
        <f t="shared" si="2"/>
        <v>4875</v>
      </c>
      <c r="K113" s="22" t="s">
        <v>1084</v>
      </c>
      <c r="L113" s="36" t="s">
        <v>84</v>
      </c>
      <c r="M113" s="36" t="s">
        <v>84</v>
      </c>
      <c r="N113" s="37" t="s">
        <v>85</v>
      </c>
      <c r="O113" s="38">
        <v>1900.0</v>
      </c>
      <c r="P113" s="38">
        <v>350.0</v>
      </c>
      <c r="Q113" s="38">
        <v>250.0</v>
      </c>
      <c r="R113" s="38">
        <v>550.0</v>
      </c>
      <c r="S113" s="70" t="s">
        <v>1085</v>
      </c>
      <c r="T113" s="70" t="s">
        <v>1026</v>
      </c>
      <c r="U113" s="38" t="s">
        <v>1027</v>
      </c>
      <c r="V113" s="38" t="s">
        <v>89</v>
      </c>
      <c r="W113" s="38" t="s">
        <v>589</v>
      </c>
      <c r="X113" s="91">
        <v>260.0</v>
      </c>
      <c r="Y113" s="40">
        <v>4.0</v>
      </c>
      <c r="Z113" s="40">
        <v>1.5</v>
      </c>
      <c r="AA113" s="38" t="s">
        <v>92</v>
      </c>
      <c r="AB113" s="38" t="s">
        <v>93</v>
      </c>
      <c r="AC113" s="41" t="s">
        <v>1086</v>
      </c>
      <c r="AD113" s="38" t="s">
        <v>95</v>
      </c>
      <c r="AE113" s="84" t="s">
        <v>1029</v>
      </c>
      <c r="AF113" s="43" t="s">
        <v>1030</v>
      </c>
      <c r="AG113" s="38" t="s">
        <v>98</v>
      </c>
      <c r="AH113" s="38" t="s">
        <v>99</v>
      </c>
      <c r="AI113" s="44" t="s">
        <v>100</v>
      </c>
      <c r="AJ113" s="44">
        <v>0.0</v>
      </c>
      <c r="AK113" s="63" t="str">
        <f t="shared" si="16"/>
        <v>https://getfile.dokpub.com/yandex/get/https://disk.yandex.ru/d/PmeBTmVYIy48vQ/v1.mp4</v>
      </c>
      <c r="AL113" s="46" t="s">
        <v>102</v>
      </c>
      <c r="AM113" s="46" t="s">
        <v>103</v>
      </c>
      <c r="AN113" s="46" t="s">
        <v>104</v>
      </c>
      <c r="AO113" s="46" t="s">
        <v>105</v>
      </c>
      <c r="AP113" s="46" t="s">
        <v>106</v>
      </c>
      <c r="AQ113" s="46">
        <f t="shared" si="3"/>
        <v>5475</v>
      </c>
      <c r="AR113" s="47">
        <f t="shared" si="4"/>
        <v>0.27</v>
      </c>
      <c r="AS113" s="46" t="s">
        <v>107</v>
      </c>
      <c r="AT113" s="46" t="s">
        <v>108</v>
      </c>
      <c r="AU113" s="46" t="s">
        <v>109</v>
      </c>
      <c r="AV113" s="46" t="s">
        <v>110</v>
      </c>
      <c r="AW113" s="46" t="s">
        <v>111</v>
      </c>
      <c r="AX113" s="48" t="s">
        <v>112</v>
      </c>
      <c r="AY113" s="49">
        <v>566.0</v>
      </c>
      <c r="AZ113" s="49">
        <v>798.0</v>
      </c>
      <c r="BA113" s="64">
        <f>BA109*4</f>
        <v>1800</v>
      </c>
      <c r="BB113" s="46">
        <v>40.0</v>
      </c>
      <c r="BC113" s="46">
        <v>80.0</v>
      </c>
      <c r="BD113" s="51">
        <v>0.2</v>
      </c>
      <c r="BE113" s="46">
        <f t="shared" si="5"/>
        <v>975</v>
      </c>
      <c r="BF113" s="52"/>
      <c r="BG113" s="53">
        <f t="shared" si="6"/>
        <v>1414</v>
      </c>
      <c r="BH113" s="53">
        <f t="shared" si="7"/>
        <v>1182</v>
      </c>
      <c r="BI113" s="47">
        <f t="shared" si="8"/>
        <v>0.2900512821</v>
      </c>
      <c r="BJ113" s="47">
        <f t="shared" si="9"/>
        <v>0.2424615385</v>
      </c>
      <c r="BK113" s="55">
        <f t="shared" si="10"/>
        <v>0.27</v>
      </c>
      <c r="BL113" s="56">
        <f t="shared" si="11"/>
        <v>5511</v>
      </c>
      <c r="BM113" s="57">
        <f t="shared" si="12"/>
        <v>0.3068045727</v>
      </c>
      <c r="BN113" s="46">
        <f t="shared" si="13"/>
        <v>48.125</v>
      </c>
      <c r="BO113" s="46">
        <v>25.0</v>
      </c>
      <c r="BP113" s="46">
        <v>7.0</v>
      </c>
      <c r="BQ113" s="47">
        <v>1.25</v>
      </c>
      <c r="BR113" s="46">
        <f t="shared" si="14"/>
        <v>451.25</v>
      </c>
      <c r="BS113" s="46">
        <f t="shared" si="15"/>
        <v>346.75</v>
      </c>
      <c r="BT113" s="46" t="s">
        <v>172</v>
      </c>
      <c r="BU113" s="65"/>
      <c r="BV113" s="59"/>
      <c r="BW113" s="59"/>
      <c r="BX113" s="60"/>
      <c r="BY113" s="61" t="str">
        <f t="shared" si="27"/>
        <v>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v>
      </c>
      <c r="BZ113" s="66" t="s">
        <v>1087</v>
      </c>
      <c r="CA113" s="59" t="s">
        <v>1086</v>
      </c>
      <c r="CB113" s="62"/>
      <c r="CC113" s="59"/>
    </row>
    <row r="114" ht="30.0" customHeight="1">
      <c r="A114" s="73"/>
      <c r="B114" s="67" t="s">
        <v>1088</v>
      </c>
      <c r="C114" s="68" t="str">
        <f>IF('Стоп-лист'!C$35 = "стоп", "стоп" , "")</f>
        <v/>
      </c>
      <c r="D114" s="29">
        <f t="shared" si="26"/>
        <v>50</v>
      </c>
      <c r="E114" s="30" t="s">
        <v>1089</v>
      </c>
      <c r="F114" s="104" t="s">
        <v>1090</v>
      </c>
      <c r="G114" s="105" t="s">
        <v>1091</v>
      </c>
      <c r="H114" s="33">
        <v>9500.0</v>
      </c>
      <c r="I114" s="34">
        <v>0.35</v>
      </c>
      <c r="J114" s="35">
        <f t="shared" si="2"/>
        <v>6175</v>
      </c>
      <c r="K114" s="22" t="s">
        <v>1092</v>
      </c>
      <c r="L114" s="36" t="s">
        <v>84</v>
      </c>
      <c r="M114" s="36" t="s">
        <v>84</v>
      </c>
      <c r="N114" s="37" t="s">
        <v>85</v>
      </c>
      <c r="O114" s="38">
        <v>2350.0</v>
      </c>
      <c r="P114" s="38">
        <v>400.0</v>
      </c>
      <c r="Q114" s="38">
        <v>300.0</v>
      </c>
      <c r="R114" s="38">
        <v>550.0</v>
      </c>
      <c r="S114" s="70" t="s">
        <v>1093</v>
      </c>
      <c r="T114" s="70" t="s">
        <v>1026</v>
      </c>
      <c r="U114" s="38" t="s">
        <v>1027</v>
      </c>
      <c r="V114" s="38" t="s">
        <v>89</v>
      </c>
      <c r="W114" s="38" t="s">
        <v>589</v>
      </c>
      <c r="X114" s="91">
        <v>260.0</v>
      </c>
      <c r="Y114" s="40">
        <v>5.0</v>
      </c>
      <c r="Z114" s="40">
        <v>1.5</v>
      </c>
      <c r="AA114" s="38" t="s">
        <v>92</v>
      </c>
      <c r="AB114" s="38" t="s">
        <v>93</v>
      </c>
      <c r="AC114" s="41" t="s">
        <v>1094</v>
      </c>
      <c r="AD114" s="38" t="s">
        <v>95</v>
      </c>
      <c r="AE114" s="84" t="s">
        <v>1029</v>
      </c>
      <c r="AF114" s="43" t="s">
        <v>1030</v>
      </c>
      <c r="AG114" s="38" t="s">
        <v>98</v>
      </c>
      <c r="AH114" s="38" t="s">
        <v>99</v>
      </c>
      <c r="AI114" s="44" t="s">
        <v>100</v>
      </c>
      <c r="AJ114" s="44">
        <v>0.0</v>
      </c>
      <c r="AK114" s="63" t="str">
        <f t="shared" si="16"/>
        <v>https://getfile.dokpub.com/yandex/get/https://disk.yandex.ru/d/PmeBTmVYIy48vQ/v1.mp4</v>
      </c>
      <c r="AL114" s="46" t="s">
        <v>102</v>
      </c>
      <c r="AM114" s="46" t="s">
        <v>103</v>
      </c>
      <c r="AN114" s="46" t="s">
        <v>104</v>
      </c>
      <c r="AO114" s="46" t="s">
        <v>105</v>
      </c>
      <c r="AP114" s="46" t="s">
        <v>106</v>
      </c>
      <c r="AQ114" s="46">
        <f t="shared" si="3"/>
        <v>6935</v>
      </c>
      <c r="AR114" s="47">
        <f t="shared" si="4"/>
        <v>0.27</v>
      </c>
      <c r="AS114" s="46" t="s">
        <v>107</v>
      </c>
      <c r="AT114" s="46" t="s">
        <v>108</v>
      </c>
      <c r="AU114" s="46" t="s">
        <v>109</v>
      </c>
      <c r="AV114" s="46" t="s">
        <v>110</v>
      </c>
      <c r="AW114" s="46" t="s">
        <v>111</v>
      </c>
      <c r="AX114" s="48" t="s">
        <v>112</v>
      </c>
      <c r="AY114" s="49">
        <v>776.0</v>
      </c>
      <c r="AZ114" s="49">
        <v>1071.0</v>
      </c>
      <c r="BA114" s="64">
        <f>BA109*5</f>
        <v>2250</v>
      </c>
      <c r="BB114" s="46">
        <v>50.0</v>
      </c>
      <c r="BC114" s="46">
        <v>80.0</v>
      </c>
      <c r="BD114" s="51">
        <v>0.2</v>
      </c>
      <c r="BE114" s="46">
        <f t="shared" si="5"/>
        <v>1235</v>
      </c>
      <c r="BF114" s="52"/>
      <c r="BG114" s="53">
        <f t="shared" si="6"/>
        <v>1784</v>
      </c>
      <c r="BH114" s="53">
        <f t="shared" si="7"/>
        <v>1489</v>
      </c>
      <c r="BI114" s="47">
        <f t="shared" si="8"/>
        <v>0.2889068826</v>
      </c>
      <c r="BJ114" s="47">
        <f t="shared" si="9"/>
        <v>0.2411336032</v>
      </c>
      <c r="BK114" s="55">
        <f t="shared" si="10"/>
        <v>0.27</v>
      </c>
      <c r="BL114" s="56">
        <f t="shared" si="11"/>
        <v>6994</v>
      </c>
      <c r="BM114" s="57">
        <f t="shared" si="12"/>
        <v>0.3065770661</v>
      </c>
      <c r="BN114" s="46">
        <f t="shared" si="13"/>
        <v>66</v>
      </c>
      <c r="BO114" s="46">
        <v>25.0</v>
      </c>
      <c r="BP114" s="46">
        <v>7.0</v>
      </c>
      <c r="BQ114" s="47">
        <v>1.25</v>
      </c>
      <c r="BR114" s="46">
        <f t="shared" si="14"/>
        <v>600</v>
      </c>
      <c r="BS114" s="46">
        <f t="shared" si="15"/>
        <v>471</v>
      </c>
      <c r="BT114" s="46" t="s">
        <v>180</v>
      </c>
      <c r="BU114" s="65"/>
      <c r="BV114" s="59"/>
      <c r="BW114" s="59"/>
      <c r="BX114" s="60"/>
      <c r="BY114" s="61" t="str">
        <f t="shared" si="27"/>
        <v>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v>
      </c>
      <c r="BZ114" s="66" t="s">
        <v>1095</v>
      </c>
      <c r="CA114" s="59" t="s">
        <v>1094</v>
      </c>
      <c r="CB114" s="62"/>
      <c r="CC114" s="59"/>
    </row>
    <row r="115" ht="30.0" customHeight="1">
      <c r="A115" s="73"/>
      <c r="B115" s="67" t="s">
        <v>1096</v>
      </c>
      <c r="C115" s="68" t="str">
        <f>IF('Стоп-лист'!C$35 = "стоп", "стоп" , "")</f>
        <v/>
      </c>
      <c r="D115" s="29">
        <f t="shared" si="26"/>
        <v>50</v>
      </c>
      <c r="E115" s="30" t="s">
        <v>1097</v>
      </c>
      <c r="F115" s="104" t="s">
        <v>1098</v>
      </c>
      <c r="G115" s="105" t="s">
        <v>1099</v>
      </c>
      <c r="H115" s="33">
        <v>10600.0</v>
      </c>
      <c r="I115" s="34">
        <v>0.31000000000000005</v>
      </c>
      <c r="J115" s="35">
        <f t="shared" si="2"/>
        <v>7314</v>
      </c>
      <c r="K115" s="22" t="s">
        <v>1100</v>
      </c>
      <c r="L115" s="36" t="s">
        <v>84</v>
      </c>
      <c r="M115" s="36" t="s">
        <v>84</v>
      </c>
      <c r="N115" s="37" t="s">
        <v>85</v>
      </c>
      <c r="O115" s="72">
        <v>2850.0</v>
      </c>
      <c r="P115" s="72">
        <v>400.0</v>
      </c>
      <c r="Q115" s="72">
        <v>400.0</v>
      </c>
      <c r="R115" s="72">
        <v>600.0</v>
      </c>
      <c r="S115" s="70" t="s">
        <v>1101</v>
      </c>
      <c r="T115" s="70" t="s">
        <v>1026</v>
      </c>
      <c r="U115" s="38" t="s">
        <v>1027</v>
      </c>
      <c r="V115" s="38" t="s">
        <v>89</v>
      </c>
      <c r="W115" s="38" t="s">
        <v>589</v>
      </c>
      <c r="X115" s="91">
        <v>260.0</v>
      </c>
      <c r="Y115" s="40">
        <v>6.0</v>
      </c>
      <c r="Z115" s="40">
        <v>1.5</v>
      </c>
      <c r="AA115" s="38" t="s">
        <v>92</v>
      </c>
      <c r="AB115" s="38" t="s">
        <v>93</v>
      </c>
      <c r="AC115" s="41" t="s">
        <v>1102</v>
      </c>
      <c r="AD115" s="38" t="s">
        <v>95</v>
      </c>
      <c r="AE115" s="84" t="s">
        <v>1029</v>
      </c>
      <c r="AF115" s="43" t="s">
        <v>1030</v>
      </c>
      <c r="AG115" s="38" t="s">
        <v>98</v>
      </c>
      <c r="AH115" s="38" t="s">
        <v>99</v>
      </c>
      <c r="AI115" s="44" t="s">
        <v>100</v>
      </c>
      <c r="AJ115" s="44">
        <v>0.0</v>
      </c>
      <c r="AK115" s="63" t="str">
        <f t="shared" si="16"/>
        <v>https://getfile.dokpub.com/yandex/get/https://disk.yandex.ru/d/PmeBTmVYIy48vQ/v1.mp4</v>
      </c>
      <c r="AL115" s="46" t="s">
        <v>102</v>
      </c>
      <c r="AM115" s="46" t="s">
        <v>103</v>
      </c>
      <c r="AN115" s="46" t="s">
        <v>104</v>
      </c>
      <c r="AO115" s="46" t="s">
        <v>105</v>
      </c>
      <c r="AP115" s="46" t="s">
        <v>106</v>
      </c>
      <c r="AQ115" s="46">
        <f t="shared" si="3"/>
        <v>8268</v>
      </c>
      <c r="AR115" s="47">
        <f t="shared" si="4"/>
        <v>0.22</v>
      </c>
      <c r="AS115" s="46" t="s">
        <v>107</v>
      </c>
      <c r="AT115" s="46" t="s">
        <v>108</v>
      </c>
      <c r="AU115" s="46" t="s">
        <v>109</v>
      </c>
      <c r="AV115" s="46" t="s">
        <v>110</v>
      </c>
      <c r="AW115" s="46" t="s">
        <v>111</v>
      </c>
      <c r="AX115" s="48" t="s">
        <v>112</v>
      </c>
      <c r="AY115" s="49">
        <v>920.0</v>
      </c>
      <c r="AZ115" s="49">
        <v>1262.0</v>
      </c>
      <c r="BA115" s="64">
        <f>BA109*6</f>
        <v>2700</v>
      </c>
      <c r="BB115" s="46">
        <v>50.0</v>
      </c>
      <c r="BC115" s="46">
        <v>80.0</v>
      </c>
      <c r="BD115" s="51">
        <v>0.2</v>
      </c>
      <c r="BE115" s="46">
        <f t="shared" si="5"/>
        <v>1462.8</v>
      </c>
      <c r="BF115" s="52"/>
      <c r="BG115" s="53">
        <f t="shared" si="6"/>
        <v>2101.2</v>
      </c>
      <c r="BH115" s="53">
        <f t="shared" si="7"/>
        <v>1759.2</v>
      </c>
      <c r="BI115" s="47">
        <f t="shared" si="8"/>
        <v>0.2872846596</v>
      </c>
      <c r="BJ115" s="47">
        <f t="shared" si="9"/>
        <v>0.2405250205</v>
      </c>
      <c r="BK115" s="55">
        <f t="shared" si="10"/>
        <v>0.22</v>
      </c>
      <c r="BL115" s="56">
        <f t="shared" si="11"/>
        <v>8290</v>
      </c>
      <c r="BM115" s="57">
        <f t="shared" si="12"/>
        <v>0.3063932449</v>
      </c>
      <c r="BN115" s="46">
        <f t="shared" si="13"/>
        <v>96</v>
      </c>
      <c r="BO115" s="46">
        <v>25.0</v>
      </c>
      <c r="BP115" s="46">
        <v>7.0</v>
      </c>
      <c r="BQ115" s="47">
        <v>1.25</v>
      </c>
      <c r="BR115" s="46">
        <f t="shared" si="14"/>
        <v>862.5</v>
      </c>
      <c r="BS115" s="46">
        <f t="shared" si="15"/>
        <v>399.5</v>
      </c>
      <c r="BT115" s="46" t="s">
        <v>188</v>
      </c>
      <c r="BU115" s="65"/>
      <c r="BV115" s="59"/>
      <c r="BW115" s="59"/>
      <c r="BX115" s="60"/>
      <c r="BY115" s="61" t="str">
        <f t="shared" si="27"/>
        <v>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v>
      </c>
      <c r="BZ115" s="66" t="s">
        <v>1103</v>
      </c>
      <c r="CA115" s="59" t="s">
        <v>1102</v>
      </c>
      <c r="CB115" s="62"/>
      <c r="CC115" s="59"/>
    </row>
    <row r="116" ht="30.0" customHeight="1">
      <c r="A116" s="73"/>
      <c r="B116" s="67" t="s">
        <v>1104</v>
      </c>
      <c r="C116" s="68" t="str">
        <f>IF('Стоп-лист'!C$35 = "стоп", "стоп" , "")</f>
        <v/>
      </c>
      <c r="D116" s="29">
        <f t="shared" si="26"/>
        <v>50</v>
      </c>
      <c r="E116" s="30" t="s">
        <v>1105</v>
      </c>
      <c r="F116" s="104" t="s">
        <v>1106</v>
      </c>
      <c r="G116" s="105" t="s">
        <v>1107</v>
      </c>
      <c r="H116" s="33">
        <v>12500.0</v>
      </c>
      <c r="I116" s="34">
        <v>0.31999999999999995</v>
      </c>
      <c r="J116" s="35">
        <f t="shared" si="2"/>
        <v>8500</v>
      </c>
      <c r="K116" s="22" t="s">
        <v>1108</v>
      </c>
      <c r="L116" s="114" t="s">
        <v>84</v>
      </c>
      <c r="M116" s="36" t="s">
        <v>84</v>
      </c>
      <c r="N116" s="37" t="s">
        <v>85</v>
      </c>
      <c r="O116" s="72">
        <v>3325.0</v>
      </c>
      <c r="P116" s="72">
        <v>400.0</v>
      </c>
      <c r="Q116" s="72">
        <v>400.0</v>
      </c>
      <c r="R116" s="72">
        <v>600.0</v>
      </c>
      <c r="S116" s="70" t="s">
        <v>1109</v>
      </c>
      <c r="T116" s="70" t="s">
        <v>1026</v>
      </c>
      <c r="U116" s="38" t="s">
        <v>1027</v>
      </c>
      <c r="V116" s="38" t="s">
        <v>89</v>
      </c>
      <c r="W116" s="38" t="s">
        <v>589</v>
      </c>
      <c r="X116" s="91">
        <v>260.0</v>
      </c>
      <c r="Y116" s="40">
        <v>7.0</v>
      </c>
      <c r="Z116" s="40">
        <v>1.5</v>
      </c>
      <c r="AA116" s="38" t="s">
        <v>92</v>
      </c>
      <c r="AB116" s="38" t="s">
        <v>93</v>
      </c>
      <c r="AC116" s="41" t="s">
        <v>1110</v>
      </c>
      <c r="AD116" s="38" t="s">
        <v>95</v>
      </c>
      <c r="AE116" s="84" t="s">
        <v>1029</v>
      </c>
      <c r="AF116" s="43" t="s">
        <v>1030</v>
      </c>
      <c r="AG116" s="38" t="s">
        <v>98</v>
      </c>
      <c r="AH116" s="38" t="s">
        <v>99</v>
      </c>
      <c r="AI116" s="44" t="s">
        <v>100</v>
      </c>
      <c r="AJ116" s="44">
        <v>0.0</v>
      </c>
      <c r="AK116" s="63" t="str">
        <f t="shared" si="16"/>
        <v>https://getfile.dokpub.com/yandex/get/https://disk.yandex.ru/d/PmeBTmVYIy48vQ/v1.mp4</v>
      </c>
      <c r="AL116" s="46" t="s">
        <v>102</v>
      </c>
      <c r="AM116" s="46" t="s">
        <v>103</v>
      </c>
      <c r="AN116" s="46" t="s">
        <v>104</v>
      </c>
      <c r="AO116" s="46" t="s">
        <v>105</v>
      </c>
      <c r="AP116" s="46" t="s">
        <v>106</v>
      </c>
      <c r="AQ116" s="46">
        <f t="shared" si="3"/>
        <v>9500</v>
      </c>
      <c r="AR116" s="47">
        <f t="shared" si="4"/>
        <v>0.24</v>
      </c>
      <c r="AS116" s="46" t="s">
        <v>107</v>
      </c>
      <c r="AT116" s="46" t="s">
        <v>108</v>
      </c>
      <c r="AU116" s="46" t="s">
        <v>109</v>
      </c>
      <c r="AV116" s="46" t="s">
        <v>110</v>
      </c>
      <c r="AW116" s="46" t="s">
        <v>111</v>
      </c>
      <c r="AX116" s="48" t="s">
        <v>155</v>
      </c>
      <c r="AY116" s="49">
        <v>1051.0</v>
      </c>
      <c r="AZ116" s="49">
        <v>1435.0</v>
      </c>
      <c r="BA116" s="64">
        <f>BA109*7</f>
        <v>3150</v>
      </c>
      <c r="BB116" s="46">
        <v>50.0</v>
      </c>
      <c r="BC116" s="46">
        <v>80.0</v>
      </c>
      <c r="BD116" s="51">
        <v>0.2</v>
      </c>
      <c r="BE116" s="46">
        <f t="shared" si="5"/>
        <v>1700</v>
      </c>
      <c r="BF116" s="52"/>
      <c r="BG116" s="53">
        <f t="shared" si="6"/>
        <v>2469</v>
      </c>
      <c r="BH116" s="53">
        <f t="shared" si="7"/>
        <v>2085</v>
      </c>
      <c r="BI116" s="47">
        <f t="shared" si="8"/>
        <v>0.2904705882</v>
      </c>
      <c r="BJ116" s="47">
        <f t="shared" si="9"/>
        <v>0.2452941176</v>
      </c>
      <c r="BK116" s="55">
        <f t="shared" si="10"/>
        <v>0.24</v>
      </c>
      <c r="BL116" s="56">
        <f t="shared" si="11"/>
        <v>9574</v>
      </c>
      <c r="BM116" s="57">
        <f t="shared" si="12"/>
        <v>0.3075203677</v>
      </c>
      <c r="BN116" s="46">
        <f t="shared" si="13"/>
        <v>96</v>
      </c>
      <c r="BO116" s="46">
        <v>25.0</v>
      </c>
      <c r="BP116" s="46">
        <v>7.0</v>
      </c>
      <c r="BQ116" s="47">
        <v>1.25</v>
      </c>
      <c r="BR116" s="46">
        <f t="shared" si="14"/>
        <v>862.5</v>
      </c>
      <c r="BS116" s="46">
        <f t="shared" si="15"/>
        <v>572.5</v>
      </c>
      <c r="BT116" s="46" t="s">
        <v>196</v>
      </c>
      <c r="BU116" s="65"/>
      <c r="BV116" s="59"/>
      <c r="BW116" s="59"/>
      <c r="BX116" s="60"/>
      <c r="BY116" s="61" t="str">
        <f t="shared" si="27"/>
        <v>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v>
      </c>
      <c r="BZ116" s="66" t="s">
        <v>1111</v>
      </c>
      <c r="CA116" s="59" t="s">
        <v>1110</v>
      </c>
      <c r="CB116" s="62"/>
      <c r="CC116" s="59"/>
    </row>
    <row r="117" ht="30.0" customHeight="1">
      <c r="A117" s="93"/>
      <c r="B117" s="94" t="s">
        <v>1112</v>
      </c>
      <c r="C117" s="95" t="s">
        <v>106</v>
      </c>
      <c r="D117" s="96">
        <f t="shared" si="26"/>
        <v>0</v>
      </c>
      <c r="E117" s="97" t="s">
        <v>1113</v>
      </c>
      <c r="F117" s="104" t="s">
        <v>1114</v>
      </c>
      <c r="G117" s="106" t="s">
        <v>1115</v>
      </c>
      <c r="H117" s="33">
        <v>18300.0</v>
      </c>
      <c r="I117" s="34">
        <v>0.33</v>
      </c>
      <c r="J117" s="35">
        <f t="shared" si="2"/>
        <v>12261</v>
      </c>
      <c r="K117" s="22" t="s">
        <v>1116</v>
      </c>
      <c r="L117" s="114" t="s">
        <v>84</v>
      </c>
      <c r="M117" s="36" t="s">
        <v>84</v>
      </c>
      <c r="N117" s="37" t="s">
        <v>85</v>
      </c>
      <c r="O117" s="72">
        <v>4750.0</v>
      </c>
      <c r="P117" s="72">
        <v>400.0</v>
      </c>
      <c r="Q117" s="72">
        <v>400.0</v>
      </c>
      <c r="R117" s="72">
        <v>600.0</v>
      </c>
      <c r="S117" s="70" t="s">
        <v>1117</v>
      </c>
      <c r="T117" s="70" t="s">
        <v>1026</v>
      </c>
      <c r="U117" s="38" t="s">
        <v>1027</v>
      </c>
      <c r="V117" s="38" t="s">
        <v>89</v>
      </c>
      <c r="W117" s="38" t="s">
        <v>589</v>
      </c>
      <c r="X117" s="91">
        <v>260.0</v>
      </c>
      <c r="Y117" s="40">
        <v>10.0</v>
      </c>
      <c r="Z117" s="40">
        <v>1.5</v>
      </c>
      <c r="AA117" s="38" t="s">
        <v>92</v>
      </c>
      <c r="AB117" s="38" t="s">
        <v>93</v>
      </c>
      <c r="AC117" s="115" t="str">
        <f>"https://getfile.dokpub.com/yandex/get/"&amp;$S117&amp;"/1.jpg"&amp;", "&amp;"https://getfile.dokpub.com/yandex/get/"&amp;$S117&amp;"/2.jpg"&amp;", "&amp;"https://getfile.dokpub.com/yandex/get/"&amp;$S117&amp;"/3.jpg"&amp;", "&amp;"https://getfile.dokpub.com/yandex/get/"&amp;$S117&amp;"/4.jpg"&amp;", "&amp;"https://getfile.dokpub.com/yandex/get/"&amp;$S117&amp;"/5.jpg"</f>
        <v>https://getfile.dokpub.com/yandex/get/https://disk.yandex.ru/d/clsiHNOYacH1Tg/1.jpg, https://getfile.dokpub.com/yandex/get/https://disk.yandex.ru/d/clsiHNOYacH1Tg/2.jpg, https://getfile.dokpub.com/yandex/get/https://disk.yandex.ru/d/clsiHNOYacH1Tg/3.jpg, https://getfile.dokpub.com/yandex/get/https://disk.yandex.ru/d/clsiHNOYacH1Tg/4.jpg, https://getfile.dokpub.com/yandex/get/https://disk.yandex.ru/d/clsiHNOYacH1Tg/5.jpg</v>
      </c>
      <c r="AD117" s="38" t="s">
        <v>95</v>
      </c>
      <c r="AE117" s="84" t="s">
        <v>1029</v>
      </c>
      <c r="AF117" s="43" t="s">
        <v>1030</v>
      </c>
      <c r="AG117" s="38" t="s">
        <v>98</v>
      </c>
      <c r="AH117" s="38" t="s">
        <v>99</v>
      </c>
      <c r="AI117" s="44" t="s">
        <v>100</v>
      </c>
      <c r="AJ117" s="44">
        <v>0.0</v>
      </c>
      <c r="AK117" s="63" t="str">
        <f t="shared" si="16"/>
        <v>https://getfile.dokpub.com/yandex/get/https://disk.yandex.ru/d/PmeBTmVYIy48vQ/v1.mp4</v>
      </c>
      <c r="AL117" s="46" t="s">
        <v>682</v>
      </c>
      <c r="AM117" s="46" t="s">
        <v>103</v>
      </c>
      <c r="AN117" s="46" t="s">
        <v>1118</v>
      </c>
      <c r="AO117" s="46" t="s">
        <v>105</v>
      </c>
      <c r="AP117" s="46" t="s">
        <v>106</v>
      </c>
      <c r="AQ117" s="46">
        <f t="shared" si="3"/>
        <v>13725</v>
      </c>
      <c r="AR117" s="47">
        <f t="shared" si="4"/>
        <v>0.25</v>
      </c>
      <c r="AS117" s="46" t="s">
        <v>107</v>
      </c>
      <c r="AT117" s="46" t="s">
        <v>108</v>
      </c>
      <c r="AU117" s="46" t="s">
        <v>109</v>
      </c>
      <c r="AV117" s="46" t="s">
        <v>110</v>
      </c>
      <c r="AW117" s="46" t="s">
        <v>786</v>
      </c>
      <c r="AX117" s="48" t="s">
        <v>112</v>
      </c>
      <c r="AY117" s="49">
        <v>1514.0</v>
      </c>
      <c r="AZ117" s="49">
        <v>2109.0</v>
      </c>
      <c r="BA117" s="58">
        <f>BA109*10</f>
        <v>4500</v>
      </c>
      <c r="BB117" s="58">
        <v>100.0</v>
      </c>
      <c r="BC117" s="58">
        <v>100.0</v>
      </c>
      <c r="BD117" s="51">
        <v>0.2</v>
      </c>
      <c r="BE117" s="116">
        <f t="shared" si="5"/>
        <v>2452.2</v>
      </c>
      <c r="BF117" s="117"/>
      <c r="BG117" s="118">
        <f t="shared" si="6"/>
        <v>3594.8</v>
      </c>
      <c r="BH117" s="102">
        <f t="shared" si="7"/>
        <v>2999.8</v>
      </c>
      <c r="BI117" s="119">
        <f t="shared" si="8"/>
        <v>0.2931897888</v>
      </c>
      <c r="BJ117" s="55">
        <f t="shared" si="9"/>
        <v>0.2446619362</v>
      </c>
      <c r="BK117" s="55">
        <f t="shared" si="10"/>
        <v>0.25</v>
      </c>
      <c r="BL117" s="56">
        <f t="shared" si="11"/>
        <v>13822</v>
      </c>
      <c r="BM117" s="57">
        <f t="shared" si="12"/>
        <v>0.3073795399</v>
      </c>
      <c r="BN117" s="46">
        <f t="shared" si="13"/>
        <v>96</v>
      </c>
      <c r="BO117" s="46">
        <v>25.0</v>
      </c>
      <c r="BP117" s="46">
        <v>7.0</v>
      </c>
      <c r="BQ117" s="47">
        <v>1.25</v>
      </c>
      <c r="BR117" s="46">
        <f t="shared" si="14"/>
        <v>862.5</v>
      </c>
      <c r="BS117" s="46">
        <f t="shared" si="15"/>
        <v>1246.5</v>
      </c>
      <c r="BT117" s="36" t="s">
        <v>683</v>
      </c>
      <c r="BU117" s="120"/>
      <c r="BV117" s="121"/>
      <c r="BW117" s="121"/>
      <c r="BX117" s="82"/>
      <c r="BY117" s="61"/>
      <c r="BZ117" s="66"/>
      <c r="CA117" s="121"/>
      <c r="CB117" s="62"/>
      <c r="CC117" s="59"/>
    </row>
    <row r="118" ht="30.0" customHeight="1">
      <c r="A118" s="73"/>
      <c r="B118" s="27" t="s">
        <v>1119</v>
      </c>
      <c r="C118" s="28" t="str">
        <f>IF(C120 = "стоп", "стоп" , "")</f>
        <v>стоп</v>
      </c>
      <c r="D118" s="29">
        <f t="shared" si="26"/>
        <v>0</v>
      </c>
      <c r="E118" s="30" t="s">
        <v>1120</v>
      </c>
      <c r="F118" s="104" t="s">
        <v>1121</v>
      </c>
      <c r="G118" s="105" t="s">
        <v>1122</v>
      </c>
      <c r="H118" s="33">
        <v>700.0</v>
      </c>
      <c r="I118" s="34">
        <v>0.36</v>
      </c>
      <c r="J118" s="35">
        <f t="shared" si="2"/>
        <v>448</v>
      </c>
      <c r="K118" s="22" t="s">
        <v>1123</v>
      </c>
      <c r="L118" s="36" t="s">
        <v>84</v>
      </c>
      <c r="M118" s="36" t="s">
        <v>84</v>
      </c>
      <c r="N118" s="37" t="s">
        <v>85</v>
      </c>
      <c r="O118" s="38">
        <v>115.0</v>
      </c>
      <c r="P118" s="38">
        <v>150.0</v>
      </c>
      <c r="Q118" s="38">
        <v>80.0</v>
      </c>
      <c r="R118" s="38">
        <v>120.0</v>
      </c>
      <c r="S118" s="70" t="s">
        <v>1124</v>
      </c>
      <c r="T118" s="70" t="s">
        <v>1125</v>
      </c>
      <c r="U118" s="38" t="s">
        <v>1126</v>
      </c>
      <c r="V118" s="38" t="s">
        <v>795</v>
      </c>
      <c r="W118" s="38" t="s">
        <v>491</v>
      </c>
      <c r="X118" s="122">
        <v>405.0</v>
      </c>
      <c r="Y118" s="40" t="s">
        <v>91</v>
      </c>
      <c r="Z118" s="40" t="s">
        <v>91</v>
      </c>
      <c r="AA118" s="38" t="s">
        <v>92</v>
      </c>
      <c r="AB118" s="38" t="s">
        <v>93</v>
      </c>
      <c r="AC118" s="41" t="s">
        <v>1110</v>
      </c>
      <c r="AD118" s="38" t="s">
        <v>95</v>
      </c>
      <c r="AE118" s="84" t="s">
        <v>1127</v>
      </c>
      <c r="AF118" s="70" t="s">
        <v>1128</v>
      </c>
      <c r="AG118" s="38" t="s">
        <v>98</v>
      </c>
      <c r="AH118" s="38" t="s">
        <v>99</v>
      </c>
      <c r="AI118" s="44" t="s">
        <v>100</v>
      </c>
      <c r="AJ118" s="44">
        <v>0.0</v>
      </c>
      <c r="AK118" s="63" t="str">
        <f t="shared" si="16"/>
        <v>https://getfile.dokpub.com/yandex/get/https://disk.yandex.ru/d/g5lB73NBY_DLoQ/v1.mp4</v>
      </c>
      <c r="AL118" s="46" t="s">
        <v>102</v>
      </c>
      <c r="AM118" s="46" t="s">
        <v>103</v>
      </c>
      <c r="AN118" s="46" t="s">
        <v>104</v>
      </c>
      <c r="AO118" s="46" t="s">
        <v>105</v>
      </c>
      <c r="AP118" s="46" t="s">
        <v>106</v>
      </c>
      <c r="AQ118" s="46">
        <f t="shared" si="3"/>
        <v>553</v>
      </c>
      <c r="AR118" s="47">
        <f t="shared" si="4"/>
        <v>0.21</v>
      </c>
      <c r="AS118" s="46" t="s">
        <v>107</v>
      </c>
      <c r="AT118" s="46" t="s">
        <v>108</v>
      </c>
      <c r="AU118" s="46" t="s">
        <v>109</v>
      </c>
      <c r="AV118" s="46" t="s">
        <v>110</v>
      </c>
      <c r="AW118" s="46" t="s">
        <v>111</v>
      </c>
      <c r="AX118" s="48" t="s">
        <v>112</v>
      </c>
      <c r="AY118" s="49">
        <v>85.0</v>
      </c>
      <c r="AZ118" s="49">
        <v>142.0</v>
      </c>
      <c r="BA118" s="86">
        <f>IFERROR(__xludf.DUMMYFUNCTION("IMPORTRANGE(""https://docs.google.com/spreadsheets/d/1K9FdSDDcIaIccULM3XeD8ehMwbjQB3kapl3RppOhYx4/edit?usp=sharing"",""D30"")"),123.0)</f>
        <v>123</v>
      </c>
      <c r="BB118" s="46">
        <v>10.0</v>
      </c>
      <c r="BC118" s="46">
        <v>10.0</v>
      </c>
      <c r="BD118" s="51">
        <v>0.2</v>
      </c>
      <c r="BE118" s="46">
        <f t="shared" si="5"/>
        <v>89.6</v>
      </c>
      <c r="BF118" s="52"/>
      <c r="BG118" s="53">
        <f t="shared" si="6"/>
        <v>130.4</v>
      </c>
      <c r="BH118" s="53">
        <f t="shared" si="7"/>
        <v>73.4</v>
      </c>
      <c r="BI118" s="54">
        <f t="shared" si="8"/>
        <v>0.2910714286</v>
      </c>
      <c r="BJ118" s="47">
        <f t="shared" si="9"/>
        <v>0.1638392857</v>
      </c>
      <c r="BK118" s="55">
        <f t="shared" si="10"/>
        <v>0.21</v>
      </c>
      <c r="BL118" s="56">
        <f t="shared" si="11"/>
        <v>559</v>
      </c>
      <c r="BM118" s="57">
        <f t="shared" si="12"/>
        <v>0.2901610018</v>
      </c>
      <c r="BN118" s="46">
        <f t="shared" si="13"/>
        <v>1.44</v>
      </c>
      <c r="BO118" s="46">
        <v>25.0</v>
      </c>
      <c r="BP118" s="46">
        <v>7.0</v>
      </c>
      <c r="BQ118" s="47">
        <v>1.25</v>
      </c>
      <c r="BR118" s="46">
        <f t="shared" si="14"/>
        <v>40</v>
      </c>
      <c r="BS118" s="46">
        <f t="shared" si="15"/>
        <v>102</v>
      </c>
      <c r="BT118" s="46" t="s">
        <v>113</v>
      </c>
      <c r="BU118" s="87"/>
      <c r="BV118" s="88" t="str">
        <f>IFERROR(__xludf.DUMMYFUNCTION("IMPORTRANGE(""https://docs.google.com/spreadsheets/d/1K9FdSDDcIaIccULM3XeD8ehMwbjQB3kapl3RppOhYx4/edit?usp=sharing"",""B30"")"),"ИД-81 (ИД-89)")</f>
        <v>ИД-81 (ИД-89)</v>
      </c>
      <c r="BW118" s="59"/>
      <c r="BX118" s="82" t="s">
        <v>1129</v>
      </c>
      <c r="BY118" s="61" t="str">
        <f t="shared" ref="BY118:BY139" si="28">"https://getfile.dokpub.com/yandex/get/"&amp;S118&amp;"/1.jpg"&amp;", "&amp;"https://getfile.dokpub.com/yandex/get/"&amp;S118&amp;"/2.jpg"&amp;", "&amp;"https://getfile.dokpub.com/yandex/get/"&amp;S118&amp;"/3.jpg"&amp;", "&amp;"https://getfile.dokpub.com/yandex/get/"&amp;S118&amp;"/4.jpg"&amp;", "&amp;"https://getfile.dokpub.com/yandex/get/"&amp;S118&amp;"/5.jpg"</f>
        <v>https://getfile.dokpub.com/yandex/get/https://disk.yandex.ru/d/YAsWum4CAGw_sA/1.jpg, https://getfile.dokpub.com/yandex/get/https://disk.yandex.ru/d/YAsWum4CAGw_sA/2.jpg, https://getfile.dokpub.com/yandex/get/https://disk.yandex.ru/d/YAsWum4CAGw_sA/3.jpg, https://getfile.dokpub.com/yandex/get/https://disk.yandex.ru/d/YAsWum4CAGw_sA/4.jpg, https://getfile.dokpub.com/yandex/get/https://disk.yandex.ru/d/YAsWum4CAGw_sA/5.jpg</v>
      </c>
      <c r="BZ118" s="66" t="s">
        <v>1130</v>
      </c>
      <c r="CA118" s="59" t="s">
        <v>1131</v>
      </c>
      <c r="CB118" s="62"/>
      <c r="CC118" s="59"/>
    </row>
    <row r="119" ht="30.0" customHeight="1">
      <c r="A119" s="73"/>
      <c r="B119" s="27" t="s">
        <v>1132</v>
      </c>
      <c r="C119" s="28" t="str">
        <f>IF(C120 = "стоп", "стоп" , "")</f>
        <v>стоп</v>
      </c>
      <c r="D119" s="29">
        <f t="shared" si="26"/>
        <v>0</v>
      </c>
      <c r="E119" s="30" t="s">
        <v>1133</v>
      </c>
      <c r="F119" s="104" t="s">
        <v>1134</v>
      </c>
      <c r="G119" s="105" t="s">
        <v>1135</v>
      </c>
      <c r="H119" s="33">
        <v>1100.0</v>
      </c>
      <c r="I119" s="34">
        <v>0.33999999999999997</v>
      </c>
      <c r="J119" s="35">
        <f t="shared" si="2"/>
        <v>726</v>
      </c>
      <c r="K119" s="22" t="s">
        <v>1136</v>
      </c>
      <c r="L119" s="36" t="s">
        <v>84</v>
      </c>
      <c r="M119" s="36" t="s">
        <v>84</v>
      </c>
      <c r="N119" s="37" t="s">
        <v>85</v>
      </c>
      <c r="O119" s="38">
        <v>220.0</v>
      </c>
      <c r="P119" s="38">
        <v>150.0</v>
      </c>
      <c r="Q119" s="38">
        <v>100.0</v>
      </c>
      <c r="R119" s="38">
        <v>255.0</v>
      </c>
      <c r="S119" s="70" t="s">
        <v>1137</v>
      </c>
      <c r="T119" s="70" t="s">
        <v>1125</v>
      </c>
      <c r="U119" s="38" t="s">
        <v>1126</v>
      </c>
      <c r="V119" s="38" t="s">
        <v>795</v>
      </c>
      <c r="W119" s="38" t="s">
        <v>491</v>
      </c>
      <c r="X119" s="122">
        <v>405.0</v>
      </c>
      <c r="Y119" s="40" t="s">
        <v>91</v>
      </c>
      <c r="Z119" s="38">
        <v>1.0</v>
      </c>
      <c r="AA119" s="38" t="s">
        <v>92</v>
      </c>
      <c r="AB119" s="38" t="s">
        <v>93</v>
      </c>
      <c r="AC119" s="41" t="s">
        <v>1138</v>
      </c>
      <c r="AD119" s="38" t="s">
        <v>95</v>
      </c>
      <c r="AE119" s="84" t="s">
        <v>1127</v>
      </c>
      <c r="AF119" s="70" t="s">
        <v>1128</v>
      </c>
      <c r="AG119" s="38" t="s">
        <v>98</v>
      </c>
      <c r="AH119" s="38" t="s">
        <v>99</v>
      </c>
      <c r="AI119" s="44" t="s">
        <v>100</v>
      </c>
      <c r="AJ119" s="44">
        <v>0.0</v>
      </c>
      <c r="AK119" s="63" t="str">
        <f t="shared" si="16"/>
        <v>https://getfile.dokpub.com/yandex/get/https://disk.yandex.ru/d/g5lB73NBY_DLoQ/v1.mp4</v>
      </c>
      <c r="AL119" s="46" t="s">
        <v>102</v>
      </c>
      <c r="AM119" s="46" t="s">
        <v>103</v>
      </c>
      <c r="AN119" s="46" t="s">
        <v>104</v>
      </c>
      <c r="AO119" s="46" t="s">
        <v>105</v>
      </c>
      <c r="AP119" s="46" t="s">
        <v>106</v>
      </c>
      <c r="AQ119" s="46">
        <f t="shared" si="3"/>
        <v>858</v>
      </c>
      <c r="AR119" s="47">
        <f t="shared" si="4"/>
        <v>0.22</v>
      </c>
      <c r="AS119" s="46" t="s">
        <v>107</v>
      </c>
      <c r="AT119" s="46" t="s">
        <v>108</v>
      </c>
      <c r="AU119" s="46" t="s">
        <v>109</v>
      </c>
      <c r="AV119" s="46" t="s">
        <v>110</v>
      </c>
      <c r="AW119" s="46" t="s">
        <v>111</v>
      </c>
      <c r="AX119" s="48" t="s">
        <v>112</v>
      </c>
      <c r="AY119" s="49">
        <v>107.0</v>
      </c>
      <c r="AZ119" s="49">
        <v>167.0</v>
      </c>
      <c r="BA119" s="64">
        <f>BA118*2</f>
        <v>246</v>
      </c>
      <c r="BB119" s="46">
        <v>10.0</v>
      </c>
      <c r="BC119" s="46">
        <v>10.0</v>
      </c>
      <c r="BD119" s="51">
        <v>0.2</v>
      </c>
      <c r="BE119" s="46">
        <f t="shared" si="5"/>
        <v>145.2</v>
      </c>
      <c r="BF119" s="52"/>
      <c r="BG119" s="53">
        <f t="shared" si="6"/>
        <v>207.8</v>
      </c>
      <c r="BH119" s="53">
        <f t="shared" si="7"/>
        <v>147.8</v>
      </c>
      <c r="BI119" s="54">
        <f t="shared" si="8"/>
        <v>0.2862258953</v>
      </c>
      <c r="BJ119" s="47">
        <f t="shared" si="9"/>
        <v>0.2035812672</v>
      </c>
      <c r="BK119" s="55">
        <f t="shared" si="10"/>
        <v>0.22</v>
      </c>
      <c r="BL119" s="56">
        <f t="shared" si="11"/>
        <v>862</v>
      </c>
      <c r="BM119" s="57">
        <f t="shared" si="12"/>
        <v>0.2976798144</v>
      </c>
      <c r="BN119" s="46">
        <f t="shared" si="13"/>
        <v>3.825</v>
      </c>
      <c r="BO119" s="46">
        <v>25.0</v>
      </c>
      <c r="BP119" s="46">
        <v>7.0</v>
      </c>
      <c r="BQ119" s="47">
        <v>1.25</v>
      </c>
      <c r="BR119" s="46">
        <f t="shared" si="14"/>
        <v>57.5</v>
      </c>
      <c r="BS119" s="46">
        <f t="shared" si="15"/>
        <v>109.5</v>
      </c>
      <c r="BT119" s="46" t="s">
        <v>122</v>
      </c>
      <c r="BU119" s="65"/>
      <c r="BV119" s="59"/>
      <c r="BW119" s="59"/>
      <c r="BX119" s="60"/>
      <c r="BY119" s="61" t="str">
        <f t="shared" si="28"/>
        <v>https://getfile.dokpub.com/yandex/get/https://disk.yandex.ru/d/ztVk81v3oBC3KQ/1.jpg, https://getfile.dokpub.com/yandex/get/https://disk.yandex.ru/d/ztVk81v3oBC3KQ/2.jpg, https://getfile.dokpub.com/yandex/get/https://disk.yandex.ru/d/ztVk81v3oBC3KQ/3.jpg, https://getfile.dokpub.com/yandex/get/https://disk.yandex.ru/d/ztVk81v3oBC3KQ/4.jpg, https://getfile.dokpub.com/yandex/get/https://disk.yandex.ru/d/ztVk81v3oBC3KQ/5.jpg</v>
      </c>
      <c r="BZ119" s="66" t="s">
        <v>1139</v>
      </c>
      <c r="CA119" s="59" t="s">
        <v>1138</v>
      </c>
      <c r="CB119" s="62"/>
      <c r="CC119" s="59"/>
    </row>
    <row r="120" ht="30.0" customHeight="1">
      <c r="A120" s="73"/>
      <c r="B120" s="67" t="s">
        <v>1140</v>
      </c>
      <c r="C120" s="68" t="str">
        <f>IF('Стоп-лист'!D$17 = "стоп", "стоп" , "")</f>
        <v>стоп</v>
      </c>
      <c r="D120" s="29">
        <f t="shared" si="26"/>
        <v>0</v>
      </c>
      <c r="E120" s="30" t="s">
        <v>1141</v>
      </c>
      <c r="F120" s="104" t="s">
        <v>1142</v>
      </c>
      <c r="G120" s="105" t="s">
        <v>1143</v>
      </c>
      <c r="H120" s="33">
        <v>1600.0</v>
      </c>
      <c r="I120" s="34">
        <v>0.36</v>
      </c>
      <c r="J120" s="35">
        <f t="shared" si="2"/>
        <v>1024</v>
      </c>
      <c r="K120" s="22" t="s">
        <v>1144</v>
      </c>
      <c r="L120" s="36" t="s">
        <v>84</v>
      </c>
      <c r="M120" s="36" t="s">
        <v>84</v>
      </c>
      <c r="N120" s="37" t="s">
        <v>85</v>
      </c>
      <c r="O120" s="38">
        <v>330.0</v>
      </c>
      <c r="P120" s="38">
        <v>160.0</v>
      </c>
      <c r="Q120" s="38">
        <v>130.0</v>
      </c>
      <c r="R120" s="38">
        <v>240.0</v>
      </c>
      <c r="S120" s="70" t="s">
        <v>1145</v>
      </c>
      <c r="T120" s="70" t="s">
        <v>1125</v>
      </c>
      <c r="U120" s="38" t="s">
        <v>1126</v>
      </c>
      <c r="V120" s="38" t="s">
        <v>795</v>
      </c>
      <c r="W120" s="38" t="s">
        <v>491</v>
      </c>
      <c r="X120" s="122">
        <v>405.0</v>
      </c>
      <c r="Y120" s="40" t="s">
        <v>91</v>
      </c>
      <c r="Z120" s="40">
        <v>1.5</v>
      </c>
      <c r="AA120" s="38" t="s">
        <v>92</v>
      </c>
      <c r="AB120" s="38" t="s">
        <v>93</v>
      </c>
      <c r="AC120" s="41" t="s">
        <v>1146</v>
      </c>
      <c r="AD120" s="38" t="s">
        <v>95</v>
      </c>
      <c r="AE120" s="84" t="s">
        <v>1127</v>
      </c>
      <c r="AF120" s="70" t="s">
        <v>1128</v>
      </c>
      <c r="AG120" s="38" t="s">
        <v>98</v>
      </c>
      <c r="AH120" s="38" t="s">
        <v>99</v>
      </c>
      <c r="AI120" s="44" t="s">
        <v>100</v>
      </c>
      <c r="AJ120" s="44">
        <v>0.0</v>
      </c>
      <c r="AK120" s="63" t="str">
        <f t="shared" si="16"/>
        <v>https://getfile.dokpub.com/yandex/get/https://disk.yandex.ru/d/g5lB73NBY_DLoQ/v1.mp4</v>
      </c>
      <c r="AL120" s="46" t="s">
        <v>102</v>
      </c>
      <c r="AM120" s="46" t="s">
        <v>103</v>
      </c>
      <c r="AN120" s="46" t="s">
        <v>104</v>
      </c>
      <c r="AO120" s="46" t="s">
        <v>105</v>
      </c>
      <c r="AP120" s="46" t="s">
        <v>106</v>
      </c>
      <c r="AQ120" s="46">
        <f t="shared" si="3"/>
        <v>1168</v>
      </c>
      <c r="AR120" s="47">
        <f t="shared" si="4"/>
        <v>0.27</v>
      </c>
      <c r="AS120" s="46" t="s">
        <v>107</v>
      </c>
      <c r="AT120" s="46" t="s">
        <v>108</v>
      </c>
      <c r="AU120" s="46" t="s">
        <v>109</v>
      </c>
      <c r="AV120" s="46" t="s">
        <v>110</v>
      </c>
      <c r="AW120" s="46" t="s">
        <v>111</v>
      </c>
      <c r="AX120" s="48" t="s">
        <v>112</v>
      </c>
      <c r="AY120" s="49">
        <v>126.0</v>
      </c>
      <c r="AZ120" s="49">
        <v>189.0</v>
      </c>
      <c r="BA120" s="64">
        <f>BA118*3</f>
        <v>369</v>
      </c>
      <c r="BB120" s="46">
        <v>15.0</v>
      </c>
      <c r="BC120" s="46">
        <v>15.0</v>
      </c>
      <c r="BD120" s="51">
        <v>0.2</v>
      </c>
      <c r="BE120" s="46">
        <f t="shared" si="5"/>
        <v>204.8</v>
      </c>
      <c r="BF120" s="52"/>
      <c r="BG120" s="53">
        <f t="shared" si="6"/>
        <v>294.2</v>
      </c>
      <c r="BH120" s="53">
        <f t="shared" si="7"/>
        <v>231.2</v>
      </c>
      <c r="BI120" s="47">
        <f t="shared" si="8"/>
        <v>0.2873046875</v>
      </c>
      <c r="BJ120" s="47">
        <f t="shared" si="9"/>
        <v>0.22578125</v>
      </c>
      <c r="BK120" s="55">
        <f t="shared" si="10"/>
        <v>0.27</v>
      </c>
      <c r="BL120" s="56">
        <f t="shared" si="11"/>
        <v>1183</v>
      </c>
      <c r="BM120" s="57">
        <f t="shared" si="12"/>
        <v>0.3029585799</v>
      </c>
      <c r="BN120" s="46">
        <f t="shared" si="13"/>
        <v>4.992</v>
      </c>
      <c r="BO120" s="46">
        <v>25.0</v>
      </c>
      <c r="BP120" s="46">
        <v>7.0</v>
      </c>
      <c r="BQ120" s="47">
        <v>1.25</v>
      </c>
      <c r="BR120" s="46">
        <f t="shared" si="14"/>
        <v>66.25</v>
      </c>
      <c r="BS120" s="46">
        <f t="shared" si="15"/>
        <v>122.75</v>
      </c>
      <c r="BT120" s="46" t="s">
        <v>131</v>
      </c>
      <c r="BU120" s="65"/>
      <c r="BV120" s="59"/>
      <c r="BW120" s="59"/>
      <c r="BX120" s="82" t="s">
        <v>1147</v>
      </c>
      <c r="BY120" s="61" t="str">
        <f t="shared" si="28"/>
        <v>https://getfile.dokpub.com/yandex/get/https://disk.yandex.ru/d/KHNk0omLjXz3IA/1.jpg, https://getfile.dokpub.com/yandex/get/https://disk.yandex.ru/d/KHNk0omLjXz3IA/2.jpg, https://getfile.dokpub.com/yandex/get/https://disk.yandex.ru/d/KHNk0omLjXz3IA/3.jpg, https://getfile.dokpub.com/yandex/get/https://disk.yandex.ru/d/KHNk0omLjXz3IA/4.jpg, https://getfile.dokpub.com/yandex/get/https://disk.yandex.ru/d/KHNk0omLjXz3IA/5.jpg</v>
      </c>
      <c r="BZ120" s="66" t="s">
        <v>1148</v>
      </c>
      <c r="CA120" s="59" t="s">
        <v>1146</v>
      </c>
      <c r="CB120" s="62"/>
      <c r="CC120" s="59"/>
    </row>
    <row r="121" ht="30.0" customHeight="1">
      <c r="A121" s="73"/>
      <c r="B121" s="67" t="s">
        <v>1149</v>
      </c>
      <c r="C121" s="68" t="str">
        <f>IF('Стоп-лист'!C$17 = "стоп", "стоп" , "")</f>
        <v>стоп</v>
      </c>
      <c r="D121" s="29">
        <f t="shared" si="26"/>
        <v>0</v>
      </c>
      <c r="E121" s="30" t="s">
        <v>1150</v>
      </c>
      <c r="F121" s="104" t="s">
        <v>1151</v>
      </c>
      <c r="G121" s="105" t="s">
        <v>1152</v>
      </c>
      <c r="H121" s="33">
        <v>2900.0</v>
      </c>
      <c r="I121" s="34">
        <v>0.31999999999999995</v>
      </c>
      <c r="J121" s="35">
        <f t="shared" si="2"/>
        <v>1972</v>
      </c>
      <c r="K121" s="22" t="s">
        <v>1153</v>
      </c>
      <c r="L121" s="36" t="s">
        <v>84</v>
      </c>
      <c r="M121" s="36" t="s">
        <v>84</v>
      </c>
      <c r="N121" s="37" t="s">
        <v>85</v>
      </c>
      <c r="O121" s="38">
        <v>645.0</v>
      </c>
      <c r="P121" s="38">
        <v>220.0</v>
      </c>
      <c r="Q121" s="38">
        <v>155.0</v>
      </c>
      <c r="R121" s="38">
        <v>320.0</v>
      </c>
      <c r="S121" s="70" t="s">
        <v>1154</v>
      </c>
      <c r="T121" s="70" t="s">
        <v>1125</v>
      </c>
      <c r="U121" s="38" t="s">
        <v>1126</v>
      </c>
      <c r="V121" s="38" t="s">
        <v>795</v>
      </c>
      <c r="W121" s="38" t="s">
        <v>491</v>
      </c>
      <c r="X121" s="122">
        <v>405.0</v>
      </c>
      <c r="Y121" s="40">
        <v>1.0</v>
      </c>
      <c r="Z121" s="40">
        <v>1.5</v>
      </c>
      <c r="AA121" s="38" t="s">
        <v>92</v>
      </c>
      <c r="AB121" s="38" t="s">
        <v>93</v>
      </c>
      <c r="AC121" s="41" t="s">
        <v>1155</v>
      </c>
      <c r="AD121" s="38" t="s">
        <v>95</v>
      </c>
      <c r="AE121" s="84" t="s">
        <v>1127</v>
      </c>
      <c r="AF121" s="70" t="s">
        <v>1128</v>
      </c>
      <c r="AG121" s="38" t="s">
        <v>98</v>
      </c>
      <c r="AH121" s="38" t="s">
        <v>99</v>
      </c>
      <c r="AI121" s="44" t="s">
        <v>100</v>
      </c>
      <c r="AJ121" s="44">
        <v>0.0</v>
      </c>
      <c r="AK121" s="63" t="str">
        <f t="shared" si="16"/>
        <v>https://getfile.dokpub.com/yandex/get/https://disk.yandex.ru/d/g5lB73NBY_DLoQ/v1.mp4</v>
      </c>
      <c r="AL121" s="46" t="s">
        <v>102</v>
      </c>
      <c r="AM121" s="46" t="s">
        <v>103</v>
      </c>
      <c r="AN121" s="46" t="s">
        <v>104</v>
      </c>
      <c r="AO121" s="46" t="s">
        <v>105</v>
      </c>
      <c r="AP121" s="46" t="s">
        <v>106</v>
      </c>
      <c r="AQ121" s="46">
        <f t="shared" si="3"/>
        <v>2204</v>
      </c>
      <c r="AR121" s="47">
        <f t="shared" si="4"/>
        <v>0.24</v>
      </c>
      <c r="AS121" s="46" t="s">
        <v>107</v>
      </c>
      <c r="AT121" s="46" t="s">
        <v>108</v>
      </c>
      <c r="AU121" s="46" t="s">
        <v>109</v>
      </c>
      <c r="AV121" s="46" t="s">
        <v>110</v>
      </c>
      <c r="AW121" s="46" t="s">
        <v>111</v>
      </c>
      <c r="AX121" s="48" t="s">
        <v>112</v>
      </c>
      <c r="AY121" s="49">
        <v>229.0</v>
      </c>
      <c r="AZ121" s="49">
        <v>320.0</v>
      </c>
      <c r="BA121" s="64">
        <f>BA120*2</f>
        <v>738</v>
      </c>
      <c r="BB121" s="46">
        <v>20.0</v>
      </c>
      <c r="BC121" s="46">
        <v>20.0</v>
      </c>
      <c r="BD121" s="51">
        <v>0.2</v>
      </c>
      <c r="BE121" s="46">
        <f t="shared" si="5"/>
        <v>394.4</v>
      </c>
      <c r="BF121" s="52"/>
      <c r="BG121" s="53">
        <f t="shared" si="6"/>
        <v>570.6</v>
      </c>
      <c r="BH121" s="53">
        <f t="shared" si="7"/>
        <v>479.6</v>
      </c>
      <c r="BI121" s="47">
        <f t="shared" si="8"/>
        <v>0.2893509128</v>
      </c>
      <c r="BJ121" s="47">
        <f t="shared" si="9"/>
        <v>0.2432048682</v>
      </c>
      <c r="BK121" s="55">
        <f t="shared" si="10"/>
        <v>0.24</v>
      </c>
      <c r="BL121" s="56">
        <f t="shared" si="11"/>
        <v>2227</v>
      </c>
      <c r="BM121" s="57">
        <f t="shared" si="12"/>
        <v>0.3069600359</v>
      </c>
      <c r="BN121" s="46">
        <f t="shared" si="13"/>
        <v>10.912</v>
      </c>
      <c r="BO121" s="46">
        <v>25.0</v>
      </c>
      <c r="BP121" s="46">
        <v>7.0</v>
      </c>
      <c r="BQ121" s="47">
        <v>1.25</v>
      </c>
      <c r="BR121" s="46">
        <f t="shared" si="14"/>
        <v>118.75</v>
      </c>
      <c r="BS121" s="46">
        <f t="shared" si="15"/>
        <v>201.25</v>
      </c>
      <c r="BT121" s="46" t="s">
        <v>139</v>
      </c>
      <c r="BU121" s="65"/>
      <c r="BV121" s="59"/>
      <c r="BW121" s="59"/>
      <c r="BX121" s="82" t="s">
        <v>1156</v>
      </c>
      <c r="BY121" s="61" t="str">
        <f t="shared" si="28"/>
        <v>https://getfile.dokpub.com/yandex/get/https://disk.yandex.ru/d/uNjg-NZ5VX4QNw/1.jpg, https://getfile.dokpub.com/yandex/get/https://disk.yandex.ru/d/uNjg-NZ5VX4QNw/2.jpg, https://getfile.dokpub.com/yandex/get/https://disk.yandex.ru/d/uNjg-NZ5VX4QNw/3.jpg, https://getfile.dokpub.com/yandex/get/https://disk.yandex.ru/d/uNjg-NZ5VX4QNw/4.jpg, https://getfile.dokpub.com/yandex/get/https://disk.yandex.ru/d/uNjg-NZ5VX4QNw/5.jpg</v>
      </c>
      <c r="BZ121" s="66" t="s">
        <v>1157</v>
      </c>
      <c r="CA121" s="59" t="s">
        <v>1155</v>
      </c>
      <c r="CB121" s="62"/>
      <c r="CC121" s="59"/>
    </row>
    <row r="122" ht="30.0" customHeight="1">
      <c r="A122" s="73"/>
      <c r="B122" s="67" t="s">
        <v>1158</v>
      </c>
      <c r="C122" s="68" t="str">
        <f>IF('Стоп-лист'!C$17 = "стоп", "стоп" , "")</f>
        <v>стоп</v>
      </c>
      <c r="D122" s="29">
        <f t="shared" si="26"/>
        <v>0</v>
      </c>
      <c r="E122" s="30" t="s">
        <v>1159</v>
      </c>
      <c r="F122" s="104" t="s">
        <v>1160</v>
      </c>
      <c r="G122" s="105" t="s">
        <v>1161</v>
      </c>
      <c r="H122" s="33">
        <v>4300.0</v>
      </c>
      <c r="I122" s="34">
        <v>0.31999999999999995</v>
      </c>
      <c r="J122" s="35">
        <f t="shared" si="2"/>
        <v>2924</v>
      </c>
      <c r="K122" s="22" t="s">
        <v>1162</v>
      </c>
      <c r="L122" s="36" t="s">
        <v>84</v>
      </c>
      <c r="M122" s="36" t="s">
        <v>84</v>
      </c>
      <c r="N122" s="37" t="s">
        <v>85</v>
      </c>
      <c r="O122" s="38">
        <v>940.0</v>
      </c>
      <c r="P122" s="38">
        <v>280.0</v>
      </c>
      <c r="Q122" s="38">
        <v>180.0</v>
      </c>
      <c r="R122" s="38">
        <v>300.0</v>
      </c>
      <c r="S122" s="70" t="s">
        <v>1163</v>
      </c>
      <c r="T122" s="70" t="s">
        <v>1125</v>
      </c>
      <c r="U122" s="38" t="s">
        <v>1126</v>
      </c>
      <c r="V122" s="38" t="s">
        <v>795</v>
      </c>
      <c r="W122" s="38" t="s">
        <v>491</v>
      </c>
      <c r="X122" s="122">
        <v>405.0</v>
      </c>
      <c r="Y122" s="40">
        <v>1.5</v>
      </c>
      <c r="Z122" s="40">
        <v>1.5</v>
      </c>
      <c r="AA122" s="38" t="s">
        <v>92</v>
      </c>
      <c r="AB122" s="38" t="s">
        <v>93</v>
      </c>
      <c r="AC122" s="41" t="s">
        <v>1164</v>
      </c>
      <c r="AD122" s="38" t="s">
        <v>95</v>
      </c>
      <c r="AE122" s="84" t="s">
        <v>1127</v>
      </c>
      <c r="AF122" s="70" t="s">
        <v>1128</v>
      </c>
      <c r="AG122" s="38" t="s">
        <v>98</v>
      </c>
      <c r="AH122" s="38" t="s">
        <v>99</v>
      </c>
      <c r="AI122" s="44" t="s">
        <v>100</v>
      </c>
      <c r="AJ122" s="44">
        <v>0.0</v>
      </c>
      <c r="AK122" s="63" t="str">
        <f t="shared" si="16"/>
        <v>https://getfile.dokpub.com/yandex/get/https://disk.yandex.ru/d/g5lB73NBY_DLoQ/v1.mp4</v>
      </c>
      <c r="AL122" s="46" t="s">
        <v>102</v>
      </c>
      <c r="AM122" s="46" t="s">
        <v>103</v>
      </c>
      <c r="AN122" s="46" t="s">
        <v>104</v>
      </c>
      <c r="AO122" s="46" t="s">
        <v>105</v>
      </c>
      <c r="AP122" s="46" t="s">
        <v>106</v>
      </c>
      <c r="AQ122" s="46">
        <f t="shared" si="3"/>
        <v>3268</v>
      </c>
      <c r="AR122" s="47">
        <f t="shared" si="4"/>
        <v>0.24</v>
      </c>
      <c r="AS122" s="46" t="s">
        <v>107</v>
      </c>
      <c r="AT122" s="46" t="s">
        <v>108</v>
      </c>
      <c r="AU122" s="46" t="s">
        <v>109</v>
      </c>
      <c r="AV122" s="46" t="s">
        <v>110</v>
      </c>
      <c r="AW122" s="46" t="s">
        <v>111</v>
      </c>
      <c r="AX122" s="48" t="s">
        <v>112</v>
      </c>
      <c r="AY122" s="49">
        <v>326.0</v>
      </c>
      <c r="AZ122" s="49">
        <v>442.0</v>
      </c>
      <c r="BA122" s="64">
        <f>BA120*3</f>
        <v>1107</v>
      </c>
      <c r="BB122" s="46">
        <v>30.0</v>
      </c>
      <c r="BC122" s="46">
        <v>30.0</v>
      </c>
      <c r="BD122" s="51">
        <v>0.2</v>
      </c>
      <c r="BE122" s="46">
        <f t="shared" si="5"/>
        <v>584.8</v>
      </c>
      <c r="BF122" s="52"/>
      <c r="BG122" s="53">
        <f t="shared" si="6"/>
        <v>846.2</v>
      </c>
      <c r="BH122" s="53">
        <f t="shared" si="7"/>
        <v>730.2</v>
      </c>
      <c r="BI122" s="47">
        <f t="shared" si="8"/>
        <v>0.2893980848</v>
      </c>
      <c r="BJ122" s="47">
        <f t="shared" si="9"/>
        <v>0.2497264022</v>
      </c>
      <c r="BK122" s="55">
        <f t="shared" si="10"/>
        <v>0.24</v>
      </c>
      <c r="BL122" s="56">
        <f t="shared" si="11"/>
        <v>3274</v>
      </c>
      <c r="BM122" s="57">
        <f t="shared" si="12"/>
        <v>0.3085522297</v>
      </c>
      <c r="BN122" s="46">
        <f t="shared" si="13"/>
        <v>15.12</v>
      </c>
      <c r="BO122" s="46">
        <v>25.0</v>
      </c>
      <c r="BP122" s="46">
        <v>7.0</v>
      </c>
      <c r="BQ122" s="47">
        <v>1.25</v>
      </c>
      <c r="BR122" s="46">
        <f t="shared" si="14"/>
        <v>162.5</v>
      </c>
      <c r="BS122" s="46">
        <f t="shared" si="15"/>
        <v>279.5</v>
      </c>
      <c r="BT122" s="46" t="s">
        <v>147</v>
      </c>
      <c r="BU122" s="65"/>
      <c r="BV122" s="59"/>
      <c r="BW122" s="59"/>
      <c r="BX122" s="60"/>
      <c r="BY122" s="61" t="str">
        <f t="shared" si="28"/>
        <v>https://getfile.dokpub.com/yandex/get/https://disk.yandex.ru/d/B1-ek86ps_zNWg/1.jpg, https://getfile.dokpub.com/yandex/get/https://disk.yandex.ru/d/B1-ek86ps_zNWg/2.jpg, https://getfile.dokpub.com/yandex/get/https://disk.yandex.ru/d/B1-ek86ps_zNWg/3.jpg, https://getfile.dokpub.com/yandex/get/https://disk.yandex.ru/d/B1-ek86ps_zNWg/4.jpg, https://getfile.dokpub.com/yandex/get/https://disk.yandex.ru/d/B1-ek86ps_zNWg/5.jpg</v>
      </c>
      <c r="BZ122" s="66" t="s">
        <v>1165</v>
      </c>
      <c r="CA122" s="59" t="s">
        <v>1164</v>
      </c>
      <c r="CB122" s="62"/>
      <c r="CC122" s="59"/>
    </row>
    <row r="123" ht="30.0" customHeight="1">
      <c r="A123" s="73"/>
      <c r="B123" s="67" t="s">
        <v>1166</v>
      </c>
      <c r="C123" s="68" t="str">
        <f>IF('Стоп-лист'!C$17 = "стоп", "стоп" , "")</f>
        <v>стоп</v>
      </c>
      <c r="D123" s="29">
        <f t="shared" si="26"/>
        <v>0</v>
      </c>
      <c r="E123" s="30" t="s">
        <v>1167</v>
      </c>
      <c r="F123" s="104" t="s">
        <v>1168</v>
      </c>
      <c r="G123" s="105" t="s">
        <v>1169</v>
      </c>
      <c r="H123" s="33">
        <v>5800.0</v>
      </c>
      <c r="I123" s="34">
        <v>0.30000000000000004</v>
      </c>
      <c r="J123" s="35">
        <f t="shared" si="2"/>
        <v>4060</v>
      </c>
      <c r="K123" s="22" t="s">
        <v>1170</v>
      </c>
      <c r="L123" s="36" t="s">
        <v>84</v>
      </c>
      <c r="M123" s="36" t="s">
        <v>84</v>
      </c>
      <c r="N123" s="37" t="s">
        <v>85</v>
      </c>
      <c r="O123" s="38">
        <v>1600.0</v>
      </c>
      <c r="P123" s="38">
        <v>300.0</v>
      </c>
      <c r="Q123" s="38">
        <v>200.0</v>
      </c>
      <c r="R123" s="38">
        <v>500.0</v>
      </c>
      <c r="S123" s="70" t="s">
        <v>1171</v>
      </c>
      <c r="T123" s="70" t="s">
        <v>1125</v>
      </c>
      <c r="U123" s="38" t="s">
        <v>1126</v>
      </c>
      <c r="V123" s="38" t="s">
        <v>795</v>
      </c>
      <c r="W123" s="38" t="s">
        <v>491</v>
      </c>
      <c r="X123" s="122">
        <v>405.0</v>
      </c>
      <c r="Y123" s="40">
        <v>2.0</v>
      </c>
      <c r="Z123" s="40">
        <v>1.5</v>
      </c>
      <c r="AA123" s="38" t="s">
        <v>92</v>
      </c>
      <c r="AB123" s="38" t="s">
        <v>93</v>
      </c>
      <c r="AC123" s="41" t="s">
        <v>1172</v>
      </c>
      <c r="AD123" s="38" t="s">
        <v>95</v>
      </c>
      <c r="AE123" s="84" t="s">
        <v>1127</v>
      </c>
      <c r="AF123" s="70" t="s">
        <v>1128</v>
      </c>
      <c r="AG123" s="38" t="s">
        <v>98</v>
      </c>
      <c r="AH123" s="38" t="s">
        <v>99</v>
      </c>
      <c r="AI123" s="44" t="s">
        <v>100</v>
      </c>
      <c r="AJ123" s="44">
        <v>0.0</v>
      </c>
      <c r="AK123" s="63" t="str">
        <f t="shared" si="16"/>
        <v>https://getfile.dokpub.com/yandex/get/https://disk.yandex.ru/d/g5lB73NBY_DLoQ/v1.mp4</v>
      </c>
      <c r="AL123" s="46" t="s">
        <v>102</v>
      </c>
      <c r="AM123" s="46" t="s">
        <v>103</v>
      </c>
      <c r="AN123" s="46" t="s">
        <v>104</v>
      </c>
      <c r="AO123" s="46" t="s">
        <v>105</v>
      </c>
      <c r="AP123" s="46" t="s">
        <v>106</v>
      </c>
      <c r="AQ123" s="46">
        <f t="shared" si="3"/>
        <v>4524</v>
      </c>
      <c r="AR123" s="47">
        <f t="shared" si="4"/>
        <v>0.22</v>
      </c>
      <c r="AS123" s="46" t="s">
        <v>107</v>
      </c>
      <c r="AT123" s="46" t="s">
        <v>108</v>
      </c>
      <c r="AU123" s="46" t="s">
        <v>109</v>
      </c>
      <c r="AV123" s="46" t="s">
        <v>110</v>
      </c>
      <c r="AW123" s="46" t="s">
        <v>111</v>
      </c>
      <c r="AX123" s="48" t="s">
        <v>155</v>
      </c>
      <c r="AY123" s="49">
        <v>482.0</v>
      </c>
      <c r="AZ123" s="49">
        <v>651.0</v>
      </c>
      <c r="BA123" s="64">
        <f>BA121*2</f>
        <v>1476</v>
      </c>
      <c r="BB123" s="46">
        <v>30.0</v>
      </c>
      <c r="BC123" s="46">
        <v>80.0</v>
      </c>
      <c r="BD123" s="51">
        <v>0.2</v>
      </c>
      <c r="BE123" s="46">
        <f t="shared" si="5"/>
        <v>812</v>
      </c>
      <c r="BF123" s="52"/>
      <c r="BG123" s="53">
        <f t="shared" si="6"/>
        <v>1180</v>
      </c>
      <c r="BH123" s="53">
        <f t="shared" si="7"/>
        <v>1011</v>
      </c>
      <c r="BI123" s="47">
        <f t="shared" si="8"/>
        <v>0.2906403941</v>
      </c>
      <c r="BJ123" s="47">
        <f t="shared" si="9"/>
        <v>0.2490147783</v>
      </c>
      <c r="BK123" s="55">
        <f t="shared" si="10"/>
        <v>0.22</v>
      </c>
      <c r="BL123" s="56">
        <f t="shared" si="11"/>
        <v>4550</v>
      </c>
      <c r="BM123" s="57">
        <f t="shared" si="12"/>
        <v>0.3083516484</v>
      </c>
      <c r="BN123" s="46">
        <f t="shared" si="13"/>
        <v>30</v>
      </c>
      <c r="BO123" s="46">
        <v>25.0</v>
      </c>
      <c r="BP123" s="46">
        <v>7.0</v>
      </c>
      <c r="BQ123" s="47">
        <v>1.25</v>
      </c>
      <c r="BR123" s="46">
        <f t="shared" si="14"/>
        <v>285</v>
      </c>
      <c r="BS123" s="46">
        <f t="shared" si="15"/>
        <v>366</v>
      </c>
      <c r="BT123" s="46" t="s">
        <v>156</v>
      </c>
      <c r="BU123" s="65"/>
      <c r="BV123" s="59"/>
      <c r="BW123" s="59"/>
      <c r="BX123" s="60"/>
      <c r="BY123" s="61" t="str">
        <f t="shared" si="28"/>
        <v>https://getfile.dokpub.com/yandex/get/https://disk.yandex.ru/d/EIW87x3QH355Fg/1.jpg, https://getfile.dokpub.com/yandex/get/https://disk.yandex.ru/d/EIW87x3QH355Fg/2.jpg, https://getfile.dokpub.com/yandex/get/https://disk.yandex.ru/d/EIW87x3QH355Fg/3.jpg, https://getfile.dokpub.com/yandex/get/https://disk.yandex.ru/d/EIW87x3QH355Fg/4.jpg, https://getfile.dokpub.com/yandex/get/https://disk.yandex.ru/d/EIW87x3QH355Fg/5.jpg</v>
      </c>
      <c r="BZ123" s="66" t="s">
        <v>1173</v>
      </c>
      <c r="CA123" s="59" t="s">
        <v>1172</v>
      </c>
      <c r="CB123" s="62"/>
      <c r="CC123" s="59"/>
    </row>
    <row r="124" ht="30.0" customHeight="1">
      <c r="A124" s="73"/>
      <c r="B124" s="67" t="s">
        <v>1174</v>
      </c>
      <c r="C124" s="68" t="str">
        <f>IF('Стоп-лист'!C$17 = "стоп", "стоп" , "")</f>
        <v>стоп</v>
      </c>
      <c r="D124" s="29">
        <f t="shared" si="26"/>
        <v>0</v>
      </c>
      <c r="E124" s="30" t="s">
        <v>1175</v>
      </c>
      <c r="F124" s="104" t="s">
        <v>1176</v>
      </c>
      <c r="G124" s="105" t="s">
        <v>1177</v>
      </c>
      <c r="H124" s="33">
        <v>8700.0</v>
      </c>
      <c r="I124" s="34">
        <v>0.31000000000000005</v>
      </c>
      <c r="J124" s="35">
        <f t="shared" si="2"/>
        <v>6003</v>
      </c>
      <c r="K124" s="22" t="s">
        <v>1178</v>
      </c>
      <c r="L124" s="36" t="s">
        <v>84</v>
      </c>
      <c r="M124" s="36" t="s">
        <v>84</v>
      </c>
      <c r="N124" s="37" t="s">
        <v>85</v>
      </c>
      <c r="O124" s="38">
        <v>2300.0</v>
      </c>
      <c r="P124" s="38">
        <v>350.0</v>
      </c>
      <c r="Q124" s="38">
        <v>250.0</v>
      </c>
      <c r="R124" s="38">
        <v>550.0</v>
      </c>
      <c r="S124" s="70" t="s">
        <v>1179</v>
      </c>
      <c r="T124" s="70" t="s">
        <v>1125</v>
      </c>
      <c r="U124" s="38" t="s">
        <v>1126</v>
      </c>
      <c r="V124" s="38" t="s">
        <v>795</v>
      </c>
      <c r="W124" s="38" t="s">
        <v>491</v>
      </c>
      <c r="X124" s="122">
        <v>405.0</v>
      </c>
      <c r="Y124" s="40">
        <v>3.0</v>
      </c>
      <c r="Z124" s="40">
        <v>1.5</v>
      </c>
      <c r="AA124" s="38" t="s">
        <v>92</v>
      </c>
      <c r="AB124" s="38" t="s">
        <v>93</v>
      </c>
      <c r="AC124" s="41" t="s">
        <v>1180</v>
      </c>
      <c r="AD124" s="38" t="s">
        <v>95</v>
      </c>
      <c r="AE124" s="84" t="s">
        <v>1127</v>
      </c>
      <c r="AF124" s="70" t="s">
        <v>1128</v>
      </c>
      <c r="AG124" s="38" t="s">
        <v>98</v>
      </c>
      <c r="AH124" s="38" t="s">
        <v>99</v>
      </c>
      <c r="AI124" s="44" t="s">
        <v>100</v>
      </c>
      <c r="AJ124" s="44">
        <v>0.0</v>
      </c>
      <c r="AK124" s="63" t="str">
        <f t="shared" si="16"/>
        <v>https://getfile.dokpub.com/yandex/get/https://disk.yandex.ru/d/g5lB73NBY_DLoQ/v1.mp4</v>
      </c>
      <c r="AL124" s="46" t="s">
        <v>102</v>
      </c>
      <c r="AM124" s="46" t="s">
        <v>103</v>
      </c>
      <c r="AN124" s="46" t="s">
        <v>104</v>
      </c>
      <c r="AO124" s="46" t="s">
        <v>105</v>
      </c>
      <c r="AP124" s="46" t="s">
        <v>106</v>
      </c>
      <c r="AQ124" s="46">
        <f t="shared" si="3"/>
        <v>6699</v>
      </c>
      <c r="AR124" s="47">
        <f t="shared" si="4"/>
        <v>0.23</v>
      </c>
      <c r="AS124" s="46" t="s">
        <v>107</v>
      </c>
      <c r="AT124" s="46" t="s">
        <v>108</v>
      </c>
      <c r="AU124" s="46" t="s">
        <v>109</v>
      </c>
      <c r="AV124" s="46" t="s">
        <v>110</v>
      </c>
      <c r="AW124" s="46" t="s">
        <v>111</v>
      </c>
      <c r="AX124" s="48" t="s">
        <v>155</v>
      </c>
      <c r="AY124" s="49">
        <v>734.0</v>
      </c>
      <c r="AZ124" s="49">
        <v>982.0</v>
      </c>
      <c r="BA124" s="64">
        <f>BA121*3</f>
        <v>2214</v>
      </c>
      <c r="BB124" s="46">
        <v>40.0</v>
      </c>
      <c r="BC124" s="46">
        <v>80.0</v>
      </c>
      <c r="BD124" s="51">
        <v>0.2</v>
      </c>
      <c r="BE124" s="46">
        <f t="shared" si="5"/>
        <v>1200.6</v>
      </c>
      <c r="BF124" s="52"/>
      <c r="BG124" s="53">
        <f t="shared" si="6"/>
        <v>1734.4</v>
      </c>
      <c r="BH124" s="53">
        <f t="shared" si="7"/>
        <v>1486.4</v>
      </c>
      <c r="BI124" s="47">
        <f t="shared" si="8"/>
        <v>0.2889222056</v>
      </c>
      <c r="BJ124" s="47">
        <f t="shared" si="9"/>
        <v>0.2476095286</v>
      </c>
      <c r="BK124" s="55">
        <f t="shared" si="10"/>
        <v>0.23</v>
      </c>
      <c r="BL124" s="56">
        <f t="shared" si="11"/>
        <v>6741</v>
      </c>
      <c r="BM124" s="57">
        <f t="shared" si="12"/>
        <v>0.3080848539</v>
      </c>
      <c r="BN124" s="46">
        <f t="shared" si="13"/>
        <v>48.125</v>
      </c>
      <c r="BO124" s="46">
        <v>25.0</v>
      </c>
      <c r="BP124" s="46">
        <v>7.0</v>
      </c>
      <c r="BQ124" s="47">
        <v>1.25</v>
      </c>
      <c r="BR124" s="46">
        <f t="shared" si="14"/>
        <v>451.25</v>
      </c>
      <c r="BS124" s="46">
        <f t="shared" si="15"/>
        <v>530.75</v>
      </c>
      <c r="BT124" s="46" t="s">
        <v>164</v>
      </c>
      <c r="BU124" s="65"/>
      <c r="BV124" s="59"/>
      <c r="BW124" s="59"/>
      <c r="BX124" s="60"/>
      <c r="BY124" s="61" t="str">
        <f t="shared" si="28"/>
        <v>https://getfile.dokpub.com/yandex/get/https://disk.yandex.ru/d/l66uIxEpeYDLSQ/1.jpg, https://getfile.dokpub.com/yandex/get/https://disk.yandex.ru/d/l66uIxEpeYDLSQ/2.jpg, https://getfile.dokpub.com/yandex/get/https://disk.yandex.ru/d/l66uIxEpeYDLSQ/3.jpg, https://getfile.dokpub.com/yandex/get/https://disk.yandex.ru/d/l66uIxEpeYDLSQ/4.jpg, https://getfile.dokpub.com/yandex/get/https://disk.yandex.ru/d/l66uIxEpeYDLSQ/5.jpg</v>
      </c>
      <c r="BZ124" s="66" t="s">
        <v>1181</v>
      </c>
      <c r="CA124" s="59" t="s">
        <v>1180</v>
      </c>
      <c r="CB124" s="62"/>
      <c r="CC124" s="59"/>
    </row>
    <row r="125" ht="30.0" customHeight="1">
      <c r="A125" s="73"/>
      <c r="B125" s="67" t="s">
        <v>1182</v>
      </c>
      <c r="C125" s="68" t="str">
        <f>IF('Стоп-лист'!C$17 = "стоп", "стоп" , "")</f>
        <v>стоп</v>
      </c>
      <c r="D125" s="29">
        <f t="shared" si="26"/>
        <v>0</v>
      </c>
      <c r="E125" s="30" t="s">
        <v>1183</v>
      </c>
      <c r="F125" s="104" t="s">
        <v>1184</v>
      </c>
      <c r="G125" s="105" t="s">
        <v>1185</v>
      </c>
      <c r="H125" s="33">
        <v>10700.0</v>
      </c>
      <c r="I125" s="34">
        <v>0.26</v>
      </c>
      <c r="J125" s="35">
        <f t="shared" si="2"/>
        <v>7918</v>
      </c>
      <c r="K125" s="22" t="s">
        <v>1186</v>
      </c>
      <c r="L125" s="36" t="s">
        <v>84</v>
      </c>
      <c r="M125" s="36" t="s">
        <v>84</v>
      </c>
      <c r="N125" s="37" t="s">
        <v>85</v>
      </c>
      <c r="O125" s="38">
        <v>3000.0</v>
      </c>
      <c r="P125" s="38">
        <v>450.0</v>
      </c>
      <c r="Q125" s="38">
        <v>300.0</v>
      </c>
      <c r="R125" s="38">
        <v>550.0</v>
      </c>
      <c r="S125" s="70" t="s">
        <v>1187</v>
      </c>
      <c r="T125" s="70" t="s">
        <v>1125</v>
      </c>
      <c r="U125" s="38" t="s">
        <v>1126</v>
      </c>
      <c r="V125" s="38" t="s">
        <v>795</v>
      </c>
      <c r="W125" s="38" t="s">
        <v>491</v>
      </c>
      <c r="X125" s="122">
        <v>405.0</v>
      </c>
      <c r="Y125" s="40">
        <v>4.0</v>
      </c>
      <c r="Z125" s="40">
        <v>1.5</v>
      </c>
      <c r="AA125" s="38" t="s">
        <v>92</v>
      </c>
      <c r="AB125" s="38" t="s">
        <v>93</v>
      </c>
      <c r="AC125" s="41" t="s">
        <v>1188</v>
      </c>
      <c r="AD125" s="38" t="s">
        <v>95</v>
      </c>
      <c r="AE125" s="84" t="s">
        <v>1127</v>
      </c>
      <c r="AF125" s="70" t="s">
        <v>1128</v>
      </c>
      <c r="AG125" s="38" t="s">
        <v>98</v>
      </c>
      <c r="AH125" s="38" t="s">
        <v>99</v>
      </c>
      <c r="AI125" s="44" t="s">
        <v>100</v>
      </c>
      <c r="AJ125" s="44">
        <v>0.0</v>
      </c>
      <c r="AK125" s="63" t="str">
        <f t="shared" si="16"/>
        <v>https://getfile.dokpub.com/yandex/get/https://disk.yandex.ru/d/g5lB73NBY_DLoQ/v1.mp4</v>
      </c>
      <c r="AL125" s="46" t="s">
        <v>102</v>
      </c>
      <c r="AM125" s="46" t="s">
        <v>103</v>
      </c>
      <c r="AN125" s="46" t="s">
        <v>104</v>
      </c>
      <c r="AO125" s="46" t="s">
        <v>105</v>
      </c>
      <c r="AP125" s="46" t="s">
        <v>106</v>
      </c>
      <c r="AQ125" s="46">
        <f t="shared" si="3"/>
        <v>8881</v>
      </c>
      <c r="AR125" s="47">
        <f t="shared" si="4"/>
        <v>0.17</v>
      </c>
      <c r="AS125" s="46" t="s">
        <v>107</v>
      </c>
      <c r="AT125" s="46" t="s">
        <v>108</v>
      </c>
      <c r="AU125" s="46" t="s">
        <v>109</v>
      </c>
      <c r="AV125" s="46" t="s">
        <v>110</v>
      </c>
      <c r="AW125" s="46" t="s">
        <v>111</v>
      </c>
      <c r="AX125" s="48" t="s">
        <v>155</v>
      </c>
      <c r="AY125" s="49">
        <v>985.0</v>
      </c>
      <c r="AZ125" s="49">
        <v>1326.0</v>
      </c>
      <c r="BA125" s="64">
        <f>BA121*4</f>
        <v>2952</v>
      </c>
      <c r="BB125" s="46">
        <v>40.0</v>
      </c>
      <c r="BC125" s="46">
        <v>80.0</v>
      </c>
      <c r="BD125" s="51">
        <v>0.2</v>
      </c>
      <c r="BE125" s="46">
        <f t="shared" si="5"/>
        <v>1583.6</v>
      </c>
      <c r="BF125" s="52"/>
      <c r="BG125" s="53">
        <f t="shared" si="6"/>
        <v>2277.4</v>
      </c>
      <c r="BH125" s="53">
        <f t="shared" si="7"/>
        <v>1936.4</v>
      </c>
      <c r="BI125" s="47">
        <f t="shared" si="8"/>
        <v>0.2876231372</v>
      </c>
      <c r="BJ125" s="47">
        <f t="shared" si="9"/>
        <v>0.2445567062</v>
      </c>
      <c r="BK125" s="55">
        <f t="shared" si="10"/>
        <v>0.17</v>
      </c>
      <c r="BL125" s="56">
        <f t="shared" si="11"/>
        <v>8927</v>
      </c>
      <c r="BM125" s="57">
        <f t="shared" si="12"/>
        <v>0.3073372914</v>
      </c>
      <c r="BN125" s="46">
        <f t="shared" si="13"/>
        <v>74.25</v>
      </c>
      <c r="BO125" s="46">
        <v>25.0</v>
      </c>
      <c r="BP125" s="46">
        <v>7.0</v>
      </c>
      <c r="BQ125" s="47">
        <v>1.25</v>
      </c>
      <c r="BR125" s="46">
        <f t="shared" si="14"/>
        <v>678.75</v>
      </c>
      <c r="BS125" s="46">
        <f t="shared" si="15"/>
        <v>647.25</v>
      </c>
      <c r="BT125" s="46" t="s">
        <v>172</v>
      </c>
      <c r="BU125" s="65"/>
      <c r="BV125" s="59"/>
      <c r="BW125" s="59"/>
      <c r="BX125" s="60"/>
      <c r="BY125" s="61" t="str">
        <f t="shared" si="28"/>
        <v>https://getfile.dokpub.com/yandex/get/https://disk.yandex.ru/d/IpERwkiO9HpLDw/1.jpg, https://getfile.dokpub.com/yandex/get/https://disk.yandex.ru/d/IpERwkiO9HpLDw/2.jpg, https://getfile.dokpub.com/yandex/get/https://disk.yandex.ru/d/IpERwkiO9HpLDw/3.jpg, https://getfile.dokpub.com/yandex/get/https://disk.yandex.ru/d/IpERwkiO9HpLDw/4.jpg, https://getfile.dokpub.com/yandex/get/https://disk.yandex.ru/d/IpERwkiO9HpLDw/5.jpg</v>
      </c>
      <c r="BZ125" s="66" t="s">
        <v>1189</v>
      </c>
      <c r="CA125" s="59" t="s">
        <v>1188</v>
      </c>
      <c r="CB125" s="62"/>
      <c r="CC125" s="59"/>
    </row>
    <row r="126" ht="30.0" customHeight="1">
      <c r="A126" s="73"/>
      <c r="B126" s="67" t="s">
        <v>1190</v>
      </c>
      <c r="C126" s="68" t="str">
        <f>IF('Стоп-лист'!C$17 = "стоп", "стоп" , "")</f>
        <v>стоп</v>
      </c>
      <c r="D126" s="29">
        <f t="shared" si="26"/>
        <v>0</v>
      </c>
      <c r="E126" s="30" t="s">
        <v>1191</v>
      </c>
      <c r="F126" s="104" t="s">
        <v>1192</v>
      </c>
      <c r="G126" s="105" t="s">
        <v>1193</v>
      </c>
      <c r="H126" s="33">
        <v>13600.0</v>
      </c>
      <c r="I126" s="34">
        <v>0.29000000000000004</v>
      </c>
      <c r="J126" s="35">
        <f t="shared" si="2"/>
        <v>9656</v>
      </c>
      <c r="K126" s="22" t="s">
        <v>1194</v>
      </c>
      <c r="L126" s="36" t="s">
        <v>84</v>
      </c>
      <c r="M126" s="36" t="s">
        <v>84</v>
      </c>
      <c r="N126" s="37" t="s">
        <v>85</v>
      </c>
      <c r="O126" s="72">
        <v>3500.0</v>
      </c>
      <c r="P126" s="72">
        <v>400.0</v>
      </c>
      <c r="Q126" s="72">
        <v>400.0</v>
      </c>
      <c r="R126" s="72">
        <v>600.0</v>
      </c>
      <c r="S126" s="70" t="s">
        <v>1195</v>
      </c>
      <c r="T126" s="70" t="s">
        <v>1125</v>
      </c>
      <c r="U126" s="38" t="s">
        <v>1126</v>
      </c>
      <c r="V126" s="38" t="s">
        <v>795</v>
      </c>
      <c r="W126" s="38" t="s">
        <v>491</v>
      </c>
      <c r="X126" s="122">
        <v>405.0</v>
      </c>
      <c r="Y126" s="40">
        <v>5.0</v>
      </c>
      <c r="Z126" s="40">
        <v>1.5</v>
      </c>
      <c r="AA126" s="38" t="s">
        <v>92</v>
      </c>
      <c r="AB126" s="38" t="s">
        <v>93</v>
      </c>
      <c r="AC126" s="41" t="s">
        <v>1196</v>
      </c>
      <c r="AD126" s="38" t="s">
        <v>95</v>
      </c>
      <c r="AE126" s="84" t="s">
        <v>1127</v>
      </c>
      <c r="AF126" s="70" t="s">
        <v>1128</v>
      </c>
      <c r="AG126" s="38" t="s">
        <v>98</v>
      </c>
      <c r="AH126" s="38" t="s">
        <v>99</v>
      </c>
      <c r="AI126" s="44" t="s">
        <v>100</v>
      </c>
      <c r="AJ126" s="44">
        <v>0.0</v>
      </c>
      <c r="AK126" s="63" t="str">
        <f t="shared" si="16"/>
        <v>https://getfile.dokpub.com/yandex/get/https://disk.yandex.ru/d/g5lB73NBY_DLoQ/v1.mp4</v>
      </c>
      <c r="AL126" s="46" t="s">
        <v>102</v>
      </c>
      <c r="AM126" s="46" t="s">
        <v>103</v>
      </c>
      <c r="AN126" s="46" t="s">
        <v>104</v>
      </c>
      <c r="AO126" s="46" t="s">
        <v>105</v>
      </c>
      <c r="AP126" s="46" t="s">
        <v>106</v>
      </c>
      <c r="AQ126" s="46">
        <f t="shared" si="3"/>
        <v>10744</v>
      </c>
      <c r="AR126" s="47">
        <f t="shared" si="4"/>
        <v>0.21</v>
      </c>
      <c r="AS126" s="46" t="s">
        <v>107</v>
      </c>
      <c r="AT126" s="46" t="s">
        <v>108</v>
      </c>
      <c r="AU126" s="46" t="s">
        <v>109</v>
      </c>
      <c r="AV126" s="46" t="s">
        <v>110</v>
      </c>
      <c r="AW126" s="46" t="s">
        <v>111</v>
      </c>
      <c r="AX126" s="48" t="s">
        <v>112</v>
      </c>
      <c r="AY126" s="49">
        <v>1149.0</v>
      </c>
      <c r="AZ126" s="49">
        <v>1534.0</v>
      </c>
      <c r="BA126" s="64">
        <f>BA121*5</f>
        <v>3690</v>
      </c>
      <c r="BB126" s="46">
        <v>50.0</v>
      </c>
      <c r="BC126" s="46">
        <v>80.0</v>
      </c>
      <c r="BD126" s="51">
        <v>0.2</v>
      </c>
      <c r="BE126" s="46">
        <f t="shared" si="5"/>
        <v>1931.2</v>
      </c>
      <c r="BF126" s="52"/>
      <c r="BG126" s="53">
        <f t="shared" si="6"/>
        <v>2755.8</v>
      </c>
      <c r="BH126" s="53">
        <f t="shared" si="7"/>
        <v>2370.8</v>
      </c>
      <c r="BI126" s="47">
        <f t="shared" si="8"/>
        <v>0.2853976802</v>
      </c>
      <c r="BJ126" s="47">
        <f t="shared" si="9"/>
        <v>0.2455260978</v>
      </c>
      <c r="BK126" s="55">
        <f t="shared" si="10"/>
        <v>0.21</v>
      </c>
      <c r="BL126" s="56">
        <f t="shared" si="11"/>
        <v>10873</v>
      </c>
      <c r="BM126" s="57">
        <f t="shared" si="12"/>
        <v>0.3075876023</v>
      </c>
      <c r="BN126" s="46">
        <f t="shared" si="13"/>
        <v>96</v>
      </c>
      <c r="BO126" s="46">
        <v>25.0</v>
      </c>
      <c r="BP126" s="46">
        <v>7.0</v>
      </c>
      <c r="BQ126" s="47">
        <v>1.25</v>
      </c>
      <c r="BR126" s="46">
        <f t="shared" si="14"/>
        <v>862.5</v>
      </c>
      <c r="BS126" s="46">
        <f t="shared" si="15"/>
        <v>671.5</v>
      </c>
      <c r="BT126" s="46" t="s">
        <v>180</v>
      </c>
      <c r="BU126" s="65"/>
      <c r="BV126" s="59"/>
      <c r="BW126" s="59"/>
      <c r="BX126" s="60"/>
      <c r="BY126" s="61" t="str">
        <f t="shared" si="28"/>
        <v>https://getfile.dokpub.com/yandex/get/https://disk.yandex.ru/d/EME8koGjoY-DIw/1.jpg, https://getfile.dokpub.com/yandex/get/https://disk.yandex.ru/d/EME8koGjoY-DIw/2.jpg, https://getfile.dokpub.com/yandex/get/https://disk.yandex.ru/d/EME8koGjoY-DIw/3.jpg, https://getfile.dokpub.com/yandex/get/https://disk.yandex.ru/d/EME8koGjoY-DIw/4.jpg, https://getfile.dokpub.com/yandex/get/https://disk.yandex.ru/d/EME8koGjoY-DIw/5.jpg</v>
      </c>
      <c r="BZ126" s="66" t="s">
        <v>1197</v>
      </c>
      <c r="CA126" s="59" t="s">
        <v>1196</v>
      </c>
      <c r="CB126" s="62"/>
      <c r="CC126" s="59"/>
    </row>
    <row r="127" ht="30.0" customHeight="1">
      <c r="A127" s="73"/>
      <c r="B127" s="67" t="s">
        <v>1198</v>
      </c>
      <c r="C127" s="68" t="str">
        <f>IF('Стоп-лист'!C$17 = "стоп", "стоп" , "")</f>
        <v>стоп</v>
      </c>
      <c r="D127" s="29">
        <f t="shared" si="26"/>
        <v>0</v>
      </c>
      <c r="E127" s="30" t="s">
        <v>1199</v>
      </c>
      <c r="F127" s="104" t="s">
        <v>1200</v>
      </c>
      <c r="G127" s="105" t="s">
        <v>1201</v>
      </c>
      <c r="H127" s="33">
        <v>17400.0</v>
      </c>
      <c r="I127" s="34">
        <v>0.33999999999999997</v>
      </c>
      <c r="J127" s="35">
        <f t="shared" si="2"/>
        <v>11484</v>
      </c>
      <c r="K127" s="22" t="s">
        <v>1202</v>
      </c>
      <c r="L127" s="36" t="s">
        <v>84</v>
      </c>
      <c r="M127" s="36" t="s">
        <v>84</v>
      </c>
      <c r="N127" s="37" t="s">
        <v>85</v>
      </c>
      <c r="O127" s="72">
        <v>4200.0</v>
      </c>
      <c r="P127" s="72">
        <v>400.0</v>
      </c>
      <c r="Q127" s="72">
        <v>400.0</v>
      </c>
      <c r="R127" s="72">
        <v>600.0</v>
      </c>
      <c r="S127" s="70" t="s">
        <v>1203</v>
      </c>
      <c r="T127" s="70" t="s">
        <v>1125</v>
      </c>
      <c r="U127" s="38" t="s">
        <v>1126</v>
      </c>
      <c r="V127" s="38" t="s">
        <v>795</v>
      </c>
      <c r="W127" s="38" t="s">
        <v>491</v>
      </c>
      <c r="X127" s="122">
        <v>405.0</v>
      </c>
      <c r="Y127" s="40">
        <v>6.0</v>
      </c>
      <c r="Z127" s="40">
        <v>1.5</v>
      </c>
      <c r="AA127" s="38" t="s">
        <v>92</v>
      </c>
      <c r="AB127" s="38" t="s">
        <v>93</v>
      </c>
      <c r="AC127" s="41" t="s">
        <v>1204</v>
      </c>
      <c r="AD127" s="38" t="s">
        <v>95</v>
      </c>
      <c r="AE127" s="84" t="s">
        <v>1127</v>
      </c>
      <c r="AF127" s="70" t="s">
        <v>1128</v>
      </c>
      <c r="AG127" s="38" t="s">
        <v>98</v>
      </c>
      <c r="AH127" s="38" t="s">
        <v>99</v>
      </c>
      <c r="AI127" s="44" t="s">
        <v>100</v>
      </c>
      <c r="AJ127" s="44">
        <v>0.0</v>
      </c>
      <c r="AK127" s="63" t="str">
        <f t="shared" si="16"/>
        <v>https://getfile.dokpub.com/yandex/get/https://disk.yandex.ru/d/g5lB73NBY_DLoQ/v1.mp4</v>
      </c>
      <c r="AL127" s="46" t="s">
        <v>102</v>
      </c>
      <c r="AM127" s="46" t="s">
        <v>103</v>
      </c>
      <c r="AN127" s="46" t="s">
        <v>104</v>
      </c>
      <c r="AO127" s="46" t="s">
        <v>105</v>
      </c>
      <c r="AP127" s="46" t="s">
        <v>106</v>
      </c>
      <c r="AQ127" s="46">
        <f t="shared" si="3"/>
        <v>12876</v>
      </c>
      <c r="AR127" s="47">
        <f t="shared" si="4"/>
        <v>0.26</v>
      </c>
      <c r="AS127" s="46" t="s">
        <v>107</v>
      </c>
      <c r="AT127" s="46" t="s">
        <v>108</v>
      </c>
      <c r="AU127" s="46" t="s">
        <v>109</v>
      </c>
      <c r="AV127" s="46" t="s">
        <v>110</v>
      </c>
      <c r="AW127" s="46" t="s">
        <v>111</v>
      </c>
      <c r="AX127" s="48" t="s">
        <v>155</v>
      </c>
      <c r="AY127" s="49">
        <v>1358.0</v>
      </c>
      <c r="AZ127" s="49">
        <v>1856.0</v>
      </c>
      <c r="BA127" s="64">
        <f>BA121*6</f>
        <v>4428</v>
      </c>
      <c r="BB127" s="46">
        <v>50.0</v>
      </c>
      <c r="BC127" s="46">
        <v>80.0</v>
      </c>
      <c r="BD127" s="51">
        <v>0.2</v>
      </c>
      <c r="BE127" s="46">
        <f t="shared" si="5"/>
        <v>2296.8</v>
      </c>
      <c r="BF127" s="52"/>
      <c r="BG127" s="53">
        <f t="shared" si="6"/>
        <v>3271.2</v>
      </c>
      <c r="BH127" s="53">
        <f t="shared" si="7"/>
        <v>2773.2</v>
      </c>
      <c r="BI127" s="47">
        <f t="shared" si="8"/>
        <v>0.2848484848</v>
      </c>
      <c r="BJ127" s="47">
        <f t="shared" si="9"/>
        <v>0.2414838036</v>
      </c>
      <c r="BK127" s="55">
        <f t="shared" si="10"/>
        <v>0.26</v>
      </c>
      <c r="BL127" s="56">
        <f t="shared" si="11"/>
        <v>13001</v>
      </c>
      <c r="BM127" s="57">
        <f t="shared" si="12"/>
        <v>0.3066533344</v>
      </c>
      <c r="BN127" s="46">
        <f t="shared" si="13"/>
        <v>96</v>
      </c>
      <c r="BO127" s="46">
        <v>25.0</v>
      </c>
      <c r="BP127" s="46">
        <v>7.0</v>
      </c>
      <c r="BQ127" s="47">
        <v>1.25</v>
      </c>
      <c r="BR127" s="46">
        <f t="shared" si="14"/>
        <v>862.5</v>
      </c>
      <c r="BS127" s="46">
        <f t="shared" si="15"/>
        <v>993.5</v>
      </c>
      <c r="BT127" s="46" t="s">
        <v>188</v>
      </c>
      <c r="BU127" s="65"/>
      <c r="BV127" s="59"/>
      <c r="BW127" s="59"/>
      <c r="BX127" s="60"/>
      <c r="BY127" s="61" t="str">
        <f t="shared" si="28"/>
        <v>https://getfile.dokpub.com/yandex/get/https://disk.yandex.ru/d/x9oH9mHLG_uxUQ/1.jpg, https://getfile.dokpub.com/yandex/get/https://disk.yandex.ru/d/x9oH9mHLG_uxUQ/2.jpg, https://getfile.dokpub.com/yandex/get/https://disk.yandex.ru/d/x9oH9mHLG_uxUQ/3.jpg, https://getfile.dokpub.com/yandex/get/https://disk.yandex.ru/d/x9oH9mHLG_uxUQ/4.jpg, https://getfile.dokpub.com/yandex/get/https://disk.yandex.ru/d/x9oH9mHLG_uxUQ/5.jpg</v>
      </c>
      <c r="BZ127" s="66" t="s">
        <v>1205</v>
      </c>
      <c r="CA127" s="59" t="s">
        <v>1204</v>
      </c>
      <c r="CB127" s="62"/>
      <c r="CC127" s="59"/>
    </row>
    <row r="128" ht="30.0" customHeight="1">
      <c r="A128" s="73"/>
      <c r="B128" s="67" t="s">
        <v>1206</v>
      </c>
      <c r="C128" s="68" t="str">
        <f>IF('Стоп-лист'!C$17 = "стоп", "стоп" , "")</f>
        <v>стоп</v>
      </c>
      <c r="D128" s="29">
        <f t="shared" si="26"/>
        <v>0</v>
      </c>
      <c r="E128" s="30" t="s">
        <v>1207</v>
      </c>
      <c r="F128" s="104" t="s">
        <v>1208</v>
      </c>
      <c r="G128" s="105" t="s">
        <v>1209</v>
      </c>
      <c r="H128" s="33">
        <v>20300.0</v>
      </c>
      <c r="I128" s="34">
        <v>0.33999999999999997</v>
      </c>
      <c r="J128" s="35">
        <f t="shared" si="2"/>
        <v>13398</v>
      </c>
      <c r="K128" s="22" t="s">
        <v>1210</v>
      </c>
      <c r="L128" s="36" t="s">
        <v>84</v>
      </c>
      <c r="M128" s="36" t="s">
        <v>84</v>
      </c>
      <c r="N128" s="37" t="s">
        <v>85</v>
      </c>
      <c r="O128" s="72">
        <v>4900.0</v>
      </c>
      <c r="P128" s="72">
        <v>400.0</v>
      </c>
      <c r="Q128" s="72">
        <v>400.0</v>
      </c>
      <c r="R128" s="72">
        <v>600.0</v>
      </c>
      <c r="S128" s="70" t="s">
        <v>1211</v>
      </c>
      <c r="T128" s="70" t="s">
        <v>1125</v>
      </c>
      <c r="U128" s="38" t="s">
        <v>1126</v>
      </c>
      <c r="V128" s="38" t="s">
        <v>795</v>
      </c>
      <c r="W128" s="38" t="s">
        <v>491</v>
      </c>
      <c r="X128" s="122">
        <v>405.0</v>
      </c>
      <c r="Y128" s="40">
        <v>7.0</v>
      </c>
      <c r="Z128" s="40">
        <v>1.5</v>
      </c>
      <c r="AA128" s="38" t="s">
        <v>92</v>
      </c>
      <c r="AB128" s="38" t="s">
        <v>93</v>
      </c>
      <c r="AC128" s="41" t="s">
        <v>1212</v>
      </c>
      <c r="AD128" s="38" t="s">
        <v>95</v>
      </c>
      <c r="AE128" s="84" t="s">
        <v>1127</v>
      </c>
      <c r="AF128" s="70" t="s">
        <v>1128</v>
      </c>
      <c r="AG128" s="38" t="s">
        <v>98</v>
      </c>
      <c r="AH128" s="38" t="s">
        <v>99</v>
      </c>
      <c r="AI128" s="44" t="s">
        <v>100</v>
      </c>
      <c r="AJ128" s="44">
        <v>0.0</v>
      </c>
      <c r="AK128" s="63" t="str">
        <f t="shared" si="16"/>
        <v>https://getfile.dokpub.com/yandex/get/https://disk.yandex.ru/d/g5lB73NBY_DLoQ/v1.mp4</v>
      </c>
      <c r="AL128" s="46" t="s">
        <v>102</v>
      </c>
      <c r="AM128" s="46" t="s">
        <v>103</v>
      </c>
      <c r="AN128" s="46" t="s">
        <v>104</v>
      </c>
      <c r="AO128" s="46" t="s">
        <v>105</v>
      </c>
      <c r="AP128" s="46" t="s">
        <v>106</v>
      </c>
      <c r="AQ128" s="46">
        <f t="shared" si="3"/>
        <v>15022</v>
      </c>
      <c r="AR128" s="47">
        <f t="shared" si="4"/>
        <v>0.26</v>
      </c>
      <c r="AS128" s="46" t="s">
        <v>107</v>
      </c>
      <c r="AT128" s="46" t="s">
        <v>108</v>
      </c>
      <c r="AU128" s="46" t="s">
        <v>109</v>
      </c>
      <c r="AV128" s="46" t="s">
        <v>110</v>
      </c>
      <c r="AW128" s="46" t="s">
        <v>111</v>
      </c>
      <c r="AX128" s="48" t="s">
        <v>112</v>
      </c>
      <c r="AY128" s="49">
        <v>1568.0</v>
      </c>
      <c r="AZ128" s="49">
        <v>2179.0</v>
      </c>
      <c r="BA128" s="64">
        <f>BA121*7</f>
        <v>5166</v>
      </c>
      <c r="BB128" s="46">
        <v>50.0</v>
      </c>
      <c r="BC128" s="46">
        <v>80.0</v>
      </c>
      <c r="BD128" s="51">
        <v>0.2</v>
      </c>
      <c r="BE128" s="46">
        <f t="shared" si="5"/>
        <v>2679.6</v>
      </c>
      <c r="BF128" s="52"/>
      <c r="BG128" s="53">
        <f t="shared" si="6"/>
        <v>3854.4</v>
      </c>
      <c r="BH128" s="53">
        <f t="shared" si="7"/>
        <v>3243.4</v>
      </c>
      <c r="BI128" s="47">
        <f t="shared" si="8"/>
        <v>0.2876847291</v>
      </c>
      <c r="BJ128" s="47">
        <f t="shared" si="9"/>
        <v>0.2420809076</v>
      </c>
      <c r="BK128" s="55">
        <f t="shared" si="10"/>
        <v>0.26</v>
      </c>
      <c r="BL128" s="56">
        <f t="shared" si="11"/>
        <v>15156</v>
      </c>
      <c r="BM128" s="57">
        <f t="shared" si="12"/>
        <v>0.3067959884</v>
      </c>
      <c r="BN128" s="46">
        <f t="shared" si="13"/>
        <v>96</v>
      </c>
      <c r="BO128" s="46">
        <v>25.0</v>
      </c>
      <c r="BP128" s="46">
        <v>7.0</v>
      </c>
      <c r="BQ128" s="47">
        <v>1.25</v>
      </c>
      <c r="BR128" s="46">
        <f t="shared" si="14"/>
        <v>862.5</v>
      </c>
      <c r="BS128" s="46">
        <f t="shared" si="15"/>
        <v>1316.5</v>
      </c>
      <c r="BT128" s="46" t="s">
        <v>196</v>
      </c>
      <c r="BU128" s="65"/>
      <c r="BV128" s="59"/>
      <c r="BW128" s="59"/>
      <c r="BX128" s="60"/>
      <c r="BY128" s="61" t="str">
        <f t="shared" si="28"/>
        <v>https://getfile.dokpub.com/yandex/get/https://disk.yandex.ru/d/W0CRTl7Qcuanrg/1.jpg, https://getfile.dokpub.com/yandex/get/https://disk.yandex.ru/d/W0CRTl7Qcuanrg/2.jpg, https://getfile.dokpub.com/yandex/get/https://disk.yandex.ru/d/W0CRTl7Qcuanrg/3.jpg, https://getfile.dokpub.com/yandex/get/https://disk.yandex.ru/d/W0CRTl7Qcuanrg/4.jpg, https://getfile.dokpub.com/yandex/get/https://disk.yandex.ru/d/W0CRTl7Qcuanrg/5.jpg</v>
      </c>
      <c r="BZ128" s="66" t="s">
        <v>1213</v>
      </c>
      <c r="CA128" s="59" t="s">
        <v>1212</v>
      </c>
      <c r="CB128" s="62"/>
      <c r="CC128" s="59"/>
    </row>
    <row r="129" ht="30.0" customHeight="1">
      <c r="A129" s="26"/>
      <c r="B129" s="27" t="s">
        <v>1214</v>
      </c>
      <c r="C129" s="28" t="str">
        <f>IF(C131 = "стоп", "стоп" , "")</f>
        <v/>
      </c>
      <c r="D129" s="29">
        <f t="shared" si="26"/>
        <v>50</v>
      </c>
      <c r="E129" s="30" t="s">
        <v>1215</v>
      </c>
      <c r="F129" s="104" t="s">
        <v>1216</v>
      </c>
      <c r="G129" s="105" t="s">
        <v>1217</v>
      </c>
      <c r="H129" s="33">
        <v>600.0</v>
      </c>
      <c r="I129" s="34">
        <v>0.43</v>
      </c>
      <c r="J129" s="35">
        <f t="shared" si="2"/>
        <v>342</v>
      </c>
      <c r="K129" s="22" t="s">
        <v>1218</v>
      </c>
      <c r="L129" s="36" t="s">
        <v>83</v>
      </c>
      <c r="M129" s="36" t="s">
        <v>84</v>
      </c>
      <c r="N129" s="37" t="s">
        <v>85</v>
      </c>
      <c r="O129" s="38">
        <v>100.0</v>
      </c>
      <c r="P129" s="38">
        <v>100.0</v>
      </c>
      <c r="Q129" s="38">
        <v>55.0</v>
      </c>
      <c r="R129" s="38">
        <v>265.0</v>
      </c>
      <c r="S129" s="70" t="s">
        <v>1219</v>
      </c>
      <c r="T129" s="70" t="s">
        <v>1220</v>
      </c>
      <c r="U129" s="38" t="s">
        <v>1221</v>
      </c>
      <c r="V129" s="38" t="s">
        <v>1222</v>
      </c>
      <c r="W129" s="38" t="s">
        <v>589</v>
      </c>
      <c r="X129" s="122">
        <v>260.0</v>
      </c>
      <c r="Y129" s="40" t="s">
        <v>91</v>
      </c>
      <c r="Z129" s="40" t="s">
        <v>91</v>
      </c>
      <c r="AA129" s="122" t="s">
        <v>590</v>
      </c>
      <c r="AB129" s="38" t="s">
        <v>93</v>
      </c>
      <c r="AC129" s="41" t="s">
        <v>1223</v>
      </c>
      <c r="AD129" s="38" t="s">
        <v>95</v>
      </c>
      <c r="AE129" s="85" t="s">
        <v>1224</v>
      </c>
      <c r="AF129" s="38"/>
      <c r="AG129" s="38" t="s">
        <v>98</v>
      </c>
      <c r="AH129" s="38" t="s">
        <v>99</v>
      </c>
      <c r="AI129" s="44" t="s">
        <v>100</v>
      </c>
      <c r="AJ129" s="44">
        <v>0.0</v>
      </c>
      <c r="AK129" s="63" t="str">
        <f t="shared" si="16"/>
        <v>https://getfile.dokpub.com/yandex/get/https://disk.yandex.ru/d/PY2x3X0OhPEeIg/v1.mp4</v>
      </c>
      <c r="AL129" s="46" t="s">
        <v>102</v>
      </c>
      <c r="AM129" s="46" t="s">
        <v>103</v>
      </c>
      <c r="AN129" s="46" t="s">
        <v>104</v>
      </c>
      <c r="AO129" s="46" t="s">
        <v>105</v>
      </c>
      <c r="AP129" s="46" t="s">
        <v>106</v>
      </c>
      <c r="AQ129" s="46">
        <f t="shared" si="3"/>
        <v>444</v>
      </c>
      <c r="AR129" s="47">
        <f t="shared" si="4"/>
        <v>0.26</v>
      </c>
      <c r="AS129" s="46" t="s">
        <v>107</v>
      </c>
      <c r="AT129" s="46" t="s">
        <v>108</v>
      </c>
      <c r="AU129" s="46" t="s">
        <v>109</v>
      </c>
      <c r="AV129" s="46" t="s">
        <v>110</v>
      </c>
      <c r="AW129" s="46" t="s">
        <v>111</v>
      </c>
      <c r="AX129" s="48" t="s">
        <v>155</v>
      </c>
      <c r="AY129" s="49">
        <v>79.0</v>
      </c>
      <c r="AZ129" s="49">
        <v>135.0</v>
      </c>
      <c r="BA129" s="86">
        <f>IFERROR(__xludf.DUMMYFUNCTION("IMPORTRANGE(""https://docs.google.com/spreadsheets/d/1K9FdSDDcIaIccULM3XeD8ehMwbjQB3kapl3RppOhYx4/edit?usp=sharing"",""D16"")"),75.0)</f>
        <v>75</v>
      </c>
      <c r="BB129" s="123">
        <v>10.0</v>
      </c>
      <c r="BC129" s="123">
        <v>10.0</v>
      </c>
      <c r="BD129" s="51">
        <v>0.2</v>
      </c>
      <c r="BE129" s="46">
        <f t="shared" si="5"/>
        <v>68.4</v>
      </c>
      <c r="BF129" s="52"/>
      <c r="BG129" s="53">
        <f t="shared" si="6"/>
        <v>99.6</v>
      </c>
      <c r="BH129" s="53">
        <f t="shared" si="7"/>
        <v>43.6</v>
      </c>
      <c r="BI129" s="54">
        <f t="shared" si="8"/>
        <v>0.2912280702</v>
      </c>
      <c r="BJ129" s="47">
        <f t="shared" si="9"/>
        <v>0.1274853801</v>
      </c>
      <c r="BK129" s="55">
        <f t="shared" si="10"/>
        <v>0.26</v>
      </c>
      <c r="BL129" s="56">
        <f t="shared" si="11"/>
        <v>445</v>
      </c>
      <c r="BM129" s="57">
        <f t="shared" si="12"/>
        <v>0.2831460674</v>
      </c>
      <c r="BN129" s="46">
        <f t="shared" si="13"/>
        <v>1.4575</v>
      </c>
      <c r="BO129" s="46">
        <v>25.0</v>
      </c>
      <c r="BP129" s="46">
        <v>7.0</v>
      </c>
      <c r="BQ129" s="47">
        <v>1.25</v>
      </c>
      <c r="BR129" s="46">
        <f t="shared" si="14"/>
        <v>40</v>
      </c>
      <c r="BS129" s="46">
        <f t="shared" si="15"/>
        <v>95</v>
      </c>
      <c r="BT129" s="46" t="s">
        <v>113</v>
      </c>
      <c r="BU129" s="124"/>
      <c r="BV129" s="125" t="str">
        <f>IFERROR(__xludf.DUMMYFUNCTION("IMPORTRANGE(""https://docs.google.com/spreadsheets/d/1K9FdSDDcIaIccULM3XeD8ehMwbjQB3kapl3RppOhYx4/edit?usp=sharing"",""B16"")"),"И-234")</f>
        <v>И-234</v>
      </c>
      <c r="BW129" s="59" t="s">
        <v>593</v>
      </c>
      <c r="BX129" s="60"/>
      <c r="BY129" s="61" t="str">
        <f t="shared" si="28"/>
        <v>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v>
      </c>
      <c r="BZ129" s="66" t="s">
        <v>1225</v>
      </c>
      <c r="CA129" s="59" t="s">
        <v>1223</v>
      </c>
      <c r="CB129" s="62"/>
      <c r="CC129" s="59"/>
    </row>
    <row r="130" ht="30.0" customHeight="1">
      <c r="A130" s="26"/>
      <c r="B130" s="27" t="s">
        <v>1226</v>
      </c>
      <c r="C130" s="28" t="str">
        <f>IF(C131 = "стоп", "стоп" , "")</f>
        <v/>
      </c>
      <c r="D130" s="29">
        <f t="shared" si="26"/>
        <v>50</v>
      </c>
      <c r="E130" s="30" t="s">
        <v>1227</v>
      </c>
      <c r="F130" s="104" t="s">
        <v>1228</v>
      </c>
      <c r="G130" s="105" t="s">
        <v>1229</v>
      </c>
      <c r="H130" s="33">
        <v>900.0</v>
      </c>
      <c r="I130" s="34">
        <v>0.42</v>
      </c>
      <c r="J130" s="35">
        <f t="shared" si="2"/>
        <v>522</v>
      </c>
      <c r="K130" s="22" t="s">
        <v>1230</v>
      </c>
      <c r="L130" s="36" t="s">
        <v>84</v>
      </c>
      <c r="M130" s="36" t="s">
        <v>84</v>
      </c>
      <c r="N130" s="37" t="s">
        <v>85</v>
      </c>
      <c r="O130" s="38">
        <v>165.0</v>
      </c>
      <c r="P130" s="38">
        <v>140.0</v>
      </c>
      <c r="Q130" s="38">
        <v>90.0</v>
      </c>
      <c r="R130" s="38">
        <v>210.0</v>
      </c>
      <c r="S130" s="70" t="s">
        <v>1231</v>
      </c>
      <c r="T130" s="70" t="s">
        <v>1220</v>
      </c>
      <c r="U130" s="38" t="s">
        <v>1221</v>
      </c>
      <c r="V130" s="38" t="s">
        <v>1222</v>
      </c>
      <c r="W130" s="38" t="s">
        <v>589</v>
      </c>
      <c r="X130" s="122">
        <v>260.0</v>
      </c>
      <c r="Y130" s="40" t="s">
        <v>91</v>
      </c>
      <c r="Z130" s="38">
        <v>1.0</v>
      </c>
      <c r="AA130" s="122" t="s">
        <v>590</v>
      </c>
      <c r="AB130" s="38" t="s">
        <v>93</v>
      </c>
      <c r="AC130" s="41" t="s">
        <v>1232</v>
      </c>
      <c r="AD130" s="38" t="s">
        <v>95</v>
      </c>
      <c r="AE130" s="84" t="s">
        <v>1224</v>
      </c>
      <c r="AF130" s="38"/>
      <c r="AG130" s="38" t="s">
        <v>98</v>
      </c>
      <c r="AH130" s="38" t="s">
        <v>99</v>
      </c>
      <c r="AI130" s="44" t="s">
        <v>100</v>
      </c>
      <c r="AJ130" s="44">
        <v>0.0</v>
      </c>
      <c r="AK130" s="63" t="str">
        <f t="shared" si="16"/>
        <v>https://getfile.dokpub.com/yandex/get/https://disk.yandex.ru/d/PY2x3X0OhPEeIg/v1.mp4</v>
      </c>
      <c r="AL130" s="46" t="s">
        <v>102</v>
      </c>
      <c r="AM130" s="46" t="s">
        <v>103</v>
      </c>
      <c r="AN130" s="46" t="s">
        <v>104</v>
      </c>
      <c r="AO130" s="46" t="s">
        <v>105</v>
      </c>
      <c r="AP130" s="46" t="s">
        <v>106</v>
      </c>
      <c r="AQ130" s="46">
        <f t="shared" si="3"/>
        <v>630</v>
      </c>
      <c r="AR130" s="47">
        <f t="shared" si="4"/>
        <v>0.3</v>
      </c>
      <c r="AS130" s="46" t="s">
        <v>107</v>
      </c>
      <c r="AT130" s="46" t="s">
        <v>108</v>
      </c>
      <c r="AU130" s="46" t="s">
        <v>109</v>
      </c>
      <c r="AV130" s="46" t="s">
        <v>110</v>
      </c>
      <c r="AW130" s="46" t="s">
        <v>111</v>
      </c>
      <c r="AX130" s="48" t="s">
        <v>155</v>
      </c>
      <c r="AY130" s="49">
        <v>92.0</v>
      </c>
      <c r="AZ130" s="49">
        <v>151.0</v>
      </c>
      <c r="BA130" s="126">
        <f>BA129*2</f>
        <v>150</v>
      </c>
      <c r="BB130" s="127">
        <v>10.0</v>
      </c>
      <c r="BC130" s="127">
        <v>10.0</v>
      </c>
      <c r="BD130" s="51">
        <v>0.2</v>
      </c>
      <c r="BE130" s="46">
        <f t="shared" si="5"/>
        <v>104.4</v>
      </c>
      <c r="BF130" s="52"/>
      <c r="BG130" s="53">
        <f t="shared" si="6"/>
        <v>155.6</v>
      </c>
      <c r="BH130" s="53">
        <f t="shared" si="7"/>
        <v>96.6</v>
      </c>
      <c r="BI130" s="54">
        <f t="shared" si="8"/>
        <v>0.2980842912</v>
      </c>
      <c r="BJ130" s="47">
        <f t="shared" si="9"/>
        <v>0.1850574713</v>
      </c>
      <c r="BK130" s="55">
        <f t="shared" si="10"/>
        <v>0.3</v>
      </c>
      <c r="BL130" s="56">
        <f t="shared" si="11"/>
        <v>634</v>
      </c>
      <c r="BM130" s="57">
        <f t="shared" si="12"/>
        <v>0.2936908517</v>
      </c>
      <c r="BN130" s="46">
        <f t="shared" si="13"/>
        <v>2.646</v>
      </c>
      <c r="BO130" s="46">
        <v>25.0</v>
      </c>
      <c r="BP130" s="46">
        <v>7.0</v>
      </c>
      <c r="BQ130" s="47">
        <v>1.25</v>
      </c>
      <c r="BR130" s="46">
        <f t="shared" si="14"/>
        <v>48.75</v>
      </c>
      <c r="BS130" s="46">
        <f t="shared" si="15"/>
        <v>102.25</v>
      </c>
      <c r="BT130" s="46" t="s">
        <v>122</v>
      </c>
      <c r="BU130" s="65"/>
      <c r="BV130" s="59"/>
      <c r="BW130" s="59"/>
      <c r="BX130" s="60"/>
      <c r="BY130" s="61" t="str">
        <f t="shared" si="28"/>
        <v>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v>
      </c>
      <c r="BZ130" s="66" t="s">
        <v>1233</v>
      </c>
      <c r="CA130" s="59" t="s">
        <v>1232</v>
      </c>
      <c r="CB130" s="62"/>
      <c r="CC130" s="59"/>
    </row>
    <row r="131" ht="30.0" customHeight="1">
      <c r="A131" s="26"/>
      <c r="B131" s="67" t="s">
        <v>1234</v>
      </c>
      <c r="C131" s="68" t="str">
        <f>IF('Стоп-лист'!D$34 = "стоп", "стоп" , "")</f>
        <v/>
      </c>
      <c r="D131" s="29">
        <f t="shared" si="26"/>
        <v>50</v>
      </c>
      <c r="E131" s="30" t="s">
        <v>1235</v>
      </c>
      <c r="F131" s="104" t="s">
        <v>1236</v>
      </c>
      <c r="G131" s="105" t="s">
        <v>1237</v>
      </c>
      <c r="H131" s="33">
        <v>1300.0</v>
      </c>
      <c r="I131" s="34">
        <v>0.43</v>
      </c>
      <c r="J131" s="35">
        <f t="shared" si="2"/>
        <v>741</v>
      </c>
      <c r="K131" s="22" t="s">
        <v>1238</v>
      </c>
      <c r="L131" s="36" t="s">
        <v>84</v>
      </c>
      <c r="M131" s="36" t="s">
        <v>84</v>
      </c>
      <c r="N131" s="37" t="s">
        <v>85</v>
      </c>
      <c r="O131" s="38">
        <v>235.0</v>
      </c>
      <c r="P131" s="38">
        <v>230.0</v>
      </c>
      <c r="Q131" s="38">
        <v>110.0</v>
      </c>
      <c r="R131" s="38">
        <v>220.0</v>
      </c>
      <c r="S131" s="70" t="s">
        <v>1239</v>
      </c>
      <c r="T131" s="70" t="s">
        <v>1220</v>
      </c>
      <c r="U131" s="38" t="s">
        <v>1221</v>
      </c>
      <c r="V131" s="38" t="s">
        <v>1222</v>
      </c>
      <c r="W131" s="38" t="s">
        <v>589</v>
      </c>
      <c r="X131" s="122">
        <v>260.0</v>
      </c>
      <c r="Y131" s="40" t="s">
        <v>91</v>
      </c>
      <c r="Z131" s="40">
        <v>1.5</v>
      </c>
      <c r="AA131" s="122" t="s">
        <v>590</v>
      </c>
      <c r="AB131" s="38" t="s">
        <v>93</v>
      </c>
      <c r="AC131" s="41" t="s">
        <v>1240</v>
      </c>
      <c r="AD131" s="38" t="s">
        <v>95</v>
      </c>
      <c r="AE131" s="84" t="s">
        <v>1224</v>
      </c>
      <c r="AF131" s="38"/>
      <c r="AG131" s="38" t="s">
        <v>98</v>
      </c>
      <c r="AH131" s="38" t="s">
        <v>99</v>
      </c>
      <c r="AI131" s="44" t="s">
        <v>100</v>
      </c>
      <c r="AJ131" s="44">
        <v>0.0</v>
      </c>
      <c r="AK131" s="63" t="str">
        <f t="shared" si="16"/>
        <v>https://getfile.dokpub.com/yandex/get/https://disk.yandex.ru/d/PY2x3X0OhPEeIg/v1.mp4</v>
      </c>
      <c r="AL131" s="46" t="s">
        <v>102</v>
      </c>
      <c r="AM131" s="46" t="s">
        <v>103</v>
      </c>
      <c r="AN131" s="46" t="s">
        <v>104</v>
      </c>
      <c r="AO131" s="46" t="s">
        <v>105</v>
      </c>
      <c r="AP131" s="46" t="s">
        <v>106</v>
      </c>
      <c r="AQ131" s="46">
        <f t="shared" si="3"/>
        <v>871</v>
      </c>
      <c r="AR131" s="47">
        <f t="shared" si="4"/>
        <v>0.33</v>
      </c>
      <c r="AS131" s="46" t="s">
        <v>107</v>
      </c>
      <c r="AT131" s="46" t="s">
        <v>108</v>
      </c>
      <c r="AU131" s="46" t="s">
        <v>109</v>
      </c>
      <c r="AV131" s="46" t="s">
        <v>110</v>
      </c>
      <c r="AW131" s="46" t="s">
        <v>111</v>
      </c>
      <c r="AX131" s="48" t="s">
        <v>155</v>
      </c>
      <c r="AY131" s="49">
        <v>118.0</v>
      </c>
      <c r="AZ131" s="49">
        <v>183.0</v>
      </c>
      <c r="BA131" s="126">
        <f>BA129*3</f>
        <v>225</v>
      </c>
      <c r="BB131" s="127">
        <v>15.0</v>
      </c>
      <c r="BC131" s="127">
        <v>15.0</v>
      </c>
      <c r="BD131" s="51">
        <v>0.2</v>
      </c>
      <c r="BE131" s="46">
        <f t="shared" si="5"/>
        <v>148.2</v>
      </c>
      <c r="BF131" s="52"/>
      <c r="BG131" s="53">
        <f t="shared" si="6"/>
        <v>219.8</v>
      </c>
      <c r="BH131" s="53">
        <f t="shared" si="7"/>
        <v>154.8</v>
      </c>
      <c r="BI131" s="47">
        <f t="shared" si="8"/>
        <v>0.2966261808</v>
      </c>
      <c r="BJ131" s="47">
        <f t="shared" si="9"/>
        <v>0.2089068826</v>
      </c>
      <c r="BK131" s="55">
        <f t="shared" si="10"/>
        <v>0.33</v>
      </c>
      <c r="BL131" s="56">
        <f t="shared" si="11"/>
        <v>874</v>
      </c>
      <c r="BM131" s="57">
        <f t="shared" si="12"/>
        <v>0.2988558352</v>
      </c>
      <c r="BN131" s="46">
        <f t="shared" si="13"/>
        <v>5.566</v>
      </c>
      <c r="BO131" s="46">
        <v>25.0</v>
      </c>
      <c r="BP131" s="46">
        <v>7.0</v>
      </c>
      <c r="BQ131" s="47">
        <v>1.25</v>
      </c>
      <c r="BR131" s="46">
        <f t="shared" si="14"/>
        <v>75</v>
      </c>
      <c r="BS131" s="46">
        <f t="shared" si="15"/>
        <v>108</v>
      </c>
      <c r="BT131" s="46" t="s">
        <v>131</v>
      </c>
      <c r="BU131" s="65"/>
      <c r="BV131" s="59"/>
      <c r="BW131" s="59"/>
      <c r="BX131" s="60"/>
      <c r="BY131" s="61" t="str">
        <f t="shared" si="28"/>
        <v>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v>
      </c>
      <c r="BZ131" s="66" t="s">
        <v>1241</v>
      </c>
      <c r="CA131" s="59" t="s">
        <v>1240</v>
      </c>
      <c r="CB131" s="62"/>
      <c r="CC131" s="59"/>
    </row>
    <row r="132" ht="30.0" customHeight="1">
      <c r="A132" s="26"/>
      <c r="B132" s="67" t="s">
        <v>1242</v>
      </c>
      <c r="C132" s="68" t="str">
        <f>IF('Стоп-лист'!C$34 = "стоп", "стоп" , "")</f>
        <v/>
      </c>
      <c r="D132" s="29">
        <f t="shared" si="26"/>
        <v>50</v>
      </c>
      <c r="E132" s="30" t="s">
        <v>1243</v>
      </c>
      <c r="F132" s="104" t="s">
        <v>1244</v>
      </c>
      <c r="G132" s="105" t="s">
        <v>1245</v>
      </c>
      <c r="H132" s="33">
        <v>2300.0</v>
      </c>
      <c r="I132" s="34">
        <v>0.44</v>
      </c>
      <c r="J132" s="35">
        <f t="shared" si="2"/>
        <v>1288</v>
      </c>
      <c r="K132" s="22" t="s">
        <v>1246</v>
      </c>
      <c r="L132" s="36" t="s">
        <v>84</v>
      </c>
      <c r="M132" s="36" t="s">
        <v>84</v>
      </c>
      <c r="N132" s="37" t="s">
        <v>85</v>
      </c>
      <c r="O132" s="38">
        <v>470.0</v>
      </c>
      <c r="P132" s="38">
        <v>160.0</v>
      </c>
      <c r="Q132" s="38">
        <v>150.0</v>
      </c>
      <c r="R132" s="38">
        <v>240.0</v>
      </c>
      <c r="S132" s="70" t="s">
        <v>1247</v>
      </c>
      <c r="T132" s="70" t="s">
        <v>1220</v>
      </c>
      <c r="U132" s="38" t="s">
        <v>1221</v>
      </c>
      <c r="V132" s="38" t="s">
        <v>1222</v>
      </c>
      <c r="W132" s="38" t="s">
        <v>589</v>
      </c>
      <c r="X132" s="122">
        <v>260.0</v>
      </c>
      <c r="Y132" s="40">
        <v>1.0</v>
      </c>
      <c r="Z132" s="40">
        <v>1.5</v>
      </c>
      <c r="AA132" s="122" t="s">
        <v>590</v>
      </c>
      <c r="AB132" s="38" t="s">
        <v>93</v>
      </c>
      <c r="AC132" s="41" t="s">
        <v>1248</v>
      </c>
      <c r="AD132" s="38" t="s">
        <v>95</v>
      </c>
      <c r="AE132" s="84" t="s">
        <v>1224</v>
      </c>
      <c r="AF132" s="38"/>
      <c r="AG132" s="38" t="s">
        <v>98</v>
      </c>
      <c r="AH132" s="38" t="s">
        <v>99</v>
      </c>
      <c r="AI132" s="44" t="s">
        <v>100</v>
      </c>
      <c r="AJ132" s="44">
        <v>0.0</v>
      </c>
      <c r="AK132" s="63" t="str">
        <f t="shared" si="16"/>
        <v>https://getfile.dokpub.com/yandex/get/https://disk.yandex.ru/d/PY2x3X0OhPEeIg/v1.mp4</v>
      </c>
      <c r="AL132" s="46" t="s">
        <v>102</v>
      </c>
      <c r="AM132" s="46" t="s">
        <v>103</v>
      </c>
      <c r="AN132" s="46" t="s">
        <v>104</v>
      </c>
      <c r="AO132" s="46" t="s">
        <v>105</v>
      </c>
      <c r="AP132" s="46" t="s">
        <v>106</v>
      </c>
      <c r="AQ132" s="46">
        <f t="shared" si="3"/>
        <v>1449</v>
      </c>
      <c r="AR132" s="47">
        <f t="shared" si="4"/>
        <v>0.37</v>
      </c>
      <c r="AS132" s="46" t="s">
        <v>107</v>
      </c>
      <c r="AT132" s="46" t="s">
        <v>108</v>
      </c>
      <c r="AU132" s="46" t="s">
        <v>109</v>
      </c>
      <c r="AV132" s="46" t="s">
        <v>110</v>
      </c>
      <c r="AW132" s="46" t="s">
        <v>111</v>
      </c>
      <c r="AX132" s="48" t="s">
        <v>155</v>
      </c>
      <c r="AY132" s="49">
        <v>163.0</v>
      </c>
      <c r="AZ132" s="49">
        <v>234.0</v>
      </c>
      <c r="BA132" s="126">
        <f>BA131*2</f>
        <v>450</v>
      </c>
      <c r="BB132" s="127">
        <v>20.0</v>
      </c>
      <c r="BC132" s="127">
        <v>20.0</v>
      </c>
      <c r="BD132" s="51">
        <v>0.2</v>
      </c>
      <c r="BE132" s="46">
        <f t="shared" si="5"/>
        <v>257.6</v>
      </c>
      <c r="BF132" s="52"/>
      <c r="BG132" s="53">
        <f t="shared" si="6"/>
        <v>377.4</v>
      </c>
      <c r="BH132" s="53">
        <f t="shared" si="7"/>
        <v>306.4</v>
      </c>
      <c r="BI132" s="47">
        <f t="shared" si="8"/>
        <v>0.2930124224</v>
      </c>
      <c r="BJ132" s="47">
        <f t="shared" si="9"/>
        <v>0.2378881988</v>
      </c>
      <c r="BK132" s="55">
        <f t="shared" si="10"/>
        <v>0.37</v>
      </c>
      <c r="BL132" s="56">
        <f t="shared" si="11"/>
        <v>1465</v>
      </c>
      <c r="BM132" s="57">
        <f t="shared" si="12"/>
        <v>0.3058020478</v>
      </c>
      <c r="BN132" s="46">
        <f t="shared" si="13"/>
        <v>5.76</v>
      </c>
      <c r="BO132" s="46">
        <v>25.0</v>
      </c>
      <c r="BP132" s="46">
        <v>7.0</v>
      </c>
      <c r="BQ132" s="47">
        <v>1.25</v>
      </c>
      <c r="BR132" s="46">
        <f t="shared" si="14"/>
        <v>75</v>
      </c>
      <c r="BS132" s="46">
        <f t="shared" si="15"/>
        <v>159</v>
      </c>
      <c r="BT132" s="46" t="s">
        <v>139</v>
      </c>
      <c r="BU132" s="65"/>
      <c r="BV132" s="59"/>
      <c r="BW132" s="59"/>
      <c r="BX132" s="60"/>
      <c r="BY132" s="61" t="str">
        <f t="shared" si="28"/>
        <v>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v>
      </c>
      <c r="BZ132" s="66" t="s">
        <v>1249</v>
      </c>
      <c r="CA132" s="59" t="s">
        <v>1248</v>
      </c>
      <c r="CB132" s="62"/>
      <c r="CC132" s="59"/>
    </row>
    <row r="133" ht="30.0" customHeight="1">
      <c r="A133" s="26"/>
      <c r="B133" s="67" t="s">
        <v>1250</v>
      </c>
      <c r="C133" s="68" t="str">
        <f>IF('Стоп-лист'!C$34 = "стоп", "стоп" , "")</f>
        <v/>
      </c>
      <c r="D133" s="29">
        <f t="shared" si="26"/>
        <v>50</v>
      </c>
      <c r="E133" s="30" t="s">
        <v>1251</v>
      </c>
      <c r="F133" s="104" t="s">
        <v>1252</v>
      </c>
      <c r="G133" s="105" t="s">
        <v>1253</v>
      </c>
      <c r="H133" s="33">
        <v>3400.0</v>
      </c>
      <c r="I133" s="34">
        <v>0.44</v>
      </c>
      <c r="J133" s="35">
        <f t="shared" si="2"/>
        <v>1904</v>
      </c>
      <c r="K133" s="22" t="s">
        <v>1254</v>
      </c>
      <c r="L133" s="36" t="s">
        <v>83</v>
      </c>
      <c r="M133" s="36" t="s">
        <v>84</v>
      </c>
      <c r="N133" s="37" t="s">
        <v>85</v>
      </c>
      <c r="O133" s="38">
        <v>640.0</v>
      </c>
      <c r="P133" s="38">
        <v>210.0</v>
      </c>
      <c r="Q133" s="38">
        <v>170.0</v>
      </c>
      <c r="R133" s="38">
        <v>220.0</v>
      </c>
      <c r="S133" s="70" t="s">
        <v>1255</v>
      </c>
      <c r="T133" s="70" t="s">
        <v>1220</v>
      </c>
      <c r="U133" s="38" t="s">
        <v>1221</v>
      </c>
      <c r="V133" s="38" t="s">
        <v>298</v>
      </c>
      <c r="W133" s="38" t="s">
        <v>589</v>
      </c>
      <c r="X133" s="122">
        <v>260.0</v>
      </c>
      <c r="Y133" s="40">
        <v>1.5</v>
      </c>
      <c r="Z133" s="40">
        <v>1.5</v>
      </c>
      <c r="AA133" s="122" t="s">
        <v>590</v>
      </c>
      <c r="AB133" s="38" t="s">
        <v>93</v>
      </c>
      <c r="AC133" s="41" t="s">
        <v>1256</v>
      </c>
      <c r="AD133" s="38" t="s">
        <v>95</v>
      </c>
      <c r="AE133" s="84" t="s">
        <v>1224</v>
      </c>
      <c r="AF133" s="38"/>
      <c r="AG133" s="38" t="s">
        <v>98</v>
      </c>
      <c r="AH133" s="38" t="s">
        <v>99</v>
      </c>
      <c r="AI133" s="44" t="s">
        <v>100</v>
      </c>
      <c r="AJ133" s="44">
        <v>0.0</v>
      </c>
      <c r="AK133" s="63" t="str">
        <f t="shared" si="16"/>
        <v>https://getfile.dokpub.com/yandex/get/https://disk.yandex.ru/d/PY2x3X0OhPEeIg/v1.mp4</v>
      </c>
      <c r="AL133" s="46" t="s">
        <v>102</v>
      </c>
      <c r="AM133" s="46" t="s">
        <v>103</v>
      </c>
      <c r="AN133" s="46" t="s">
        <v>104</v>
      </c>
      <c r="AO133" s="46" t="s">
        <v>105</v>
      </c>
      <c r="AP133" s="46" t="s">
        <v>106</v>
      </c>
      <c r="AQ133" s="46">
        <f t="shared" si="3"/>
        <v>2108</v>
      </c>
      <c r="AR133" s="47">
        <f t="shared" si="4"/>
        <v>0.38</v>
      </c>
      <c r="AS133" s="46" t="s">
        <v>107</v>
      </c>
      <c r="AT133" s="46" t="s">
        <v>108</v>
      </c>
      <c r="AU133" s="46" t="s">
        <v>109</v>
      </c>
      <c r="AV133" s="46" t="s">
        <v>110</v>
      </c>
      <c r="AW133" s="46" t="s">
        <v>111</v>
      </c>
      <c r="AX133" s="48" t="s">
        <v>155</v>
      </c>
      <c r="AY133" s="49">
        <v>224.0</v>
      </c>
      <c r="AZ133" s="49">
        <v>309.0</v>
      </c>
      <c r="BA133" s="126">
        <f>BA131*3</f>
        <v>675</v>
      </c>
      <c r="BB133" s="127">
        <v>30.0</v>
      </c>
      <c r="BC133" s="127">
        <v>30.0</v>
      </c>
      <c r="BD133" s="51">
        <v>0.2</v>
      </c>
      <c r="BE133" s="46">
        <f t="shared" si="5"/>
        <v>380.8</v>
      </c>
      <c r="BF133" s="52"/>
      <c r="BG133" s="53">
        <f t="shared" si="6"/>
        <v>564.2</v>
      </c>
      <c r="BH133" s="53">
        <f t="shared" si="7"/>
        <v>479.2</v>
      </c>
      <c r="BI133" s="47">
        <f t="shared" si="8"/>
        <v>0.2963235294</v>
      </c>
      <c r="BJ133" s="47">
        <f t="shared" si="9"/>
        <v>0.2516806723</v>
      </c>
      <c r="BK133" s="55">
        <f t="shared" si="10"/>
        <v>0.38</v>
      </c>
      <c r="BL133" s="56">
        <f t="shared" si="11"/>
        <v>2126</v>
      </c>
      <c r="BM133" s="57">
        <f t="shared" si="12"/>
        <v>0.3089369708</v>
      </c>
      <c r="BN133" s="46">
        <f t="shared" si="13"/>
        <v>7.854</v>
      </c>
      <c r="BO133" s="46">
        <v>25.0</v>
      </c>
      <c r="BP133" s="46">
        <v>7.0</v>
      </c>
      <c r="BQ133" s="47">
        <v>1.25</v>
      </c>
      <c r="BR133" s="46">
        <f t="shared" si="14"/>
        <v>92.5</v>
      </c>
      <c r="BS133" s="46">
        <f t="shared" si="15"/>
        <v>216.5</v>
      </c>
      <c r="BT133" s="46" t="s">
        <v>147</v>
      </c>
      <c r="BU133" s="65"/>
      <c r="BV133" s="59"/>
      <c r="BW133" s="59"/>
      <c r="BX133" s="60"/>
      <c r="BY133" s="61" t="str">
        <f t="shared" si="28"/>
        <v>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v>
      </c>
      <c r="BZ133" s="66" t="s">
        <v>1257</v>
      </c>
      <c r="CA133" s="59" t="s">
        <v>1256</v>
      </c>
      <c r="CB133" s="62"/>
      <c r="CC133" s="59"/>
    </row>
    <row r="134" ht="30.0" customHeight="1">
      <c r="A134" s="26"/>
      <c r="B134" s="67" t="s">
        <v>1258</v>
      </c>
      <c r="C134" s="68" t="str">
        <f>IF('Стоп-лист'!C$34 = "стоп", "стоп" , "")</f>
        <v/>
      </c>
      <c r="D134" s="29">
        <f t="shared" si="26"/>
        <v>50</v>
      </c>
      <c r="E134" s="30" t="s">
        <v>1259</v>
      </c>
      <c r="F134" s="104" t="s">
        <v>1260</v>
      </c>
      <c r="G134" s="106" t="s">
        <v>1261</v>
      </c>
      <c r="H134" s="33">
        <v>4600.0</v>
      </c>
      <c r="I134" s="34">
        <v>0.39</v>
      </c>
      <c r="J134" s="35">
        <f t="shared" si="2"/>
        <v>2806</v>
      </c>
      <c r="K134" s="22" t="s">
        <v>1262</v>
      </c>
      <c r="L134" s="36" t="s">
        <v>83</v>
      </c>
      <c r="M134" s="36" t="s">
        <v>84</v>
      </c>
      <c r="N134" s="37" t="s">
        <v>85</v>
      </c>
      <c r="O134" s="38">
        <v>950.0</v>
      </c>
      <c r="P134" s="38">
        <v>300.0</v>
      </c>
      <c r="Q134" s="38">
        <v>200.0</v>
      </c>
      <c r="R134" s="38">
        <v>500.0</v>
      </c>
      <c r="S134" s="70" t="s">
        <v>1263</v>
      </c>
      <c r="T134" s="70" t="s">
        <v>1220</v>
      </c>
      <c r="U134" s="38" t="s">
        <v>1221</v>
      </c>
      <c r="V134" s="38" t="s">
        <v>298</v>
      </c>
      <c r="W134" s="38" t="s">
        <v>589</v>
      </c>
      <c r="X134" s="122">
        <v>260.0</v>
      </c>
      <c r="Y134" s="40">
        <v>2.0</v>
      </c>
      <c r="Z134" s="40">
        <v>1.5</v>
      </c>
      <c r="AA134" s="122" t="s">
        <v>590</v>
      </c>
      <c r="AB134" s="38" t="s">
        <v>93</v>
      </c>
      <c r="AC134" s="41" t="s">
        <v>1264</v>
      </c>
      <c r="AD134" s="38" t="s">
        <v>95</v>
      </c>
      <c r="AE134" s="84" t="s">
        <v>1224</v>
      </c>
      <c r="AF134" s="38"/>
      <c r="AG134" s="38" t="s">
        <v>98</v>
      </c>
      <c r="AH134" s="38" t="s">
        <v>99</v>
      </c>
      <c r="AI134" s="44" t="s">
        <v>100</v>
      </c>
      <c r="AJ134" s="44">
        <v>0.0</v>
      </c>
      <c r="AK134" s="63" t="str">
        <f t="shared" si="16"/>
        <v>https://getfile.dokpub.com/yandex/get/https://disk.yandex.ru/d/PY2x3X0OhPEeIg/v1.mp4</v>
      </c>
      <c r="AL134" s="46" t="s">
        <v>102</v>
      </c>
      <c r="AM134" s="46" t="s">
        <v>103</v>
      </c>
      <c r="AN134" s="46" t="s">
        <v>104</v>
      </c>
      <c r="AO134" s="46" t="s">
        <v>105</v>
      </c>
      <c r="AP134" s="46" t="s">
        <v>106</v>
      </c>
      <c r="AQ134" s="46">
        <f t="shared" si="3"/>
        <v>3174</v>
      </c>
      <c r="AR134" s="47">
        <f t="shared" si="4"/>
        <v>0.31</v>
      </c>
      <c r="AS134" s="46" t="s">
        <v>107</v>
      </c>
      <c r="AT134" s="46" t="s">
        <v>108</v>
      </c>
      <c r="AU134" s="46" t="s">
        <v>109</v>
      </c>
      <c r="AV134" s="46" t="s">
        <v>110</v>
      </c>
      <c r="AW134" s="46" t="s">
        <v>111</v>
      </c>
      <c r="AX134" s="48" t="s">
        <v>112</v>
      </c>
      <c r="AY134" s="49">
        <v>408.0</v>
      </c>
      <c r="AZ134" s="49">
        <v>569.0</v>
      </c>
      <c r="BA134" s="126">
        <f>BA132*2</f>
        <v>900</v>
      </c>
      <c r="BB134" s="127">
        <v>30.0</v>
      </c>
      <c r="BC134" s="127">
        <v>80.0</v>
      </c>
      <c r="BD134" s="51">
        <v>0.2</v>
      </c>
      <c r="BE134" s="46">
        <f t="shared" si="5"/>
        <v>561.2</v>
      </c>
      <c r="BF134" s="52"/>
      <c r="BG134" s="53">
        <f t="shared" si="6"/>
        <v>826.8</v>
      </c>
      <c r="BH134" s="53">
        <f t="shared" si="7"/>
        <v>665.8</v>
      </c>
      <c r="BI134" s="47">
        <f t="shared" si="8"/>
        <v>0.2946543122</v>
      </c>
      <c r="BJ134" s="47">
        <f t="shared" si="9"/>
        <v>0.237277263</v>
      </c>
      <c r="BK134" s="55">
        <f t="shared" si="10"/>
        <v>0.31</v>
      </c>
      <c r="BL134" s="56">
        <f t="shared" si="11"/>
        <v>3194</v>
      </c>
      <c r="BM134" s="57">
        <f t="shared" si="12"/>
        <v>0.3056355667</v>
      </c>
      <c r="BN134" s="46">
        <f t="shared" si="13"/>
        <v>30</v>
      </c>
      <c r="BO134" s="46">
        <v>25.0</v>
      </c>
      <c r="BP134" s="46">
        <v>7.0</v>
      </c>
      <c r="BQ134" s="47">
        <v>1.25</v>
      </c>
      <c r="BR134" s="46">
        <f t="shared" si="14"/>
        <v>285</v>
      </c>
      <c r="BS134" s="46">
        <f t="shared" si="15"/>
        <v>284</v>
      </c>
      <c r="BT134" s="46" t="s">
        <v>156</v>
      </c>
      <c r="BU134" s="65"/>
      <c r="BV134" s="59"/>
      <c r="BW134" s="59"/>
      <c r="BX134" s="60"/>
      <c r="BY134" s="61" t="str">
        <f t="shared" si="28"/>
        <v>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v>
      </c>
      <c r="BZ134" s="66" t="s">
        <v>1265</v>
      </c>
      <c r="CA134" s="59" t="s">
        <v>1264</v>
      </c>
      <c r="CB134" s="62"/>
      <c r="CC134" s="59"/>
    </row>
    <row r="135" ht="30.0" customHeight="1">
      <c r="A135" s="26"/>
      <c r="B135" s="67" t="s">
        <v>1266</v>
      </c>
      <c r="C135" s="68" t="str">
        <f>IF('Стоп-лист'!C$34 = "стоп", "стоп" , "")</f>
        <v/>
      </c>
      <c r="D135" s="29">
        <f t="shared" si="26"/>
        <v>50</v>
      </c>
      <c r="E135" s="30" t="s">
        <v>1267</v>
      </c>
      <c r="F135" s="104" t="s">
        <v>1268</v>
      </c>
      <c r="G135" s="106" t="s">
        <v>1269</v>
      </c>
      <c r="H135" s="33">
        <v>6900.0</v>
      </c>
      <c r="I135" s="34">
        <v>0.41</v>
      </c>
      <c r="J135" s="35">
        <f t="shared" si="2"/>
        <v>4071</v>
      </c>
      <c r="K135" s="22" t="s">
        <v>1270</v>
      </c>
      <c r="L135" s="36" t="s">
        <v>83</v>
      </c>
      <c r="M135" s="36" t="s">
        <v>84</v>
      </c>
      <c r="N135" s="37" t="s">
        <v>85</v>
      </c>
      <c r="O135" s="38">
        <v>1450.0</v>
      </c>
      <c r="P135" s="38">
        <v>300.0</v>
      </c>
      <c r="Q135" s="38">
        <v>250.0</v>
      </c>
      <c r="R135" s="38">
        <v>550.0</v>
      </c>
      <c r="S135" s="70" t="s">
        <v>1271</v>
      </c>
      <c r="T135" s="70" t="s">
        <v>1220</v>
      </c>
      <c r="U135" s="38" t="s">
        <v>1221</v>
      </c>
      <c r="V135" s="38" t="s">
        <v>298</v>
      </c>
      <c r="W135" s="38" t="s">
        <v>589</v>
      </c>
      <c r="X135" s="122">
        <v>260.0</v>
      </c>
      <c r="Y135" s="40">
        <v>3.0</v>
      </c>
      <c r="Z135" s="40">
        <v>1.5</v>
      </c>
      <c r="AA135" s="122" t="s">
        <v>590</v>
      </c>
      <c r="AB135" s="38" t="s">
        <v>93</v>
      </c>
      <c r="AC135" s="41" t="s">
        <v>1272</v>
      </c>
      <c r="AD135" s="38" t="s">
        <v>95</v>
      </c>
      <c r="AE135" s="84" t="s">
        <v>1224</v>
      </c>
      <c r="AF135" s="38"/>
      <c r="AG135" s="38" t="s">
        <v>98</v>
      </c>
      <c r="AH135" s="38" t="s">
        <v>99</v>
      </c>
      <c r="AI135" s="44" t="s">
        <v>100</v>
      </c>
      <c r="AJ135" s="44">
        <v>0.0</v>
      </c>
      <c r="AK135" s="63" t="str">
        <f t="shared" si="16"/>
        <v>https://getfile.dokpub.com/yandex/get/https://disk.yandex.ru/d/PY2x3X0OhPEeIg/v1.mp4</v>
      </c>
      <c r="AL135" s="46" t="s">
        <v>102</v>
      </c>
      <c r="AM135" s="46" t="s">
        <v>103</v>
      </c>
      <c r="AN135" s="46" t="s">
        <v>104</v>
      </c>
      <c r="AO135" s="46" t="s">
        <v>105</v>
      </c>
      <c r="AP135" s="46" t="s">
        <v>106</v>
      </c>
      <c r="AQ135" s="46">
        <f t="shared" si="3"/>
        <v>4554</v>
      </c>
      <c r="AR135" s="47">
        <f t="shared" si="4"/>
        <v>0.34</v>
      </c>
      <c r="AS135" s="46" t="s">
        <v>107</v>
      </c>
      <c r="AT135" s="46" t="s">
        <v>108</v>
      </c>
      <c r="AU135" s="46" t="s">
        <v>109</v>
      </c>
      <c r="AV135" s="46" t="s">
        <v>110</v>
      </c>
      <c r="AW135" s="46" t="s">
        <v>111</v>
      </c>
      <c r="AX135" s="48" t="s">
        <v>112</v>
      </c>
      <c r="AY135" s="49">
        <v>583.0</v>
      </c>
      <c r="AZ135" s="49">
        <v>796.0</v>
      </c>
      <c r="BA135" s="126">
        <f>BA132*3</f>
        <v>1350</v>
      </c>
      <c r="BB135" s="127">
        <v>40.0</v>
      </c>
      <c r="BC135" s="127">
        <v>80.0</v>
      </c>
      <c r="BD135" s="51">
        <v>0.2</v>
      </c>
      <c r="BE135" s="46">
        <f t="shared" si="5"/>
        <v>814.2</v>
      </c>
      <c r="BF135" s="52"/>
      <c r="BG135" s="53">
        <f t="shared" si="6"/>
        <v>1203.8</v>
      </c>
      <c r="BH135" s="53">
        <f t="shared" si="7"/>
        <v>990.8</v>
      </c>
      <c r="BI135" s="47">
        <f t="shared" si="8"/>
        <v>0.2957013019</v>
      </c>
      <c r="BJ135" s="47">
        <f t="shared" si="9"/>
        <v>0.2433800049</v>
      </c>
      <c r="BK135" s="55">
        <f t="shared" si="10"/>
        <v>0.34</v>
      </c>
      <c r="BL135" s="56">
        <f t="shared" si="11"/>
        <v>4597</v>
      </c>
      <c r="BM135" s="57">
        <f t="shared" si="12"/>
        <v>0.3070698281</v>
      </c>
      <c r="BN135" s="46">
        <f t="shared" si="13"/>
        <v>41.25</v>
      </c>
      <c r="BO135" s="46">
        <v>25.0</v>
      </c>
      <c r="BP135" s="46">
        <v>7.0</v>
      </c>
      <c r="BQ135" s="47">
        <v>1.25</v>
      </c>
      <c r="BR135" s="46">
        <f t="shared" si="14"/>
        <v>390</v>
      </c>
      <c r="BS135" s="46">
        <f t="shared" si="15"/>
        <v>406</v>
      </c>
      <c r="BT135" s="46" t="s">
        <v>164</v>
      </c>
      <c r="BU135" s="65"/>
      <c r="BV135" s="59"/>
      <c r="BW135" s="59"/>
      <c r="BX135" s="60"/>
      <c r="BY135" s="61" t="str">
        <f t="shared" si="28"/>
        <v>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v>
      </c>
      <c r="BZ135" s="66" t="s">
        <v>1273</v>
      </c>
      <c r="CA135" s="59" t="s">
        <v>1272</v>
      </c>
      <c r="CB135" s="62"/>
      <c r="CC135" s="59"/>
    </row>
    <row r="136" ht="30.0" customHeight="1">
      <c r="A136" s="26"/>
      <c r="B136" s="67" t="s">
        <v>1274</v>
      </c>
      <c r="C136" s="68" t="str">
        <f>IF('Стоп-лист'!C$34 = "стоп", "стоп" , "")</f>
        <v/>
      </c>
      <c r="D136" s="29">
        <f t="shared" si="26"/>
        <v>50</v>
      </c>
      <c r="E136" s="30" t="s">
        <v>1275</v>
      </c>
      <c r="F136" s="104" t="s">
        <v>1276</v>
      </c>
      <c r="G136" s="106" t="s">
        <v>1277</v>
      </c>
      <c r="H136" s="33">
        <v>10200.0</v>
      </c>
      <c r="I136" s="34">
        <v>0.48</v>
      </c>
      <c r="J136" s="35">
        <f t="shared" si="2"/>
        <v>5304</v>
      </c>
      <c r="K136" s="22" t="s">
        <v>1278</v>
      </c>
      <c r="L136" s="36" t="s">
        <v>83</v>
      </c>
      <c r="M136" s="36" t="s">
        <v>84</v>
      </c>
      <c r="N136" s="37" t="s">
        <v>85</v>
      </c>
      <c r="O136" s="38">
        <v>1900.0</v>
      </c>
      <c r="P136" s="38">
        <v>350.0</v>
      </c>
      <c r="Q136" s="38">
        <v>250.0</v>
      </c>
      <c r="R136" s="38">
        <v>550.0</v>
      </c>
      <c r="S136" s="70" t="s">
        <v>1279</v>
      </c>
      <c r="T136" s="70" t="s">
        <v>1220</v>
      </c>
      <c r="U136" s="38" t="s">
        <v>1221</v>
      </c>
      <c r="V136" s="38" t="s">
        <v>298</v>
      </c>
      <c r="W136" s="38" t="s">
        <v>589</v>
      </c>
      <c r="X136" s="122">
        <v>260.0</v>
      </c>
      <c r="Y136" s="40">
        <v>4.0</v>
      </c>
      <c r="Z136" s="40">
        <v>1.5</v>
      </c>
      <c r="AA136" s="122" t="s">
        <v>590</v>
      </c>
      <c r="AB136" s="38" t="s">
        <v>93</v>
      </c>
      <c r="AC136" s="41" t="s">
        <v>1280</v>
      </c>
      <c r="AD136" s="38" t="s">
        <v>95</v>
      </c>
      <c r="AE136" s="84" t="s">
        <v>1224</v>
      </c>
      <c r="AF136" s="38"/>
      <c r="AG136" s="38" t="s">
        <v>98</v>
      </c>
      <c r="AH136" s="38" t="s">
        <v>99</v>
      </c>
      <c r="AI136" s="44" t="s">
        <v>100</v>
      </c>
      <c r="AJ136" s="44">
        <v>0.0</v>
      </c>
      <c r="AK136" s="63" t="str">
        <f t="shared" si="16"/>
        <v>https://getfile.dokpub.com/yandex/get/https://disk.yandex.ru/d/PY2x3X0OhPEeIg/v1.mp4</v>
      </c>
      <c r="AL136" s="46" t="s">
        <v>102</v>
      </c>
      <c r="AM136" s="46" t="s">
        <v>103</v>
      </c>
      <c r="AN136" s="46" t="s">
        <v>104</v>
      </c>
      <c r="AO136" s="46" t="s">
        <v>105</v>
      </c>
      <c r="AP136" s="46" t="s">
        <v>106</v>
      </c>
      <c r="AQ136" s="46">
        <f t="shared" si="3"/>
        <v>5916</v>
      </c>
      <c r="AR136" s="47">
        <f t="shared" si="4"/>
        <v>0.42</v>
      </c>
      <c r="AS136" s="46" t="s">
        <v>107</v>
      </c>
      <c r="AT136" s="46" t="s">
        <v>108</v>
      </c>
      <c r="AU136" s="46" t="s">
        <v>109</v>
      </c>
      <c r="AV136" s="46" t="s">
        <v>110</v>
      </c>
      <c r="AW136" s="46" t="s">
        <v>111</v>
      </c>
      <c r="AX136" s="48" t="s">
        <v>112</v>
      </c>
      <c r="AY136" s="49">
        <v>772.0</v>
      </c>
      <c r="AZ136" s="49">
        <v>1030.0</v>
      </c>
      <c r="BA136" s="126">
        <f>BA132*4</f>
        <v>1800</v>
      </c>
      <c r="BB136" s="127">
        <v>40.0</v>
      </c>
      <c r="BC136" s="127">
        <v>80.0</v>
      </c>
      <c r="BD136" s="51">
        <v>0.2</v>
      </c>
      <c r="BE136" s="46">
        <f t="shared" si="5"/>
        <v>1060.8</v>
      </c>
      <c r="BF136" s="52"/>
      <c r="BG136" s="53">
        <f t="shared" si="6"/>
        <v>1551.2</v>
      </c>
      <c r="BH136" s="53">
        <f t="shared" si="7"/>
        <v>1293.2</v>
      </c>
      <c r="BI136" s="47">
        <f t="shared" si="8"/>
        <v>0.2924585219</v>
      </c>
      <c r="BJ136" s="47">
        <f t="shared" si="9"/>
        <v>0.2438159879</v>
      </c>
      <c r="BK136" s="55">
        <f t="shared" si="10"/>
        <v>0.42</v>
      </c>
      <c r="BL136" s="56">
        <f t="shared" si="11"/>
        <v>5986</v>
      </c>
      <c r="BM136" s="57">
        <f t="shared" si="12"/>
        <v>0.307183428</v>
      </c>
      <c r="BN136" s="46">
        <f t="shared" si="13"/>
        <v>48.125</v>
      </c>
      <c r="BO136" s="46">
        <v>25.0</v>
      </c>
      <c r="BP136" s="46">
        <v>7.0</v>
      </c>
      <c r="BQ136" s="47">
        <v>1.25</v>
      </c>
      <c r="BR136" s="46">
        <f t="shared" si="14"/>
        <v>451.25</v>
      </c>
      <c r="BS136" s="46">
        <f t="shared" si="15"/>
        <v>578.75</v>
      </c>
      <c r="BT136" s="46" t="s">
        <v>172</v>
      </c>
      <c r="BU136" s="65"/>
      <c r="BV136" s="59"/>
      <c r="BW136" s="59"/>
      <c r="BX136" s="60"/>
      <c r="BY136" s="61" t="str">
        <f t="shared" si="28"/>
        <v>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v>
      </c>
      <c r="BZ136" s="66" t="s">
        <v>1281</v>
      </c>
      <c r="CA136" s="59" t="s">
        <v>1280</v>
      </c>
      <c r="CB136" s="62"/>
      <c r="CC136" s="59"/>
    </row>
    <row r="137" ht="30.0" customHeight="1">
      <c r="A137" s="26"/>
      <c r="B137" s="67" t="s">
        <v>1282</v>
      </c>
      <c r="C137" s="68" t="str">
        <f>IF('Стоп-лист'!C$34 = "стоп", "стоп" , "")</f>
        <v/>
      </c>
      <c r="D137" s="29">
        <f t="shared" si="26"/>
        <v>50</v>
      </c>
      <c r="E137" s="30" t="s">
        <v>1283</v>
      </c>
      <c r="F137" s="104" t="s">
        <v>1284</v>
      </c>
      <c r="G137" s="106" t="s">
        <v>1285</v>
      </c>
      <c r="H137" s="33">
        <v>12500.0</v>
      </c>
      <c r="I137" s="34">
        <v>0.47</v>
      </c>
      <c r="J137" s="35">
        <f t="shared" si="2"/>
        <v>6625</v>
      </c>
      <c r="K137" s="22" t="s">
        <v>1286</v>
      </c>
      <c r="L137" s="36" t="s">
        <v>83</v>
      </c>
      <c r="M137" s="36" t="s">
        <v>84</v>
      </c>
      <c r="N137" s="37" t="s">
        <v>85</v>
      </c>
      <c r="O137" s="38">
        <v>2350.0</v>
      </c>
      <c r="P137" s="38">
        <v>400.0</v>
      </c>
      <c r="Q137" s="38">
        <v>300.0</v>
      </c>
      <c r="R137" s="38">
        <v>550.0</v>
      </c>
      <c r="S137" s="70" t="s">
        <v>1287</v>
      </c>
      <c r="T137" s="70" t="s">
        <v>1220</v>
      </c>
      <c r="U137" s="38" t="s">
        <v>1221</v>
      </c>
      <c r="V137" s="38" t="s">
        <v>298</v>
      </c>
      <c r="W137" s="38" t="s">
        <v>589</v>
      </c>
      <c r="X137" s="122">
        <v>260.0</v>
      </c>
      <c r="Y137" s="40">
        <v>5.0</v>
      </c>
      <c r="Z137" s="40">
        <v>1.5</v>
      </c>
      <c r="AA137" s="122" t="s">
        <v>590</v>
      </c>
      <c r="AB137" s="38" t="s">
        <v>93</v>
      </c>
      <c r="AC137" s="41" t="s">
        <v>1288</v>
      </c>
      <c r="AD137" s="38" t="s">
        <v>95</v>
      </c>
      <c r="AE137" s="84" t="s">
        <v>1224</v>
      </c>
      <c r="AF137" s="38"/>
      <c r="AG137" s="38" t="s">
        <v>98</v>
      </c>
      <c r="AH137" s="38" t="s">
        <v>99</v>
      </c>
      <c r="AI137" s="44" t="s">
        <v>100</v>
      </c>
      <c r="AJ137" s="44">
        <v>0.0</v>
      </c>
      <c r="AK137" s="63" t="str">
        <f t="shared" si="16"/>
        <v>https://getfile.dokpub.com/yandex/get/https://disk.yandex.ru/d/PY2x3X0OhPEeIg/v1.mp4</v>
      </c>
      <c r="AL137" s="46" t="s">
        <v>102</v>
      </c>
      <c r="AM137" s="46" t="s">
        <v>103</v>
      </c>
      <c r="AN137" s="46" t="s">
        <v>104</v>
      </c>
      <c r="AO137" s="46" t="s">
        <v>105</v>
      </c>
      <c r="AP137" s="46" t="s">
        <v>106</v>
      </c>
      <c r="AQ137" s="46">
        <f t="shared" si="3"/>
        <v>7375</v>
      </c>
      <c r="AR137" s="47">
        <f t="shared" si="4"/>
        <v>0.41</v>
      </c>
      <c r="AS137" s="46" t="s">
        <v>107</v>
      </c>
      <c r="AT137" s="46" t="s">
        <v>108</v>
      </c>
      <c r="AU137" s="46" t="s">
        <v>109</v>
      </c>
      <c r="AV137" s="46" t="s">
        <v>110</v>
      </c>
      <c r="AW137" s="46" t="s">
        <v>111</v>
      </c>
      <c r="AX137" s="48" t="s">
        <v>112</v>
      </c>
      <c r="AY137" s="49">
        <v>976.0</v>
      </c>
      <c r="AZ137" s="49">
        <v>1302.0</v>
      </c>
      <c r="BA137" s="126">
        <f>BA132*5</f>
        <v>2250</v>
      </c>
      <c r="BB137" s="127">
        <v>50.0</v>
      </c>
      <c r="BC137" s="127">
        <v>80.0</v>
      </c>
      <c r="BD137" s="51">
        <v>0.2</v>
      </c>
      <c r="BE137" s="46">
        <f t="shared" si="5"/>
        <v>1325</v>
      </c>
      <c r="BF137" s="52"/>
      <c r="BG137" s="53">
        <f t="shared" si="6"/>
        <v>1944</v>
      </c>
      <c r="BH137" s="53">
        <f t="shared" si="7"/>
        <v>1618</v>
      </c>
      <c r="BI137" s="47">
        <f t="shared" si="8"/>
        <v>0.2934339623</v>
      </c>
      <c r="BJ137" s="47">
        <f t="shared" si="9"/>
        <v>0.2442264151</v>
      </c>
      <c r="BK137" s="55">
        <f t="shared" si="10"/>
        <v>0.41</v>
      </c>
      <c r="BL137" s="56">
        <f t="shared" si="11"/>
        <v>7473</v>
      </c>
      <c r="BM137" s="57">
        <f t="shared" si="12"/>
        <v>0.3072929212</v>
      </c>
      <c r="BN137" s="46">
        <f t="shared" si="13"/>
        <v>66</v>
      </c>
      <c r="BO137" s="46">
        <v>25.0</v>
      </c>
      <c r="BP137" s="46">
        <v>7.0</v>
      </c>
      <c r="BQ137" s="47">
        <v>1.25</v>
      </c>
      <c r="BR137" s="46">
        <f t="shared" si="14"/>
        <v>600</v>
      </c>
      <c r="BS137" s="46">
        <f t="shared" si="15"/>
        <v>702</v>
      </c>
      <c r="BT137" s="46" t="s">
        <v>180</v>
      </c>
      <c r="BU137" s="65"/>
      <c r="BV137" s="59"/>
      <c r="BW137" s="59"/>
      <c r="BX137" s="60"/>
      <c r="BY137" s="61" t="str">
        <f t="shared" si="28"/>
        <v>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v>
      </c>
      <c r="BZ137" s="66" t="s">
        <v>1289</v>
      </c>
      <c r="CA137" s="59" t="s">
        <v>1288</v>
      </c>
      <c r="CB137" s="62"/>
      <c r="CC137" s="59"/>
    </row>
    <row r="138" ht="30.0" customHeight="1">
      <c r="A138" s="26"/>
      <c r="B138" s="67" t="s">
        <v>1290</v>
      </c>
      <c r="C138" s="68" t="str">
        <f>IF('Стоп-лист'!C$34 = "стоп", "стоп" , "")</f>
        <v/>
      </c>
      <c r="D138" s="29">
        <f t="shared" si="26"/>
        <v>50</v>
      </c>
      <c r="E138" s="30" t="s">
        <v>1291</v>
      </c>
      <c r="F138" s="104" t="s">
        <v>1292</v>
      </c>
      <c r="G138" s="106" t="s">
        <v>1293</v>
      </c>
      <c r="H138" s="33">
        <v>13800.0</v>
      </c>
      <c r="I138" s="34">
        <v>0.44</v>
      </c>
      <c r="J138" s="35">
        <f t="shared" si="2"/>
        <v>7728</v>
      </c>
      <c r="K138" s="22" t="s">
        <v>1294</v>
      </c>
      <c r="L138" s="36" t="s">
        <v>83</v>
      </c>
      <c r="M138" s="36" t="s">
        <v>84</v>
      </c>
      <c r="N138" s="37" t="s">
        <v>85</v>
      </c>
      <c r="O138" s="72">
        <v>2850.0</v>
      </c>
      <c r="P138" s="72">
        <v>400.0</v>
      </c>
      <c r="Q138" s="72">
        <v>400.0</v>
      </c>
      <c r="R138" s="72">
        <v>600.0</v>
      </c>
      <c r="S138" s="70" t="s">
        <v>1295</v>
      </c>
      <c r="T138" s="70" t="s">
        <v>1220</v>
      </c>
      <c r="U138" s="38" t="s">
        <v>1221</v>
      </c>
      <c r="V138" s="38" t="s">
        <v>298</v>
      </c>
      <c r="W138" s="38" t="s">
        <v>589</v>
      </c>
      <c r="X138" s="122">
        <v>260.0</v>
      </c>
      <c r="Y138" s="40">
        <v>6.0</v>
      </c>
      <c r="Z138" s="40">
        <v>1.5</v>
      </c>
      <c r="AA138" s="122" t="s">
        <v>590</v>
      </c>
      <c r="AB138" s="38" t="s">
        <v>93</v>
      </c>
      <c r="AC138" s="41" t="s">
        <v>1296</v>
      </c>
      <c r="AD138" s="38" t="s">
        <v>95</v>
      </c>
      <c r="AE138" s="84" t="s">
        <v>1224</v>
      </c>
      <c r="AF138" s="38"/>
      <c r="AG138" s="38" t="s">
        <v>98</v>
      </c>
      <c r="AH138" s="38" t="s">
        <v>99</v>
      </c>
      <c r="AI138" s="44" t="s">
        <v>100</v>
      </c>
      <c r="AJ138" s="44">
        <v>0.0</v>
      </c>
      <c r="AK138" s="63" t="str">
        <f t="shared" si="16"/>
        <v>https://getfile.dokpub.com/yandex/get/https://disk.yandex.ru/d/PY2x3X0OhPEeIg/v1.mp4</v>
      </c>
      <c r="AL138" s="46" t="s">
        <v>102</v>
      </c>
      <c r="AM138" s="46" t="s">
        <v>103</v>
      </c>
      <c r="AN138" s="46" t="s">
        <v>104</v>
      </c>
      <c r="AO138" s="46" t="s">
        <v>105</v>
      </c>
      <c r="AP138" s="46" t="s">
        <v>106</v>
      </c>
      <c r="AQ138" s="46">
        <f t="shared" si="3"/>
        <v>8694</v>
      </c>
      <c r="AR138" s="47">
        <f t="shared" si="4"/>
        <v>0.37</v>
      </c>
      <c r="AS138" s="46" t="s">
        <v>107</v>
      </c>
      <c r="AT138" s="46" t="s">
        <v>108</v>
      </c>
      <c r="AU138" s="46" t="s">
        <v>109</v>
      </c>
      <c r="AV138" s="46" t="s">
        <v>110</v>
      </c>
      <c r="AW138" s="46" t="s">
        <v>111</v>
      </c>
      <c r="AX138" s="48" t="s">
        <v>112</v>
      </c>
      <c r="AY138" s="49">
        <v>1106.0</v>
      </c>
      <c r="AZ138" s="49">
        <v>1477.0</v>
      </c>
      <c r="BA138" s="126">
        <f>BA132*6</f>
        <v>2700</v>
      </c>
      <c r="BB138" s="127">
        <v>50.0</v>
      </c>
      <c r="BC138" s="127">
        <v>80.0</v>
      </c>
      <c r="BD138" s="51">
        <v>0.2</v>
      </c>
      <c r="BE138" s="46">
        <f t="shared" si="5"/>
        <v>1545.6</v>
      </c>
      <c r="BF138" s="52"/>
      <c r="BG138" s="53">
        <f t="shared" si="6"/>
        <v>2246.4</v>
      </c>
      <c r="BH138" s="53">
        <f t="shared" si="7"/>
        <v>1875.4</v>
      </c>
      <c r="BI138" s="47">
        <f t="shared" si="8"/>
        <v>0.2906832298</v>
      </c>
      <c r="BJ138" s="47">
        <f t="shared" si="9"/>
        <v>0.2426759834</v>
      </c>
      <c r="BK138" s="55">
        <f t="shared" si="10"/>
        <v>0.37</v>
      </c>
      <c r="BL138" s="56">
        <f t="shared" si="11"/>
        <v>8735</v>
      </c>
      <c r="BM138" s="57">
        <f t="shared" si="12"/>
        <v>0.3069261591</v>
      </c>
      <c r="BN138" s="46">
        <f t="shared" si="13"/>
        <v>96</v>
      </c>
      <c r="BO138" s="46">
        <v>25.0</v>
      </c>
      <c r="BP138" s="46">
        <v>7.0</v>
      </c>
      <c r="BQ138" s="47">
        <v>1.25</v>
      </c>
      <c r="BR138" s="46">
        <f t="shared" si="14"/>
        <v>862.5</v>
      </c>
      <c r="BS138" s="46">
        <f t="shared" si="15"/>
        <v>614.5</v>
      </c>
      <c r="BT138" s="46" t="s">
        <v>188</v>
      </c>
      <c r="BU138" s="65"/>
      <c r="BV138" s="59"/>
      <c r="BW138" s="59"/>
      <c r="BX138" s="60"/>
      <c r="BY138" s="61" t="str">
        <f t="shared" si="28"/>
        <v>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v>
      </c>
      <c r="BZ138" s="66" t="s">
        <v>1297</v>
      </c>
      <c r="CA138" s="59" t="s">
        <v>1296</v>
      </c>
      <c r="CB138" s="62"/>
      <c r="CC138" s="59"/>
    </row>
    <row r="139" ht="30.0" customHeight="1">
      <c r="A139" s="26"/>
      <c r="B139" s="67" t="s">
        <v>1298</v>
      </c>
      <c r="C139" s="68" t="str">
        <f>IF('Стоп-лист'!C$34 = "стоп", "стоп" , "")</f>
        <v/>
      </c>
      <c r="D139" s="29">
        <f t="shared" si="26"/>
        <v>50</v>
      </c>
      <c r="E139" s="30" t="s">
        <v>1299</v>
      </c>
      <c r="F139" s="104" t="s">
        <v>1300</v>
      </c>
      <c r="G139" s="106" t="s">
        <v>1301</v>
      </c>
      <c r="H139" s="33">
        <v>16100.0</v>
      </c>
      <c r="I139" s="34">
        <v>0.44999999999999996</v>
      </c>
      <c r="J139" s="35">
        <f t="shared" si="2"/>
        <v>8855</v>
      </c>
      <c r="K139" s="22" t="s">
        <v>1302</v>
      </c>
      <c r="L139" s="114" t="s">
        <v>83</v>
      </c>
      <c r="M139" s="36" t="s">
        <v>84</v>
      </c>
      <c r="N139" s="37" t="s">
        <v>85</v>
      </c>
      <c r="O139" s="72">
        <v>3325.0</v>
      </c>
      <c r="P139" s="72">
        <v>400.0</v>
      </c>
      <c r="Q139" s="72">
        <v>400.0</v>
      </c>
      <c r="R139" s="72">
        <v>600.0</v>
      </c>
      <c r="S139" s="70" t="s">
        <v>1303</v>
      </c>
      <c r="T139" s="70" t="s">
        <v>1220</v>
      </c>
      <c r="U139" s="38" t="s">
        <v>1221</v>
      </c>
      <c r="V139" s="38" t="s">
        <v>298</v>
      </c>
      <c r="W139" s="38" t="s">
        <v>589</v>
      </c>
      <c r="X139" s="122">
        <v>260.0</v>
      </c>
      <c r="Y139" s="40">
        <v>7.0</v>
      </c>
      <c r="Z139" s="40">
        <v>1.5</v>
      </c>
      <c r="AA139" s="122" t="s">
        <v>590</v>
      </c>
      <c r="AB139" s="38" t="s">
        <v>93</v>
      </c>
      <c r="AC139" s="41" t="s">
        <v>1304</v>
      </c>
      <c r="AD139" s="38" t="s">
        <v>95</v>
      </c>
      <c r="AE139" s="84" t="s">
        <v>1224</v>
      </c>
      <c r="AF139" s="38"/>
      <c r="AG139" s="38" t="s">
        <v>98</v>
      </c>
      <c r="AH139" s="38" t="s">
        <v>99</v>
      </c>
      <c r="AI139" s="44" t="s">
        <v>100</v>
      </c>
      <c r="AJ139" s="44">
        <v>0.0</v>
      </c>
      <c r="AK139" s="63" t="str">
        <f t="shared" si="16"/>
        <v>https://getfile.dokpub.com/yandex/get/https://disk.yandex.ru/d/PY2x3X0OhPEeIg/v1.mp4</v>
      </c>
      <c r="AL139" s="46" t="s">
        <v>102</v>
      </c>
      <c r="AM139" s="46" t="s">
        <v>103</v>
      </c>
      <c r="AN139" s="46" t="s">
        <v>104</v>
      </c>
      <c r="AO139" s="46" t="s">
        <v>105</v>
      </c>
      <c r="AP139" s="46" t="s">
        <v>106</v>
      </c>
      <c r="AQ139" s="46">
        <f t="shared" si="3"/>
        <v>9821</v>
      </c>
      <c r="AR139" s="47">
        <f t="shared" si="4"/>
        <v>0.39</v>
      </c>
      <c r="AS139" s="46" t="s">
        <v>107</v>
      </c>
      <c r="AT139" s="46" t="s">
        <v>108</v>
      </c>
      <c r="AU139" s="46" t="s">
        <v>109</v>
      </c>
      <c r="AV139" s="46" t="s">
        <v>110</v>
      </c>
      <c r="AW139" s="46" t="s">
        <v>111</v>
      </c>
      <c r="AX139" s="48" t="s">
        <v>112</v>
      </c>
      <c r="AY139" s="49">
        <v>1191.0</v>
      </c>
      <c r="AZ139" s="49">
        <v>1610.0</v>
      </c>
      <c r="BA139" s="126">
        <f>BA132*7</f>
        <v>3150</v>
      </c>
      <c r="BB139" s="127">
        <v>50.0</v>
      </c>
      <c r="BC139" s="127">
        <v>80.0</v>
      </c>
      <c r="BD139" s="51">
        <v>0.2</v>
      </c>
      <c r="BE139" s="46">
        <f t="shared" si="5"/>
        <v>1771</v>
      </c>
      <c r="BF139" s="52"/>
      <c r="BG139" s="53">
        <f t="shared" si="6"/>
        <v>2613</v>
      </c>
      <c r="BH139" s="53">
        <f t="shared" si="7"/>
        <v>2194</v>
      </c>
      <c r="BI139" s="47">
        <f t="shared" si="8"/>
        <v>0.2950875212</v>
      </c>
      <c r="BJ139" s="47">
        <f t="shared" si="9"/>
        <v>0.2477696217</v>
      </c>
      <c r="BK139" s="55">
        <f t="shared" si="10"/>
        <v>0.39</v>
      </c>
      <c r="BL139" s="56">
        <f t="shared" si="11"/>
        <v>9941</v>
      </c>
      <c r="BM139" s="57">
        <f t="shared" si="12"/>
        <v>0.3080977769</v>
      </c>
      <c r="BN139" s="46">
        <f t="shared" si="13"/>
        <v>96</v>
      </c>
      <c r="BO139" s="46">
        <v>25.0</v>
      </c>
      <c r="BP139" s="46">
        <v>7.0</v>
      </c>
      <c r="BQ139" s="47">
        <v>1.25</v>
      </c>
      <c r="BR139" s="46">
        <f t="shared" si="14"/>
        <v>862.5</v>
      </c>
      <c r="BS139" s="46">
        <f t="shared" si="15"/>
        <v>747.5</v>
      </c>
      <c r="BT139" s="46" t="s">
        <v>196</v>
      </c>
      <c r="BU139" s="65"/>
      <c r="BV139" s="59"/>
      <c r="BW139" s="59"/>
      <c r="BX139" s="60"/>
      <c r="BY139" s="61" t="str">
        <f t="shared" si="28"/>
        <v>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v>
      </c>
      <c r="BZ139" s="66" t="s">
        <v>1305</v>
      </c>
      <c r="CA139" s="59" t="s">
        <v>1304</v>
      </c>
      <c r="CB139" s="62"/>
      <c r="CC139" s="59"/>
    </row>
    <row r="140" ht="30.0" customHeight="1">
      <c r="A140" s="93"/>
      <c r="B140" s="94" t="s">
        <v>1306</v>
      </c>
      <c r="C140" s="95"/>
      <c r="D140" s="96">
        <f>IF(C140="",1,0)</f>
        <v>1</v>
      </c>
      <c r="E140" s="97" t="s">
        <v>1307</v>
      </c>
      <c r="F140" s="104" t="s">
        <v>1308</v>
      </c>
      <c r="G140" s="106" t="s">
        <v>1309</v>
      </c>
      <c r="H140" s="33">
        <v>18400.0</v>
      </c>
      <c r="I140" s="34">
        <v>0.33</v>
      </c>
      <c r="J140" s="35">
        <f t="shared" si="2"/>
        <v>12328</v>
      </c>
      <c r="K140" s="22" t="s">
        <v>1310</v>
      </c>
      <c r="L140" s="114" t="s">
        <v>83</v>
      </c>
      <c r="M140" s="36" t="s">
        <v>84</v>
      </c>
      <c r="N140" s="37" t="s">
        <v>85</v>
      </c>
      <c r="O140" s="72">
        <v>4750.0</v>
      </c>
      <c r="P140" s="72">
        <v>400.0</v>
      </c>
      <c r="Q140" s="72">
        <v>400.0</v>
      </c>
      <c r="R140" s="72">
        <v>600.0</v>
      </c>
      <c r="S140" s="70" t="s">
        <v>1311</v>
      </c>
      <c r="T140" s="70" t="s">
        <v>1220</v>
      </c>
      <c r="U140" s="38" t="s">
        <v>1221</v>
      </c>
      <c r="V140" s="38" t="s">
        <v>298</v>
      </c>
      <c r="W140" s="38" t="s">
        <v>589</v>
      </c>
      <c r="X140" s="122">
        <v>260.0</v>
      </c>
      <c r="Y140" s="40">
        <v>10.0</v>
      </c>
      <c r="Z140" s="40">
        <v>1.5</v>
      </c>
      <c r="AA140" s="122" t="s">
        <v>590</v>
      </c>
      <c r="AB140" s="38" t="s">
        <v>93</v>
      </c>
      <c r="AC140" s="41" t="s">
        <v>1312</v>
      </c>
      <c r="AD140" s="38" t="s">
        <v>95</v>
      </c>
      <c r="AE140" s="84" t="s">
        <v>1224</v>
      </c>
      <c r="AF140" s="38"/>
      <c r="AG140" s="38" t="s">
        <v>98</v>
      </c>
      <c r="AH140" s="38" t="s">
        <v>99</v>
      </c>
      <c r="AI140" s="44" t="s">
        <v>100</v>
      </c>
      <c r="AJ140" s="44">
        <v>0.0</v>
      </c>
      <c r="AK140" s="63" t="str">
        <f t="shared" si="16"/>
        <v>https://getfile.dokpub.com/yandex/get/https://disk.yandex.ru/d/PY2x3X0OhPEeIg/v1.mp4</v>
      </c>
      <c r="AL140" s="46" t="s">
        <v>786</v>
      </c>
      <c r="AM140" s="46" t="s">
        <v>103</v>
      </c>
      <c r="AN140" s="46" t="s">
        <v>104</v>
      </c>
      <c r="AO140" s="46" t="s">
        <v>105</v>
      </c>
      <c r="AP140" s="46" t="s">
        <v>106</v>
      </c>
      <c r="AQ140" s="46">
        <f t="shared" si="3"/>
        <v>13800</v>
      </c>
      <c r="AR140" s="47">
        <f t="shared" si="4"/>
        <v>0.25</v>
      </c>
      <c r="AS140" s="46" t="s">
        <v>107</v>
      </c>
      <c r="AT140" s="46" t="s">
        <v>108</v>
      </c>
      <c r="AU140" s="46" t="s">
        <v>109</v>
      </c>
      <c r="AV140" s="46" t="s">
        <v>110</v>
      </c>
      <c r="AW140" s="46" t="s">
        <v>786</v>
      </c>
      <c r="AX140" s="48" t="s">
        <v>155</v>
      </c>
      <c r="AY140" s="49">
        <v>1529.0</v>
      </c>
      <c r="AZ140" s="49">
        <v>2125.0</v>
      </c>
      <c r="BA140" s="126">
        <f>BA132*10</f>
        <v>4500</v>
      </c>
      <c r="BB140" s="128">
        <v>100.0</v>
      </c>
      <c r="BC140" s="128">
        <v>100.0</v>
      </c>
      <c r="BD140" s="51">
        <v>0.2</v>
      </c>
      <c r="BE140" s="116">
        <f t="shared" si="5"/>
        <v>2465.6</v>
      </c>
      <c r="BF140" s="117"/>
      <c r="BG140" s="118">
        <f t="shared" si="6"/>
        <v>3633.4</v>
      </c>
      <c r="BH140" s="102">
        <f t="shared" si="7"/>
        <v>3037.4</v>
      </c>
      <c r="BI140" s="119">
        <f t="shared" si="8"/>
        <v>0.2947274497</v>
      </c>
      <c r="BJ140" s="55">
        <f t="shared" si="9"/>
        <v>0.2463822193</v>
      </c>
      <c r="BK140" s="55">
        <f t="shared" si="10"/>
        <v>0.25</v>
      </c>
      <c r="BL140" s="56">
        <f t="shared" si="11"/>
        <v>13866</v>
      </c>
      <c r="BM140" s="57">
        <f t="shared" si="12"/>
        <v>0.307788836</v>
      </c>
      <c r="BN140" s="46">
        <f t="shared" si="13"/>
        <v>96</v>
      </c>
      <c r="BO140" s="46">
        <v>25.0</v>
      </c>
      <c r="BP140" s="46">
        <v>7.0</v>
      </c>
      <c r="BQ140" s="47">
        <v>1.25</v>
      </c>
      <c r="BR140" s="46">
        <f t="shared" si="14"/>
        <v>862.5</v>
      </c>
      <c r="BS140" s="46">
        <f t="shared" si="15"/>
        <v>1262.5</v>
      </c>
      <c r="BT140" s="36" t="s">
        <v>683</v>
      </c>
      <c r="BU140" s="65"/>
      <c r="BV140" s="59"/>
      <c r="BW140" s="59"/>
      <c r="BX140" s="60"/>
      <c r="BY140" s="61"/>
      <c r="BZ140" s="66"/>
      <c r="CA140" s="59" t="s">
        <v>1312</v>
      </c>
      <c r="CB140" s="62"/>
      <c r="CC140" s="59"/>
    </row>
    <row r="141" ht="30.0" customHeight="1">
      <c r="A141" s="26"/>
      <c r="B141" s="27" t="s">
        <v>1313</v>
      </c>
      <c r="C141" s="28" t="str">
        <f>IF(C143 = "стоп", "стоп" , "")</f>
        <v/>
      </c>
      <c r="D141" s="29">
        <f t="shared" ref="D141:D151" si="29">IF(C141="",50,0)</f>
        <v>50</v>
      </c>
      <c r="E141" s="30" t="s">
        <v>1314</v>
      </c>
      <c r="F141" s="104" t="s">
        <v>1315</v>
      </c>
      <c r="G141" s="105" t="s">
        <v>1316</v>
      </c>
      <c r="H141" s="33">
        <v>600.0</v>
      </c>
      <c r="I141" s="34">
        <v>0.41</v>
      </c>
      <c r="J141" s="35">
        <f t="shared" si="2"/>
        <v>354</v>
      </c>
      <c r="K141" s="22" t="s">
        <v>1317</v>
      </c>
      <c r="L141" s="36" t="s">
        <v>84</v>
      </c>
      <c r="M141" s="36" t="s">
        <v>84</v>
      </c>
      <c r="N141" s="37" t="s">
        <v>85</v>
      </c>
      <c r="O141" s="38">
        <v>100.0</v>
      </c>
      <c r="P141" s="38">
        <v>100.0</v>
      </c>
      <c r="Q141" s="38">
        <v>55.0</v>
      </c>
      <c r="R141" s="38">
        <v>265.0</v>
      </c>
      <c r="S141" s="70" t="s">
        <v>1318</v>
      </c>
      <c r="T141" s="70" t="s">
        <v>1319</v>
      </c>
      <c r="U141" s="38" t="s">
        <v>1320</v>
      </c>
      <c r="V141" s="38" t="s">
        <v>205</v>
      </c>
      <c r="W141" s="38" t="s">
        <v>589</v>
      </c>
      <c r="X141" s="122">
        <v>260.0</v>
      </c>
      <c r="Y141" s="40" t="s">
        <v>91</v>
      </c>
      <c r="Z141" s="40" t="s">
        <v>91</v>
      </c>
      <c r="AA141" s="122" t="s">
        <v>590</v>
      </c>
      <c r="AB141" s="38" t="s">
        <v>93</v>
      </c>
      <c r="AC141" s="41" t="s">
        <v>1321</v>
      </c>
      <c r="AD141" s="38" t="s">
        <v>95</v>
      </c>
      <c r="AE141" s="43" t="s">
        <v>1322</v>
      </c>
      <c r="AF141" s="70" t="s">
        <v>1323</v>
      </c>
      <c r="AG141" s="38" t="s">
        <v>98</v>
      </c>
      <c r="AH141" s="38" t="s">
        <v>99</v>
      </c>
      <c r="AI141" s="44" t="s">
        <v>100</v>
      </c>
      <c r="AJ141" s="44">
        <v>0.0</v>
      </c>
      <c r="AK141" s="63" t="str">
        <f t="shared" si="16"/>
        <v>https://getfile.dokpub.com/yandex/get/https://disk.yandex.ru/i/qwUPOXAWUVF2hQ/v1.mp4</v>
      </c>
      <c r="AL141" s="46" t="s">
        <v>102</v>
      </c>
      <c r="AM141" s="46" t="s">
        <v>103</v>
      </c>
      <c r="AN141" s="46" t="s">
        <v>104</v>
      </c>
      <c r="AO141" s="46" t="s">
        <v>105</v>
      </c>
      <c r="AP141" s="46" t="s">
        <v>106</v>
      </c>
      <c r="AQ141" s="46">
        <f t="shared" si="3"/>
        <v>450</v>
      </c>
      <c r="AR141" s="47">
        <f t="shared" si="4"/>
        <v>0.25</v>
      </c>
      <c r="AS141" s="46" t="s">
        <v>107</v>
      </c>
      <c r="AT141" s="46" t="s">
        <v>108</v>
      </c>
      <c r="AU141" s="46" t="s">
        <v>109</v>
      </c>
      <c r="AV141" s="46" t="s">
        <v>110</v>
      </c>
      <c r="AW141" s="46" t="s">
        <v>111</v>
      </c>
      <c r="AX141" s="48" t="s">
        <v>155</v>
      </c>
      <c r="AY141" s="49">
        <v>81.0</v>
      </c>
      <c r="AZ141" s="49">
        <v>137.0</v>
      </c>
      <c r="BA141" s="86">
        <f>IFERROR(__xludf.DUMMYFUNCTION("IMPORTRANGE(""https://docs.google.com/spreadsheets/d/1K9FdSDDcIaIccULM3XeD8ehMwbjQB3kapl3RppOhYx4/edit?usp=sharing"",""D19"")"),77.0)</f>
        <v>77</v>
      </c>
      <c r="BB141" s="123">
        <v>10.0</v>
      </c>
      <c r="BC141" s="123">
        <v>10.0</v>
      </c>
      <c r="BD141" s="51">
        <v>0.2</v>
      </c>
      <c r="BE141" s="46">
        <f t="shared" si="5"/>
        <v>70.8</v>
      </c>
      <c r="BF141" s="52"/>
      <c r="BG141" s="53">
        <f t="shared" si="6"/>
        <v>105.2</v>
      </c>
      <c r="BH141" s="53">
        <f t="shared" si="7"/>
        <v>49.2</v>
      </c>
      <c r="BI141" s="54">
        <f t="shared" si="8"/>
        <v>0.2971751412</v>
      </c>
      <c r="BJ141" s="47">
        <f t="shared" si="9"/>
        <v>0.1389830508</v>
      </c>
      <c r="BK141" s="55">
        <f t="shared" si="10"/>
        <v>0.25</v>
      </c>
      <c r="BL141" s="56">
        <f t="shared" si="11"/>
        <v>454</v>
      </c>
      <c r="BM141" s="57">
        <f t="shared" si="12"/>
        <v>0.2845814978</v>
      </c>
      <c r="BN141" s="46">
        <f t="shared" si="13"/>
        <v>1.4575</v>
      </c>
      <c r="BO141" s="46">
        <v>25.0</v>
      </c>
      <c r="BP141" s="46">
        <v>7.0</v>
      </c>
      <c r="BQ141" s="47">
        <v>1.25</v>
      </c>
      <c r="BR141" s="46">
        <f t="shared" si="14"/>
        <v>40</v>
      </c>
      <c r="BS141" s="46">
        <f t="shared" si="15"/>
        <v>97</v>
      </c>
      <c r="BT141" s="46" t="s">
        <v>113</v>
      </c>
      <c r="BU141" s="124"/>
      <c r="BV141" s="125" t="str">
        <f>IFERROR(__xludf.DUMMYFUNCTION("IMPORTRANGE(""https://docs.google.com/spreadsheets/d/1K9FdSDDcIaIccULM3XeD8ehMwbjQB3kapl3RppOhYx4/edit?usp=sharing"",""B19"")"),"И-45")</f>
        <v>И-45</v>
      </c>
      <c r="BW141" s="59" t="s">
        <v>593</v>
      </c>
      <c r="BX141" s="60"/>
      <c r="BY141" s="61" t="str">
        <f t="shared" ref="BY141:BY151" si="30">"https://getfile.dokpub.com/yandex/get/"&amp;S141&amp;"/1.jpg"&amp;", "&amp;"https://getfile.dokpub.com/yandex/get/"&amp;S141&amp;"/2.jpg"&amp;", "&amp;"https://getfile.dokpub.com/yandex/get/"&amp;S141&amp;"/3.jpg"&amp;", "&amp;"https://getfile.dokpub.com/yandex/get/"&amp;S141&amp;"/4.jpg"&amp;", "&amp;"https://getfile.dokpub.com/yandex/get/"&amp;S141&amp;"/5.jpg"</f>
        <v>https://getfile.dokpub.com/yandex/get/https://disk.yandex.ru/d/QaYvFHnSN68aSA/1.jpg, https://getfile.dokpub.com/yandex/get/https://disk.yandex.ru/d/QaYvFHnSN68aSA/2.jpg, https://getfile.dokpub.com/yandex/get/https://disk.yandex.ru/d/QaYvFHnSN68aSA/3.jpg, https://getfile.dokpub.com/yandex/get/https://disk.yandex.ru/d/QaYvFHnSN68aSA/4.jpg, https://getfile.dokpub.com/yandex/get/https://disk.yandex.ru/d/QaYvFHnSN68aSA/5.jpg</v>
      </c>
      <c r="BZ141" s="66" t="s">
        <v>1324</v>
      </c>
      <c r="CA141" s="59" t="s">
        <v>1321</v>
      </c>
      <c r="CB141" s="62"/>
      <c r="CC141" s="59"/>
    </row>
    <row r="142" ht="30.0" customHeight="1">
      <c r="A142" s="26"/>
      <c r="B142" s="27" t="s">
        <v>1325</v>
      </c>
      <c r="C142" s="28" t="str">
        <f>IF(C143 = "стоп", "стоп" , "")</f>
        <v/>
      </c>
      <c r="D142" s="29">
        <f t="shared" si="29"/>
        <v>50</v>
      </c>
      <c r="E142" s="30" t="s">
        <v>1326</v>
      </c>
      <c r="F142" s="104" t="s">
        <v>1327</v>
      </c>
      <c r="G142" s="105" t="s">
        <v>1328</v>
      </c>
      <c r="H142" s="33">
        <v>900.0</v>
      </c>
      <c r="I142" s="34">
        <v>0.42</v>
      </c>
      <c r="J142" s="35">
        <f t="shared" si="2"/>
        <v>522</v>
      </c>
      <c r="K142" s="22" t="s">
        <v>1329</v>
      </c>
      <c r="L142" s="36" t="s">
        <v>84</v>
      </c>
      <c r="M142" s="36" t="s">
        <v>84</v>
      </c>
      <c r="N142" s="37" t="s">
        <v>85</v>
      </c>
      <c r="O142" s="38">
        <v>165.0</v>
      </c>
      <c r="P142" s="38">
        <v>140.0</v>
      </c>
      <c r="Q142" s="38">
        <v>90.0</v>
      </c>
      <c r="R142" s="38">
        <v>210.0</v>
      </c>
      <c r="S142" s="70" t="s">
        <v>1330</v>
      </c>
      <c r="T142" s="70" t="s">
        <v>1319</v>
      </c>
      <c r="U142" s="38" t="s">
        <v>1320</v>
      </c>
      <c r="V142" s="38" t="s">
        <v>205</v>
      </c>
      <c r="W142" s="38" t="s">
        <v>589</v>
      </c>
      <c r="X142" s="122">
        <v>260.0</v>
      </c>
      <c r="Y142" s="40" t="s">
        <v>91</v>
      </c>
      <c r="Z142" s="38">
        <v>1.0</v>
      </c>
      <c r="AA142" s="122" t="s">
        <v>590</v>
      </c>
      <c r="AB142" s="38" t="s">
        <v>93</v>
      </c>
      <c r="AC142" s="41" t="s">
        <v>1331</v>
      </c>
      <c r="AD142" s="38" t="s">
        <v>95</v>
      </c>
      <c r="AE142" s="43" t="s">
        <v>1322</v>
      </c>
      <c r="AF142" s="70" t="s">
        <v>1323</v>
      </c>
      <c r="AG142" s="38" t="s">
        <v>98</v>
      </c>
      <c r="AH142" s="38" t="s">
        <v>99</v>
      </c>
      <c r="AI142" s="44" t="s">
        <v>100</v>
      </c>
      <c r="AJ142" s="44">
        <v>0.0</v>
      </c>
      <c r="AK142" s="63" t="str">
        <f t="shared" si="16"/>
        <v>https://getfile.dokpub.com/yandex/get/https://disk.yandex.ru/i/qwUPOXAWUVF2hQ/v1.mp4</v>
      </c>
      <c r="AL142" s="46" t="s">
        <v>102</v>
      </c>
      <c r="AM142" s="46" t="s">
        <v>103</v>
      </c>
      <c r="AN142" s="46" t="s">
        <v>104</v>
      </c>
      <c r="AO142" s="46" t="s">
        <v>105</v>
      </c>
      <c r="AP142" s="46" t="s">
        <v>106</v>
      </c>
      <c r="AQ142" s="46">
        <f t="shared" si="3"/>
        <v>639</v>
      </c>
      <c r="AR142" s="47">
        <f t="shared" si="4"/>
        <v>0.29</v>
      </c>
      <c r="AS142" s="46" t="s">
        <v>107</v>
      </c>
      <c r="AT142" s="46" t="s">
        <v>108</v>
      </c>
      <c r="AU142" s="46" t="s">
        <v>109</v>
      </c>
      <c r="AV142" s="46" t="s">
        <v>110</v>
      </c>
      <c r="AW142" s="46" t="s">
        <v>111</v>
      </c>
      <c r="AX142" s="48" t="s">
        <v>155</v>
      </c>
      <c r="AY142" s="49">
        <v>91.0</v>
      </c>
      <c r="AZ142" s="49">
        <v>150.0</v>
      </c>
      <c r="BA142" s="126">
        <f>BA141*2</f>
        <v>154</v>
      </c>
      <c r="BB142" s="127">
        <v>10.0</v>
      </c>
      <c r="BC142" s="127">
        <v>10.0</v>
      </c>
      <c r="BD142" s="51">
        <v>0.2</v>
      </c>
      <c r="BE142" s="46">
        <f t="shared" si="5"/>
        <v>104.4</v>
      </c>
      <c r="BF142" s="52"/>
      <c r="BG142" s="53">
        <f t="shared" si="6"/>
        <v>152.6</v>
      </c>
      <c r="BH142" s="53">
        <f t="shared" si="7"/>
        <v>93.6</v>
      </c>
      <c r="BI142" s="54">
        <f t="shared" si="8"/>
        <v>0.2923371648</v>
      </c>
      <c r="BJ142" s="47">
        <f t="shared" si="9"/>
        <v>0.1793103448</v>
      </c>
      <c r="BK142" s="55">
        <f t="shared" si="10"/>
        <v>0.29</v>
      </c>
      <c r="BL142" s="56">
        <f t="shared" si="11"/>
        <v>639</v>
      </c>
      <c r="BM142" s="57">
        <f t="shared" si="12"/>
        <v>0.2929577465</v>
      </c>
      <c r="BN142" s="46">
        <f t="shared" si="13"/>
        <v>2.646</v>
      </c>
      <c r="BO142" s="46">
        <v>25.0</v>
      </c>
      <c r="BP142" s="46">
        <v>7.0</v>
      </c>
      <c r="BQ142" s="47">
        <v>1.25</v>
      </c>
      <c r="BR142" s="46">
        <f t="shared" si="14"/>
        <v>48.75</v>
      </c>
      <c r="BS142" s="46">
        <f t="shared" si="15"/>
        <v>101.25</v>
      </c>
      <c r="BT142" s="46" t="s">
        <v>122</v>
      </c>
      <c r="BU142" s="65"/>
      <c r="BV142" s="59"/>
      <c r="BW142" s="59"/>
      <c r="BX142" s="60"/>
      <c r="BY142" s="61" t="str">
        <f t="shared" si="30"/>
        <v>https://getfile.dokpub.com/yandex/get/https://disk.yandex.ru/d/xglx4G6IzvEo7g/1.jpg, https://getfile.dokpub.com/yandex/get/https://disk.yandex.ru/d/xglx4G6IzvEo7g/2.jpg, https://getfile.dokpub.com/yandex/get/https://disk.yandex.ru/d/xglx4G6IzvEo7g/3.jpg, https://getfile.dokpub.com/yandex/get/https://disk.yandex.ru/d/xglx4G6IzvEo7g/4.jpg, https://getfile.dokpub.com/yandex/get/https://disk.yandex.ru/d/xglx4G6IzvEo7g/5.jpg</v>
      </c>
      <c r="BZ142" s="66" t="s">
        <v>1332</v>
      </c>
      <c r="CA142" s="59" t="s">
        <v>1331</v>
      </c>
      <c r="CB142" s="62"/>
      <c r="CC142" s="59"/>
    </row>
    <row r="143" ht="30.0" customHeight="1">
      <c r="A143" s="26"/>
      <c r="B143" s="67" t="s">
        <v>1333</v>
      </c>
      <c r="C143" s="68" t="str">
        <f>IF('Стоп-лист'!D$25 = "стоп", "стоп" , "")</f>
        <v/>
      </c>
      <c r="D143" s="29">
        <f t="shared" si="29"/>
        <v>50</v>
      </c>
      <c r="E143" s="30" t="s">
        <v>1334</v>
      </c>
      <c r="F143" s="104" t="s">
        <v>1335</v>
      </c>
      <c r="G143" s="105" t="s">
        <v>1336</v>
      </c>
      <c r="H143" s="33">
        <v>1300.0</v>
      </c>
      <c r="I143" s="34">
        <v>0.43</v>
      </c>
      <c r="J143" s="35">
        <f t="shared" si="2"/>
        <v>741</v>
      </c>
      <c r="K143" s="22" t="s">
        <v>1337</v>
      </c>
      <c r="L143" s="36" t="s">
        <v>84</v>
      </c>
      <c r="M143" s="36" t="s">
        <v>84</v>
      </c>
      <c r="N143" s="37" t="s">
        <v>85</v>
      </c>
      <c r="O143" s="38">
        <v>235.0</v>
      </c>
      <c r="P143" s="38">
        <v>230.0</v>
      </c>
      <c r="Q143" s="38">
        <v>110.0</v>
      </c>
      <c r="R143" s="38">
        <v>220.0</v>
      </c>
      <c r="S143" s="70" t="s">
        <v>1338</v>
      </c>
      <c r="T143" s="70" t="s">
        <v>1319</v>
      </c>
      <c r="U143" s="38" t="s">
        <v>1320</v>
      </c>
      <c r="V143" s="38" t="s">
        <v>205</v>
      </c>
      <c r="W143" s="38" t="s">
        <v>589</v>
      </c>
      <c r="X143" s="122">
        <v>260.0</v>
      </c>
      <c r="Y143" s="40" t="s">
        <v>91</v>
      </c>
      <c r="Z143" s="40">
        <v>1.5</v>
      </c>
      <c r="AA143" s="122" t="s">
        <v>590</v>
      </c>
      <c r="AB143" s="38" t="s">
        <v>93</v>
      </c>
      <c r="AC143" s="41" t="s">
        <v>1339</v>
      </c>
      <c r="AD143" s="38" t="s">
        <v>95</v>
      </c>
      <c r="AE143" s="43" t="s">
        <v>1322</v>
      </c>
      <c r="AF143" s="70" t="s">
        <v>1323</v>
      </c>
      <c r="AG143" s="38" t="s">
        <v>98</v>
      </c>
      <c r="AH143" s="38" t="s">
        <v>99</v>
      </c>
      <c r="AI143" s="44" t="s">
        <v>100</v>
      </c>
      <c r="AJ143" s="44">
        <v>0.0</v>
      </c>
      <c r="AK143" s="63" t="str">
        <f t="shared" si="16"/>
        <v>https://getfile.dokpub.com/yandex/get/https://disk.yandex.ru/i/qwUPOXAWUVF2hQ/v1.mp4</v>
      </c>
      <c r="AL143" s="46" t="s">
        <v>102</v>
      </c>
      <c r="AM143" s="46" t="s">
        <v>103</v>
      </c>
      <c r="AN143" s="46" t="s">
        <v>104</v>
      </c>
      <c r="AO143" s="46" t="s">
        <v>105</v>
      </c>
      <c r="AP143" s="46" t="s">
        <v>106</v>
      </c>
      <c r="AQ143" s="46">
        <f t="shared" si="3"/>
        <v>871</v>
      </c>
      <c r="AR143" s="47">
        <f t="shared" si="4"/>
        <v>0.33</v>
      </c>
      <c r="AS143" s="46" t="s">
        <v>107</v>
      </c>
      <c r="AT143" s="46" t="s">
        <v>108</v>
      </c>
      <c r="AU143" s="46" t="s">
        <v>109</v>
      </c>
      <c r="AV143" s="46" t="s">
        <v>110</v>
      </c>
      <c r="AW143" s="46" t="s">
        <v>111</v>
      </c>
      <c r="AX143" s="48" t="s">
        <v>155</v>
      </c>
      <c r="AY143" s="49">
        <v>114.0</v>
      </c>
      <c r="AZ143" s="49">
        <v>178.0</v>
      </c>
      <c r="BA143" s="126">
        <f>BA141*3</f>
        <v>231</v>
      </c>
      <c r="BB143" s="127">
        <v>15.0</v>
      </c>
      <c r="BC143" s="127">
        <v>15.0</v>
      </c>
      <c r="BD143" s="51">
        <v>0.2</v>
      </c>
      <c r="BE143" s="46">
        <f t="shared" si="5"/>
        <v>148.2</v>
      </c>
      <c r="BF143" s="52"/>
      <c r="BG143" s="53">
        <f t="shared" si="6"/>
        <v>217.8</v>
      </c>
      <c r="BH143" s="53">
        <f t="shared" si="7"/>
        <v>153.8</v>
      </c>
      <c r="BI143" s="47">
        <f t="shared" si="8"/>
        <v>0.2939271255</v>
      </c>
      <c r="BJ143" s="47">
        <f t="shared" si="9"/>
        <v>0.2075573549</v>
      </c>
      <c r="BK143" s="55">
        <f t="shared" si="10"/>
        <v>0.33</v>
      </c>
      <c r="BL143" s="56">
        <f t="shared" si="11"/>
        <v>876</v>
      </c>
      <c r="BM143" s="57">
        <f t="shared" si="12"/>
        <v>0.2988584475</v>
      </c>
      <c r="BN143" s="46">
        <f t="shared" si="13"/>
        <v>5.566</v>
      </c>
      <c r="BO143" s="46">
        <v>25.0</v>
      </c>
      <c r="BP143" s="46">
        <v>7.0</v>
      </c>
      <c r="BQ143" s="47">
        <v>1.25</v>
      </c>
      <c r="BR143" s="46">
        <f t="shared" si="14"/>
        <v>75</v>
      </c>
      <c r="BS143" s="46">
        <f t="shared" si="15"/>
        <v>103</v>
      </c>
      <c r="BT143" s="46" t="s">
        <v>131</v>
      </c>
      <c r="BU143" s="65"/>
      <c r="BV143" s="59"/>
      <c r="BW143" s="59"/>
      <c r="BX143" s="60"/>
      <c r="BY143" s="61" t="str">
        <f t="shared" si="30"/>
        <v>https://getfile.dokpub.com/yandex/get/https://disk.yandex.ru/d/oSe4OeYkSLIaMA/1.jpg, https://getfile.dokpub.com/yandex/get/https://disk.yandex.ru/d/oSe4OeYkSLIaMA/2.jpg, https://getfile.dokpub.com/yandex/get/https://disk.yandex.ru/d/oSe4OeYkSLIaMA/3.jpg, https://getfile.dokpub.com/yandex/get/https://disk.yandex.ru/d/oSe4OeYkSLIaMA/4.jpg, https://getfile.dokpub.com/yandex/get/https://disk.yandex.ru/d/oSe4OeYkSLIaMA/5.jpg</v>
      </c>
      <c r="BZ143" s="66" t="s">
        <v>1340</v>
      </c>
      <c r="CA143" s="59" t="s">
        <v>1339</v>
      </c>
      <c r="CB143" s="62"/>
      <c r="CC143" s="59"/>
    </row>
    <row r="144" ht="30.0" customHeight="1">
      <c r="A144" s="26"/>
      <c r="B144" s="67" t="s">
        <v>1341</v>
      </c>
      <c r="C144" s="68" t="str">
        <f>IF('Стоп-лист'!C$25 = "стоп", "стоп" , "")</f>
        <v/>
      </c>
      <c r="D144" s="29">
        <f t="shared" si="29"/>
        <v>50</v>
      </c>
      <c r="E144" s="30" t="s">
        <v>1342</v>
      </c>
      <c r="F144" s="104" t="s">
        <v>1343</v>
      </c>
      <c r="G144" s="105" t="s">
        <v>1344</v>
      </c>
      <c r="H144" s="33">
        <v>2300.0</v>
      </c>
      <c r="I144" s="34">
        <v>0.44</v>
      </c>
      <c r="J144" s="35">
        <f t="shared" si="2"/>
        <v>1288</v>
      </c>
      <c r="K144" s="22" t="s">
        <v>1345</v>
      </c>
      <c r="L144" s="36" t="s">
        <v>84</v>
      </c>
      <c r="M144" s="36" t="s">
        <v>84</v>
      </c>
      <c r="N144" s="37" t="s">
        <v>85</v>
      </c>
      <c r="O144" s="38">
        <v>470.0</v>
      </c>
      <c r="P144" s="38">
        <v>160.0</v>
      </c>
      <c r="Q144" s="38">
        <v>150.0</v>
      </c>
      <c r="R144" s="38">
        <v>240.0</v>
      </c>
      <c r="S144" s="70" t="s">
        <v>1346</v>
      </c>
      <c r="T144" s="70" t="s">
        <v>1319</v>
      </c>
      <c r="U144" s="38" t="s">
        <v>1320</v>
      </c>
      <c r="V144" s="38" t="s">
        <v>205</v>
      </c>
      <c r="W144" s="38" t="s">
        <v>589</v>
      </c>
      <c r="X144" s="122">
        <v>260.0</v>
      </c>
      <c r="Y144" s="40">
        <v>1.0</v>
      </c>
      <c r="Z144" s="40">
        <v>1.5</v>
      </c>
      <c r="AA144" s="122" t="s">
        <v>590</v>
      </c>
      <c r="AB144" s="38" t="s">
        <v>93</v>
      </c>
      <c r="AC144" s="41" t="s">
        <v>1347</v>
      </c>
      <c r="AD144" s="38" t="s">
        <v>95</v>
      </c>
      <c r="AE144" s="43" t="s">
        <v>1322</v>
      </c>
      <c r="AF144" s="70" t="s">
        <v>1323</v>
      </c>
      <c r="AG144" s="38" t="s">
        <v>98</v>
      </c>
      <c r="AH144" s="38" t="s">
        <v>99</v>
      </c>
      <c r="AI144" s="44" t="s">
        <v>100</v>
      </c>
      <c r="AJ144" s="44">
        <v>0.0</v>
      </c>
      <c r="AK144" s="63" t="str">
        <f t="shared" si="16"/>
        <v>https://getfile.dokpub.com/yandex/get/https://disk.yandex.ru/i/qwUPOXAWUVF2hQ/v1.mp4</v>
      </c>
      <c r="AL144" s="46" t="s">
        <v>102</v>
      </c>
      <c r="AM144" s="46" t="s">
        <v>103</v>
      </c>
      <c r="AN144" s="46" t="s">
        <v>104</v>
      </c>
      <c r="AO144" s="46" t="s">
        <v>105</v>
      </c>
      <c r="AP144" s="46" t="s">
        <v>106</v>
      </c>
      <c r="AQ144" s="46">
        <f t="shared" si="3"/>
        <v>1449</v>
      </c>
      <c r="AR144" s="47">
        <f t="shared" si="4"/>
        <v>0.37</v>
      </c>
      <c r="AS144" s="46" t="s">
        <v>107</v>
      </c>
      <c r="AT144" s="46" t="s">
        <v>108</v>
      </c>
      <c r="AU144" s="46" t="s">
        <v>109</v>
      </c>
      <c r="AV144" s="46" t="s">
        <v>110</v>
      </c>
      <c r="AW144" s="46" t="s">
        <v>111</v>
      </c>
      <c r="AX144" s="48" t="s">
        <v>155</v>
      </c>
      <c r="AY144" s="49">
        <v>155.0</v>
      </c>
      <c r="AZ144" s="49">
        <v>226.0</v>
      </c>
      <c r="BA144" s="126">
        <f>BA143*2</f>
        <v>462</v>
      </c>
      <c r="BB144" s="127">
        <v>20.0</v>
      </c>
      <c r="BC144" s="127">
        <v>20.0</v>
      </c>
      <c r="BD144" s="51">
        <v>0.2</v>
      </c>
      <c r="BE144" s="46">
        <f t="shared" si="5"/>
        <v>257.6</v>
      </c>
      <c r="BF144" s="52"/>
      <c r="BG144" s="53">
        <f t="shared" si="6"/>
        <v>373.4</v>
      </c>
      <c r="BH144" s="53">
        <f t="shared" si="7"/>
        <v>302.4</v>
      </c>
      <c r="BI144" s="47">
        <f t="shared" si="8"/>
        <v>0.2899068323</v>
      </c>
      <c r="BJ144" s="47">
        <f t="shared" si="9"/>
        <v>0.2347826087</v>
      </c>
      <c r="BK144" s="55">
        <f t="shared" si="10"/>
        <v>0.37</v>
      </c>
      <c r="BL144" s="56">
        <f t="shared" si="11"/>
        <v>1471</v>
      </c>
      <c r="BM144" s="57">
        <f t="shared" si="12"/>
        <v>0.3050985724</v>
      </c>
      <c r="BN144" s="46">
        <f t="shared" si="13"/>
        <v>5.76</v>
      </c>
      <c r="BO144" s="46">
        <v>25.0</v>
      </c>
      <c r="BP144" s="46">
        <v>7.0</v>
      </c>
      <c r="BQ144" s="47">
        <v>1.25</v>
      </c>
      <c r="BR144" s="46">
        <f t="shared" si="14"/>
        <v>75</v>
      </c>
      <c r="BS144" s="46">
        <f t="shared" si="15"/>
        <v>151</v>
      </c>
      <c r="BT144" s="46" t="s">
        <v>139</v>
      </c>
      <c r="BU144" s="65"/>
      <c r="BV144" s="59"/>
      <c r="BW144" s="59" t="s">
        <v>1348</v>
      </c>
      <c r="BX144" s="60"/>
      <c r="BY144" s="61" t="str">
        <f t="shared" si="30"/>
        <v>https://getfile.dokpub.com/yandex/get/https://disk.yandex.ru/d/nDVjxqg8_YB1pw/1.jpg, https://getfile.dokpub.com/yandex/get/https://disk.yandex.ru/d/nDVjxqg8_YB1pw/2.jpg, https://getfile.dokpub.com/yandex/get/https://disk.yandex.ru/d/nDVjxqg8_YB1pw/3.jpg, https://getfile.dokpub.com/yandex/get/https://disk.yandex.ru/d/nDVjxqg8_YB1pw/4.jpg, https://getfile.dokpub.com/yandex/get/https://disk.yandex.ru/d/nDVjxqg8_YB1pw/5.jpg</v>
      </c>
      <c r="BZ144" s="66" t="s">
        <v>1349</v>
      </c>
      <c r="CA144" s="59" t="s">
        <v>1347</v>
      </c>
      <c r="CB144" s="62"/>
      <c r="CC144" s="59"/>
    </row>
    <row r="145" ht="30.0" customHeight="1">
      <c r="A145" s="26"/>
      <c r="B145" s="67" t="s">
        <v>1350</v>
      </c>
      <c r="C145" s="68" t="str">
        <f>IF('Стоп-лист'!C$25 = "стоп", "стоп" , "")</f>
        <v/>
      </c>
      <c r="D145" s="29">
        <f t="shared" si="29"/>
        <v>50</v>
      </c>
      <c r="E145" s="30" t="s">
        <v>1351</v>
      </c>
      <c r="F145" s="104" t="s">
        <v>1352</v>
      </c>
      <c r="G145" s="105" t="s">
        <v>1353</v>
      </c>
      <c r="H145" s="33">
        <v>3400.0</v>
      </c>
      <c r="I145" s="34">
        <v>0.45999999999999996</v>
      </c>
      <c r="J145" s="35">
        <f t="shared" si="2"/>
        <v>1836</v>
      </c>
      <c r="K145" s="22" t="s">
        <v>1354</v>
      </c>
      <c r="L145" s="36" t="s">
        <v>84</v>
      </c>
      <c r="M145" s="36" t="s">
        <v>84</v>
      </c>
      <c r="N145" s="37" t="s">
        <v>85</v>
      </c>
      <c r="O145" s="38">
        <v>640.0</v>
      </c>
      <c r="P145" s="38">
        <v>210.0</v>
      </c>
      <c r="Q145" s="38">
        <v>170.0</v>
      </c>
      <c r="R145" s="38">
        <v>220.0</v>
      </c>
      <c r="S145" s="70" t="s">
        <v>1355</v>
      </c>
      <c r="T145" s="70" t="s">
        <v>1319</v>
      </c>
      <c r="U145" s="38" t="s">
        <v>1320</v>
      </c>
      <c r="V145" s="38" t="s">
        <v>205</v>
      </c>
      <c r="W145" s="38" t="s">
        <v>589</v>
      </c>
      <c r="X145" s="122">
        <v>260.0</v>
      </c>
      <c r="Y145" s="40">
        <v>1.5</v>
      </c>
      <c r="Z145" s="40">
        <v>1.5</v>
      </c>
      <c r="AA145" s="122" t="s">
        <v>590</v>
      </c>
      <c r="AB145" s="38" t="s">
        <v>93</v>
      </c>
      <c r="AC145" s="41" t="s">
        <v>1356</v>
      </c>
      <c r="AD145" s="38" t="s">
        <v>95</v>
      </c>
      <c r="AE145" s="43" t="s">
        <v>1322</v>
      </c>
      <c r="AF145" s="70" t="s">
        <v>1323</v>
      </c>
      <c r="AG145" s="38" t="s">
        <v>98</v>
      </c>
      <c r="AH145" s="38" t="s">
        <v>99</v>
      </c>
      <c r="AI145" s="44" t="s">
        <v>100</v>
      </c>
      <c r="AJ145" s="44">
        <v>0.0</v>
      </c>
      <c r="AK145" s="63" t="str">
        <f t="shared" si="16"/>
        <v>https://getfile.dokpub.com/yandex/get/https://disk.yandex.ru/i/qwUPOXAWUVF2hQ/v1.mp4</v>
      </c>
      <c r="AL145" s="46" t="s">
        <v>102</v>
      </c>
      <c r="AM145" s="46" t="s">
        <v>103</v>
      </c>
      <c r="AN145" s="46" t="s">
        <v>104</v>
      </c>
      <c r="AO145" s="46" t="s">
        <v>105</v>
      </c>
      <c r="AP145" s="46" t="s">
        <v>106</v>
      </c>
      <c r="AQ145" s="46">
        <f t="shared" si="3"/>
        <v>2040</v>
      </c>
      <c r="AR145" s="47">
        <f t="shared" si="4"/>
        <v>0.4</v>
      </c>
      <c r="AS145" s="46" t="s">
        <v>107</v>
      </c>
      <c r="AT145" s="46" t="s">
        <v>108</v>
      </c>
      <c r="AU145" s="46" t="s">
        <v>109</v>
      </c>
      <c r="AV145" s="46" t="s">
        <v>110</v>
      </c>
      <c r="AW145" s="46" t="s">
        <v>111</v>
      </c>
      <c r="AX145" s="48" t="s">
        <v>155</v>
      </c>
      <c r="AY145" s="49">
        <v>177.0</v>
      </c>
      <c r="AZ145" s="49">
        <v>261.0</v>
      </c>
      <c r="BA145" s="126">
        <f>BA143*3</f>
        <v>693</v>
      </c>
      <c r="BB145" s="127">
        <v>30.0</v>
      </c>
      <c r="BC145" s="127">
        <v>30.0</v>
      </c>
      <c r="BD145" s="51">
        <v>0.2</v>
      </c>
      <c r="BE145" s="46">
        <f t="shared" si="5"/>
        <v>367.2</v>
      </c>
      <c r="BF145" s="52"/>
      <c r="BG145" s="53">
        <f t="shared" si="6"/>
        <v>538.8</v>
      </c>
      <c r="BH145" s="53">
        <f t="shared" si="7"/>
        <v>454.8</v>
      </c>
      <c r="BI145" s="47">
        <f t="shared" si="8"/>
        <v>0.2934640523</v>
      </c>
      <c r="BJ145" s="47">
        <f t="shared" si="9"/>
        <v>0.2477124183</v>
      </c>
      <c r="BK145" s="55">
        <f t="shared" si="10"/>
        <v>0.4</v>
      </c>
      <c r="BL145" s="56">
        <f t="shared" si="11"/>
        <v>2061</v>
      </c>
      <c r="BM145" s="57">
        <f t="shared" si="12"/>
        <v>0.3080058224</v>
      </c>
      <c r="BN145" s="46">
        <f t="shared" si="13"/>
        <v>7.854</v>
      </c>
      <c r="BO145" s="46">
        <v>25.0</v>
      </c>
      <c r="BP145" s="46">
        <v>7.0</v>
      </c>
      <c r="BQ145" s="47">
        <v>1.25</v>
      </c>
      <c r="BR145" s="46">
        <f t="shared" si="14"/>
        <v>92.5</v>
      </c>
      <c r="BS145" s="46">
        <f t="shared" si="15"/>
        <v>168.5</v>
      </c>
      <c r="BT145" s="46" t="s">
        <v>147</v>
      </c>
      <c r="BU145" s="65"/>
      <c r="BV145" s="59"/>
      <c r="BW145" s="59"/>
      <c r="BX145" s="60"/>
      <c r="BY145" s="61" t="str">
        <f t="shared" si="30"/>
        <v>https://getfile.dokpub.com/yandex/get/https://disk.yandex.ru/d/gmDGzQ8hqDu9Cg/1.jpg, https://getfile.dokpub.com/yandex/get/https://disk.yandex.ru/d/gmDGzQ8hqDu9Cg/2.jpg, https://getfile.dokpub.com/yandex/get/https://disk.yandex.ru/d/gmDGzQ8hqDu9Cg/3.jpg, https://getfile.dokpub.com/yandex/get/https://disk.yandex.ru/d/gmDGzQ8hqDu9Cg/4.jpg, https://getfile.dokpub.com/yandex/get/https://disk.yandex.ru/d/gmDGzQ8hqDu9Cg/5.jpg</v>
      </c>
      <c r="BZ145" s="66" t="s">
        <v>1357</v>
      </c>
      <c r="CA145" s="59" t="s">
        <v>1356</v>
      </c>
      <c r="CB145" s="62"/>
      <c r="CC145" s="59"/>
    </row>
    <row r="146" ht="30.0" customHeight="1">
      <c r="A146" s="77"/>
      <c r="B146" s="67" t="s">
        <v>1358</v>
      </c>
      <c r="C146" s="68" t="str">
        <f>IF('Стоп-лист'!C$25 = "стоп", "стоп" , "")</f>
        <v/>
      </c>
      <c r="D146" s="29">
        <f t="shared" si="29"/>
        <v>50</v>
      </c>
      <c r="E146" s="30" t="s">
        <v>1359</v>
      </c>
      <c r="F146" s="104" t="s">
        <v>1360</v>
      </c>
      <c r="G146" s="105" t="s">
        <v>1361</v>
      </c>
      <c r="H146" s="33">
        <v>4600.0</v>
      </c>
      <c r="I146" s="34">
        <v>0.38999999999999996</v>
      </c>
      <c r="J146" s="35">
        <f t="shared" si="2"/>
        <v>2806</v>
      </c>
      <c r="K146" s="22" t="s">
        <v>1362</v>
      </c>
      <c r="L146" s="36" t="s">
        <v>84</v>
      </c>
      <c r="M146" s="36" t="s">
        <v>84</v>
      </c>
      <c r="N146" s="37" t="s">
        <v>85</v>
      </c>
      <c r="O146" s="38">
        <v>950.0</v>
      </c>
      <c r="P146" s="38">
        <v>300.0</v>
      </c>
      <c r="Q146" s="38">
        <v>200.0</v>
      </c>
      <c r="R146" s="38">
        <v>500.0</v>
      </c>
      <c r="S146" s="70" t="s">
        <v>1363</v>
      </c>
      <c r="T146" s="70" t="s">
        <v>1319</v>
      </c>
      <c r="U146" s="38" t="s">
        <v>1320</v>
      </c>
      <c r="V146" s="38" t="s">
        <v>205</v>
      </c>
      <c r="W146" s="38" t="s">
        <v>589</v>
      </c>
      <c r="X146" s="122">
        <v>260.0</v>
      </c>
      <c r="Y146" s="40">
        <v>2.0</v>
      </c>
      <c r="Z146" s="40">
        <v>1.5</v>
      </c>
      <c r="AA146" s="122" t="s">
        <v>590</v>
      </c>
      <c r="AB146" s="38" t="s">
        <v>93</v>
      </c>
      <c r="AC146" s="41" t="s">
        <v>1364</v>
      </c>
      <c r="AD146" s="38" t="s">
        <v>95</v>
      </c>
      <c r="AE146" s="43" t="s">
        <v>1322</v>
      </c>
      <c r="AF146" s="70" t="s">
        <v>1323</v>
      </c>
      <c r="AG146" s="38" t="s">
        <v>98</v>
      </c>
      <c r="AH146" s="38" t="s">
        <v>99</v>
      </c>
      <c r="AI146" s="44" t="s">
        <v>100</v>
      </c>
      <c r="AJ146" s="44">
        <v>0.0</v>
      </c>
      <c r="AK146" s="63" t="str">
        <f t="shared" si="16"/>
        <v>https://getfile.dokpub.com/yandex/get/https://disk.yandex.ru/i/qwUPOXAWUVF2hQ/v1.mp4</v>
      </c>
      <c r="AL146" s="46" t="s">
        <v>102</v>
      </c>
      <c r="AM146" s="46" t="s">
        <v>103</v>
      </c>
      <c r="AN146" s="46" t="s">
        <v>104</v>
      </c>
      <c r="AO146" s="46" t="s">
        <v>105</v>
      </c>
      <c r="AP146" s="46" t="s">
        <v>106</v>
      </c>
      <c r="AQ146" s="46">
        <f t="shared" si="3"/>
        <v>3174</v>
      </c>
      <c r="AR146" s="47">
        <f t="shared" si="4"/>
        <v>0.31</v>
      </c>
      <c r="AS146" s="46" t="s">
        <v>107</v>
      </c>
      <c r="AT146" s="46" t="s">
        <v>108</v>
      </c>
      <c r="AU146" s="46" t="s">
        <v>109</v>
      </c>
      <c r="AV146" s="46" t="s">
        <v>110</v>
      </c>
      <c r="AW146" s="46" t="s">
        <v>111</v>
      </c>
      <c r="AX146" s="48" t="s">
        <v>112</v>
      </c>
      <c r="AY146" s="49">
        <v>391.0</v>
      </c>
      <c r="AZ146" s="49">
        <v>550.0</v>
      </c>
      <c r="BA146" s="126">
        <f>BA144*2</f>
        <v>924</v>
      </c>
      <c r="BB146" s="127">
        <v>30.0</v>
      </c>
      <c r="BC146" s="127">
        <v>80.0</v>
      </c>
      <c r="BD146" s="51">
        <v>0.2</v>
      </c>
      <c r="BE146" s="46">
        <f t="shared" si="5"/>
        <v>561.2</v>
      </c>
      <c r="BF146" s="52"/>
      <c r="BG146" s="53">
        <f t="shared" si="6"/>
        <v>819.8</v>
      </c>
      <c r="BH146" s="53">
        <f t="shared" si="7"/>
        <v>660.8</v>
      </c>
      <c r="BI146" s="47">
        <f t="shared" si="8"/>
        <v>0.2921596579</v>
      </c>
      <c r="BJ146" s="47">
        <f t="shared" si="9"/>
        <v>0.2354953671</v>
      </c>
      <c r="BK146" s="55">
        <f t="shared" si="10"/>
        <v>0.31</v>
      </c>
      <c r="BL146" s="56">
        <f t="shared" si="11"/>
        <v>3201</v>
      </c>
      <c r="BM146" s="57">
        <f t="shared" si="12"/>
        <v>0.3051546392</v>
      </c>
      <c r="BN146" s="46">
        <f t="shared" si="13"/>
        <v>30</v>
      </c>
      <c r="BO146" s="46">
        <v>25.0</v>
      </c>
      <c r="BP146" s="46">
        <v>7.0</v>
      </c>
      <c r="BQ146" s="47">
        <v>1.25</v>
      </c>
      <c r="BR146" s="46">
        <f t="shared" si="14"/>
        <v>285</v>
      </c>
      <c r="BS146" s="46">
        <f t="shared" si="15"/>
        <v>265</v>
      </c>
      <c r="BT146" s="46" t="s">
        <v>156</v>
      </c>
      <c r="BU146" s="65"/>
      <c r="BV146" s="59"/>
      <c r="BW146" s="59"/>
      <c r="BX146" s="60"/>
      <c r="BY146" s="61" t="str">
        <f t="shared" si="30"/>
        <v>https://getfile.dokpub.com/yandex/get/https://disk.yandex.ru/d/-2v-Fst0eNA20Q/1.jpg, https://getfile.dokpub.com/yandex/get/https://disk.yandex.ru/d/-2v-Fst0eNA20Q/2.jpg, https://getfile.dokpub.com/yandex/get/https://disk.yandex.ru/d/-2v-Fst0eNA20Q/3.jpg, https://getfile.dokpub.com/yandex/get/https://disk.yandex.ru/d/-2v-Fst0eNA20Q/4.jpg, https://getfile.dokpub.com/yandex/get/https://disk.yandex.ru/d/-2v-Fst0eNA20Q/5.jpg</v>
      </c>
      <c r="BZ146" s="66" t="s">
        <v>1365</v>
      </c>
      <c r="CA146" s="59" t="s">
        <v>1364</v>
      </c>
      <c r="CB146" s="62"/>
      <c r="CC146" s="59"/>
    </row>
    <row r="147" ht="30.0" customHeight="1">
      <c r="A147" s="77"/>
      <c r="B147" s="67" t="s">
        <v>1366</v>
      </c>
      <c r="C147" s="68" t="str">
        <f>IF('Стоп-лист'!C$25 = "стоп", "стоп" , "")</f>
        <v/>
      </c>
      <c r="D147" s="29">
        <f t="shared" si="29"/>
        <v>50</v>
      </c>
      <c r="E147" s="30" t="s">
        <v>1367</v>
      </c>
      <c r="F147" s="104" t="s">
        <v>1368</v>
      </c>
      <c r="G147" s="105" t="s">
        <v>1369</v>
      </c>
      <c r="H147" s="33">
        <v>6900.0</v>
      </c>
      <c r="I147" s="34">
        <v>0.41</v>
      </c>
      <c r="J147" s="35">
        <f t="shared" si="2"/>
        <v>4071</v>
      </c>
      <c r="K147" s="22" t="s">
        <v>1370</v>
      </c>
      <c r="L147" s="36" t="s">
        <v>84</v>
      </c>
      <c r="M147" s="36" t="s">
        <v>84</v>
      </c>
      <c r="N147" s="37" t="s">
        <v>85</v>
      </c>
      <c r="O147" s="38">
        <v>1450.0</v>
      </c>
      <c r="P147" s="38">
        <v>300.0</v>
      </c>
      <c r="Q147" s="38">
        <v>250.0</v>
      </c>
      <c r="R147" s="38">
        <v>550.0</v>
      </c>
      <c r="S147" s="70" t="s">
        <v>1371</v>
      </c>
      <c r="T147" s="70" t="s">
        <v>1319</v>
      </c>
      <c r="U147" s="38" t="s">
        <v>1320</v>
      </c>
      <c r="V147" s="38" t="s">
        <v>205</v>
      </c>
      <c r="W147" s="38" t="s">
        <v>589</v>
      </c>
      <c r="X147" s="122">
        <v>260.0</v>
      </c>
      <c r="Y147" s="40">
        <v>3.0</v>
      </c>
      <c r="Z147" s="40">
        <v>1.5</v>
      </c>
      <c r="AA147" s="122" t="s">
        <v>590</v>
      </c>
      <c r="AB147" s="38" t="s">
        <v>93</v>
      </c>
      <c r="AC147" s="41" t="s">
        <v>1372</v>
      </c>
      <c r="AD147" s="38" t="s">
        <v>95</v>
      </c>
      <c r="AE147" s="43" t="s">
        <v>1322</v>
      </c>
      <c r="AF147" s="70" t="s">
        <v>1323</v>
      </c>
      <c r="AG147" s="38" t="s">
        <v>98</v>
      </c>
      <c r="AH147" s="38" t="s">
        <v>99</v>
      </c>
      <c r="AI147" s="44" t="s">
        <v>100</v>
      </c>
      <c r="AJ147" s="44">
        <v>0.0</v>
      </c>
      <c r="AK147" s="63" t="str">
        <f t="shared" si="16"/>
        <v>https://getfile.dokpub.com/yandex/get/https://disk.yandex.ru/i/qwUPOXAWUVF2hQ/v1.mp4</v>
      </c>
      <c r="AL147" s="46" t="s">
        <v>102</v>
      </c>
      <c r="AM147" s="46" t="s">
        <v>103</v>
      </c>
      <c r="AN147" s="46" t="s">
        <v>104</v>
      </c>
      <c r="AO147" s="46" t="s">
        <v>105</v>
      </c>
      <c r="AP147" s="46" t="s">
        <v>106</v>
      </c>
      <c r="AQ147" s="46">
        <f t="shared" si="3"/>
        <v>4554</v>
      </c>
      <c r="AR147" s="47">
        <f t="shared" si="4"/>
        <v>0.34</v>
      </c>
      <c r="AS147" s="46" t="s">
        <v>107</v>
      </c>
      <c r="AT147" s="46" t="s">
        <v>108</v>
      </c>
      <c r="AU147" s="46" t="s">
        <v>109</v>
      </c>
      <c r="AV147" s="46" t="s">
        <v>110</v>
      </c>
      <c r="AW147" s="46" t="s">
        <v>111</v>
      </c>
      <c r="AX147" s="48" t="s">
        <v>112</v>
      </c>
      <c r="AY147" s="49">
        <v>561.0</v>
      </c>
      <c r="AZ147" s="49">
        <v>771.0</v>
      </c>
      <c r="BA147" s="126">
        <f>BA144*3</f>
        <v>1386</v>
      </c>
      <c r="BB147" s="127">
        <v>40.0</v>
      </c>
      <c r="BC147" s="127">
        <v>80.0</v>
      </c>
      <c r="BD147" s="51">
        <v>0.2</v>
      </c>
      <c r="BE147" s="46">
        <f t="shared" si="5"/>
        <v>814.2</v>
      </c>
      <c r="BF147" s="52"/>
      <c r="BG147" s="53">
        <f t="shared" si="6"/>
        <v>1189.8</v>
      </c>
      <c r="BH147" s="53">
        <f t="shared" si="7"/>
        <v>979.8</v>
      </c>
      <c r="BI147" s="47">
        <f t="shared" si="8"/>
        <v>0.2922623434</v>
      </c>
      <c r="BJ147" s="47">
        <f t="shared" si="9"/>
        <v>0.2406779661</v>
      </c>
      <c r="BK147" s="55">
        <f t="shared" si="10"/>
        <v>0.34</v>
      </c>
      <c r="BL147" s="56">
        <f t="shared" si="11"/>
        <v>4613</v>
      </c>
      <c r="BM147" s="57">
        <f t="shared" si="12"/>
        <v>0.3063949707</v>
      </c>
      <c r="BN147" s="46">
        <f t="shared" si="13"/>
        <v>41.25</v>
      </c>
      <c r="BO147" s="46">
        <v>25.0</v>
      </c>
      <c r="BP147" s="46">
        <v>7.0</v>
      </c>
      <c r="BQ147" s="47">
        <v>1.25</v>
      </c>
      <c r="BR147" s="46">
        <f t="shared" si="14"/>
        <v>390</v>
      </c>
      <c r="BS147" s="46">
        <f t="shared" si="15"/>
        <v>381</v>
      </c>
      <c r="BT147" s="46" t="s">
        <v>164</v>
      </c>
      <c r="BU147" s="65"/>
      <c r="BV147" s="59"/>
      <c r="BW147" s="59"/>
      <c r="BX147" s="60"/>
      <c r="BY147" s="61" t="str">
        <f t="shared" si="30"/>
        <v>https://getfile.dokpub.com/yandex/get/https://disk.yandex.ru/d/RM00TIdDfUoNog/1.jpg, https://getfile.dokpub.com/yandex/get/https://disk.yandex.ru/d/RM00TIdDfUoNog/2.jpg, https://getfile.dokpub.com/yandex/get/https://disk.yandex.ru/d/RM00TIdDfUoNog/3.jpg, https://getfile.dokpub.com/yandex/get/https://disk.yandex.ru/d/RM00TIdDfUoNog/4.jpg, https://getfile.dokpub.com/yandex/get/https://disk.yandex.ru/d/RM00TIdDfUoNog/5.jpg</v>
      </c>
      <c r="BZ147" s="66" t="s">
        <v>1373</v>
      </c>
      <c r="CA147" s="59" t="s">
        <v>1372</v>
      </c>
      <c r="CB147" s="62"/>
      <c r="CC147" s="59"/>
    </row>
    <row r="148" ht="30.0" customHeight="1">
      <c r="A148" s="77"/>
      <c r="B148" s="67" t="s">
        <v>1374</v>
      </c>
      <c r="C148" s="68" t="str">
        <f>IF('Стоп-лист'!C$25 = "стоп", "стоп" , "")</f>
        <v/>
      </c>
      <c r="D148" s="29">
        <f t="shared" si="29"/>
        <v>50</v>
      </c>
      <c r="E148" s="30" t="s">
        <v>1375</v>
      </c>
      <c r="F148" s="104" t="s">
        <v>1376</v>
      </c>
      <c r="G148" s="105" t="s">
        <v>1377</v>
      </c>
      <c r="H148" s="33">
        <v>9200.0</v>
      </c>
      <c r="I148" s="34">
        <v>0.43</v>
      </c>
      <c r="J148" s="35">
        <f t="shared" si="2"/>
        <v>5244</v>
      </c>
      <c r="K148" s="22" t="s">
        <v>1378</v>
      </c>
      <c r="L148" s="36" t="s">
        <v>84</v>
      </c>
      <c r="M148" s="36" t="s">
        <v>84</v>
      </c>
      <c r="N148" s="37" t="s">
        <v>85</v>
      </c>
      <c r="O148" s="38">
        <v>1900.0</v>
      </c>
      <c r="P148" s="38">
        <v>350.0</v>
      </c>
      <c r="Q148" s="38">
        <v>250.0</v>
      </c>
      <c r="R148" s="38">
        <v>550.0</v>
      </c>
      <c r="S148" s="70" t="s">
        <v>1379</v>
      </c>
      <c r="T148" s="70" t="s">
        <v>1319</v>
      </c>
      <c r="U148" s="38" t="s">
        <v>1320</v>
      </c>
      <c r="V148" s="38" t="s">
        <v>205</v>
      </c>
      <c r="W148" s="38" t="s">
        <v>589</v>
      </c>
      <c r="X148" s="122">
        <v>260.0</v>
      </c>
      <c r="Y148" s="40">
        <v>4.0</v>
      </c>
      <c r="Z148" s="40">
        <v>1.5</v>
      </c>
      <c r="AA148" s="122" t="s">
        <v>590</v>
      </c>
      <c r="AB148" s="38" t="s">
        <v>93</v>
      </c>
      <c r="AC148" s="41" t="s">
        <v>1380</v>
      </c>
      <c r="AD148" s="38" t="s">
        <v>95</v>
      </c>
      <c r="AE148" s="43" t="s">
        <v>1322</v>
      </c>
      <c r="AF148" s="70" t="s">
        <v>1323</v>
      </c>
      <c r="AG148" s="38" t="s">
        <v>98</v>
      </c>
      <c r="AH148" s="38" t="s">
        <v>99</v>
      </c>
      <c r="AI148" s="44" t="s">
        <v>100</v>
      </c>
      <c r="AJ148" s="44">
        <v>0.0</v>
      </c>
      <c r="AK148" s="63" t="str">
        <f t="shared" si="16"/>
        <v>https://getfile.dokpub.com/yandex/get/https://disk.yandex.ru/i/qwUPOXAWUVF2hQ/v1.mp4</v>
      </c>
      <c r="AL148" s="46" t="s">
        <v>102</v>
      </c>
      <c r="AM148" s="46" t="s">
        <v>103</v>
      </c>
      <c r="AN148" s="46" t="s">
        <v>104</v>
      </c>
      <c r="AO148" s="46" t="s">
        <v>105</v>
      </c>
      <c r="AP148" s="46" t="s">
        <v>106</v>
      </c>
      <c r="AQ148" s="46">
        <f t="shared" si="3"/>
        <v>5888</v>
      </c>
      <c r="AR148" s="47">
        <f t="shared" si="4"/>
        <v>0.36</v>
      </c>
      <c r="AS148" s="46" t="s">
        <v>107</v>
      </c>
      <c r="AT148" s="46" t="s">
        <v>108</v>
      </c>
      <c r="AU148" s="46" t="s">
        <v>109</v>
      </c>
      <c r="AV148" s="46" t="s">
        <v>110</v>
      </c>
      <c r="AW148" s="46" t="s">
        <v>111</v>
      </c>
      <c r="AX148" s="48" t="s">
        <v>112</v>
      </c>
      <c r="AY148" s="49">
        <v>692.0</v>
      </c>
      <c r="AZ148" s="49">
        <v>939.0</v>
      </c>
      <c r="BA148" s="126">
        <f>BA144*4</f>
        <v>1848</v>
      </c>
      <c r="BB148" s="127">
        <v>40.0</v>
      </c>
      <c r="BC148" s="127">
        <v>80.0</v>
      </c>
      <c r="BD148" s="51">
        <v>0.2</v>
      </c>
      <c r="BE148" s="46">
        <f t="shared" si="5"/>
        <v>1048.8</v>
      </c>
      <c r="BF148" s="52"/>
      <c r="BG148" s="53">
        <f t="shared" si="6"/>
        <v>1535.2</v>
      </c>
      <c r="BH148" s="53">
        <f t="shared" si="7"/>
        <v>1288.2</v>
      </c>
      <c r="BI148" s="47">
        <f t="shared" si="8"/>
        <v>0.2927536232</v>
      </c>
      <c r="BJ148" s="47">
        <f t="shared" si="9"/>
        <v>0.2456521739</v>
      </c>
      <c r="BK148" s="55">
        <f t="shared" si="10"/>
        <v>0.36</v>
      </c>
      <c r="BL148" s="56">
        <f t="shared" si="11"/>
        <v>5904</v>
      </c>
      <c r="BM148" s="57">
        <f t="shared" si="12"/>
        <v>0.3076219512</v>
      </c>
      <c r="BN148" s="46">
        <f t="shared" si="13"/>
        <v>48.125</v>
      </c>
      <c r="BO148" s="46">
        <v>25.0</v>
      </c>
      <c r="BP148" s="46">
        <v>7.0</v>
      </c>
      <c r="BQ148" s="47">
        <v>1.25</v>
      </c>
      <c r="BR148" s="46">
        <f t="shared" si="14"/>
        <v>451.25</v>
      </c>
      <c r="BS148" s="46">
        <f t="shared" si="15"/>
        <v>487.75</v>
      </c>
      <c r="BT148" s="46" t="s">
        <v>172</v>
      </c>
      <c r="BU148" s="65"/>
      <c r="BV148" s="59"/>
      <c r="BW148" s="59"/>
      <c r="BX148" s="60"/>
      <c r="BY148" s="61" t="str">
        <f t="shared" si="30"/>
        <v>https://getfile.dokpub.com/yandex/get/https://disk.yandex.ru/d/E24AXs1yxjE-Bw/1.jpg, https://getfile.dokpub.com/yandex/get/https://disk.yandex.ru/d/E24AXs1yxjE-Bw/2.jpg, https://getfile.dokpub.com/yandex/get/https://disk.yandex.ru/d/E24AXs1yxjE-Bw/3.jpg, https://getfile.dokpub.com/yandex/get/https://disk.yandex.ru/d/E24AXs1yxjE-Bw/4.jpg, https://getfile.dokpub.com/yandex/get/https://disk.yandex.ru/d/E24AXs1yxjE-Bw/5.jpg</v>
      </c>
      <c r="BZ148" s="66" t="s">
        <v>1381</v>
      </c>
      <c r="CA148" s="59" t="s">
        <v>1380</v>
      </c>
      <c r="CB148" s="62"/>
      <c r="CC148" s="59"/>
    </row>
    <row r="149" ht="30.0" customHeight="1">
      <c r="A149" s="77"/>
      <c r="B149" s="67" t="s">
        <v>1382</v>
      </c>
      <c r="C149" s="68" t="str">
        <f>IF('Стоп-лист'!C$25 = "стоп", "стоп" , "")</f>
        <v/>
      </c>
      <c r="D149" s="29">
        <f t="shared" si="29"/>
        <v>50</v>
      </c>
      <c r="E149" s="30" t="s">
        <v>1383</v>
      </c>
      <c r="F149" s="104" t="s">
        <v>1384</v>
      </c>
      <c r="G149" s="105" t="s">
        <v>1385</v>
      </c>
      <c r="H149" s="33">
        <v>11500.0</v>
      </c>
      <c r="I149" s="34">
        <v>0.42000000000000004</v>
      </c>
      <c r="J149" s="35">
        <f t="shared" si="2"/>
        <v>6670</v>
      </c>
      <c r="K149" s="22" t="s">
        <v>1386</v>
      </c>
      <c r="L149" s="36" t="s">
        <v>84</v>
      </c>
      <c r="M149" s="36" t="s">
        <v>84</v>
      </c>
      <c r="N149" s="37" t="s">
        <v>85</v>
      </c>
      <c r="O149" s="38">
        <v>2350.0</v>
      </c>
      <c r="P149" s="38">
        <v>400.0</v>
      </c>
      <c r="Q149" s="38">
        <v>350.0</v>
      </c>
      <c r="R149" s="38">
        <v>550.0</v>
      </c>
      <c r="S149" s="70" t="s">
        <v>1387</v>
      </c>
      <c r="T149" s="70" t="s">
        <v>1319</v>
      </c>
      <c r="U149" s="38" t="s">
        <v>1320</v>
      </c>
      <c r="V149" s="38" t="s">
        <v>205</v>
      </c>
      <c r="W149" s="38" t="s">
        <v>589</v>
      </c>
      <c r="X149" s="122">
        <v>260.0</v>
      </c>
      <c r="Y149" s="40">
        <v>5.0</v>
      </c>
      <c r="Z149" s="40">
        <v>1.5</v>
      </c>
      <c r="AA149" s="122" t="s">
        <v>590</v>
      </c>
      <c r="AB149" s="38" t="s">
        <v>93</v>
      </c>
      <c r="AC149" s="41" t="s">
        <v>1388</v>
      </c>
      <c r="AD149" s="38" t="s">
        <v>95</v>
      </c>
      <c r="AE149" s="43" t="s">
        <v>1322</v>
      </c>
      <c r="AF149" s="70" t="s">
        <v>1323</v>
      </c>
      <c r="AG149" s="38" t="s">
        <v>98</v>
      </c>
      <c r="AH149" s="38" t="s">
        <v>99</v>
      </c>
      <c r="AI149" s="44" t="s">
        <v>100</v>
      </c>
      <c r="AJ149" s="44">
        <v>0.0</v>
      </c>
      <c r="AK149" s="63" t="str">
        <f t="shared" si="16"/>
        <v>https://getfile.dokpub.com/yandex/get/https://disk.yandex.ru/i/qwUPOXAWUVF2hQ/v1.mp4</v>
      </c>
      <c r="AL149" s="46" t="s">
        <v>102</v>
      </c>
      <c r="AM149" s="46" t="s">
        <v>103</v>
      </c>
      <c r="AN149" s="46" t="s">
        <v>104</v>
      </c>
      <c r="AO149" s="46" t="s">
        <v>105</v>
      </c>
      <c r="AP149" s="46" t="s">
        <v>106</v>
      </c>
      <c r="AQ149" s="46">
        <f t="shared" si="3"/>
        <v>7475</v>
      </c>
      <c r="AR149" s="47">
        <f t="shared" si="4"/>
        <v>0.35</v>
      </c>
      <c r="AS149" s="46" t="s">
        <v>107</v>
      </c>
      <c r="AT149" s="46" t="s">
        <v>108</v>
      </c>
      <c r="AU149" s="46" t="s">
        <v>109</v>
      </c>
      <c r="AV149" s="46" t="s">
        <v>110</v>
      </c>
      <c r="AW149" s="46" t="s">
        <v>111</v>
      </c>
      <c r="AX149" s="48" t="s">
        <v>155</v>
      </c>
      <c r="AY149" s="49">
        <v>960.0</v>
      </c>
      <c r="AZ149" s="49">
        <v>1307.0</v>
      </c>
      <c r="BA149" s="126">
        <f>BA144*5</f>
        <v>2310</v>
      </c>
      <c r="BB149" s="127">
        <v>50.0</v>
      </c>
      <c r="BC149" s="127">
        <v>80.0</v>
      </c>
      <c r="BD149" s="51">
        <v>0.2</v>
      </c>
      <c r="BE149" s="46">
        <f t="shared" si="5"/>
        <v>1334</v>
      </c>
      <c r="BF149" s="52"/>
      <c r="BG149" s="53">
        <f t="shared" si="6"/>
        <v>1936</v>
      </c>
      <c r="BH149" s="53">
        <f t="shared" si="7"/>
        <v>1589</v>
      </c>
      <c r="BI149" s="47">
        <f t="shared" si="8"/>
        <v>0.2902548726</v>
      </c>
      <c r="BJ149" s="47">
        <f t="shared" si="9"/>
        <v>0.2382308846</v>
      </c>
      <c r="BK149" s="55">
        <f t="shared" si="10"/>
        <v>0.35</v>
      </c>
      <c r="BL149" s="56">
        <f t="shared" si="11"/>
        <v>7583</v>
      </c>
      <c r="BM149" s="57">
        <f t="shared" si="12"/>
        <v>0.3058683898</v>
      </c>
      <c r="BN149" s="46">
        <f t="shared" si="13"/>
        <v>77</v>
      </c>
      <c r="BO149" s="46">
        <v>25.0</v>
      </c>
      <c r="BP149" s="46">
        <v>7.0</v>
      </c>
      <c r="BQ149" s="47">
        <v>1.25</v>
      </c>
      <c r="BR149" s="46">
        <f t="shared" si="14"/>
        <v>696.25</v>
      </c>
      <c r="BS149" s="46">
        <f t="shared" si="15"/>
        <v>610.75</v>
      </c>
      <c r="BT149" s="46" t="s">
        <v>180</v>
      </c>
      <c r="BU149" s="65"/>
      <c r="BV149" s="59"/>
      <c r="BW149" s="59"/>
      <c r="BX149" s="60"/>
      <c r="BY149" s="61" t="str">
        <f t="shared" si="30"/>
        <v>https://getfile.dokpub.com/yandex/get/https://disk.yandex.ru/d/aQJNsnXrbrUzuA/1.jpg, https://getfile.dokpub.com/yandex/get/https://disk.yandex.ru/d/aQJNsnXrbrUzuA/2.jpg, https://getfile.dokpub.com/yandex/get/https://disk.yandex.ru/d/aQJNsnXrbrUzuA/3.jpg, https://getfile.dokpub.com/yandex/get/https://disk.yandex.ru/d/aQJNsnXrbrUzuA/4.jpg, https://getfile.dokpub.com/yandex/get/https://disk.yandex.ru/d/aQJNsnXrbrUzuA/5.jpg</v>
      </c>
      <c r="BZ149" s="66" t="s">
        <v>1389</v>
      </c>
      <c r="CA149" s="59" t="s">
        <v>1388</v>
      </c>
      <c r="CB149" s="62"/>
      <c r="CC149" s="59"/>
    </row>
    <row r="150" ht="30.0" customHeight="1">
      <c r="A150" s="77"/>
      <c r="B150" s="67" t="s">
        <v>1390</v>
      </c>
      <c r="C150" s="68" t="str">
        <f>IF('Стоп-лист'!C$25 = "стоп", "стоп" , "")</f>
        <v/>
      </c>
      <c r="D150" s="29">
        <f t="shared" si="29"/>
        <v>50</v>
      </c>
      <c r="E150" s="30" t="s">
        <v>1391</v>
      </c>
      <c r="F150" s="104" t="s">
        <v>1392</v>
      </c>
      <c r="G150" s="105" t="s">
        <v>1393</v>
      </c>
      <c r="H150" s="33">
        <v>13800.0</v>
      </c>
      <c r="I150" s="34">
        <v>0.42000000000000004</v>
      </c>
      <c r="J150" s="35">
        <f t="shared" si="2"/>
        <v>8004</v>
      </c>
      <c r="K150" s="22" t="s">
        <v>1394</v>
      </c>
      <c r="L150" s="36" t="s">
        <v>84</v>
      </c>
      <c r="M150" s="36" t="s">
        <v>84</v>
      </c>
      <c r="N150" s="37" t="s">
        <v>85</v>
      </c>
      <c r="O150" s="72">
        <v>2850.0</v>
      </c>
      <c r="P150" s="72">
        <v>400.0</v>
      </c>
      <c r="Q150" s="72">
        <v>400.0</v>
      </c>
      <c r="R150" s="72">
        <v>600.0</v>
      </c>
      <c r="S150" s="70" t="s">
        <v>1395</v>
      </c>
      <c r="T150" s="70" t="s">
        <v>1319</v>
      </c>
      <c r="U150" s="38" t="s">
        <v>1320</v>
      </c>
      <c r="V150" s="38" t="s">
        <v>205</v>
      </c>
      <c r="W150" s="38" t="s">
        <v>589</v>
      </c>
      <c r="X150" s="122">
        <v>260.0</v>
      </c>
      <c r="Y150" s="40">
        <v>6.0</v>
      </c>
      <c r="Z150" s="40">
        <v>1.5</v>
      </c>
      <c r="AA150" s="122" t="s">
        <v>590</v>
      </c>
      <c r="AB150" s="38" t="s">
        <v>93</v>
      </c>
      <c r="AC150" s="41" t="s">
        <v>1396</v>
      </c>
      <c r="AD150" s="38" t="s">
        <v>95</v>
      </c>
      <c r="AE150" s="43" t="s">
        <v>1322</v>
      </c>
      <c r="AF150" s="70" t="s">
        <v>1323</v>
      </c>
      <c r="AG150" s="38" t="s">
        <v>98</v>
      </c>
      <c r="AH150" s="38" t="s">
        <v>99</v>
      </c>
      <c r="AI150" s="44" t="s">
        <v>100</v>
      </c>
      <c r="AJ150" s="44">
        <v>0.0</v>
      </c>
      <c r="AK150" s="63" t="str">
        <f t="shared" si="16"/>
        <v>https://getfile.dokpub.com/yandex/get/https://disk.yandex.ru/i/qwUPOXAWUVF2hQ/v1.mp4</v>
      </c>
      <c r="AL150" s="46" t="s">
        <v>102</v>
      </c>
      <c r="AM150" s="46" t="s">
        <v>103</v>
      </c>
      <c r="AN150" s="46" t="s">
        <v>104</v>
      </c>
      <c r="AO150" s="46" t="s">
        <v>105</v>
      </c>
      <c r="AP150" s="46" t="s">
        <v>106</v>
      </c>
      <c r="AQ150" s="46">
        <f t="shared" si="3"/>
        <v>8970</v>
      </c>
      <c r="AR150" s="47">
        <f t="shared" si="4"/>
        <v>0.35</v>
      </c>
      <c r="AS150" s="46" t="s">
        <v>107</v>
      </c>
      <c r="AT150" s="46" t="s">
        <v>108</v>
      </c>
      <c r="AU150" s="46" t="s">
        <v>109</v>
      </c>
      <c r="AV150" s="46" t="s">
        <v>110</v>
      </c>
      <c r="AW150" s="46" t="s">
        <v>111</v>
      </c>
      <c r="AX150" s="48" t="s">
        <v>155</v>
      </c>
      <c r="AY150" s="49">
        <v>1139.0</v>
      </c>
      <c r="AZ150" s="49">
        <v>1543.0</v>
      </c>
      <c r="BA150" s="126">
        <f>BA144*6</f>
        <v>2772</v>
      </c>
      <c r="BB150" s="127">
        <v>50.0</v>
      </c>
      <c r="BC150" s="127">
        <v>80.0</v>
      </c>
      <c r="BD150" s="51">
        <v>0.2</v>
      </c>
      <c r="BE150" s="46">
        <f t="shared" si="5"/>
        <v>1600.8</v>
      </c>
      <c r="BF150" s="52"/>
      <c r="BG150" s="53">
        <f t="shared" si="6"/>
        <v>2362.2</v>
      </c>
      <c r="BH150" s="53">
        <f t="shared" si="7"/>
        <v>1958.2</v>
      </c>
      <c r="BI150" s="47">
        <f t="shared" si="8"/>
        <v>0.2951274363</v>
      </c>
      <c r="BJ150" s="47">
        <f t="shared" si="9"/>
        <v>0.2446526737</v>
      </c>
      <c r="BK150" s="55">
        <f t="shared" si="10"/>
        <v>0.35</v>
      </c>
      <c r="BL150" s="56">
        <f t="shared" si="11"/>
        <v>9023</v>
      </c>
      <c r="BM150" s="57">
        <f t="shared" si="12"/>
        <v>0.3073700543</v>
      </c>
      <c r="BN150" s="46">
        <f t="shared" si="13"/>
        <v>96</v>
      </c>
      <c r="BO150" s="46">
        <v>25.0</v>
      </c>
      <c r="BP150" s="46">
        <v>7.0</v>
      </c>
      <c r="BQ150" s="47">
        <v>1.25</v>
      </c>
      <c r="BR150" s="46">
        <f t="shared" si="14"/>
        <v>862.5</v>
      </c>
      <c r="BS150" s="46">
        <f t="shared" si="15"/>
        <v>680.5</v>
      </c>
      <c r="BT150" s="46" t="s">
        <v>188</v>
      </c>
      <c r="BU150" s="65"/>
      <c r="BV150" s="59"/>
      <c r="BW150" s="59"/>
      <c r="BX150" s="60"/>
      <c r="BY150" s="61" t="str">
        <f t="shared" si="30"/>
        <v>https://getfile.dokpub.com/yandex/get/https://disk.yandex.ru/d/ulKVuFwVZPHDZA/1.jpg, https://getfile.dokpub.com/yandex/get/https://disk.yandex.ru/d/ulKVuFwVZPHDZA/2.jpg, https://getfile.dokpub.com/yandex/get/https://disk.yandex.ru/d/ulKVuFwVZPHDZA/3.jpg, https://getfile.dokpub.com/yandex/get/https://disk.yandex.ru/d/ulKVuFwVZPHDZA/4.jpg, https://getfile.dokpub.com/yandex/get/https://disk.yandex.ru/d/ulKVuFwVZPHDZA/5.jpg</v>
      </c>
      <c r="BZ150" s="66" t="s">
        <v>1397</v>
      </c>
      <c r="CA150" s="59" t="s">
        <v>1396</v>
      </c>
      <c r="CB150" s="62"/>
      <c r="CC150" s="59"/>
    </row>
    <row r="151" ht="30.0" customHeight="1">
      <c r="A151" s="77"/>
      <c r="B151" s="67" t="s">
        <v>1398</v>
      </c>
      <c r="C151" s="68" t="str">
        <f>IF('Стоп-лист'!C$25 = "стоп", "стоп" , "")</f>
        <v/>
      </c>
      <c r="D151" s="29">
        <f t="shared" si="29"/>
        <v>50</v>
      </c>
      <c r="E151" s="30" t="s">
        <v>1399</v>
      </c>
      <c r="F151" s="104" t="s">
        <v>1400</v>
      </c>
      <c r="G151" s="105" t="s">
        <v>1401</v>
      </c>
      <c r="H151" s="33">
        <v>16100.0</v>
      </c>
      <c r="I151" s="34">
        <v>0.43000000000000005</v>
      </c>
      <c r="J151" s="35">
        <f t="shared" si="2"/>
        <v>9177</v>
      </c>
      <c r="K151" s="22" t="s">
        <v>1402</v>
      </c>
      <c r="L151" s="36" t="s">
        <v>84</v>
      </c>
      <c r="M151" s="36" t="s">
        <v>84</v>
      </c>
      <c r="N151" s="37" t="s">
        <v>85</v>
      </c>
      <c r="O151" s="72">
        <v>3325.0</v>
      </c>
      <c r="P151" s="72">
        <v>400.0</v>
      </c>
      <c r="Q151" s="72">
        <v>400.0</v>
      </c>
      <c r="R151" s="72">
        <v>600.0</v>
      </c>
      <c r="S151" s="70" t="s">
        <v>1403</v>
      </c>
      <c r="T151" s="70" t="s">
        <v>1319</v>
      </c>
      <c r="U151" s="38" t="s">
        <v>1320</v>
      </c>
      <c r="V151" s="38" t="s">
        <v>205</v>
      </c>
      <c r="W151" s="38" t="s">
        <v>589</v>
      </c>
      <c r="X151" s="122">
        <v>260.0</v>
      </c>
      <c r="Y151" s="40">
        <v>7.0</v>
      </c>
      <c r="Z151" s="40">
        <v>1.5</v>
      </c>
      <c r="AA151" s="122" t="s">
        <v>590</v>
      </c>
      <c r="AB151" s="38" t="s">
        <v>93</v>
      </c>
      <c r="AC151" s="41" t="s">
        <v>1404</v>
      </c>
      <c r="AD151" s="38" t="s">
        <v>95</v>
      </c>
      <c r="AE151" s="43" t="s">
        <v>1322</v>
      </c>
      <c r="AF151" s="70" t="s">
        <v>1323</v>
      </c>
      <c r="AG151" s="38" t="s">
        <v>98</v>
      </c>
      <c r="AH151" s="38" t="s">
        <v>99</v>
      </c>
      <c r="AI151" s="44" t="s">
        <v>100</v>
      </c>
      <c r="AJ151" s="44">
        <v>0.0</v>
      </c>
      <c r="AK151" s="63" t="str">
        <f t="shared" si="16"/>
        <v>https://getfile.dokpub.com/yandex/get/https://disk.yandex.ru/i/qwUPOXAWUVF2hQ/v1.mp4</v>
      </c>
      <c r="AL151" s="46" t="s">
        <v>102</v>
      </c>
      <c r="AM151" s="46" t="s">
        <v>103</v>
      </c>
      <c r="AN151" s="46" t="s">
        <v>104</v>
      </c>
      <c r="AO151" s="46" t="s">
        <v>105</v>
      </c>
      <c r="AP151" s="46" t="s">
        <v>106</v>
      </c>
      <c r="AQ151" s="46">
        <f t="shared" si="3"/>
        <v>10304</v>
      </c>
      <c r="AR151" s="47">
        <f t="shared" si="4"/>
        <v>0.36</v>
      </c>
      <c r="AS151" s="46" t="s">
        <v>107</v>
      </c>
      <c r="AT151" s="46" t="s">
        <v>108</v>
      </c>
      <c r="AU151" s="46" t="s">
        <v>109</v>
      </c>
      <c r="AV151" s="46" t="s">
        <v>110</v>
      </c>
      <c r="AW151" s="46" t="s">
        <v>111</v>
      </c>
      <c r="AX151" s="48" t="s">
        <v>112</v>
      </c>
      <c r="AY151" s="49">
        <v>1270.0</v>
      </c>
      <c r="AZ151" s="49">
        <v>1726.0</v>
      </c>
      <c r="BA151" s="126">
        <f>BA144*7</f>
        <v>3234</v>
      </c>
      <c r="BB151" s="127">
        <v>50.0</v>
      </c>
      <c r="BC151" s="127">
        <v>80.0</v>
      </c>
      <c r="BD151" s="51">
        <v>0.2</v>
      </c>
      <c r="BE151" s="46">
        <f t="shared" si="5"/>
        <v>1835.4</v>
      </c>
      <c r="BF151" s="52"/>
      <c r="BG151" s="53">
        <f t="shared" si="6"/>
        <v>2707.6</v>
      </c>
      <c r="BH151" s="53">
        <f t="shared" si="7"/>
        <v>2251.6</v>
      </c>
      <c r="BI151" s="47">
        <f t="shared" si="8"/>
        <v>0.2950419527</v>
      </c>
      <c r="BJ151" s="47">
        <f t="shared" si="9"/>
        <v>0.2453525117</v>
      </c>
      <c r="BK151" s="55">
        <f t="shared" si="10"/>
        <v>0.36</v>
      </c>
      <c r="BL151" s="56">
        <f t="shared" si="11"/>
        <v>10336</v>
      </c>
      <c r="BM151" s="57">
        <f t="shared" si="12"/>
        <v>0.3075464396</v>
      </c>
      <c r="BN151" s="46">
        <f t="shared" si="13"/>
        <v>96</v>
      </c>
      <c r="BO151" s="46">
        <v>25.0</v>
      </c>
      <c r="BP151" s="46">
        <v>7.0</v>
      </c>
      <c r="BQ151" s="47">
        <v>1.25</v>
      </c>
      <c r="BR151" s="46">
        <f t="shared" si="14"/>
        <v>862.5</v>
      </c>
      <c r="BS151" s="46">
        <f t="shared" si="15"/>
        <v>863.5</v>
      </c>
      <c r="BT151" s="46" t="s">
        <v>196</v>
      </c>
      <c r="BU151" s="65"/>
      <c r="BV151" s="59"/>
      <c r="BW151" s="59"/>
      <c r="BX151" s="60"/>
      <c r="BY151" s="61" t="str">
        <f t="shared" si="30"/>
        <v>https://getfile.dokpub.com/yandex/get/https://disk.yandex.ru/d/7mPXhDIhM4GxAQ/1.jpg, https://getfile.dokpub.com/yandex/get/https://disk.yandex.ru/d/7mPXhDIhM4GxAQ/2.jpg, https://getfile.dokpub.com/yandex/get/https://disk.yandex.ru/d/7mPXhDIhM4GxAQ/3.jpg, https://getfile.dokpub.com/yandex/get/https://disk.yandex.ru/d/7mPXhDIhM4GxAQ/4.jpg, https://getfile.dokpub.com/yandex/get/https://disk.yandex.ru/d/7mPXhDIhM4GxAQ/5.jpg</v>
      </c>
      <c r="BZ151" s="66" t="s">
        <v>1405</v>
      </c>
      <c r="CA151" s="59" t="s">
        <v>1404</v>
      </c>
      <c r="CB151" s="62"/>
      <c r="CC151" s="59"/>
    </row>
    <row r="152" ht="30.0" customHeight="1">
      <c r="A152" s="93"/>
      <c r="B152" s="67" t="s">
        <v>1406</v>
      </c>
      <c r="C152" s="95" t="s">
        <v>1407</v>
      </c>
      <c r="D152" s="96">
        <f>IF(C152="",1,0)</f>
        <v>0</v>
      </c>
      <c r="E152" s="97" t="s">
        <v>1408</v>
      </c>
      <c r="F152" s="108" t="s">
        <v>1409</v>
      </c>
      <c r="G152" s="129" t="s">
        <v>1410</v>
      </c>
      <c r="H152" s="33">
        <v>18300.0</v>
      </c>
      <c r="I152" s="34">
        <v>0.2</v>
      </c>
      <c r="J152" s="35">
        <f t="shared" si="2"/>
        <v>14640</v>
      </c>
      <c r="K152" s="22" t="s">
        <v>1411</v>
      </c>
      <c r="L152" s="36" t="s">
        <v>84</v>
      </c>
      <c r="M152" s="36" t="s">
        <v>84</v>
      </c>
      <c r="N152" s="37" t="s">
        <v>85</v>
      </c>
      <c r="O152" s="72">
        <v>4750.0</v>
      </c>
      <c r="P152" s="72">
        <v>400.0</v>
      </c>
      <c r="Q152" s="72">
        <v>400.0</v>
      </c>
      <c r="R152" s="72">
        <v>600.0</v>
      </c>
      <c r="S152" s="130" t="s">
        <v>1412</v>
      </c>
      <c r="T152" s="70" t="s">
        <v>1319</v>
      </c>
      <c r="U152" s="38" t="s">
        <v>1320</v>
      </c>
      <c r="V152" s="38" t="s">
        <v>205</v>
      </c>
      <c r="W152" s="38" t="s">
        <v>589</v>
      </c>
      <c r="X152" s="122">
        <v>260.0</v>
      </c>
      <c r="Y152" s="40">
        <v>10.0</v>
      </c>
      <c r="Z152" s="40">
        <v>1.5</v>
      </c>
      <c r="AA152" s="122" t="s">
        <v>590</v>
      </c>
      <c r="AB152" s="38" t="s">
        <v>93</v>
      </c>
      <c r="AC152" s="131"/>
      <c r="AD152" s="38" t="s">
        <v>95</v>
      </c>
      <c r="AE152" s="43" t="s">
        <v>1322</v>
      </c>
      <c r="AF152" s="38"/>
      <c r="AG152" s="38" t="s">
        <v>98</v>
      </c>
      <c r="AH152" s="38" t="s">
        <v>99</v>
      </c>
      <c r="AI152" s="44" t="s">
        <v>100</v>
      </c>
      <c r="AJ152" s="44">
        <v>0.0</v>
      </c>
      <c r="AK152" s="63" t="str">
        <f t="shared" si="16"/>
        <v>https://getfile.dokpub.com/yandex/get/https://disk.yandex.ru/i/qwUPOXAWUVF2hQ/v1.mp4</v>
      </c>
      <c r="AL152" s="46" t="s">
        <v>786</v>
      </c>
      <c r="AM152" s="46" t="s">
        <v>103</v>
      </c>
      <c r="AN152" s="46" t="s">
        <v>104</v>
      </c>
      <c r="AO152" s="46" t="s">
        <v>105</v>
      </c>
      <c r="AP152" s="46" t="s">
        <v>106</v>
      </c>
      <c r="AQ152" s="46">
        <f t="shared" si="3"/>
        <v>14640</v>
      </c>
      <c r="AR152" s="47">
        <f t="shared" si="4"/>
        <v>0.2</v>
      </c>
      <c r="AS152" s="46" t="s">
        <v>107</v>
      </c>
      <c r="AT152" s="46" t="s">
        <v>108</v>
      </c>
      <c r="AU152" s="46" t="s">
        <v>109</v>
      </c>
      <c r="AV152" s="46" t="s">
        <v>110</v>
      </c>
      <c r="AW152" s="46" t="s">
        <v>786</v>
      </c>
      <c r="AX152" s="48" t="s">
        <v>112</v>
      </c>
      <c r="AY152" s="49" t="s">
        <v>1413</v>
      </c>
      <c r="AZ152" s="49" t="s">
        <v>1413</v>
      </c>
      <c r="BA152" s="126">
        <f>BA144*10</f>
        <v>4620</v>
      </c>
      <c r="BB152" s="128">
        <v>100.0</v>
      </c>
      <c r="BC152" s="128">
        <v>100.0</v>
      </c>
      <c r="BD152" s="51">
        <v>0.2</v>
      </c>
      <c r="BE152" s="116">
        <f t="shared" si="5"/>
        <v>2928</v>
      </c>
      <c r="BF152" s="117"/>
      <c r="BG152" s="118" t="str">
        <f t="shared" si="6"/>
        <v>#VALUE!</v>
      </c>
      <c r="BH152" s="58" t="str">
        <f t="shared" si="7"/>
        <v>#VALUE!</v>
      </c>
      <c r="BI152" s="119" t="str">
        <f t="shared" si="8"/>
        <v>#VALUE!</v>
      </c>
      <c r="BJ152" s="55" t="str">
        <f t="shared" si="9"/>
        <v>#VALUE!</v>
      </c>
      <c r="BK152" s="55">
        <f t="shared" si="10"/>
        <v>0.2</v>
      </c>
      <c r="BL152" s="56" t="str">
        <f t="shared" si="11"/>
        <v>#VALUE!</v>
      </c>
      <c r="BM152" s="57" t="str">
        <f t="shared" si="12"/>
        <v>#VALUE!</v>
      </c>
      <c r="BN152" s="46">
        <f t="shared" si="13"/>
        <v>96</v>
      </c>
      <c r="BO152" s="46">
        <v>25.0</v>
      </c>
      <c r="BP152" s="46">
        <v>7.0</v>
      </c>
      <c r="BQ152" s="47">
        <v>1.25</v>
      </c>
      <c r="BR152" s="46">
        <f t="shared" si="14"/>
        <v>862.5</v>
      </c>
      <c r="BS152" s="46" t="str">
        <f t="shared" si="15"/>
        <v>#VALUE!</v>
      </c>
      <c r="BT152" s="36" t="s">
        <v>683</v>
      </c>
      <c r="BU152" s="120"/>
      <c r="BV152" s="121"/>
      <c r="BW152" s="121"/>
      <c r="BX152" s="60"/>
      <c r="BY152" s="61"/>
      <c r="BZ152" s="66"/>
      <c r="CA152" s="121"/>
      <c r="CB152" s="62"/>
      <c r="CC152" s="59"/>
    </row>
    <row r="153" ht="30.0" customHeight="1">
      <c r="A153" s="132" t="s">
        <v>1414</v>
      </c>
      <c r="B153" s="27" t="s">
        <v>1415</v>
      </c>
      <c r="C153" s="28" t="str">
        <f>IF(C155 = "стоп", "стоп" , "")</f>
        <v>стоп</v>
      </c>
      <c r="D153" s="29">
        <f t="shared" ref="D153:D180" si="31">IF(C153="",50,0)</f>
        <v>0</v>
      </c>
      <c r="E153" s="30" t="s">
        <v>1416</v>
      </c>
      <c r="F153" s="104" t="s">
        <v>1417</v>
      </c>
      <c r="G153" s="105" t="s">
        <v>1418</v>
      </c>
      <c r="H153" s="33">
        <v>700.0</v>
      </c>
      <c r="I153" s="34">
        <v>0.43</v>
      </c>
      <c r="J153" s="35">
        <f t="shared" si="2"/>
        <v>399</v>
      </c>
      <c r="K153" s="22" t="s">
        <v>1419</v>
      </c>
      <c r="L153" s="36" t="s">
        <v>84</v>
      </c>
      <c r="M153" s="36" t="s">
        <v>84</v>
      </c>
      <c r="N153" s="37" t="s">
        <v>85</v>
      </c>
      <c r="O153" s="38">
        <v>120.0</v>
      </c>
      <c r="P153" s="38">
        <v>130.0</v>
      </c>
      <c r="Q153" s="38">
        <v>90.0</v>
      </c>
      <c r="R153" s="38">
        <v>150.0</v>
      </c>
      <c r="S153" s="70" t="s">
        <v>1420</v>
      </c>
      <c r="T153" s="70" t="s">
        <v>1421</v>
      </c>
      <c r="U153" s="38" t="s">
        <v>1422</v>
      </c>
      <c r="V153" s="38" t="s">
        <v>392</v>
      </c>
      <c r="W153" s="38" t="s">
        <v>90</v>
      </c>
      <c r="X153" s="38">
        <v>395.0</v>
      </c>
      <c r="Y153" s="40" t="s">
        <v>91</v>
      </c>
      <c r="Z153" s="40" t="s">
        <v>91</v>
      </c>
      <c r="AA153" s="38" t="s">
        <v>92</v>
      </c>
      <c r="AB153" s="38" t="s">
        <v>93</v>
      </c>
      <c r="AC153" s="41" t="s">
        <v>1423</v>
      </c>
      <c r="AD153" s="38" t="s">
        <v>95</v>
      </c>
      <c r="AE153" s="84" t="s">
        <v>1424</v>
      </c>
      <c r="AF153" s="70" t="s">
        <v>1421</v>
      </c>
      <c r="AG153" s="38" t="s">
        <v>98</v>
      </c>
      <c r="AH153" s="38" t="s">
        <v>99</v>
      </c>
      <c r="AI153" s="44" t="s">
        <v>100</v>
      </c>
      <c r="AJ153" s="44">
        <v>0.0</v>
      </c>
      <c r="AK153" s="63" t="str">
        <f t="shared" si="16"/>
        <v>https://getfile.dokpub.com/yandex/get/https://disk.yandex.ru/d/qOqeyqqrsCyB7g/v1.mp4</v>
      </c>
      <c r="AL153" s="46" t="s">
        <v>102</v>
      </c>
      <c r="AM153" s="46" t="s">
        <v>103</v>
      </c>
      <c r="AN153" s="46" t="s">
        <v>104</v>
      </c>
      <c r="AO153" s="46" t="s">
        <v>105</v>
      </c>
      <c r="AP153" s="46" t="s">
        <v>106</v>
      </c>
      <c r="AQ153" s="46">
        <f t="shared" si="3"/>
        <v>504</v>
      </c>
      <c r="AR153" s="47">
        <f t="shared" si="4"/>
        <v>0.28</v>
      </c>
      <c r="AS153" s="46" t="s">
        <v>107</v>
      </c>
      <c r="AT153" s="46" t="s">
        <v>108</v>
      </c>
      <c r="AU153" s="46" t="s">
        <v>109</v>
      </c>
      <c r="AV153" s="46" t="s">
        <v>110</v>
      </c>
      <c r="AW153" s="46" t="s">
        <v>111</v>
      </c>
      <c r="AX153" s="48" t="s">
        <v>155</v>
      </c>
      <c r="AY153" s="49">
        <v>83.0</v>
      </c>
      <c r="AZ153" s="49">
        <v>140.0</v>
      </c>
      <c r="BA153" s="86">
        <f>IFERROR(__xludf.DUMMYFUNCTION("IMPORTRANGE(""https://docs.google.com/spreadsheets/d/1K9FdSDDcIaIccULM3XeD8ehMwbjQB3kapl3RppOhYx4/edit?usp=sharing"",""D48"")"),98.0)</f>
        <v>98</v>
      </c>
      <c r="BB153" s="123">
        <v>10.0</v>
      </c>
      <c r="BC153" s="123">
        <v>10.0</v>
      </c>
      <c r="BD153" s="51">
        <v>0.2</v>
      </c>
      <c r="BE153" s="46">
        <f t="shared" si="5"/>
        <v>79.8</v>
      </c>
      <c r="BF153" s="52"/>
      <c r="BG153" s="53">
        <f t="shared" si="6"/>
        <v>118.2</v>
      </c>
      <c r="BH153" s="53">
        <f t="shared" si="7"/>
        <v>61.2</v>
      </c>
      <c r="BI153" s="54">
        <f t="shared" si="8"/>
        <v>0.2962406015</v>
      </c>
      <c r="BJ153" s="47">
        <f t="shared" si="9"/>
        <v>0.1533834586</v>
      </c>
      <c r="BK153" s="55">
        <f t="shared" si="10"/>
        <v>0.28</v>
      </c>
      <c r="BL153" s="56">
        <f t="shared" si="11"/>
        <v>504</v>
      </c>
      <c r="BM153" s="57">
        <f t="shared" si="12"/>
        <v>0.2880952381</v>
      </c>
      <c r="BN153" s="46">
        <f t="shared" si="13"/>
        <v>1.755</v>
      </c>
      <c r="BO153" s="46">
        <v>25.0</v>
      </c>
      <c r="BP153" s="46">
        <v>7.0</v>
      </c>
      <c r="BQ153" s="47">
        <v>1.25</v>
      </c>
      <c r="BR153" s="46">
        <f t="shared" si="14"/>
        <v>40</v>
      </c>
      <c r="BS153" s="46">
        <f t="shared" si="15"/>
        <v>100</v>
      </c>
      <c r="BT153" s="46" t="s">
        <v>113</v>
      </c>
      <c r="BU153" s="124"/>
      <c r="BV153" s="125" t="str">
        <f>IFERROR(__xludf.DUMMYFUNCTION("IMPORTRANGE(""https://docs.google.com/spreadsheets/d/1K9FdSDDcIaIccULM3XeD8ehMwbjQB3kapl3RppOhYx4/edit?usp=sharing"",""B48"")"),"ИП-74")</f>
        <v>ИП-74</v>
      </c>
      <c r="BW153" s="59"/>
      <c r="BX153" s="60"/>
      <c r="BY153" s="61" t="str">
        <f t="shared" ref="BY153:BY174" si="32">"https://getfile.dokpub.com/yandex/get/"&amp;S153&amp;"/1.jpg"&amp;", "&amp;"https://getfile.dokpub.com/yandex/get/"&amp;S153&amp;"/2.jpg"&amp;", "&amp;"https://getfile.dokpub.com/yandex/get/"&amp;S153&amp;"/3.jpg"&amp;", "&amp;"https://getfile.dokpub.com/yandex/get/"&amp;S153&amp;"/4.jpg"&amp;", "&amp;"https://getfile.dokpub.com/yandex/get/"&amp;S153&amp;"/5.jpg"</f>
        <v>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v>
      </c>
      <c r="BZ153" s="66" t="s">
        <v>1425</v>
      </c>
      <c r="CA153" s="59" t="s">
        <v>1423</v>
      </c>
      <c r="CB153" s="62"/>
      <c r="CC153" s="59"/>
    </row>
    <row r="154" ht="30.0" customHeight="1">
      <c r="A154" s="132" t="s">
        <v>1414</v>
      </c>
      <c r="B154" s="27" t="s">
        <v>1426</v>
      </c>
      <c r="C154" s="28" t="str">
        <f>IF(C155 = "стоп", "стоп" , "")</f>
        <v>стоп</v>
      </c>
      <c r="D154" s="29">
        <f t="shared" si="31"/>
        <v>0</v>
      </c>
      <c r="E154" s="30" t="s">
        <v>1427</v>
      </c>
      <c r="F154" s="104" t="s">
        <v>1428</v>
      </c>
      <c r="G154" s="105" t="s">
        <v>1429</v>
      </c>
      <c r="H154" s="33">
        <v>1100.0</v>
      </c>
      <c r="I154" s="34">
        <v>0.43</v>
      </c>
      <c r="J154" s="35">
        <f t="shared" si="2"/>
        <v>627</v>
      </c>
      <c r="K154" s="22" t="s">
        <v>1430</v>
      </c>
      <c r="L154" s="36" t="s">
        <v>84</v>
      </c>
      <c r="M154" s="36" t="s">
        <v>84</v>
      </c>
      <c r="N154" s="37" t="s">
        <v>85</v>
      </c>
      <c r="O154" s="38">
        <v>240.0</v>
      </c>
      <c r="P154" s="38">
        <v>160.0</v>
      </c>
      <c r="Q154" s="38">
        <v>120.0</v>
      </c>
      <c r="R154" s="38">
        <v>180.0</v>
      </c>
      <c r="S154" s="70" t="s">
        <v>1431</v>
      </c>
      <c r="T154" s="70" t="s">
        <v>1421</v>
      </c>
      <c r="U154" s="38" t="s">
        <v>1422</v>
      </c>
      <c r="V154" s="38" t="s">
        <v>392</v>
      </c>
      <c r="W154" s="38" t="s">
        <v>90</v>
      </c>
      <c r="X154" s="38">
        <v>395.0</v>
      </c>
      <c r="Y154" s="40" t="s">
        <v>91</v>
      </c>
      <c r="Z154" s="38">
        <v>1.0</v>
      </c>
      <c r="AA154" s="38" t="s">
        <v>92</v>
      </c>
      <c r="AB154" s="38" t="s">
        <v>93</v>
      </c>
      <c r="AC154" s="41" t="s">
        <v>1432</v>
      </c>
      <c r="AD154" s="38" t="s">
        <v>95</v>
      </c>
      <c r="AE154" s="84" t="s">
        <v>1424</v>
      </c>
      <c r="AF154" s="70" t="s">
        <v>1421</v>
      </c>
      <c r="AG154" s="38" t="s">
        <v>98</v>
      </c>
      <c r="AH154" s="38" t="s">
        <v>99</v>
      </c>
      <c r="AI154" s="44" t="s">
        <v>100</v>
      </c>
      <c r="AJ154" s="44">
        <v>0.0</v>
      </c>
      <c r="AK154" s="63" t="str">
        <f t="shared" si="16"/>
        <v>https://getfile.dokpub.com/yandex/get/https://disk.yandex.ru/d/qOqeyqqrsCyB7g/v1.mp4</v>
      </c>
      <c r="AL154" s="46" t="s">
        <v>102</v>
      </c>
      <c r="AM154" s="46" t="s">
        <v>103</v>
      </c>
      <c r="AN154" s="46" t="s">
        <v>104</v>
      </c>
      <c r="AO154" s="46" t="s">
        <v>105</v>
      </c>
      <c r="AP154" s="46" t="s">
        <v>106</v>
      </c>
      <c r="AQ154" s="46">
        <f t="shared" si="3"/>
        <v>748</v>
      </c>
      <c r="AR154" s="47">
        <f t="shared" si="4"/>
        <v>0.32</v>
      </c>
      <c r="AS154" s="46" t="s">
        <v>107</v>
      </c>
      <c r="AT154" s="46" t="s">
        <v>108</v>
      </c>
      <c r="AU154" s="46" t="s">
        <v>109</v>
      </c>
      <c r="AV154" s="46" t="s">
        <v>110</v>
      </c>
      <c r="AW154" s="46" t="s">
        <v>111</v>
      </c>
      <c r="AX154" s="48" t="s">
        <v>155</v>
      </c>
      <c r="AY154" s="49">
        <v>103.0</v>
      </c>
      <c r="AZ154" s="49">
        <v>163.0</v>
      </c>
      <c r="BA154" s="126">
        <f>BA153*2</f>
        <v>196</v>
      </c>
      <c r="BB154" s="127">
        <v>10.0</v>
      </c>
      <c r="BC154" s="127">
        <v>10.0</v>
      </c>
      <c r="BD154" s="51">
        <v>0.2</v>
      </c>
      <c r="BE154" s="46">
        <f t="shared" si="5"/>
        <v>125.4</v>
      </c>
      <c r="BF154" s="52"/>
      <c r="BG154" s="53">
        <f t="shared" si="6"/>
        <v>182.6</v>
      </c>
      <c r="BH154" s="53">
        <f t="shared" si="7"/>
        <v>122.6</v>
      </c>
      <c r="BI154" s="54">
        <f t="shared" si="8"/>
        <v>0.2912280702</v>
      </c>
      <c r="BJ154" s="47">
        <f t="shared" si="9"/>
        <v>0.1955342903</v>
      </c>
      <c r="BK154" s="55">
        <f t="shared" si="10"/>
        <v>0.32</v>
      </c>
      <c r="BL154" s="56">
        <f t="shared" si="11"/>
        <v>752</v>
      </c>
      <c r="BM154" s="57">
        <f t="shared" si="12"/>
        <v>0.2960106383</v>
      </c>
      <c r="BN154" s="46">
        <f t="shared" si="13"/>
        <v>3.456</v>
      </c>
      <c r="BO154" s="46">
        <v>25.0</v>
      </c>
      <c r="BP154" s="46">
        <v>7.0</v>
      </c>
      <c r="BQ154" s="47">
        <v>1.25</v>
      </c>
      <c r="BR154" s="46">
        <f t="shared" si="14"/>
        <v>57.5</v>
      </c>
      <c r="BS154" s="46">
        <f t="shared" si="15"/>
        <v>105.5</v>
      </c>
      <c r="BT154" s="46" t="s">
        <v>122</v>
      </c>
      <c r="BU154" s="65"/>
      <c r="BV154" s="59"/>
      <c r="BW154" s="59"/>
      <c r="BX154" s="60"/>
      <c r="BY154" s="61" t="str">
        <f t="shared" si="32"/>
        <v>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v>
      </c>
      <c r="BZ154" s="66" t="s">
        <v>1433</v>
      </c>
      <c r="CA154" s="59" t="s">
        <v>1432</v>
      </c>
      <c r="CB154" s="62"/>
      <c r="CC154" s="59"/>
    </row>
    <row r="155" ht="30.0" customHeight="1">
      <c r="A155" s="132" t="s">
        <v>1414</v>
      </c>
      <c r="B155" s="67" t="s">
        <v>1434</v>
      </c>
      <c r="C155" s="68" t="str">
        <f>IF('Стоп-лист'!D$4 = "стоп", "стоп" , "")</f>
        <v>стоп</v>
      </c>
      <c r="D155" s="29">
        <f t="shared" si="31"/>
        <v>0</v>
      </c>
      <c r="E155" s="30" t="s">
        <v>1435</v>
      </c>
      <c r="F155" s="104" t="s">
        <v>1436</v>
      </c>
      <c r="G155" s="105" t="s">
        <v>1437</v>
      </c>
      <c r="H155" s="33">
        <v>1500.0</v>
      </c>
      <c r="I155" s="34">
        <v>0.42</v>
      </c>
      <c r="J155" s="35">
        <f t="shared" si="2"/>
        <v>870</v>
      </c>
      <c r="K155" s="22" t="s">
        <v>1438</v>
      </c>
      <c r="L155" s="36" t="s">
        <v>84</v>
      </c>
      <c r="M155" s="36" t="s">
        <v>84</v>
      </c>
      <c r="N155" s="37" t="s">
        <v>85</v>
      </c>
      <c r="O155" s="38">
        <v>330.0</v>
      </c>
      <c r="P155" s="38">
        <v>170.0</v>
      </c>
      <c r="Q155" s="38">
        <v>120.0</v>
      </c>
      <c r="R155" s="38">
        <v>220.0</v>
      </c>
      <c r="S155" s="70" t="s">
        <v>1439</v>
      </c>
      <c r="T155" s="70" t="s">
        <v>1421</v>
      </c>
      <c r="U155" s="38" t="s">
        <v>1422</v>
      </c>
      <c r="V155" s="38" t="s">
        <v>392</v>
      </c>
      <c r="W155" s="38" t="s">
        <v>90</v>
      </c>
      <c r="X155" s="38">
        <v>395.0</v>
      </c>
      <c r="Y155" s="40" t="s">
        <v>91</v>
      </c>
      <c r="Z155" s="40">
        <v>1.5</v>
      </c>
      <c r="AA155" s="38" t="s">
        <v>92</v>
      </c>
      <c r="AB155" s="38" t="s">
        <v>93</v>
      </c>
      <c r="AC155" s="41" t="s">
        <v>1440</v>
      </c>
      <c r="AD155" s="38" t="s">
        <v>95</v>
      </c>
      <c r="AE155" s="84" t="s">
        <v>1424</v>
      </c>
      <c r="AF155" s="70" t="s">
        <v>1421</v>
      </c>
      <c r="AG155" s="38" t="s">
        <v>98</v>
      </c>
      <c r="AH155" s="38" t="s">
        <v>99</v>
      </c>
      <c r="AI155" s="44" t="s">
        <v>100</v>
      </c>
      <c r="AJ155" s="44">
        <v>0.0</v>
      </c>
      <c r="AK155" s="63" t="str">
        <f t="shared" si="16"/>
        <v>https://getfile.dokpub.com/yandex/get/https://disk.yandex.ru/d/qOqeyqqrsCyB7g/v1.mp4</v>
      </c>
      <c r="AL155" s="46" t="s">
        <v>102</v>
      </c>
      <c r="AM155" s="46" t="s">
        <v>103</v>
      </c>
      <c r="AN155" s="46" t="s">
        <v>104</v>
      </c>
      <c r="AO155" s="46" t="s">
        <v>105</v>
      </c>
      <c r="AP155" s="46" t="s">
        <v>106</v>
      </c>
      <c r="AQ155" s="46">
        <f t="shared" si="3"/>
        <v>1005</v>
      </c>
      <c r="AR155" s="47">
        <f t="shared" si="4"/>
        <v>0.33</v>
      </c>
      <c r="AS155" s="46" t="s">
        <v>107</v>
      </c>
      <c r="AT155" s="46" t="s">
        <v>108</v>
      </c>
      <c r="AU155" s="46" t="s">
        <v>109</v>
      </c>
      <c r="AV155" s="46" t="s">
        <v>110</v>
      </c>
      <c r="AW155" s="46" t="s">
        <v>111</v>
      </c>
      <c r="AX155" s="48" t="s">
        <v>155</v>
      </c>
      <c r="AY155" s="49">
        <v>116.0</v>
      </c>
      <c r="AZ155" s="49">
        <v>178.0</v>
      </c>
      <c r="BA155" s="126">
        <f>BA153*3</f>
        <v>294</v>
      </c>
      <c r="BB155" s="127">
        <v>15.0</v>
      </c>
      <c r="BC155" s="127">
        <v>15.0</v>
      </c>
      <c r="BD155" s="51">
        <v>0.2</v>
      </c>
      <c r="BE155" s="46">
        <f t="shared" si="5"/>
        <v>174</v>
      </c>
      <c r="BF155" s="52"/>
      <c r="BG155" s="53">
        <f t="shared" si="6"/>
        <v>256</v>
      </c>
      <c r="BH155" s="53">
        <f t="shared" si="7"/>
        <v>194</v>
      </c>
      <c r="BI155" s="47">
        <f t="shared" si="8"/>
        <v>0.2942528736</v>
      </c>
      <c r="BJ155" s="47">
        <f t="shared" si="9"/>
        <v>0.2229885057</v>
      </c>
      <c r="BK155" s="55">
        <f t="shared" si="10"/>
        <v>0.33</v>
      </c>
      <c r="BL155" s="56">
        <f t="shared" si="11"/>
        <v>1008</v>
      </c>
      <c r="BM155" s="57">
        <f t="shared" si="12"/>
        <v>0.301984127</v>
      </c>
      <c r="BN155" s="46">
        <f t="shared" si="13"/>
        <v>4.488</v>
      </c>
      <c r="BO155" s="46">
        <v>25.0</v>
      </c>
      <c r="BP155" s="46">
        <v>7.0</v>
      </c>
      <c r="BQ155" s="47">
        <v>1.25</v>
      </c>
      <c r="BR155" s="46">
        <f t="shared" si="14"/>
        <v>66.25</v>
      </c>
      <c r="BS155" s="46">
        <f t="shared" si="15"/>
        <v>111.75</v>
      </c>
      <c r="BT155" s="46" t="s">
        <v>131</v>
      </c>
      <c r="BU155" s="65"/>
      <c r="BV155" s="59"/>
      <c r="BW155" s="59"/>
      <c r="BX155" s="60"/>
      <c r="BY155" s="61" t="str">
        <f t="shared" si="32"/>
        <v>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v>
      </c>
      <c r="BZ155" s="66" t="s">
        <v>1441</v>
      </c>
      <c r="CA155" s="59" t="s">
        <v>1440</v>
      </c>
      <c r="CB155" s="62"/>
      <c r="CC155" s="59"/>
    </row>
    <row r="156" ht="30.0" customHeight="1">
      <c r="A156" s="132" t="s">
        <v>1414</v>
      </c>
      <c r="B156" s="67" t="s">
        <v>1442</v>
      </c>
      <c r="C156" s="68" t="str">
        <f>IF('Стоп-лист'!C$4 = "стоп", "стоп" , "")</f>
        <v>стоп</v>
      </c>
      <c r="D156" s="29">
        <f t="shared" si="31"/>
        <v>0</v>
      </c>
      <c r="E156" s="30" t="s">
        <v>1443</v>
      </c>
      <c r="F156" s="104" t="s">
        <v>1444</v>
      </c>
      <c r="G156" s="105" t="s">
        <v>1445</v>
      </c>
      <c r="H156" s="33">
        <v>2900.0</v>
      </c>
      <c r="I156" s="34">
        <v>0.43000000000000005</v>
      </c>
      <c r="J156" s="35">
        <f t="shared" si="2"/>
        <v>1653</v>
      </c>
      <c r="K156" s="22" t="s">
        <v>1446</v>
      </c>
      <c r="L156" s="36" t="s">
        <v>84</v>
      </c>
      <c r="M156" s="36" t="s">
        <v>84</v>
      </c>
      <c r="N156" s="37" t="s">
        <v>85</v>
      </c>
      <c r="O156" s="38">
        <v>640.0</v>
      </c>
      <c r="P156" s="38">
        <v>210.0</v>
      </c>
      <c r="Q156" s="38">
        <v>170.0</v>
      </c>
      <c r="R156" s="38">
        <v>240.0</v>
      </c>
      <c r="S156" s="70" t="s">
        <v>1447</v>
      </c>
      <c r="T156" s="70" t="s">
        <v>1421</v>
      </c>
      <c r="U156" s="38" t="s">
        <v>1422</v>
      </c>
      <c r="V156" s="38" t="s">
        <v>392</v>
      </c>
      <c r="W156" s="38" t="s">
        <v>90</v>
      </c>
      <c r="X156" s="38">
        <v>395.0</v>
      </c>
      <c r="Y156" s="40">
        <v>1.0</v>
      </c>
      <c r="Z156" s="40">
        <v>1.5</v>
      </c>
      <c r="AA156" s="38" t="s">
        <v>92</v>
      </c>
      <c r="AB156" s="38" t="s">
        <v>93</v>
      </c>
      <c r="AC156" s="41" t="s">
        <v>1448</v>
      </c>
      <c r="AD156" s="38" t="s">
        <v>95</v>
      </c>
      <c r="AE156" s="84" t="s">
        <v>1424</v>
      </c>
      <c r="AF156" s="70" t="s">
        <v>1421</v>
      </c>
      <c r="AG156" s="38" t="s">
        <v>98</v>
      </c>
      <c r="AH156" s="38" t="s">
        <v>99</v>
      </c>
      <c r="AI156" s="44" t="s">
        <v>100</v>
      </c>
      <c r="AJ156" s="44">
        <v>0.0</v>
      </c>
      <c r="AK156" s="63" t="str">
        <f t="shared" si="16"/>
        <v>https://getfile.dokpub.com/yandex/get/https://disk.yandex.ru/d/qOqeyqqrsCyB7g/v1.mp4</v>
      </c>
      <c r="AL156" s="46" t="s">
        <v>102</v>
      </c>
      <c r="AM156" s="46" t="s">
        <v>103</v>
      </c>
      <c r="AN156" s="46" t="s">
        <v>104</v>
      </c>
      <c r="AO156" s="46" t="s">
        <v>105</v>
      </c>
      <c r="AP156" s="46" t="s">
        <v>106</v>
      </c>
      <c r="AQ156" s="46">
        <f t="shared" si="3"/>
        <v>1856</v>
      </c>
      <c r="AR156" s="47">
        <f t="shared" si="4"/>
        <v>0.36</v>
      </c>
      <c r="AS156" s="46" t="s">
        <v>107</v>
      </c>
      <c r="AT156" s="46" t="s">
        <v>108</v>
      </c>
      <c r="AU156" s="46" t="s">
        <v>109</v>
      </c>
      <c r="AV156" s="46" t="s">
        <v>110</v>
      </c>
      <c r="AW156" s="46" t="s">
        <v>111</v>
      </c>
      <c r="AX156" s="48" t="s">
        <v>155</v>
      </c>
      <c r="AY156" s="49">
        <v>207.0</v>
      </c>
      <c r="AZ156" s="49">
        <v>291.0</v>
      </c>
      <c r="BA156" s="126">
        <f>BA155*2</f>
        <v>588</v>
      </c>
      <c r="BB156" s="127">
        <v>20.0</v>
      </c>
      <c r="BC156" s="127">
        <v>20.0</v>
      </c>
      <c r="BD156" s="51">
        <v>0.2</v>
      </c>
      <c r="BE156" s="46">
        <f t="shared" si="5"/>
        <v>330.6</v>
      </c>
      <c r="BF156" s="52"/>
      <c r="BG156" s="53">
        <f t="shared" si="6"/>
        <v>487.4</v>
      </c>
      <c r="BH156" s="53">
        <f t="shared" si="7"/>
        <v>403.4</v>
      </c>
      <c r="BI156" s="47">
        <f t="shared" si="8"/>
        <v>0.2948578342</v>
      </c>
      <c r="BJ156" s="47">
        <f t="shared" si="9"/>
        <v>0.2440411373</v>
      </c>
      <c r="BK156" s="55">
        <f t="shared" si="10"/>
        <v>0.36</v>
      </c>
      <c r="BL156" s="56">
        <f t="shared" si="11"/>
        <v>1865</v>
      </c>
      <c r="BM156" s="57">
        <f t="shared" si="12"/>
        <v>0.3072386059</v>
      </c>
      <c r="BN156" s="46">
        <f t="shared" si="13"/>
        <v>8.568</v>
      </c>
      <c r="BO156" s="46">
        <v>25.0</v>
      </c>
      <c r="BP156" s="46">
        <v>7.0</v>
      </c>
      <c r="BQ156" s="47">
        <v>1.25</v>
      </c>
      <c r="BR156" s="46">
        <f t="shared" si="14"/>
        <v>101.25</v>
      </c>
      <c r="BS156" s="46">
        <f t="shared" si="15"/>
        <v>189.75</v>
      </c>
      <c r="BT156" s="46" t="s">
        <v>139</v>
      </c>
      <c r="BU156" s="65"/>
      <c r="BV156" s="59"/>
      <c r="BW156" s="59"/>
      <c r="BX156" s="60"/>
      <c r="BY156" s="61" t="str">
        <f t="shared" si="32"/>
        <v>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v>
      </c>
      <c r="BZ156" s="66" t="s">
        <v>1449</v>
      </c>
      <c r="CA156" s="59" t="s">
        <v>1448</v>
      </c>
      <c r="CB156" s="62"/>
      <c r="CC156" s="59"/>
    </row>
    <row r="157" ht="30.0" customHeight="1">
      <c r="A157" s="132" t="s">
        <v>1414</v>
      </c>
      <c r="B157" s="67" t="s">
        <v>1450</v>
      </c>
      <c r="C157" s="68" t="str">
        <f>IF('Стоп-лист'!C$4 = "стоп", "стоп" , "")</f>
        <v>стоп</v>
      </c>
      <c r="D157" s="29">
        <f t="shared" si="31"/>
        <v>0</v>
      </c>
      <c r="E157" s="30" t="s">
        <v>1451</v>
      </c>
      <c r="F157" s="104" t="s">
        <v>1452</v>
      </c>
      <c r="G157" s="105" t="s">
        <v>1453</v>
      </c>
      <c r="H157" s="33">
        <v>4400.0</v>
      </c>
      <c r="I157" s="34">
        <v>0.44</v>
      </c>
      <c r="J157" s="35">
        <f t="shared" si="2"/>
        <v>2464</v>
      </c>
      <c r="K157" s="22" t="s">
        <v>1454</v>
      </c>
      <c r="L157" s="36" t="s">
        <v>84</v>
      </c>
      <c r="M157" s="36" t="s">
        <v>84</v>
      </c>
      <c r="N157" s="37" t="s">
        <v>85</v>
      </c>
      <c r="O157" s="38">
        <v>965.0</v>
      </c>
      <c r="P157" s="38">
        <v>240.0</v>
      </c>
      <c r="Q157" s="38">
        <v>200.0</v>
      </c>
      <c r="R157" s="38">
        <v>320.0</v>
      </c>
      <c r="S157" s="70" t="s">
        <v>1455</v>
      </c>
      <c r="T157" s="70" t="s">
        <v>1421</v>
      </c>
      <c r="U157" s="38" t="s">
        <v>1422</v>
      </c>
      <c r="V157" s="38" t="s">
        <v>392</v>
      </c>
      <c r="W157" s="38" t="s">
        <v>90</v>
      </c>
      <c r="X157" s="38">
        <v>395.0</v>
      </c>
      <c r="Y157" s="40">
        <v>1.5</v>
      </c>
      <c r="Z157" s="40">
        <v>1.5</v>
      </c>
      <c r="AA157" s="38" t="s">
        <v>92</v>
      </c>
      <c r="AB157" s="38" t="s">
        <v>93</v>
      </c>
      <c r="AC157" s="41" t="s">
        <v>1456</v>
      </c>
      <c r="AD157" s="38" t="s">
        <v>95</v>
      </c>
      <c r="AE157" s="84" t="s">
        <v>1424</v>
      </c>
      <c r="AF157" s="70" t="s">
        <v>1421</v>
      </c>
      <c r="AG157" s="38" t="s">
        <v>98</v>
      </c>
      <c r="AH157" s="38" t="s">
        <v>99</v>
      </c>
      <c r="AI157" s="44" t="s">
        <v>100</v>
      </c>
      <c r="AJ157" s="44">
        <v>0.0</v>
      </c>
      <c r="AK157" s="63" t="str">
        <f t="shared" si="16"/>
        <v>https://getfile.dokpub.com/yandex/get/https://disk.yandex.ru/d/qOqeyqqrsCyB7g/v1.mp4</v>
      </c>
      <c r="AL157" s="46" t="s">
        <v>102</v>
      </c>
      <c r="AM157" s="46" t="s">
        <v>103</v>
      </c>
      <c r="AN157" s="46" t="s">
        <v>104</v>
      </c>
      <c r="AO157" s="46" t="s">
        <v>105</v>
      </c>
      <c r="AP157" s="46" t="s">
        <v>106</v>
      </c>
      <c r="AQ157" s="46">
        <f t="shared" si="3"/>
        <v>2728</v>
      </c>
      <c r="AR157" s="47">
        <f t="shared" si="4"/>
        <v>0.38</v>
      </c>
      <c r="AS157" s="46" t="s">
        <v>107</v>
      </c>
      <c r="AT157" s="46" t="s">
        <v>108</v>
      </c>
      <c r="AU157" s="46" t="s">
        <v>109</v>
      </c>
      <c r="AV157" s="46" t="s">
        <v>110</v>
      </c>
      <c r="AW157" s="46" t="s">
        <v>111</v>
      </c>
      <c r="AX157" s="48" t="s">
        <v>155</v>
      </c>
      <c r="AY157" s="49">
        <v>302.0</v>
      </c>
      <c r="AZ157" s="49">
        <v>417.0</v>
      </c>
      <c r="BA157" s="126">
        <f>BA155*3</f>
        <v>882</v>
      </c>
      <c r="BB157" s="127">
        <v>30.0</v>
      </c>
      <c r="BC157" s="127">
        <v>30.0</v>
      </c>
      <c r="BD157" s="51">
        <v>0.2</v>
      </c>
      <c r="BE157" s="46">
        <f t="shared" si="5"/>
        <v>492.8</v>
      </c>
      <c r="BF157" s="52"/>
      <c r="BG157" s="53">
        <f t="shared" si="6"/>
        <v>727.2</v>
      </c>
      <c r="BH157" s="53">
        <f t="shared" si="7"/>
        <v>612.2</v>
      </c>
      <c r="BI157" s="47">
        <f t="shared" si="8"/>
        <v>0.2951298701</v>
      </c>
      <c r="BJ157" s="47">
        <f t="shared" si="9"/>
        <v>0.2484577922</v>
      </c>
      <c r="BK157" s="55">
        <f t="shared" si="10"/>
        <v>0.38</v>
      </c>
      <c r="BL157" s="56">
        <f t="shared" si="11"/>
        <v>2763</v>
      </c>
      <c r="BM157" s="57">
        <f t="shared" si="12"/>
        <v>0.3081433225</v>
      </c>
      <c r="BN157" s="46">
        <f t="shared" si="13"/>
        <v>15.36</v>
      </c>
      <c r="BO157" s="46">
        <v>25.0</v>
      </c>
      <c r="BP157" s="46">
        <v>7.0</v>
      </c>
      <c r="BQ157" s="47">
        <v>1.25</v>
      </c>
      <c r="BR157" s="46">
        <f t="shared" si="14"/>
        <v>162.5</v>
      </c>
      <c r="BS157" s="46">
        <f t="shared" si="15"/>
        <v>254.5</v>
      </c>
      <c r="BT157" s="46" t="s">
        <v>147</v>
      </c>
      <c r="BU157" s="65"/>
      <c r="BV157" s="59"/>
      <c r="BW157" s="59"/>
      <c r="BX157" s="60"/>
      <c r="BY157" s="61" t="str">
        <f t="shared" si="32"/>
        <v>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v>
      </c>
      <c r="BZ157" s="66" t="s">
        <v>1457</v>
      </c>
      <c r="CA157" s="59" t="s">
        <v>1456</v>
      </c>
      <c r="CB157" s="62"/>
      <c r="CC157" s="59"/>
    </row>
    <row r="158" ht="30.0" customHeight="1">
      <c r="A158" s="73"/>
      <c r="B158" s="27" t="s">
        <v>1458</v>
      </c>
      <c r="C158" s="28" t="str">
        <f>IF(C160 = "стоп", "стоп" , "")</f>
        <v/>
      </c>
      <c r="D158" s="29">
        <f t="shared" si="31"/>
        <v>50</v>
      </c>
      <c r="E158" s="30" t="s">
        <v>1459</v>
      </c>
      <c r="F158" s="104" t="s">
        <v>1460</v>
      </c>
      <c r="G158" s="105" t="s">
        <v>1461</v>
      </c>
      <c r="H158" s="33">
        <v>600.0</v>
      </c>
      <c r="I158" s="34">
        <v>0.44</v>
      </c>
      <c r="J158" s="35">
        <f t="shared" si="2"/>
        <v>336</v>
      </c>
      <c r="K158" s="22" t="s">
        <v>1462</v>
      </c>
      <c r="L158" s="36" t="s">
        <v>84</v>
      </c>
      <c r="M158" s="36" t="s">
        <v>84</v>
      </c>
      <c r="N158" s="37" t="s">
        <v>85</v>
      </c>
      <c r="O158" s="38">
        <v>100.0</v>
      </c>
      <c r="P158" s="38">
        <v>100.0</v>
      </c>
      <c r="Q158" s="38">
        <v>55.0</v>
      </c>
      <c r="R158" s="38">
        <v>265.0</v>
      </c>
      <c r="S158" s="70" t="s">
        <v>1463</v>
      </c>
      <c r="T158" s="70" t="s">
        <v>1464</v>
      </c>
      <c r="U158" s="38" t="s">
        <v>1465</v>
      </c>
      <c r="V158" s="38" t="s">
        <v>1466</v>
      </c>
      <c r="W158" s="38" t="s">
        <v>589</v>
      </c>
      <c r="X158" s="122">
        <v>260.0</v>
      </c>
      <c r="Y158" s="40" t="s">
        <v>91</v>
      </c>
      <c r="Z158" s="40" t="s">
        <v>91</v>
      </c>
      <c r="AA158" s="91" t="s">
        <v>590</v>
      </c>
      <c r="AB158" s="38" t="s">
        <v>93</v>
      </c>
      <c r="AC158" s="41" t="s">
        <v>1467</v>
      </c>
      <c r="AD158" s="38" t="s">
        <v>95</v>
      </c>
      <c r="AE158" s="84" t="s">
        <v>1468</v>
      </c>
      <c r="AF158" s="70" t="s">
        <v>1469</v>
      </c>
      <c r="AG158" s="38" t="s">
        <v>98</v>
      </c>
      <c r="AH158" s="38" t="s">
        <v>99</v>
      </c>
      <c r="AI158" s="44" t="s">
        <v>100</v>
      </c>
      <c r="AJ158" s="44">
        <v>0.0</v>
      </c>
      <c r="AK158" s="63" t="str">
        <f t="shared" si="16"/>
        <v>https://getfile.dokpub.com/yandex/get/https://disk.yandex.ru/d/AB43tTXSz9ybgA/v1.mp4</v>
      </c>
      <c r="AL158" s="46" t="s">
        <v>102</v>
      </c>
      <c r="AM158" s="46" t="s">
        <v>103</v>
      </c>
      <c r="AN158" s="46" t="s">
        <v>104</v>
      </c>
      <c r="AO158" s="46" t="s">
        <v>105</v>
      </c>
      <c r="AP158" s="46" t="s">
        <v>106</v>
      </c>
      <c r="AQ158" s="46">
        <f t="shared" si="3"/>
        <v>432</v>
      </c>
      <c r="AR158" s="47">
        <f t="shared" si="4"/>
        <v>0.28</v>
      </c>
      <c r="AS158" s="46" t="s">
        <v>107</v>
      </c>
      <c r="AT158" s="46" t="s">
        <v>108</v>
      </c>
      <c r="AU158" s="46" t="s">
        <v>109</v>
      </c>
      <c r="AV158" s="46" t="s">
        <v>110</v>
      </c>
      <c r="AW158" s="46" t="s">
        <v>111</v>
      </c>
      <c r="AX158" s="48" t="s">
        <v>155</v>
      </c>
      <c r="AY158" s="49">
        <v>81.0</v>
      </c>
      <c r="AZ158" s="49">
        <v>137.0</v>
      </c>
      <c r="BA158" s="86">
        <f>IFERROR(__xludf.DUMMYFUNCTION("IMPORTRANGE(""https://docs.google.com/spreadsheets/d/1K9FdSDDcIaIccULM3XeD8ehMwbjQB3kapl3RppOhYx4/edit?usp=sharing"",""D22"")"),68.0)</f>
        <v>68</v>
      </c>
      <c r="BB158" s="123">
        <v>10.0</v>
      </c>
      <c r="BC158" s="123">
        <v>10.0</v>
      </c>
      <c r="BD158" s="51">
        <v>0.2</v>
      </c>
      <c r="BE158" s="46">
        <f t="shared" si="5"/>
        <v>67.2</v>
      </c>
      <c r="BF158" s="52"/>
      <c r="BG158" s="53">
        <f t="shared" si="6"/>
        <v>99.8</v>
      </c>
      <c r="BH158" s="53">
        <f t="shared" si="7"/>
        <v>43.8</v>
      </c>
      <c r="BI158" s="47">
        <f t="shared" si="8"/>
        <v>0.2970238095</v>
      </c>
      <c r="BJ158" s="47">
        <f t="shared" si="9"/>
        <v>0.1303571429</v>
      </c>
      <c r="BK158" s="55">
        <f t="shared" si="10"/>
        <v>0.28</v>
      </c>
      <c r="BL158" s="56">
        <f t="shared" si="11"/>
        <v>436</v>
      </c>
      <c r="BM158" s="57">
        <f t="shared" si="12"/>
        <v>0.2839449541</v>
      </c>
      <c r="BN158" s="46">
        <f t="shared" si="13"/>
        <v>1.4575</v>
      </c>
      <c r="BO158" s="46">
        <v>25.0</v>
      </c>
      <c r="BP158" s="46">
        <v>7.0</v>
      </c>
      <c r="BQ158" s="47">
        <v>1.25</v>
      </c>
      <c r="BR158" s="46">
        <f t="shared" si="14"/>
        <v>40</v>
      </c>
      <c r="BS158" s="46">
        <f t="shared" si="15"/>
        <v>97</v>
      </c>
      <c r="BT158" s="46" t="s">
        <v>113</v>
      </c>
      <c r="BU158" s="124"/>
      <c r="BV158" s="125" t="str">
        <f>IFERROR(__xludf.DUMMYFUNCTION("IMPORTRANGE(""https://docs.google.com/spreadsheets/d/1K9FdSDDcIaIccULM3XeD8ehMwbjQB3kapl3RppOhYx4/edit?usp=sharing"",""B22"")"),"И-700 (И-74 Олдос)")</f>
        <v>И-700 (И-74 Олдос)</v>
      </c>
      <c r="BW158" s="59" t="s">
        <v>1470</v>
      </c>
      <c r="BX158" s="82" t="s">
        <v>1471</v>
      </c>
      <c r="BY158" s="61" t="str">
        <f t="shared" si="32"/>
        <v>https://getfile.dokpub.com/yandex/get/https://disk.yandex.ru/d/NGrdnyb6mkhC5Q/1.jpg, https://getfile.dokpub.com/yandex/get/https://disk.yandex.ru/d/NGrdnyb6mkhC5Q/2.jpg, https://getfile.dokpub.com/yandex/get/https://disk.yandex.ru/d/NGrdnyb6mkhC5Q/3.jpg, https://getfile.dokpub.com/yandex/get/https://disk.yandex.ru/d/NGrdnyb6mkhC5Q/4.jpg, https://getfile.dokpub.com/yandex/get/https://disk.yandex.ru/d/NGrdnyb6mkhC5Q/5.jpg</v>
      </c>
      <c r="BZ158" s="66" t="s">
        <v>1472</v>
      </c>
      <c r="CA158" s="59" t="s">
        <v>1467</v>
      </c>
      <c r="CB158" s="62"/>
      <c r="CC158" s="59"/>
    </row>
    <row r="159" ht="30.0" customHeight="1">
      <c r="A159" s="73"/>
      <c r="B159" s="27" t="s">
        <v>1473</v>
      </c>
      <c r="C159" s="28" t="str">
        <f>IF(C160 = "стоп", "стоп" , "")</f>
        <v/>
      </c>
      <c r="D159" s="29">
        <f t="shared" si="31"/>
        <v>50</v>
      </c>
      <c r="E159" s="30" t="s">
        <v>1474</v>
      </c>
      <c r="F159" s="104" t="s">
        <v>1475</v>
      </c>
      <c r="G159" s="105" t="s">
        <v>1476</v>
      </c>
      <c r="H159" s="33">
        <v>900.0</v>
      </c>
      <c r="I159" s="34">
        <v>0.46</v>
      </c>
      <c r="J159" s="35">
        <f t="shared" si="2"/>
        <v>486</v>
      </c>
      <c r="K159" s="22" t="s">
        <v>1477</v>
      </c>
      <c r="L159" s="36" t="s">
        <v>84</v>
      </c>
      <c r="M159" s="36" t="s">
        <v>84</v>
      </c>
      <c r="N159" s="37" t="s">
        <v>85</v>
      </c>
      <c r="O159" s="38">
        <v>165.0</v>
      </c>
      <c r="P159" s="38">
        <v>140.0</v>
      </c>
      <c r="Q159" s="38">
        <v>90.0</v>
      </c>
      <c r="R159" s="38">
        <v>210.0</v>
      </c>
      <c r="S159" s="70" t="s">
        <v>1478</v>
      </c>
      <c r="T159" s="70" t="s">
        <v>1464</v>
      </c>
      <c r="U159" s="38" t="s">
        <v>1465</v>
      </c>
      <c r="V159" s="38" t="s">
        <v>1466</v>
      </c>
      <c r="W159" s="38" t="s">
        <v>589</v>
      </c>
      <c r="X159" s="122">
        <v>260.0</v>
      </c>
      <c r="Y159" s="40" t="s">
        <v>91</v>
      </c>
      <c r="Z159" s="38">
        <v>1.0</v>
      </c>
      <c r="AA159" s="91" t="s">
        <v>590</v>
      </c>
      <c r="AB159" s="38" t="s">
        <v>93</v>
      </c>
      <c r="AC159" s="41" t="s">
        <v>1479</v>
      </c>
      <c r="AD159" s="38" t="s">
        <v>95</v>
      </c>
      <c r="AE159" s="84" t="s">
        <v>1468</v>
      </c>
      <c r="AF159" s="70" t="s">
        <v>1469</v>
      </c>
      <c r="AG159" s="38" t="s">
        <v>98</v>
      </c>
      <c r="AH159" s="38" t="s">
        <v>99</v>
      </c>
      <c r="AI159" s="44" t="s">
        <v>100</v>
      </c>
      <c r="AJ159" s="44">
        <v>0.0</v>
      </c>
      <c r="AK159" s="63" t="str">
        <f t="shared" si="16"/>
        <v>https://getfile.dokpub.com/yandex/get/https://disk.yandex.ru/d/AB43tTXSz9ybgA/v1.mp4</v>
      </c>
      <c r="AL159" s="46" t="s">
        <v>102</v>
      </c>
      <c r="AM159" s="46" t="s">
        <v>103</v>
      </c>
      <c r="AN159" s="46" t="s">
        <v>104</v>
      </c>
      <c r="AO159" s="46" t="s">
        <v>105</v>
      </c>
      <c r="AP159" s="46" t="s">
        <v>106</v>
      </c>
      <c r="AQ159" s="46">
        <f t="shared" si="3"/>
        <v>594</v>
      </c>
      <c r="AR159" s="47">
        <f t="shared" si="4"/>
        <v>0.34</v>
      </c>
      <c r="AS159" s="46" t="s">
        <v>107</v>
      </c>
      <c r="AT159" s="46" t="s">
        <v>108</v>
      </c>
      <c r="AU159" s="46" t="s">
        <v>109</v>
      </c>
      <c r="AV159" s="46" t="s">
        <v>110</v>
      </c>
      <c r="AW159" s="46" t="s">
        <v>111</v>
      </c>
      <c r="AX159" s="48" t="s">
        <v>155</v>
      </c>
      <c r="AY159" s="49">
        <v>91.0</v>
      </c>
      <c r="AZ159" s="49">
        <v>150.0</v>
      </c>
      <c r="BA159" s="126">
        <f>BA158*2</f>
        <v>136</v>
      </c>
      <c r="BB159" s="127">
        <v>10.0</v>
      </c>
      <c r="BC159" s="127">
        <v>10.0</v>
      </c>
      <c r="BD159" s="51">
        <v>0.2</v>
      </c>
      <c r="BE159" s="46">
        <f t="shared" si="5"/>
        <v>97.2</v>
      </c>
      <c r="BF159" s="52"/>
      <c r="BG159" s="53">
        <f t="shared" si="6"/>
        <v>141.8</v>
      </c>
      <c r="BH159" s="53">
        <f t="shared" si="7"/>
        <v>82.8</v>
      </c>
      <c r="BI159" s="47">
        <f t="shared" si="8"/>
        <v>0.2917695473</v>
      </c>
      <c r="BJ159" s="47">
        <f t="shared" si="9"/>
        <v>0.1703703704</v>
      </c>
      <c r="BK159" s="55">
        <f t="shared" si="10"/>
        <v>0.34</v>
      </c>
      <c r="BL159" s="56">
        <f t="shared" si="11"/>
        <v>601</v>
      </c>
      <c r="BM159" s="57">
        <f t="shared" si="12"/>
        <v>0.2908485857</v>
      </c>
      <c r="BN159" s="46">
        <f t="shared" si="13"/>
        <v>2.646</v>
      </c>
      <c r="BO159" s="46">
        <v>25.0</v>
      </c>
      <c r="BP159" s="46">
        <v>7.0</v>
      </c>
      <c r="BQ159" s="47">
        <v>1.25</v>
      </c>
      <c r="BR159" s="46">
        <f t="shared" si="14"/>
        <v>48.75</v>
      </c>
      <c r="BS159" s="46">
        <f t="shared" si="15"/>
        <v>101.25</v>
      </c>
      <c r="BT159" s="46" t="s">
        <v>122</v>
      </c>
      <c r="BU159" s="65"/>
      <c r="BV159" s="59"/>
      <c r="BW159" s="59"/>
      <c r="BX159" s="60"/>
      <c r="BY159" s="61" t="str">
        <f t="shared" si="32"/>
        <v>https://getfile.dokpub.com/yandex/get/https://disk.yandex.ru/d/ISQOflI2ygNnew/1.jpg, https://getfile.dokpub.com/yandex/get/https://disk.yandex.ru/d/ISQOflI2ygNnew/2.jpg, https://getfile.dokpub.com/yandex/get/https://disk.yandex.ru/d/ISQOflI2ygNnew/3.jpg, https://getfile.dokpub.com/yandex/get/https://disk.yandex.ru/d/ISQOflI2ygNnew/4.jpg, https://getfile.dokpub.com/yandex/get/https://disk.yandex.ru/d/ISQOflI2ygNnew/5.jpg</v>
      </c>
      <c r="BZ159" s="66" t="s">
        <v>1480</v>
      </c>
      <c r="CA159" s="59" t="s">
        <v>1479</v>
      </c>
      <c r="CB159" s="62"/>
      <c r="CC159" s="59"/>
    </row>
    <row r="160" ht="30.0" customHeight="1">
      <c r="A160" s="73"/>
      <c r="B160" s="67" t="s">
        <v>1481</v>
      </c>
      <c r="C160" s="68" t="str">
        <f>IF('Стоп-лист'!D$36 = "стоп", "стоп" , "")</f>
        <v/>
      </c>
      <c r="D160" s="29">
        <f t="shared" si="31"/>
        <v>50</v>
      </c>
      <c r="E160" s="30" t="s">
        <v>1482</v>
      </c>
      <c r="F160" s="104" t="s">
        <v>1483</v>
      </c>
      <c r="G160" s="105" t="s">
        <v>1484</v>
      </c>
      <c r="H160" s="33">
        <v>1300.0</v>
      </c>
      <c r="I160" s="34">
        <v>0.47</v>
      </c>
      <c r="J160" s="35">
        <f t="shared" si="2"/>
        <v>689</v>
      </c>
      <c r="K160" s="22" t="s">
        <v>1485</v>
      </c>
      <c r="L160" s="36" t="s">
        <v>84</v>
      </c>
      <c r="M160" s="36" t="s">
        <v>84</v>
      </c>
      <c r="N160" s="37" t="s">
        <v>85</v>
      </c>
      <c r="O160" s="38">
        <v>235.0</v>
      </c>
      <c r="P160" s="38">
        <v>140.0</v>
      </c>
      <c r="Q160" s="38">
        <v>110.0</v>
      </c>
      <c r="R160" s="38">
        <v>200.0</v>
      </c>
      <c r="S160" s="70" t="s">
        <v>1486</v>
      </c>
      <c r="T160" s="70" t="s">
        <v>1464</v>
      </c>
      <c r="U160" s="38" t="s">
        <v>1465</v>
      </c>
      <c r="V160" s="38" t="s">
        <v>1466</v>
      </c>
      <c r="W160" s="38" t="s">
        <v>589</v>
      </c>
      <c r="X160" s="122">
        <v>260.0</v>
      </c>
      <c r="Y160" s="40" t="s">
        <v>91</v>
      </c>
      <c r="Z160" s="40">
        <v>1.5</v>
      </c>
      <c r="AA160" s="91" t="s">
        <v>590</v>
      </c>
      <c r="AB160" s="38" t="s">
        <v>93</v>
      </c>
      <c r="AC160" s="41" t="s">
        <v>1487</v>
      </c>
      <c r="AD160" s="38" t="s">
        <v>95</v>
      </c>
      <c r="AE160" s="84" t="s">
        <v>1468</v>
      </c>
      <c r="AF160" s="70" t="s">
        <v>1469</v>
      </c>
      <c r="AG160" s="38" t="s">
        <v>98</v>
      </c>
      <c r="AH160" s="38" t="s">
        <v>99</v>
      </c>
      <c r="AI160" s="44" t="s">
        <v>100</v>
      </c>
      <c r="AJ160" s="44">
        <v>0.0</v>
      </c>
      <c r="AK160" s="63" t="str">
        <f t="shared" si="16"/>
        <v>https://getfile.dokpub.com/yandex/get/https://disk.yandex.ru/d/AB43tTXSz9ybgA/v1.mp4</v>
      </c>
      <c r="AL160" s="46" t="s">
        <v>102</v>
      </c>
      <c r="AM160" s="46" t="s">
        <v>103</v>
      </c>
      <c r="AN160" s="46" t="s">
        <v>104</v>
      </c>
      <c r="AO160" s="46" t="s">
        <v>105</v>
      </c>
      <c r="AP160" s="46" t="s">
        <v>106</v>
      </c>
      <c r="AQ160" s="46">
        <f t="shared" si="3"/>
        <v>806</v>
      </c>
      <c r="AR160" s="47">
        <f t="shared" si="4"/>
        <v>0.38</v>
      </c>
      <c r="AS160" s="46" t="s">
        <v>107</v>
      </c>
      <c r="AT160" s="46" t="s">
        <v>108</v>
      </c>
      <c r="AU160" s="46" t="s">
        <v>109</v>
      </c>
      <c r="AV160" s="46" t="s">
        <v>110</v>
      </c>
      <c r="AW160" s="46" t="s">
        <v>111</v>
      </c>
      <c r="AX160" s="48" t="s">
        <v>155</v>
      </c>
      <c r="AY160" s="49">
        <v>112.0</v>
      </c>
      <c r="AZ160" s="49">
        <v>173.0</v>
      </c>
      <c r="BA160" s="126">
        <f>BA158*3</f>
        <v>204</v>
      </c>
      <c r="BB160" s="127">
        <v>15.0</v>
      </c>
      <c r="BC160" s="127">
        <v>15.0</v>
      </c>
      <c r="BD160" s="51">
        <v>0.2</v>
      </c>
      <c r="BE160" s="46">
        <f t="shared" si="5"/>
        <v>137.8</v>
      </c>
      <c r="BF160" s="52"/>
      <c r="BG160" s="53">
        <f t="shared" si="6"/>
        <v>205.2</v>
      </c>
      <c r="BH160" s="53">
        <f t="shared" si="7"/>
        <v>144.2</v>
      </c>
      <c r="BI160" s="47">
        <f t="shared" si="8"/>
        <v>0.2978229318</v>
      </c>
      <c r="BJ160" s="47">
        <f t="shared" si="9"/>
        <v>0.2092888244</v>
      </c>
      <c r="BK160" s="55">
        <f t="shared" si="10"/>
        <v>0.38</v>
      </c>
      <c r="BL160" s="56">
        <f t="shared" si="11"/>
        <v>813</v>
      </c>
      <c r="BM160" s="57">
        <f t="shared" si="12"/>
        <v>0.2993849938</v>
      </c>
      <c r="BN160" s="46">
        <f t="shared" si="13"/>
        <v>3.08</v>
      </c>
      <c r="BO160" s="46">
        <v>25.0</v>
      </c>
      <c r="BP160" s="46">
        <v>7.0</v>
      </c>
      <c r="BQ160" s="47">
        <v>1.25</v>
      </c>
      <c r="BR160" s="46">
        <f t="shared" si="14"/>
        <v>57.5</v>
      </c>
      <c r="BS160" s="46">
        <f t="shared" si="15"/>
        <v>115.5</v>
      </c>
      <c r="BT160" s="46" t="s">
        <v>131</v>
      </c>
      <c r="BU160" s="65"/>
      <c r="BV160" s="59"/>
      <c r="BW160" s="59"/>
      <c r="BX160" s="60"/>
      <c r="BY160" s="61" t="str">
        <f t="shared" si="32"/>
        <v>https://getfile.dokpub.com/yandex/get/https://disk.yandex.ru/d/_DU1DTgTUbZUEA/1.jpg, https://getfile.dokpub.com/yandex/get/https://disk.yandex.ru/d/_DU1DTgTUbZUEA/2.jpg, https://getfile.dokpub.com/yandex/get/https://disk.yandex.ru/d/_DU1DTgTUbZUEA/3.jpg, https://getfile.dokpub.com/yandex/get/https://disk.yandex.ru/d/_DU1DTgTUbZUEA/4.jpg, https://getfile.dokpub.com/yandex/get/https://disk.yandex.ru/d/_DU1DTgTUbZUEA/5.jpg</v>
      </c>
      <c r="BZ160" s="66" t="s">
        <v>1488</v>
      </c>
      <c r="CA160" s="59" t="s">
        <v>1487</v>
      </c>
      <c r="CB160" s="62"/>
      <c r="CC160" s="59"/>
    </row>
    <row r="161" ht="30.0" customHeight="1">
      <c r="A161" s="73"/>
      <c r="B161" s="67" t="s">
        <v>1489</v>
      </c>
      <c r="C161" s="68" t="str">
        <f>IF('Стоп-лист'!C$36 = "стоп", "стоп" , "")</f>
        <v/>
      </c>
      <c r="D161" s="29">
        <f t="shared" si="31"/>
        <v>50</v>
      </c>
      <c r="E161" s="30" t="s">
        <v>1490</v>
      </c>
      <c r="F161" s="104" t="s">
        <v>1491</v>
      </c>
      <c r="G161" s="105" t="s">
        <v>1492</v>
      </c>
      <c r="H161" s="33">
        <v>2301.0</v>
      </c>
      <c r="I161" s="34">
        <v>0.49</v>
      </c>
      <c r="J161" s="35">
        <f t="shared" si="2"/>
        <v>1174</v>
      </c>
      <c r="K161" s="22" t="s">
        <v>1493</v>
      </c>
      <c r="L161" s="36" t="s">
        <v>84</v>
      </c>
      <c r="M161" s="36" t="s">
        <v>84</v>
      </c>
      <c r="N161" s="37" t="s">
        <v>85</v>
      </c>
      <c r="O161" s="38">
        <v>470.0</v>
      </c>
      <c r="P161" s="38">
        <v>160.0</v>
      </c>
      <c r="Q161" s="38">
        <v>130.0</v>
      </c>
      <c r="R161" s="38">
        <v>190.0</v>
      </c>
      <c r="S161" s="70" t="s">
        <v>1494</v>
      </c>
      <c r="T161" s="70" t="s">
        <v>1464</v>
      </c>
      <c r="U161" s="38" t="s">
        <v>1465</v>
      </c>
      <c r="V161" s="38" t="s">
        <v>1466</v>
      </c>
      <c r="W161" s="38" t="s">
        <v>589</v>
      </c>
      <c r="X161" s="122">
        <v>260.0</v>
      </c>
      <c r="Y161" s="40">
        <v>1.0</v>
      </c>
      <c r="Z161" s="40">
        <v>1.5</v>
      </c>
      <c r="AA161" s="91" t="s">
        <v>590</v>
      </c>
      <c r="AB161" s="38" t="s">
        <v>93</v>
      </c>
      <c r="AC161" s="41" t="s">
        <v>1495</v>
      </c>
      <c r="AD161" s="38" t="s">
        <v>95</v>
      </c>
      <c r="AE161" s="84" t="s">
        <v>1468</v>
      </c>
      <c r="AF161" s="70" t="s">
        <v>1469</v>
      </c>
      <c r="AG161" s="38" t="s">
        <v>98</v>
      </c>
      <c r="AH161" s="38" t="s">
        <v>99</v>
      </c>
      <c r="AI161" s="44" t="s">
        <v>100</v>
      </c>
      <c r="AJ161" s="44">
        <v>0.0</v>
      </c>
      <c r="AK161" s="63" t="str">
        <f t="shared" si="16"/>
        <v>https://getfile.dokpub.com/yandex/get/https://disk.yandex.ru/d/AB43tTXSz9ybgA/v1.mp4</v>
      </c>
      <c r="AL161" s="46" t="s">
        <v>102</v>
      </c>
      <c r="AM161" s="46" t="s">
        <v>103</v>
      </c>
      <c r="AN161" s="46" t="s">
        <v>104</v>
      </c>
      <c r="AO161" s="46" t="s">
        <v>105</v>
      </c>
      <c r="AP161" s="46" t="s">
        <v>106</v>
      </c>
      <c r="AQ161" s="46">
        <f t="shared" si="3"/>
        <v>1335</v>
      </c>
      <c r="AR161" s="47">
        <f t="shared" si="4"/>
        <v>0.42</v>
      </c>
      <c r="AS161" s="46" t="s">
        <v>107</v>
      </c>
      <c r="AT161" s="46" t="s">
        <v>108</v>
      </c>
      <c r="AU161" s="46" t="s">
        <v>109</v>
      </c>
      <c r="AV161" s="46" t="s">
        <v>110</v>
      </c>
      <c r="AW161" s="46" t="s">
        <v>111</v>
      </c>
      <c r="AX161" s="48" t="s">
        <v>155</v>
      </c>
      <c r="AY161" s="49">
        <v>146.0</v>
      </c>
      <c r="AZ161" s="49">
        <v>213.0</v>
      </c>
      <c r="BA161" s="126">
        <f>BA160*2</f>
        <v>408</v>
      </c>
      <c r="BB161" s="127">
        <v>20.0</v>
      </c>
      <c r="BC161" s="127">
        <v>20.0</v>
      </c>
      <c r="BD161" s="51">
        <v>0.2</v>
      </c>
      <c r="BE161" s="46">
        <f t="shared" si="5"/>
        <v>234.8</v>
      </c>
      <c r="BF161" s="52"/>
      <c r="BG161" s="53">
        <f t="shared" si="6"/>
        <v>345.2</v>
      </c>
      <c r="BH161" s="53">
        <f t="shared" si="7"/>
        <v>278.2</v>
      </c>
      <c r="BI161" s="47">
        <f t="shared" si="8"/>
        <v>0.2940374787</v>
      </c>
      <c r="BJ161" s="47">
        <f t="shared" si="9"/>
        <v>0.236967632</v>
      </c>
      <c r="BK161" s="55">
        <f t="shared" si="10"/>
        <v>0.42</v>
      </c>
      <c r="BL161" s="56">
        <f t="shared" si="11"/>
        <v>1337</v>
      </c>
      <c r="BM161" s="57">
        <f t="shared" si="12"/>
        <v>0.3056095737</v>
      </c>
      <c r="BN161" s="46">
        <f t="shared" si="13"/>
        <v>3.952</v>
      </c>
      <c r="BO161" s="46">
        <v>25.0</v>
      </c>
      <c r="BP161" s="46">
        <v>7.0</v>
      </c>
      <c r="BQ161" s="47">
        <v>1.25</v>
      </c>
      <c r="BR161" s="46">
        <f t="shared" si="14"/>
        <v>57.5</v>
      </c>
      <c r="BS161" s="46">
        <f t="shared" si="15"/>
        <v>155.5</v>
      </c>
      <c r="BT161" s="46" t="s">
        <v>139</v>
      </c>
      <c r="BU161" s="65"/>
      <c r="BV161" s="59"/>
      <c r="BW161" s="59" t="s">
        <v>1496</v>
      </c>
      <c r="BX161" s="60"/>
      <c r="BY161" s="61" t="str">
        <f t="shared" si="32"/>
        <v>https://getfile.dokpub.com/yandex/get/https://disk.yandex.ru/d/3MBmR2hZSkHW4Q/1.jpg, https://getfile.dokpub.com/yandex/get/https://disk.yandex.ru/d/3MBmR2hZSkHW4Q/2.jpg, https://getfile.dokpub.com/yandex/get/https://disk.yandex.ru/d/3MBmR2hZSkHW4Q/3.jpg, https://getfile.dokpub.com/yandex/get/https://disk.yandex.ru/d/3MBmR2hZSkHW4Q/4.jpg, https://getfile.dokpub.com/yandex/get/https://disk.yandex.ru/d/3MBmR2hZSkHW4Q/5.jpg</v>
      </c>
      <c r="BZ161" s="66" t="s">
        <v>1497</v>
      </c>
      <c r="CA161" s="59" t="s">
        <v>1495</v>
      </c>
      <c r="CB161" s="62"/>
      <c r="CC161" s="59"/>
    </row>
    <row r="162" ht="30.0" customHeight="1">
      <c r="A162" s="73"/>
      <c r="B162" s="67" t="s">
        <v>1498</v>
      </c>
      <c r="C162" s="68" t="str">
        <f>IF('Стоп-лист'!C$36 = "стоп", "стоп" , "")</f>
        <v/>
      </c>
      <c r="D162" s="29">
        <f t="shared" si="31"/>
        <v>50</v>
      </c>
      <c r="E162" s="30" t="s">
        <v>1499</v>
      </c>
      <c r="F162" s="104" t="s">
        <v>1500</v>
      </c>
      <c r="G162" s="105" t="s">
        <v>1501</v>
      </c>
      <c r="H162" s="33">
        <v>3401.0</v>
      </c>
      <c r="I162" s="34">
        <v>0.48</v>
      </c>
      <c r="J162" s="35">
        <f t="shared" si="2"/>
        <v>1769</v>
      </c>
      <c r="K162" s="22" t="s">
        <v>1502</v>
      </c>
      <c r="L162" s="36" t="s">
        <v>84</v>
      </c>
      <c r="M162" s="36" t="s">
        <v>84</v>
      </c>
      <c r="N162" s="37" t="s">
        <v>85</v>
      </c>
      <c r="O162" s="38">
        <v>640.0</v>
      </c>
      <c r="P162" s="38">
        <v>210.0</v>
      </c>
      <c r="Q162" s="38">
        <v>170.0</v>
      </c>
      <c r="R162" s="38">
        <v>220.0</v>
      </c>
      <c r="S162" s="70" t="s">
        <v>1503</v>
      </c>
      <c r="T162" s="70" t="s">
        <v>1464</v>
      </c>
      <c r="U162" s="38" t="s">
        <v>1465</v>
      </c>
      <c r="V162" s="38" t="s">
        <v>1466</v>
      </c>
      <c r="W162" s="38" t="s">
        <v>589</v>
      </c>
      <c r="X162" s="122">
        <v>260.0</v>
      </c>
      <c r="Y162" s="40">
        <v>1.5</v>
      </c>
      <c r="Z162" s="40">
        <v>1.5</v>
      </c>
      <c r="AA162" s="91" t="s">
        <v>590</v>
      </c>
      <c r="AB162" s="38" t="s">
        <v>93</v>
      </c>
      <c r="AC162" s="41" t="s">
        <v>1504</v>
      </c>
      <c r="AD162" s="38" t="s">
        <v>95</v>
      </c>
      <c r="AE162" s="84" t="s">
        <v>1468</v>
      </c>
      <c r="AF162" s="70" t="s">
        <v>1469</v>
      </c>
      <c r="AG162" s="38" t="s">
        <v>98</v>
      </c>
      <c r="AH162" s="38" t="s">
        <v>99</v>
      </c>
      <c r="AI162" s="44" t="s">
        <v>100</v>
      </c>
      <c r="AJ162" s="44">
        <v>0.0</v>
      </c>
      <c r="AK162" s="63" t="str">
        <f t="shared" si="16"/>
        <v>https://getfile.dokpub.com/yandex/get/https://disk.yandex.ru/d/AB43tTXSz9ybgA/v1.mp4</v>
      </c>
      <c r="AL162" s="46" t="s">
        <v>102</v>
      </c>
      <c r="AM162" s="46" t="s">
        <v>103</v>
      </c>
      <c r="AN162" s="46" t="s">
        <v>104</v>
      </c>
      <c r="AO162" s="46" t="s">
        <v>105</v>
      </c>
      <c r="AP162" s="46" t="s">
        <v>106</v>
      </c>
      <c r="AQ162" s="46">
        <f t="shared" si="3"/>
        <v>1973</v>
      </c>
      <c r="AR162" s="47">
        <f t="shared" si="4"/>
        <v>0.42</v>
      </c>
      <c r="AS162" s="46" t="s">
        <v>107</v>
      </c>
      <c r="AT162" s="46" t="s">
        <v>108</v>
      </c>
      <c r="AU162" s="46" t="s">
        <v>109</v>
      </c>
      <c r="AV162" s="46" t="s">
        <v>110</v>
      </c>
      <c r="AW162" s="46" t="s">
        <v>111</v>
      </c>
      <c r="AX162" s="48" t="s">
        <v>155</v>
      </c>
      <c r="AY162" s="49">
        <v>224.0</v>
      </c>
      <c r="AZ162" s="49">
        <v>307.0</v>
      </c>
      <c r="BA162" s="126">
        <f>BA160*3</f>
        <v>612</v>
      </c>
      <c r="BB162" s="127">
        <v>30.0</v>
      </c>
      <c r="BC162" s="127">
        <v>30.0</v>
      </c>
      <c r="BD162" s="51">
        <v>0.2</v>
      </c>
      <c r="BE162" s="46">
        <f t="shared" si="5"/>
        <v>353.8</v>
      </c>
      <c r="BF162" s="52"/>
      <c r="BG162" s="53">
        <f t="shared" si="6"/>
        <v>519.2</v>
      </c>
      <c r="BH162" s="53">
        <f t="shared" si="7"/>
        <v>436.2</v>
      </c>
      <c r="BI162" s="47">
        <f t="shared" si="8"/>
        <v>0.2934991521</v>
      </c>
      <c r="BJ162" s="47">
        <f t="shared" si="9"/>
        <v>0.2465799887</v>
      </c>
      <c r="BK162" s="55">
        <f t="shared" si="10"/>
        <v>0.42</v>
      </c>
      <c r="BL162" s="56">
        <f t="shared" si="11"/>
        <v>1989</v>
      </c>
      <c r="BM162" s="57">
        <f t="shared" si="12"/>
        <v>0.3077928607</v>
      </c>
      <c r="BN162" s="46">
        <f t="shared" si="13"/>
        <v>7.854</v>
      </c>
      <c r="BO162" s="46">
        <v>25.0</v>
      </c>
      <c r="BP162" s="46">
        <v>7.0</v>
      </c>
      <c r="BQ162" s="47">
        <v>1.25</v>
      </c>
      <c r="BR162" s="46">
        <f t="shared" si="14"/>
        <v>92.5</v>
      </c>
      <c r="BS162" s="46">
        <f t="shared" si="15"/>
        <v>214.5</v>
      </c>
      <c r="BT162" s="46" t="s">
        <v>147</v>
      </c>
      <c r="BU162" s="65"/>
      <c r="BV162" s="59"/>
      <c r="BW162" s="59"/>
      <c r="BX162" s="60"/>
      <c r="BY162" s="61" t="str">
        <f t="shared" si="32"/>
        <v>https://getfile.dokpub.com/yandex/get/https://disk.yandex.ru/d/_dBdhNlaWfT1Zg/1.jpg, https://getfile.dokpub.com/yandex/get/https://disk.yandex.ru/d/_dBdhNlaWfT1Zg/2.jpg, https://getfile.dokpub.com/yandex/get/https://disk.yandex.ru/d/_dBdhNlaWfT1Zg/3.jpg, https://getfile.dokpub.com/yandex/get/https://disk.yandex.ru/d/_dBdhNlaWfT1Zg/4.jpg, https://getfile.dokpub.com/yandex/get/https://disk.yandex.ru/d/_dBdhNlaWfT1Zg/5.jpg</v>
      </c>
      <c r="BZ162" s="66" t="s">
        <v>1505</v>
      </c>
      <c r="CA162" s="59" t="s">
        <v>1504</v>
      </c>
      <c r="CB162" s="62"/>
      <c r="CC162" s="59"/>
    </row>
    <row r="163" ht="30.0" customHeight="1">
      <c r="A163" s="73"/>
      <c r="B163" s="67" t="s">
        <v>1506</v>
      </c>
      <c r="C163" s="68" t="str">
        <f>IF('Стоп-лист'!C$36 = "стоп", "стоп" , "")</f>
        <v/>
      </c>
      <c r="D163" s="29">
        <f t="shared" si="31"/>
        <v>50</v>
      </c>
      <c r="E163" s="30" t="s">
        <v>1507</v>
      </c>
      <c r="F163" s="104" t="s">
        <v>1508</v>
      </c>
      <c r="G163" s="105" t="s">
        <v>1509</v>
      </c>
      <c r="H163" s="33">
        <v>4601.0</v>
      </c>
      <c r="I163" s="34">
        <v>0.44</v>
      </c>
      <c r="J163" s="35">
        <f t="shared" si="2"/>
        <v>2577</v>
      </c>
      <c r="K163" s="22" t="s">
        <v>1510</v>
      </c>
      <c r="L163" s="36" t="s">
        <v>84</v>
      </c>
      <c r="M163" s="36" t="s">
        <v>84</v>
      </c>
      <c r="N163" s="37" t="s">
        <v>85</v>
      </c>
      <c r="O163" s="38">
        <v>950.0</v>
      </c>
      <c r="P163" s="38">
        <v>300.0</v>
      </c>
      <c r="Q163" s="38">
        <v>200.0</v>
      </c>
      <c r="R163" s="38">
        <v>500.0</v>
      </c>
      <c r="S163" s="70" t="s">
        <v>1511</v>
      </c>
      <c r="T163" s="70" t="s">
        <v>1464</v>
      </c>
      <c r="U163" s="38" t="s">
        <v>1465</v>
      </c>
      <c r="V163" s="38" t="s">
        <v>1466</v>
      </c>
      <c r="W163" s="38" t="s">
        <v>589</v>
      </c>
      <c r="X163" s="122">
        <v>260.0</v>
      </c>
      <c r="Y163" s="40">
        <v>2.0</v>
      </c>
      <c r="Z163" s="40">
        <v>1.5</v>
      </c>
      <c r="AA163" s="91" t="s">
        <v>590</v>
      </c>
      <c r="AB163" s="38" t="s">
        <v>93</v>
      </c>
      <c r="AC163" s="41" t="s">
        <v>1512</v>
      </c>
      <c r="AD163" s="38" t="s">
        <v>95</v>
      </c>
      <c r="AE163" s="84" t="s">
        <v>1468</v>
      </c>
      <c r="AF163" s="70" t="s">
        <v>1469</v>
      </c>
      <c r="AG163" s="38" t="s">
        <v>98</v>
      </c>
      <c r="AH163" s="38" t="s">
        <v>99</v>
      </c>
      <c r="AI163" s="44" t="s">
        <v>100</v>
      </c>
      <c r="AJ163" s="44">
        <v>0.0</v>
      </c>
      <c r="AK163" s="63" t="str">
        <f t="shared" si="16"/>
        <v>https://getfile.dokpub.com/yandex/get/https://disk.yandex.ru/d/AB43tTXSz9ybgA/v1.mp4</v>
      </c>
      <c r="AL163" s="46" t="s">
        <v>102</v>
      </c>
      <c r="AM163" s="46" t="s">
        <v>103</v>
      </c>
      <c r="AN163" s="46" t="s">
        <v>104</v>
      </c>
      <c r="AO163" s="46" t="s">
        <v>105</v>
      </c>
      <c r="AP163" s="46" t="s">
        <v>106</v>
      </c>
      <c r="AQ163" s="46">
        <f t="shared" si="3"/>
        <v>2945</v>
      </c>
      <c r="AR163" s="47">
        <f t="shared" si="4"/>
        <v>0.36</v>
      </c>
      <c r="AS163" s="46" t="s">
        <v>107</v>
      </c>
      <c r="AT163" s="46" t="s">
        <v>108</v>
      </c>
      <c r="AU163" s="46" t="s">
        <v>109</v>
      </c>
      <c r="AV163" s="46" t="s">
        <v>110</v>
      </c>
      <c r="AW163" s="46" t="s">
        <v>111</v>
      </c>
      <c r="AX163" s="48" t="s">
        <v>112</v>
      </c>
      <c r="AY163" s="49">
        <v>386.0</v>
      </c>
      <c r="AZ163" s="49">
        <v>545.0</v>
      </c>
      <c r="BA163" s="126">
        <f>BA161*2</f>
        <v>816</v>
      </c>
      <c r="BB163" s="127">
        <v>30.0</v>
      </c>
      <c r="BC163" s="127">
        <v>80.0</v>
      </c>
      <c r="BD163" s="51">
        <v>0.2</v>
      </c>
      <c r="BE163" s="46">
        <f t="shared" si="5"/>
        <v>515.4</v>
      </c>
      <c r="BF163" s="52"/>
      <c r="BG163" s="53">
        <f t="shared" si="6"/>
        <v>749.6</v>
      </c>
      <c r="BH163" s="53">
        <f t="shared" si="7"/>
        <v>590.6</v>
      </c>
      <c r="BI163" s="47">
        <f t="shared" si="8"/>
        <v>0.2908808692</v>
      </c>
      <c r="BJ163" s="47">
        <f t="shared" si="9"/>
        <v>0.2291812185</v>
      </c>
      <c r="BK163" s="55">
        <f t="shared" si="10"/>
        <v>0.36</v>
      </c>
      <c r="BL163" s="56">
        <f t="shared" si="11"/>
        <v>2964</v>
      </c>
      <c r="BM163" s="57">
        <f t="shared" si="12"/>
        <v>0.3037112011</v>
      </c>
      <c r="BN163" s="46">
        <f t="shared" si="13"/>
        <v>30</v>
      </c>
      <c r="BO163" s="46">
        <v>25.0</v>
      </c>
      <c r="BP163" s="46">
        <v>7.0</v>
      </c>
      <c r="BQ163" s="47">
        <v>1.25</v>
      </c>
      <c r="BR163" s="46">
        <f t="shared" si="14"/>
        <v>285</v>
      </c>
      <c r="BS163" s="46">
        <f t="shared" si="15"/>
        <v>260</v>
      </c>
      <c r="BT163" s="46" t="s">
        <v>156</v>
      </c>
      <c r="BU163" s="65"/>
      <c r="BV163" s="59"/>
      <c r="BW163" s="59"/>
      <c r="BX163" s="60"/>
      <c r="BY163" s="61" t="str">
        <f t="shared" si="32"/>
        <v>https://getfile.dokpub.com/yandex/get/https://disk.yandex.ru/d/97v9j_qxfF4UcQ/1.jpg, https://getfile.dokpub.com/yandex/get/https://disk.yandex.ru/d/97v9j_qxfF4UcQ/2.jpg, https://getfile.dokpub.com/yandex/get/https://disk.yandex.ru/d/97v9j_qxfF4UcQ/3.jpg, https://getfile.dokpub.com/yandex/get/https://disk.yandex.ru/d/97v9j_qxfF4UcQ/4.jpg, https://getfile.dokpub.com/yandex/get/https://disk.yandex.ru/d/97v9j_qxfF4UcQ/5.jpg</v>
      </c>
      <c r="BZ163" s="66" t="s">
        <v>1513</v>
      </c>
      <c r="CA163" s="59" t="s">
        <v>1512</v>
      </c>
      <c r="CB163" s="62"/>
      <c r="CC163" s="59"/>
    </row>
    <row r="164" ht="30.0" customHeight="1">
      <c r="A164" s="73"/>
      <c r="B164" s="67" t="s">
        <v>1514</v>
      </c>
      <c r="C164" s="68" t="str">
        <f>IF('Стоп-лист'!C$36 = "стоп", "стоп" , "")</f>
        <v/>
      </c>
      <c r="D164" s="29">
        <f t="shared" si="31"/>
        <v>50</v>
      </c>
      <c r="E164" s="30" t="s">
        <v>1515</v>
      </c>
      <c r="F164" s="104" t="s">
        <v>1516</v>
      </c>
      <c r="G164" s="105" t="s">
        <v>1517</v>
      </c>
      <c r="H164" s="33">
        <v>6901.0</v>
      </c>
      <c r="I164" s="34">
        <v>0.45999999999999996</v>
      </c>
      <c r="J164" s="35">
        <f t="shared" si="2"/>
        <v>3727</v>
      </c>
      <c r="K164" s="22" t="s">
        <v>1518</v>
      </c>
      <c r="L164" s="36" t="s">
        <v>84</v>
      </c>
      <c r="M164" s="36" t="s">
        <v>84</v>
      </c>
      <c r="N164" s="37" t="s">
        <v>85</v>
      </c>
      <c r="O164" s="38">
        <v>1450.0</v>
      </c>
      <c r="P164" s="38">
        <v>300.0</v>
      </c>
      <c r="Q164" s="38">
        <v>250.0</v>
      </c>
      <c r="R164" s="38">
        <v>550.0</v>
      </c>
      <c r="S164" s="70" t="s">
        <v>1519</v>
      </c>
      <c r="T164" s="70" t="s">
        <v>1464</v>
      </c>
      <c r="U164" s="38" t="s">
        <v>1465</v>
      </c>
      <c r="V164" s="38" t="s">
        <v>1466</v>
      </c>
      <c r="W164" s="38" t="s">
        <v>589</v>
      </c>
      <c r="X164" s="122">
        <v>260.0</v>
      </c>
      <c r="Y164" s="40">
        <v>3.0</v>
      </c>
      <c r="Z164" s="40">
        <v>1.5</v>
      </c>
      <c r="AA164" s="91" t="s">
        <v>590</v>
      </c>
      <c r="AB164" s="38" t="s">
        <v>93</v>
      </c>
      <c r="AC164" s="41" t="s">
        <v>1520</v>
      </c>
      <c r="AD164" s="38" t="s">
        <v>95</v>
      </c>
      <c r="AE164" s="84" t="s">
        <v>1468</v>
      </c>
      <c r="AF164" s="70" t="s">
        <v>1469</v>
      </c>
      <c r="AG164" s="38" t="s">
        <v>98</v>
      </c>
      <c r="AH164" s="38" t="s">
        <v>99</v>
      </c>
      <c r="AI164" s="44" t="s">
        <v>100</v>
      </c>
      <c r="AJ164" s="44">
        <v>0.0</v>
      </c>
      <c r="AK164" s="63" t="str">
        <f t="shared" si="16"/>
        <v>https://getfile.dokpub.com/yandex/get/https://disk.yandex.ru/d/AB43tTXSz9ybgA/v1.mp4</v>
      </c>
      <c r="AL164" s="46" t="s">
        <v>102</v>
      </c>
      <c r="AM164" s="46" t="s">
        <v>103</v>
      </c>
      <c r="AN164" s="46" t="s">
        <v>104</v>
      </c>
      <c r="AO164" s="46" t="s">
        <v>105</v>
      </c>
      <c r="AP164" s="46" t="s">
        <v>106</v>
      </c>
      <c r="AQ164" s="46">
        <f t="shared" si="3"/>
        <v>4210</v>
      </c>
      <c r="AR164" s="47">
        <f t="shared" si="4"/>
        <v>0.39</v>
      </c>
      <c r="AS164" s="46" t="s">
        <v>107</v>
      </c>
      <c r="AT164" s="46" t="s">
        <v>108</v>
      </c>
      <c r="AU164" s="46" t="s">
        <v>109</v>
      </c>
      <c r="AV164" s="46" t="s">
        <v>110</v>
      </c>
      <c r="AW164" s="46" t="s">
        <v>111</v>
      </c>
      <c r="AX164" s="48" t="s">
        <v>112</v>
      </c>
      <c r="AY164" s="49">
        <v>547.0</v>
      </c>
      <c r="AZ164" s="49">
        <v>757.0</v>
      </c>
      <c r="BA164" s="126">
        <f>BA161*3</f>
        <v>1224</v>
      </c>
      <c r="BB164" s="127">
        <v>40.0</v>
      </c>
      <c r="BC164" s="127">
        <v>80.0</v>
      </c>
      <c r="BD164" s="51">
        <v>0.2</v>
      </c>
      <c r="BE164" s="46">
        <f t="shared" si="5"/>
        <v>745.4</v>
      </c>
      <c r="BF164" s="52"/>
      <c r="BG164" s="53">
        <f t="shared" si="6"/>
        <v>1090.6</v>
      </c>
      <c r="BH164" s="53">
        <f t="shared" si="7"/>
        <v>880.6</v>
      </c>
      <c r="BI164" s="47">
        <f t="shared" si="8"/>
        <v>0.2926214113</v>
      </c>
      <c r="BJ164" s="47">
        <f t="shared" si="9"/>
        <v>0.2362758251</v>
      </c>
      <c r="BK164" s="55">
        <f t="shared" si="10"/>
        <v>0.39</v>
      </c>
      <c r="BL164" s="56">
        <f t="shared" si="11"/>
        <v>4248</v>
      </c>
      <c r="BM164" s="57">
        <f t="shared" si="12"/>
        <v>0.3054143126</v>
      </c>
      <c r="BN164" s="46">
        <f t="shared" si="13"/>
        <v>41.25</v>
      </c>
      <c r="BO164" s="46">
        <v>25.0</v>
      </c>
      <c r="BP164" s="46">
        <v>7.0</v>
      </c>
      <c r="BQ164" s="47">
        <v>1.25</v>
      </c>
      <c r="BR164" s="46">
        <f t="shared" si="14"/>
        <v>390</v>
      </c>
      <c r="BS164" s="46">
        <f t="shared" si="15"/>
        <v>367</v>
      </c>
      <c r="BT164" s="46" t="s">
        <v>164</v>
      </c>
      <c r="BU164" s="65"/>
      <c r="BV164" s="59"/>
      <c r="BW164" s="59"/>
      <c r="BX164" s="60"/>
      <c r="BY164" s="61" t="str">
        <f t="shared" si="32"/>
        <v>https://getfile.dokpub.com/yandex/get/https://disk.yandex.ru/d/Qx-Y1ZyHGkt3BQ/1.jpg, https://getfile.dokpub.com/yandex/get/https://disk.yandex.ru/d/Qx-Y1ZyHGkt3BQ/2.jpg, https://getfile.dokpub.com/yandex/get/https://disk.yandex.ru/d/Qx-Y1ZyHGkt3BQ/3.jpg, https://getfile.dokpub.com/yandex/get/https://disk.yandex.ru/d/Qx-Y1ZyHGkt3BQ/4.jpg, https://getfile.dokpub.com/yandex/get/https://disk.yandex.ru/d/Qx-Y1ZyHGkt3BQ/5.jpg</v>
      </c>
      <c r="BZ164" s="66" t="s">
        <v>1521</v>
      </c>
      <c r="CA164" s="59" t="s">
        <v>1520</v>
      </c>
      <c r="CB164" s="62"/>
      <c r="CC164" s="59"/>
    </row>
    <row r="165" ht="30.0" customHeight="1">
      <c r="A165" s="73"/>
      <c r="B165" s="67" t="s">
        <v>1522</v>
      </c>
      <c r="C165" s="68" t="str">
        <f>IF('Стоп-лист'!C$36 = "стоп", "стоп" , "")</f>
        <v/>
      </c>
      <c r="D165" s="29">
        <f t="shared" si="31"/>
        <v>50</v>
      </c>
      <c r="E165" s="30" t="s">
        <v>1523</v>
      </c>
      <c r="F165" s="104" t="s">
        <v>1524</v>
      </c>
      <c r="G165" s="105" t="s">
        <v>1525</v>
      </c>
      <c r="H165" s="33">
        <v>9201.0</v>
      </c>
      <c r="I165" s="34">
        <v>0.47</v>
      </c>
      <c r="J165" s="35">
        <f t="shared" si="2"/>
        <v>4877</v>
      </c>
      <c r="K165" s="22" t="s">
        <v>1526</v>
      </c>
      <c r="L165" s="36" t="s">
        <v>84</v>
      </c>
      <c r="M165" s="36" t="s">
        <v>84</v>
      </c>
      <c r="N165" s="37" t="s">
        <v>85</v>
      </c>
      <c r="O165" s="38">
        <v>1900.0</v>
      </c>
      <c r="P165" s="38">
        <v>350.0</v>
      </c>
      <c r="Q165" s="38">
        <v>250.0</v>
      </c>
      <c r="R165" s="38">
        <v>550.0</v>
      </c>
      <c r="S165" s="70" t="s">
        <v>1527</v>
      </c>
      <c r="T165" s="70" t="s">
        <v>1464</v>
      </c>
      <c r="U165" s="38" t="s">
        <v>1465</v>
      </c>
      <c r="V165" s="38" t="s">
        <v>1466</v>
      </c>
      <c r="W165" s="38" t="s">
        <v>589</v>
      </c>
      <c r="X165" s="122">
        <v>260.0</v>
      </c>
      <c r="Y165" s="40">
        <v>4.0</v>
      </c>
      <c r="Z165" s="40">
        <v>1.5</v>
      </c>
      <c r="AA165" s="91" t="s">
        <v>590</v>
      </c>
      <c r="AB165" s="38" t="s">
        <v>93</v>
      </c>
      <c r="AC165" s="41" t="s">
        <v>1528</v>
      </c>
      <c r="AD165" s="38" t="s">
        <v>95</v>
      </c>
      <c r="AE165" s="84" t="s">
        <v>1468</v>
      </c>
      <c r="AF165" s="70" t="s">
        <v>1469</v>
      </c>
      <c r="AG165" s="38" t="s">
        <v>98</v>
      </c>
      <c r="AH165" s="38" t="s">
        <v>99</v>
      </c>
      <c r="AI165" s="44" t="s">
        <v>100</v>
      </c>
      <c r="AJ165" s="44">
        <v>0.0</v>
      </c>
      <c r="AK165" s="63" t="str">
        <f t="shared" si="16"/>
        <v>https://getfile.dokpub.com/yandex/get/https://disk.yandex.ru/d/AB43tTXSz9ybgA/v1.mp4</v>
      </c>
      <c r="AL165" s="46" t="s">
        <v>102</v>
      </c>
      <c r="AM165" s="46" t="s">
        <v>103</v>
      </c>
      <c r="AN165" s="46" t="s">
        <v>104</v>
      </c>
      <c r="AO165" s="46" t="s">
        <v>105</v>
      </c>
      <c r="AP165" s="46" t="s">
        <v>106</v>
      </c>
      <c r="AQ165" s="46">
        <f t="shared" si="3"/>
        <v>5429</v>
      </c>
      <c r="AR165" s="47">
        <f t="shared" si="4"/>
        <v>0.41</v>
      </c>
      <c r="AS165" s="46" t="s">
        <v>107</v>
      </c>
      <c r="AT165" s="46" t="s">
        <v>108</v>
      </c>
      <c r="AU165" s="46" t="s">
        <v>109</v>
      </c>
      <c r="AV165" s="46" t="s">
        <v>110</v>
      </c>
      <c r="AW165" s="46" t="s">
        <v>111</v>
      </c>
      <c r="AX165" s="48" t="s">
        <v>112</v>
      </c>
      <c r="AY165" s="49">
        <v>698.0</v>
      </c>
      <c r="AZ165" s="49">
        <v>944.0</v>
      </c>
      <c r="BA165" s="126">
        <f>BA161*4</f>
        <v>1632</v>
      </c>
      <c r="BB165" s="127">
        <v>40.0</v>
      </c>
      <c r="BC165" s="127">
        <v>80.0</v>
      </c>
      <c r="BD165" s="51">
        <v>0.2</v>
      </c>
      <c r="BE165" s="46">
        <f t="shared" si="5"/>
        <v>975.4</v>
      </c>
      <c r="BF165" s="52"/>
      <c r="BG165" s="53">
        <f t="shared" si="6"/>
        <v>1451.6</v>
      </c>
      <c r="BH165" s="53">
        <f t="shared" si="7"/>
        <v>1205.6</v>
      </c>
      <c r="BI165" s="47">
        <f t="shared" si="8"/>
        <v>0.297641993</v>
      </c>
      <c r="BJ165" s="47">
        <f t="shared" si="9"/>
        <v>0.2472011482</v>
      </c>
      <c r="BK165" s="55">
        <f t="shared" si="10"/>
        <v>0.41</v>
      </c>
      <c r="BL165" s="56">
        <f t="shared" si="11"/>
        <v>5479</v>
      </c>
      <c r="BM165" s="57">
        <f t="shared" si="12"/>
        <v>0.307939405</v>
      </c>
      <c r="BN165" s="46">
        <f t="shared" si="13"/>
        <v>48.125</v>
      </c>
      <c r="BO165" s="46">
        <v>25.0</v>
      </c>
      <c r="BP165" s="46">
        <v>7.0</v>
      </c>
      <c r="BQ165" s="47">
        <v>1.25</v>
      </c>
      <c r="BR165" s="46">
        <f t="shared" si="14"/>
        <v>451.25</v>
      </c>
      <c r="BS165" s="46">
        <f t="shared" si="15"/>
        <v>492.75</v>
      </c>
      <c r="BT165" s="46" t="s">
        <v>172</v>
      </c>
      <c r="BU165" s="65"/>
      <c r="BV165" s="59"/>
      <c r="BW165" s="59"/>
      <c r="BX165" s="60"/>
      <c r="BY165" s="61" t="str">
        <f t="shared" si="32"/>
        <v>https://getfile.dokpub.com/yandex/get/https://disk.yandex.ru/d/pp217yg-Z1ztoA/1.jpg, https://getfile.dokpub.com/yandex/get/https://disk.yandex.ru/d/pp217yg-Z1ztoA/2.jpg, https://getfile.dokpub.com/yandex/get/https://disk.yandex.ru/d/pp217yg-Z1ztoA/3.jpg, https://getfile.dokpub.com/yandex/get/https://disk.yandex.ru/d/pp217yg-Z1ztoA/4.jpg, https://getfile.dokpub.com/yandex/get/https://disk.yandex.ru/d/pp217yg-Z1ztoA/5.jpg</v>
      </c>
      <c r="BZ165" s="66" t="s">
        <v>1529</v>
      </c>
      <c r="CA165" s="59" t="s">
        <v>1528</v>
      </c>
      <c r="CB165" s="62"/>
      <c r="CC165" s="59"/>
    </row>
    <row r="166" ht="30.0" customHeight="1">
      <c r="A166" s="73"/>
      <c r="B166" s="67" t="s">
        <v>1530</v>
      </c>
      <c r="C166" s="68" t="str">
        <f>IF('Стоп-лист'!C$36 = "стоп", "стоп" , "")</f>
        <v/>
      </c>
      <c r="D166" s="29">
        <f t="shared" si="31"/>
        <v>50</v>
      </c>
      <c r="E166" s="30" t="s">
        <v>1531</v>
      </c>
      <c r="F166" s="104" t="s">
        <v>1532</v>
      </c>
      <c r="G166" s="105" t="s">
        <v>1533</v>
      </c>
      <c r="H166" s="33">
        <v>11501.0</v>
      </c>
      <c r="I166" s="34">
        <v>0.48</v>
      </c>
      <c r="J166" s="35">
        <f t="shared" si="2"/>
        <v>5981</v>
      </c>
      <c r="K166" s="22" t="s">
        <v>1534</v>
      </c>
      <c r="L166" s="36" t="s">
        <v>84</v>
      </c>
      <c r="M166" s="36" t="s">
        <v>84</v>
      </c>
      <c r="N166" s="37" t="s">
        <v>85</v>
      </c>
      <c r="O166" s="38">
        <v>2350.0</v>
      </c>
      <c r="P166" s="38">
        <v>400.0</v>
      </c>
      <c r="Q166" s="38">
        <v>300.0</v>
      </c>
      <c r="R166" s="38">
        <v>550.0</v>
      </c>
      <c r="S166" s="70" t="s">
        <v>1535</v>
      </c>
      <c r="T166" s="70" t="s">
        <v>1464</v>
      </c>
      <c r="U166" s="38" t="s">
        <v>1465</v>
      </c>
      <c r="V166" s="38" t="s">
        <v>1466</v>
      </c>
      <c r="W166" s="38" t="s">
        <v>589</v>
      </c>
      <c r="X166" s="122">
        <v>260.0</v>
      </c>
      <c r="Y166" s="40">
        <v>5.0</v>
      </c>
      <c r="Z166" s="40">
        <v>1.5</v>
      </c>
      <c r="AA166" s="91" t="s">
        <v>590</v>
      </c>
      <c r="AB166" s="38" t="s">
        <v>93</v>
      </c>
      <c r="AC166" s="41" t="s">
        <v>1536</v>
      </c>
      <c r="AD166" s="38" t="s">
        <v>95</v>
      </c>
      <c r="AE166" s="84" t="s">
        <v>1468</v>
      </c>
      <c r="AF166" s="70" t="s">
        <v>1469</v>
      </c>
      <c r="AG166" s="38" t="s">
        <v>98</v>
      </c>
      <c r="AH166" s="38" t="s">
        <v>99</v>
      </c>
      <c r="AI166" s="44" t="s">
        <v>100</v>
      </c>
      <c r="AJ166" s="44">
        <v>0.0</v>
      </c>
      <c r="AK166" s="63" t="str">
        <f t="shared" si="16"/>
        <v>https://getfile.dokpub.com/yandex/get/https://disk.yandex.ru/d/AB43tTXSz9ybgA/v1.mp4</v>
      </c>
      <c r="AL166" s="46" t="s">
        <v>102</v>
      </c>
      <c r="AM166" s="46" t="s">
        <v>103</v>
      </c>
      <c r="AN166" s="46" t="s">
        <v>104</v>
      </c>
      <c r="AO166" s="46" t="s">
        <v>105</v>
      </c>
      <c r="AP166" s="46" t="s">
        <v>106</v>
      </c>
      <c r="AQ166" s="46">
        <f t="shared" si="3"/>
        <v>6786</v>
      </c>
      <c r="AR166" s="47">
        <f t="shared" si="4"/>
        <v>0.41</v>
      </c>
      <c r="AS166" s="46" t="s">
        <v>107</v>
      </c>
      <c r="AT166" s="46" t="s">
        <v>108</v>
      </c>
      <c r="AU166" s="46" t="s">
        <v>109</v>
      </c>
      <c r="AV166" s="46" t="s">
        <v>110</v>
      </c>
      <c r="AW166" s="46" t="s">
        <v>111</v>
      </c>
      <c r="AX166" s="48" t="s">
        <v>112</v>
      </c>
      <c r="AY166" s="49">
        <v>870.0</v>
      </c>
      <c r="AZ166" s="49">
        <v>1183.0</v>
      </c>
      <c r="BA166" s="126">
        <f>BA161*5</f>
        <v>2040</v>
      </c>
      <c r="BB166" s="127">
        <v>50.0</v>
      </c>
      <c r="BC166" s="127">
        <v>80.0</v>
      </c>
      <c r="BD166" s="51">
        <v>0.2</v>
      </c>
      <c r="BE166" s="46">
        <f t="shared" si="5"/>
        <v>1196.2</v>
      </c>
      <c r="BF166" s="52"/>
      <c r="BG166" s="53">
        <f t="shared" si="6"/>
        <v>1744.8</v>
      </c>
      <c r="BH166" s="53">
        <f t="shared" si="7"/>
        <v>1431.8</v>
      </c>
      <c r="BI166" s="47">
        <f t="shared" si="8"/>
        <v>0.291723792</v>
      </c>
      <c r="BJ166" s="47">
        <f t="shared" si="9"/>
        <v>0.2393914061</v>
      </c>
      <c r="BK166" s="55">
        <f t="shared" si="10"/>
        <v>0.41</v>
      </c>
      <c r="BL166" s="56">
        <f t="shared" si="11"/>
        <v>6789</v>
      </c>
      <c r="BM166" s="57">
        <f t="shared" si="12"/>
        <v>0.3061128296</v>
      </c>
      <c r="BN166" s="46">
        <f t="shared" si="13"/>
        <v>66</v>
      </c>
      <c r="BO166" s="46">
        <v>25.0</v>
      </c>
      <c r="BP166" s="46">
        <v>7.0</v>
      </c>
      <c r="BQ166" s="47">
        <v>1.25</v>
      </c>
      <c r="BR166" s="46">
        <f t="shared" si="14"/>
        <v>600</v>
      </c>
      <c r="BS166" s="46">
        <f t="shared" si="15"/>
        <v>583</v>
      </c>
      <c r="BT166" s="46" t="s">
        <v>180</v>
      </c>
      <c r="BU166" s="65"/>
      <c r="BV166" s="59"/>
      <c r="BW166" s="59"/>
      <c r="BX166" s="60"/>
      <c r="BY166" s="61" t="str">
        <f t="shared" si="32"/>
        <v>https://getfile.dokpub.com/yandex/get/https://disk.yandex.ru/d/oZASGcRa6sq1ow/1.jpg, https://getfile.dokpub.com/yandex/get/https://disk.yandex.ru/d/oZASGcRa6sq1ow/2.jpg, https://getfile.dokpub.com/yandex/get/https://disk.yandex.ru/d/oZASGcRa6sq1ow/3.jpg, https://getfile.dokpub.com/yandex/get/https://disk.yandex.ru/d/oZASGcRa6sq1ow/4.jpg, https://getfile.dokpub.com/yandex/get/https://disk.yandex.ru/d/oZASGcRa6sq1ow/5.jpg</v>
      </c>
      <c r="BZ166" s="66" t="s">
        <v>1537</v>
      </c>
      <c r="CA166" s="59" t="s">
        <v>1536</v>
      </c>
      <c r="CB166" s="62"/>
      <c r="CC166" s="59"/>
    </row>
    <row r="167" ht="30.0" customHeight="1">
      <c r="A167" s="73"/>
      <c r="B167" s="67" t="s">
        <v>1538</v>
      </c>
      <c r="C167" s="68" t="str">
        <f>IF('Стоп-лист'!C$36 = "стоп", "стоп" , "")</f>
        <v/>
      </c>
      <c r="D167" s="29">
        <f t="shared" si="31"/>
        <v>50</v>
      </c>
      <c r="E167" s="30" t="s">
        <v>1539</v>
      </c>
      <c r="F167" s="104" t="s">
        <v>1540</v>
      </c>
      <c r="G167" s="105" t="s">
        <v>1541</v>
      </c>
      <c r="H167" s="33">
        <v>13801.0</v>
      </c>
      <c r="I167" s="34">
        <v>0.48</v>
      </c>
      <c r="J167" s="35">
        <f t="shared" si="2"/>
        <v>7177</v>
      </c>
      <c r="K167" s="22" t="s">
        <v>1542</v>
      </c>
      <c r="L167" s="36" t="s">
        <v>84</v>
      </c>
      <c r="M167" s="36" t="s">
        <v>84</v>
      </c>
      <c r="N167" s="37" t="s">
        <v>85</v>
      </c>
      <c r="O167" s="72">
        <v>2850.0</v>
      </c>
      <c r="P167" s="72">
        <v>400.0</v>
      </c>
      <c r="Q167" s="72">
        <v>400.0</v>
      </c>
      <c r="R167" s="72">
        <v>600.0</v>
      </c>
      <c r="S167" s="70" t="s">
        <v>1543</v>
      </c>
      <c r="T167" s="70" t="s">
        <v>1464</v>
      </c>
      <c r="U167" s="38" t="s">
        <v>1465</v>
      </c>
      <c r="V167" s="38" t="s">
        <v>1466</v>
      </c>
      <c r="W167" s="38" t="s">
        <v>589</v>
      </c>
      <c r="X167" s="122">
        <v>260.0</v>
      </c>
      <c r="Y167" s="40">
        <v>6.0</v>
      </c>
      <c r="Z167" s="40">
        <v>1.5</v>
      </c>
      <c r="AA167" s="91" t="s">
        <v>590</v>
      </c>
      <c r="AB167" s="38" t="s">
        <v>93</v>
      </c>
      <c r="AC167" s="41" t="s">
        <v>1544</v>
      </c>
      <c r="AD167" s="38" t="s">
        <v>95</v>
      </c>
      <c r="AE167" s="84" t="s">
        <v>1468</v>
      </c>
      <c r="AF167" s="70" t="s">
        <v>1469</v>
      </c>
      <c r="AG167" s="38" t="s">
        <v>98</v>
      </c>
      <c r="AH167" s="38" t="s">
        <v>99</v>
      </c>
      <c r="AI167" s="44" t="s">
        <v>100</v>
      </c>
      <c r="AJ167" s="44">
        <v>0.0</v>
      </c>
      <c r="AK167" s="63" t="str">
        <f t="shared" si="16"/>
        <v>https://getfile.dokpub.com/yandex/get/https://disk.yandex.ru/d/AB43tTXSz9ybgA/v1.mp4</v>
      </c>
      <c r="AL167" s="46" t="s">
        <v>102</v>
      </c>
      <c r="AM167" s="46" t="s">
        <v>103</v>
      </c>
      <c r="AN167" s="46" t="s">
        <v>104</v>
      </c>
      <c r="AO167" s="46" t="s">
        <v>105</v>
      </c>
      <c r="AP167" s="46" t="s">
        <v>106</v>
      </c>
      <c r="AQ167" s="46">
        <f t="shared" si="3"/>
        <v>8005</v>
      </c>
      <c r="AR167" s="47">
        <f t="shared" si="4"/>
        <v>0.42</v>
      </c>
      <c r="AS167" s="46" t="s">
        <v>107</v>
      </c>
      <c r="AT167" s="46" t="s">
        <v>108</v>
      </c>
      <c r="AU167" s="46" t="s">
        <v>109</v>
      </c>
      <c r="AV167" s="46" t="s">
        <v>110</v>
      </c>
      <c r="AW167" s="46" t="s">
        <v>111</v>
      </c>
      <c r="AX167" s="48" t="s">
        <v>112</v>
      </c>
      <c r="AY167" s="49">
        <v>1061.0</v>
      </c>
      <c r="AZ167" s="49">
        <v>1426.0</v>
      </c>
      <c r="BA167" s="126">
        <f>BA161*6</f>
        <v>2448</v>
      </c>
      <c r="BB167" s="127">
        <v>50.0</v>
      </c>
      <c r="BC167" s="127">
        <v>80.0</v>
      </c>
      <c r="BD167" s="51">
        <v>0.2</v>
      </c>
      <c r="BE167" s="46">
        <f t="shared" si="5"/>
        <v>1435.4</v>
      </c>
      <c r="BF167" s="52"/>
      <c r="BG167" s="53">
        <f t="shared" si="6"/>
        <v>2102.6</v>
      </c>
      <c r="BH167" s="53">
        <f t="shared" si="7"/>
        <v>1737.6</v>
      </c>
      <c r="BI167" s="47">
        <f t="shared" si="8"/>
        <v>0.2929636338</v>
      </c>
      <c r="BJ167" s="47">
        <f t="shared" si="9"/>
        <v>0.2421067298</v>
      </c>
      <c r="BK167" s="55">
        <f t="shared" si="10"/>
        <v>0.42</v>
      </c>
      <c r="BL167" s="56">
        <f t="shared" si="11"/>
        <v>8118</v>
      </c>
      <c r="BM167" s="57">
        <f t="shared" si="12"/>
        <v>0.3067750678</v>
      </c>
      <c r="BN167" s="46">
        <f t="shared" si="13"/>
        <v>96</v>
      </c>
      <c r="BO167" s="46">
        <v>25.0</v>
      </c>
      <c r="BP167" s="46">
        <v>7.0</v>
      </c>
      <c r="BQ167" s="47">
        <v>1.25</v>
      </c>
      <c r="BR167" s="46">
        <f t="shared" si="14"/>
        <v>862.5</v>
      </c>
      <c r="BS167" s="46">
        <f t="shared" si="15"/>
        <v>563.5</v>
      </c>
      <c r="BT167" s="46" t="s">
        <v>188</v>
      </c>
      <c r="BU167" s="65"/>
      <c r="BV167" s="59"/>
      <c r="BW167" s="59"/>
      <c r="BX167" s="60"/>
      <c r="BY167" s="61" t="str">
        <f t="shared" si="32"/>
        <v>https://getfile.dokpub.com/yandex/get/https://disk.yandex.ru/d/a-X-c-k0x1lMeA/1.jpg, https://getfile.dokpub.com/yandex/get/https://disk.yandex.ru/d/a-X-c-k0x1lMeA/2.jpg, https://getfile.dokpub.com/yandex/get/https://disk.yandex.ru/d/a-X-c-k0x1lMeA/3.jpg, https://getfile.dokpub.com/yandex/get/https://disk.yandex.ru/d/a-X-c-k0x1lMeA/4.jpg, https://getfile.dokpub.com/yandex/get/https://disk.yandex.ru/d/a-X-c-k0x1lMeA/5.jpg</v>
      </c>
      <c r="BZ167" s="66" t="s">
        <v>1545</v>
      </c>
      <c r="CA167" s="59" t="s">
        <v>1544</v>
      </c>
      <c r="CB167" s="62"/>
      <c r="CC167" s="59"/>
    </row>
    <row r="168" ht="30.0" customHeight="1">
      <c r="A168" s="73"/>
      <c r="B168" s="67" t="s">
        <v>1546</v>
      </c>
      <c r="C168" s="68" t="str">
        <f>IF('Стоп-лист'!C$36 = "стоп", "стоп" , "")</f>
        <v/>
      </c>
      <c r="D168" s="29">
        <f t="shared" si="31"/>
        <v>50</v>
      </c>
      <c r="E168" s="30" t="s">
        <v>1547</v>
      </c>
      <c r="F168" s="104" t="s">
        <v>1548</v>
      </c>
      <c r="G168" s="105" t="s">
        <v>1549</v>
      </c>
      <c r="H168" s="33">
        <v>16101.0</v>
      </c>
      <c r="I168" s="34">
        <v>0.49</v>
      </c>
      <c r="J168" s="35">
        <f t="shared" si="2"/>
        <v>8212</v>
      </c>
      <c r="K168" s="22" t="s">
        <v>1550</v>
      </c>
      <c r="L168" s="36" t="s">
        <v>84</v>
      </c>
      <c r="M168" s="36" t="s">
        <v>84</v>
      </c>
      <c r="N168" s="37" t="s">
        <v>85</v>
      </c>
      <c r="O168" s="72">
        <v>3325.0</v>
      </c>
      <c r="P168" s="72">
        <v>400.0</v>
      </c>
      <c r="Q168" s="72">
        <v>400.0</v>
      </c>
      <c r="R168" s="72">
        <v>600.0</v>
      </c>
      <c r="S168" s="70" t="s">
        <v>1551</v>
      </c>
      <c r="T168" s="70" t="s">
        <v>1464</v>
      </c>
      <c r="U168" s="38" t="s">
        <v>1465</v>
      </c>
      <c r="V168" s="38" t="s">
        <v>1466</v>
      </c>
      <c r="W168" s="38" t="s">
        <v>589</v>
      </c>
      <c r="X168" s="122">
        <v>260.0</v>
      </c>
      <c r="Y168" s="40">
        <v>7.0</v>
      </c>
      <c r="Z168" s="40">
        <v>1.5</v>
      </c>
      <c r="AA168" s="91" t="s">
        <v>590</v>
      </c>
      <c r="AB168" s="38" t="s">
        <v>93</v>
      </c>
      <c r="AC168" s="41" t="s">
        <v>1552</v>
      </c>
      <c r="AD168" s="38" t="s">
        <v>95</v>
      </c>
      <c r="AE168" s="84" t="s">
        <v>1468</v>
      </c>
      <c r="AF168" s="70" t="s">
        <v>1469</v>
      </c>
      <c r="AG168" s="38" t="s">
        <v>98</v>
      </c>
      <c r="AH168" s="38" t="s">
        <v>99</v>
      </c>
      <c r="AI168" s="44" t="s">
        <v>100</v>
      </c>
      <c r="AJ168" s="44">
        <v>0.0</v>
      </c>
      <c r="AK168" s="63" t="str">
        <f t="shared" si="16"/>
        <v>https://getfile.dokpub.com/yandex/get/https://disk.yandex.ru/d/AB43tTXSz9ybgA/v1.mp4</v>
      </c>
      <c r="AL168" s="46" t="s">
        <v>102</v>
      </c>
      <c r="AM168" s="46" t="s">
        <v>103</v>
      </c>
      <c r="AN168" s="46" t="s">
        <v>104</v>
      </c>
      <c r="AO168" s="46" t="s">
        <v>105</v>
      </c>
      <c r="AP168" s="46" t="s">
        <v>106</v>
      </c>
      <c r="AQ168" s="46">
        <f t="shared" si="3"/>
        <v>9178</v>
      </c>
      <c r="AR168" s="47">
        <f t="shared" si="4"/>
        <v>0.43</v>
      </c>
      <c r="AS168" s="46" t="s">
        <v>107</v>
      </c>
      <c r="AT168" s="46" t="s">
        <v>108</v>
      </c>
      <c r="AU168" s="46" t="s">
        <v>109</v>
      </c>
      <c r="AV168" s="46" t="s">
        <v>110</v>
      </c>
      <c r="AW168" s="46" t="s">
        <v>111</v>
      </c>
      <c r="AX168" s="48" t="s">
        <v>112</v>
      </c>
      <c r="AY168" s="49">
        <v>1181.0</v>
      </c>
      <c r="AZ168" s="49">
        <v>1591.0</v>
      </c>
      <c r="BA168" s="126">
        <f>BA161*7</f>
        <v>2856</v>
      </c>
      <c r="BB168" s="127">
        <v>50.0</v>
      </c>
      <c r="BC168" s="127">
        <v>80.0</v>
      </c>
      <c r="BD168" s="51">
        <v>0.2</v>
      </c>
      <c r="BE168" s="46">
        <f t="shared" si="5"/>
        <v>1642.4</v>
      </c>
      <c r="BF168" s="52"/>
      <c r="BG168" s="53">
        <f t="shared" si="6"/>
        <v>2402.6</v>
      </c>
      <c r="BH168" s="53">
        <f t="shared" si="7"/>
        <v>1992.6</v>
      </c>
      <c r="BI168" s="47">
        <f t="shared" si="8"/>
        <v>0.2925718461</v>
      </c>
      <c r="BJ168" s="47">
        <f t="shared" si="9"/>
        <v>0.2426449099</v>
      </c>
      <c r="BK168" s="55">
        <f t="shared" si="10"/>
        <v>0.43</v>
      </c>
      <c r="BL168" s="56">
        <f t="shared" si="11"/>
        <v>9282</v>
      </c>
      <c r="BM168" s="57">
        <f t="shared" si="12"/>
        <v>0.3068950657</v>
      </c>
      <c r="BN168" s="46">
        <f t="shared" si="13"/>
        <v>96</v>
      </c>
      <c r="BO168" s="46">
        <v>25.0</v>
      </c>
      <c r="BP168" s="46">
        <v>7.0</v>
      </c>
      <c r="BQ168" s="47">
        <v>1.25</v>
      </c>
      <c r="BR168" s="46">
        <f t="shared" si="14"/>
        <v>862.5</v>
      </c>
      <c r="BS168" s="46">
        <f t="shared" si="15"/>
        <v>728.5</v>
      </c>
      <c r="BT168" s="46" t="s">
        <v>196</v>
      </c>
      <c r="BU168" s="65"/>
      <c r="BV168" s="59"/>
      <c r="BW168" s="59"/>
      <c r="BX168" s="60"/>
      <c r="BY168" s="61" t="str">
        <f t="shared" si="32"/>
        <v>https://getfile.dokpub.com/yandex/get/https://disk.yandex.ru/d/6RYLpCoquaThTQ/1.jpg, https://getfile.dokpub.com/yandex/get/https://disk.yandex.ru/d/6RYLpCoquaThTQ/2.jpg, https://getfile.dokpub.com/yandex/get/https://disk.yandex.ru/d/6RYLpCoquaThTQ/3.jpg, https://getfile.dokpub.com/yandex/get/https://disk.yandex.ru/d/6RYLpCoquaThTQ/4.jpg, https://getfile.dokpub.com/yandex/get/https://disk.yandex.ru/d/6RYLpCoquaThTQ/5.jpg</v>
      </c>
      <c r="BZ168" s="66" t="s">
        <v>1553</v>
      </c>
      <c r="CA168" s="59" t="s">
        <v>1552</v>
      </c>
      <c r="CB168" s="62"/>
      <c r="CC168" s="59"/>
    </row>
    <row r="169" ht="30.0" customHeight="1">
      <c r="A169" s="93"/>
      <c r="B169" s="94" t="s">
        <v>1554</v>
      </c>
      <c r="C169" s="95">
        <v>1.0</v>
      </c>
      <c r="D169" s="96">
        <f t="shared" si="31"/>
        <v>0</v>
      </c>
      <c r="E169" s="97" t="s">
        <v>1555</v>
      </c>
      <c r="F169" s="133" t="s">
        <v>1556</v>
      </c>
      <c r="G169" s="106" t="s">
        <v>1557</v>
      </c>
      <c r="H169" s="33">
        <v>17000.0</v>
      </c>
      <c r="I169" s="34">
        <v>0.33</v>
      </c>
      <c r="J169" s="35">
        <f t="shared" si="2"/>
        <v>11390</v>
      </c>
      <c r="K169" s="22" t="s">
        <v>1558</v>
      </c>
      <c r="L169" s="36" t="s">
        <v>84</v>
      </c>
      <c r="M169" s="36" t="s">
        <v>84</v>
      </c>
      <c r="N169" s="37" t="s">
        <v>85</v>
      </c>
      <c r="O169" s="72">
        <v>4750.0</v>
      </c>
      <c r="P169" s="72">
        <v>400.0</v>
      </c>
      <c r="Q169" s="72">
        <v>400.0</v>
      </c>
      <c r="R169" s="72">
        <v>600.0</v>
      </c>
      <c r="S169" s="134" t="s">
        <v>1559</v>
      </c>
      <c r="T169" s="70" t="s">
        <v>1464</v>
      </c>
      <c r="U169" s="38" t="s">
        <v>1465</v>
      </c>
      <c r="V169" s="38" t="s">
        <v>1466</v>
      </c>
      <c r="W169" s="38" t="s">
        <v>589</v>
      </c>
      <c r="X169" s="122">
        <v>260.0</v>
      </c>
      <c r="Y169" s="40">
        <v>10.0</v>
      </c>
      <c r="Z169" s="40">
        <v>1.5</v>
      </c>
      <c r="AA169" s="91" t="s">
        <v>590</v>
      </c>
      <c r="AB169" s="38" t="s">
        <v>93</v>
      </c>
      <c r="AC169" s="107" t="str">
        <f t="shared" ref="AC169:AC181" si="33">"https://getfile.dokpub.com/yandex/get/"&amp;S169&amp;"/1.jpg"&amp;", "&amp;"https://getfile.dokpub.com/yandex/get/"&amp;S169&amp;"/2.jpg"&amp;", "&amp;"https://getfile.dokpub.com/yandex/get/"&amp;S169&amp;"/3.jpg"&amp;", "&amp;"https://getfile.dokpub.com/yandex/get/"&amp;S169&amp;"/4.jpg"&amp;", "&amp;"https://getfile.dokpub.com/yandex/get/"&amp;S169&amp;"/5.jpg"</f>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AD169" s="38" t="s">
        <v>95</v>
      </c>
      <c r="AE169" s="84" t="s">
        <v>1468</v>
      </c>
      <c r="AF169" s="70" t="s">
        <v>1469</v>
      </c>
      <c r="AG169" s="38" t="s">
        <v>98</v>
      </c>
      <c r="AH169" s="38" t="s">
        <v>99</v>
      </c>
      <c r="AI169" s="44" t="s">
        <v>100</v>
      </c>
      <c r="AJ169" s="44">
        <v>0.0</v>
      </c>
      <c r="AK169" s="63" t="str">
        <f t="shared" si="16"/>
        <v>https://getfile.dokpub.com/yandex/get/https://disk.yandex.ru/d/AB43tTXSz9ybgA/v1.mp4</v>
      </c>
      <c r="AL169" s="46" t="s">
        <v>786</v>
      </c>
      <c r="AM169" s="46" t="s">
        <v>103</v>
      </c>
      <c r="AN169" s="46" t="s">
        <v>104</v>
      </c>
      <c r="AO169" s="46" t="s">
        <v>105</v>
      </c>
      <c r="AP169" s="46" t="s">
        <v>106</v>
      </c>
      <c r="AQ169" s="46">
        <f t="shared" si="3"/>
        <v>12750</v>
      </c>
      <c r="AR169" s="47">
        <f t="shared" si="4"/>
        <v>0.25</v>
      </c>
      <c r="AS169" s="46" t="s">
        <v>107</v>
      </c>
      <c r="AT169" s="46" t="s">
        <v>108</v>
      </c>
      <c r="AU169" s="46" t="s">
        <v>109</v>
      </c>
      <c r="AV169" s="46" t="s">
        <v>110</v>
      </c>
      <c r="AW169" s="46" t="s">
        <v>786</v>
      </c>
      <c r="AX169" s="48" t="s">
        <v>112</v>
      </c>
      <c r="AY169" s="49">
        <v>1501.0</v>
      </c>
      <c r="AZ169" s="49">
        <v>2086.0</v>
      </c>
      <c r="BA169" s="126">
        <f>BA161*10</f>
        <v>4080</v>
      </c>
      <c r="BB169" s="128">
        <v>100.0</v>
      </c>
      <c r="BC169" s="128">
        <v>100.0</v>
      </c>
      <c r="BD169" s="51">
        <v>0.2</v>
      </c>
      <c r="BE169" s="116">
        <f t="shared" si="5"/>
        <v>2278</v>
      </c>
      <c r="BF169" s="117"/>
      <c r="BG169" s="118">
        <f t="shared" si="6"/>
        <v>3331</v>
      </c>
      <c r="BH169" s="102">
        <f t="shared" si="7"/>
        <v>2746</v>
      </c>
      <c r="BI169" s="55">
        <f t="shared" si="8"/>
        <v>0.2924495171</v>
      </c>
      <c r="BJ169" s="55">
        <f t="shared" si="9"/>
        <v>0.2410886743</v>
      </c>
      <c r="BK169" s="55">
        <f t="shared" si="10"/>
        <v>0.25</v>
      </c>
      <c r="BL169" s="56">
        <f t="shared" si="11"/>
        <v>12901</v>
      </c>
      <c r="BM169" s="57">
        <f t="shared" si="12"/>
        <v>0.3065498799</v>
      </c>
      <c r="BN169" s="46">
        <f t="shared" si="13"/>
        <v>96</v>
      </c>
      <c r="BO169" s="46">
        <v>25.0</v>
      </c>
      <c r="BP169" s="46">
        <v>7.0</v>
      </c>
      <c r="BQ169" s="47">
        <v>1.25</v>
      </c>
      <c r="BR169" s="46">
        <f t="shared" si="14"/>
        <v>862.5</v>
      </c>
      <c r="BS169" s="46">
        <f t="shared" si="15"/>
        <v>1223.5</v>
      </c>
      <c r="BT169" s="36" t="s">
        <v>1560</v>
      </c>
      <c r="BU169" s="120"/>
      <c r="BV169" s="121"/>
      <c r="BW169" s="121"/>
      <c r="BX169" s="135"/>
      <c r="BY169" s="61" t="str">
        <f t="shared" si="32"/>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BZ169" s="66"/>
      <c r="CA169" s="121"/>
      <c r="CB169" s="62"/>
      <c r="CC169" s="59"/>
    </row>
    <row r="170" ht="30.0" customHeight="1">
      <c r="A170" s="111"/>
      <c r="B170" s="27" t="s">
        <v>1561</v>
      </c>
      <c r="C170" s="28" t="str">
        <f>IF(C172 = "стоп", "стоп" , "")</f>
        <v/>
      </c>
      <c r="D170" s="29">
        <f t="shared" si="31"/>
        <v>50</v>
      </c>
      <c r="E170" s="30" t="s">
        <v>1562</v>
      </c>
      <c r="F170" s="104" t="s">
        <v>1563</v>
      </c>
      <c r="G170" s="105" t="s">
        <v>1564</v>
      </c>
      <c r="H170" s="33">
        <v>600.0</v>
      </c>
      <c r="I170" s="34">
        <v>0.44</v>
      </c>
      <c r="J170" s="35">
        <f t="shared" si="2"/>
        <v>336</v>
      </c>
      <c r="K170" s="22" t="s">
        <v>1317</v>
      </c>
      <c r="L170" s="36" t="s">
        <v>84</v>
      </c>
      <c r="M170" s="36" t="s">
        <v>84</v>
      </c>
      <c r="N170" s="37" t="s">
        <v>85</v>
      </c>
      <c r="O170" s="38">
        <v>100.0</v>
      </c>
      <c r="P170" s="38">
        <v>100.0</v>
      </c>
      <c r="Q170" s="38">
        <v>55.0</v>
      </c>
      <c r="R170" s="38">
        <v>265.0</v>
      </c>
      <c r="S170" s="70" t="s">
        <v>1565</v>
      </c>
      <c r="T170" s="70" t="s">
        <v>1566</v>
      </c>
      <c r="U170" s="38" t="s">
        <v>1567</v>
      </c>
      <c r="V170" s="38" t="s">
        <v>1568</v>
      </c>
      <c r="W170" s="38" t="s">
        <v>589</v>
      </c>
      <c r="X170" s="122">
        <v>260.0</v>
      </c>
      <c r="Y170" s="40" t="s">
        <v>91</v>
      </c>
      <c r="Z170" s="40" t="s">
        <v>91</v>
      </c>
      <c r="AA170" s="122" t="s">
        <v>590</v>
      </c>
      <c r="AB170" s="38" t="s">
        <v>93</v>
      </c>
      <c r="AC170" s="107" t="str">
        <f t="shared" si="33"/>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AD170" s="38" t="s">
        <v>95</v>
      </c>
      <c r="AE170" s="75" t="s">
        <v>1569</v>
      </c>
      <c r="AF170" s="70" t="s">
        <v>1570</v>
      </c>
      <c r="AG170" s="38" t="s">
        <v>98</v>
      </c>
      <c r="AH170" s="38" t="s">
        <v>99</v>
      </c>
      <c r="AI170" s="44" t="s">
        <v>100</v>
      </c>
      <c r="AJ170" s="44">
        <v>0.0</v>
      </c>
      <c r="AK170" s="63" t="str">
        <f t="shared" si="16"/>
        <v>https://getfile.dokpub.com/yandex/get/https://disk.yandex.ru/d/WkbFXWWI39Yi6Q/v1.mp4</v>
      </c>
      <c r="AL170" s="46" t="s">
        <v>102</v>
      </c>
      <c r="AM170" s="46" t="s">
        <v>103</v>
      </c>
      <c r="AN170" s="46" t="s">
        <v>104</v>
      </c>
      <c r="AO170" s="46" t="s">
        <v>105</v>
      </c>
      <c r="AP170" s="46" t="s">
        <v>106</v>
      </c>
      <c r="AQ170" s="46">
        <f t="shared" si="3"/>
        <v>432</v>
      </c>
      <c r="AR170" s="47">
        <f t="shared" si="4"/>
        <v>0.28</v>
      </c>
      <c r="AS170" s="46" t="s">
        <v>107</v>
      </c>
      <c r="AT170" s="46" t="s">
        <v>108</v>
      </c>
      <c r="AU170" s="46" t="s">
        <v>109</v>
      </c>
      <c r="AV170" s="46" t="s">
        <v>110</v>
      </c>
      <c r="AW170" s="46" t="s">
        <v>111</v>
      </c>
      <c r="AX170" s="48" t="s">
        <v>155</v>
      </c>
      <c r="AY170" s="49">
        <v>81.0</v>
      </c>
      <c r="AZ170" s="49">
        <v>137.0</v>
      </c>
      <c r="BA170" s="86">
        <f>IFERROR(__xludf.DUMMYFUNCTION("IMPORTRANGE(""https://docs.google.com/spreadsheets/d/1K9FdSDDcIaIccULM3XeD8ehMwbjQB3kapl3RppOhYx4/edit?usp=sharing"",""D21"")"),69.0)</f>
        <v>69</v>
      </c>
      <c r="BB170" s="123">
        <v>10.0</v>
      </c>
      <c r="BC170" s="123">
        <v>10.0</v>
      </c>
      <c r="BD170" s="51">
        <v>0.2</v>
      </c>
      <c r="BE170" s="46">
        <f t="shared" si="5"/>
        <v>67.2</v>
      </c>
      <c r="BF170" s="52"/>
      <c r="BG170" s="53">
        <f t="shared" si="6"/>
        <v>98.8</v>
      </c>
      <c r="BH170" s="53">
        <f t="shared" si="7"/>
        <v>42.8</v>
      </c>
      <c r="BI170" s="54">
        <f t="shared" si="8"/>
        <v>0.294047619</v>
      </c>
      <c r="BJ170" s="47">
        <f t="shared" si="9"/>
        <v>0.1273809524</v>
      </c>
      <c r="BK170" s="55">
        <f t="shared" si="10"/>
        <v>0.28</v>
      </c>
      <c r="BL170" s="56">
        <f t="shared" si="11"/>
        <v>437</v>
      </c>
      <c r="BM170" s="57">
        <f t="shared" si="12"/>
        <v>0.2828375286</v>
      </c>
      <c r="BN170" s="46">
        <f t="shared" si="13"/>
        <v>1.4575</v>
      </c>
      <c r="BO170" s="46">
        <v>25.0</v>
      </c>
      <c r="BP170" s="46">
        <v>7.0</v>
      </c>
      <c r="BQ170" s="47">
        <v>1.25</v>
      </c>
      <c r="BR170" s="46">
        <f t="shared" si="14"/>
        <v>40</v>
      </c>
      <c r="BS170" s="46">
        <f t="shared" si="15"/>
        <v>97</v>
      </c>
      <c r="BT170" s="46" t="s">
        <v>113</v>
      </c>
      <c r="BU170" s="124"/>
      <c r="BV170" s="125" t="str">
        <f>IFERROR(__xludf.DUMMYFUNCTION("IMPORTRANGE(""https://docs.google.com/spreadsheets/d/1K9FdSDDcIaIccULM3XeD8ehMwbjQB3kapl3RppOhYx4/edit?usp=sharing"",""B21"")"),"И-56-1")</f>
        <v>И-56-1</v>
      </c>
      <c r="BW170" s="59" t="s">
        <v>1571</v>
      </c>
      <c r="BX170" s="60"/>
      <c r="BY170" s="61" t="str">
        <f t="shared" si="32"/>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BZ170" s="66" t="s">
        <v>1572</v>
      </c>
      <c r="CA170" s="59" t="s">
        <v>1573</v>
      </c>
      <c r="CB170" s="62"/>
      <c r="CC170" s="59"/>
    </row>
    <row r="171" ht="30.0" customHeight="1">
      <c r="A171" s="26"/>
      <c r="B171" s="27" t="s">
        <v>1574</v>
      </c>
      <c r="C171" s="28" t="str">
        <f>IF(C172 = "стоп", "стоп" , "")</f>
        <v/>
      </c>
      <c r="D171" s="29">
        <f t="shared" si="31"/>
        <v>50</v>
      </c>
      <c r="E171" s="30" t="s">
        <v>1575</v>
      </c>
      <c r="F171" s="104" t="s">
        <v>1576</v>
      </c>
      <c r="G171" s="105" t="s">
        <v>1577</v>
      </c>
      <c r="H171" s="33">
        <v>900.0</v>
      </c>
      <c r="I171" s="34">
        <v>0.45</v>
      </c>
      <c r="J171" s="35">
        <f t="shared" si="2"/>
        <v>495</v>
      </c>
      <c r="K171" s="22" t="s">
        <v>1329</v>
      </c>
      <c r="L171" s="36" t="s">
        <v>84</v>
      </c>
      <c r="M171" s="36" t="s">
        <v>84</v>
      </c>
      <c r="N171" s="37" t="s">
        <v>85</v>
      </c>
      <c r="O171" s="38">
        <v>165.0</v>
      </c>
      <c r="P171" s="38">
        <v>140.0</v>
      </c>
      <c r="Q171" s="38">
        <v>90.0</v>
      </c>
      <c r="R171" s="38">
        <v>210.0</v>
      </c>
      <c r="S171" s="70" t="s">
        <v>1578</v>
      </c>
      <c r="T171" s="70" t="s">
        <v>1566</v>
      </c>
      <c r="U171" s="38" t="s">
        <v>1567</v>
      </c>
      <c r="V171" s="38" t="s">
        <v>1568</v>
      </c>
      <c r="W171" s="38" t="s">
        <v>589</v>
      </c>
      <c r="X171" s="122">
        <v>260.0</v>
      </c>
      <c r="Y171" s="40" t="s">
        <v>91</v>
      </c>
      <c r="Z171" s="38">
        <v>1.0</v>
      </c>
      <c r="AA171" s="122" t="s">
        <v>590</v>
      </c>
      <c r="AB171" s="38" t="s">
        <v>93</v>
      </c>
      <c r="AC171" s="107" t="str">
        <f t="shared" si="33"/>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AD171" s="38" t="s">
        <v>95</v>
      </c>
      <c r="AE171" s="75" t="s">
        <v>1569</v>
      </c>
      <c r="AF171" s="70" t="s">
        <v>1570</v>
      </c>
      <c r="AG171" s="38" t="s">
        <v>98</v>
      </c>
      <c r="AH171" s="38" t="s">
        <v>99</v>
      </c>
      <c r="AI171" s="44" t="s">
        <v>100</v>
      </c>
      <c r="AJ171" s="44">
        <v>0.0</v>
      </c>
      <c r="AK171" s="63" t="str">
        <f t="shared" si="16"/>
        <v>https://getfile.dokpub.com/yandex/get/https://disk.yandex.ru/d/WkbFXWWI39Yi6Q/v1.mp4</v>
      </c>
      <c r="AL171" s="46" t="s">
        <v>102</v>
      </c>
      <c r="AM171" s="46" t="s">
        <v>103</v>
      </c>
      <c r="AN171" s="46" t="s">
        <v>104</v>
      </c>
      <c r="AO171" s="46" t="s">
        <v>105</v>
      </c>
      <c r="AP171" s="46" t="s">
        <v>106</v>
      </c>
      <c r="AQ171" s="46">
        <f t="shared" si="3"/>
        <v>603</v>
      </c>
      <c r="AR171" s="47">
        <f t="shared" si="4"/>
        <v>0.33</v>
      </c>
      <c r="AS171" s="46" t="s">
        <v>107</v>
      </c>
      <c r="AT171" s="46" t="s">
        <v>108</v>
      </c>
      <c r="AU171" s="46" t="s">
        <v>109</v>
      </c>
      <c r="AV171" s="46" t="s">
        <v>110</v>
      </c>
      <c r="AW171" s="46" t="s">
        <v>111</v>
      </c>
      <c r="AX171" s="48" t="s">
        <v>155</v>
      </c>
      <c r="AY171" s="49">
        <v>94.0</v>
      </c>
      <c r="AZ171" s="49">
        <v>153.0</v>
      </c>
      <c r="BA171" s="126">
        <f>BA170*2</f>
        <v>138</v>
      </c>
      <c r="BB171" s="127">
        <v>10.0</v>
      </c>
      <c r="BC171" s="127">
        <v>10.0</v>
      </c>
      <c r="BD171" s="51">
        <v>0.2</v>
      </c>
      <c r="BE171" s="46">
        <f t="shared" si="5"/>
        <v>99</v>
      </c>
      <c r="BF171" s="52"/>
      <c r="BG171" s="53">
        <f t="shared" si="6"/>
        <v>144</v>
      </c>
      <c r="BH171" s="53">
        <f t="shared" si="7"/>
        <v>85</v>
      </c>
      <c r="BI171" s="54">
        <f t="shared" si="8"/>
        <v>0.2909090909</v>
      </c>
      <c r="BJ171" s="47">
        <f t="shared" si="9"/>
        <v>0.1717171717</v>
      </c>
      <c r="BK171" s="55">
        <f t="shared" si="10"/>
        <v>0.33</v>
      </c>
      <c r="BL171" s="56">
        <f t="shared" si="11"/>
        <v>611</v>
      </c>
      <c r="BM171" s="57">
        <f t="shared" si="12"/>
        <v>0.2909983633</v>
      </c>
      <c r="BN171" s="46">
        <f t="shared" si="13"/>
        <v>2.646</v>
      </c>
      <c r="BO171" s="46">
        <v>25.0</v>
      </c>
      <c r="BP171" s="46">
        <v>7.0</v>
      </c>
      <c r="BQ171" s="47">
        <v>1.25</v>
      </c>
      <c r="BR171" s="46">
        <f t="shared" si="14"/>
        <v>48.75</v>
      </c>
      <c r="BS171" s="46">
        <f t="shared" si="15"/>
        <v>104.25</v>
      </c>
      <c r="BT171" s="46" t="s">
        <v>122</v>
      </c>
      <c r="BU171" s="65"/>
      <c r="BV171" s="59"/>
      <c r="BW171" s="59"/>
      <c r="BX171" s="60"/>
      <c r="BY171" s="61" t="str">
        <f t="shared" si="32"/>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BZ171" s="66" t="s">
        <v>1579</v>
      </c>
      <c r="CA171" s="59" t="s">
        <v>1580</v>
      </c>
      <c r="CB171" s="62"/>
      <c r="CC171" s="59"/>
    </row>
    <row r="172" ht="30.0" customHeight="1">
      <c r="A172" s="26"/>
      <c r="B172" s="136" t="s">
        <v>1581</v>
      </c>
      <c r="C172" s="68" t="str">
        <f>IF('Стоп-лист'!D$26 = "стоп", "стоп" , "")</f>
        <v/>
      </c>
      <c r="D172" s="29">
        <f t="shared" si="31"/>
        <v>50</v>
      </c>
      <c r="E172" s="30" t="s">
        <v>1582</v>
      </c>
      <c r="F172" s="104" t="s">
        <v>1583</v>
      </c>
      <c r="G172" s="105" t="s">
        <v>1584</v>
      </c>
      <c r="H172" s="33">
        <v>1300.0</v>
      </c>
      <c r="I172" s="34">
        <v>0.47</v>
      </c>
      <c r="J172" s="35">
        <f t="shared" si="2"/>
        <v>689</v>
      </c>
      <c r="K172" s="22" t="s">
        <v>1337</v>
      </c>
      <c r="L172" s="36" t="s">
        <v>83</v>
      </c>
      <c r="M172" s="36" t="s">
        <v>84</v>
      </c>
      <c r="N172" s="37" t="s">
        <v>85</v>
      </c>
      <c r="O172" s="38">
        <v>235.0</v>
      </c>
      <c r="P172" s="38">
        <v>230.0</v>
      </c>
      <c r="Q172" s="38">
        <v>110.0</v>
      </c>
      <c r="R172" s="38">
        <v>220.0</v>
      </c>
      <c r="S172" s="70" t="s">
        <v>1585</v>
      </c>
      <c r="T172" s="70" t="s">
        <v>1566</v>
      </c>
      <c r="U172" s="38" t="s">
        <v>1567</v>
      </c>
      <c r="V172" s="38" t="s">
        <v>1568</v>
      </c>
      <c r="W172" s="38" t="s">
        <v>589</v>
      </c>
      <c r="X172" s="122">
        <v>260.0</v>
      </c>
      <c r="Y172" s="40" t="s">
        <v>91</v>
      </c>
      <c r="Z172" s="40">
        <v>1.5</v>
      </c>
      <c r="AA172" s="122" t="s">
        <v>590</v>
      </c>
      <c r="AB172" s="38" t="s">
        <v>93</v>
      </c>
      <c r="AC172" s="107" t="str">
        <f t="shared" si="33"/>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AD172" s="38" t="s">
        <v>95</v>
      </c>
      <c r="AE172" s="75" t="s">
        <v>1569</v>
      </c>
      <c r="AF172" s="70" t="s">
        <v>1570</v>
      </c>
      <c r="AG172" s="38" t="s">
        <v>98</v>
      </c>
      <c r="AH172" s="38" t="s">
        <v>99</v>
      </c>
      <c r="AI172" s="44" t="s">
        <v>100</v>
      </c>
      <c r="AJ172" s="44">
        <v>0.0</v>
      </c>
      <c r="AK172" s="63" t="str">
        <f t="shared" si="16"/>
        <v>https://getfile.dokpub.com/yandex/get/https://disk.yandex.ru/d/WkbFXWWI39Yi6Q/v1.mp4</v>
      </c>
      <c r="AL172" s="46" t="s">
        <v>102</v>
      </c>
      <c r="AM172" s="46" t="s">
        <v>103</v>
      </c>
      <c r="AN172" s="46" t="s">
        <v>104</v>
      </c>
      <c r="AO172" s="46" t="s">
        <v>105</v>
      </c>
      <c r="AP172" s="46" t="s">
        <v>106</v>
      </c>
      <c r="AQ172" s="46">
        <f t="shared" si="3"/>
        <v>819</v>
      </c>
      <c r="AR172" s="47">
        <f t="shared" si="4"/>
        <v>0.37</v>
      </c>
      <c r="AS172" s="46" t="s">
        <v>107</v>
      </c>
      <c r="AT172" s="46" t="s">
        <v>108</v>
      </c>
      <c r="AU172" s="46" t="s">
        <v>109</v>
      </c>
      <c r="AV172" s="46" t="s">
        <v>110</v>
      </c>
      <c r="AW172" s="46" t="s">
        <v>111</v>
      </c>
      <c r="AX172" s="48" t="s">
        <v>155</v>
      </c>
      <c r="AY172" s="49">
        <v>112.0</v>
      </c>
      <c r="AZ172" s="49">
        <v>176.0</v>
      </c>
      <c r="BA172" s="126">
        <f>BA170*3</f>
        <v>207</v>
      </c>
      <c r="BB172" s="127">
        <v>15.0</v>
      </c>
      <c r="BC172" s="127">
        <v>15.0</v>
      </c>
      <c r="BD172" s="51">
        <v>0.2</v>
      </c>
      <c r="BE172" s="46">
        <f t="shared" si="5"/>
        <v>137.8</v>
      </c>
      <c r="BF172" s="52"/>
      <c r="BG172" s="53">
        <f t="shared" si="6"/>
        <v>202.2</v>
      </c>
      <c r="BH172" s="53">
        <f t="shared" si="7"/>
        <v>138.2</v>
      </c>
      <c r="BI172" s="47">
        <f t="shared" si="8"/>
        <v>0.2934687954</v>
      </c>
      <c r="BJ172" s="47">
        <f t="shared" si="9"/>
        <v>0.2005805515</v>
      </c>
      <c r="BK172" s="55">
        <f t="shared" si="10"/>
        <v>0.37</v>
      </c>
      <c r="BL172" s="56">
        <f t="shared" si="11"/>
        <v>822</v>
      </c>
      <c r="BM172" s="57">
        <f t="shared" si="12"/>
        <v>0.29756691</v>
      </c>
      <c r="BN172" s="46">
        <f t="shared" si="13"/>
        <v>5.566</v>
      </c>
      <c r="BO172" s="46">
        <v>25.0</v>
      </c>
      <c r="BP172" s="46">
        <v>7.0</v>
      </c>
      <c r="BQ172" s="47">
        <v>1.25</v>
      </c>
      <c r="BR172" s="46">
        <f t="shared" si="14"/>
        <v>75</v>
      </c>
      <c r="BS172" s="46">
        <f t="shared" si="15"/>
        <v>101</v>
      </c>
      <c r="BT172" s="46" t="s">
        <v>131</v>
      </c>
      <c r="BU172" s="65"/>
      <c r="BV172" s="59"/>
      <c r="BW172" s="59"/>
      <c r="BX172" s="60"/>
      <c r="BY172" s="61" t="str">
        <f t="shared" si="32"/>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BZ172" s="66" t="s">
        <v>1586</v>
      </c>
      <c r="CA172" s="59" t="s">
        <v>1587</v>
      </c>
      <c r="CB172" s="62"/>
      <c r="CC172" s="59"/>
    </row>
    <row r="173" ht="30.0" customHeight="1">
      <c r="A173" s="26"/>
      <c r="B173" s="136" t="s">
        <v>1588</v>
      </c>
      <c r="C173" s="68" t="str">
        <f>IF('Стоп-лист'!C$26 = "стоп", "стоп" , "")</f>
        <v/>
      </c>
      <c r="D173" s="29">
        <f t="shared" si="31"/>
        <v>50</v>
      </c>
      <c r="E173" s="30" t="s">
        <v>1589</v>
      </c>
      <c r="F173" s="104" t="s">
        <v>1590</v>
      </c>
      <c r="G173" s="105" t="s">
        <v>1591</v>
      </c>
      <c r="H173" s="33">
        <v>2300.0</v>
      </c>
      <c r="I173" s="34">
        <v>0.48</v>
      </c>
      <c r="J173" s="35">
        <f t="shared" si="2"/>
        <v>1196</v>
      </c>
      <c r="K173" s="22" t="s">
        <v>1345</v>
      </c>
      <c r="L173" s="36" t="s">
        <v>83</v>
      </c>
      <c r="M173" s="36" t="s">
        <v>84</v>
      </c>
      <c r="N173" s="37" t="s">
        <v>85</v>
      </c>
      <c r="O173" s="38">
        <v>470.0</v>
      </c>
      <c r="P173" s="38">
        <v>160.0</v>
      </c>
      <c r="Q173" s="38">
        <v>150.0</v>
      </c>
      <c r="R173" s="38">
        <v>240.0</v>
      </c>
      <c r="S173" s="70" t="s">
        <v>1592</v>
      </c>
      <c r="T173" s="39" t="s">
        <v>1566</v>
      </c>
      <c r="U173" s="38" t="s">
        <v>1567</v>
      </c>
      <c r="V173" s="38" t="s">
        <v>1568</v>
      </c>
      <c r="W173" s="38" t="s">
        <v>589</v>
      </c>
      <c r="X173" s="122">
        <v>260.0</v>
      </c>
      <c r="Y173" s="40">
        <v>1.0</v>
      </c>
      <c r="Z173" s="40">
        <v>1.5</v>
      </c>
      <c r="AA173" s="122" t="s">
        <v>590</v>
      </c>
      <c r="AB173" s="38" t="s">
        <v>93</v>
      </c>
      <c r="AC173" s="107" t="str">
        <f t="shared" si="33"/>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AD173" s="38" t="s">
        <v>95</v>
      </c>
      <c r="AE173" s="75" t="s">
        <v>1569</v>
      </c>
      <c r="AF173" s="70" t="s">
        <v>1570</v>
      </c>
      <c r="AG173" s="38" t="s">
        <v>98</v>
      </c>
      <c r="AH173" s="38" t="s">
        <v>99</v>
      </c>
      <c r="AI173" s="44" t="s">
        <v>100</v>
      </c>
      <c r="AJ173" s="44">
        <v>0.0</v>
      </c>
      <c r="AK173" s="63" t="str">
        <f t="shared" si="16"/>
        <v>https://getfile.dokpub.com/yandex/get/https://disk.yandex.ru/d/WkbFXWWI39Yi6Q/v1.mp4</v>
      </c>
      <c r="AL173" s="46" t="s">
        <v>102</v>
      </c>
      <c r="AM173" s="46" t="s">
        <v>103</v>
      </c>
      <c r="AN173" s="46" t="s">
        <v>104</v>
      </c>
      <c r="AO173" s="46" t="s">
        <v>105</v>
      </c>
      <c r="AP173" s="46" t="s">
        <v>106</v>
      </c>
      <c r="AQ173" s="46">
        <f t="shared" si="3"/>
        <v>1357</v>
      </c>
      <c r="AR173" s="47">
        <f t="shared" si="4"/>
        <v>0.41</v>
      </c>
      <c r="AS173" s="46" t="s">
        <v>107</v>
      </c>
      <c r="AT173" s="46" t="s">
        <v>108</v>
      </c>
      <c r="AU173" s="46" t="s">
        <v>109</v>
      </c>
      <c r="AV173" s="46" t="s">
        <v>110</v>
      </c>
      <c r="AW173" s="46" t="s">
        <v>111</v>
      </c>
      <c r="AX173" s="48" t="s">
        <v>155</v>
      </c>
      <c r="AY173" s="49">
        <v>153.0</v>
      </c>
      <c r="AZ173" s="49">
        <v>223.0</v>
      </c>
      <c r="BA173" s="126">
        <f>BA172*2</f>
        <v>414</v>
      </c>
      <c r="BB173" s="127">
        <v>20.0</v>
      </c>
      <c r="BC173" s="127">
        <v>20.0</v>
      </c>
      <c r="BD173" s="51">
        <v>0.2</v>
      </c>
      <c r="BE173" s="46">
        <f t="shared" si="5"/>
        <v>239.2</v>
      </c>
      <c r="BF173" s="52"/>
      <c r="BG173" s="53">
        <f t="shared" si="6"/>
        <v>349.8</v>
      </c>
      <c r="BH173" s="53">
        <f t="shared" si="7"/>
        <v>279.8</v>
      </c>
      <c r="BI173" s="47">
        <f t="shared" si="8"/>
        <v>0.2924749164</v>
      </c>
      <c r="BJ173" s="47">
        <f t="shared" si="9"/>
        <v>0.2339464883</v>
      </c>
      <c r="BK173" s="55">
        <f t="shared" si="10"/>
        <v>0.41</v>
      </c>
      <c r="BL173" s="56">
        <f t="shared" si="11"/>
        <v>1367</v>
      </c>
      <c r="BM173" s="57">
        <f t="shared" si="12"/>
        <v>0.3047549378</v>
      </c>
      <c r="BN173" s="46">
        <f t="shared" si="13"/>
        <v>5.76</v>
      </c>
      <c r="BO173" s="46">
        <v>25.0</v>
      </c>
      <c r="BP173" s="46">
        <v>7.0</v>
      </c>
      <c r="BQ173" s="47">
        <v>1.25</v>
      </c>
      <c r="BR173" s="46">
        <f t="shared" si="14"/>
        <v>75</v>
      </c>
      <c r="BS173" s="46">
        <f t="shared" si="15"/>
        <v>148</v>
      </c>
      <c r="BT173" s="46" t="s">
        <v>139</v>
      </c>
      <c r="BU173" s="65"/>
      <c r="BV173" s="59"/>
      <c r="BW173" s="59"/>
      <c r="BX173" s="60"/>
      <c r="BY173" s="61" t="str">
        <f t="shared" si="32"/>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BZ173" s="66" t="s">
        <v>1593</v>
      </c>
      <c r="CA173" s="59" t="s">
        <v>1594</v>
      </c>
      <c r="CB173" s="62"/>
      <c r="CC173" s="59"/>
    </row>
    <row r="174" ht="30.0" customHeight="1">
      <c r="A174" s="26"/>
      <c r="B174" s="136" t="s">
        <v>1595</v>
      </c>
      <c r="C174" s="68" t="str">
        <f>IF('Стоп-лист'!C$26 = "стоп", "стоп" , "")</f>
        <v/>
      </c>
      <c r="D174" s="29">
        <f t="shared" si="31"/>
        <v>50</v>
      </c>
      <c r="E174" s="30" t="s">
        <v>1596</v>
      </c>
      <c r="F174" s="104" t="s">
        <v>1597</v>
      </c>
      <c r="G174" s="105" t="s">
        <v>1598</v>
      </c>
      <c r="H174" s="33">
        <v>3400.0</v>
      </c>
      <c r="I174" s="34">
        <v>0.49</v>
      </c>
      <c r="J174" s="35">
        <f t="shared" si="2"/>
        <v>1734</v>
      </c>
      <c r="K174" s="22" t="s">
        <v>1354</v>
      </c>
      <c r="L174" s="36" t="s">
        <v>1599</v>
      </c>
      <c r="M174" s="36" t="s">
        <v>84</v>
      </c>
      <c r="N174" s="37" t="s">
        <v>85</v>
      </c>
      <c r="O174" s="38">
        <v>640.0</v>
      </c>
      <c r="P174" s="38">
        <v>210.0</v>
      </c>
      <c r="Q174" s="38">
        <v>170.0</v>
      </c>
      <c r="R174" s="38">
        <v>220.0</v>
      </c>
      <c r="S174" s="39" t="s">
        <v>1600</v>
      </c>
      <c r="T174" s="70" t="s">
        <v>1566</v>
      </c>
      <c r="U174" s="38" t="s">
        <v>1567</v>
      </c>
      <c r="V174" s="38" t="s">
        <v>1568</v>
      </c>
      <c r="W174" s="38" t="s">
        <v>589</v>
      </c>
      <c r="X174" s="122">
        <v>260.0</v>
      </c>
      <c r="Y174" s="40">
        <v>1.5</v>
      </c>
      <c r="Z174" s="40">
        <v>1.5</v>
      </c>
      <c r="AA174" s="122" t="s">
        <v>590</v>
      </c>
      <c r="AB174" s="38" t="s">
        <v>93</v>
      </c>
      <c r="AC174" s="107" t="str">
        <f t="shared" si="33"/>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AD174" s="38" t="s">
        <v>95</v>
      </c>
      <c r="AE174" s="75" t="s">
        <v>1569</v>
      </c>
      <c r="AF174" s="70" t="s">
        <v>1570</v>
      </c>
      <c r="AG174" s="38" t="s">
        <v>98</v>
      </c>
      <c r="AH174" s="38" t="s">
        <v>99</v>
      </c>
      <c r="AI174" s="44" t="s">
        <v>100</v>
      </c>
      <c r="AJ174" s="44">
        <v>0.0</v>
      </c>
      <c r="AK174" s="63" t="str">
        <f t="shared" si="16"/>
        <v>https://getfile.dokpub.com/yandex/get/https://disk.yandex.ru/d/WkbFXWWI39Yi6Q/v1.mp4</v>
      </c>
      <c r="AL174" s="46" t="s">
        <v>102</v>
      </c>
      <c r="AM174" s="46" t="s">
        <v>103</v>
      </c>
      <c r="AN174" s="46" t="s">
        <v>104</v>
      </c>
      <c r="AO174" s="46" t="s">
        <v>105</v>
      </c>
      <c r="AP174" s="46" t="s">
        <v>106</v>
      </c>
      <c r="AQ174" s="46">
        <f t="shared" si="3"/>
        <v>1938</v>
      </c>
      <c r="AR174" s="47">
        <f t="shared" si="4"/>
        <v>0.43</v>
      </c>
      <c r="AS174" s="46" t="s">
        <v>107</v>
      </c>
      <c r="AT174" s="46" t="s">
        <v>108</v>
      </c>
      <c r="AU174" s="46" t="s">
        <v>109</v>
      </c>
      <c r="AV174" s="46" t="s">
        <v>110</v>
      </c>
      <c r="AW174" s="46" t="s">
        <v>111</v>
      </c>
      <c r="AX174" s="48" t="s">
        <v>155</v>
      </c>
      <c r="AY174" s="49">
        <v>187.0</v>
      </c>
      <c r="AZ174" s="49">
        <v>271.0</v>
      </c>
      <c r="BA174" s="126">
        <f>BA172*3</f>
        <v>621</v>
      </c>
      <c r="BB174" s="127">
        <v>30.0</v>
      </c>
      <c r="BC174" s="127">
        <v>30.0</v>
      </c>
      <c r="BD174" s="51">
        <v>0.2</v>
      </c>
      <c r="BE174" s="46">
        <f t="shared" si="5"/>
        <v>346.8</v>
      </c>
      <c r="BF174" s="52"/>
      <c r="BG174" s="53">
        <f t="shared" si="6"/>
        <v>519.2</v>
      </c>
      <c r="BH174" s="53">
        <f t="shared" si="7"/>
        <v>435.2</v>
      </c>
      <c r="BI174" s="47">
        <f t="shared" si="8"/>
        <v>0.2994232987</v>
      </c>
      <c r="BJ174" s="47">
        <f t="shared" si="9"/>
        <v>0.2509803922</v>
      </c>
      <c r="BK174" s="55">
        <f t="shared" si="10"/>
        <v>0.43</v>
      </c>
      <c r="BL174" s="56">
        <f t="shared" si="11"/>
        <v>1938</v>
      </c>
      <c r="BM174" s="57">
        <f t="shared" si="12"/>
        <v>0.3087719298</v>
      </c>
      <c r="BN174" s="46">
        <f t="shared" si="13"/>
        <v>7.854</v>
      </c>
      <c r="BO174" s="46">
        <v>25.0</v>
      </c>
      <c r="BP174" s="46">
        <v>7.0</v>
      </c>
      <c r="BQ174" s="47">
        <v>1.25</v>
      </c>
      <c r="BR174" s="46">
        <f t="shared" si="14"/>
        <v>92.5</v>
      </c>
      <c r="BS174" s="46">
        <f t="shared" si="15"/>
        <v>178.5</v>
      </c>
      <c r="BT174" s="46" t="s">
        <v>147</v>
      </c>
      <c r="BU174" s="65"/>
      <c r="BV174" s="59"/>
      <c r="BW174" s="59"/>
      <c r="BX174" s="60"/>
      <c r="BY174" s="61" t="str">
        <f t="shared" si="32"/>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BZ174" s="66" t="s">
        <v>1601</v>
      </c>
      <c r="CA174" s="59" t="s">
        <v>1602</v>
      </c>
      <c r="CB174" s="62"/>
      <c r="CC174" s="59"/>
    </row>
    <row r="175" ht="30.0" customHeight="1">
      <c r="A175" s="26"/>
      <c r="B175" s="136" t="s">
        <v>1603</v>
      </c>
      <c r="C175" s="68" t="str">
        <f>IF('Стоп-лист'!C$26 = "стоп", "стоп" , "")</f>
        <v/>
      </c>
      <c r="D175" s="29">
        <f t="shared" si="31"/>
        <v>50</v>
      </c>
      <c r="E175" s="30" t="s">
        <v>1604</v>
      </c>
      <c r="F175" s="137" t="s">
        <v>1605</v>
      </c>
      <c r="G175" s="138" t="s">
        <v>1606</v>
      </c>
      <c r="H175" s="33">
        <v>4600.0</v>
      </c>
      <c r="I175" s="34">
        <v>0.43</v>
      </c>
      <c r="J175" s="35">
        <f t="shared" si="2"/>
        <v>2622</v>
      </c>
      <c r="K175" s="22" t="s">
        <v>1362</v>
      </c>
      <c r="L175" s="36" t="s">
        <v>1599</v>
      </c>
      <c r="M175" s="36" t="s">
        <v>84</v>
      </c>
      <c r="N175" s="37" t="s">
        <v>85</v>
      </c>
      <c r="O175" s="38">
        <v>950.0</v>
      </c>
      <c r="P175" s="38">
        <v>300.0</v>
      </c>
      <c r="Q175" s="38">
        <v>200.0</v>
      </c>
      <c r="R175" s="38">
        <v>500.0</v>
      </c>
      <c r="S175" s="70" t="s">
        <v>1607</v>
      </c>
      <c r="T175" s="70" t="s">
        <v>1566</v>
      </c>
      <c r="U175" s="38" t="s">
        <v>1567</v>
      </c>
      <c r="V175" s="38" t="s">
        <v>1568</v>
      </c>
      <c r="W175" s="38" t="s">
        <v>589</v>
      </c>
      <c r="X175" s="122">
        <v>260.0</v>
      </c>
      <c r="Y175" s="40">
        <v>2.0</v>
      </c>
      <c r="Z175" s="40">
        <v>1.5</v>
      </c>
      <c r="AA175" s="122" t="s">
        <v>590</v>
      </c>
      <c r="AB175" s="38" t="s">
        <v>93</v>
      </c>
      <c r="AC175" s="107" t="str">
        <f t="shared" si="33"/>
        <v>https://getfile.dokpub.com/yandex/get/https://disk.yandex.ru/d/nG2ONiTQPG8pbg/1.jpg, https://getfile.dokpub.com/yandex/get/https://disk.yandex.ru/d/nG2ONiTQPG8pbg/2.jpg, https://getfile.dokpub.com/yandex/get/https://disk.yandex.ru/d/nG2ONiTQPG8pbg/3.jpg, https://getfile.dokpub.com/yandex/get/https://disk.yandex.ru/d/nG2ONiTQPG8pbg/4.jpg, https://getfile.dokpub.com/yandex/get/https://disk.yandex.ru/d/nG2ONiTQPG8pbg/5.jpg</v>
      </c>
      <c r="AD175" s="38" t="s">
        <v>95</v>
      </c>
      <c r="AE175" s="75" t="s">
        <v>1569</v>
      </c>
      <c r="AF175" s="70" t="s">
        <v>1570</v>
      </c>
      <c r="AG175" s="38" t="s">
        <v>98</v>
      </c>
      <c r="AH175" s="38" t="s">
        <v>99</v>
      </c>
      <c r="AI175" s="44" t="s">
        <v>100</v>
      </c>
      <c r="AJ175" s="44">
        <v>0.0</v>
      </c>
      <c r="AK175" s="63" t="str">
        <f t="shared" si="16"/>
        <v>https://getfile.dokpub.com/yandex/get/https://disk.yandex.ru/d/WkbFXWWI39Yi6Q/v1.mp4</v>
      </c>
      <c r="AL175" s="46" t="s">
        <v>102</v>
      </c>
      <c r="AM175" s="46" t="s">
        <v>103</v>
      </c>
      <c r="AN175" s="46" t="s">
        <v>104</v>
      </c>
      <c r="AO175" s="46" t="s">
        <v>105</v>
      </c>
      <c r="AP175" s="46" t="s">
        <v>106</v>
      </c>
      <c r="AQ175" s="46">
        <f t="shared" si="3"/>
        <v>2990</v>
      </c>
      <c r="AR175" s="47">
        <f t="shared" si="4"/>
        <v>0.35</v>
      </c>
      <c r="AS175" s="46" t="s">
        <v>107</v>
      </c>
      <c r="AT175" s="46" t="s">
        <v>108</v>
      </c>
      <c r="AU175" s="46" t="s">
        <v>109</v>
      </c>
      <c r="AV175" s="46" t="s">
        <v>110</v>
      </c>
      <c r="AW175" s="46" t="s">
        <v>111</v>
      </c>
      <c r="AX175" s="48" t="s">
        <v>155</v>
      </c>
      <c r="AY175" s="49">
        <v>394.0</v>
      </c>
      <c r="AZ175" s="49">
        <v>552.0</v>
      </c>
      <c r="BA175" s="126">
        <f>BA173*2</f>
        <v>828</v>
      </c>
      <c r="BB175" s="127">
        <v>30.0</v>
      </c>
      <c r="BC175" s="127">
        <v>80.0</v>
      </c>
      <c r="BD175" s="51">
        <v>0.2</v>
      </c>
      <c r="BE175" s="46">
        <f t="shared" si="5"/>
        <v>524.4</v>
      </c>
      <c r="BF175" s="52"/>
      <c r="BG175" s="53">
        <f t="shared" si="6"/>
        <v>765.6</v>
      </c>
      <c r="BH175" s="53">
        <f t="shared" si="7"/>
        <v>607.6</v>
      </c>
      <c r="BI175" s="47">
        <f t="shared" si="8"/>
        <v>0.2919908467</v>
      </c>
      <c r="BJ175" s="47">
        <f t="shared" si="9"/>
        <v>0.2317315027</v>
      </c>
      <c r="BK175" s="55">
        <f t="shared" si="10"/>
        <v>0.35</v>
      </c>
      <c r="BL175" s="56">
        <f t="shared" si="11"/>
        <v>3006</v>
      </c>
      <c r="BM175" s="57">
        <f t="shared" si="12"/>
        <v>0.304324684</v>
      </c>
      <c r="BN175" s="46">
        <f t="shared" si="13"/>
        <v>30</v>
      </c>
      <c r="BO175" s="46">
        <v>25.0</v>
      </c>
      <c r="BP175" s="46">
        <v>7.0</v>
      </c>
      <c r="BQ175" s="47">
        <v>1.25</v>
      </c>
      <c r="BR175" s="46">
        <f t="shared" si="14"/>
        <v>285</v>
      </c>
      <c r="BS175" s="46">
        <f t="shared" si="15"/>
        <v>267</v>
      </c>
      <c r="BT175" s="46" t="s">
        <v>156</v>
      </c>
      <c r="BU175" s="65"/>
      <c r="BV175" s="59"/>
      <c r="BW175" s="59"/>
      <c r="BX175" s="82"/>
      <c r="BY175" s="61"/>
      <c r="BZ175" s="66"/>
      <c r="CA175" s="59"/>
      <c r="CB175" s="62"/>
      <c r="CC175" s="59"/>
    </row>
    <row r="176" ht="30.0" customHeight="1">
      <c r="A176" s="26"/>
      <c r="B176" s="136" t="s">
        <v>1608</v>
      </c>
      <c r="C176" s="68" t="str">
        <f>IF('Стоп-лист'!C$26 = "стоп", "стоп" , "")</f>
        <v/>
      </c>
      <c r="D176" s="29">
        <f t="shared" si="31"/>
        <v>50</v>
      </c>
      <c r="E176" s="30" t="s">
        <v>1609</v>
      </c>
      <c r="F176" s="137" t="s">
        <v>1610</v>
      </c>
      <c r="G176" s="138" t="s">
        <v>1611</v>
      </c>
      <c r="H176" s="33">
        <v>6900.0</v>
      </c>
      <c r="I176" s="34">
        <v>0.44999999999999996</v>
      </c>
      <c r="J176" s="35">
        <f t="shared" si="2"/>
        <v>3795</v>
      </c>
      <c r="K176" s="22" t="s">
        <v>1370</v>
      </c>
      <c r="L176" s="36" t="s">
        <v>1599</v>
      </c>
      <c r="M176" s="36" t="s">
        <v>84</v>
      </c>
      <c r="N176" s="37" t="s">
        <v>85</v>
      </c>
      <c r="O176" s="38">
        <v>1450.0</v>
      </c>
      <c r="P176" s="38">
        <v>300.0</v>
      </c>
      <c r="Q176" s="38">
        <v>250.0</v>
      </c>
      <c r="R176" s="38">
        <v>550.0</v>
      </c>
      <c r="S176" s="70" t="s">
        <v>1612</v>
      </c>
      <c r="T176" s="70" t="s">
        <v>1566</v>
      </c>
      <c r="U176" s="38" t="s">
        <v>1567</v>
      </c>
      <c r="V176" s="38" t="s">
        <v>1568</v>
      </c>
      <c r="W176" s="38" t="s">
        <v>589</v>
      </c>
      <c r="X176" s="122">
        <v>260.0</v>
      </c>
      <c r="Y176" s="40">
        <v>3.0</v>
      </c>
      <c r="Z176" s="40">
        <v>1.5</v>
      </c>
      <c r="AA176" s="122" t="s">
        <v>590</v>
      </c>
      <c r="AB176" s="38" t="s">
        <v>93</v>
      </c>
      <c r="AC176" s="107" t="str">
        <f t="shared" si="33"/>
        <v>https://getfile.dokpub.com/yandex/get/https://disk.yandex.ru/d/F2vR3E406wjiqQ/1.jpg, https://getfile.dokpub.com/yandex/get/https://disk.yandex.ru/d/F2vR3E406wjiqQ/2.jpg, https://getfile.dokpub.com/yandex/get/https://disk.yandex.ru/d/F2vR3E406wjiqQ/3.jpg, https://getfile.dokpub.com/yandex/get/https://disk.yandex.ru/d/F2vR3E406wjiqQ/4.jpg, https://getfile.dokpub.com/yandex/get/https://disk.yandex.ru/d/F2vR3E406wjiqQ/5.jpg</v>
      </c>
      <c r="AD176" s="38" t="s">
        <v>95</v>
      </c>
      <c r="AE176" s="75" t="s">
        <v>1569</v>
      </c>
      <c r="AF176" s="70" t="s">
        <v>1570</v>
      </c>
      <c r="AG176" s="38" t="s">
        <v>98</v>
      </c>
      <c r="AH176" s="38" t="s">
        <v>99</v>
      </c>
      <c r="AI176" s="44" t="s">
        <v>100</v>
      </c>
      <c r="AJ176" s="44">
        <v>0.0</v>
      </c>
      <c r="AK176" s="63" t="str">
        <f t="shared" si="16"/>
        <v>https://getfile.dokpub.com/yandex/get/https://disk.yandex.ru/d/WkbFXWWI39Yi6Q/v1.mp4</v>
      </c>
      <c r="AL176" s="46" t="s">
        <v>102</v>
      </c>
      <c r="AM176" s="46" t="s">
        <v>103</v>
      </c>
      <c r="AN176" s="46" t="s">
        <v>104</v>
      </c>
      <c r="AO176" s="46" t="s">
        <v>105</v>
      </c>
      <c r="AP176" s="46" t="s">
        <v>106</v>
      </c>
      <c r="AQ176" s="46">
        <f t="shared" si="3"/>
        <v>4278</v>
      </c>
      <c r="AR176" s="47">
        <f t="shared" si="4"/>
        <v>0.38</v>
      </c>
      <c r="AS176" s="46" t="s">
        <v>107</v>
      </c>
      <c r="AT176" s="46" t="s">
        <v>108</v>
      </c>
      <c r="AU176" s="46" t="s">
        <v>109</v>
      </c>
      <c r="AV176" s="46" t="s">
        <v>110</v>
      </c>
      <c r="AW176" s="46" t="s">
        <v>111</v>
      </c>
      <c r="AX176" s="48" t="s">
        <v>155</v>
      </c>
      <c r="AY176" s="49">
        <v>561.0</v>
      </c>
      <c r="AZ176" s="49">
        <v>771.0</v>
      </c>
      <c r="BA176" s="126">
        <f>BA173*3</f>
        <v>1242</v>
      </c>
      <c r="BB176" s="127">
        <v>40.0</v>
      </c>
      <c r="BC176" s="127">
        <v>80.0</v>
      </c>
      <c r="BD176" s="51">
        <v>0.2</v>
      </c>
      <c r="BE176" s="46">
        <f t="shared" si="5"/>
        <v>759</v>
      </c>
      <c r="BF176" s="52"/>
      <c r="BG176" s="53">
        <f t="shared" si="6"/>
        <v>1113</v>
      </c>
      <c r="BH176" s="53">
        <f t="shared" si="7"/>
        <v>903</v>
      </c>
      <c r="BI176" s="47">
        <f t="shared" si="8"/>
        <v>0.2932806324</v>
      </c>
      <c r="BJ176" s="47">
        <f t="shared" si="9"/>
        <v>0.237944664</v>
      </c>
      <c r="BK176" s="55">
        <f t="shared" si="10"/>
        <v>0.38</v>
      </c>
      <c r="BL176" s="56">
        <f t="shared" si="11"/>
        <v>4316</v>
      </c>
      <c r="BM176" s="57">
        <f t="shared" si="12"/>
        <v>0.3057924004</v>
      </c>
      <c r="BN176" s="46">
        <f t="shared" si="13"/>
        <v>41.25</v>
      </c>
      <c r="BO176" s="46">
        <v>25.0</v>
      </c>
      <c r="BP176" s="46">
        <v>7.0</v>
      </c>
      <c r="BQ176" s="47">
        <v>1.25</v>
      </c>
      <c r="BR176" s="46">
        <f t="shared" si="14"/>
        <v>390</v>
      </c>
      <c r="BS176" s="46">
        <f t="shared" si="15"/>
        <v>381</v>
      </c>
      <c r="BT176" s="46" t="s">
        <v>164</v>
      </c>
      <c r="BU176" s="65"/>
      <c r="BV176" s="59"/>
      <c r="BW176" s="59"/>
      <c r="BX176" s="82"/>
      <c r="BY176" s="61"/>
      <c r="BZ176" s="66"/>
      <c r="CA176" s="59"/>
      <c r="CB176" s="62"/>
      <c r="CC176" s="59"/>
    </row>
    <row r="177" ht="30.0" customHeight="1">
      <c r="A177" s="26"/>
      <c r="B177" s="136" t="s">
        <v>1613</v>
      </c>
      <c r="C177" s="68" t="str">
        <f>IF('Стоп-лист'!C$26 = "стоп", "стоп" , "")</f>
        <v/>
      </c>
      <c r="D177" s="29">
        <f t="shared" si="31"/>
        <v>50</v>
      </c>
      <c r="E177" s="30" t="s">
        <v>1614</v>
      </c>
      <c r="F177" s="137" t="s">
        <v>1615</v>
      </c>
      <c r="G177" s="138" t="s">
        <v>1616</v>
      </c>
      <c r="H177" s="33">
        <v>9000.0</v>
      </c>
      <c r="I177" s="34">
        <v>0.45999999999999996</v>
      </c>
      <c r="J177" s="35">
        <f t="shared" si="2"/>
        <v>4860</v>
      </c>
      <c r="K177" s="22" t="s">
        <v>1378</v>
      </c>
      <c r="L177" s="36" t="s">
        <v>1599</v>
      </c>
      <c r="M177" s="36" t="s">
        <v>84</v>
      </c>
      <c r="N177" s="37" t="s">
        <v>85</v>
      </c>
      <c r="O177" s="38">
        <v>1900.0</v>
      </c>
      <c r="P177" s="38">
        <v>350.0</v>
      </c>
      <c r="Q177" s="38">
        <v>250.0</v>
      </c>
      <c r="R177" s="38">
        <v>550.0</v>
      </c>
      <c r="S177" s="70" t="s">
        <v>1617</v>
      </c>
      <c r="T177" s="70" t="s">
        <v>1566</v>
      </c>
      <c r="U177" s="38" t="s">
        <v>1567</v>
      </c>
      <c r="V177" s="38" t="s">
        <v>1568</v>
      </c>
      <c r="W177" s="38" t="s">
        <v>589</v>
      </c>
      <c r="X177" s="122">
        <v>260.0</v>
      </c>
      <c r="Y177" s="40">
        <v>4.0</v>
      </c>
      <c r="Z177" s="40">
        <v>1.5</v>
      </c>
      <c r="AA177" s="122" t="s">
        <v>590</v>
      </c>
      <c r="AB177" s="38" t="s">
        <v>93</v>
      </c>
      <c r="AC177" s="107" t="str">
        <f t="shared" si="33"/>
        <v>https://getfile.dokpub.com/yandex/get/https://disk.yandex.ru/d/aFsqdaD4kHU5fA/1.jpg, https://getfile.dokpub.com/yandex/get/https://disk.yandex.ru/d/aFsqdaD4kHU5fA/2.jpg, https://getfile.dokpub.com/yandex/get/https://disk.yandex.ru/d/aFsqdaD4kHU5fA/3.jpg, https://getfile.dokpub.com/yandex/get/https://disk.yandex.ru/d/aFsqdaD4kHU5fA/4.jpg, https://getfile.dokpub.com/yandex/get/https://disk.yandex.ru/d/aFsqdaD4kHU5fA/5.jpg</v>
      </c>
      <c r="AD177" s="38" t="s">
        <v>95</v>
      </c>
      <c r="AE177" s="75" t="s">
        <v>1569</v>
      </c>
      <c r="AF177" s="70" t="s">
        <v>1570</v>
      </c>
      <c r="AG177" s="38" t="s">
        <v>98</v>
      </c>
      <c r="AH177" s="38" t="s">
        <v>99</v>
      </c>
      <c r="AI177" s="44" t="s">
        <v>100</v>
      </c>
      <c r="AJ177" s="44">
        <v>0.0</v>
      </c>
      <c r="AK177" s="63" t="str">
        <f t="shared" si="16"/>
        <v>https://getfile.dokpub.com/yandex/get/https://disk.yandex.ru/d/WkbFXWWI39Yi6Q/v1.mp4</v>
      </c>
      <c r="AL177" s="46" t="s">
        <v>102</v>
      </c>
      <c r="AM177" s="46" t="s">
        <v>103</v>
      </c>
      <c r="AN177" s="46" t="s">
        <v>104</v>
      </c>
      <c r="AO177" s="46" t="s">
        <v>105</v>
      </c>
      <c r="AP177" s="46" t="s">
        <v>106</v>
      </c>
      <c r="AQ177" s="46">
        <f t="shared" si="3"/>
        <v>5490</v>
      </c>
      <c r="AR177" s="47">
        <f t="shared" si="4"/>
        <v>0.39</v>
      </c>
      <c r="AS177" s="46" t="s">
        <v>107</v>
      </c>
      <c r="AT177" s="46" t="s">
        <v>108</v>
      </c>
      <c r="AU177" s="46" t="s">
        <v>109</v>
      </c>
      <c r="AV177" s="46" t="s">
        <v>110</v>
      </c>
      <c r="AW177" s="46" t="s">
        <v>111</v>
      </c>
      <c r="AX177" s="48" t="s">
        <v>155</v>
      </c>
      <c r="AY177" s="49">
        <v>690.0</v>
      </c>
      <c r="AZ177" s="49">
        <v>935.0</v>
      </c>
      <c r="BA177" s="126">
        <f>BA173*4</f>
        <v>1656</v>
      </c>
      <c r="BB177" s="127">
        <v>40.0</v>
      </c>
      <c r="BC177" s="127">
        <v>80.0</v>
      </c>
      <c r="BD177" s="51">
        <v>0.2</v>
      </c>
      <c r="BE177" s="46">
        <f t="shared" si="5"/>
        <v>972</v>
      </c>
      <c r="BF177" s="52"/>
      <c r="BG177" s="53">
        <f t="shared" si="6"/>
        <v>1422</v>
      </c>
      <c r="BH177" s="53">
        <f t="shared" si="7"/>
        <v>1177</v>
      </c>
      <c r="BI177" s="47">
        <f t="shared" si="8"/>
        <v>0.2925925926</v>
      </c>
      <c r="BJ177" s="47">
        <f t="shared" si="9"/>
        <v>0.24218107</v>
      </c>
      <c r="BK177" s="55">
        <f t="shared" si="10"/>
        <v>0.39</v>
      </c>
      <c r="BL177" s="56">
        <f t="shared" si="11"/>
        <v>5497</v>
      </c>
      <c r="BM177" s="57">
        <f t="shared" si="12"/>
        <v>0.3068219029</v>
      </c>
      <c r="BN177" s="46">
        <f t="shared" si="13"/>
        <v>48.125</v>
      </c>
      <c r="BO177" s="46">
        <v>25.0</v>
      </c>
      <c r="BP177" s="46">
        <v>7.0</v>
      </c>
      <c r="BQ177" s="47">
        <v>1.25</v>
      </c>
      <c r="BR177" s="46">
        <f t="shared" si="14"/>
        <v>451.25</v>
      </c>
      <c r="BS177" s="46">
        <f t="shared" si="15"/>
        <v>483.75</v>
      </c>
      <c r="BT177" s="46" t="s">
        <v>172</v>
      </c>
      <c r="BU177" s="65"/>
      <c r="BV177" s="59"/>
      <c r="BW177" s="59"/>
      <c r="BX177" s="82"/>
      <c r="BY177" s="61"/>
      <c r="BZ177" s="66"/>
      <c r="CA177" s="59"/>
      <c r="CB177" s="62"/>
      <c r="CC177" s="59"/>
    </row>
    <row r="178" ht="30.0" customHeight="1">
      <c r="A178" s="26"/>
      <c r="B178" s="136" t="s">
        <v>1618</v>
      </c>
      <c r="C178" s="68" t="str">
        <f>IF('Стоп-лист'!C$26 = "стоп", "стоп" , "")</f>
        <v/>
      </c>
      <c r="D178" s="29">
        <f t="shared" si="31"/>
        <v>50</v>
      </c>
      <c r="E178" s="30" t="s">
        <v>1619</v>
      </c>
      <c r="F178" s="137" t="s">
        <v>1620</v>
      </c>
      <c r="G178" s="138" t="s">
        <v>1621</v>
      </c>
      <c r="H178" s="33">
        <v>11300.0</v>
      </c>
      <c r="I178" s="34">
        <v>0.44999999999999996</v>
      </c>
      <c r="J178" s="35">
        <f t="shared" si="2"/>
        <v>6215</v>
      </c>
      <c r="K178" s="22" t="s">
        <v>1386</v>
      </c>
      <c r="L178" s="36" t="s">
        <v>1599</v>
      </c>
      <c r="M178" s="36" t="s">
        <v>84</v>
      </c>
      <c r="N178" s="37" t="s">
        <v>85</v>
      </c>
      <c r="O178" s="38">
        <v>2350.0</v>
      </c>
      <c r="P178" s="38">
        <v>400.0</v>
      </c>
      <c r="Q178" s="38">
        <v>350.0</v>
      </c>
      <c r="R178" s="38">
        <v>550.0</v>
      </c>
      <c r="S178" s="70" t="s">
        <v>1622</v>
      </c>
      <c r="T178" s="70" t="s">
        <v>1566</v>
      </c>
      <c r="U178" s="38" t="s">
        <v>1567</v>
      </c>
      <c r="V178" s="38" t="s">
        <v>1568</v>
      </c>
      <c r="W178" s="38" t="s">
        <v>589</v>
      </c>
      <c r="X178" s="122">
        <v>260.0</v>
      </c>
      <c r="Y178" s="40">
        <v>5.0</v>
      </c>
      <c r="Z178" s="40">
        <v>1.5</v>
      </c>
      <c r="AA178" s="122" t="s">
        <v>590</v>
      </c>
      <c r="AB178" s="38" t="s">
        <v>93</v>
      </c>
      <c r="AC178" s="107" t="str">
        <f t="shared" si="33"/>
        <v>https://getfile.dokpub.com/yandex/get/https://disk.yandex.ru/d/1dwlRfkp0OD3Sw/1.jpg, https://getfile.dokpub.com/yandex/get/https://disk.yandex.ru/d/1dwlRfkp0OD3Sw/2.jpg, https://getfile.dokpub.com/yandex/get/https://disk.yandex.ru/d/1dwlRfkp0OD3Sw/3.jpg, https://getfile.dokpub.com/yandex/get/https://disk.yandex.ru/d/1dwlRfkp0OD3Sw/4.jpg, https://getfile.dokpub.com/yandex/get/https://disk.yandex.ru/d/1dwlRfkp0OD3Sw/5.jpg</v>
      </c>
      <c r="AD178" s="38" t="s">
        <v>95</v>
      </c>
      <c r="AE178" s="75" t="s">
        <v>1569</v>
      </c>
      <c r="AF178" s="70" t="s">
        <v>1570</v>
      </c>
      <c r="AG178" s="38" t="s">
        <v>98</v>
      </c>
      <c r="AH178" s="38" t="s">
        <v>99</v>
      </c>
      <c r="AI178" s="44" t="s">
        <v>100</v>
      </c>
      <c r="AJ178" s="44">
        <v>0.0</v>
      </c>
      <c r="AK178" s="63" t="str">
        <f t="shared" si="16"/>
        <v>https://getfile.dokpub.com/yandex/get/https://disk.yandex.ru/d/WkbFXWWI39Yi6Q/v1.mp4</v>
      </c>
      <c r="AL178" s="46" t="s">
        <v>102</v>
      </c>
      <c r="AM178" s="46" t="s">
        <v>103</v>
      </c>
      <c r="AN178" s="46" t="s">
        <v>104</v>
      </c>
      <c r="AO178" s="46" t="s">
        <v>105</v>
      </c>
      <c r="AP178" s="46" t="s">
        <v>106</v>
      </c>
      <c r="AQ178" s="46">
        <f t="shared" si="3"/>
        <v>7006</v>
      </c>
      <c r="AR178" s="47">
        <f t="shared" si="4"/>
        <v>0.38</v>
      </c>
      <c r="AS178" s="46" t="s">
        <v>107</v>
      </c>
      <c r="AT178" s="46" t="s">
        <v>108</v>
      </c>
      <c r="AU178" s="46" t="s">
        <v>109</v>
      </c>
      <c r="AV178" s="46" t="s">
        <v>110</v>
      </c>
      <c r="AW178" s="46" t="s">
        <v>111</v>
      </c>
      <c r="AX178" s="48" t="s">
        <v>155</v>
      </c>
      <c r="AY178" s="49">
        <v>952.0</v>
      </c>
      <c r="AZ178" s="49">
        <v>1297.0</v>
      </c>
      <c r="BA178" s="126">
        <f>BA173*5</f>
        <v>2070</v>
      </c>
      <c r="BB178" s="127">
        <v>50.0</v>
      </c>
      <c r="BC178" s="127">
        <v>80.0</v>
      </c>
      <c r="BD178" s="51">
        <v>0.2</v>
      </c>
      <c r="BE178" s="46">
        <f t="shared" si="5"/>
        <v>1243</v>
      </c>
      <c r="BF178" s="52"/>
      <c r="BG178" s="53">
        <f t="shared" si="6"/>
        <v>1820</v>
      </c>
      <c r="BH178" s="53">
        <f t="shared" si="7"/>
        <v>1475</v>
      </c>
      <c r="BI178" s="47">
        <f t="shared" si="8"/>
        <v>0.2928399035</v>
      </c>
      <c r="BJ178" s="47">
        <f t="shared" si="9"/>
        <v>0.2373290426</v>
      </c>
      <c r="BK178" s="55">
        <f t="shared" si="10"/>
        <v>0.38</v>
      </c>
      <c r="BL178" s="56">
        <f t="shared" si="11"/>
        <v>7074</v>
      </c>
      <c r="BM178" s="57">
        <f t="shared" si="12"/>
        <v>0.3056545095</v>
      </c>
      <c r="BN178" s="46">
        <f t="shared" si="13"/>
        <v>77</v>
      </c>
      <c r="BO178" s="46">
        <v>25.0</v>
      </c>
      <c r="BP178" s="46">
        <v>7.0</v>
      </c>
      <c r="BQ178" s="47">
        <v>1.25</v>
      </c>
      <c r="BR178" s="46">
        <f t="shared" si="14"/>
        <v>696.25</v>
      </c>
      <c r="BS178" s="46">
        <f t="shared" si="15"/>
        <v>600.75</v>
      </c>
      <c r="BT178" s="46" t="s">
        <v>180</v>
      </c>
      <c r="BU178" s="65"/>
      <c r="BV178" s="59"/>
      <c r="BW178" s="59"/>
      <c r="BX178" s="82"/>
      <c r="BY178" s="61"/>
      <c r="BZ178" s="66"/>
      <c r="CA178" s="59"/>
      <c r="CB178" s="62"/>
      <c r="CC178" s="59"/>
    </row>
    <row r="179" ht="30.0" customHeight="1">
      <c r="A179" s="26"/>
      <c r="B179" s="136" t="s">
        <v>1623</v>
      </c>
      <c r="C179" s="68" t="str">
        <f>IF('Стоп-лист'!C$26 = "стоп", "стоп" , "")</f>
        <v/>
      </c>
      <c r="D179" s="29">
        <f t="shared" si="31"/>
        <v>50</v>
      </c>
      <c r="E179" s="30" t="s">
        <v>1624</v>
      </c>
      <c r="F179" s="137" t="s">
        <v>1625</v>
      </c>
      <c r="G179" s="138" t="s">
        <v>1626</v>
      </c>
      <c r="H179" s="33">
        <v>13000.0</v>
      </c>
      <c r="I179" s="34">
        <v>0.44</v>
      </c>
      <c r="J179" s="35">
        <f t="shared" si="2"/>
        <v>7280</v>
      </c>
      <c r="K179" s="22" t="s">
        <v>1394</v>
      </c>
      <c r="L179" s="36" t="s">
        <v>1599</v>
      </c>
      <c r="M179" s="36" t="s">
        <v>84</v>
      </c>
      <c r="N179" s="37" t="s">
        <v>85</v>
      </c>
      <c r="O179" s="72">
        <v>2850.0</v>
      </c>
      <c r="P179" s="72">
        <v>400.0</v>
      </c>
      <c r="Q179" s="72">
        <v>400.0</v>
      </c>
      <c r="R179" s="72">
        <v>600.0</v>
      </c>
      <c r="S179" s="139" t="s">
        <v>1627</v>
      </c>
      <c r="T179" s="70" t="s">
        <v>1566</v>
      </c>
      <c r="U179" s="38" t="s">
        <v>1567</v>
      </c>
      <c r="V179" s="38" t="s">
        <v>1568</v>
      </c>
      <c r="W179" s="38" t="s">
        <v>589</v>
      </c>
      <c r="X179" s="122">
        <v>260.0</v>
      </c>
      <c r="Y179" s="40">
        <v>6.0</v>
      </c>
      <c r="Z179" s="40">
        <v>1.5</v>
      </c>
      <c r="AA179" s="122" t="s">
        <v>590</v>
      </c>
      <c r="AB179" s="38" t="s">
        <v>93</v>
      </c>
      <c r="AC179" s="107" t="str">
        <f t="shared" si="33"/>
        <v>https://getfile.dokpub.com/yandex/get/https://disk.yandex.ru/d/idinxsiqWlB92Q/1.jpg, https://getfile.dokpub.com/yandex/get/https://disk.yandex.ru/d/idinxsiqWlB92Q/2.jpg, https://getfile.dokpub.com/yandex/get/https://disk.yandex.ru/d/idinxsiqWlB92Q/3.jpg, https://getfile.dokpub.com/yandex/get/https://disk.yandex.ru/d/idinxsiqWlB92Q/4.jpg, https://getfile.dokpub.com/yandex/get/https://disk.yandex.ru/d/idinxsiqWlB92Q/5.jpg</v>
      </c>
      <c r="AD179" s="38" t="s">
        <v>95</v>
      </c>
      <c r="AE179" s="75" t="s">
        <v>1569</v>
      </c>
      <c r="AF179" s="70" t="s">
        <v>1570</v>
      </c>
      <c r="AG179" s="38" t="s">
        <v>98</v>
      </c>
      <c r="AH179" s="38" t="s">
        <v>99</v>
      </c>
      <c r="AI179" s="44" t="s">
        <v>100</v>
      </c>
      <c r="AJ179" s="44">
        <v>0.0</v>
      </c>
      <c r="AK179" s="63" t="str">
        <f t="shared" si="16"/>
        <v>https://getfile.dokpub.com/yandex/get/https://disk.yandex.ru/d/WkbFXWWI39Yi6Q/v1.mp4</v>
      </c>
      <c r="AL179" s="46" t="s">
        <v>102</v>
      </c>
      <c r="AM179" s="46" t="s">
        <v>103</v>
      </c>
      <c r="AN179" s="46" t="s">
        <v>104</v>
      </c>
      <c r="AO179" s="46" t="s">
        <v>105</v>
      </c>
      <c r="AP179" s="46" t="s">
        <v>106</v>
      </c>
      <c r="AQ179" s="46">
        <f t="shared" si="3"/>
        <v>8320</v>
      </c>
      <c r="AR179" s="47">
        <f t="shared" si="4"/>
        <v>0.36</v>
      </c>
      <c r="AS179" s="46" t="s">
        <v>107</v>
      </c>
      <c r="AT179" s="46" t="s">
        <v>108</v>
      </c>
      <c r="AU179" s="46" t="s">
        <v>109</v>
      </c>
      <c r="AV179" s="46" t="s">
        <v>110</v>
      </c>
      <c r="AW179" s="46" t="s">
        <v>111</v>
      </c>
      <c r="AX179" s="48" t="s">
        <v>155</v>
      </c>
      <c r="AY179" s="49">
        <v>1106.0</v>
      </c>
      <c r="AZ179" s="49">
        <v>1505.0</v>
      </c>
      <c r="BA179" s="126">
        <f>BA173*6</f>
        <v>2484</v>
      </c>
      <c r="BB179" s="127">
        <v>50.0</v>
      </c>
      <c r="BC179" s="127">
        <v>80.0</v>
      </c>
      <c r="BD179" s="51">
        <v>0.2</v>
      </c>
      <c r="BE179" s="46">
        <f t="shared" si="5"/>
        <v>1456</v>
      </c>
      <c r="BF179" s="52"/>
      <c r="BG179" s="53">
        <f t="shared" si="6"/>
        <v>2104</v>
      </c>
      <c r="BH179" s="53">
        <f t="shared" si="7"/>
        <v>1705</v>
      </c>
      <c r="BI179" s="47">
        <f t="shared" si="8"/>
        <v>0.289010989</v>
      </c>
      <c r="BJ179" s="47">
        <f t="shared" si="9"/>
        <v>0.2342032967</v>
      </c>
      <c r="BK179" s="55">
        <f t="shared" si="10"/>
        <v>0.36</v>
      </c>
      <c r="BL179" s="56">
        <f t="shared" si="11"/>
        <v>8320</v>
      </c>
      <c r="BM179" s="57">
        <f t="shared" si="12"/>
        <v>0.3049278846</v>
      </c>
      <c r="BN179" s="46">
        <f t="shared" si="13"/>
        <v>96</v>
      </c>
      <c r="BO179" s="46">
        <v>25.0</v>
      </c>
      <c r="BP179" s="46">
        <v>7.0</v>
      </c>
      <c r="BQ179" s="47">
        <v>1.25</v>
      </c>
      <c r="BR179" s="46">
        <f t="shared" si="14"/>
        <v>862.5</v>
      </c>
      <c r="BS179" s="46">
        <f t="shared" si="15"/>
        <v>642.5</v>
      </c>
      <c r="BT179" s="46" t="s">
        <v>188</v>
      </c>
      <c r="BU179" s="65"/>
      <c r="BV179" s="59"/>
      <c r="BW179" s="59"/>
      <c r="BX179" s="82"/>
      <c r="BY179" s="61"/>
      <c r="BZ179" s="66"/>
      <c r="CA179" s="59"/>
      <c r="CB179" s="62"/>
      <c r="CC179" s="59"/>
    </row>
    <row r="180" ht="30.0" customHeight="1">
      <c r="A180" s="26"/>
      <c r="B180" s="136" t="s">
        <v>1628</v>
      </c>
      <c r="C180" s="68" t="str">
        <f>IF('Стоп-лист'!C$26 = "стоп", "стоп" , "")</f>
        <v/>
      </c>
      <c r="D180" s="29">
        <f t="shared" si="31"/>
        <v>50</v>
      </c>
      <c r="E180" s="30" t="s">
        <v>1629</v>
      </c>
      <c r="F180" s="137" t="s">
        <v>1630</v>
      </c>
      <c r="G180" s="138" t="s">
        <v>1631</v>
      </c>
      <c r="H180" s="33">
        <v>15200.0</v>
      </c>
      <c r="I180" s="34">
        <v>0.44</v>
      </c>
      <c r="J180" s="35">
        <f t="shared" si="2"/>
        <v>8512</v>
      </c>
      <c r="K180" s="22" t="s">
        <v>1402</v>
      </c>
      <c r="L180" s="36" t="s">
        <v>1599</v>
      </c>
      <c r="M180" s="36" t="s">
        <v>84</v>
      </c>
      <c r="N180" s="37" t="s">
        <v>85</v>
      </c>
      <c r="O180" s="72">
        <v>3325.0</v>
      </c>
      <c r="P180" s="72">
        <v>400.0</v>
      </c>
      <c r="Q180" s="72">
        <v>400.0</v>
      </c>
      <c r="R180" s="72">
        <v>600.0</v>
      </c>
      <c r="S180" s="70" t="s">
        <v>1632</v>
      </c>
      <c r="T180" s="70" t="s">
        <v>1566</v>
      </c>
      <c r="U180" s="38" t="s">
        <v>1567</v>
      </c>
      <c r="V180" s="38" t="s">
        <v>1568</v>
      </c>
      <c r="W180" s="38" t="s">
        <v>589</v>
      </c>
      <c r="X180" s="122">
        <v>260.0</v>
      </c>
      <c r="Y180" s="40">
        <v>7.0</v>
      </c>
      <c r="Z180" s="40">
        <v>1.5</v>
      </c>
      <c r="AA180" s="122" t="s">
        <v>590</v>
      </c>
      <c r="AB180" s="38" t="s">
        <v>93</v>
      </c>
      <c r="AC180" s="107" t="str">
        <f t="shared" si="33"/>
        <v>https://getfile.dokpub.com/yandex/get/https://disk.yandex.ru/d/qMjnnfu5inVF5Q/1.jpg, https://getfile.dokpub.com/yandex/get/https://disk.yandex.ru/d/qMjnnfu5inVF5Q/2.jpg, https://getfile.dokpub.com/yandex/get/https://disk.yandex.ru/d/qMjnnfu5inVF5Q/3.jpg, https://getfile.dokpub.com/yandex/get/https://disk.yandex.ru/d/qMjnnfu5inVF5Q/4.jpg, https://getfile.dokpub.com/yandex/get/https://disk.yandex.ru/d/qMjnnfu5inVF5Q/5.jpg</v>
      </c>
      <c r="AD180" s="38" t="s">
        <v>95</v>
      </c>
      <c r="AE180" s="75" t="s">
        <v>1569</v>
      </c>
      <c r="AF180" s="70" t="s">
        <v>1570</v>
      </c>
      <c r="AG180" s="38" t="s">
        <v>98</v>
      </c>
      <c r="AH180" s="38" t="s">
        <v>99</v>
      </c>
      <c r="AI180" s="44" t="s">
        <v>100</v>
      </c>
      <c r="AJ180" s="44">
        <v>0.0</v>
      </c>
      <c r="AK180" s="63" t="str">
        <f t="shared" si="16"/>
        <v>https://getfile.dokpub.com/yandex/get/https://disk.yandex.ru/d/WkbFXWWI39Yi6Q/v1.mp4</v>
      </c>
      <c r="AL180" s="46" t="s">
        <v>102</v>
      </c>
      <c r="AM180" s="46" t="s">
        <v>103</v>
      </c>
      <c r="AN180" s="46" t="s">
        <v>104</v>
      </c>
      <c r="AO180" s="46" t="s">
        <v>105</v>
      </c>
      <c r="AP180" s="46" t="s">
        <v>106</v>
      </c>
      <c r="AQ180" s="46">
        <f t="shared" si="3"/>
        <v>9576</v>
      </c>
      <c r="AR180" s="47">
        <f t="shared" si="4"/>
        <v>0.37</v>
      </c>
      <c r="AS180" s="46" t="s">
        <v>107</v>
      </c>
      <c r="AT180" s="46" t="s">
        <v>108</v>
      </c>
      <c r="AU180" s="46" t="s">
        <v>109</v>
      </c>
      <c r="AV180" s="46" t="s">
        <v>110</v>
      </c>
      <c r="AW180" s="46" t="s">
        <v>111</v>
      </c>
      <c r="AX180" s="48" t="s">
        <v>155</v>
      </c>
      <c r="AY180" s="49">
        <v>1263.0</v>
      </c>
      <c r="AZ180" s="49">
        <v>1713.0</v>
      </c>
      <c r="BA180" s="126">
        <f>BA173*7</f>
        <v>2898</v>
      </c>
      <c r="BB180" s="127">
        <v>50.0</v>
      </c>
      <c r="BC180" s="127">
        <v>80.0</v>
      </c>
      <c r="BD180" s="51">
        <v>0.2</v>
      </c>
      <c r="BE180" s="46">
        <f t="shared" si="5"/>
        <v>1702.4</v>
      </c>
      <c r="BF180" s="52"/>
      <c r="BG180" s="53">
        <f t="shared" si="6"/>
        <v>2518.6</v>
      </c>
      <c r="BH180" s="53">
        <f t="shared" si="7"/>
        <v>2068.6</v>
      </c>
      <c r="BI180" s="47">
        <f t="shared" si="8"/>
        <v>0.2958881579</v>
      </c>
      <c r="BJ180" s="47">
        <f t="shared" si="9"/>
        <v>0.2430216165</v>
      </c>
      <c r="BK180" s="55">
        <f t="shared" si="10"/>
        <v>0.37</v>
      </c>
      <c r="BL180" s="56">
        <f t="shared" si="11"/>
        <v>9617</v>
      </c>
      <c r="BM180" s="57">
        <f t="shared" si="12"/>
        <v>0.3070188208</v>
      </c>
      <c r="BN180" s="46">
        <f t="shared" si="13"/>
        <v>96</v>
      </c>
      <c r="BO180" s="46">
        <v>25.0</v>
      </c>
      <c r="BP180" s="46">
        <v>7.0</v>
      </c>
      <c r="BQ180" s="47">
        <v>1.25</v>
      </c>
      <c r="BR180" s="46">
        <f t="shared" si="14"/>
        <v>862.5</v>
      </c>
      <c r="BS180" s="46">
        <f t="shared" si="15"/>
        <v>850.5</v>
      </c>
      <c r="BT180" s="46" t="s">
        <v>196</v>
      </c>
      <c r="BU180" s="65"/>
      <c r="BV180" s="59"/>
      <c r="BW180" s="59"/>
      <c r="BX180" s="82"/>
      <c r="BY180" s="61"/>
      <c r="BZ180" s="66"/>
      <c r="CA180" s="59"/>
      <c r="CB180" s="62"/>
      <c r="CC180" s="59"/>
    </row>
    <row r="181" ht="30.0" customHeight="1">
      <c r="A181" s="93"/>
      <c r="B181" s="94" t="s">
        <v>1633</v>
      </c>
      <c r="C181" s="95"/>
      <c r="D181" s="96">
        <f>IF(C181="",1,0)</f>
        <v>1</v>
      </c>
      <c r="E181" s="97" t="s">
        <v>1634</v>
      </c>
      <c r="F181" s="137" t="s">
        <v>1635</v>
      </c>
      <c r="G181" s="138" t="s">
        <v>1636</v>
      </c>
      <c r="H181" s="33">
        <v>17400.0</v>
      </c>
      <c r="I181" s="34">
        <v>0.33</v>
      </c>
      <c r="J181" s="35">
        <f t="shared" si="2"/>
        <v>11658</v>
      </c>
      <c r="K181" s="22" t="s">
        <v>1411</v>
      </c>
      <c r="L181" s="36" t="s">
        <v>1599</v>
      </c>
      <c r="M181" s="36" t="s">
        <v>84</v>
      </c>
      <c r="N181" s="37" t="s">
        <v>85</v>
      </c>
      <c r="O181" s="72">
        <v>4750.0</v>
      </c>
      <c r="P181" s="72">
        <v>400.0</v>
      </c>
      <c r="Q181" s="72">
        <v>400.0</v>
      </c>
      <c r="R181" s="72">
        <v>600.0</v>
      </c>
      <c r="S181" s="70" t="s">
        <v>1637</v>
      </c>
      <c r="T181" s="70" t="s">
        <v>1566</v>
      </c>
      <c r="U181" s="38" t="s">
        <v>1567</v>
      </c>
      <c r="V181" s="38" t="s">
        <v>1568</v>
      </c>
      <c r="W181" s="38" t="s">
        <v>589</v>
      </c>
      <c r="X181" s="122">
        <v>260.0</v>
      </c>
      <c r="Y181" s="40">
        <v>10.0</v>
      </c>
      <c r="Z181" s="40">
        <v>1.5</v>
      </c>
      <c r="AA181" s="122" t="s">
        <v>590</v>
      </c>
      <c r="AB181" s="38" t="s">
        <v>93</v>
      </c>
      <c r="AC181" s="107" t="str">
        <f t="shared" si="33"/>
        <v>https://getfile.dokpub.com/yandex/get/https://disk.yandex.ru/d/e9kVlEr0wXRA_Q/1.jpg, https://getfile.dokpub.com/yandex/get/https://disk.yandex.ru/d/e9kVlEr0wXRA_Q/2.jpg, https://getfile.dokpub.com/yandex/get/https://disk.yandex.ru/d/e9kVlEr0wXRA_Q/3.jpg, https://getfile.dokpub.com/yandex/get/https://disk.yandex.ru/d/e9kVlEr0wXRA_Q/4.jpg, https://getfile.dokpub.com/yandex/get/https://disk.yandex.ru/d/e9kVlEr0wXRA_Q/5.jpg</v>
      </c>
      <c r="AD181" s="38" t="s">
        <v>95</v>
      </c>
      <c r="AE181" s="75" t="s">
        <v>1569</v>
      </c>
      <c r="AF181" s="70" t="s">
        <v>1570</v>
      </c>
      <c r="AG181" s="38" t="s">
        <v>98</v>
      </c>
      <c r="AH181" s="38" t="s">
        <v>99</v>
      </c>
      <c r="AI181" s="44" t="s">
        <v>100</v>
      </c>
      <c r="AJ181" s="44">
        <v>0.0</v>
      </c>
      <c r="AK181" s="63" t="str">
        <f t="shared" si="16"/>
        <v>https://getfile.dokpub.com/yandex/get/https://disk.yandex.ru/d/WkbFXWWI39Yi6Q/v1.mp4</v>
      </c>
      <c r="AL181" s="46" t="s">
        <v>786</v>
      </c>
      <c r="AM181" s="46" t="s">
        <v>103</v>
      </c>
      <c r="AN181" s="46" t="s">
        <v>104</v>
      </c>
      <c r="AO181" s="46" t="s">
        <v>105</v>
      </c>
      <c r="AP181" s="46" t="s">
        <v>106</v>
      </c>
      <c r="AQ181" s="46">
        <f t="shared" si="3"/>
        <v>13050</v>
      </c>
      <c r="AR181" s="47">
        <f t="shared" si="4"/>
        <v>0.25</v>
      </c>
      <c r="AS181" s="46" t="s">
        <v>107</v>
      </c>
      <c r="AT181" s="46" t="s">
        <v>108</v>
      </c>
      <c r="AU181" s="46" t="s">
        <v>109</v>
      </c>
      <c r="AV181" s="46" t="s">
        <v>110</v>
      </c>
      <c r="AW181" s="46" t="s">
        <v>786</v>
      </c>
      <c r="AX181" s="48" t="s">
        <v>155</v>
      </c>
      <c r="AY181" s="49">
        <v>1518.0</v>
      </c>
      <c r="AZ181" s="49">
        <v>2106.0</v>
      </c>
      <c r="BA181" s="126">
        <f>BA173*10</f>
        <v>4140</v>
      </c>
      <c r="BB181" s="128">
        <v>100.0</v>
      </c>
      <c r="BC181" s="128">
        <v>100.0</v>
      </c>
      <c r="BD181" s="51">
        <v>0.2</v>
      </c>
      <c r="BE181" s="116">
        <f t="shared" si="5"/>
        <v>2331.6</v>
      </c>
      <c r="BF181" s="117"/>
      <c r="BG181" s="118">
        <f t="shared" si="6"/>
        <v>3468.4</v>
      </c>
      <c r="BH181" s="102">
        <f t="shared" si="7"/>
        <v>2880.4</v>
      </c>
      <c r="BI181" s="55">
        <f t="shared" si="8"/>
        <v>0.2975124378</v>
      </c>
      <c r="BJ181" s="55">
        <f t="shared" si="9"/>
        <v>0.24707497</v>
      </c>
      <c r="BK181" s="55">
        <f t="shared" si="10"/>
        <v>0.25</v>
      </c>
      <c r="BL181" s="56">
        <f t="shared" si="11"/>
        <v>13100</v>
      </c>
      <c r="BM181" s="57">
        <f t="shared" si="12"/>
        <v>0.3079389313</v>
      </c>
      <c r="BN181" s="46">
        <f t="shared" si="13"/>
        <v>96</v>
      </c>
      <c r="BO181" s="46">
        <v>25.0</v>
      </c>
      <c r="BP181" s="46">
        <v>7.0</v>
      </c>
      <c r="BQ181" s="47">
        <v>1.25</v>
      </c>
      <c r="BR181" s="46">
        <f t="shared" si="14"/>
        <v>862.5</v>
      </c>
      <c r="BS181" s="46">
        <f t="shared" si="15"/>
        <v>1243.5</v>
      </c>
      <c r="BT181" s="58">
        <v>10.0</v>
      </c>
      <c r="BU181" s="65"/>
      <c r="BV181" s="59"/>
      <c r="BW181" s="59"/>
      <c r="BX181" s="82"/>
      <c r="BY181" s="61"/>
      <c r="BZ181" s="66"/>
      <c r="CA181" s="59"/>
      <c r="CB181" s="62"/>
      <c r="CC181" s="59"/>
    </row>
    <row r="182" ht="30.0" customHeight="1">
      <c r="A182" s="26"/>
      <c r="B182" s="27" t="s">
        <v>1638</v>
      </c>
      <c r="C182" s="28" t="str">
        <f>IF(C184 = "стоп", "стоп" , "")</f>
        <v/>
      </c>
      <c r="D182" s="29">
        <f t="shared" ref="D182:D221" si="34">IF(C182="",50,0)</f>
        <v>50</v>
      </c>
      <c r="E182" s="30" t="s">
        <v>1639</v>
      </c>
      <c r="F182" s="137" t="s">
        <v>1640</v>
      </c>
      <c r="G182" s="105" t="s">
        <v>1641</v>
      </c>
      <c r="H182" s="33">
        <v>700.0</v>
      </c>
      <c r="I182" s="34">
        <v>0.35</v>
      </c>
      <c r="J182" s="35">
        <f t="shared" si="2"/>
        <v>455</v>
      </c>
      <c r="K182" s="22" t="s">
        <v>1642</v>
      </c>
      <c r="L182" s="36" t="s">
        <v>84</v>
      </c>
      <c r="M182" s="36" t="s">
        <v>84</v>
      </c>
      <c r="N182" s="37" t="s">
        <v>85</v>
      </c>
      <c r="O182" s="38">
        <v>115.0</v>
      </c>
      <c r="P182" s="38">
        <v>140.0</v>
      </c>
      <c r="Q182" s="38">
        <v>80.0</v>
      </c>
      <c r="R182" s="38">
        <v>140.0</v>
      </c>
      <c r="S182" s="70" t="s">
        <v>1643</v>
      </c>
      <c r="T182" s="70" t="s">
        <v>1644</v>
      </c>
      <c r="U182" s="38" t="s">
        <v>1645</v>
      </c>
      <c r="V182" s="38" t="s">
        <v>795</v>
      </c>
      <c r="W182" s="38" t="s">
        <v>491</v>
      </c>
      <c r="X182" s="38">
        <v>405.0</v>
      </c>
      <c r="Y182" s="40" t="s">
        <v>91</v>
      </c>
      <c r="Z182" s="40" t="s">
        <v>91</v>
      </c>
      <c r="AA182" s="38" t="s">
        <v>92</v>
      </c>
      <c r="AB182" s="38" t="s">
        <v>93</v>
      </c>
      <c r="AC182" s="41" t="s">
        <v>1646</v>
      </c>
      <c r="AD182" s="38" t="s">
        <v>95</v>
      </c>
      <c r="AE182" s="75" t="s">
        <v>1647</v>
      </c>
      <c r="AF182" s="70" t="s">
        <v>1648</v>
      </c>
      <c r="AG182" s="38" t="s">
        <v>98</v>
      </c>
      <c r="AH182" s="38" t="s">
        <v>99</v>
      </c>
      <c r="AI182" s="44" t="s">
        <v>100</v>
      </c>
      <c r="AJ182" s="44">
        <v>0.0</v>
      </c>
      <c r="AK182" s="63" t="str">
        <f t="shared" si="16"/>
        <v>https://getfile.dokpub.com/yandex/get/https://disk.yandex.ru/d/mp6WtL3xVcWO6g/v1.mp4</v>
      </c>
      <c r="AL182" s="46" t="s">
        <v>102</v>
      </c>
      <c r="AM182" s="46" t="s">
        <v>103</v>
      </c>
      <c r="AN182" s="46" t="s">
        <v>104</v>
      </c>
      <c r="AO182" s="46" t="s">
        <v>105</v>
      </c>
      <c r="AP182" s="46" t="s">
        <v>106</v>
      </c>
      <c r="AQ182" s="46">
        <f t="shared" si="3"/>
        <v>560</v>
      </c>
      <c r="AR182" s="47">
        <f t="shared" si="4"/>
        <v>0.2</v>
      </c>
      <c r="AS182" s="46" t="s">
        <v>107</v>
      </c>
      <c r="AT182" s="46" t="s">
        <v>108</v>
      </c>
      <c r="AU182" s="46" t="s">
        <v>109</v>
      </c>
      <c r="AV182" s="46" t="s">
        <v>110</v>
      </c>
      <c r="AW182" s="46" t="s">
        <v>111</v>
      </c>
      <c r="AX182" s="48" t="s">
        <v>155</v>
      </c>
      <c r="AY182" s="49">
        <v>85.0</v>
      </c>
      <c r="AZ182" s="49">
        <v>142.0</v>
      </c>
      <c r="BA182" s="86">
        <f>IFERROR(__xludf.DUMMYFUNCTION("IMPORTRANGE(""https://docs.google.com/spreadsheets/d/1K9FdSDDcIaIccULM3XeD8ehMwbjQB3kapl3RppOhYx4/edit?usp=sharing"",""D29"")"),126.0)</f>
        <v>126</v>
      </c>
      <c r="BB182" s="123">
        <v>10.0</v>
      </c>
      <c r="BC182" s="123">
        <v>10.0</v>
      </c>
      <c r="BD182" s="51">
        <v>0.2</v>
      </c>
      <c r="BE182" s="46">
        <f t="shared" si="5"/>
        <v>91</v>
      </c>
      <c r="BF182" s="52"/>
      <c r="BG182" s="53">
        <f t="shared" si="6"/>
        <v>133</v>
      </c>
      <c r="BH182" s="53">
        <f t="shared" si="7"/>
        <v>76</v>
      </c>
      <c r="BI182" s="54">
        <f t="shared" si="8"/>
        <v>0.2923076923</v>
      </c>
      <c r="BJ182" s="47">
        <f t="shared" si="9"/>
        <v>0.167032967</v>
      </c>
      <c r="BK182" s="55">
        <f t="shared" si="10"/>
        <v>0.2</v>
      </c>
      <c r="BL182" s="56">
        <f t="shared" si="11"/>
        <v>565</v>
      </c>
      <c r="BM182" s="57">
        <f t="shared" si="12"/>
        <v>0.2902654867</v>
      </c>
      <c r="BN182" s="46">
        <f t="shared" si="13"/>
        <v>1.568</v>
      </c>
      <c r="BO182" s="46">
        <v>25.0</v>
      </c>
      <c r="BP182" s="46">
        <v>7.0</v>
      </c>
      <c r="BQ182" s="47">
        <v>1.25</v>
      </c>
      <c r="BR182" s="46">
        <f t="shared" si="14"/>
        <v>40</v>
      </c>
      <c r="BS182" s="46">
        <f t="shared" si="15"/>
        <v>102</v>
      </c>
      <c r="BT182" s="46" t="s">
        <v>113</v>
      </c>
      <c r="BU182" s="124"/>
      <c r="BV182" s="125" t="str">
        <f>IFERROR(__xludf.DUMMYFUNCTION("IMPORTRANGE(""https://docs.google.com/spreadsheets/d/1K9FdSDDcIaIccULM3XeD8ehMwbjQB3kapl3RppOhYx4/edit?usp=sharing"",""B29"")"),"ИД-61")</f>
        <v>ИД-61</v>
      </c>
      <c r="BW182" s="59" t="s">
        <v>1649</v>
      </c>
      <c r="BX182" s="82" t="s">
        <v>1650</v>
      </c>
      <c r="BY182" s="61" t="str">
        <f t="shared" ref="BY182:BY221" si="35">"https://getfile.dokpub.com/yandex/get/"&amp;S182&amp;"/1.jpg"&amp;", "&amp;"https://getfile.dokpub.com/yandex/get/"&amp;S182&amp;"/2.jpg"&amp;", "&amp;"https://getfile.dokpub.com/yandex/get/"&amp;S182&amp;"/3.jpg"&amp;", "&amp;"https://getfile.dokpub.com/yandex/get/"&amp;S182&amp;"/4.jpg"&amp;", "&amp;"https://getfile.dokpub.com/yandex/get/"&amp;S182&amp;"/5.jpg"</f>
        <v>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v>
      </c>
      <c r="BZ182" s="66" t="s">
        <v>1651</v>
      </c>
      <c r="CA182" s="59" t="s">
        <v>1646</v>
      </c>
      <c r="CB182" s="62"/>
      <c r="CC182" s="59"/>
    </row>
    <row r="183" ht="30.0" customHeight="1">
      <c r="A183" s="26"/>
      <c r="B183" s="27" t="s">
        <v>1652</v>
      </c>
      <c r="C183" s="28" t="str">
        <f>IF(C184 = "стоп", "стоп" , "")</f>
        <v/>
      </c>
      <c r="D183" s="29">
        <f t="shared" si="34"/>
        <v>50</v>
      </c>
      <c r="E183" s="30" t="s">
        <v>1653</v>
      </c>
      <c r="F183" s="137" t="s">
        <v>1654</v>
      </c>
      <c r="G183" s="105" t="s">
        <v>1655</v>
      </c>
      <c r="H183" s="33">
        <v>1100.0</v>
      </c>
      <c r="I183" s="34">
        <v>0.31999999999999995</v>
      </c>
      <c r="J183" s="35">
        <f t="shared" si="2"/>
        <v>748</v>
      </c>
      <c r="K183" s="22" t="s">
        <v>1656</v>
      </c>
      <c r="L183" s="36" t="s">
        <v>84</v>
      </c>
      <c r="M183" s="36" t="s">
        <v>84</v>
      </c>
      <c r="N183" s="37" t="s">
        <v>85</v>
      </c>
      <c r="O183" s="38">
        <v>220.0</v>
      </c>
      <c r="P183" s="38">
        <v>150.0</v>
      </c>
      <c r="Q183" s="38">
        <v>100.0</v>
      </c>
      <c r="R183" s="38">
        <v>255.0</v>
      </c>
      <c r="S183" s="70" t="s">
        <v>1657</v>
      </c>
      <c r="T183" s="70" t="s">
        <v>1644</v>
      </c>
      <c r="U183" s="38" t="s">
        <v>1645</v>
      </c>
      <c r="V183" s="38" t="s">
        <v>795</v>
      </c>
      <c r="W183" s="38" t="s">
        <v>491</v>
      </c>
      <c r="X183" s="38">
        <v>405.0</v>
      </c>
      <c r="Y183" s="40" t="s">
        <v>91</v>
      </c>
      <c r="Z183" s="38">
        <v>1.0</v>
      </c>
      <c r="AA183" s="38" t="s">
        <v>92</v>
      </c>
      <c r="AB183" s="38" t="s">
        <v>93</v>
      </c>
      <c r="AC183" s="41" t="s">
        <v>1658</v>
      </c>
      <c r="AD183" s="38" t="s">
        <v>95</v>
      </c>
      <c r="AE183" s="75" t="s">
        <v>1647</v>
      </c>
      <c r="AF183" s="70" t="s">
        <v>1648</v>
      </c>
      <c r="AG183" s="38" t="s">
        <v>98</v>
      </c>
      <c r="AH183" s="38" t="s">
        <v>99</v>
      </c>
      <c r="AI183" s="44" t="s">
        <v>100</v>
      </c>
      <c r="AJ183" s="44">
        <v>0.0</v>
      </c>
      <c r="AK183" s="63" t="str">
        <f t="shared" si="16"/>
        <v>https://getfile.dokpub.com/yandex/get/https://disk.yandex.ru/d/mp6WtL3xVcWO6g/v1.mp4</v>
      </c>
      <c r="AL183" s="46" t="s">
        <v>102</v>
      </c>
      <c r="AM183" s="46" t="s">
        <v>103</v>
      </c>
      <c r="AN183" s="46" t="s">
        <v>104</v>
      </c>
      <c r="AO183" s="46" t="s">
        <v>105</v>
      </c>
      <c r="AP183" s="46" t="s">
        <v>106</v>
      </c>
      <c r="AQ183" s="46">
        <f t="shared" si="3"/>
        <v>869</v>
      </c>
      <c r="AR183" s="47">
        <f t="shared" si="4"/>
        <v>0.21</v>
      </c>
      <c r="AS183" s="46" t="s">
        <v>107</v>
      </c>
      <c r="AT183" s="46" t="s">
        <v>108</v>
      </c>
      <c r="AU183" s="46" t="s">
        <v>109</v>
      </c>
      <c r="AV183" s="46" t="s">
        <v>110</v>
      </c>
      <c r="AW183" s="46" t="s">
        <v>111</v>
      </c>
      <c r="AX183" s="48" t="s">
        <v>155</v>
      </c>
      <c r="AY183" s="49">
        <v>107.0</v>
      </c>
      <c r="AZ183" s="49">
        <v>167.0</v>
      </c>
      <c r="BA183" s="126">
        <f>BA182*2</f>
        <v>252</v>
      </c>
      <c r="BB183" s="127">
        <v>10.0</v>
      </c>
      <c r="BC183" s="127">
        <v>10.0</v>
      </c>
      <c r="BD183" s="51">
        <v>0.2</v>
      </c>
      <c r="BE183" s="46">
        <f t="shared" si="5"/>
        <v>149.6</v>
      </c>
      <c r="BF183" s="52"/>
      <c r="BG183" s="53">
        <f t="shared" si="6"/>
        <v>219.4</v>
      </c>
      <c r="BH183" s="53">
        <f t="shared" si="7"/>
        <v>159.4</v>
      </c>
      <c r="BI183" s="54">
        <f t="shared" si="8"/>
        <v>0.293315508</v>
      </c>
      <c r="BJ183" s="47">
        <f t="shared" si="9"/>
        <v>0.2131016043</v>
      </c>
      <c r="BK183" s="55">
        <f t="shared" si="10"/>
        <v>0.21</v>
      </c>
      <c r="BL183" s="56">
        <f t="shared" si="11"/>
        <v>878</v>
      </c>
      <c r="BM183" s="57">
        <f t="shared" si="12"/>
        <v>0.3</v>
      </c>
      <c r="BN183" s="46">
        <f t="shared" si="13"/>
        <v>3.825</v>
      </c>
      <c r="BO183" s="46">
        <v>25.0</v>
      </c>
      <c r="BP183" s="46">
        <v>7.0</v>
      </c>
      <c r="BQ183" s="47">
        <v>1.25</v>
      </c>
      <c r="BR183" s="46">
        <f t="shared" si="14"/>
        <v>57.5</v>
      </c>
      <c r="BS183" s="46">
        <f t="shared" si="15"/>
        <v>109.5</v>
      </c>
      <c r="BT183" s="46" t="s">
        <v>122</v>
      </c>
      <c r="BU183" s="65"/>
      <c r="BV183" s="59"/>
      <c r="BW183" s="59"/>
      <c r="BX183" s="60"/>
      <c r="BY183" s="61" t="str">
        <f t="shared" si="35"/>
        <v>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v>
      </c>
      <c r="BZ183" s="66" t="s">
        <v>1659</v>
      </c>
      <c r="CA183" s="59" t="s">
        <v>1658</v>
      </c>
      <c r="CB183" s="62"/>
      <c r="CC183" s="59"/>
    </row>
    <row r="184" ht="30.0" customHeight="1">
      <c r="A184" s="26"/>
      <c r="B184" s="136" t="s">
        <v>1660</v>
      </c>
      <c r="C184" s="68" t="str">
        <f>IF('Стоп-лист'!D$16 = "стоп", "стоп" , "")</f>
        <v/>
      </c>
      <c r="D184" s="29">
        <f t="shared" si="34"/>
        <v>50</v>
      </c>
      <c r="E184" s="30" t="s">
        <v>1661</v>
      </c>
      <c r="F184" s="137" t="s">
        <v>1662</v>
      </c>
      <c r="G184" s="105" t="s">
        <v>1663</v>
      </c>
      <c r="H184" s="33">
        <v>1600.0</v>
      </c>
      <c r="I184" s="34">
        <v>0.35</v>
      </c>
      <c r="J184" s="35">
        <f t="shared" si="2"/>
        <v>1040</v>
      </c>
      <c r="K184" s="22" t="s">
        <v>1664</v>
      </c>
      <c r="L184" s="36" t="s">
        <v>83</v>
      </c>
      <c r="M184" s="36" t="s">
        <v>84</v>
      </c>
      <c r="N184" s="37" t="s">
        <v>85</v>
      </c>
      <c r="O184" s="38">
        <v>330.0</v>
      </c>
      <c r="P184" s="38">
        <v>160.0</v>
      </c>
      <c r="Q184" s="38">
        <v>130.0</v>
      </c>
      <c r="R184" s="38">
        <v>240.0</v>
      </c>
      <c r="S184" s="70" t="s">
        <v>1665</v>
      </c>
      <c r="T184" s="70" t="s">
        <v>1644</v>
      </c>
      <c r="U184" s="38" t="s">
        <v>1645</v>
      </c>
      <c r="V184" s="38" t="s">
        <v>795</v>
      </c>
      <c r="W184" s="38" t="s">
        <v>491</v>
      </c>
      <c r="X184" s="38">
        <v>405.0</v>
      </c>
      <c r="Y184" s="40" t="s">
        <v>91</v>
      </c>
      <c r="Z184" s="40">
        <v>1.5</v>
      </c>
      <c r="AA184" s="38" t="s">
        <v>92</v>
      </c>
      <c r="AB184" s="38" t="s">
        <v>93</v>
      </c>
      <c r="AC184" s="41" t="s">
        <v>1666</v>
      </c>
      <c r="AD184" s="38" t="s">
        <v>95</v>
      </c>
      <c r="AE184" s="75" t="s">
        <v>1647</v>
      </c>
      <c r="AF184" s="70" t="s">
        <v>1648</v>
      </c>
      <c r="AG184" s="38" t="s">
        <v>98</v>
      </c>
      <c r="AH184" s="38" t="s">
        <v>99</v>
      </c>
      <c r="AI184" s="44" t="s">
        <v>100</v>
      </c>
      <c r="AJ184" s="44">
        <v>0.0</v>
      </c>
      <c r="AK184" s="63" t="str">
        <f t="shared" si="16"/>
        <v>https://getfile.dokpub.com/yandex/get/https://disk.yandex.ru/d/mp6WtL3xVcWO6g/v1.mp4</v>
      </c>
      <c r="AL184" s="46" t="s">
        <v>102</v>
      </c>
      <c r="AM184" s="46" t="s">
        <v>103</v>
      </c>
      <c r="AN184" s="46" t="s">
        <v>104</v>
      </c>
      <c r="AO184" s="46" t="s">
        <v>105</v>
      </c>
      <c r="AP184" s="46" t="s">
        <v>106</v>
      </c>
      <c r="AQ184" s="46">
        <f t="shared" si="3"/>
        <v>1200</v>
      </c>
      <c r="AR184" s="47">
        <f t="shared" si="4"/>
        <v>0.25</v>
      </c>
      <c r="AS184" s="46" t="s">
        <v>107</v>
      </c>
      <c r="AT184" s="46" t="s">
        <v>108</v>
      </c>
      <c r="AU184" s="46" t="s">
        <v>109</v>
      </c>
      <c r="AV184" s="46" t="s">
        <v>110</v>
      </c>
      <c r="AW184" s="46" t="s">
        <v>111</v>
      </c>
      <c r="AX184" s="48" t="s">
        <v>155</v>
      </c>
      <c r="AY184" s="49">
        <v>126.0</v>
      </c>
      <c r="AZ184" s="49">
        <v>189.0</v>
      </c>
      <c r="BA184" s="126">
        <f>BA182*3</f>
        <v>378</v>
      </c>
      <c r="BB184" s="127">
        <v>15.0</v>
      </c>
      <c r="BC184" s="127">
        <v>15.0</v>
      </c>
      <c r="BD184" s="51">
        <v>0.2</v>
      </c>
      <c r="BE184" s="46">
        <f t="shared" si="5"/>
        <v>208</v>
      </c>
      <c r="BF184" s="52"/>
      <c r="BG184" s="53">
        <f t="shared" si="6"/>
        <v>298</v>
      </c>
      <c r="BH184" s="53">
        <f t="shared" si="7"/>
        <v>235</v>
      </c>
      <c r="BI184" s="47">
        <f t="shared" si="8"/>
        <v>0.2865384615</v>
      </c>
      <c r="BJ184" s="47">
        <f t="shared" si="9"/>
        <v>0.2259615385</v>
      </c>
      <c r="BK184" s="55">
        <f t="shared" si="10"/>
        <v>0.25</v>
      </c>
      <c r="BL184" s="56">
        <f t="shared" si="11"/>
        <v>1201</v>
      </c>
      <c r="BM184" s="57">
        <f t="shared" si="12"/>
        <v>0.3029142381</v>
      </c>
      <c r="BN184" s="46">
        <f t="shared" si="13"/>
        <v>4.992</v>
      </c>
      <c r="BO184" s="46">
        <v>25.0</v>
      </c>
      <c r="BP184" s="46">
        <v>7.0</v>
      </c>
      <c r="BQ184" s="47">
        <v>1.25</v>
      </c>
      <c r="BR184" s="46">
        <f t="shared" si="14"/>
        <v>66.25</v>
      </c>
      <c r="BS184" s="46">
        <f t="shared" si="15"/>
        <v>122.75</v>
      </c>
      <c r="BT184" s="46" t="s">
        <v>131</v>
      </c>
      <c r="BU184" s="65"/>
      <c r="BV184" s="59"/>
      <c r="BW184" s="59"/>
      <c r="BX184" s="60"/>
      <c r="BY184" s="61" t="str">
        <f t="shared" si="35"/>
        <v>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v>
      </c>
      <c r="BZ184" s="66" t="s">
        <v>1667</v>
      </c>
      <c r="CA184" s="59" t="s">
        <v>1666</v>
      </c>
      <c r="CB184" s="62"/>
      <c r="CC184" s="59"/>
    </row>
    <row r="185" ht="30.0" customHeight="1">
      <c r="A185" s="26"/>
      <c r="B185" s="136" t="s">
        <v>1668</v>
      </c>
      <c r="C185" s="68" t="str">
        <f>IF('Стоп-лист'!C$16 = "стоп", "стоп" , "")</f>
        <v>стоп</v>
      </c>
      <c r="D185" s="29">
        <f t="shared" si="34"/>
        <v>0</v>
      </c>
      <c r="E185" s="30" t="s">
        <v>1669</v>
      </c>
      <c r="F185" s="137" t="s">
        <v>1670</v>
      </c>
      <c r="G185" s="105" t="s">
        <v>1671</v>
      </c>
      <c r="H185" s="33">
        <v>2900.0</v>
      </c>
      <c r="I185" s="34">
        <v>0.31000000000000005</v>
      </c>
      <c r="J185" s="35">
        <f t="shared" si="2"/>
        <v>2001</v>
      </c>
      <c r="K185" s="22" t="s">
        <v>1672</v>
      </c>
      <c r="L185" s="36" t="s">
        <v>84</v>
      </c>
      <c r="M185" s="36" t="s">
        <v>84</v>
      </c>
      <c r="N185" s="37" t="s">
        <v>85</v>
      </c>
      <c r="O185" s="38">
        <v>645.0</v>
      </c>
      <c r="P185" s="38">
        <v>220.0</v>
      </c>
      <c r="Q185" s="38">
        <v>155.0</v>
      </c>
      <c r="R185" s="38">
        <v>320.0</v>
      </c>
      <c r="S185" s="70" t="s">
        <v>1673</v>
      </c>
      <c r="T185" s="70" t="s">
        <v>1644</v>
      </c>
      <c r="U185" s="38" t="s">
        <v>1645</v>
      </c>
      <c r="V185" s="38" t="s">
        <v>795</v>
      </c>
      <c r="W185" s="38" t="s">
        <v>491</v>
      </c>
      <c r="X185" s="38">
        <v>405.0</v>
      </c>
      <c r="Y185" s="40">
        <v>1.0</v>
      </c>
      <c r="Z185" s="40">
        <v>1.5</v>
      </c>
      <c r="AA185" s="38" t="s">
        <v>92</v>
      </c>
      <c r="AB185" s="38" t="s">
        <v>93</v>
      </c>
      <c r="AC185" s="41" t="s">
        <v>1674</v>
      </c>
      <c r="AD185" s="38" t="s">
        <v>95</v>
      </c>
      <c r="AE185" s="75" t="s">
        <v>1647</v>
      </c>
      <c r="AF185" s="70" t="s">
        <v>1648</v>
      </c>
      <c r="AG185" s="38" t="s">
        <v>98</v>
      </c>
      <c r="AH185" s="38" t="s">
        <v>99</v>
      </c>
      <c r="AI185" s="44" t="s">
        <v>100</v>
      </c>
      <c r="AJ185" s="44">
        <v>0.0</v>
      </c>
      <c r="AK185" s="63" t="str">
        <f t="shared" si="16"/>
        <v>https://getfile.dokpub.com/yandex/get/https://disk.yandex.ru/d/mp6WtL3xVcWO6g/v1.mp4</v>
      </c>
      <c r="AL185" s="46" t="s">
        <v>102</v>
      </c>
      <c r="AM185" s="46" t="s">
        <v>103</v>
      </c>
      <c r="AN185" s="46" t="s">
        <v>104</v>
      </c>
      <c r="AO185" s="46" t="s">
        <v>105</v>
      </c>
      <c r="AP185" s="46" t="s">
        <v>106</v>
      </c>
      <c r="AQ185" s="46">
        <f t="shared" si="3"/>
        <v>2262</v>
      </c>
      <c r="AR185" s="47">
        <f t="shared" si="4"/>
        <v>0.22</v>
      </c>
      <c r="AS185" s="46" t="s">
        <v>107</v>
      </c>
      <c r="AT185" s="46" t="s">
        <v>108</v>
      </c>
      <c r="AU185" s="46" t="s">
        <v>109</v>
      </c>
      <c r="AV185" s="46" t="s">
        <v>110</v>
      </c>
      <c r="AW185" s="46" t="s">
        <v>111</v>
      </c>
      <c r="AX185" s="48" t="s">
        <v>155</v>
      </c>
      <c r="AY185" s="49">
        <v>229.0</v>
      </c>
      <c r="AZ185" s="49">
        <v>320.0</v>
      </c>
      <c r="BA185" s="126">
        <f>BA184*2</f>
        <v>756</v>
      </c>
      <c r="BB185" s="127">
        <v>20.0</v>
      </c>
      <c r="BC185" s="127">
        <v>20.0</v>
      </c>
      <c r="BD185" s="51">
        <v>0.2</v>
      </c>
      <c r="BE185" s="46">
        <f t="shared" si="5"/>
        <v>400.2</v>
      </c>
      <c r="BF185" s="52"/>
      <c r="BG185" s="53">
        <f t="shared" si="6"/>
        <v>575.8</v>
      </c>
      <c r="BH185" s="53">
        <f t="shared" si="7"/>
        <v>484.8</v>
      </c>
      <c r="BI185" s="47">
        <f t="shared" si="8"/>
        <v>0.2877561219</v>
      </c>
      <c r="BJ185" s="47">
        <f t="shared" si="9"/>
        <v>0.2422788606</v>
      </c>
      <c r="BK185" s="55">
        <f t="shared" si="10"/>
        <v>0.22</v>
      </c>
      <c r="BL185" s="56">
        <f t="shared" si="11"/>
        <v>2262</v>
      </c>
      <c r="BM185" s="57">
        <f t="shared" si="12"/>
        <v>0.3066312997</v>
      </c>
      <c r="BN185" s="46">
        <f t="shared" si="13"/>
        <v>10.912</v>
      </c>
      <c r="BO185" s="46">
        <v>25.0</v>
      </c>
      <c r="BP185" s="46">
        <v>7.0</v>
      </c>
      <c r="BQ185" s="47">
        <v>1.25</v>
      </c>
      <c r="BR185" s="46">
        <f t="shared" si="14"/>
        <v>118.75</v>
      </c>
      <c r="BS185" s="46">
        <f t="shared" si="15"/>
        <v>201.25</v>
      </c>
      <c r="BT185" s="46" t="s">
        <v>139</v>
      </c>
      <c r="BU185" s="65"/>
      <c r="BV185" s="59"/>
      <c r="BW185" s="59"/>
      <c r="BX185" s="60"/>
      <c r="BY185" s="61" t="str">
        <f t="shared" si="35"/>
        <v>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v>
      </c>
      <c r="BZ185" s="66" t="s">
        <v>1675</v>
      </c>
      <c r="CA185" s="59" t="s">
        <v>1674</v>
      </c>
      <c r="CB185" s="62"/>
      <c r="CC185" s="59"/>
    </row>
    <row r="186" ht="30.0" customHeight="1">
      <c r="A186" s="26"/>
      <c r="B186" s="136" t="s">
        <v>1676</v>
      </c>
      <c r="C186" s="68" t="str">
        <f>IF('Стоп-лист'!C$16 = "стоп", "стоп" , "")</f>
        <v>стоп</v>
      </c>
      <c r="D186" s="29">
        <f t="shared" si="34"/>
        <v>0</v>
      </c>
      <c r="E186" s="30" t="s">
        <v>1677</v>
      </c>
      <c r="F186" s="137" t="s">
        <v>1678</v>
      </c>
      <c r="G186" s="105" t="s">
        <v>1679</v>
      </c>
      <c r="H186" s="33">
        <v>4300.0</v>
      </c>
      <c r="I186" s="34">
        <v>0.31000000000000005</v>
      </c>
      <c r="J186" s="35">
        <f t="shared" si="2"/>
        <v>2967</v>
      </c>
      <c r="K186" s="22" t="s">
        <v>1680</v>
      </c>
      <c r="L186" s="36" t="s">
        <v>84</v>
      </c>
      <c r="M186" s="36" t="s">
        <v>84</v>
      </c>
      <c r="N186" s="37" t="s">
        <v>85</v>
      </c>
      <c r="O186" s="38">
        <v>940.0</v>
      </c>
      <c r="P186" s="38">
        <v>280.0</v>
      </c>
      <c r="Q186" s="38">
        <v>180.0</v>
      </c>
      <c r="R186" s="38">
        <v>300.0</v>
      </c>
      <c r="S186" s="70" t="s">
        <v>1681</v>
      </c>
      <c r="T186" s="70" t="s">
        <v>1644</v>
      </c>
      <c r="U186" s="38" t="s">
        <v>1645</v>
      </c>
      <c r="V186" s="38" t="s">
        <v>795</v>
      </c>
      <c r="W186" s="38" t="s">
        <v>491</v>
      </c>
      <c r="X186" s="38">
        <v>405.0</v>
      </c>
      <c r="Y186" s="40">
        <v>1.5</v>
      </c>
      <c r="Z186" s="40">
        <v>1.5</v>
      </c>
      <c r="AA186" s="38" t="s">
        <v>92</v>
      </c>
      <c r="AB186" s="38" t="s">
        <v>93</v>
      </c>
      <c r="AC186" s="41" t="s">
        <v>1682</v>
      </c>
      <c r="AD186" s="38" t="s">
        <v>95</v>
      </c>
      <c r="AE186" s="75" t="s">
        <v>1647</v>
      </c>
      <c r="AF186" s="70" t="s">
        <v>1648</v>
      </c>
      <c r="AG186" s="38" t="s">
        <v>98</v>
      </c>
      <c r="AH186" s="38" t="s">
        <v>99</v>
      </c>
      <c r="AI186" s="44" t="s">
        <v>100</v>
      </c>
      <c r="AJ186" s="44">
        <v>0.0</v>
      </c>
      <c r="AK186" s="63" t="str">
        <f t="shared" si="16"/>
        <v>https://getfile.dokpub.com/yandex/get/https://disk.yandex.ru/d/mp6WtL3xVcWO6g/v1.mp4</v>
      </c>
      <c r="AL186" s="46" t="s">
        <v>102</v>
      </c>
      <c r="AM186" s="46" t="s">
        <v>103</v>
      </c>
      <c r="AN186" s="46" t="s">
        <v>104</v>
      </c>
      <c r="AO186" s="46" t="s">
        <v>105</v>
      </c>
      <c r="AP186" s="46" t="s">
        <v>106</v>
      </c>
      <c r="AQ186" s="46">
        <f t="shared" si="3"/>
        <v>3268</v>
      </c>
      <c r="AR186" s="47">
        <f t="shared" si="4"/>
        <v>0.24</v>
      </c>
      <c r="AS186" s="46" t="s">
        <v>107</v>
      </c>
      <c r="AT186" s="46" t="s">
        <v>108</v>
      </c>
      <c r="AU186" s="46" t="s">
        <v>109</v>
      </c>
      <c r="AV186" s="46" t="s">
        <v>110</v>
      </c>
      <c r="AW186" s="46" t="s">
        <v>111</v>
      </c>
      <c r="AX186" s="48" t="s">
        <v>155</v>
      </c>
      <c r="AY186" s="49">
        <v>312.0</v>
      </c>
      <c r="AZ186" s="49">
        <v>428.0</v>
      </c>
      <c r="BA186" s="126">
        <f>BA184*3</f>
        <v>1134</v>
      </c>
      <c r="BB186" s="127">
        <v>30.0</v>
      </c>
      <c r="BC186" s="127">
        <v>30.0</v>
      </c>
      <c r="BD186" s="51">
        <v>0.2</v>
      </c>
      <c r="BE186" s="46">
        <f t="shared" si="5"/>
        <v>593.4</v>
      </c>
      <c r="BF186" s="52"/>
      <c r="BG186" s="53">
        <f t="shared" si="6"/>
        <v>867.6</v>
      </c>
      <c r="BH186" s="53">
        <f t="shared" si="7"/>
        <v>751.6</v>
      </c>
      <c r="BI186" s="47">
        <f t="shared" si="8"/>
        <v>0.2924165824</v>
      </c>
      <c r="BJ186" s="47">
        <f t="shared" si="9"/>
        <v>0.2533198517</v>
      </c>
      <c r="BK186" s="55">
        <f t="shared" si="10"/>
        <v>0.24</v>
      </c>
      <c r="BL186" s="56">
        <f t="shared" si="11"/>
        <v>3306</v>
      </c>
      <c r="BM186" s="57">
        <f t="shared" si="12"/>
        <v>0.3093768905</v>
      </c>
      <c r="BN186" s="46">
        <f t="shared" si="13"/>
        <v>15.12</v>
      </c>
      <c r="BO186" s="46">
        <v>25.0</v>
      </c>
      <c r="BP186" s="46">
        <v>7.0</v>
      </c>
      <c r="BQ186" s="47">
        <v>1.25</v>
      </c>
      <c r="BR186" s="46">
        <f t="shared" si="14"/>
        <v>162.5</v>
      </c>
      <c r="BS186" s="46">
        <f t="shared" si="15"/>
        <v>265.5</v>
      </c>
      <c r="BT186" s="46" t="s">
        <v>147</v>
      </c>
      <c r="BU186" s="65"/>
      <c r="BV186" s="59"/>
      <c r="BW186" s="59"/>
      <c r="BX186" s="60"/>
      <c r="BY186" s="61" t="str">
        <f t="shared" si="35"/>
        <v>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v>
      </c>
      <c r="BZ186" s="66" t="s">
        <v>1683</v>
      </c>
      <c r="CA186" s="59" t="s">
        <v>1682</v>
      </c>
      <c r="CB186" s="62"/>
      <c r="CC186" s="59"/>
    </row>
    <row r="187" ht="30.0" customHeight="1">
      <c r="A187" s="26"/>
      <c r="B187" s="136" t="s">
        <v>1684</v>
      </c>
      <c r="C187" s="68" t="str">
        <f>IF('Стоп-лист'!C$16 = "стоп", "стоп" , "")</f>
        <v>стоп</v>
      </c>
      <c r="D187" s="29">
        <f t="shared" si="34"/>
        <v>0</v>
      </c>
      <c r="E187" s="30" t="s">
        <v>1685</v>
      </c>
      <c r="F187" s="104" t="s">
        <v>1686</v>
      </c>
      <c r="G187" s="105" t="s">
        <v>1687</v>
      </c>
      <c r="H187" s="33">
        <v>5800.0</v>
      </c>
      <c r="I187" s="34">
        <v>0.29000000000000004</v>
      </c>
      <c r="J187" s="35">
        <f t="shared" si="2"/>
        <v>4118</v>
      </c>
      <c r="K187" s="22" t="s">
        <v>1688</v>
      </c>
      <c r="L187" s="36" t="s">
        <v>84</v>
      </c>
      <c r="M187" s="36" t="s">
        <v>84</v>
      </c>
      <c r="N187" s="37" t="s">
        <v>85</v>
      </c>
      <c r="O187" s="38">
        <v>1600.0</v>
      </c>
      <c r="P187" s="38">
        <v>300.0</v>
      </c>
      <c r="Q187" s="38">
        <v>200.0</v>
      </c>
      <c r="R187" s="38">
        <v>500.0</v>
      </c>
      <c r="S187" s="70" t="s">
        <v>1689</v>
      </c>
      <c r="T187" s="70" t="s">
        <v>1644</v>
      </c>
      <c r="U187" s="38" t="s">
        <v>1645</v>
      </c>
      <c r="V187" s="38" t="s">
        <v>795</v>
      </c>
      <c r="W187" s="38" t="s">
        <v>491</v>
      </c>
      <c r="X187" s="38">
        <v>405.0</v>
      </c>
      <c r="Y187" s="40">
        <v>2.0</v>
      </c>
      <c r="Z187" s="40">
        <v>1.5</v>
      </c>
      <c r="AA187" s="38" t="s">
        <v>92</v>
      </c>
      <c r="AB187" s="38" t="s">
        <v>93</v>
      </c>
      <c r="AC187" s="41" t="s">
        <v>1690</v>
      </c>
      <c r="AD187" s="38" t="s">
        <v>95</v>
      </c>
      <c r="AE187" s="75" t="s">
        <v>1647</v>
      </c>
      <c r="AF187" s="70" t="s">
        <v>1648</v>
      </c>
      <c r="AG187" s="38" t="s">
        <v>98</v>
      </c>
      <c r="AH187" s="38" t="s">
        <v>99</v>
      </c>
      <c r="AI187" s="44" t="s">
        <v>100</v>
      </c>
      <c r="AJ187" s="44">
        <v>0.0</v>
      </c>
      <c r="AK187" s="63" t="str">
        <f t="shared" si="16"/>
        <v>https://getfile.dokpub.com/yandex/get/https://disk.yandex.ru/d/mp6WtL3xVcWO6g/v1.mp4</v>
      </c>
      <c r="AL187" s="46" t="s">
        <v>102</v>
      </c>
      <c r="AM187" s="46" t="s">
        <v>103</v>
      </c>
      <c r="AN187" s="46" t="s">
        <v>104</v>
      </c>
      <c r="AO187" s="46" t="s">
        <v>105</v>
      </c>
      <c r="AP187" s="46" t="s">
        <v>106</v>
      </c>
      <c r="AQ187" s="46">
        <f t="shared" si="3"/>
        <v>4582</v>
      </c>
      <c r="AR187" s="47">
        <f t="shared" si="4"/>
        <v>0.21</v>
      </c>
      <c r="AS187" s="46" t="s">
        <v>107</v>
      </c>
      <c r="AT187" s="46" t="s">
        <v>108</v>
      </c>
      <c r="AU187" s="46" t="s">
        <v>109</v>
      </c>
      <c r="AV187" s="46" t="s">
        <v>110</v>
      </c>
      <c r="AW187" s="46" t="s">
        <v>111</v>
      </c>
      <c r="AX187" s="48" t="s">
        <v>112</v>
      </c>
      <c r="AY187" s="49">
        <v>482.0</v>
      </c>
      <c r="AZ187" s="49">
        <v>651.0</v>
      </c>
      <c r="BA187" s="126">
        <f>BA185*2</f>
        <v>1512</v>
      </c>
      <c r="BB187" s="127">
        <v>30.0</v>
      </c>
      <c r="BC187" s="127">
        <v>80.0</v>
      </c>
      <c r="BD187" s="51">
        <v>0.2</v>
      </c>
      <c r="BE187" s="46">
        <f t="shared" si="5"/>
        <v>823.6</v>
      </c>
      <c r="BF187" s="52"/>
      <c r="BG187" s="53">
        <f t="shared" si="6"/>
        <v>1190.4</v>
      </c>
      <c r="BH187" s="53">
        <f t="shared" si="7"/>
        <v>1021.4</v>
      </c>
      <c r="BI187" s="47">
        <f t="shared" si="8"/>
        <v>0.2890723652</v>
      </c>
      <c r="BJ187" s="47">
        <f t="shared" si="9"/>
        <v>0.2480330257</v>
      </c>
      <c r="BK187" s="55">
        <f t="shared" si="10"/>
        <v>0.21</v>
      </c>
      <c r="BL187" s="56">
        <f t="shared" si="11"/>
        <v>4621</v>
      </c>
      <c r="BM187" s="57">
        <f t="shared" si="12"/>
        <v>0.3081151266</v>
      </c>
      <c r="BN187" s="46">
        <f t="shared" si="13"/>
        <v>30</v>
      </c>
      <c r="BO187" s="46">
        <v>25.0</v>
      </c>
      <c r="BP187" s="46">
        <v>7.0</v>
      </c>
      <c r="BQ187" s="47">
        <v>1.25</v>
      </c>
      <c r="BR187" s="46">
        <f t="shared" si="14"/>
        <v>285</v>
      </c>
      <c r="BS187" s="46">
        <f t="shared" si="15"/>
        <v>366</v>
      </c>
      <c r="BT187" s="46" t="s">
        <v>156</v>
      </c>
      <c r="BU187" s="65"/>
      <c r="BV187" s="59"/>
      <c r="BW187" s="59"/>
      <c r="BX187" s="60"/>
      <c r="BY187" s="61" t="str">
        <f t="shared" si="35"/>
        <v>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v>
      </c>
      <c r="BZ187" s="66" t="s">
        <v>1691</v>
      </c>
      <c r="CA187" s="59" t="s">
        <v>1690</v>
      </c>
      <c r="CB187" s="62"/>
      <c r="CC187" s="59"/>
    </row>
    <row r="188" ht="30.0" customHeight="1">
      <c r="A188" s="26"/>
      <c r="B188" s="136" t="s">
        <v>1692</v>
      </c>
      <c r="C188" s="68" t="str">
        <f>IF('Стоп-лист'!C$16 = "стоп", "стоп" , "")</f>
        <v>стоп</v>
      </c>
      <c r="D188" s="29">
        <f t="shared" si="34"/>
        <v>0</v>
      </c>
      <c r="E188" s="30" t="s">
        <v>1693</v>
      </c>
      <c r="F188" s="104" t="s">
        <v>1694</v>
      </c>
      <c r="G188" s="105" t="s">
        <v>1695</v>
      </c>
      <c r="H188" s="33">
        <v>8700.0</v>
      </c>
      <c r="I188" s="34">
        <v>0.31000000000000005</v>
      </c>
      <c r="J188" s="35">
        <f t="shared" si="2"/>
        <v>6003</v>
      </c>
      <c r="K188" s="22" t="s">
        <v>1696</v>
      </c>
      <c r="L188" s="36" t="s">
        <v>84</v>
      </c>
      <c r="M188" s="36" t="s">
        <v>84</v>
      </c>
      <c r="N188" s="37" t="s">
        <v>85</v>
      </c>
      <c r="O188" s="38">
        <v>2300.0</v>
      </c>
      <c r="P188" s="38">
        <v>350.0</v>
      </c>
      <c r="Q188" s="38">
        <v>250.0</v>
      </c>
      <c r="R188" s="38">
        <v>550.0</v>
      </c>
      <c r="S188" s="70" t="s">
        <v>1697</v>
      </c>
      <c r="T188" s="70" t="s">
        <v>1644</v>
      </c>
      <c r="U188" s="38" t="s">
        <v>1645</v>
      </c>
      <c r="V188" s="38" t="s">
        <v>795</v>
      </c>
      <c r="W188" s="38" t="s">
        <v>491</v>
      </c>
      <c r="X188" s="38">
        <v>405.0</v>
      </c>
      <c r="Y188" s="40">
        <v>3.0</v>
      </c>
      <c r="Z188" s="40">
        <v>1.5</v>
      </c>
      <c r="AA188" s="38" t="s">
        <v>92</v>
      </c>
      <c r="AB188" s="38" t="s">
        <v>93</v>
      </c>
      <c r="AC188" s="41" t="s">
        <v>1698</v>
      </c>
      <c r="AD188" s="38" t="s">
        <v>95</v>
      </c>
      <c r="AE188" s="75" t="s">
        <v>1647</v>
      </c>
      <c r="AF188" s="70" t="s">
        <v>1648</v>
      </c>
      <c r="AG188" s="38" t="s">
        <v>98</v>
      </c>
      <c r="AH188" s="38" t="s">
        <v>99</v>
      </c>
      <c r="AI188" s="44" t="s">
        <v>100</v>
      </c>
      <c r="AJ188" s="44">
        <v>0.0</v>
      </c>
      <c r="AK188" s="63" t="str">
        <f t="shared" si="16"/>
        <v>https://getfile.dokpub.com/yandex/get/https://disk.yandex.ru/d/mp6WtL3xVcWO6g/v1.mp4</v>
      </c>
      <c r="AL188" s="46" t="s">
        <v>102</v>
      </c>
      <c r="AM188" s="46" t="s">
        <v>103</v>
      </c>
      <c r="AN188" s="46" t="s">
        <v>104</v>
      </c>
      <c r="AO188" s="46" t="s">
        <v>105</v>
      </c>
      <c r="AP188" s="46" t="s">
        <v>106</v>
      </c>
      <c r="AQ188" s="46">
        <f t="shared" si="3"/>
        <v>6699</v>
      </c>
      <c r="AR188" s="47">
        <f t="shared" si="4"/>
        <v>0.23</v>
      </c>
      <c r="AS188" s="46" t="s">
        <v>107</v>
      </c>
      <c r="AT188" s="46" t="s">
        <v>108</v>
      </c>
      <c r="AU188" s="46" t="s">
        <v>109</v>
      </c>
      <c r="AV188" s="46" t="s">
        <v>110</v>
      </c>
      <c r="AW188" s="46" t="s">
        <v>111</v>
      </c>
      <c r="AX188" s="48" t="s">
        <v>112</v>
      </c>
      <c r="AY188" s="49">
        <v>705.0</v>
      </c>
      <c r="AZ188" s="49">
        <v>952.0</v>
      </c>
      <c r="BA188" s="126">
        <f>BA185*3</f>
        <v>2268</v>
      </c>
      <c r="BB188" s="127">
        <v>40.0</v>
      </c>
      <c r="BC188" s="127">
        <v>80.0</v>
      </c>
      <c r="BD188" s="51">
        <v>0.2</v>
      </c>
      <c r="BE188" s="46">
        <f t="shared" si="5"/>
        <v>1200.6</v>
      </c>
      <c r="BF188" s="52"/>
      <c r="BG188" s="53">
        <f t="shared" si="6"/>
        <v>1709.4</v>
      </c>
      <c r="BH188" s="53">
        <f t="shared" si="7"/>
        <v>1462.4</v>
      </c>
      <c r="BI188" s="47">
        <f t="shared" si="8"/>
        <v>0.2847576212</v>
      </c>
      <c r="BJ188" s="47">
        <f t="shared" si="9"/>
        <v>0.2436115276</v>
      </c>
      <c r="BK188" s="55">
        <f t="shared" si="10"/>
        <v>0.23</v>
      </c>
      <c r="BL188" s="56">
        <f t="shared" si="11"/>
        <v>6777</v>
      </c>
      <c r="BM188" s="57">
        <f t="shared" si="12"/>
        <v>0.3071565589</v>
      </c>
      <c r="BN188" s="46">
        <f t="shared" si="13"/>
        <v>48.125</v>
      </c>
      <c r="BO188" s="46">
        <v>25.0</v>
      </c>
      <c r="BP188" s="46">
        <v>7.0</v>
      </c>
      <c r="BQ188" s="47">
        <v>1.25</v>
      </c>
      <c r="BR188" s="46">
        <f t="shared" si="14"/>
        <v>451.25</v>
      </c>
      <c r="BS188" s="46">
        <f t="shared" si="15"/>
        <v>500.75</v>
      </c>
      <c r="BT188" s="46" t="s">
        <v>164</v>
      </c>
      <c r="BU188" s="65"/>
      <c r="BV188" s="59"/>
      <c r="BW188" s="59"/>
      <c r="BX188" s="60"/>
      <c r="BY188" s="61" t="str">
        <f t="shared" si="35"/>
        <v>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v>
      </c>
      <c r="BZ188" s="66" t="s">
        <v>1699</v>
      </c>
      <c r="CA188" s="59" t="s">
        <v>1698</v>
      </c>
      <c r="CB188" s="62"/>
      <c r="CC188" s="59"/>
    </row>
    <row r="189" ht="30.0" customHeight="1">
      <c r="A189" s="73"/>
      <c r="B189" s="136" t="s">
        <v>1700</v>
      </c>
      <c r="C189" s="68" t="str">
        <f>IF('Стоп-лист'!C$16 = "стоп", "стоп" , "")</f>
        <v>стоп</v>
      </c>
      <c r="D189" s="29">
        <f t="shared" si="34"/>
        <v>0</v>
      </c>
      <c r="E189" s="30" t="s">
        <v>1701</v>
      </c>
      <c r="F189" s="104" t="s">
        <v>1702</v>
      </c>
      <c r="G189" s="105" t="s">
        <v>1703</v>
      </c>
      <c r="H189" s="33">
        <v>11600.0</v>
      </c>
      <c r="I189" s="34">
        <v>0.31000000000000005</v>
      </c>
      <c r="J189" s="35">
        <f t="shared" si="2"/>
        <v>8004</v>
      </c>
      <c r="K189" s="22" t="s">
        <v>1704</v>
      </c>
      <c r="L189" s="36" t="s">
        <v>84</v>
      </c>
      <c r="M189" s="36" t="s">
        <v>84</v>
      </c>
      <c r="N189" s="37" t="s">
        <v>85</v>
      </c>
      <c r="O189" s="38">
        <v>3000.0</v>
      </c>
      <c r="P189" s="38">
        <v>450.0</v>
      </c>
      <c r="Q189" s="38">
        <v>300.0</v>
      </c>
      <c r="R189" s="38">
        <v>550.0</v>
      </c>
      <c r="S189" s="39" t="s">
        <v>1705</v>
      </c>
      <c r="T189" s="70" t="s">
        <v>1644</v>
      </c>
      <c r="U189" s="38" t="s">
        <v>1645</v>
      </c>
      <c r="V189" s="38" t="s">
        <v>795</v>
      </c>
      <c r="W189" s="38" t="s">
        <v>491</v>
      </c>
      <c r="X189" s="38">
        <v>405.0</v>
      </c>
      <c r="Y189" s="40">
        <v>4.0</v>
      </c>
      <c r="Z189" s="40">
        <v>1.5</v>
      </c>
      <c r="AA189" s="38" t="s">
        <v>92</v>
      </c>
      <c r="AB189" s="38" t="s">
        <v>93</v>
      </c>
      <c r="AC189" s="41" t="s">
        <v>1706</v>
      </c>
      <c r="AD189" s="38" t="s">
        <v>95</v>
      </c>
      <c r="AE189" s="75" t="s">
        <v>1647</v>
      </c>
      <c r="AF189" s="70" t="s">
        <v>1648</v>
      </c>
      <c r="AG189" s="38" t="s">
        <v>98</v>
      </c>
      <c r="AH189" s="38" t="s">
        <v>99</v>
      </c>
      <c r="AI189" s="44" t="s">
        <v>100</v>
      </c>
      <c r="AJ189" s="44">
        <v>0.0</v>
      </c>
      <c r="AK189" s="63" t="str">
        <f t="shared" si="16"/>
        <v>https://getfile.dokpub.com/yandex/get/https://disk.yandex.ru/d/mp6WtL3xVcWO6g/v1.mp4</v>
      </c>
      <c r="AL189" s="46" t="s">
        <v>102</v>
      </c>
      <c r="AM189" s="46" t="s">
        <v>103</v>
      </c>
      <c r="AN189" s="46" t="s">
        <v>104</v>
      </c>
      <c r="AO189" s="46" t="s">
        <v>105</v>
      </c>
      <c r="AP189" s="46" t="s">
        <v>106</v>
      </c>
      <c r="AQ189" s="46">
        <f t="shared" si="3"/>
        <v>9048</v>
      </c>
      <c r="AR189" s="47">
        <f t="shared" si="4"/>
        <v>0.22</v>
      </c>
      <c r="AS189" s="46" t="s">
        <v>107</v>
      </c>
      <c r="AT189" s="46" t="s">
        <v>108</v>
      </c>
      <c r="AU189" s="46" t="s">
        <v>109</v>
      </c>
      <c r="AV189" s="46" t="s">
        <v>110</v>
      </c>
      <c r="AW189" s="46" t="s">
        <v>111</v>
      </c>
      <c r="AX189" s="48" t="s">
        <v>112</v>
      </c>
      <c r="AY189" s="49">
        <v>989.0</v>
      </c>
      <c r="AZ189" s="49">
        <v>1336.0</v>
      </c>
      <c r="BA189" s="126">
        <f>BA185*4</f>
        <v>3024</v>
      </c>
      <c r="BB189" s="127">
        <v>40.0</v>
      </c>
      <c r="BC189" s="127">
        <v>80.0</v>
      </c>
      <c r="BD189" s="51">
        <v>0.2</v>
      </c>
      <c r="BE189" s="46">
        <f t="shared" si="5"/>
        <v>1600.8</v>
      </c>
      <c r="BF189" s="52"/>
      <c r="BG189" s="53">
        <f t="shared" si="6"/>
        <v>2270.2</v>
      </c>
      <c r="BH189" s="53">
        <f t="shared" si="7"/>
        <v>1923.2</v>
      </c>
      <c r="BI189" s="47">
        <f t="shared" si="8"/>
        <v>0.2836331834</v>
      </c>
      <c r="BJ189" s="47">
        <f t="shared" si="9"/>
        <v>0.2402798601</v>
      </c>
      <c r="BK189" s="55">
        <f t="shared" si="10"/>
        <v>0.22</v>
      </c>
      <c r="BL189" s="56">
        <f t="shared" si="11"/>
        <v>9075</v>
      </c>
      <c r="BM189" s="57">
        <f t="shared" si="12"/>
        <v>0.3063360882</v>
      </c>
      <c r="BN189" s="46">
        <f t="shared" si="13"/>
        <v>74.25</v>
      </c>
      <c r="BO189" s="46">
        <v>25.0</v>
      </c>
      <c r="BP189" s="46">
        <v>7.0</v>
      </c>
      <c r="BQ189" s="47">
        <v>1.25</v>
      </c>
      <c r="BR189" s="46">
        <f t="shared" si="14"/>
        <v>678.75</v>
      </c>
      <c r="BS189" s="46">
        <f t="shared" si="15"/>
        <v>657.25</v>
      </c>
      <c r="BT189" s="46" t="s">
        <v>172</v>
      </c>
      <c r="BU189" s="65"/>
      <c r="BV189" s="59"/>
      <c r="BW189" s="59"/>
      <c r="BX189" s="60"/>
      <c r="BY189" s="61" t="str">
        <f t="shared" si="35"/>
        <v>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v>
      </c>
      <c r="BZ189" s="66" t="s">
        <v>1707</v>
      </c>
      <c r="CA189" s="59" t="s">
        <v>1706</v>
      </c>
      <c r="CB189" s="62"/>
      <c r="CC189" s="59"/>
    </row>
    <row r="190" ht="30.0" customHeight="1">
      <c r="A190" s="73"/>
      <c r="B190" s="136" t="s">
        <v>1708</v>
      </c>
      <c r="C190" s="68" t="str">
        <f>IF('Стоп-лист'!C$16 = "стоп", "стоп" , "")</f>
        <v>стоп</v>
      </c>
      <c r="D190" s="29">
        <f t="shared" si="34"/>
        <v>0</v>
      </c>
      <c r="E190" s="30" t="s">
        <v>1709</v>
      </c>
      <c r="F190" s="104" t="s">
        <v>1710</v>
      </c>
      <c r="G190" s="105" t="s">
        <v>1711</v>
      </c>
      <c r="H190" s="33">
        <v>17400.0</v>
      </c>
      <c r="I190" s="34">
        <v>0.42000000000000004</v>
      </c>
      <c r="J190" s="35">
        <f t="shared" si="2"/>
        <v>10092</v>
      </c>
      <c r="K190" s="22" t="s">
        <v>1712</v>
      </c>
      <c r="L190" s="36" t="s">
        <v>84</v>
      </c>
      <c r="M190" s="36" t="s">
        <v>84</v>
      </c>
      <c r="N190" s="37" t="s">
        <v>85</v>
      </c>
      <c r="O190" s="72">
        <v>3500.0</v>
      </c>
      <c r="P190" s="72">
        <v>400.0</v>
      </c>
      <c r="Q190" s="72">
        <v>400.0</v>
      </c>
      <c r="R190" s="72">
        <v>600.0</v>
      </c>
      <c r="S190" s="70" t="s">
        <v>1713</v>
      </c>
      <c r="T190" s="70" t="s">
        <v>1644</v>
      </c>
      <c r="U190" s="38" t="s">
        <v>1645</v>
      </c>
      <c r="V190" s="38" t="s">
        <v>795</v>
      </c>
      <c r="W190" s="38" t="s">
        <v>491</v>
      </c>
      <c r="X190" s="38">
        <v>405.0</v>
      </c>
      <c r="Y190" s="40">
        <v>5.0</v>
      </c>
      <c r="Z190" s="40">
        <v>1.5</v>
      </c>
      <c r="AA190" s="38" t="s">
        <v>92</v>
      </c>
      <c r="AB190" s="38" t="s">
        <v>93</v>
      </c>
      <c r="AC190" s="41" t="s">
        <v>1714</v>
      </c>
      <c r="AD190" s="38" t="s">
        <v>95</v>
      </c>
      <c r="AE190" s="75" t="s">
        <v>1647</v>
      </c>
      <c r="AF190" s="70" t="s">
        <v>1648</v>
      </c>
      <c r="AG190" s="38" t="s">
        <v>98</v>
      </c>
      <c r="AH190" s="38" t="s">
        <v>99</v>
      </c>
      <c r="AI190" s="44" t="s">
        <v>100</v>
      </c>
      <c r="AJ190" s="44">
        <v>0.0</v>
      </c>
      <c r="AK190" s="63" t="str">
        <f t="shared" si="16"/>
        <v>https://getfile.dokpub.com/yandex/get/https://disk.yandex.ru/d/mp6WtL3xVcWO6g/v1.mp4</v>
      </c>
      <c r="AL190" s="46" t="s">
        <v>102</v>
      </c>
      <c r="AM190" s="46" t="s">
        <v>103</v>
      </c>
      <c r="AN190" s="46" t="s">
        <v>104</v>
      </c>
      <c r="AO190" s="46" t="s">
        <v>105</v>
      </c>
      <c r="AP190" s="46" t="s">
        <v>106</v>
      </c>
      <c r="AQ190" s="46">
        <f t="shared" si="3"/>
        <v>11136</v>
      </c>
      <c r="AR190" s="47">
        <f t="shared" si="4"/>
        <v>0.36</v>
      </c>
      <c r="AS190" s="46" t="s">
        <v>107</v>
      </c>
      <c r="AT190" s="46" t="s">
        <v>108</v>
      </c>
      <c r="AU190" s="46" t="s">
        <v>109</v>
      </c>
      <c r="AV190" s="46" t="s">
        <v>110</v>
      </c>
      <c r="AW190" s="46" t="s">
        <v>111</v>
      </c>
      <c r="AX190" s="48" t="s">
        <v>112</v>
      </c>
      <c r="AY190" s="49">
        <v>1173.0</v>
      </c>
      <c r="AZ190" s="49">
        <v>1585.0</v>
      </c>
      <c r="BA190" s="126">
        <f>BA185*5</f>
        <v>3780</v>
      </c>
      <c r="BB190" s="127">
        <v>50.0</v>
      </c>
      <c r="BC190" s="127">
        <v>80.0</v>
      </c>
      <c r="BD190" s="51">
        <v>0.2</v>
      </c>
      <c r="BE190" s="46">
        <f t="shared" si="5"/>
        <v>2018.4</v>
      </c>
      <c r="BF190" s="52"/>
      <c r="BG190" s="53">
        <f t="shared" si="6"/>
        <v>2990.6</v>
      </c>
      <c r="BH190" s="53">
        <f t="shared" si="7"/>
        <v>2578.6</v>
      </c>
      <c r="BI190" s="47">
        <f t="shared" si="8"/>
        <v>0.2963337297</v>
      </c>
      <c r="BJ190" s="47">
        <f t="shared" si="9"/>
        <v>0.2555093143</v>
      </c>
      <c r="BK190" s="55">
        <f t="shared" si="10"/>
        <v>0.36</v>
      </c>
      <c r="BL190" s="56">
        <f t="shared" si="11"/>
        <v>11214</v>
      </c>
      <c r="BM190" s="57">
        <f t="shared" si="12"/>
        <v>0.3099875156</v>
      </c>
      <c r="BN190" s="46">
        <f t="shared" si="13"/>
        <v>96</v>
      </c>
      <c r="BO190" s="46">
        <v>25.0</v>
      </c>
      <c r="BP190" s="46">
        <v>7.0</v>
      </c>
      <c r="BQ190" s="47">
        <v>1.25</v>
      </c>
      <c r="BR190" s="46">
        <f t="shared" si="14"/>
        <v>862.5</v>
      </c>
      <c r="BS190" s="46">
        <f t="shared" si="15"/>
        <v>722.5</v>
      </c>
      <c r="BT190" s="46" t="s">
        <v>180</v>
      </c>
      <c r="BU190" s="65"/>
      <c r="BV190" s="59"/>
      <c r="BW190" s="59"/>
      <c r="BX190" s="60"/>
      <c r="BY190" s="61" t="str">
        <f t="shared" si="35"/>
        <v>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v>
      </c>
      <c r="BZ190" s="66" t="s">
        <v>1715</v>
      </c>
      <c r="CA190" s="59" t="s">
        <v>1714</v>
      </c>
      <c r="CB190" s="62"/>
      <c r="CC190" s="59"/>
    </row>
    <row r="191" ht="30.0" customHeight="1">
      <c r="A191" s="73"/>
      <c r="B191" s="136" t="s">
        <v>1716</v>
      </c>
      <c r="C191" s="68" t="str">
        <f>IF('Стоп-лист'!C$16 = "стоп", "стоп" , "")</f>
        <v>стоп</v>
      </c>
      <c r="D191" s="29">
        <f t="shared" si="34"/>
        <v>0</v>
      </c>
      <c r="E191" s="30" t="s">
        <v>1717</v>
      </c>
      <c r="F191" s="104" t="s">
        <v>1718</v>
      </c>
      <c r="G191" s="105" t="s">
        <v>1719</v>
      </c>
      <c r="H191" s="33">
        <v>23200.0</v>
      </c>
      <c r="I191" s="34">
        <v>0.48</v>
      </c>
      <c r="J191" s="35">
        <f t="shared" si="2"/>
        <v>12064</v>
      </c>
      <c r="K191" s="22" t="s">
        <v>1720</v>
      </c>
      <c r="L191" s="36" t="s">
        <v>84</v>
      </c>
      <c r="M191" s="36" t="s">
        <v>84</v>
      </c>
      <c r="N191" s="37" t="s">
        <v>85</v>
      </c>
      <c r="O191" s="72">
        <v>4200.0</v>
      </c>
      <c r="P191" s="72">
        <v>400.0</v>
      </c>
      <c r="Q191" s="72">
        <v>400.0</v>
      </c>
      <c r="R191" s="72">
        <v>600.0</v>
      </c>
      <c r="S191" s="70" t="s">
        <v>1721</v>
      </c>
      <c r="T191" s="70" t="s">
        <v>1644</v>
      </c>
      <c r="U191" s="38" t="s">
        <v>1645</v>
      </c>
      <c r="V191" s="38" t="s">
        <v>795</v>
      </c>
      <c r="W191" s="38" t="s">
        <v>491</v>
      </c>
      <c r="X191" s="38">
        <v>405.0</v>
      </c>
      <c r="Y191" s="40">
        <v>6.0</v>
      </c>
      <c r="Z191" s="40">
        <v>1.5</v>
      </c>
      <c r="AA191" s="38" t="s">
        <v>92</v>
      </c>
      <c r="AB191" s="38" t="s">
        <v>93</v>
      </c>
      <c r="AC191" s="41" t="s">
        <v>1722</v>
      </c>
      <c r="AD191" s="38" t="s">
        <v>95</v>
      </c>
      <c r="AE191" s="75" t="s">
        <v>1647</v>
      </c>
      <c r="AF191" s="70" t="s">
        <v>1648</v>
      </c>
      <c r="AG191" s="38" t="s">
        <v>98</v>
      </c>
      <c r="AH191" s="38" t="s">
        <v>99</v>
      </c>
      <c r="AI191" s="44" t="s">
        <v>100</v>
      </c>
      <c r="AJ191" s="44">
        <v>0.0</v>
      </c>
      <c r="AK191" s="63" t="str">
        <f t="shared" si="16"/>
        <v>https://getfile.dokpub.com/yandex/get/https://disk.yandex.ru/d/mp6WtL3xVcWO6g/v1.mp4</v>
      </c>
      <c r="AL191" s="46" t="s">
        <v>102</v>
      </c>
      <c r="AM191" s="46" t="s">
        <v>103</v>
      </c>
      <c r="AN191" s="46" t="s">
        <v>104</v>
      </c>
      <c r="AO191" s="46" t="s">
        <v>105</v>
      </c>
      <c r="AP191" s="46" t="s">
        <v>106</v>
      </c>
      <c r="AQ191" s="46">
        <f t="shared" si="3"/>
        <v>13456</v>
      </c>
      <c r="AR191" s="47">
        <f t="shared" si="4"/>
        <v>0.42</v>
      </c>
      <c r="AS191" s="46" t="s">
        <v>107</v>
      </c>
      <c r="AT191" s="46" t="s">
        <v>108</v>
      </c>
      <c r="AU191" s="46" t="s">
        <v>109</v>
      </c>
      <c r="AV191" s="46" t="s">
        <v>110</v>
      </c>
      <c r="AW191" s="46" t="s">
        <v>111</v>
      </c>
      <c r="AX191" s="48" t="s">
        <v>112</v>
      </c>
      <c r="AY191" s="49">
        <v>1410.0</v>
      </c>
      <c r="AZ191" s="49">
        <v>1957.0</v>
      </c>
      <c r="BA191" s="126">
        <f>BA185*6</f>
        <v>4536</v>
      </c>
      <c r="BB191" s="127">
        <v>50.0</v>
      </c>
      <c r="BC191" s="127">
        <v>80.0</v>
      </c>
      <c r="BD191" s="51">
        <v>0.2</v>
      </c>
      <c r="BE191" s="46">
        <f t="shared" si="5"/>
        <v>2412.8</v>
      </c>
      <c r="BF191" s="52"/>
      <c r="BG191" s="53">
        <f t="shared" si="6"/>
        <v>3575.2</v>
      </c>
      <c r="BH191" s="53">
        <f t="shared" si="7"/>
        <v>3028.2</v>
      </c>
      <c r="BI191" s="47">
        <f t="shared" si="8"/>
        <v>0.2963527851</v>
      </c>
      <c r="BJ191" s="47">
        <f t="shared" si="9"/>
        <v>0.2510112732</v>
      </c>
      <c r="BK191" s="55">
        <f t="shared" si="10"/>
        <v>0.42</v>
      </c>
      <c r="BL191" s="56">
        <f t="shared" si="11"/>
        <v>13486</v>
      </c>
      <c r="BM191" s="57">
        <f t="shared" si="12"/>
        <v>0.3088981166</v>
      </c>
      <c r="BN191" s="46">
        <f t="shared" si="13"/>
        <v>96</v>
      </c>
      <c r="BO191" s="46">
        <v>25.0</v>
      </c>
      <c r="BP191" s="46">
        <v>7.0</v>
      </c>
      <c r="BQ191" s="47">
        <v>1.25</v>
      </c>
      <c r="BR191" s="46">
        <f t="shared" si="14"/>
        <v>862.5</v>
      </c>
      <c r="BS191" s="46">
        <f t="shared" si="15"/>
        <v>1094.5</v>
      </c>
      <c r="BT191" s="46" t="s">
        <v>188</v>
      </c>
      <c r="BU191" s="65"/>
      <c r="BV191" s="59"/>
      <c r="BW191" s="59"/>
      <c r="BX191" s="60"/>
      <c r="BY191" s="61" t="str">
        <f t="shared" si="35"/>
        <v>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v>
      </c>
      <c r="BZ191" s="66" t="s">
        <v>1723</v>
      </c>
      <c r="CA191" s="59" t="s">
        <v>1722</v>
      </c>
      <c r="CB191" s="62"/>
      <c r="CC191" s="59"/>
    </row>
    <row r="192" ht="30.0" customHeight="1">
      <c r="A192" s="73"/>
      <c r="B192" s="136" t="s">
        <v>1724</v>
      </c>
      <c r="C192" s="68" t="str">
        <f>IF('Стоп-лист'!C$16 = "стоп", "стоп" , "")</f>
        <v>стоп</v>
      </c>
      <c r="D192" s="29">
        <f t="shared" si="34"/>
        <v>0</v>
      </c>
      <c r="E192" s="30" t="s">
        <v>1725</v>
      </c>
      <c r="F192" s="104" t="s">
        <v>1726</v>
      </c>
      <c r="G192" s="105" t="s">
        <v>1727</v>
      </c>
      <c r="H192" s="33">
        <v>34800.0</v>
      </c>
      <c r="I192" s="34">
        <v>0.59</v>
      </c>
      <c r="J192" s="35">
        <f t="shared" si="2"/>
        <v>14268</v>
      </c>
      <c r="K192" s="22" t="s">
        <v>1728</v>
      </c>
      <c r="L192" s="36" t="s">
        <v>84</v>
      </c>
      <c r="M192" s="36" t="s">
        <v>84</v>
      </c>
      <c r="N192" s="37" t="s">
        <v>85</v>
      </c>
      <c r="O192" s="72">
        <v>4900.0</v>
      </c>
      <c r="P192" s="72">
        <v>400.0</v>
      </c>
      <c r="Q192" s="72">
        <v>400.0</v>
      </c>
      <c r="R192" s="72">
        <v>600.0</v>
      </c>
      <c r="S192" s="70" t="s">
        <v>1729</v>
      </c>
      <c r="T192" s="70" t="s">
        <v>1644</v>
      </c>
      <c r="U192" s="38" t="s">
        <v>1645</v>
      </c>
      <c r="V192" s="38" t="s">
        <v>795</v>
      </c>
      <c r="W192" s="38" t="s">
        <v>491</v>
      </c>
      <c r="X192" s="38">
        <v>405.0</v>
      </c>
      <c r="Y192" s="40">
        <v>7.0</v>
      </c>
      <c r="Z192" s="40">
        <v>1.5</v>
      </c>
      <c r="AA192" s="38" t="s">
        <v>92</v>
      </c>
      <c r="AB192" s="38" t="s">
        <v>93</v>
      </c>
      <c r="AC192" s="41" t="s">
        <v>1730</v>
      </c>
      <c r="AD192" s="38" t="s">
        <v>95</v>
      </c>
      <c r="AE192" s="75" t="s">
        <v>1647</v>
      </c>
      <c r="AF192" s="70" t="s">
        <v>1648</v>
      </c>
      <c r="AG192" s="38" t="s">
        <v>98</v>
      </c>
      <c r="AH192" s="38" t="s">
        <v>99</v>
      </c>
      <c r="AI192" s="44" t="s">
        <v>100</v>
      </c>
      <c r="AJ192" s="44">
        <v>0.0</v>
      </c>
      <c r="AK192" s="63" t="str">
        <f t="shared" si="16"/>
        <v>https://getfile.dokpub.com/yandex/get/https://disk.yandex.ru/d/mp6WtL3xVcWO6g/v1.mp4</v>
      </c>
      <c r="AL192" s="46" t="s">
        <v>102</v>
      </c>
      <c r="AM192" s="46" t="s">
        <v>103</v>
      </c>
      <c r="AN192" s="46" t="s">
        <v>104</v>
      </c>
      <c r="AO192" s="46" t="s">
        <v>105</v>
      </c>
      <c r="AP192" s="46" t="s">
        <v>106</v>
      </c>
      <c r="AQ192" s="46">
        <f t="shared" si="3"/>
        <v>15660</v>
      </c>
      <c r="AR192" s="47">
        <f t="shared" si="4"/>
        <v>0.55</v>
      </c>
      <c r="AS192" s="46" t="s">
        <v>107</v>
      </c>
      <c r="AT192" s="46" t="s">
        <v>108</v>
      </c>
      <c r="AU192" s="46" t="s">
        <v>109</v>
      </c>
      <c r="AV192" s="46" t="s">
        <v>110</v>
      </c>
      <c r="AW192" s="46" t="s">
        <v>111</v>
      </c>
      <c r="AX192" s="48" t="s">
        <v>112</v>
      </c>
      <c r="AY192" s="49">
        <v>1697.0</v>
      </c>
      <c r="AZ192" s="49">
        <v>2420.0</v>
      </c>
      <c r="BA192" s="126">
        <f>BA185*7</f>
        <v>5292</v>
      </c>
      <c r="BB192" s="127">
        <v>50.0</v>
      </c>
      <c r="BC192" s="127">
        <v>80.0</v>
      </c>
      <c r="BD192" s="51">
        <v>0.2</v>
      </c>
      <c r="BE192" s="46">
        <f t="shared" si="5"/>
        <v>2853.6</v>
      </c>
      <c r="BF192" s="52"/>
      <c r="BG192" s="53">
        <f t="shared" si="6"/>
        <v>4295.4</v>
      </c>
      <c r="BH192" s="53">
        <f t="shared" si="7"/>
        <v>3572.4</v>
      </c>
      <c r="BI192" s="47">
        <f t="shared" si="8"/>
        <v>0.3010513036</v>
      </c>
      <c r="BJ192" s="47">
        <f t="shared" si="9"/>
        <v>0.2503784693</v>
      </c>
      <c r="BK192" s="55">
        <f t="shared" si="10"/>
        <v>0.55</v>
      </c>
      <c r="BL192" s="56">
        <f t="shared" si="11"/>
        <v>15963</v>
      </c>
      <c r="BM192" s="57">
        <f t="shared" si="12"/>
        <v>0.3087389588</v>
      </c>
      <c r="BN192" s="46">
        <f t="shared" si="13"/>
        <v>96</v>
      </c>
      <c r="BO192" s="46">
        <v>25.0</v>
      </c>
      <c r="BP192" s="46">
        <v>7.0</v>
      </c>
      <c r="BQ192" s="47">
        <v>1.25</v>
      </c>
      <c r="BR192" s="46">
        <f t="shared" si="14"/>
        <v>862.5</v>
      </c>
      <c r="BS192" s="46">
        <f t="shared" si="15"/>
        <v>1557.5</v>
      </c>
      <c r="BT192" s="46" t="s">
        <v>196</v>
      </c>
      <c r="BU192" s="65"/>
      <c r="BV192" s="59"/>
      <c r="BW192" s="59"/>
      <c r="BX192" s="60"/>
      <c r="BY192" s="61" t="str">
        <f t="shared" si="35"/>
        <v>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v>
      </c>
      <c r="BZ192" s="66" t="s">
        <v>1731</v>
      </c>
      <c r="CA192" s="59" t="s">
        <v>1730</v>
      </c>
      <c r="CB192" s="62"/>
      <c r="CC192" s="59"/>
    </row>
    <row r="193" ht="30.0" customHeight="1">
      <c r="A193" s="77"/>
      <c r="B193" s="27" t="s">
        <v>1732</v>
      </c>
      <c r="C193" s="28" t="str">
        <f>IF(C195 = "стоп", "стоп" , "")</f>
        <v>стоп</v>
      </c>
      <c r="D193" s="29">
        <f t="shared" si="34"/>
        <v>0</v>
      </c>
      <c r="E193" s="30" t="s">
        <v>1733</v>
      </c>
      <c r="F193" s="104" t="s">
        <v>1734</v>
      </c>
      <c r="G193" s="105" t="s">
        <v>1735</v>
      </c>
      <c r="H193" s="33">
        <v>700.0</v>
      </c>
      <c r="I193" s="34">
        <v>0.43</v>
      </c>
      <c r="J193" s="35">
        <f t="shared" si="2"/>
        <v>399</v>
      </c>
      <c r="K193" s="22" t="s">
        <v>1736</v>
      </c>
      <c r="L193" s="36" t="s">
        <v>84</v>
      </c>
      <c r="M193" s="36" t="s">
        <v>84</v>
      </c>
      <c r="N193" s="37" t="s">
        <v>85</v>
      </c>
      <c r="O193" s="38">
        <v>130.0</v>
      </c>
      <c r="P193" s="38">
        <v>130.0</v>
      </c>
      <c r="Q193" s="38">
        <v>90.0</v>
      </c>
      <c r="R193" s="38">
        <v>170.0</v>
      </c>
      <c r="S193" s="43" t="s">
        <v>1737</v>
      </c>
      <c r="T193" s="70" t="s">
        <v>1738</v>
      </c>
      <c r="U193" s="38" t="s">
        <v>1739</v>
      </c>
      <c r="V193" s="38" t="s">
        <v>795</v>
      </c>
      <c r="W193" s="38" t="s">
        <v>90</v>
      </c>
      <c r="X193" s="38">
        <v>395.0</v>
      </c>
      <c r="Y193" s="40" t="s">
        <v>91</v>
      </c>
      <c r="Z193" s="38" t="s">
        <v>91</v>
      </c>
      <c r="AA193" s="38" t="s">
        <v>92</v>
      </c>
      <c r="AB193" s="38" t="s">
        <v>93</v>
      </c>
      <c r="AC193" s="41" t="s">
        <v>1740</v>
      </c>
      <c r="AD193" s="38" t="s">
        <v>95</v>
      </c>
      <c r="AE193" s="84" t="s">
        <v>1741</v>
      </c>
      <c r="AF193" s="70" t="s">
        <v>1742</v>
      </c>
      <c r="AG193" s="38" t="s">
        <v>98</v>
      </c>
      <c r="AH193" s="38" t="s">
        <v>99</v>
      </c>
      <c r="AI193" s="44" t="s">
        <v>100</v>
      </c>
      <c r="AJ193" s="44">
        <v>0.0</v>
      </c>
      <c r="AK193" s="63" t="str">
        <f t="shared" si="16"/>
        <v>https://getfile.dokpub.com/yandex/get/https://disk.yandex.ru/d/dYChsgk-aLKV8A/v1.mp4</v>
      </c>
      <c r="AL193" s="46" t="s">
        <v>102</v>
      </c>
      <c r="AM193" s="46" t="s">
        <v>103</v>
      </c>
      <c r="AN193" s="46" t="s">
        <v>104</v>
      </c>
      <c r="AO193" s="46" t="s">
        <v>105</v>
      </c>
      <c r="AP193" s="46" t="s">
        <v>106</v>
      </c>
      <c r="AQ193" s="46">
        <f t="shared" si="3"/>
        <v>504</v>
      </c>
      <c r="AR193" s="47">
        <f t="shared" si="4"/>
        <v>0.28</v>
      </c>
      <c r="AS193" s="46" t="s">
        <v>107</v>
      </c>
      <c r="AT193" s="46" t="s">
        <v>108</v>
      </c>
      <c r="AU193" s="46" t="s">
        <v>109</v>
      </c>
      <c r="AV193" s="46" t="s">
        <v>110</v>
      </c>
      <c r="AW193" s="46" t="s">
        <v>111</v>
      </c>
      <c r="AX193" s="48" t="s">
        <v>155</v>
      </c>
      <c r="AY193" s="49">
        <v>85.0</v>
      </c>
      <c r="AZ193" s="49">
        <v>142.0</v>
      </c>
      <c r="BA193" s="86">
        <f>IFERROR(__xludf.DUMMYFUNCTION("IMPORTRANGE(""https://docs.google.com/spreadsheets/d/1K9FdSDDcIaIccULM3XeD8ehMwbjQB3kapl3RppOhYx4/edit?usp=sharing"",""D49"")"),98.0)</f>
        <v>98</v>
      </c>
      <c r="BB193" s="123">
        <v>10.0</v>
      </c>
      <c r="BC193" s="123">
        <v>10.0</v>
      </c>
      <c r="BD193" s="51">
        <v>0.2</v>
      </c>
      <c r="BE193" s="46">
        <f t="shared" si="5"/>
        <v>79.8</v>
      </c>
      <c r="BF193" s="52"/>
      <c r="BG193" s="53">
        <f t="shared" si="6"/>
        <v>116.2</v>
      </c>
      <c r="BH193" s="53">
        <f t="shared" si="7"/>
        <v>59.2</v>
      </c>
      <c r="BI193" s="54">
        <f t="shared" si="8"/>
        <v>0.2912280702</v>
      </c>
      <c r="BJ193" s="47">
        <f t="shared" si="9"/>
        <v>0.1483709273</v>
      </c>
      <c r="BK193" s="55">
        <f t="shared" si="10"/>
        <v>0.28</v>
      </c>
      <c r="BL193" s="56">
        <f t="shared" si="11"/>
        <v>507</v>
      </c>
      <c r="BM193" s="57">
        <f t="shared" si="12"/>
        <v>0.2871794872</v>
      </c>
      <c r="BN193" s="46">
        <f t="shared" si="13"/>
        <v>1.989</v>
      </c>
      <c r="BO193" s="46">
        <v>25.0</v>
      </c>
      <c r="BP193" s="46">
        <v>7.0</v>
      </c>
      <c r="BQ193" s="47">
        <v>1.25</v>
      </c>
      <c r="BR193" s="46">
        <f t="shared" si="14"/>
        <v>40</v>
      </c>
      <c r="BS193" s="46">
        <f t="shared" si="15"/>
        <v>102</v>
      </c>
      <c r="BT193" s="46" t="s">
        <v>113</v>
      </c>
      <c r="BU193" s="124"/>
      <c r="BV193" s="125" t="str">
        <f>IFERROR(__xludf.DUMMYFUNCTION("IMPORTRANGE(""https://docs.google.com/spreadsheets/d/1K9FdSDDcIaIccULM3XeD8ehMwbjQB3kapl3RppOhYx4/edit?usp=sharing"",""B49"")"),"ИП-81")</f>
        <v>ИП-81</v>
      </c>
      <c r="BW193" s="59" t="s">
        <v>1743</v>
      </c>
      <c r="BX193" s="82" t="s">
        <v>1744</v>
      </c>
      <c r="BY193" s="61" t="str">
        <f t="shared" si="35"/>
        <v>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v>
      </c>
      <c r="BZ193" s="66" t="s">
        <v>1745</v>
      </c>
      <c r="CA193" s="59" t="s">
        <v>1740</v>
      </c>
      <c r="CB193" s="62"/>
      <c r="CC193" s="59"/>
    </row>
    <row r="194" ht="30.0" customHeight="1">
      <c r="A194" s="77"/>
      <c r="B194" s="27" t="s">
        <v>1746</v>
      </c>
      <c r="C194" s="28" t="str">
        <f>IF(C195 = "стоп", "стоп" , "")</f>
        <v>стоп</v>
      </c>
      <c r="D194" s="29">
        <f t="shared" si="34"/>
        <v>0</v>
      </c>
      <c r="E194" s="30" t="s">
        <v>1747</v>
      </c>
      <c r="F194" s="104" t="s">
        <v>1748</v>
      </c>
      <c r="G194" s="105" t="s">
        <v>1749</v>
      </c>
      <c r="H194" s="33">
        <v>1100.0</v>
      </c>
      <c r="I194" s="34">
        <v>0.44</v>
      </c>
      <c r="J194" s="35">
        <f t="shared" si="2"/>
        <v>616</v>
      </c>
      <c r="K194" s="22" t="s">
        <v>1750</v>
      </c>
      <c r="L194" s="36" t="s">
        <v>84</v>
      </c>
      <c r="M194" s="36" t="s">
        <v>84</v>
      </c>
      <c r="N194" s="37" t="s">
        <v>85</v>
      </c>
      <c r="O194" s="38">
        <v>240.0</v>
      </c>
      <c r="P194" s="38">
        <v>140.0</v>
      </c>
      <c r="Q194" s="38">
        <v>120.0</v>
      </c>
      <c r="R194" s="38">
        <v>220.0</v>
      </c>
      <c r="S194" s="43" t="s">
        <v>1751</v>
      </c>
      <c r="T194" s="70" t="s">
        <v>1738</v>
      </c>
      <c r="U194" s="38" t="s">
        <v>1739</v>
      </c>
      <c r="V194" s="38" t="s">
        <v>795</v>
      </c>
      <c r="W194" s="38" t="s">
        <v>90</v>
      </c>
      <c r="X194" s="38">
        <v>395.0</v>
      </c>
      <c r="Y194" s="40" t="s">
        <v>91</v>
      </c>
      <c r="Z194" s="38">
        <v>1.0</v>
      </c>
      <c r="AA194" s="38" t="s">
        <v>92</v>
      </c>
      <c r="AB194" s="38" t="s">
        <v>93</v>
      </c>
      <c r="AC194" s="41" t="s">
        <v>1752</v>
      </c>
      <c r="AD194" s="38" t="s">
        <v>95</v>
      </c>
      <c r="AE194" s="84" t="s">
        <v>1741</v>
      </c>
      <c r="AF194" s="70" t="s">
        <v>1742</v>
      </c>
      <c r="AG194" s="38" t="s">
        <v>98</v>
      </c>
      <c r="AH194" s="38" t="s">
        <v>99</v>
      </c>
      <c r="AI194" s="44" t="s">
        <v>100</v>
      </c>
      <c r="AJ194" s="44">
        <v>0.0</v>
      </c>
      <c r="AK194" s="63" t="str">
        <f t="shared" si="16"/>
        <v>https://getfile.dokpub.com/yandex/get/https://disk.yandex.ru/d/dYChsgk-aLKV8A/v1.mp4</v>
      </c>
      <c r="AL194" s="46" t="s">
        <v>102</v>
      </c>
      <c r="AM194" s="46" t="s">
        <v>103</v>
      </c>
      <c r="AN194" s="46" t="s">
        <v>104</v>
      </c>
      <c r="AO194" s="46" t="s">
        <v>105</v>
      </c>
      <c r="AP194" s="46" t="s">
        <v>106</v>
      </c>
      <c r="AQ194" s="46">
        <f t="shared" si="3"/>
        <v>737</v>
      </c>
      <c r="AR194" s="47">
        <f t="shared" si="4"/>
        <v>0.33</v>
      </c>
      <c r="AS194" s="46" t="s">
        <v>107</v>
      </c>
      <c r="AT194" s="46" t="s">
        <v>108</v>
      </c>
      <c r="AU194" s="46" t="s">
        <v>109</v>
      </c>
      <c r="AV194" s="46" t="s">
        <v>110</v>
      </c>
      <c r="AW194" s="46" t="s">
        <v>111</v>
      </c>
      <c r="AX194" s="48" t="s">
        <v>155</v>
      </c>
      <c r="AY194" s="49">
        <v>98.0</v>
      </c>
      <c r="AZ194" s="49">
        <v>158.0</v>
      </c>
      <c r="BA194" s="126">
        <f>BA193*2</f>
        <v>196</v>
      </c>
      <c r="BB194" s="127">
        <v>10.0</v>
      </c>
      <c r="BC194" s="127">
        <v>10.0</v>
      </c>
      <c r="BD194" s="51">
        <v>0.2</v>
      </c>
      <c r="BE194" s="46">
        <f t="shared" si="5"/>
        <v>123.2</v>
      </c>
      <c r="BF194" s="52"/>
      <c r="BG194" s="53">
        <f t="shared" si="6"/>
        <v>178.8</v>
      </c>
      <c r="BH194" s="53">
        <f t="shared" si="7"/>
        <v>118.8</v>
      </c>
      <c r="BI194" s="54">
        <f t="shared" si="8"/>
        <v>0.2902597403</v>
      </c>
      <c r="BJ194" s="47">
        <f t="shared" si="9"/>
        <v>0.1928571429</v>
      </c>
      <c r="BK194" s="55">
        <f t="shared" si="10"/>
        <v>0.33</v>
      </c>
      <c r="BL194" s="56">
        <f t="shared" si="11"/>
        <v>742</v>
      </c>
      <c r="BM194" s="57">
        <f t="shared" si="12"/>
        <v>0.2959568733</v>
      </c>
      <c r="BN194" s="46">
        <f t="shared" si="13"/>
        <v>3.696</v>
      </c>
      <c r="BO194" s="46">
        <v>25.0</v>
      </c>
      <c r="BP194" s="46">
        <v>7.0</v>
      </c>
      <c r="BQ194" s="47">
        <v>1.25</v>
      </c>
      <c r="BR194" s="46">
        <f t="shared" si="14"/>
        <v>57.5</v>
      </c>
      <c r="BS194" s="46">
        <f t="shared" si="15"/>
        <v>100.5</v>
      </c>
      <c r="BT194" s="46" t="s">
        <v>122</v>
      </c>
      <c r="BU194" s="65"/>
      <c r="BV194" s="59"/>
      <c r="BW194" s="59"/>
      <c r="BX194" s="60"/>
      <c r="BY194" s="61" t="str">
        <f t="shared" si="35"/>
        <v>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v>
      </c>
      <c r="BZ194" s="66" t="s">
        <v>1753</v>
      </c>
      <c r="CA194" s="59" t="s">
        <v>1752</v>
      </c>
      <c r="CB194" s="62"/>
      <c r="CC194" s="59"/>
    </row>
    <row r="195" ht="30.0" customHeight="1">
      <c r="A195" s="77"/>
      <c r="B195" s="136" t="s">
        <v>1754</v>
      </c>
      <c r="C195" s="68" t="str">
        <f>IF('Стоп-лист'!D$5 = "стоп", "стоп" , "")</f>
        <v>стоп</v>
      </c>
      <c r="D195" s="29">
        <f t="shared" si="34"/>
        <v>0</v>
      </c>
      <c r="E195" s="30" t="s">
        <v>1755</v>
      </c>
      <c r="F195" s="104" t="s">
        <v>1756</v>
      </c>
      <c r="G195" s="105" t="s">
        <v>1757</v>
      </c>
      <c r="H195" s="33">
        <v>1500.0</v>
      </c>
      <c r="I195" s="34">
        <v>0.41</v>
      </c>
      <c r="J195" s="35">
        <f t="shared" si="2"/>
        <v>885</v>
      </c>
      <c r="K195" s="22" t="s">
        <v>1758</v>
      </c>
      <c r="L195" s="36" t="s">
        <v>84</v>
      </c>
      <c r="M195" s="36" t="s">
        <v>84</v>
      </c>
      <c r="N195" s="37" t="s">
        <v>85</v>
      </c>
      <c r="O195" s="38">
        <v>340.0</v>
      </c>
      <c r="P195" s="38">
        <v>150.0</v>
      </c>
      <c r="Q195" s="38">
        <v>120.0</v>
      </c>
      <c r="R195" s="38">
        <v>230.0</v>
      </c>
      <c r="S195" s="43" t="s">
        <v>1759</v>
      </c>
      <c r="T195" s="70" t="s">
        <v>1738</v>
      </c>
      <c r="U195" s="38" t="s">
        <v>1739</v>
      </c>
      <c r="V195" s="38" t="s">
        <v>795</v>
      </c>
      <c r="W195" s="38" t="s">
        <v>90</v>
      </c>
      <c r="X195" s="38">
        <v>395.0</v>
      </c>
      <c r="Y195" s="40" t="s">
        <v>91</v>
      </c>
      <c r="Z195" s="38">
        <v>1.5</v>
      </c>
      <c r="AA195" s="38" t="s">
        <v>92</v>
      </c>
      <c r="AB195" s="38" t="s">
        <v>93</v>
      </c>
      <c r="AC195" s="41" t="s">
        <v>1760</v>
      </c>
      <c r="AD195" s="38" t="s">
        <v>95</v>
      </c>
      <c r="AE195" s="84" t="s">
        <v>1741</v>
      </c>
      <c r="AF195" s="70" t="s">
        <v>1742</v>
      </c>
      <c r="AG195" s="38" t="s">
        <v>98</v>
      </c>
      <c r="AH195" s="38" t="s">
        <v>99</v>
      </c>
      <c r="AI195" s="44" t="s">
        <v>100</v>
      </c>
      <c r="AJ195" s="44">
        <v>0.0</v>
      </c>
      <c r="AK195" s="63" t="str">
        <f t="shared" si="16"/>
        <v>https://getfile.dokpub.com/yandex/get/https://disk.yandex.ru/d/dYChsgk-aLKV8A/v1.mp4</v>
      </c>
      <c r="AL195" s="46" t="s">
        <v>102</v>
      </c>
      <c r="AM195" s="46" t="s">
        <v>103</v>
      </c>
      <c r="AN195" s="46" t="s">
        <v>104</v>
      </c>
      <c r="AO195" s="46" t="s">
        <v>105</v>
      </c>
      <c r="AP195" s="46" t="s">
        <v>106</v>
      </c>
      <c r="AQ195" s="46">
        <f t="shared" si="3"/>
        <v>1020</v>
      </c>
      <c r="AR195" s="47">
        <f t="shared" si="4"/>
        <v>0.32</v>
      </c>
      <c r="AS195" s="46" t="s">
        <v>107</v>
      </c>
      <c r="AT195" s="46" t="s">
        <v>108</v>
      </c>
      <c r="AU195" s="46" t="s">
        <v>109</v>
      </c>
      <c r="AV195" s="46" t="s">
        <v>110</v>
      </c>
      <c r="AW195" s="46" t="s">
        <v>111</v>
      </c>
      <c r="AX195" s="48" t="s">
        <v>155</v>
      </c>
      <c r="AY195" s="49">
        <v>121.0</v>
      </c>
      <c r="AZ195" s="49">
        <v>183.0</v>
      </c>
      <c r="BA195" s="126">
        <f>BA193*3</f>
        <v>294</v>
      </c>
      <c r="BB195" s="127">
        <v>15.0</v>
      </c>
      <c r="BC195" s="127">
        <v>15.0</v>
      </c>
      <c r="BD195" s="51">
        <v>0.2</v>
      </c>
      <c r="BE195" s="46">
        <f t="shared" si="5"/>
        <v>177</v>
      </c>
      <c r="BF195" s="52"/>
      <c r="BG195" s="53">
        <f t="shared" si="6"/>
        <v>263</v>
      </c>
      <c r="BH195" s="53">
        <f t="shared" si="7"/>
        <v>201</v>
      </c>
      <c r="BI195" s="47">
        <f t="shared" si="8"/>
        <v>0.2971751412</v>
      </c>
      <c r="BJ195" s="47">
        <f t="shared" si="9"/>
        <v>0.2271186441</v>
      </c>
      <c r="BK195" s="55">
        <f t="shared" si="10"/>
        <v>0.32</v>
      </c>
      <c r="BL195" s="56">
        <f t="shared" si="11"/>
        <v>1020</v>
      </c>
      <c r="BM195" s="57">
        <f t="shared" si="12"/>
        <v>0.3029411765</v>
      </c>
      <c r="BN195" s="46">
        <f t="shared" si="13"/>
        <v>4.14</v>
      </c>
      <c r="BO195" s="46">
        <v>25.0</v>
      </c>
      <c r="BP195" s="46">
        <v>7.0</v>
      </c>
      <c r="BQ195" s="47">
        <v>1.25</v>
      </c>
      <c r="BR195" s="46">
        <f t="shared" si="14"/>
        <v>66.25</v>
      </c>
      <c r="BS195" s="46">
        <f t="shared" si="15"/>
        <v>116.75</v>
      </c>
      <c r="BT195" s="46" t="s">
        <v>131</v>
      </c>
      <c r="BU195" s="65"/>
      <c r="BV195" s="59"/>
      <c r="BW195" s="59"/>
      <c r="BX195" s="60"/>
      <c r="BY195" s="61" t="str">
        <f t="shared" si="35"/>
        <v>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v>
      </c>
      <c r="BZ195" s="66" t="s">
        <v>1761</v>
      </c>
      <c r="CA195" s="59" t="s">
        <v>1760</v>
      </c>
      <c r="CB195" s="62"/>
      <c r="CC195" s="59"/>
    </row>
    <row r="196" ht="30.0" customHeight="1">
      <c r="A196" s="77"/>
      <c r="B196" s="136" t="s">
        <v>1762</v>
      </c>
      <c r="C196" s="68" t="str">
        <f>IF('Стоп-лист'!C$5 = "стоп", "стоп" , "")</f>
        <v>стоп</v>
      </c>
      <c r="D196" s="29">
        <f t="shared" si="34"/>
        <v>0</v>
      </c>
      <c r="E196" s="30" t="s">
        <v>1763</v>
      </c>
      <c r="F196" s="104" t="s">
        <v>1764</v>
      </c>
      <c r="G196" s="105" t="s">
        <v>1765</v>
      </c>
      <c r="H196" s="33">
        <v>2900.0</v>
      </c>
      <c r="I196" s="34">
        <v>0.44</v>
      </c>
      <c r="J196" s="35">
        <f t="shared" si="2"/>
        <v>1624</v>
      </c>
      <c r="K196" s="22" t="s">
        <v>1766</v>
      </c>
      <c r="L196" s="36" t="s">
        <v>84</v>
      </c>
      <c r="M196" s="36" t="s">
        <v>84</v>
      </c>
      <c r="N196" s="37" t="s">
        <v>85</v>
      </c>
      <c r="O196" s="38">
        <v>675.0</v>
      </c>
      <c r="P196" s="38">
        <v>200.0</v>
      </c>
      <c r="Q196" s="38">
        <v>150.0</v>
      </c>
      <c r="R196" s="38">
        <v>300.0</v>
      </c>
      <c r="S196" s="43" t="s">
        <v>1767</v>
      </c>
      <c r="T196" s="70" t="s">
        <v>1738</v>
      </c>
      <c r="U196" s="38" t="s">
        <v>1739</v>
      </c>
      <c r="V196" s="38" t="s">
        <v>795</v>
      </c>
      <c r="W196" s="38" t="s">
        <v>90</v>
      </c>
      <c r="X196" s="38">
        <v>395.0</v>
      </c>
      <c r="Y196" s="40">
        <v>1.0</v>
      </c>
      <c r="Z196" s="38">
        <v>1.5</v>
      </c>
      <c r="AA196" s="38" t="s">
        <v>92</v>
      </c>
      <c r="AB196" s="38" t="s">
        <v>93</v>
      </c>
      <c r="AC196" s="41" t="s">
        <v>1768</v>
      </c>
      <c r="AD196" s="38" t="s">
        <v>95</v>
      </c>
      <c r="AE196" s="84" t="s">
        <v>1741</v>
      </c>
      <c r="AF196" s="70" t="s">
        <v>1742</v>
      </c>
      <c r="AG196" s="38" t="s">
        <v>98</v>
      </c>
      <c r="AH196" s="38" t="s">
        <v>99</v>
      </c>
      <c r="AI196" s="44" t="s">
        <v>100</v>
      </c>
      <c r="AJ196" s="44">
        <v>0.0</v>
      </c>
      <c r="AK196" s="63" t="str">
        <f t="shared" si="16"/>
        <v>https://getfile.dokpub.com/yandex/get/https://disk.yandex.ru/d/dYChsgk-aLKV8A/v1.mp4</v>
      </c>
      <c r="AL196" s="46" t="s">
        <v>102</v>
      </c>
      <c r="AM196" s="46" t="s">
        <v>103</v>
      </c>
      <c r="AN196" s="46" t="s">
        <v>104</v>
      </c>
      <c r="AO196" s="46" t="s">
        <v>105</v>
      </c>
      <c r="AP196" s="46" t="s">
        <v>106</v>
      </c>
      <c r="AQ196" s="46">
        <f t="shared" si="3"/>
        <v>1827</v>
      </c>
      <c r="AR196" s="47">
        <f t="shared" si="4"/>
        <v>0.37</v>
      </c>
      <c r="AS196" s="46" t="s">
        <v>107</v>
      </c>
      <c r="AT196" s="46" t="s">
        <v>108</v>
      </c>
      <c r="AU196" s="46" t="s">
        <v>109</v>
      </c>
      <c r="AV196" s="46" t="s">
        <v>110</v>
      </c>
      <c r="AW196" s="46" t="s">
        <v>111</v>
      </c>
      <c r="AX196" s="48" t="s">
        <v>155</v>
      </c>
      <c r="AY196" s="49">
        <v>194.0</v>
      </c>
      <c r="AZ196" s="49">
        <v>277.0</v>
      </c>
      <c r="BA196" s="126">
        <f>BA195*2</f>
        <v>588</v>
      </c>
      <c r="BB196" s="127">
        <v>20.0</v>
      </c>
      <c r="BC196" s="127">
        <v>20.0</v>
      </c>
      <c r="BD196" s="51">
        <v>0.2</v>
      </c>
      <c r="BE196" s="46">
        <f t="shared" si="5"/>
        <v>324.8</v>
      </c>
      <c r="BF196" s="52"/>
      <c r="BG196" s="53">
        <f t="shared" si="6"/>
        <v>477.2</v>
      </c>
      <c r="BH196" s="53">
        <f t="shared" si="7"/>
        <v>394.2</v>
      </c>
      <c r="BI196" s="47">
        <f t="shared" si="8"/>
        <v>0.2938423645</v>
      </c>
      <c r="BJ196" s="47">
        <f t="shared" si="9"/>
        <v>0.2427339901</v>
      </c>
      <c r="BK196" s="55">
        <f t="shared" si="10"/>
        <v>0.37</v>
      </c>
      <c r="BL196" s="56">
        <f t="shared" si="11"/>
        <v>1835</v>
      </c>
      <c r="BM196" s="57">
        <f t="shared" si="12"/>
        <v>0.3068119891</v>
      </c>
      <c r="BN196" s="46">
        <f t="shared" si="13"/>
        <v>9</v>
      </c>
      <c r="BO196" s="46">
        <v>25.0</v>
      </c>
      <c r="BP196" s="46">
        <v>7.0</v>
      </c>
      <c r="BQ196" s="47">
        <v>1.25</v>
      </c>
      <c r="BR196" s="46">
        <f t="shared" si="14"/>
        <v>101.25</v>
      </c>
      <c r="BS196" s="46">
        <f t="shared" si="15"/>
        <v>175.75</v>
      </c>
      <c r="BT196" s="46" t="s">
        <v>139</v>
      </c>
      <c r="BU196" s="65"/>
      <c r="BV196" s="59"/>
      <c r="BW196" s="59"/>
      <c r="BX196" s="60"/>
      <c r="BY196" s="61" t="str">
        <f t="shared" si="35"/>
        <v>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v>
      </c>
      <c r="BZ196" s="66" t="s">
        <v>1769</v>
      </c>
      <c r="CA196" s="59" t="s">
        <v>1768</v>
      </c>
      <c r="CB196" s="62"/>
      <c r="CC196" s="59"/>
    </row>
    <row r="197" ht="30.0" customHeight="1">
      <c r="A197" s="77"/>
      <c r="B197" s="136" t="s">
        <v>1770</v>
      </c>
      <c r="C197" s="68" t="str">
        <f>IF('Стоп-лист'!C$5 = "стоп", "стоп" , "")</f>
        <v>стоп</v>
      </c>
      <c r="D197" s="29">
        <f t="shared" si="34"/>
        <v>0</v>
      </c>
      <c r="E197" s="30" t="s">
        <v>1771</v>
      </c>
      <c r="F197" s="104" t="s">
        <v>1772</v>
      </c>
      <c r="G197" s="105" t="s">
        <v>1773</v>
      </c>
      <c r="H197" s="33">
        <v>4400.0</v>
      </c>
      <c r="I197" s="34">
        <v>0.44999999999999996</v>
      </c>
      <c r="J197" s="35">
        <f t="shared" si="2"/>
        <v>2420</v>
      </c>
      <c r="K197" s="22" t="s">
        <v>1774</v>
      </c>
      <c r="L197" s="36" t="s">
        <v>84</v>
      </c>
      <c r="M197" s="36" t="s">
        <v>84</v>
      </c>
      <c r="N197" s="37" t="s">
        <v>85</v>
      </c>
      <c r="O197" s="38">
        <v>970.0</v>
      </c>
      <c r="P197" s="38">
        <v>270.0</v>
      </c>
      <c r="Q197" s="38">
        <v>180.0</v>
      </c>
      <c r="R197" s="38">
        <v>270.0</v>
      </c>
      <c r="S197" s="43" t="s">
        <v>1775</v>
      </c>
      <c r="T197" s="70" t="s">
        <v>1738</v>
      </c>
      <c r="U197" s="38" t="s">
        <v>1739</v>
      </c>
      <c r="V197" s="38" t="s">
        <v>795</v>
      </c>
      <c r="W197" s="38" t="s">
        <v>90</v>
      </c>
      <c r="X197" s="38">
        <v>395.0</v>
      </c>
      <c r="Y197" s="40">
        <v>1.5</v>
      </c>
      <c r="Z197" s="38">
        <v>1.5</v>
      </c>
      <c r="AA197" s="38" t="s">
        <v>92</v>
      </c>
      <c r="AB197" s="38" t="s">
        <v>93</v>
      </c>
      <c r="AC197" s="41" t="s">
        <v>1776</v>
      </c>
      <c r="AD197" s="38" t="s">
        <v>95</v>
      </c>
      <c r="AE197" s="84" t="s">
        <v>1741</v>
      </c>
      <c r="AF197" s="70" t="s">
        <v>1742</v>
      </c>
      <c r="AG197" s="38" t="s">
        <v>98</v>
      </c>
      <c r="AH197" s="38" t="s">
        <v>99</v>
      </c>
      <c r="AI197" s="44" t="s">
        <v>100</v>
      </c>
      <c r="AJ197" s="44">
        <v>0.0</v>
      </c>
      <c r="AK197" s="63" t="str">
        <f t="shared" si="16"/>
        <v>https://getfile.dokpub.com/yandex/get/https://disk.yandex.ru/d/dYChsgk-aLKV8A/v1.mp4</v>
      </c>
      <c r="AL197" s="46" t="s">
        <v>102</v>
      </c>
      <c r="AM197" s="46" t="s">
        <v>103</v>
      </c>
      <c r="AN197" s="46" t="s">
        <v>104</v>
      </c>
      <c r="AO197" s="46" t="s">
        <v>105</v>
      </c>
      <c r="AP197" s="46" t="s">
        <v>106</v>
      </c>
      <c r="AQ197" s="46">
        <f t="shared" si="3"/>
        <v>2684</v>
      </c>
      <c r="AR197" s="47">
        <f t="shared" si="4"/>
        <v>0.39</v>
      </c>
      <c r="AS197" s="46" t="s">
        <v>107</v>
      </c>
      <c r="AT197" s="46" t="s">
        <v>108</v>
      </c>
      <c r="AU197" s="46" t="s">
        <v>109</v>
      </c>
      <c r="AV197" s="46" t="s">
        <v>110</v>
      </c>
      <c r="AW197" s="46" t="s">
        <v>111</v>
      </c>
      <c r="AX197" s="48" t="s">
        <v>155</v>
      </c>
      <c r="AY197" s="49">
        <v>290.0</v>
      </c>
      <c r="AZ197" s="49">
        <v>399.0</v>
      </c>
      <c r="BA197" s="126">
        <f>BA195*3</f>
        <v>882</v>
      </c>
      <c r="BB197" s="127">
        <v>30.0</v>
      </c>
      <c r="BC197" s="127">
        <v>30.0</v>
      </c>
      <c r="BD197" s="51">
        <v>0.2</v>
      </c>
      <c r="BE197" s="46">
        <f t="shared" si="5"/>
        <v>484</v>
      </c>
      <c r="BF197" s="52"/>
      <c r="BG197" s="53">
        <f t="shared" si="6"/>
        <v>704</v>
      </c>
      <c r="BH197" s="53">
        <f t="shared" si="7"/>
        <v>595</v>
      </c>
      <c r="BI197" s="47">
        <f t="shared" si="8"/>
        <v>0.2909090909</v>
      </c>
      <c r="BJ197" s="47">
        <f t="shared" si="9"/>
        <v>0.2458677686</v>
      </c>
      <c r="BK197" s="55">
        <f t="shared" si="10"/>
        <v>0.39</v>
      </c>
      <c r="BL197" s="56">
        <f t="shared" si="11"/>
        <v>2723</v>
      </c>
      <c r="BM197" s="57">
        <f t="shared" si="12"/>
        <v>0.3075284613</v>
      </c>
      <c r="BN197" s="46">
        <f t="shared" si="13"/>
        <v>13.122</v>
      </c>
      <c r="BO197" s="46">
        <v>25.0</v>
      </c>
      <c r="BP197" s="46">
        <v>7.0</v>
      </c>
      <c r="BQ197" s="47">
        <v>1.25</v>
      </c>
      <c r="BR197" s="46">
        <f t="shared" si="14"/>
        <v>145</v>
      </c>
      <c r="BS197" s="46">
        <f t="shared" si="15"/>
        <v>254</v>
      </c>
      <c r="BT197" s="46" t="s">
        <v>147</v>
      </c>
      <c r="BU197" s="65"/>
      <c r="BV197" s="59"/>
      <c r="BW197" s="59"/>
      <c r="BX197" s="60"/>
      <c r="BY197" s="61" t="str">
        <f t="shared" si="35"/>
        <v>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v>
      </c>
      <c r="BZ197" s="66" t="s">
        <v>1777</v>
      </c>
      <c r="CA197" s="59" t="s">
        <v>1776</v>
      </c>
      <c r="CB197" s="62"/>
      <c r="CC197" s="59"/>
    </row>
    <row r="198" ht="30.0" customHeight="1">
      <c r="A198" s="77"/>
      <c r="B198" s="136" t="s">
        <v>1778</v>
      </c>
      <c r="C198" s="68" t="str">
        <f>IF('Стоп-лист'!C$5 = "стоп", "стоп" , "")</f>
        <v>стоп</v>
      </c>
      <c r="D198" s="29">
        <f t="shared" si="34"/>
        <v>0</v>
      </c>
      <c r="E198" s="30" t="s">
        <v>1779</v>
      </c>
      <c r="F198" s="140" t="s">
        <v>1780</v>
      </c>
      <c r="G198" s="105" t="s">
        <v>1781</v>
      </c>
      <c r="H198" s="33">
        <v>5100.0</v>
      </c>
      <c r="I198" s="34">
        <v>0.4</v>
      </c>
      <c r="J198" s="35">
        <f t="shared" si="2"/>
        <v>3060</v>
      </c>
      <c r="K198" s="22" t="s">
        <v>1782</v>
      </c>
      <c r="L198" s="36" t="s">
        <v>84</v>
      </c>
      <c r="M198" s="36" t="s">
        <v>84</v>
      </c>
      <c r="N198" s="37" t="s">
        <v>85</v>
      </c>
      <c r="O198" s="38">
        <v>846.0</v>
      </c>
      <c r="P198" s="38">
        <v>300.0</v>
      </c>
      <c r="Q198" s="38">
        <v>70.0</v>
      </c>
      <c r="R198" s="38">
        <v>400.0</v>
      </c>
      <c r="S198" s="43" t="s">
        <v>1783</v>
      </c>
      <c r="T198" s="70" t="s">
        <v>1738</v>
      </c>
      <c r="U198" s="38" t="s">
        <v>1739</v>
      </c>
      <c r="V198" s="38" t="s">
        <v>795</v>
      </c>
      <c r="W198" s="38" t="s">
        <v>90</v>
      </c>
      <c r="X198" s="38">
        <v>395.0</v>
      </c>
      <c r="Y198" s="40">
        <v>2.0</v>
      </c>
      <c r="Z198" s="38">
        <v>1.5</v>
      </c>
      <c r="AA198" s="38" t="s">
        <v>92</v>
      </c>
      <c r="AB198" s="38" t="s">
        <v>93</v>
      </c>
      <c r="AC198" s="41" t="s">
        <v>1784</v>
      </c>
      <c r="AD198" s="38" t="s">
        <v>95</v>
      </c>
      <c r="AE198" s="84" t="s">
        <v>1741</v>
      </c>
      <c r="AF198" s="70" t="s">
        <v>1742</v>
      </c>
      <c r="AG198" s="38" t="s">
        <v>98</v>
      </c>
      <c r="AH198" s="38" t="s">
        <v>99</v>
      </c>
      <c r="AI198" s="44" t="s">
        <v>100</v>
      </c>
      <c r="AJ198" s="44">
        <v>0.0</v>
      </c>
      <c r="AK198" s="63" t="str">
        <f t="shared" si="16"/>
        <v>https://getfile.dokpub.com/yandex/get/https://disk.yandex.ru/d/dYChsgk-aLKV8A/v1.mp4</v>
      </c>
      <c r="AL198" s="46" t="s">
        <v>102</v>
      </c>
      <c r="AM198" s="46" t="s">
        <v>103</v>
      </c>
      <c r="AN198" s="46" t="s">
        <v>104</v>
      </c>
      <c r="AO198" s="46" t="s">
        <v>105</v>
      </c>
      <c r="AP198" s="46" t="s">
        <v>106</v>
      </c>
      <c r="AQ198" s="46">
        <f t="shared" si="3"/>
        <v>3366</v>
      </c>
      <c r="AR198" s="47">
        <f t="shared" si="4"/>
        <v>0.34</v>
      </c>
      <c r="AS198" s="46" t="s">
        <v>107</v>
      </c>
      <c r="AT198" s="46" t="s">
        <v>108</v>
      </c>
      <c r="AU198" s="46" t="s">
        <v>109</v>
      </c>
      <c r="AV198" s="46" t="s">
        <v>110</v>
      </c>
      <c r="AW198" s="46" t="s">
        <v>111</v>
      </c>
      <c r="AX198" s="48" t="s">
        <v>112</v>
      </c>
      <c r="AY198" s="49">
        <v>281.0</v>
      </c>
      <c r="AZ198" s="49">
        <v>378.0</v>
      </c>
      <c r="BA198" s="126">
        <f>BA196*2</f>
        <v>1176</v>
      </c>
      <c r="BB198" s="127">
        <v>30.0</v>
      </c>
      <c r="BC198" s="127">
        <v>80.0</v>
      </c>
      <c r="BD198" s="51">
        <v>0.2</v>
      </c>
      <c r="BE198" s="46">
        <f t="shared" si="5"/>
        <v>612</v>
      </c>
      <c r="BF198" s="52"/>
      <c r="BG198" s="53">
        <f t="shared" si="6"/>
        <v>881</v>
      </c>
      <c r="BH198" s="53">
        <f t="shared" si="7"/>
        <v>784</v>
      </c>
      <c r="BI198" s="47">
        <f t="shared" si="8"/>
        <v>0.2879084967</v>
      </c>
      <c r="BJ198" s="47">
        <f t="shared" si="9"/>
        <v>0.2562091503</v>
      </c>
      <c r="BK198" s="55">
        <f t="shared" si="10"/>
        <v>0.34</v>
      </c>
      <c r="BL198" s="56">
        <f t="shared" si="11"/>
        <v>3397</v>
      </c>
      <c r="BM198" s="57">
        <f t="shared" si="12"/>
        <v>0.31015602</v>
      </c>
      <c r="BN198" s="46">
        <f t="shared" si="13"/>
        <v>8.4</v>
      </c>
      <c r="BO198" s="46">
        <v>25.0</v>
      </c>
      <c r="BP198" s="46">
        <v>7.0</v>
      </c>
      <c r="BQ198" s="47">
        <v>1.25</v>
      </c>
      <c r="BR198" s="46">
        <f t="shared" si="14"/>
        <v>101.25</v>
      </c>
      <c r="BS198" s="46">
        <f t="shared" si="15"/>
        <v>276.75</v>
      </c>
      <c r="BT198" s="46" t="s">
        <v>156</v>
      </c>
      <c r="BU198" s="65"/>
      <c r="BV198" s="59"/>
      <c r="BW198" s="59"/>
      <c r="BX198" s="60"/>
      <c r="BY198" s="61" t="str">
        <f t="shared" si="35"/>
        <v>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v>
      </c>
      <c r="BZ198" s="66" t="s">
        <v>1785</v>
      </c>
      <c r="CA198" s="59" t="s">
        <v>1784</v>
      </c>
      <c r="CB198" s="62"/>
      <c r="CC198" s="59"/>
    </row>
    <row r="199" ht="30.0" customHeight="1">
      <c r="A199" s="77"/>
      <c r="B199" s="136" t="s">
        <v>1786</v>
      </c>
      <c r="C199" s="68" t="str">
        <f>IF('Стоп-лист'!C$5 = "стоп", "стоп" , "")</f>
        <v>стоп</v>
      </c>
      <c r="D199" s="29">
        <f t="shared" si="34"/>
        <v>0</v>
      </c>
      <c r="E199" s="30" t="s">
        <v>1787</v>
      </c>
      <c r="F199" s="141" t="s">
        <v>1788</v>
      </c>
      <c r="G199" s="105" t="s">
        <v>1789</v>
      </c>
      <c r="H199" s="33">
        <v>6100.0</v>
      </c>
      <c r="I199" s="34">
        <v>0.38</v>
      </c>
      <c r="J199" s="35">
        <f t="shared" si="2"/>
        <v>3782</v>
      </c>
      <c r="K199" s="22" t="s">
        <v>1790</v>
      </c>
      <c r="L199" s="36" t="s">
        <v>84</v>
      </c>
      <c r="M199" s="36" t="s">
        <v>84</v>
      </c>
      <c r="N199" s="37" t="s">
        <v>85</v>
      </c>
      <c r="O199" s="38">
        <v>1057.0</v>
      </c>
      <c r="P199" s="38">
        <v>300.0</v>
      </c>
      <c r="Q199" s="38">
        <v>90.0</v>
      </c>
      <c r="R199" s="38">
        <v>400.0</v>
      </c>
      <c r="S199" s="43" t="s">
        <v>1791</v>
      </c>
      <c r="T199" s="70" t="s">
        <v>1738</v>
      </c>
      <c r="U199" s="38" t="s">
        <v>1739</v>
      </c>
      <c r="V199" s="38" t="s">
        <v>795</v>
      </c>
      <c r="W199" s="38" t="s">
        <v>90</v>
      </c>
      <c r="X199" s="38">
        <v>395.0</v>
      </c>
      <c r="Y199" s="142">
        <v>45048.0</v>
      </c>
      <c r="Z199" s="38">
        <v>1.5</v>
      </c>
      <c r="AA199" s="38" t="s">
        <v>92</v>
      </c>
      <c r="AB199" s="38" t="s">
        <v>93</v>
      </c>
      <c r="AC199" s="41" t="s">
        <v>1792</v>
      </c>
      <c r="AD199" s="38" t="s">
        <v>95</v>
      </c>
      <c r="AE199" s="84" t="s">
        <v>1741</v>
      </c>
      <c r="AF199" s="70" t="s">
        <v>1742</v>
      </c>
      <c r="AG199" s="38" t="s">
        <v>98</v>
      </c>
      <c r="AH199" s="38" t="s">
        <v>99</v>
      </c>
      <c r="AI199" s="44" t="s">
        <v>100</v>
      </c>
      <c r="AJ199" s="44">
        <v>0.0</v>
      </c>
      <c r="AK199" s="63" t="str">
        <f t="shared" si="16"/>
        <v>https://getfile.dokpub.com/yandex/get/https://disk.yandex.ru/d/dYChsgk-aLKV8A/v1.mp4</v>
      </c>
      <c r="AL199" s="46" t="s">
        <v>102</v>
      </c>
      <c r="AM199" s="46" t="s">
        <v>103</v>
      </c>
      <c r="AN199" s="46" t="s">
        <v>104</v>
      </c>
      <c r="AO199" s="46" t="s">
        <v>105</v>
      </c>
      <c r="AP199" s="46" t="s">
        <v>106</v>
      </c>
      <c r="AQ199" s="46">
        <f t="shared" si="3"/>
        <v>4148</v>
      </c>
      <c r="AR199" s="47">
        <f t="shared" si="4"/>
        <v>0.32</v>
      </c>
      <c r="AS199" s="46" t="s">
        <v>107</v>
      </c>
      <c r="AT199" s="46" t="s">
        <v>108</v>
      </c>
      <c r="AU199" s="46" t="s">
        <v>109</v>
      </c>
      <c r="AV199" s="46" t="s">
        <v>110</v>
      </c>
      <c r="AW199" s="46" t="s">
        <v>111</v>
      </c>
      <c r="AX199" s="48" t="s">
        <v>112</v>
      </c>
      <c r="AY199" s="49">
        <v>333.0</v>
      </c>
      <c r="AZ199" s="49">
        <v>443.0</v>
      </c>
      <c r="BA199" s="126">
        <f>BA195*5</f>
        <v>1470</v>
      </c>
      <c r="BB199" s="127">
        <v>40.0</v>
      </c>
      <c r="BC199" s="127">
        <v>80.0</v>
      </c>
      <c r="BD199" s="51">
        <v>0.2</v>
      </c>
      <c r="BE199" s="46">
        <f t="shared" si="5"/>
        <v>756.4</v>
      </c>
      <c r="BF199" s="52"/>
      <c r="BG199" s="53">
        <f t="shared" si="6"/>
        <v>1102.6</v>
      </c>
      <c r="BH199" s="53">
        <f t="shared" si="7"/>
        <v>992.6</v>
      </c>
      <c r="BI199" s="47">
        <f t="shared" si="8"/>
        <v>0.2915388683</v>
      </c>
      <c r="BJ199" s="47">
        <f t="shared" si="9"/>
        <v>0.2624537282</v>
      </c>
      <c r="BK199" s="55">
        <f t="shared" si="10"/>
        <v>0.32</v>
      </c>
      <c r="BL199" s="56">
        <f t="shared" si="11"/>
        <v>4163</v>
      </c>
      <c r="BM199" s="57">
        <f t="shared" si="12"/>
        <v>0.3116502522</v>
      </c>
      <c r="BN199" s="46">
        <f t="shared" si="13"/>
        <v>10.8</v>
      </c>
      <c r="BO199" s="46">
        <v>25.0</v>
      </c>
      <c r="BP199" s="46">
        <v>7.0</v>
      </c>
      <c r="BQ199" s="47">
        <v>1.25</v>
      </c>
      <c r="BR199" s="46">
        <f t="shared" si="14"/>
        <v>118.75</v>
      </c>
      <c r="BS199" s="46">
        <f t="shared" si="15"/>
        <v>324.25</v>
      </c>
      <c r="BT199" s="46" t="s">
        <v>1793</v>
      </c>
      <c r="BU199" s="65"/>
      <c r="BV199" s="59"/>
      <c r="BW199" s="59"/>
      <c r="BX199" s="60"/>
      <c r="BY199" s="61" t="str">
        <f t="shared" si="35"/>
        <v>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v>
      </c>
      <c r="BZ199" s="66" t="s">
        <v>1794</v>
      </c>
      <c r="CA199" s="59" t="s">
        <v>1792</v>
      </c>
      <c r="CB199" s="62"/>
      <c r="CC199" s="59"/>
    </row>
    <row r="200" ht="30.0" customHeight="1">
      <c r="A200" s="77"/>
      <c r="B200" s="136" t="s">
        <v>1795</v>
      </c>
      <c r="C200" s="68" t="str">
        <f>IF('Стоп-лист'!C$5 = "стоп", "стоп" , "")</f>
        <v>стоп</v>
      </c>
      <c r="D200" s="29">
        <f t="shared" si="34"/>
        <v>0</v>
      </c>
      <c r="E200" s="30" t="s">
        <v>1796</v>
      </c>
      <c r="F200" s="140" t="s">
        <v>1797</v>
      </c>
      <c r="G200" s="105" t="s">
        <v>1798</v>
      </c>
      <c r="H200" s="33">
        <v>7700.0</v>
      </c>
      <c r="I200" s="34">
        <v>0.41000000000000003</v>
      </c>
      <c r="J200" s="35">
        <f t="shared" si="2"/>
        <v>4543</v>
      </c>
      <c r="K200" s="22" t="s">
        <v>1799</v>
      </c>
      <c r="L200" s="36" t="s">
        <v>84</v>
      </c>
      <c r="M200" s="36" t="s">
        <v>84</v>
      </c>
      <c r="N200" s="37" t="s">
        <v>85</v>
      </c>
      <c r="O200" s="38">
        <v>1268.0</v>
      </c>
      <c r="P200" s="38">
        <v>300.0</v>
      </c>
      <c r="Q200" s="38">
        <v>110.0</v>
      </c>
      <c r="R200" s="38">
        <v>400.0</v>
      </c>
      <c r="S200" s="43" t="s">
        <v>1800</v>
      </c>
      <c r="T200" s="70" t="s">
        <v>1738</v>
      </c>
      <c r="U200" s="38" t="s">
        <v>1739</v>
      </c>
      <c r="V200" s="38" t="s">
        <v>795</v>
      </c>
      <c r="W200" s="38" t="s">
        <v>90</v>
      </c>
      <c r="X200" s="38">
        <v>395.0</v>
      </c>
      <c r="Y200" s="40">
        <v>3.0</v>
      </c>
      <c r="Z200" s="38">
        <v>1.5</v>
      </c>
      <c r="AA200" s="38" t="s">
        <v>92</v>
      </c>
      <c r="AB200" s="38" t="s">
        <v>93</v>
      </c>
      <c r="AC200" s="41" t="s">
        <v>1801</v>
      </c>
      <c r="AD200" s="38" t="s">
        <v>95</v>
      </c>
      <c r="AE200" s="84" t="s">
        <v>1741</v>
      </c>
      <c r="AF200" s="70" t="s">
        <v>1742</v>
      </c>
      <c r="AG200" s="38" t="s">
        <v>98</v>
      </c>
      <c r="AH200" s="38" t="s">
        <v>99</v>
      </c>
      <c r="AI200" s="44" t="s">
        <v>100</v>
      </c>
      <c r="AJ200" s="44">
        <v>0.0</v>
      </c>
      <c r="AK200" s="63" t="str">
        <f t="shared" si="16"/>
        <v>https://getfile.dokpub.com/yandex/get/https://disk.yandex.ru/d/dYChsgk-aLKV8A/v1.mp4</v>
      </c>
      <c r="AL200" s="46" t="s">
        <v>102</v>
      </c>
      <c r="AM200" s="46" t="s">
        <v>103</v>
      </c>
      <c r="AN200" s="46" t="s">
        <v>104</v>
      </c>
      <c r="AO200" s="46" t="s">
        <v>105</v>
      </c>
      <c r="AP200" s="46" t="s">
        <v>106</v>
      </c>
      <c r="AQ200" s="46">
        <f t="shared" si="3"/>
        <v>4928</v>
      </c>
      <c r="AR200" s="47">
        <f t="shared" si="4"/>
        <v>0.36</v>
      </c>
      <c r="AS200" s="46" t="s">
        <v>107</v>
      </c>
      <c r="AT200" s="46" t="s">
        <v>108</v>
      </c>
      <c r="AU200" s="46" t="s">
        <v>109</v>
      </c>
      <c r="AV200" s="46" t="s">
        <v>110</v>
      </c>
      <c r="AW200" s="46" t="s">
        <v>111</v>
      </c>
      <c r="AX200" s="48" t="s">
        <v>112</v>
      </c>
      <c r="AY200" s="49">
        <v>403.0</v>
      </c>
      <c r="AZ200" s="49">
        <v>530.0</v>
      </c>
      <c r="BA200" s="126">
        <f>BA196*3</f>
        <v>1764</v>
      </c>
      <c r="BB200" s="127">
        <v>40.0</v>
      </c>
      <c r="BC200" s="127">
        <v>80.0</v>
      </c>
      <c r="BD200" s="51">
        <v>0.2</v>
      </c>
      <c r="BE200" s="46">
        <f t="shared" si="5"/>
        <v>908.6</v>
      </c>
      <c r="BF200" s="52"/>
      <c r="BG200" s="53">
        <f t="shared" si="6"/>
        <v>1347.4</v>
      </c>
      <c r="BH200" s="53">
        <f t="shared" si="7"/>
        <v>1220.4</v>
      </c>
      <c r="BI200" s="47">
        <f t="shared" si="8"/>
        <v>0.2965881576</v>
      </c>
      <c r="BJ200" s="47">
        <f t="shared" si="9"/>
        <v>0.2686330619</v>
      </c>
      <c r="BK200" s="55">
        <f t="shared" si="10"/>
        <v>0.36</v>
      </c>
      <c r="BL200" s="56">
        <f t="shared" si="11"/>
        <v>4959</v>
      </c>
      <c r="BM200" s="57">
        <f t="shared" si="12"/>
        <v>0.3132083081</v>
      </c>
      <c r="BN200" s="46">
        <f t="shared" si="13"/>
        <v>13.2</v>
      </c>
      <c r="BO200" s="46">
        <v>25.0</v>
      </c>
      <c r="BP200" s="46">
        <v>7.0</v>
      </c>
      <c r="BQ200" s="47">
        <v>1.25</v>
      </c>
      <c r="BR200" s="46">
        <f t="shared" si="14"/>
        <v>145</v>
      </c>
      <c r="BS200" s="46">
        <f t="shared" si="15"/>
        <v>385</v>
      </c>
      <c r="BT200" s="46" t="s">
        <v>164</v>
      </c>
      <c r="BU200" s="65"/>
      <c r="BV200" s="59"/>
      <c r="BW200" s="59"/>
      <c r="BX200" s="60"/>
      <c r="BY200" s="61" t="str">
        <f t="shared" si="35"/>
        <v>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v>
      </c>
      <c r="BZ200" s="66" t="s">
        <v>1802</v>
      </c>
      <c r="CA200" s="59" t="s">
        <v>1801</v>
      </c>
      <c r="CB200" s="62"/>
      <c r="CC200" s="59"/>
    </row>
    <row r="201" ht="30.0" customHeight="1">
      <c r="A201" s="77"/>
      <c r="B201" s="136" t="s">
        <v>1803</v>
      </c>
      <c r="C201" s="68" t="str">
        <f>IF('Стоп-лист'!C$5 = "стоп", "стоп" , "")</f>
        <v>стоп</v>
      </c>
      <c r="D201" s="29">
        <f t="shared" si="34"/>
        <v>0</v>
      </c>
      <c r="E201" s="30" t="s">
        <v>1804</v>
      </c>
      <c r="F201" s="141" t="s">
        <v>1805</v>
      </c>
      <c r="G201" s="105" t="s">
        <v>1806</v>
      </c>
      <c r="H201" s="33">
        <v>9000.0</v>
      </c>
      <c r="I201" s="34">
        <v>0.42000000000000004</v>
      </c>
      <c r="J201" s="35">
        <f t="shared" si="2"/>
        <v>5220</v>
      </c>
      <c r="K201" s="22" t="s">
        <v>1807</v>
      </c>
      <c r="L201" s="36" t="s">
        <v>84</v>
      </c>
      <c r="M201" s="36" t="s">
        <v>84</v>
      </c>
      <c r="N201" s="37" t="s">
        <v>85</v>
      </c>
      <c r="O201" s="38">
        <v>1479.0</v>
      </c>
      <c r="P201" s="38">
        <v>300.0</v>
      </c>
      <c r="Q201" s="38">
        <v>130.0</v>
      </c>
      <c r="R201" s="38">
        <v>400.0</v>
      </c>
      <c r="S201" s="43" t="s">
        <v>1808</v>
      </c>
      <c r="T201" s="70" t="s">
        <v>1738</v>
      </c>
      <c r="U201" s="38" t="s">
        <v>1739</v>
      </c>
      <c r="V201" s="38" t="s">
        <v>795</v>
      </c>
      <c r="W201" s="38" t="s">
        <v>90</v>
      </c>
      <c r="X201" s="38">
        <v>395.0</v>
      </c>
      <c r="Y201" s="142">
        <v>45049.0</v>
      </c>
      <c r="Z201" s="38">
        <v>1.5</v>
      </c>
      <c r="AA201" s="38" t="s">
        <v>92</v>
      </c>
      <c r="AB201" s="38" t="s">
        <v>93</v>
      </c>
      <c r="AC201" s="143" t="s">
        <v>1809</v>
      </c>
      <c r="AD201" s="38" t="s">
        <v>95</v>
      </c>
      <c r="AE201" s="84" t="s">
        <v>1741</v>
      </c>
      <c r="AF201" s="70" t="s">
        <v>1742</v>
      </c>
      <c r="AG201" s="38" t="s">
        <v>98</v>
      </c>
      <c r="AH201" s="38" t="s">
        <v>99</v>
      </c>
      <c r="AI201" s="44" t="s">
        <v>100</v>
      </c>
      <c r="AJ201" s="44">
        <v>0.0</v>
      </c>
      <c r="AK201" s="63" t="str">
        <f t="shared" si="16"/>
        <v>https://getfile.dokpub.com/yandex/get/https://disk.yandex.ru/d/dYChsgk-aLKV8A/v1.mp4</v>
      </c>
      <c r="AL201" s="46" t="s">
        <v>102</v>
      </c>
      <c r="AM201" s="46" t="s">
        <v>103</v>
      </c>
      <c r="AN201" s="46" t="s">
        <v>104</v>
      </c>
      <c r="AO201" s="46" t="s">
        <v>105</v>
      </c>
      <c r="AP201" s="46" t="s">
        <v>106</v>
      </c>
      <c r="AQ201" s="46">
        <f t="shared" si="3"/>
        <v>5670</v>
      </c>
      <c r="AR201" s="47">
        <f t="shared" si="4"/>
        <v>0.37</v>
      </c>
      <c r="AS201" s="46" t="s">
        <v>107</v>
      </c>
      <c r="AT201" s="46" t="s">
        <v>108</v>
      </c>
      <c r="AU201" s="46" t="s">
        <v>109</v>
      </c>
      <c r="AV201" s="46" t="s">
        <v>110</v>
      </c>
      <c r="AW201" s="46" t="s">
        <v>111</v>
      </c>
      <c r="AX201" s="48" t="s">
        <v>112</v>
      </c>
      <c r="AY201" s="49">
        <v>464.0</v>
      </c>
      <c r="AZ201" s="49">
        <v>604.0</v>
      </c>
      <c r="BA201" s="126">
        <f>BA195*7</f>
        <v>2058</v>
      </c>
      <c r="BB201" s="127">
        <v>50.0</v>
      </c>
      <c r="BC201" s="127">
        <v>80.0</v>
      </c>
      <c r="BD201" s="51">
        <v>0.2</v>
      </c>
      <c r="BE201" s="46">
        <f t="shared" si="5"/>
        <v>1044</v>
      </c>
      <c r="BF201" s="52"/>
      <c r="BG201" s="53">
        <f t="shared" si="6"/>
        <v>1524</v>
      </c>
      <c r="BH201" s="53">
        <f t="shared" si="7"/>
        <v>1384</v>
      </c>
      <c r="BI201" s="47">
        <f t="shared" si="8"/>
        <v>0.291954023</v>
      </c>
      <c r="BJ201" s="47">
        <f t="shared" si="9"/>
        <v>0.2651340996</v>
      </c>
      <c r="BK201" s="55">
        <f t="shared" si="10"/>
        <v>0.37</v>
      </c>
      <c r="BL201" s="56">
        <f t="shared" si="11"/>
        <v>5725</v>
      </c>
      <c r="BM201" s="57">
        <f t="shared" si="12"/>
        <v>0.3123144105</v>
      </c>
      <c r="BN201" s="46">
        <f t="shared" si="13"/>
        <v>15.6</v>
      </c>
      <c r="BO201" s="46">
        <v>25.0</v>
      </c>
      <c r="BP201" s="46">
        <v>7.0</v>
      </c>
      <c r="BQ201" s="47">
        <v>1.25</v>
      </c>
      <c r="BR201" s="46">
        <f t="shared" si="14"/>
        <v>162.5</v>
      </c>
      <c r="BS201" s="46">
        <f t="shared" si="15"/>
        <v>441.5</v>
      </c>
      <c r="BT201" s="46" t="s">
        <v>1810</v>
      </c>
      <c r="BU201" s="65"/>
      <c r="BV201" s="59"/>
      <c r="BW201" s="59"/>
      <c r="BX201" s="60"/>
      <c r="BY201" s="61" t="str">
        <f t="shared" si="35"/>
        <v>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v>
      </c>
      <c r="BZ201" s="66" t="s">
        <v>1811</v>
      </c>
      <c r="CA201" s="59" t="s">
        <v>1812</v>
      </c>
      <c r="CB201" s="62"/>
      <c r="CC201" s="59"/>
    </row>
    <row r="202" ht="30.0" customHeight="1">
      <c r="A202" s="77"/>
      <c r="B202" s="136" t="s">
        <v>1813</v>
      </c>
      <c r="C202" s="68" t="str">
        <f>IF('Стоп-лист'!C$5 = "стоп", "стоп" , "")</f>
        <v>стоп</v>
      </c>
      <c r="D202" s="29">
        <f t="shared" si="34"/>
        <v>0</v>
      </c>
      <c r="E202" s="30" t="s">
        <v>1814</v>
      </c>
      <c r="F202" s="144" t="s">
        <v>1815</v>
      </c>
      <c r="G202" s="138" t="s">
        <v>1816</v>
      </c>
      <c r="H202" s="33">
        <v>10000.0</v>
      </c>
      <c r="I202" s="34">
        <v>0.31999999999999995</v>
      </c>
      <c r="J202" s="35">
        <f t="shared" si="2"/>
        <v>6800</v>
      </c>
      <c r="K202" s="22" t="s">
        <v>1817</v>
      </c>
      <c r="L202" s="36" t="s">
        <v>84</v>
      </c>
      <c r="M202" s="36" t="s">
        <v>84</v>
      </c>
      <c r="N202" s="37" t="s">
        <v>85</v>
      </c>
      <c r="O202" s="38">
        <v>2700.0</v>
      </c>
      <c r="P202" s="38">
        <v>450.0</v>
      </c>
      <c r="Q202" s="38">
        <v>350.0</v>
      </c>
      <c r="R202" s="38">
        <v>600.0</v>
      </c>
      <c r="S202" s="70" t="s">
        <v>1818</v>
      </c>
      <c r="T202" s="70" t="s">
        <v>1738</v>
      </c>
      <c r="U202" s="38" t="s">
        <v>1739</v>
      </c>
      <c r="V202" s="38" t="s">
        <v>795</v>
      </c>
      <c r="W202" s="38" t="s">
        <v>90</v>
      </c>
      <c r="X202" s="38">
        <v>395.0</v>
      </c>
      <c r="Y202" s="40">
        <v>4.0</v>
      </c>
      <c r="Z202" s="38">
        <v>1.5</v>
      </c>
      <c r="AA202" s="38" t="s">
        <v>92</v>
      </c>
      <c r="AB202" s="38" t="s">
        <v>93</v>
      </c>
      <c r="AC202" s="145"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02" s="38" t="s">
        <v>95</v>
      </c>
      <c r="AE202" s="84" t="s">
        <v>1741</v>
      </c>
      <c r="AF202" s="70" t="s">
        <v>1742</v>
      </c>
      <c r="AG202" s="38" t="s">
        <v>98</v>
      </c>
      <c r="AH202" s="38" t="s">
        <v>99</v>
      </c>
      <c r="AI202" s="44" t="s">
        <v>100</v>
      </c>
      <c r="AJ202" s="44">
        <v>0.0</v>
      </c>
      <c r="AK202" s="63" t="str">
        <f t="shared" si="16"/>
        <v>https://getfile.dokpub.com/yandex/get/https://disk.yandex.ru/d/dYChsgk-aLKV8A/v1.mp4</v>
      </c>
      <c r="AL202" s="46" t="s">
        <v>102</v>
      </c>
      <c r="AM202" s="46" t="s">
        <v>103</v>
      </c>
      <c r="AN202" s="46" t="s">
        <v>104</v>
      </c>
      <c r="AO202" s="46" t="s">
        <v>105</v>
      </c>
      <c r="AP202" s="46" t="s">
        <v>106</v>
      </c>
      <c r="AQ202" s="46">
        <f t="shared" si="3"/>
        <v>7700</v>
      </c>
      <c r="AR202" s="47">
        <f t="shared" si="4"/>
        <v>0.23</v>
      </c>
      <c r="AS202" s="46" t="s">
        <v>107</v>
      </c>
      <c r="AT202" s="46" t="s">
        <v>108</v>
      </c>
      <c r="AU202" s="46" t="s">
        <v>109</v>
      </c>
      <c r="AV202" s="46" t="s">
        <v>110</v>
      </c>
      <c r="AW202" s="46" t="s">
        <v>111</v>
      </c>
      <c r="AX202" s="48" t="s">
        <v>155</v>
      </c>
      <c r="AY202" s="49">
        <v>963.0</v>
      </c>
      <c r="AZ202" s="49">
        <v>1349.0</v>
      </c>
      <c r="BA202" s="126">
        <f>BA196*4</f>
        <v>2352</v>
      </c>
      <c r="BB202" s="127">
        <v>50.0</v>
      </c>
      <c r="BC202" s="127">
        <v>80.0</v>
      </c>
      <c r="BD202" s="51">
        <v>0.2</v>
      </c>
      <c r="BE202" s="46">
        <f t="shared" si="5"/>
        <v>1360</v>
      </c>
      <c r="BF202" s="52"/>
      <c r="BG202" s="53">
        <f t="shared" si="6"/>
        <v>1995</v>
      </c>
      <c r="BH202" s="53">
        <f t="shared" si="7"/>
        <v>1609</v>
      </c>
      <c r="BI202" s="47">
        <f t="shared" si="8"/>
        <v>0.2933823529</v>
      </c>
      <c r="BJ202" s="47">
        <f t="shared" si="9"/>
        <v>0.2366176471</v>
      </c>
      <c r="BK202" s="55">
        <f t="shared" si="10"/>
        <v>0.23</v>
      </c>
      <c r="BL202" s="56">
        <f t="shared" si="11"/>
        <v>7747</v>
      </c>
      <c r="BM202" s="57">
        <f t="shared" si="12"/>
        <v>0.3054859946</v>
      </c>
      <c r="BN202" s="46">
        <f t="shared" si="13"/>
        <v>94.5</v>
      </c>
      <c r="BO202" s="46">
        <v>25.0</v>
      </c>
      <c r="BP202" s="46">
        <v>7.0</v>
      </c>
      <c r="BQ202" s="47">
        <v>1.25</v>
      </c>
      <c r="BR202" s="46">
        <f t="shared" si="14"/>
        <v>853.75</v>
      </c>
      <c r="BS202" s="46">
        <f t="shared" si="15"/>
        <v>495.25</v>
      </c>
      <c r="BT202" s="46" t="s">
        <v>172</v>
      </c>
      <c r="BU202" s="65"/>
      <c r="BV202" s="59"/>
      <c r="BW202" s="59"/>
      <c r="BX202" s="60"/>
      <c r="BY202" s="61" t="str">
        <f t="shared" si="35"/>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BZ202" s="66"/>
      <c r="CA202" s="59"/>
      <c r="CB202" s="62"/>
      <c r="CC202" s="59"/>
    </row>
    <row r="203" ht="30.0" customHeight="1">
      <c r="A203" s="77"/>
      <c r="B203" s="136" t="s">
        <v>1819</v>
      </c>
      <c r="C203" s="68" t="str">
        <f>IF('Стоп-лист'!C$5 = "стоп", "стоп" , "")</f>
        <v>стоп</v>
      </c>
      <c r="D203" s="29">
        <f t="shared" si="34"/>
        <v>0</v>
      </c>
      <c r="E203" s="30" t="s">
        <v>1820</v>
      </c>
      <c r="F203" s="144" t="s">
        <v>1821</v>
      </c>
      <c r="G203" s="138" t="s">
        <v>1822</v>
      </c>
      <c r="H203" s="33">
        <v>12000.0</v>
      </c>
      <c r="I203" s="34">
        <v>0.31999999999999995</v>
      </c>
      <c r="J203" s="35">
        <f t="shared" si="2"/>
        <v>8160</v>
      </c>
      <c r="K203" s="22" t="s">
        <v>1823</v>
      </c>
      <c r="L203" s="36" t="s">
        <v>84</v>
      </c>
      <c r="M203" s="36" t="s">
        <v>84</v>
      </c>
      <c r="N203" s="37" t="s">
        <v>85</v>
      </c>
      <c r="O203" s="72">
        <v>3500.0</v>
      </c>
      <c r="P203" s="72">
        <v>400.0</v>
      </c>
      <c r="Q203" s="72">
        <v>400.0</v>
      </c>
      <c r="R203" s="72">
        <v>600.0</v>
      </c>
      <c r="S203" s="70" t="s">
        <v>1824</v>
      </c>
      <c r="T203" s="70" t="s">
        <v>1738</v>
      </c>
      <c r="U203" s="38" t="s">
        <v>1739</v>
      </c>
      <c r="V203" s="38" t="s">
        <v>795</v>
      </c>
      <c r="W203" s="38" t="s">
        <v>90</v>
      </c>
      <c r="X203" s="38">
        <v>395.0</v>
      </c>
      <c r="Y203" s="40">
        <v>5.0</v>
      </c>
      <c r="Z203" s="38">
        <v>1.5</v>
      </c>
      <c r="AA203" s="38" t="s">
        <v>92</v>
      </c>
      <c r="AB203" s="38" t="s">
        <v>93</v>
      </c>
      <c r="AC203" s="145"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03" s="38" t="s">
        <v>95</v>
      </c>
      <c r="AE203" s="84" t="s">
        <v>1741</v>
      </c>
      <c r="AF203" s="70" t="s">
        <v>1742</v>
      </c>
      <c r="AG203" s="38" t="s">
        <v>98</v>
      </c>
      <c r="AH203" s="38" t="s">
        <v>99</v>
      </c>
      <c r="AI203" s="44" t="s">
        <v>100</v>
      </c>
      <c r="AJ203" s="44">
        <v>0.0</v>
      </c>
      <c r="AK203" s="63" t="str">
        <f t="shared" si="16"/>
        <v>https://getfile.dokpub.com/yandex/get/https://disk.yandex.ru/d/dYChsgk-aLKV8A/v1.mp4</v>
      </c>
      <c r="AL203" s="46" t="s">
        <v>102</v>
      </c>
      <c r="AM203" s="46" t="s">
        <v>103</v>
      </c>
      <c r="AN203" s="46" t="s">
        <v>104</v>
      </c>
      <c r="AO203" s="46" t="s">
        <v>105</v>
      </c>
      <c r="AP203" s="46" t="s">
        <v>106</v>
      </c>
      <c r="AQ203" s="46">
        <f t="shared" si="3"/>
        <v>9240</v>
      </c>
      <c r="AR203" s="47">
        <f t="shared" si="4"/>
        <v>0.23</v>
      </c>
      <c r="AS203" s="46" t="s">
        <v>107</v>
      </c>
      <c r="AT203" s="46" t="s">
        <v>108</v>
      </c>
      <c r="AU203" s="46" t="s">
        <v>109</v>
      </c>
      <c r="AV203" s="46" t="s">
        <v>110</v>
      </c>
      <c r="AW203" s="46" t="s">
        <v>111</v>
      </c>
      <c r="AX203" s="48" t="s">
        <v>155</v>
      </c>
      <c r="AY203" s="49">
        <v>1094.0</v>
      </c>
      <c r="AZ203" s="49">
        <v>1517.0</v>
      </c>
      <c r="BA203" s="126">
        <f>BA196*5</f>
        <v>2940</v>
      </c>
      <c r="BB203" s="127">
        <v>50.0</v>
      </c>
      <c r="BC203" s="127">
        <v>80.0</v>
      </c>
      <c r="BD203" s="51">
        <v>0.2</v>
      </c>
      <c r="BE203" s="46">
        <f t="shared" si="5"/>
        <v>1632</v>
      </c>
      <c r="BF203" s="52"/>
      <c r="BG203" s="53">
        <f t="shared" si="6"/>
        <v>2364</v>
      </c>
      <c r="BH203" s="53">
        <f t="shared" si="7"/>
        <v>1941</v>
      </c>
      <c r="BI203" s="47">
        <f t="shared" si="8"/>
        <v>0.2897058824</v>
      </c>
      <c r="BJ203" s="47">
        <f t="shared" si="9"/>
        <v>0.2378676471</v>
      </c>
      <c r="BK203" s="55">
        <f t="shared" si="10"/>
        <v>0.23</v>
      </c>
      <c r="BL203" s="56">
        <f t="shared" si="11"/>
        <v>9282</v>
      </c>
      <c r="BM203" s="57">
        <f t="shared" si="12"/>
        <v>0.3058177117</v>
      </c>
      <c r="BN203" s="46">
        <f t="shared" si="13"/>
        <v>96</v>
      </c>
      <c r="BO203" s="46">
        <v>25.0</v>
      </c>
      <c r="BP203" s="46">
        <v>7.0</v>
      </c>
      <c r="BQ203" s="47">
        <v>1.25</v>
      </c>
      <c r="BR203" s="46">
        <f t="shared" si="14"/>
        <v>862.5</v>
      </c>
      <c r="BS203" s="46">
        <f t="shared" si="15"/>
        <v>654.5</v>
      </c>
      <c r="BT203" s="46" t="s">
        <v>180</v>
      </c>
      <c r="BU203" s="65"/>
      <c r="BV203" s="59"/>
      <c r="BW203" s="59"/>
      <c r="BX203" s="60"/>
      <c r="BY203" s="61" t="str">
        <f t="shared" si="35"/>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BZ203" s="66"/>
      <c r="CA203" s="59"/>
      <c r="CB203" s="62"/>
      <c r="CC203" s="59"/>
    </row>
    <row r="204" ht="30.0" customHeight="1">
      <c r="A204" s="77"/>
      <c r="B204" s="136" t="s">
        <v>1825</v>
      </c>
      <c r="C204" s="68" t="str">
        <f>IF('Стоп-лист'!C$5 = "стоп", "стоп" , "")</f>
        <v>стоп</v>
      </c>
      <c r="D204" s="29">
        <f t="shared" si="34"/>
        <v>0</v>
      </c>
      <c r="E204" s="30" t="s">
        <v>1826</v>
      </c>
      <c r="F204" s="144" t="s">
        <v>1827</v>
      </c>
      <c r="G204" s="138" t="s">
        <v>1828</v>
      </c>
      <c r="H204" s="33">
        <v>13000.0</v>
      </c>
      <c r="I204" s="34">
        <v>0.27</v>
      </c>
      <c r="J204" s="35">
        <f t="shared" si="2"/>
        <v>9490</v>
      </c>
      <c r="K204" s="22" t="s">
        <v>1829</v>
      </c>
      <c r="L204" s="36" t="s">
        <v>84</v>
      </c>
      <c r="M204" s="36" t="s">
        <v>84</v>
      </c>
      <c r="N204" s="37" t="s">
        <v>85</v>
      </c>
      <c r="O204" s="72">
        <v>4200.0</v>
      </c>
      <c r="P204" s="72">
        <v>400.0</v>
      </c>
      <c r="Q204" s="72">
        <v>400.0</v>
      </c>
      <c r="R204" s="72">
        <v>600.0</v>
      </c>
      <c r="S204" s="70" t="s">
        <v>1830</v>
      </c>
      <c r="T204" s="70" t="s">
        <v>1738</v>
      </c>
      <c r="U204" s="38" t="s">
        <v>1739</v>
      </c>
      <c r="V204" s="38" t="s">
        <v>795</v>
      </c>
      <c r="W204" s="38" t="s">
        <v>90</v>
      </c>
      <c r="X204" s="38">
        <v>395.0</v>
      </c>
      <c r="Y204" s="40">
        <v>6.0</v>
      </c>
      <c r="Z204" s="38">
        <v>1.5</v>
      </c>
      <c r="AA204" s="38" t="s">
        <v>92</v>
      </c>
      <c r="AB204" s="38" t="s">
        <v>93</v>
      </c>
      <c r="AC204" s="145"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04" s="38" t="s">
        <v>95</v>
      </c>
      <c r="AE204" s="84" t="s">
        <v>1741</v>
      </c>
      <c r="AF204" s="70" t="s">
        <v>1742</v>
      </c>
      <c r="AG204" s="38" t="s">
        <v>98</v>
      </c>
      <c r="AH204" s="38" t="s">
        <v>99</v>
      </c>
      <c r="AI204" s="44" t="s">
        <v>100</v>
      </c>
      <c r="AJ204" s="44">
        <v>0.0</v>
      </c>
      <c r="AK204" s="63" t="str">
        <f t="shared" si="16"/>
        <v>https://getfile.dokpub.com/yandex/get/https://disk.yandex.ru/d/dYChsgk-aLKV8A/v1.mp4</v>
      </c>
      <c r="AL204" s="46" t="s">
        <v>102</v>
      </c>
      <c r="AM204" s="46" t="s">
        <v>103</v>
      </c>
      <c r="AN204" s="46" t="s">
        <v>104</v>
      </c>
      <c r="AO204" s="46" t="s">
        <v>105</v>
      </c>
      <c r="AP204" s="46" t="s">
        <v>106</v>
      </c>
      <c r="AQ204" s="46">
        <f t="shared" si="3"/>
        <v>10790</v>
      </c>
      <c r="AR204" s="47">
        <f t="shared" si="4"/>
        <v>0.17</v>
      </c>
      <c r="AS204" s="46" t="s">
        <v>107</v>
      </c>
      <c r="AT204" s="46" t="s">
        <v>108</v>
      </c>
      <c r="AU204" s="46" t="s">
        <v>109</v>
      </c>
      <c r="AV204" s="46" t="s">
        <v>110</v>
      </c>
      <c r="AW204" s="46" t="s">
        <v>111</v>
      </c>
      <c r="AX204" s="48" t="s">
        <v>155</v>
      </c>
      <c r="AY204" s="49">
        <v>1219.0</v>
      </c>
      <c r="AZ204" s="49">
        <v>1691.0</v>
      </c>
      <c r="BA204" s="146">
        <f>BA196*6</f>
        <v>3528</v>
      </c>
      <c r="BB204" s="127">
        <v>50.0</v>
      </c>
      <c r="BC204" s="127">
        <v>80.0</v>
      </c>
      <c r="BD204" s="51">
        <v>0.2</v>
      </c>
      <c r="BE204" s="46">
        <f t="shared" si="5"/>
        <v>1898</v>
      </c>
      <c r="BF204" s="52"/>
      <c r="BG204" s="53">
        <f t="shared" si="6"/>
        <v>2715</v>
      </c>
      <c r="BH204" s="53">
        <f t="shared" si="7"/>
        <v>2243</v>
      </c>
      <c r="BI204" s="47">
        <f t="shared" si="8"/>
        <v>0.2860906217</v>
      </c>
      <c r="BJ204" s="47">
        <f t="shared" si="9"/>
        <v>0.2363540569</v>
      </c>
      <c r="BK204" s="55">
        <f t="shared" si="10"/>
        <v>0.17</v>
      </c>
      <c r="BL204" s="56">
        <f t="shared" si="11"/>
        <v>10816</v>
      </c>
      <c r="BM204" s="57">
        <f t="shared" si="12"/>
        <v>0.3054548817</v>
      </c>
      <c r="BN204" s="46">
        <f t="shared" si="13"/>
        <v>96</v>
      </c>
      <c r="BO204" s="46">
        <v>25.0</v>
      </c>
      <c r="BP204" s="46">
        <v>7.0</v>
      </c>
      <c r="BQ204" s="47">
        <v>1.25</v>
      </c>
      <c r="BR204" s="46">
        <f t="shared" si="14"/>
        <v>862.5</v>
      </c>
      <c r="BS204" s="46">
        <f t="shared" si="15"/>
        <v>828.5</v>
      </c>
      <c r="BT204" s="46" t="s">
        <v>188</v>
      </c>
      <c r="BU204" s="65"/>
      <c r="BV204" s="59"/>
      <c r="BW204" s="59"/>
      <c r="BX204" s="60"/>
      <c r="BY204" s="61" t="str">
        <f t="shared" si="35"/>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BZ204" s="66"/>
      <c r="CA204" s="59"/>
      <c r="CB204" s="62"/>
      <c r="CC204" s="59"/>
    </row>
    <row r="205" ht="30.0" customHeight="1">
      <c r="A205" s="77"/>
      <c r="B205" s="136" t="s">
        <v>1831</v>
      </c>
      <c r="C205" s="68" t="str">
        <f>IF('Стоп-лист'!C$5 = "стоп", "стоп" , "")</f>
        <v>стоп</v>
      </c>
      <c r="D205" s="29">
        <f t="shared" si="34"/>
        <v>0</v>
      </c>
      <c r="E205" s="30" t="s">
        <v>1832</v>
      </c>
      <c r="F205" s="144" t="s">
        <v>1833</v>
      </c>
      <c r="G205" s="138" t="s">
        <v>1834</v>
      </c>
      <c r="H205" s="33">
        <v>15500.0</v>
      </c>
      <c r="I205" s="34">
        <v>0.26</v>
      </c>
      <c r="J205" s="35">
        <f t="shared" si="2"/>
        <v>11470</v>
      </c>
      <c r="K205" s="22" t="s">
        <v>1835</v>
      </c>
      <c r="L205" s="36" t="s">
        <v>84</v>
      </c>
      <c r="M205" s="36" t="s">
        <v>84</v>
      </c>
      <c r="N205" s="37" t="s">
        <v>85</v>
      </c>
      <c r="O205" s="72">
        <v>4900.0</v>
      </c>
      <c r="P205" s="72">
        <v>400.0</v>
      </c>
      <c r="Q205" s="72">
        <v>400.0</v>
      </c>
      <c r="R205" s="72">
        <v>600.0</v>
      </c>
      <c r="S205" s="70" t="s">
        <v>1836</v>
      </c>
      <c r="T205" s="70" t="s">
        <v>1738</v>
      </c>
      <c r="U205" s="38" t="s">
        <v>1739</v>
      </c>
      <c r="V205" s="38" t="s">
        <v>795</v>
      </c>
      <c r="W205" s="38" t="s">
        <v>90</v>
      </c>
      <c r="X205" s="38">
        <v>395.0</v>
      </c>
      <c r="Y205" s="40">
        <v>7.0</v>
      </c>
      <c r="Z205" s="38">
        <v>1.5</v>
      </c>
      <c r="AA205" s="38" t="s">
        <v>92</v>
      </c>
      <c r="AB205" s="38" t="s">
        <v>93</v>
      </c>
      <c r="AC205" s="145"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05" s="38" t="s">
        <v>95</v>
      </c>
      <c r="AE205" s="84" t="s">
        <v>1741</v>
      </c>
      <c r="AF205" s="70" t="s">
        <v>1742</v>
      </c>
      <c r="AG205" s="38" t="s">
        <v>98</v>
      </c>
      <c r="AH205" s="38" t="s">
        <v>99</v>
      </c>
      <c r="AI205" s="44" t="s">
        <v>100</v>
      </c>
      <c r="AJ205" s="44">
        <v>0.0</v>
      </c>
      <c r="AK205" s="63" t="str">
        <f t="shared" si="16"/>
        <v>https://getfile.dokpub.com/yandex/get/https://disk.yandex.ru/d/dYChsgk-aLKV8A/v1.mp4</v>
      </c>
      <c r="AL205" s="46" t="s">
        <v>102</v>
      </c>
      <c r="AM205" s="46" t="s">
        <v>103</v>
      </c>
      <c r="AN205" s="46" t="s">
        <v>104</v>
      </c>
      <c r="AO205" s="46" t="s">
        <v>105</v>
      </c>
      <c r="AP205" s="46" t="s">
        <v>106</v>
      </c>
      <c r="AQ205" s="46">
        <f t="shared" si="3"/>
        <v>13175</v>
      </c>
      <c r="AR205" s="47">
        <f t="shared" si="4"/>
        <v>0.15</v>
      </c>
      <c r="AS205" s="46" t="s">
        <v>107</v>
      </c>
      <c r="AT205" s="46" t="s">
        <v>108</v>
      </c>
      <c r="AU205" s="46" t="s">
        <v>109</v>
      </c>
      <c r="AV205" s="46" t="s">
        <v>110</v>
      </c>
      <c r="AW205" s="46" t="s">
        <v>111</v>
      </c>
      <c r="AX205" s="48" t="s">
        <v>155</v>
      </c>
      <c r="AY205" s="49">
        <v>1641.0</v>
      </c>
      <c r="AZ205" s="49">
        <v>2300.0</v>
      </c>
      <c r="BA205" s="146">
        <f>BA196*7</f>
        <v>4116</v>
      </c>
      <c r="BB205" s="127">
        <v>50.0</v>
      </c>
      <c r="BC205" s="127">
        <v>80.0</v>
      </c>
      <c r="BD205" s="51">
        <v>0.2</v>
      </c>
      <c r="BE205" s="46">
        <f t="shared" si="5"/>
        <v>2294</v>
      </c>
      <c r="BF205" s="52"/>
      <c r="BG205" s="53">
        <f t="shared" si="6"/>
        <v>3289</v>
      </c>
      <c r="BH205" s="53">
        <f t="shared" si="7"/>
        <v>2630</v>
      </c>
      <c r="BI205" s="47">
        <f t="shared" si="8"/>
        <v>0.2867480384</v>
      </c>
      <c r="BJ205" s="47">
        <f t="shared" si="9"/>
        <v>0.2292938099</v>
      </c>
      <c r="BK205" s="55">
        <f t="shared" si="10"/>
        <v>0.15</v>
      </c>
      <c r="BL205" s="56">
        <f t="shared" si="11"/>
        <v>13194</v>
      </c>
      <c r="BM205" s="57">
        <f t="shared" si="12"/>
        <v>0.3038653934</v>
      </c>
      <c r="BN205" s="46">
        <f t="shared" si="13"/>
        <v>96</v>
      </c>
      <c r="BO205" s="46">
        <v>25.0</v>
      </c>
      <c r="BP205" s="46">
        <v>7.0</v>
      </c>
      <c r="BQ205" s="47">
        <v>1.25</v>
      </c>
      <c r="BR205" s="46">
        <f t="shared" si="14"/>
        <v>862.5</v>
      </c>
      <c r="BS205" s="46">
        <f t="shared" si="15"/>
        <v>1437.5</v>
      </c>
      <c r="BT205" s="46" t="s">
        <v>196</v>
      </c>
      <c r="BU205" s="65"/>
      <c r="BV205" s="59"/>
      <c r="BW205" s="59"/>
      <c r="BX205" s="60"/>
      <c r="BY205" s="61" t="str">
        <f t="shared" si="35"/>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BZ205" s="66"/>
      <c r="CA205" s="59"/>
      <c r="CB205" s="62"/>
      <c r="CC205" s="59"/>
    </row>
    <row r="206" ht="30.0" customHeight="1">
      <c r="A206" s="77"/>
      <c r="B206" s="27" t="s">
        <v>1837</v>
      </c>
      <c r="C206" s="28" t="str">
        <f>IF(C208 = "стоп", "стоп" , "")</f>
        <v>стоп</v>
      </c>
      <c r="D206" s="29">
        <f t="shared" si="34"/>
        <v>0</v>
      </c>
      <c r="E206" s="30" t="s">
        <v>1838</v>
      </c>
      <c r="F206" s="144" t="s">
        <v>1839</v>
      </c>
      <c r="G206" s="105" t="s">
        <v>1840</v>
      </c>
      <c r="H206" s="33">
        <v>700.0</v>
      </c>
      <c r="I206" s="34">
        <v>0.45</v>
      </c>
      <c r="J206" s="35">
        <f t="shared" si="2"/>
        <v>385</v>
      </c>
      <c r="K206" s="22" t="s">
        <v>1841</v>
      </c>
      <c r="L206" s="36" t="s">
        <v>84</v>
      </c>
      <c r="M206" s="36" t="s">
        <v>84</v>
      </c>
      <c r="N206" s="37" t="s">
        <v>85</v>
      </c>
      <c r="O206" s="38">
        <v>130.0</v>
      </c>
      <c r="P206" s="38">
        <v>130.0</v>
      </c>
      <c r="Q206" s="38">
        <v>100.0</v>
      </c>
      <c r="R206" s="38">
        <v>170.0</v>
      </c>
      <c r="S206" s="70" t="s">
        <v>1842</v>
      </c>
      <c r="T206" s="70" t="s">
        <v>1843</v>
      </c>
      <c r="U206" s="38" t="s">
        <v>1844</v>
      </c>
      <c r="V206" s="38" t="s">
        <v>89</v>
      </c>
      <c r="W206" s="38" t="s">
        <v>90</v>
      </c>
      <c r="X206" s="38">
        <v>395.0</v>
      </c>
      <c r="Y206" s="40" t="s">
        <v>91</v>
      </c>
      <c r="Z206" s="40" t="s">
        <v>91</v>
      </c>
      <c r="AA206" s="38" t="s">
        <v>92</v>
      </c>
      <c r="AB206" s="38" t="s">
        <v>93</v>
      </c>
      <c r="AC206" s="41" t="s">
        <v>1845</v>
      </c>
      <c r="AD206" s="38" t="s">
        <v>95</v>
      </c>
      <c r="AE206" s="84" t="s">
        <v>1846</v>
      </c>
      <c r="AF206" s="70" t="s">
        <v>1847</v>
      </c>
      <c r="AG206" s="38" t="s">
        <v>98</v>
      </c>
      <c r="AH206" s="38" t="s">
        <v>99</v>
      </c>
      <c r="AI206" s="44" t="s">
        <v>100</v>
      </c>
      <c r="AJ206" s="44">
        <v>0.0</v>
      </c>
      <c r="AK206" s="63" t="str">
        <f t="shared" si="16"/>
        <v>https://getfile.dokpub.com/yandex/get/https://disk.yandex.ru/d/tQ3csjhkbtKoXw/v1.mp4</v>
      </c>
      <c r="AL206" s="46" t="s">
        <v>102</v>
      </c>
      <c r="AM206" s="46" t="s">
        <v>103</v>
      </c>
      <c r="AN206" s="46" t="s">
        <v>104</v>
      </c>
      <c r="AO206" s="46" t="s">
        <v>105</v>
      </c>
      <c r="AP206" s="46" t="s">
        <v>106</v>
      </c>
      <c r="AQ206" s="46">
        <f t="shared" si="3"/>
        <v>490</v>
      </c>
      <c r="AR206" s="47">
        <f t="shared" si="4"/>
        <v>0.3</v>
      </c>
      <c r="AS206" s="46" t="s">
        <v>107</v>
      </c>
      <c r="AT206" s="46" t="s">
        <v>108</v>
      </c>
      <c r="AU206" s="46" t="s">
        <v>109</v>
      </c>
      <c r="AV206" s="46" t="s">
        <v>110</v>
      </c>
      <c r="AW206" s="46" t="s">
        <v>111</v>
      </c>
      <c r="AX206" s="48" t="s">
        <v>112</v>
      </c>
      <c r="AY206" s="49">
        <v>85.0</v>
      </c>
      <c r="AZ206" s="49">
        <v>142.0</v>
      </c>
      <c r="BA206" s="86">
        <f>IFERROR(__xludf.DUMMYFUNCTION("IMPORTRANGE(""https://docs.google.com/spreadsheets/d/1K9FdSDDcIaIccULM3XeD8ehMwbjQB3kapl3RppOhYx4/edit?usp=sharing"",""D43"")"),91.0)</f>
        <v>91</v>
      </c>
      <c r="BB206" s="123">
        <v>10.0</v>
      </c>
      <c r="BC206" s="123">
        <v>10.0</v>
      </c>
      <c r="BD206" s="51">
        <v>0.2</v>
      </c>
      <c r="BE206" s="123">
        <f t="shared" si="5"/>
        <v>77</v>
      </c>
      <c r="BF206" s="147"/>
      <c r="BG206" s="148">
        <f t="shared" si="6"/>
        <v>112</v>
      </c>
      <c r="BH206" s="53">
        <f t="shared" si="7"/>
        <v>55</v>
      </c>
      <c r="BI206" s="149">
        <f t="shared" si="8"/>
        <v>0.2909090909</v>
      </c>
      <c r="BJ206" s="47">
        <f t="shared" si="9"/>
        <v>0.1428571429</v>
      </c>
      <c r="BK206" s="55">
        <f t="shared" si="10"/>
        <v>0.3</v>
      </c>
      <c r="BL206" s="56">
        <f t="shared" si="11"/>
        <v>492</v>
      </c>
      <c r="BM206" s="57">
        <f t="shared" si="12"/>
        <v>0.2857723577</v>
      </c>
      <c r="BN206" s="46">
        <f t="shared" si="13"/>
        <v>2.21</v>
      </c>
      <c r="BO206" s="46">
        <v>25.0</v>
      </c>
      <c r="BP206" s="46">
        <v>7.0</v>
      </c>
      <c r="BQ206" s="47">
        <v>1.25</v>
      </c>
      <c r="BR206" s="46">
        <f t="shared" si="14"/>
        <v>48.75</v>
      </c>
      <c r="BS206" s="46">
        <f t="shared" si="15"/>
        <v>93.25</v>
      </c>
      <c r="BT206" s="46" t="s">
        <v>113</v>
      </c>
      <c r="BU206" s="124"/>
      <c r="BV206" s="125" t="str">
        <f>IFERROR(__xludf.DUMMYFUNCTION("IMPORTRANGE(""https://docs.google.com/spreadsheets/d/1K9FdSDDcIaIccULM3XeD8ehMwbjQB3kapl3RppOhYx4/edit?usp=sharing"",""B43"")"),"ИП-2703")</f>
        <v>ИП-2703</v>
      </c>
      <c r="BW206" s="59"/>
      <c r="BX206" s="60"/>
      <c r="BY206" s="61" t="str">
        <f t="shared" si="35"/>
        <v>https://getfile.dokpub.com/yandex/get/https://disk.yandex.ru/d/TbOX93XH-DBJSw/1.jpg, https://getfile.dokpub.com/yandex/get/https://disk.yandex.ru/d/TbOX93XH-DBJSw/2.jpg, https://getfile.dokpub.com/yandex/get/https://disk.yandex.ru/d/TbOX93XH-DBJSw/3.jpg, https://getfile.dokpub.com/yandex/get/https://disk.yandex.ru/d/TbOX93XH-DBJSw/4.jpg, https://getfile.dokpub.com/yandex/get/https://disk.yandex.ru/d/TbOX93XH-DBJSw/5.jpg</v>
      </c>
      <c r="BZ206" s="66" t="s">
        <v>1848</v>
      </c>
      <c r="CA206" s="59" t="s">
        <v>1845</v>
      </c>
      <c r="CB206" s="62"/>
      <c r="CC206" s="59"/>
    </row>
    <row r="207" ht="30.0" customHeight="1">
      <c r="A207" s="77"/>
      <c r="B207" s="27" t="s">
        <v>1849</v>
      </c>
      <c r="C207" s="28" t="str">
        <f>IF(C208 = "стоп", "стоп" , "")</f>
        <v>стоп</v>
      </c>
      <c r="D207" s="29">
        <f t="shared" si="34"/>
        <v>0</v>
      </c>
      <c r="E207" s="30" t="s">
        <v>1850</v>
      </c>
      <c r="F207" s="144" t="s">
        <v>1851</v>
      </c>
      <c r="G207" s="105" t="s">
        <v>1852</v>
      </c>
      <c r="H207" s="33">
        <v>1100.0</v>
      </c>
      <c r="I207" s="34">
        <v>0.45999999999999996</v>
      </c>
      <c r="J207" s="35">
        <f t="shared" si="2"/>
        <v>594</v>
      </c>
      <c r="K207" s="22" t="s">
        <v>1853</v>
      </c>
      <c r="L207" s="36" t="s">
        <v>84</v>
      </c>
      <c r="M207" s="36" t="s">
        <v>84</v>
      </c>
      <c r="N207" s="37" t="s">
        <v>85</v>
      </c>
      <c r="O207" s="38">
        <v>240.0</v>
      </c>
      <c r="P207" s="38">
        <v>140.0</v>
      </c>
      <c r="Q207" s="38">
        <v>120.0</v>
      </c>
      <c r="R207" s="38">
        <v>220.0</v>
      </c>
      <c r="S207" s="70" t="s">
        <v>1854</v>
      </c>
      <c r="T207" s="70" t="s">
        <v>1843</v>
      </c>
      <c r="U207" s="38" t="s">
        <v>1844</v>
      </c>
      <c r="V207" s="38" t="s">
        <v>89</v>
      </c>
      <c r="W207" s="38" t="s">
        <v>90</v>
      </c>
      <c r="X207" s="38">
        <v>395.0</v>
      </c>
      <c r="Y207" s="40" t="s">
        <v>91</v>
      </c>
      <c r="Z207" s="38">
        <v>1.0</v>
      </c>
      <c r="AA207" s="38" t="s">
        <v>92</v>
      </c>
      <c r="AB207" s="38" t="s">
        <v>93</v>
      </c>
      <c r="AC207" s="41" t="s">
        <v>1855</v>
      </c>
      <c r="AD207" s="38" t="s">
        <v>95</v>
      </c>
      <c r="AE207" s="84" t="s">
        <v>1846</v>
      </c>
      <c r="AF207" s="70" t="s">
        <v>1847</v>
      </c>
      <c r="AG207" s="38" t="s">
        <v>98</v>
      </c>
      <c r="AH207" s="38" t="s">
        <v>99</v>
      </c>
      <c r="AI207" s="44" t="s">
        <v>100</v>
      </c>
      <c r="AJ207" s="44">
        <v>0.0</v>
      </c>
      <c r="AK207" s="63" t="str">
        <f t="shared" si="16"/>
        <v>https://getfile.dokpub.com/yandex/get/https://disk.yandex.ru/d/tQ3csjhkbtKoXw/v1.mp4</v>
      </c>
      <c r="AL207" s="46" t="s">
        <v>102</v>
      </c>
      <c r="AM207" s="46" t="s">
        <v>103</v>
      </c>
      <c r="AN207" s="46" t="s">
        <v>104</v>
      </c>
      <c r="AO207" s="46" t="s">
        <v>105</v>
      </c>
      <c r="AP207" s="46" t="s">
        <v>106</v>
      </c>
      <c r="AQ207" s="46">
        <f t="shared" si="3"/>
        <v>704</v>
      </c>
      <c r="AR207" s="47">
        <f t="shared" si="4"/>
        <v>0.36</v>
      </c>
      <c r="AS207" s="46" t="s">
        <v>107</v>
      </c>
      <c r="AT207" s="46" t="s">
        <v>108</v>
      </c>
      <c r="AU207" s="46" t="s">
        <v>109</v>
      </c>
      <c r="AV207" s="46" t="s">
        <v>110</v>
      </c>
      <c r="AW207" s="46" t="s">
        <v>111</v>
      </c>
      <c r="AX207" s="48" t="s">
        <v>112</v>
      </c>
      <c r="AY207" s="49">
        <v>98.0</v>
      </c>
      <c r="AZ207" s="49">
        <v>157.0</v>
      </c>
      <c r="BA207" s="126">
        <f>BA206*2</f>
        <v>182</v>
      </c>
      <c r="BB207" s="127">
        <v>10.0</v>
      </c>
      <c r="BC207" s="127">
        <v>10.0</v>
      </c>
      <c r="BD207" s="51">
        <v>0.2</v>
      </c>
      <c r="BE207" s="127">
        <f t="shared" si="5"/>
        <v>118.8</v>
      </c>
      <c r="BF207" s="150"/>
      <c r="BG207" s="151">
        <f t="shared" si="6"/>
        <v>175.2</v>
      </c>
      <c r="BH207" s="53">
        <f t="shared" si="7"/>
        <v>116.2</v>
      </c>
      <c r="BI207" s="152">
        <f t="shared" si="8"/>
        <v>0.2949494949</v>
      </c>
      <c r="BJ207" s="47">
        <f t="shared" si="9"/>
        <v>0.1956228956</v>
      </c>
      <c r="BK207" s="55">
        <f t="shared" si="10"/>
        <v>0.36</v>
      </c>
      <c r="BL207" s="56">
        <f t="shared" si="11"/>
        <v>713</v>
      </c>
      <c r="BM207" s="57">
        <f t="shared" si="12"/>
        <v>0.2964936886</v>
      </c>
      <c r="BN207" s="46">
        <f t="shared" si="13"/>
        <v>3.696</v>
      </c>
      <c r="BO207" s="46">
        <v>25.0</v>
      </c>
      <c r="BP207" s="46">
        <v>7.0</v>
      </c>
      <c r="BQ207" s="47">
        <v>1.25</v>
      </c>
      <c r="BR207" s="46">
        <f t="shared" si="14"/>
        <v>57.5</v>
      </c>
      <c r="BS207" s="46">
        <f t="shared" si="15"/>
        <v>99.5</v>
      </c>
      <c r="BT207" s="46" t="s">
        <v>122</v>
      </c>
      <c r="BU207" s="65"/>
      <c r="BV207" s="59"/>
      <c r="BW207" s="59"/>
      <c r="BX207" s="60"/>
      <c r="BY207" s="61" t="str">
        <f t="shared" si="35"/>
        <v>https://getfile.dokpub.com/yandex/get/https://disk.yandex.ru/d/aTyywSNuYXwNFA/1.jpg, https://getfile.dokpub.com/yandex/get/https://disk.yandex.ru/d/aTyywSNuYXwNFA/2.jpg, https://getfile.dokpub.com/yandex/get/https://disk.yandex.ru/d/aTyywSNuYXwNFA/3.jpg, https://getfile.dokpub.com/yandex/get/https://disk.yandex.ru/d/aTyywSNuYXwNFA/4.jpg, https://getfile.dokpub.com/yandex/get/https://disk.yandex.ru/d/aTyywSNuYXwNFA/5.jpg</v>
      </c>
      <c r="BZ207" s="66" t="s">
        <v>1856</v>
      </c>
      <c r="CA207" s="59" t="s">
        <v>1855</v>
      </c>
      <c r="CB207" s="62"/>
      <c r="CC207" s="59"/>
    </row>
    <row r="208" ht="30.0" customHeight="1">
      <c r="A208" s="77"/>
      <c r="B208" s="136" t="s">
        <v>1857</v>
      </c>
      <c r="C208" s="68" t="str">
        <f>IF('Стоп-лист'!D$12 = "стоп", "стоп" , "")</f>
        <v>стоп</v>
      </c>
      <c r="D208" s="29">
        <f t="shared" si="34"/>
        <v>0</v>
      </c>
      <c r="E208" s="30" t="s">
        <v>1858</v>
      </c>
      <c r="F208" s="144" t="s">
        <v>1859</v>
      </c>
      <c r="G208" s="105" t="s">
        <v>1860</v>
      </c>
      <c r="H208" s="33">
        <v>1500.0</v>
      </c>
      <c r="I208" s="34">
        <v>0.44999999999999996</v>
      </c>
      <c r="J208" s="35">
        <f t="shared" si="2"/>
        <v>825</v>
      </c>
      <c r="K208" s="22" t="s">
        <v>1861</v>
      </c>
      <c r="L208" s="36" t="s">
        <v>84</v>
      </c>
      <c r="M208" s="36" t="s">
        <v>84</v>
      </c>
      <c r="N208" s="37" t="s">
        <v>85</v>
      </c>
      <c r="O208" s="38">
        <v>340.0</v>
      </c>
      <c r="P208" s="38">
        <v>150.0</v>
      </c>
      <c r="Q208" s="38">
        <v>120.0</v>
      </c>
      <c r="R208" s="38">
        <v>230.0</v>
      </c>
      <c r="S208" s="70" t="s">
        <v>1862</v>
      </c>
      <c r="T208" s="70" t="s">
        <v>1843</v>
      </c>
      <c r="U208" s="38" t="s">
        <v>1844</v>
      </c>
      <c r="V208" s="38" t="s">
        <v>89</v>
      </c>
      <c r="W208" s="38" t="s">
        <v>90</v>
      </c>
      <c r="X208" s="38">
        <v>395.0</v>
      </c>
      <c r="Y208" s="40" t="s">
        <v>91</v>
      </c>
      <c r="Z208" s="40">
        <v>1.5</v>
      </c>
      <c r="AA208" s="38" t="s">
        <v>92</v>
      </c>
      <c r="AB208" s="38" t="s">
        <v>93</v>
      </c>
      <c r="AC208" s="41" t="s">
        <v>1863</v>
      </c>
      <c r="AD208" s="38" t="s">
        <v>95</v>
      </c>
      <c r="AE208" s="84" t="s">
        <v>1846</v>
      </c>
      <c r="AF208" s="70" t="s">
        <v>1847</v>
      </c>
      <c r="AG208" s="38" t="s">
        <v>98</v>
      </c>
      <c r="AH208" s="38" t="s">
        <v>99</v>
      </c>
      <c r="AI208" s="44" t="s">
        <v>100</v>
      </c>
      <c r="AJ208" s="44">
        <v>0.0</v>
      </c>
      <c r="AK208" s="63" t="str">
        <f t="shared" si="16"/>
        <v>https://getfile.dokpub.com/yandex/get/https://disk.yandex.ru/d/tQ3csjhkbtKoXw/v1.mp4</v>
      </c>
      <c r="AL208" s="46" t="s">
        <v>102</v>
      </c>
      <c r="AM208" s="46" t="s">
        <v>103</v>
      </c>
      <c r="AN208" s="46" t="s">
        <v>104</v>
      </c>
      <c r="AO208" s="46" t="s">
        <v>105</v>
      </c>
      <c r="AP208" s="46" t="s">
        <v>106</v>
      </c>
      <c r="AQ208" s="46">
        <f t="shared" si="3"/>
        <v>960</v>
      </c>
      <c r="AR208" s="47">
        <f t="shared" si="4"/>
        <v>0.36</v>
      </c>
      <c r="AS208" s="46" t="s">
        <v>107</v>
      </c>
      <c r="AT208" s="46" t="s">
        <v>108</v>
      </c>
      <c r="AU208" s="46" t="s">
        <v>109</v>
      </c>
      <c r="AV208" s="46" t="s">
        <v>110</v>
      </c>
      <c r="AW208" s="46" t="s">
        <v>111</v>
      </c>
      <c r="AX208" s="48" t="s">
        <v>112</v>
      </c>
      <c r="AY208" s="49">
        <v>113.0</v>
      </c>
      <c r="AZ208" s="49">
        <v>176.0</v>
      </c>
      <c r="BA208" s="126">
        <f>BA206*3</f>
        <v>273</v>
      </c>
      <c r="BB208" s="127">
        <v>15.0</v>
      </c>
      <c r="BC208" s="127">
        <v>15.0</v>
      </c>
      <c r="BD208" s="51">
        <v>0.2</v>
      </c>
      <c r="BE208" s="127">
        <f t="shared" si="5"/>
        <v>165</v>
      </c>
      <c r="BF208" s="150"/>
      <c r="BG208" s="151">
        <f t="shared" si="6"/>
        <v>244</v>
      </c>
      <c r="BH208" s="53">
        <f t="shared" si="7"/>
        <v>181</v>
      </c>
      <c r="BI208" s="153">
        <f t="shared" si="8"/>
        <v>0.2957575758</v>
      </c>
      <c r="BJ208" s="47">
        <f t="shared" si="9"/>
        <v>0.2193939394</v>
      </c>
      <c r="BK208" s="55">
        <f t="shared" si="10"/>
        <v>0.36</v>
      </c>
      <c r="BL208" s="56">
        <f t="shared" si="11"/>
        <v>961</v>
      </c>
      <c r="BM208" s="57">
        <f t="shared" si="12"/>
        <v>0.3015608741</v>
      </c>
      <c r="BN208" s="46">
        <f t="shared" si="13"/>
        <v>4.14</v>
      </c>
      <c r="BO208" s="46">
        <v>25.0</v>
      </c>
      <c r="BP208" s="46">
        <v>7.0</v>
      </c>
      <c r="BQ208" s="47">
        <v>1.25</v>
      </c>
      <c r="BR208" s="46">
        <f t="shared" si="14"/>
        <v>66.25</v>
      </c>
      <c r="BS208" s="46">
        <f t="shared" si="15"/>
        <v>109.75</v>
      </c>
      <c r="BT208" s="46" t="s">
        <v>131</v>
      </c>
      <c r="BU208" s="65"/>
      <c r="BV208" s="59"/>
      <c r="BW208" s="59"/>
      <c r="BX208" s="60"/>
      <c r="BY208" s="61" t="str">
        <f t="shared" si="35"/>
        <v>https://getfile.dokpub.com/yandex/get/https://disk.yandex.ru/d/VzDOAgwfknlnog/1.jpg, https://getfile.dokpub.com/yandex/get/https://disk.yandex.ru/d/VzDOAgwfknlnog/2.jpg, https://getfile.dokpub.com/yandex/get/https://disk.yandex.ru/d/VzDOAgwfknlnog/3.jpg, https://getfile.dokpub.com/yandex/get/https://disk.yandex.ru/d/VzDOAgwfknlnog/4.jpg, https://getfile.dokpub.com/yandex/get/https://disk.yandex.ru/d/VzDOAgwfknlnog/5.jpg</v>
      </c>
      <c r="BZ208" s="66" t="s">
        <v>1864</v>
      </c>
      <c r="CA208" s="59" t="s">
        <v>1863</v>
      </c>
      <c r="CB208" s="62"/>
      <c r="CC208" s="59"/>
    </row>
    <row r="209" ht="30.0" customHeight="1">
      <c r="A209" s="77"/>
      <c r="B209" s="136" t="s">
        <v>1865</v>
      </c>
      <c r="C209" s="68" t="str">
        <f>IF('Стоп-лист'!C$12 = "стоп", "стоп" , "")</f>
        <v>стоп</v>
      </c>
      <c r="D209" s="29">
        <f t="shared" si="34"/>
        <v>0</v>
      </c>
      <c r="E209" s="30" t="s">
        <v>1866</v>
      </c>
      <c r="F209" s="144" t="s">
        <v>1867</v>
      </c>
      <c r="G209" s="105" t="s">
        <v>1868</v>
      </c>
      <c r="H209" s="33">
        <v>2900.0</v>
      </c>
      <c r="I209" s="34">
        <v>0.48</v>
      </c>
      <c r="J209" s="35">
        <f t="shared" si="2"/>
        <v>1508</v>
      </c>
      <c r="K209" s="22" t="s">
        <v>1869</v>
      </c>
      <c r="L209" s="36" t="s">
        <v>84</v>
      </c>
      <c r="M209" s="36" t="s">
        <v>84</v>
      </c>
      <c r="N209" s="37" t="s">
        <v>85</v>
      </c>
      <c r="O209" s="38">
        <v>675.0</v>
      </c>
      <c r="P209" s="38">
        <v>200.0</v>
      </c>
      <c r="Q209" s="38">
        <v>150.0</v>
      </c>
      <c r="R209" s="38">
        <v>300.0</v>
      </c>
      <c r="S209" s="70" t="s">
        <v>1870</v>
      </c>
      <c r="T209" s="70" t="s">
        <v>1843</v>
      </c>
      <c r="U209" s="38" t="s">
        <v>1844</v>
      </c>
      <c r="V209" s="38" t="s">
        <v>89</v>
      </c>
      <c r="W209" s="38" t="s">
        <v>90</v>
      </c>
      <c r="X209" s="38">
        <v>395.0</v>
      </c>
      <c r="Y209" s="40">
        <v>1.0</v>
      </c>
      <c r="Z209" s="40">
        <v>1.5</v>
      </c>
      <c r="AA209" s="38" t="s">
        <v>92</v>
      </c>
      <c r="AB209" s="38" t="s">
        <v>93</v>
      </c>
      <c r="AC209" s="41" t="s">
        <v>1871</v>
      </c>
      <c r="AD209" s="38" t="s">
        <v>95</v>
      </c>
      <c r="AE209" s="84" t="s">
        <v>1846</v>
      </c>
      <c r="AF209" s="70" t="s">
        <v>1847</v>
      </c>
      <c r="AG209" s="38" t="s">
        <v>98</v>
      </c>
      <c r="AH209" s="38" t="s">
        <v>99</v>
      </c>
      <c r="AI209" s="44" t="s">
        <v>100</v>
      </c>
      <c r="AJ209" s="44">
        <v>0.0</v>
      </c>
      <c r="AK209" s="63" t="str">
        <f t="shared" si="16"/>
        <v>https://getfile.dokpub.com/yandex/get/https://disk.yandex.ru/d/tQ3csjhkbtKoXw/v1.mp4</v>
      </c>
      <c r="AL209" s="46" t="s">
        <v>102</v>
      </c>
      <c r="AM209" s="46" t="s">
        <v>103</v>
      </c>
      <c r="AN209" s="46" t="s">
        <v>104</v>
      </c>
      <c r="AO209" s="46" t="s">
        <v>105</v>
      </c>
      <c r="AP209" s="46" t="s">
        <v>106</v>
      </c>
      <c r="AQ209" s="46">
        <f t="shared" si="3"/>
        <v>1711</v>
      </c>
      <c r="AR209" s="47">
        <f t="shared" si="4"/>
        <v>0.41</v>
      </c>
      <c r="AS209" s="46" t="s">
        <v>107</v>
      </c>
      <c r="AT209" s="46" t="s">
        <v>108</v>
      </c>
      <c r="AU209" s="46" t="s">
        <v>109</v>
      </c>
      <c r="AV209" s="46" t="s">
        <v>110</v>
      </c>
      <c r="AW209" s="46" t="s">
        <v>111</v>
      </c>
      <c r="AX209" s="48" t="s">
        <v>112</v>
      </c>
      <c r="AY209" s="49">
        <v>180.0</v>
      </c>
      <c r="AZ209" s="49">
        <v>264.0</v>
      </c>
      <c r="BA209" s="126">
        <f>BA208*2</f>
        <v>546</v>
      </c>
      <c r="BB209" s="127">
        <v>20.0</v>
      </c>
      <c r="BC209" s="127">
        <v>20.0</v>
      </c>
      <c r="BD209" s="51">
        <v>0.2</v>
      </c>
      <c r="BE209" s="127">
        <f t="shared" si="5"/>
        <v>301.6</v>
      </c>
      <c r="BF209" s="150"/>
      <c r="BG209" s="151">
        <f t="shared" si="6"/>
        <v>440.4</v>
      </c>
      <c r="BH209" s="53">
        <f t="shared" si="7"/>
        <v>356.4</v>
      </c>
      <c r="BI209" s="153">
        <f t="shared" si="8"/>
        <v>0.2920424403</v>
      </c>
      <c r="BJ209" s="47">
        <f t="shared" si="9"/>
        <v>0.2363395225</v>
      </c>
      <c r="BK209" s="55">
        <f t="shared" si="10"/>
        <v>0.41</v>
      </c>
      <c r="BL209" s="56">
        <f t="shared" si="11"/>
        <v>1718</v>
      </c>
      <c r="BM209" s="57">
        <f t="shared" si="12"/>
        <v>0.3052386496</v>
      </c>
      <c r="BN209" s="46">
        <f t="shared" si="13"/>
        <v>9</v>
      </c>
      <c r="BO209" s="46">
        <v>25.0</v>
      </c>
      <c r="BP209" s="46">
        <v>7.0</v>
      </c>
      <c r="BQ209" s="47">
        <v>1.25</v>
      </c>
      <c r="BR209" s="46">
        <f t="shared" si="14"/>
        <v>101.25</v>
      </c>
      <c r="BS209" s="46">
        <f t="shared" si="15"/>
        <v>162.75</v>
      </c>
      <c r="BT209" s="46" t="s">
        <v>139</v>
      </c>
      <c r="BU209" s="65"/>
      <c r="BV209" s="59"/>
      <c r="BW209" s="59"/>
      <c r="BX209" s="60"/>
      <c r="BY209" s="61" t="str">
        <f t="shared" si="35"/>
        <v>https://getfile.dokpub.com/yandex/get/https://disk.yandex.ru/d/G5UjQCGmFeYt0A/1.jpg, https://getfile.dokpub.com/yandex/get/https://disk.yandex.ru/d/G5UjQCGmFeYt0A/2.jpg, https://getfile.dokpub.com/yandex/get/https://disk.yandex.ru/d/G5UjQCGmFeYt0A/3.jpg, https://getfile.dokpub.com/yandex/get/https://disk.yandex.ru/d/G5UjQCGmFeYt0A/4.jpg, https://getfile.dokpub.com/yandex/get/https://disk.yandex.ru/d/G5UjQCGmFeYt0A/5.jpg</v>
      </c>
      <c r="BZ209" s="66" t="s">
        <v>1872</v>
      </c>
      <c r="CA209" s="59" t="s">
        <v>1871</v>
      </c>
      <c r="CB209" s="62"/>
      <c r="CC209" s="59"/>
    </row>
    <row r="210" ht="30.0" customHeight="1">
      <c r="A210" s="77"/>
      <c r="B210" s="136" t="s">
        <v>1873</v>
      </c>
      <c r="C210" s="68" t="str">
        <f>IF('Стоп-лист'!C$12 = "стоп", "стоп" , "")</f>
        <v>стоп</v>
      </c>
      <c r="D210" s="29">
        <f t="shared" si="34"/>
        <v>0</v>
      </c>
      <c r="E210" s="30" t="s">
        <v>1874</v>
      </c>
      <c r="F210" s="144" t="s">
        <v>1875</v>
      </c>
      <c r="G210" s="105" t="s">
        <v>1876</v>
      </c>
      <c r="H210" s="33">
        <v>4400.0</v>
      </c>
      <c r="I210" s="34">
        <v>0.47</v>
      </c>
      <c r="J210" s="35">
        <f t="shared" si="2"/>
        <v>2332</v>
      </c>
      <c r="K210" s="22" t="s">
        <v>1877</v>
      </c>
      <c r="L210" s="36" t="s">
        <v>84</v>
      </c>
      <c r="M210" s="36" t="s">
        <v>84</v>
      </c>
      <c r="N210" s="37" t="s">
        <v>85</v>
      </c>
      <c r="O210" s="38">
        <v>970.0</v>
      </c>
      <c r="P210" s="38">
        <v>270.0</v>
      </c>
      <c r="Q210" s="38">
        <v>180.0</v>
      </c>
      <c r="R210" s="38">
        <v>270.0</v>
      </c>
      <c r="S210" s="70" t="s">
        <v>1878</v>
      </c>
      <c r="T210" s="70" t="s">
        <v>1843</v>
      </c>
      <c r="U210" s="38" t="s">
        <v>1844</v>
      </c>
      <c r="V210" s="38" t="s">
        <v>89</v>
      </c>
      <c r="W210" s="38" t="s">
        <v>90</v>
      </c>
      <c r="X210" s="38">
        <v>395.0</v>
      </c>
      <c r="Y210" s="40">
        <v>1.5</v>
      </c>
      <c r="Z210" s="40">
        <v>1.5</v>
      </c>
      <c r="AA210" s="38" t="s">
        <v>92</v>
      </c>
      <c r="AB210" s="38" t="s">
        <v>93</v>
      </c>
      <c r="AC210" s="41" t="s">
        <v>1879</v>
      </c>
      <c r="AD210" s="38" t="s">
        <v>95</v>
      </c>
      <c r="AE210" s="84" t="s">
        <v>1846</v>
      </c>
      <c r="AF210" s="70" t="s">
        <v>1847</v>
      </c>
      <c r="AG210" s="38" t="s">
        <v>98</v>
      </c>
      <c r="AH210" s="38" t="s">
        <v>99</v>
      </c>
      <c r="AI210" s="44" t="s">
        <v>100</v>
      </c>
      <c r="AJ210" s="44">
        <v>0.0</v>
      </c>
      <c r="AK210" s="63" t="str">
        <f t="shared" si="16"/>
        <v>https://getfile.dokpub.com/yandex/get/https://disk.yandex.ru/d/tQ3csjhkbtKoXw/v1.mp4</v>
      </c>
      <c r="AL210" s="46" t="s">
        <v>102</v>
      </c>
      <c r="AM210" s="46" t="s">
        <v>103</v>
      </c>
      <c r="AN210" s="46" t="s">
        <v>104</v>
      </c>
      <c r="AO210" s="46" t="s">
        <v>105</v>
      </c>
      <c r="AP210" s="46" t="s">
        <v>106</v>
      </c>
      <c r="AQ210" s="46">
        <f t="shared" si="3"/>
        <v>2596</v>
      </c>
      <c r="AR210" s="47">
        <f t="shared" si="4"/>
        <v>0.41</v>
      </c>
      <c r="AS210" s="46" t="s">
        <v>107</v>
      </c>
      <c r="AT210" s="46" t="s">
        <v>108</v>
      </c>
      <c r="AU210" s="46" t="s">
        <v>109</v>
      </c>
      <c r="AV210" s="46" t="s">
        <v>110</v>
      </c>
      <c r="AW210" s="46" t="s">
        <v>111</v>
      </c>
      <c r="AX210" s="48" t="s">
        <v>112</v>
      </c>
      <c r="AY210" s="49">
        <v>290.0</v>
      </c>
      <c r="AZ210" s="49">
        <v>399.0</v>
      </c>
      <c r="BA210" s="126">
        <f>BA208*3</f>
        <v>819</v>
      </c>
      <c r="BB210" s="127">
        <v>30.0</v>
      </c>
      <c r="BC210" s="127">
        <v>30.0</v>
      </c>
      <c r="BD210" s="51">
        <v>0.2</v>
      </c>
      <c r="BE210" s="127">
        <f t="shared" si="5"/>
        <v>466.4</v>
      </c>
      <c r="BF210" s="150"/>
      <c r="BG210" s="151">
        <f t="shared" si="6"/>
        <v>696.6</v>
      </c>
      <c r="BH210" s="53">
        <f t="shared" si="7"/>
        <v>587.6</v>
      </c>
      <c r="BI210" s="153">
        <f t="shared" si="8"/>
        <v>0.2987135506</v>
      </c>
      <c r="BJ210" s="47">
        <f t="shared" si="9"/>
        <v>0.2519725557</v>
      </c>
      <c r="BK210" s="55">
        <f t="shared" si="10"/>
        <v>0.41</v>
      </c>
      <c r="BL210" s="56">
        <f t="shared" si="11"/>
        <v>2603</v>
      </c>
      <c r="BM210" s="57">
        <f t="shared" si="12"/>
        <v>0.3090280446</v>
      </c>
      <c r="BN210" s="46">
        <f t="shared" si="13"/>
        <v>13.122</v>
      </c>
      <c r="BO210" s="46">
        <v>25.0</v>
      </c>
      <c r="BP210" s="46">
        <v>7.0</v>
      </c>
      <c r="BQ210" s="47">
        <v>1.25</v>
      </c>
      <c r="BR210" s="46">
        <f t="shared" si="14"/>
        <v>145</v>
      </c>
      <c r="BS210" s="46">
        <f t="shared" si="15"/>
        <v>254</v>
      </c>
      <c r="BT210" s="46" t="s">
        <v>147</v>
      </c>
      <c r="BU210" s="65"/>
      <c r="BV210" s="59"/>
      <c r="BW210" s="59"/>
      <c r="BX210" s="60"/>
      <c r="BY210" s="61" t="str">
        <f t="shared" si="35"/>
        <v>https://getfile.dokpub.com/yandex/get/https://disk.yandex.ru/d/PmkYeAG7UNsV4g/1.jpg, https://getfile.dokpub.com/yandex/get/https://disk.yandex.ru/d/PmkYeAG7UNsV4g/2.jpg, https://getfile.dokpub.com/yandex/get/https://disk.yandex.ru/d/PmkYeAG7UNsV4g/3.jpg, https://getfile.dokpub.com/yandex/get/https://disk.yandex.ru/d/PmkYeAG7UNsV4g/4.jpg, https://getfile.dokpub.com/yandex/get/https://disk.yandex.ru/d/PmkYeAG7UNsV4g/5.jpg</v>
      </c>
      <c r="BZ210" s="66" t="s">
        <v>1880</v>
      </c>
      <c r="CA210" s="59" t="s">
        <v>1879</v>
      </c>
      <c r="CB210" s="62"/>
      <c r="CC210" s="59"/>
    </row>
    <row r="211" ht="30.0" customHeight="1">
      <c r="A211" s="77"/>
      <c r="B211" s="136" t="s">
        <v>1881</v>
      </c>
      <c r="C211" s="68" t="str">
        <f>IF('Стоп-лист'!C$12 = "стоп", "стоп" , "")</f>
        <v>стоп</v>
      </c>
      <c r="D211" s="29">
        <f t="shared" si="34"/>
        <v>0</v>
      </c>
      <c r="E211" s="30" t="s">
        <v>1882</v>
      </c>
      <c r="F211" s="104" t="s">
        <v>1883</v>
      </c>
      <c r="G211" s="105" t="s">
        <v>1884</v>
      </c>
      <c r="H211" s="33">
        <v>5800.0</v>
      </c>
      <c r="I211" s="34">
        <v>0.42000000000000004</v>
      </c>
      <c r="J211" s="35">
        <f t="shared" si="2"/>
        <v>3364</v>
      </c>
      <c r="K211" s="22" t="s">
        <v>1885</v>
      </c>
      <c r="L211" s="36" t="s">
        <v>84</v>
      </c>
      <c r="M211" s="36" t="s">
        <v>84</v>
      </c>
      <c r="N211" s="37" t="s">
        <v>85</v>
      </c>
      <c r="O211" s="38">
        <v>1400.0</v>
      </c>
      <c r="P211" s="38">
        <v>350.0</v>
      </c>
      <c r="Q211" s="38">
        <v>250.0</v>
      </c>
      <c r="R211" s="38">
        <v>450.0</v>
      </c>
      <c r="S211" s="70" t="s">
        <v>1886</v>
      </c>
      <c r="T211" s="70" t="s">
        <v>1843</v>
      </c>
      <c r="U211" s="38" t="s">
        <v>1844</v>
      </c>
      <c r="V211" s="38" t="s">
        <v>89</v>
      </c>
      <c r="W211" s="38" t="s">
        <v>90</v>
      </c>
      <c r="X211" s="38">
        <v>395.0</v>
      </c>
      <c r="Y211" s="40">
        <v>2.0</v>
      </c>
      <c r="Z211" s="40">
        <v>1.5</v>
      </c>
      <c r="AA211" s="38" t="s">
        <v>92</v>
      </c>
      <c r="AB211" s="38" t="s">
        <v>93</v>
      </c>
      <c r="AC211" s="41" t="s">
        <v>1887</v>
      </c>
      <c r="AD211" s="38" t="s">
        <v>95</v>
      </c>
      <c r="AE211" s="84" t="s">
        <v>1846</v>
      </c>
      <c r="AF211" s="70" t="s">
        <v>1847</v>
      </c>
      <c r="AG211" s="38" t="s">
        <v>98</v>
      </c>
      <c r="AH211" s="38" t="s">
        <v>99</v>
      </c>
      <c r="AI211" s="44" t="s">
        <v>100</v>
      </c>
      <c r="AJ211" s="44">
        <v>0.0</v>
      </c>
      <c r="AK211" s="63" t="str">
        <f t="shared" si="16"/>
        <v>https://getfile.dokpub.com/yandex/get/https://disk.yandex.ru/d/tQ3csjhkbtKoXw/v1.mp4</v>
      </c>
      <c r="AL211" s="46" t="s">
        <v>102</v>
      </c>
      <c r="AM211" s="46" t="s">
        <v>103</v>
      </c>
      <c r="AN211" s="46" t="s">
        <v>104</v>
      </c>
      <c r="AO211" s="46" t="s">
        <v>105</v>
      </c>
      <c r="AP211" s="46" t="s">
        <v>106</v>
      </c>
      <c r="AQ211" s="46">
        <f t="shared" si="3"/>
        <v>3828</v>
      </c>
      <c r="AR211" s="47">
        <f t="shared" si="4"/>
        <v>0.34</v>
      </c>
      <c r="AS211" s="46" t="s">
        <v>107</v>
      </c>
      <c r="AT211" s="46" t="s">
        <v>108</v>
      </c>
      <c r="AU211" s="46" t="s">
        <v>109</v>
      </c>
      <c r="AV211" s="46" t="s">
        <v>110</v>
      </c>
      <c r="AW211" s="46" t="s">
        <v>111</v>
      </c>
      <c r="AX211" s="48" t="s">
        <v>112</v>
      </c>
      <c r="AY211" s="49">
        <v>503.0</v>
      </c>
      <c r="AZ211" s="49">
        <v>700.0</v>
      </c>
      <c r="BA211" s="126">
        <f>BA209*2</f>
        <v>1092</v>
      </c>
      <c r="BB211" s="127">
        <v>30.0</v>
      </c>
      <c r="BC211" s="127">
        <v>80.0</v>
      </c>
      <c r="BD211" s="51">
        <v>0.2</v>
      </c>
      <c r="BE211" s="127">
        <f t="shared" si="5"/>
        <v>672.8</v>
      </c>
      <c r="BF211" s="150"/>
      <c r="BG211" s="151">
        <f t="shared" si="6"/>
        <v>986.2</v>
      </c>
      <c r="BH211" s="53">
        <f t="shared" si="7"/>
        <v>789.2</v>
      </c>
      <c r="BI211" s="153">
        <f t="shared" si="8"/>
        <v>0.2931629013</v>
      </c>
      <c r="BJ211" s="47">
        <f t="shared" si="9"/>
        <v>0.2346016647</v>
      </c>
      <c r="BK211" s="55">
        <f t="shared" si="10"/>
        <v>0.34</v>
      </c>
      <c r="BL211" s="56">
        <f t="shared" si="11"/>
        <v>3842</v>
      </c>
      <c r="BM211" s="57">
        <f t="shared" si="12"/>
        <v>0.304945341</v>
      </c>
      <c r="BN211" s="46">
        <f t="shared" si="13"/>
        <v>39.375</v>
      </c>
      <c r="BO211" s="46">
        <v>25.0</v>
      </c>
      <c r="BP211" s="46">
        <v>7.0</v>
      </c>
      <c r="BQ211" s="47">
        <v>1.25</v>
      </c>
      <c r="BR211" s="46">
        <f t="shared" si="14"/>
        <v>372.5</v>
      </c>
      <c r="BS211" s="46">
        <f t="shared" si="15"/>
        <v>327.5</v>
      </c>
      <c r="BT211" s="46" t="s">
        <v>156</v>
      </c>
      <c r="BU211" s="65"/>
      <c r="BV211" s="59"/>
      <c r="BW211" s="59"/>
      <c r="BX211" s="60"/>
      <c r="BY211" s="61" t="str">
        <f t="shared" si="35"/>
        <v>https://getfile.dokpub.com/yandex/get/https://disk.yandex.ru/d/0o22zyBrjvU33A/1.jpg, https://getfile.dokpub.com/yandex/get/https://disk.yandex.ru/d/0o22zyBrjvU33A/2.jpg, https://getfile.dokpub.com/yandex/get/https://disk.yandex.ru/d/0o22zyBrjvU33A/3.jpg, https://getfile.dokpub.com/yandex/get/https://disk.yandex.ru/d/0o22zyBrjvU33A/4.jpg, https://getfile.dokpub.com/yandex/get/https://disk.yandex.ru/d/0o22zyBrjvU33A/5.jpg</v>
      </c>
      <c r="BZ211" s="66" t="s">
        <v>1888</v>
      </c>
      <c r="CA211" s="59" t="s">
        <v>1887</v>
      </c>
      <c r="CB211" s="62"/>
      <c r="CC211" s="59"/>
    </row>
    <row r="212" ht="30.0" customHeight="1">
      <c r="A212" s="73"/>
      <c r="B212" s="136" t="s">
        <v>1889</v>
      </c>
      <c r="C212" s="68" t="str">
        <f>IF('Стоп-лист'!C$12 = "стоп", "стоп" , "")</f>
        <v>стоп</v>
      </c>
      <c r="D212" s="29">
        <f t="shared" si="34"/>
        <v>0</v>
      </c>
      <c r="E212" s="30" t="s">
        <v>1890</v>
      </c>
      <c r="F212" s="104" t="s">
        <v>1891</v>
      </c>
      <c r="G212" s="105" t="s">
        <v>1892</v>
      </c>
      <c r="H212" s="33">
        <v>8700.0</v>
      </c>
      <c r="I212" s="34">
        <v>0.44</v>
      </c>
      <c r="J212" s="35">
        <f t="shared" si="2"/>
        <v>4872</v>
      </c>
      <c r="K212" s="22" t="s">
        <v>1893</v>
      </c>
      <c r="L212" s="36" t="s">
        <v>84</v>
      </c>
      <c r="M212" s="36" t="s">
        <v>84</v>
      </c>
      <c r="N212" s="37" t="s">
        <v>85</v>
      </c>
      <c r="O212" s="38">
        <v>2000.0</v>
      </c>
      <c r="P212" s="38">
        <v>400.0</v>
      </c>
      <c r="Q212" s="38">
        <v>300.0</v>
      </c>
      <c r="R212" s="38">
        <v>500.0</v>
      </c>
      <c r="S212" s="70" t="s">
        <v>1894</v>
      </c>
      <c r="T212" s="70" t="s">
        <v>1843</v>
      </c>
      <c r="U212" s="38" t="s">
        <v>1844</v>
      </c>
      <c r="V212" s="38" t="s">
        <v>89</v>
      </c>
      <c r="W212" s="38" t="s">
        <v>90</v>
      </c>
      <c r="X212" s="38">
        <v>395.0</v>
      </c>
      <c r="Y212" s="40">
        <v>3.0</v>
      </c>
      <c r="Z212" s="40">
        <v>1.5</v>
      </c>
      <c r="AA212" s="38" t="s">
        <v>92</v>
      </c>
      <c r="AB212" s="38" t="s">
        <v>93</v>
      </c>
      <c r="AC212" s="41" t="s">
        <v>1895</v>
      </c>
      <c r="AD212" s="38" t="s">
        <v>95</v>
      </c>
      <c r="AE212" s="84" t="s">
        <v>1846</v>
      </c>
      <c r="AF212" s="70" t="s">
        <v>1847</v>
      </c>
      <c r="AG212" s="38" t="s">
        <v>98</v>
      </c>
      <c r="AH212" s="38" t="s">
        <v>99</v>
      </c>
      <c r="AI212" s="44" t="s">
        <v>100</v>
      </c>
      <c r="AJ212" s="44">
        <v>0.0</v>
      </c>
      <c r="AK212" s="63" t="str">
        <f t="shared" si="16"/>
        <v>https://getfile.dokpub.com/yandex/get/https://disk.yandex.ru/d/tQ3csjhkbtKoXw/v1.mp4</v>
      </c>
      <c r="AL212" s="46" t="s">
        <v>102</v>
      </c>
      <c r="AM212" s="46" t="s">
        <v>103</v>
      </c>
      <c r="AN212" s="46" t="s">
        <v>104</v>
      </c>
      <c r="AO212" s="46" t="s">
        <v>105</v>
      </c>
      <c r="AP212" s="46" t="s">
        <v>106</v>
      </c>
      <c r="AQ212" s="46">
        <f t="shared" si="3"/>
        <v>5568</v>
      </c>
      <c r="AR212" s="47">
        <f t="shared" si="4"/>
        <v>0.36</v>
      </c>
      <c r="AS212" s="46" t="s">
        <v>107</v>
      </c>
      <c r="AT212" s="46" t="s">
        <v>108</v>
      </c>
      <c r="AU212" s="46" t="s">
        <v>109</v>
      </c>
      <c r="AV212" s="46" t="s">
        <v>110</v>
      </c>
      <c r="AW212" s="46" t="s">
        <v>111</v>
      </c>
      <c r="AX212" s="48" t="s">
        <v>112</v>
      </c>
      <c r="AY212" s="49">
        <v>730.0</v>
      </c>
      <c r="AZ212" s="49">
        <v>1007.0</v>
      </c>
      <c r="BA212" s="126">
        <f>BA209*3</f>
        <v>1638</v>
      </c>
      <c r="BB212" s="127">
        <v>40.0</v>
      </c>
      <c r="BC212" s="127">
        <v>80.0</v>
      </c>
      <c r="BD212" s="51">
        <v>0.2</v>
      </c>
      <c r="BE212" s="127">
        <f t="shared" si="5"/>
        <v>974.4</v>
      </c>
      <c r="BF212" s="150"/>
      <c r="BG212" s="151">
        <f t="shared" si="6"/>
        <v>1409.6</v>
      </c>
      <c r="BH212" s="53">
        <f t="shared" si="7"/>
        <v>1132.6</v>
      </c>
      <c r="BI212" s="153">
        <f t="shared" si="8"/>
        <v>0.2893267652</v>
      </c>
      <c r="BJ212" s="47">
        <f t="shared" si="9"/>
        <v>0.2324712644</v>
      </c>
      <c r="BK212" s="55">
        <f t="shared" si="10"/>
        <v>0.36</v>
      </c>
      <c r="BL212" s="56">
        <f t="shared" si="11"/>
        <v>5581</v>
      </c>
      <c r="BM212" s="57">
        <f t="shared" si="12"/>
        <v>0.3045690736</v>
      </c>
      <c r="BN212" s="46">
        <f t="shared" si="13"/>
        <v>60</v>
      </c>
      <c r="BO212" s="46">
        <v>25.0</v>
      </c>
      <c r="BP212" s="46">
        <v>7.0</v>
      </c>
      <c r="BQ212" s="47">
        <v>1.25</v>
      </c>
      <c r="BR212" s="46">
        <f t="shared" si="14"/>
        <v>547.5</v>
      </c>
      <c r="BS212" s="46">
        <f t="shared" si="15"/>
        <v>459.5</v>
      </c>
      <c r="BT212" s="46" t="s">
        <v>164</v>
      </c>
      <c r="BU212" s="65"/>
      <c r="BV212" s="59"/>
      <c r="BW212" s="59"/>
      <c r="BX212" s="60"/>
      <c r="BY212" s="61" t="str">
        <f t="shared" si="35"/>
        <v>https://getfile.dokpub.com/yandex/get/https://disk.yandex.ru/d/KiS9Nt8dmHB1rw/1.jpg, https://getfile.dokpub.com/yandex/get/https://disk.yandex.ru/d/KiS9Nt8dmHB1rw/2.jpg, https://getfile.dokpub.com/yandex/get/https://disk.yandex.ru/d/KiS9Nt8dmHB1rw/3.jpg, https://getfile.dokpub.com/yandex/get/https://disk.yandex.ru/d/KiS9Nt8dmHB1rw/4.jpg, https://getfile.dokpub.com/yandex/get/https://disk.yandex.ru/d/KiS9Nt8dmHB1rw/5.jpg</v>
      </c>
      <c r="BZ212" s="66" t="s">
        <v>1896</v>
      </c>
      <c r="CA212" s="59" t="s">
        <v>1895</v>
      </c>
      <c r="CB212" s="62"/>
      <c r="CC212" s="59"/>
    </row>
    <row r="213" ht="30.0" customHeight="1">
      <c r="A213" s="73"/>
      <c r="B213" s="136" t="s">
        <v>1897</v>
      </c>
      <c r="C213" s="68" t="str">
        <f>IF('Стоп-лист'!C$12 = "стоп", "стоп" , "")</f>
        <v>стоп</v>
      </c>
      <c r="D213" s="29">
        <f t="shared" si="34"/>
        <v>0</v>
      </c>
      <c r="E213" s="30" t="s">
        <v>1898</v>
      </c>
      <c r="F213" s="104" t="s">
        <v>1899</v>
      </c>
      <c r="G213" s="105" t="s">
        <v>1900</v>
      </c>
      <c r="H213" s="33">
        <v>11600.0</v>
      </c>
      <c r="I213" s="34">
        <v>0.43</v>
      </c>
      <c r="J213" s="35">
        <f t="shared" si="2"/>
        <v>6612</v>
      </c>
      <c r="K213" s="22" t="s">
        <v>1901</v>
      </c>
      <c r="L213" s="36" t="s">
        <v>84</v>
      </c>
      <c r="M213" s="36" t="s">
        <v>84</v>
      </c>
      <c r="N213" s="37" t="s">
        <v>85</v>
      </c>
      <c r="O213" s="38">
        <v>2700.0</v>
      </c>
      <c r="P213" s="38">
        <v>450.0</v>
      </c>
      <c r="Q213" s="38">
        <v>350.0</v>
      </c>
      <c r="R213" s="38">
        <v>600.0</v>
      </c>
      <c r="S213" s="70" t="s">
        <v>1902</v>
      </c>
      <c r="T213" s="70" t="s">
        <v>1843</v>
      </c>
      <c r="U213" s="38" t="s">
        <v>1844</v>
      </c>
      <c r="V213" s="38" t="s">
        <v>89</v>
      </c>
      <c r="W213" s="38" t="s">
        <v>90</v>
      </c>
      <c r="X213" s="38">
        <v>395.0</v>
      </c>
      <c r="Y213" s="40">
        <v>4.0</v>
      </c>
      <c r="Z213" s="40">
        <v>1.5</v>
      </c>
      <c r="AA213" s="38" t="s">
        <v>92</v>
      </c>
      <c r="AB213" s="38" t="s">
        <v>93</v>
      </c>
      <c r="AC213" s="41" t="s">
        <v>1903</v>
      </c>
      <c r="AD213" s="38" t="s">
        <v>95</v>
      </c>
      <c r="AE213" s="84" t="s">
        <v>1846</v>
      </c>
      <c r="AF213" s="70" t="s">
        <v>1847</v>
      </c>
      <c r="AG213" s="38" t="s">
        <v>98</v>
      </c>
      <c r="AH213" s="38" t="s">
        <v>99</v>
      </c>
      <c r="AI213" s="44" t="s">
        <v>100</v>
      </c>
      <c r="AJ213" s="44">
        <v>0.0</v>
      </c>
      <c r="AK213" s="63" t="str">
        <f t="shared" si="16"/>
        <v>https://getfile.dokpub.com/yandex/get/https://disk.yandex.ru/d/tQ3csjhkbtKoXw/v1.mp4</v>
      </c>
      <c r="AL213" s="46" t="s">
        <v>102</v>
      </c>
      <c r="AM213" s="46" t="s">
        <v>103</v>
      </c>
      <c r="AN213" s="46" t="s">
        <v>104</v>
      </c>
      <c r="AO213" s="46" t="s">
        <v>105</v>
      </c>
      <c r="AP213" s="46" t="s">
        <v>106</v>
      </c>
      <c r="AQ213" s="46">
        <f t="shared" si="3"/>
        <v>7540</v>
      </c>
      <c r="AR213" s="47">
        <f t="shared" si="4"/>
        <v>0.35</v>
      </c>
      <c r="AS213" s="46" t="s">
        <v>107</v>
      </c>
      <c r="AT213" s="46" t="s">
        <v>108</v>
      </c>
      <c r="AU213" s="46" t="s">
        <v>109</v>
      </c>
      <c r="AV213" s="46" t="s">
        <v>110</v>
      </c>
      <c r="AW213" s="46" t="s">
        <v>111</v>
      </c>
      <c r="AX213" s="48" t="s">
        <v>112</v>
      </c>
      <c r="AY213" s="49">
        <v>1071.0</v>
      </c>
      <c r="AZ213" s="49">
        <v>1474.0</v>
      </c>
      <c r="BA213" s="126">
        <f>BA209*4</f>
        <v>2184</v>
      </c>
      <c r="BB213" s="127">
        <v>40.0</v>
      </c>
      <c r="BC213" s="127">
        <v>80.0</v>
      </c>
      <c r="BD213" s="51">
        <v>0.2</v>
      </c>
      <c r="BE213" s="127">
        <f t="shared" si="5"/>
        <v>1322.4</v>
      </c>
      <c r="BF213" s="150"/>
      <c r="BG213" s="151">
        <f t="shared" si="6"/>
        <v>1914.6</v>
      </c>
      <c r="BH213" s="53">
        <f t="shared" si="7"/>
        <v>1511.6</v>
      </c>
      <c r="BI213" s="153">
        <f t="shared" si="8"/>
        <v>0.2895644283</v>
      </c>
      <c r="BJ213" s="47">
        <f t="shared" si="9"/>
        <v>0.22861464</v>
      </c>
      <c r="BK213" s="55">
        <f t="shared" si="10"/>
        <v>0.35</v>
      </c>
      <c r="BL213" s="56">
        <f t="shared" si="11"/>
        <v>7612</v>
      </c>
      <c r="BM213" s="57">
        <f t="shared" si="12"/>
        <v>0.3036784025</v>
      </c>
      <c r="BN213" s="46">
        <f t="shared" si="13"/>
        <v>94.5</v>
      </c>
      <c r="BO213" s="46">
        <v>25.0</v>
      </c>
      <c r="BP213" s="46">
        <v>7.0</v>
      </c>
      <c r="BQ213" s="47">
        <v>1.25</v>
      </c>
      <c r="BR213" s="46">
        <f t="shared" si="14"/>
        <v>853.75</v>
      </c>
      <c r="BS213" s="46">
        <f t="shared" si="15"/>
        <v>620.25</v>
      </c>
      <c r="BT213" s="46" t="s">
        <v>172</v>
      </c>
      <c r="BU213" s="65"/>
      <c r="BV213" s="59"/>
      <c r="BW213" s="59"/>
      <c r="BX213" s="60"/>
      <c r="BY213" s="61" t="str">
        <f t="shared" si="35"/>
        <v>https://getfile.dokpub.com/yandex/get/https://disk.yandex.ru/d/t38VGDUErErMnw/1.jpg, https://getfile.dokpub.com/yandex/get/https://disk.yandex.ru/d/t38VGDUErErMnw/2.jpg, https://getfile.dokpub.com/yandex/get/https://disk.yandex.ru/d/t38VGDUErErMnw/3.jpg, https://getfile.dokpub.com/yandex/get/https://disk.yandex.ru/d/t38VGDUErErMnw/4.jpg, https://getfile.dokpub.com/yandex/get/https://disk.yandex.ru/d/t38VGDUErErMnw/5.jpg</v>
      </c>
      <c r="BZ213" s="66" t="s">
        <v>1904</v>
      </c>
      <c r="CA213" s="59" t="s">
        <v>1903</v>
      </c>
      <c r="CB213" s="62"/>
      <c r="CC213" s="59"/>
    </row>
    <row r="214" ht="30.0" customHeight="1">
      <c r="A214" s="73"/>
      <c r="B214" s="136" t="s">
        <v>1905</v>
      </c>
      <c r="C214" s="68" t="str">
        <f>IF('Стоп-лист'!C$12 = "стоп", "стоп" , "")</f>
        <v>стоп</v>
      </c>
      <c r="D214" s="29">
        <f t="shared" si="34"/>
        <v>0</v>
      </c>
      <c r="E214" s="30" t="s">
        <v>1906</v>
      </c>
      <c r="F214" s="104" t="s">
        <v>1907</v>
      </c>
      <c r="G214" s="105" t="s">
        <v>1908</v>
      </c>
      <c r="H214" s="33">
        <v>14500.0</v>
      </c>
      <c r="I214" s="34">
        <v>0.44</v>
      </c>
      <c r="J214" s="35">
        <f t="shared" si="2"/>
        <v>8120</v>
      </c>
      <c r="K214" s="22" t="s">
        <v>1909</v>
      </c>
      <c r="L214" s="36" t="s">
        <v>84</v>
      </c>
      <c r="M214" s="36" t="s">
        <v>84</v>
      </c>
      <c r="N214" s="37" t="s">
        <v>85</v>
      </c>
      <c r="O214" s="72">
        <v>3500.0</v>
      </c>
      <c r="P214" s="72">
        <v>400.0</v>
      </c>
      <c r="Q214" s="72">
        <v>400.0</v>
      </c>
      <c r="R214" s="72">
        <v>600.0</v>
      </c>
      <c r="S214" s="70" t="s">
        <v>1910</v>
      </c>
      <c r="T214" s="70" t="s">
        <v>1843</v>
      </c>
      <c r="U214" s="38" t="s">
        <v>1844</v>
      </c>
      <c r="V214" s="38" t="s">
        <v>89</v>
      </c>
      <c r="W214" s="38" t="s">
        <v>90</v>
      </c>
      <c r="X214" s="38">
        <v>395.0</v>
      </c>
      <c r="Y214" s="40">
        <v>5.0</v>
      </c>
      <c r="Z214" s="40">
        <v>1.5</v>
      </c>
      <c r="AA214" s="38" t="s">
        <v>92</v>
      </c>
      <c r="AB214" s="38" t="s">
        <v>93</v>
      </c>
      <c r="AC214" s="41" t="s">
        <v>1911</v>
      </c>
      <c r="AD214" s="38" t="s">
        <v>95</v>
      </c>
      <c r="AE214" s="84" t="s">
        <v>1846</v>
      </c>
      <c r="AF214" s="70" t="s">
        <v>1847</v>
      </c>
      <c r="AG214" s="38" t="s">
        <v>98</v>
      </c>
      <c r="AH214" s="38" t="s">
        <v>99</v>
      </c>
      <c r="AI214" s="44" t="s">
        <v>100</v>
      </c>
      <c r="AJ214" s="44">
        <v>0.0</v>
      </c>
      <c r="AK214" s="63" t="str">
        <f t="shared" si="16"/>
        <v>https://getfile.dokpub.com/yandex/get/https://disk.yandex.ru/d/tQ3csjhkbtKoXw/v1.mp4</v>
      </c>
      <c r="AL214" s="46" t="s">
        <v>102</v>
      </c>
      <c r="AM214" s="46" t="s">
        <v>103</v>
      </c>
      <c r="AN214" s="46" t="s">
        <v>104</v>
      </c>
      <c r="AO214" s="46" t="s">
        <v>105</v>
      </c>
      <c r="AP214" s="46" t="s">
        <v>106</v>
      </c>
      <c r="AQ214" s="46">
        <f t="shared" si="3"/>
        <v>9135</v>
      </c>
      <c r="AR214" s="47">
        <f t="shared" si="4"/>
        <v>0.37</v>
      </c>
      <c r="AS214" s="46" t="s">
        <v>107</v>
      </c>
      <c r="AT214" s="46" t="s">
        <v>108</v>
      </c>
      <c r="AU214" s="46" t="s">
        <v>109</v>
      </c>
      <c r="AV214" s="46" t="s">
        <v>110</v>
      </c>
      <c r="AW214" s="46" t="s">
        <v>111</v>
      </c>
      <c r="AX214" s="48" t="s">
        <v>112</v>
      </c>
      <c r="AY214" s="49">
        <v>1239.0</v>
      </c>
      <c r="AZ214" s="49">
        <v>1685.0</v>
      </c>
      <c r="BA214" s="126">
        <f>BA209*5</f>
        <v>2730</v>
      </c>
      <c r="BB214" s="127">
        <v>50.0</v>
      </c>
      <c r="BC214" s="127">
        <v>80.0</v>
      </c>
      <c r="BD214" s="51">
        <v>0.2</v>
      </c>
      <c r="BE214" s="127">
        <f t="shared" si="5"/>
        <v>1624</v>
      </c>
      <c r="BF214" s="150"/>
      <c r="BG214" s="151">
        <f t="shared" si="6"/>
        <v>2397</v>
      </c>
      <c r="BH214" s="53">
        <f t="shared" si="7"/>
        <v>1951</v>
      </c>
      <c r="BI214" s="153">
        <f t="shared" si="8"/>
        <v>0.2951970443</v>
      </c>
      <c r="BJ214" s="47">
        <f t="shared" si="9"/>
        <v>0.240270936</v>
      </c>
      <c r="BK214" s="55">
        <f t="shared" si="10"/>
        <v>0.37</v>
      </c>
      <c r="BL214" s="56">
        <f t="shared" si="11"/>
        <v>9207</v>
      </c>
      <c r="BM214" s="57">
        <f t="shared" si="12"/>
        <v>0.3063538612</v>
      </c>
      <c r="BN214" s="46">
        <f t="shared" si="13"/>
        <v>96</v>
      </c>
      <c r="BO214" s="46">
        <v>25.0</v>
      </c>
      <c r="BP214" s="46">
        <v>7.0</v>
      </c>
      <c r="BQ214" s="47">
        <v>1.25</v>
      </c>
      <c r="BR214" s="46">
        <f t="shared" si="14"/>
        <v>862.5</v>
      </c>
      <c r="BS214" s="46">
        <f t="shared" si="15"/>
        <v>822.5</v>
      </c>
      <c r="BT214" s="46" t="s">
        <v>180</v>
      </c>
      <c r="BU214" s="65"/>
      <c r="BV214" s="59"/>
      <c r="BW214" s="59"/>
      <c r="BX214" s="60"/>
      <c r="BY214" s="61" t="str">
        <f t="shared" si="35"/>
        <v>https://getfile.dokpub.com/yandex/get/https://disk.yandex.ru/d/ubI4jFkVDa_X8g/1.jpg, https://getfile.dokpub.com/yandex/get/https://disk.yandex.ru/d/ubI4jFkVDa_X8g/2.jpg, https://getfile.dokpub.com/yandex/get/https://disk.yandex.ru/d/ubI4jFkVDa_X8g/3.jpg, https://getfile.dokpub.com/yandex/get/https://disk.yandex.ru/d/ubI4jFkVDa_X8g/4.jpg, https://getfile.dokpub.com/yandex/get/https://disk.yandex.ru/d/ubI4jFkVDa_X8g/5.jpg</v>
      </c>
      <c r="BZ214" s="66" t="s">
        <v>1912</v>
      </c>
      <c r="CA214" s="59" t="s">
        <v>1911</v>
      </c>
      <c r="CB214" s="62"/>
      <c r="CC214" s="59"/>
    </row>
    <row r="215" ht="30.0" customHeight="1">
      <c r="A215" s="73"/>
      <c r="B215" s="136" t="s">
        <v>1913</v>
      </c>
      <c r="C215" s="68" t="str">
        <f>IF('Стоп-лист'!C$12 = "стоп", "стоп" , "")</f>
        <v>стоп</v>
      </c>
      <c r="D215" s="29">
        <f t="shared" si="34"/>
        <v>0</v>
      </c>
      <c r="E215" s="30" t="s">
        <v>1914</v>
      </c>
      <c r="F215" s="104" t="s">
        <v>1915</v>
      </c>
      <c r="G215" s="105" t="s">
        <v>1916</v>
      </c>
      <c r="H215" s="33">
        <v>17400.0</v>
      </c>
      <c r="I215" s="34">
        <v>0.45999999999999996</v>
      </c>
      <c r="J215" s="35">
        <f t="shared" si="2"/>
        <v>9396</v>
      </c>
      <c r="K215" s="22" t="s">
        <v>1917</v>
      </c>
      <c r="L215" s="36" t="s">
        <v>84</v>
      </c>
      <c r="M215" s="36" t="s">
        <v>84</v>
      </c>
      <c r="N215" s="37" t="s">
        <v>85</v>
      </c>
      <c r="O215" s="72">
        <v>4200.0</v>
      </c>
      <c r="P215" s="72">
        <v>400.0</v>
      </c>
      <c r="Q215" s="72">
        <v>400.0</v>
      </c>
      <c r="R215" s="72">
        <v>600.0</v>
      </c>
      <c r="S215" s="70" t="s">
        <v>1918</v>
      </c>
      <c r="T215" s="70" t="s">
        <v>1843</v>
      </c>
      <c r="U215" s="38" t="s">
        <v>1844</v>
      </c>
      <c r="V215" s="38" t="s">
        <v>89</v>
      </c>
      <c r="W215" s="38" t="s">
        <v>90</v>
      </c>
      <c r="X215" s="38">
        <v>395.0</v>
      </c>
      <c r="Y215" s="40">
        <v>6.0</v>
      </c>
      <c r="Z215" s="40">
        <v>1.5</v>
      </c>
      <c r="AA215" s="38" t="s">
        <v>92</v>
      </c>
      <c r="AB215" s="38" t="s">
        <v>93</v>
      </c>
      <c r="AC215" s="41" t="s">
        <v>1919</v>
      </c>
      <c r="AD215" s="38" t="s">
        <v>95</v>
      </c>
      <c r="AE215" s="84" t="s">
        <v>1846</v>
      </c>
      <c r="AF215" s="70" t="s">
        <v>1847</v>
      </c>
      <c r="AG215" s="38" t="s">
        <v>98</v>
      </c>
      <c r="AH215" s="38" t="s">
        <v>99</v>
      </c>
      <c r="AI215" s="44" t="s">
        <v>100</v>
      </c>
      <c r="AJ215" s="44">
        <v>0.0</v>
      </c>
      <c r="AK215" s="63" t="str">
        <f t="shared" si="16"/>
        <v>https://getfile.dokpub.com/yandex/get/https://disk.yandex.ru/d/tQ3csjhkbtKoXw/v1.mp4</v>
      </c>
      <c r="AL215" s="46" t="s">
        <v>102</v>
      </c>
      <c r="AM215" s="46" t="s">
        <v>103</v>
      </c>
      <c r="AN215" s="46" t="s">
        <v>104</v>
      </c>
      <c r="AO215" s="46" t="s">
        <v>105</v>
      </c>
      <c r="AP215" s="46" t="s">
        <v>106</v>
      </c>
      <c r="AQ215" s="46">
        <f t="shared" si="3"/>
        <v>10614</v>
      </c>
      <c r="AR215" s="47">
        <f t="shared" si="4"/>
        <v>0.39</v>
      </c>
      <c r="AS215" s="46" t="s">
        <v>107</v>
      </c>
      <c r="AT215" s="46" t="s">
        <v>108</v>
      </c>
      <c r="AU215" s="46" t="s">
        <v>109</v>
      </c>
      <c r="AV215" s="46" t="s">
        <v>110</v>
      </c>
      <c r="AW215" s="46" t="s">
        <v>111</v>
      </c>
      <c r="AX215" s="48" t="s">
        <v>112</v>
      </c>
      <c r="AY215" s="49">
        <v>1365.0</v>
      </c>
      <c r="AZ215" s="49">
        <v>1872.0</v>
      </c>
      <c r="BA215" s="126">
        <f>BA209*6</f>
        <v>3276</v>
      </c>
      <c r="BB215" s="127">
        <v>50.0</v>
      </c>
      <c r="BC215" s="127">
        <v>80.0</v>
      </c>
      <c r="BD215" s="51">
        <v>0.2</v>
      </c>
      <c r="BE215" s="127">
        <f t="shared" si="5"/>
        <v>1879.2</v>
      </c>
      <c r="BF215" s="150"/>
      <c r="BG215" s="151">
        <f t="shared" si="6"/>
        <v>2745.8</v>
      </c>
      <c r="BH215" s="53">
        <f t="shared" si="7"/>
        <v>2238.8</v>
      </c>
      <c r="BI215" s="153">
        <f t="shared" si="8"/>
        <v>0.2922307365</v>
      </c>
      <c r="BJ215" s="47">
        <f t="shared" si="9"/>
        <v>0.2382716049</v>
      </c>
      <c r="BK215" s="55">
        <f t="shared" si="10"/>
        <v>0.39</v>
      </c>
      <c r="BL215" s="56">
        <f t="shared" si="11"/>
        <v>10682</v>
      </c>
      <c r="BM215" s="57">
        <f t="shared" si="12"/>
        <v>0.305897772</v>
      </c>
      <c r="BN215" s="46">
        <f t="shared" si="13"/>
        <v>96</v>
      </c>
      <c r="BO215" s="46">
        <v>25.0</v>
      </c>
      <c r="BP215" s="46">
        <v>7.0</v>
      </c>
      <c r="BQ215" s="47">
        <v>1.25</v>
      </c>
      <c r="BR215" s="46">
        <f t="shared" si="14"/>
        <v>862.5</v>
      </c>
      <c r="BS215" s="46">
        <f t="shared" si="15"/>
        <v>1009.5</v>
      </c>
      <c r="BT215" s="46" t="s">
        <v>188</v>
      </c>
      <c r="BU215" s="65"/>
      <c r="BV215" s="59"/>
      <c r="BW215" s="59"/>
      <c r="BX215" s="60"/>
      <c r="BY215" s="61" t="str">
        <f t="shared" si="35"/>
        <v>https://getfile.dokpub.com/yandex/get/https://disk.yandex.ru/d/uuU4q5KltWi2bw/1.jpg, https://getfile.dokpub.com/yandex/get/https://disk.yandex.ru/d/uuU4q5KltWi2bw/2.jpg, https://getfile.dokpub.com/yandex/get/https://disk.yandex.ru/d/uuU4q5KltWi2bw/3.jpg, https://getfile.dokpub.com/yandex/get/https://disk.yandex.ru/d/uuU4q5KltWi2bw/4.jpg, https://getfile.dokpub.com/yandex/get/https://disk.yandex.ru/d/uuU4q5KltWi2bw/5.jpg</v>
      </c>
      <c r="BZ215" s="66" t="s">
        <v>1920</v>
      </c>
      <c r="CA215" s="59" t="s">
        <v>1919</v>
      </c>
      <c r="CB215" s="62"/>
      <c r="CC215" s="59"/>
    </row>
    <row r="216" ht="30.0" customHeight="1">
      <c r="A216" s="73"/>
      <c r="B216" s="136" t="s">
        <v>1921</v>
      </c>
      <c r="C216" s="68" t="str">
        <f>IF('Стоп-лист'!C$12 = "стоп", "стоп" , "")</f>
        <v>стоп</v>
      </c>
      <c r="D216" s="29">
        <f t="shared" si="34"/>
        <v>0</v>
      </c>
      <c r="E216" s="30" t="s">
        <v>1922</v>
      </c>
      <c r="F216" s="104" t="s">
        <v>1923</v>
      </c>
      <c r="G216" s="105" t="s">
        <v>1924</v>
      </c>
      <c r="H216" s="33">
        <v>20300.0</v>
      </c>
      <c r="I216" s="34">
        <v>0.44999999999999996</v>
      </c>
      <c r="J216" s="35">
        <f t="shared" si="2"/>
        <v>11165</v>
      </c>
      <c r="K216" s="22" t="s">
        <v>1925</v>
      </c>
      <c r="L216" s="36" t="s">
        <v>84</v>
      </c>
      <c r="M216" s="36" t="s">
        <v>84</v>
      </c>
      <c r="N216" s="37" t="s">
        <v>85</v>
      </c>
      <c r="O216" s="72">
        <v>4900.0</v>
      </c>
      <c r="P216" s="72">
        <v>400.0</v>
      </c>
      <c r="Q216" s="72">
        <v>400.0</v>
      </c>
      <c r="R216" s="72">
        <v>600.0</v>
      </c>
      <c r="S216" s="70" t="s">
        <v>1926</v>
      </c>
      <c r="T216" s="70" t="s">
        <v>1843</v>
      </c>
      <c r="U216" s="38" t="s">
        <v>1844</v>
      </c>
      <c r="V216" s="38" t="s">
        <v>89</v>
      </c>
      <c r="W216" s="38" t="s">
        <v>90</v>
      </c>
      <c r="X216" s="38">
        <v>395.0</v>
      </c>
      <c r="Y216" s="40">
        <v>7.0</v>
      </c>
      <c r="Z216" s="40">
        <v>1.5</v>
      </c>
      <c r="AA216" s="38" t="s">
        <v>92</v>
      </c>
      <c r="AB216" s="38" t="s">
        <v>93</v>
      </c>
      <c r="AC216" s="41" t="s">
        <v>1927</v>
      </c>
      <c r="AD216" s="38" t="s">
        <v>95</v>
      </c>
      <c r="AE216" s="84" t="s">
        <v>1846</v>
      </c>
      <c r="AF216" s="70" t="s">
        <v>1847</v>
      </c>
      <c r="AG216" s="38" t="s">
        <v>98</v>
      </c>
      <c r="AH216" s="38" t="s">
        <v>99</v>
      </c>
      <c r="AI216" s="44" t="s">
        <v>100</v>
      </c>
      <c r="AJ216" s="44">
        <v>0.0</v>
      </c>
      <c r="AK216" s="63" t="str">
        <f t="shared" si="16"/>
        <v>https://getfile.dokpub.com/yandex/get/https://disk.yandex.ru/d/tQ3csjhkbtKoXw/v1.mp4</v>
      </c>
      <c r="AL216" s="46" t="s">
        <v>102</v>
      </c>
      <c r="AM216" s="46" t="s">
        <v>103</v>
      </c>
      <c r="AN216" s="46" t="s">
        <v>104</v>
      </c>
      <c r="AO216" s="46" t="s">
        <v>105</v>
      </c>
      <c r="AP216" s="46" t="s">
        <v>106</v>
      </c>
      <c r="AQ216" s="46">
        <f t="shared" si="3"/>
        <v>12789</v>
      </c>
      <c r="AR216" s="47">
        <f t="shared" si="4"/>
        <v>0.37</v>
      </c>
      <c r="AS216" s="46" t="s">
        <v>107</v>
      </c>
      <c r="AT216" s="46" t="s">
        <v>108</v>
      </c>
      <c r="AU216" s="46" t="s">
        <v>109</v>
      </c>
      <c r="AV216" s="46" t="s">
        <v>110</v>
      </c>
      <c r="AW216" s="46" t="s">
        <v>111</v>
      </c>
      <c r="AX216" s="48" t="s">
        <v>112</v>
      </c>
      <c r="AY216" s="49">
        <v>1728.0</v>
      </c>
      <c r="AZ216" s="49">
        <v>2428.0</v>
      </c>
      <c r="BA216" s="126">
        <f>BA209*7</f>
        <v>3822</v>
      </c>
      <c r="BB216" s="127">
        <v>50.0</v>
      </c>
      <c r="BC216" s="127">
        <v>80.0</v>
      </c>
      <c r="BD216" s="51">
        <v>0.2</v>
      </c>
      <c r="BE216" s="127">
        <f t="shared" si="5"/>
        <v>2233</v>
      </c>
      <c r="BF216" s="150"/>
      <c r="BG216" s="151">
        <f t="shared" si="6"/>
        <v>3252</v>
      </c>
      <c r="BH216" s="53">
        <f t="shared" si="7"/>
        <v>2552</v>
      </c>
      <c r="BI216" s="153">
        <f t="shared" si="8"/>
        <v>0.2912673533</v>
      </c>
      <c r="BJ216" s="47">
        <f t="shared" si="9"/>
        <v>0.2285714286</v>
      </c>
      <c r="BK216" s="55">
        <f t="shared" si="10"/>
        <v>0.37</v>
      </c>
      <c r="BL216" s="56">
        <f t="shared" si="11"/>
        <v>12855</v>
      </c>
      <c r="BM216" s="57">
        <f t="shared" si="12"/>
        <v>0.3036950603</v>
      </c>
      <c r="BN216" s="46">
        <f t="shared" si="13"/>
        <v>96</v>
      </c>
      <c r="BO216" s="46">
        <v>25.0</v>
      </c>
      <c r="BP216" s="46">
        <v>7.0</v>
      </c>
      <c r="BQ216" s="47">
        <v>1.25</v>
      </c>
      <c r="BR216" s="46">
        <f t="shared" si="14"/>
        <v>862.5</v>
      </c>
      <c r="BS216" s="46">
        <f t="shared" si="15"/>
        <v>1565.5</v>
      </c>
      <c r="BT216" s="46" t="s">
        <v>196</v>
      </c>
      <c r="BU216" s="65"/>
      <c r="BV216" s="59"/>
      <c r="BW216" s="59"/>
      <c r="BX216" s="60"/>
      <c r="BY216" s="61" t="str">
        <f t="shared" si="35"/>
        <v>https://getfile.dokpub.com/yandex/get/https://disk.yandex.ru/d/nHSTO4XYTpU8Ow/1.jpg, https://getfile.dokpub.com/yandex/get/https://disk.yandex.ru/d/nHSTO4XYTpU8Ow/2.jpg, https://getfile.dokpub.com/yandex/get/https://disk.yandex.ru/d/nHSTO4XYTpU8Ow/3.jpg, https://getfile.dokpub.com/yandex/get/https://disk.yandex.ru/d/nHSTO4XYTpU8Ow/4.jpg, https://getfile.dokpub.com/yandex/get/https://disk.yandex.ru/d/nHSTO4XYTpU8Ow/5.jpg</v>
      </c>
      <c r="BZ216" s="66" t="s">
        <v>1928</v>
      </c>
      <c r="CA216" s="59" t="s">
        <v>1927</v>
      </c>
      <c r="CB216" s="62"/>
      <c r="CC216" s="59"/>
    </row>
    <row r="217" ht="30.0" customHeight="1">
      <c r="A217" s="71"/>
      <c r="B217" s="27" t="s">
        <v>1929</v>
      </c>
      <c r="C217" s="28" t="str">
        <f>IF(C219 = "стоп", "стоп" , "")</f>
        <v/>
      </c>
      <c r="D217" s="29">
        <f t="shared" si="34"/>
        <v>50</v>
      </c>
      <c r="E217" s="30" t="s">
        <v>1930</v>
      </c>
      <c r="F217" s="154" t="s">
        <v>1931</v>
      </c>
      <c r="G217" s="105" t="s">
        <v>1932</v>
      </c>
      <c r="H217" s="33">
        <v>600.0</v>
      </c>
      <c r="I217" s="34">
        <v>0.51</v>
      </c>
      <c r="J217" s="35">
        <f t="shared" si="2"/>
        <v>294</v>
      </c>
      <c r="K217" s="22" t="s">
        <v>1933</v>
      </c>
      <c r="L217" s="155" t="s">
        <v>1934</v>
      </c>
      <c r="M217" s="155" t="s">
        <v>1934</v>
      </c>
      <c r="N217" s="37" t="s">
        <v>85</v>
      </c>
      <c r="O217" s="38">
        <v>75.0</v>
      </c>
      <c r="P217" s="38">
        <v>90.0</v>
      </c>
      <c r="Q217" s="38">
        <v>50.0</v>
      </c>
      <c r="R217" s="38">
        <v>150.0</v>
      </c>
      <c r="S217" s="39" t="s">
        <v>1935</v>
      </c>
      <c r="T217" s="70" t="s">
        <v>1936</v>
      </c>
      <c r="U217" s="38" t="s">
        <v>1937</v>
      </c>
      <c r="V217" s="38" t="s">
        <v>1938</v>
      </c>
      <c r="W217" s="38" t="s">
        <v>1939</v>
      </c>
      <c r="X217" s="122">
        <v>230.0</v>
      </c>
      <c r="Y217" s="40" t="s">
        <v>91</v>
      </c>
      <c r="Z217" s="40" t="s">
        <v>1940</v>
      </c>
      <c r="AA217" s="38" t="s">
        <v>1941</v>
      </c>
      <c r="AB217" s="38" t="s">
        <v>93</v>
      </c>
      <c r="AC217" s="41" t="s">
        <v>1942</v>
      </c>
      <c r="AD217" s="38" t="s">
        <v>95</v>
      </c>
      <c r="AE217" s="84" t="s">
        <v>1943</v>
      </c>
      <c r="AF217" s="38"/>
      <c r="AG217" s="38" t="s">
        <v>98</v>
      </c>
      <c r="AH217" s="38" t="s">
        <v>99</v>
      </c>
      <c r="AI217" s="44" t="s">
        <v>100</v>
      </c>
      <c r="AJ217" s="44">
        <v>0.0</v>
      </c>
      <c r="AK217" s="63" t="str">
        <f t="shared" si="16"/>
        <v>https://getfile.dokpub.com/yandex/get/https://youtu.be/KJnbdaIOB9Y/v1.mp4</v>
      </c>
      <c r="AL217" s="46" t="s">
        <v>102</v>
      </c>
      <c r="AM217" s="46" t="s">
        <v>103</v>
      </c>
      <c r="AN217" s="46" t="s">
        <v>104</v>
      </c>
      <c r="AO217" s="46" t="s">
        <v>105</v>
      </c>
      <c r="AP217" s="46" t="s">
        <v>106</v>
      </c>
      <c r="AQ217" s="46">
        <f t="shared" si="3"/>
        <v>390</v>
      </c>
      <c r="AR217" s="47">
        <f t="shared" si="4"/>
        <v>0.35</v>
      </c>
      <c r="AS217" s="46" t="s">
        <v>107</v>
      </c>
      <c r="AT217" s="46" t="s">
        <v>108</v>
      </c>
      <c r="AU217" s="46" t="s">
        <v>109</v>
      </c>
      <c r="AV217" s="46" t="s">
        <v>110</v>
      </c>
      <c r="AW217" s="46" t="s">
        <v>111</v>
      </c>
      <c r="AX217" s="48" t="s">
        <v>112</v>
      </c>
      <c r="AY217" s="49">
        <v>77.0</v>
      </c>
      <c r="AZ217" s="49">
        <v>132.0</v>
      </c>
      <c r="BA217" s="86">
        <f>IFERROR(__xludf.DUMMYFUNCTION("IMPORTRANGE(""https://docs.google.com/spreadsheets/d/1K9FdSDDcIaIccULM3XeD8ehMwbjQB3kapl3RppOhYx4/edit?usp=sharing"",""D9"")"),52.0)</f>
        <v>52</v>
      </c>
      <c r="BB217" s="123">
        <v>10.0</v>
      </c>
      <c r="BC217" s="123">
        <v>10.0</v>
      </c>
      <c r="BD217" s="51">
        <v>0.2</v>
      </c>
      <c r="BE217" s="46">
        <f t="shared" si="5"/>
        <v>58.8</v>
      </c>
      <c r="BF217" s="52"/>
      <c r="BG217" s="53">
        <f t="shared" si="6"/>
        <v>86.2</v>
      </c>
      <c r="BH217" s="53">
        <f t="shared" si="7"/>
        <v>31.2</v>
      </c>
      <c r="BI217" s="54">
        <f t="shared" si="8"/>
        <v>0.2931972789</v>
      </c>
      <c r="BJ217" s="47">
        <f t="shared" si="9"/>
        <v>0.106122449</v>
      </c>
      <c r="BK217" s="55">
        <f t="shared" si="10"/>
        <v>0.35</v>
      </c>
      <c r="BL217" s="56">
        <f t="shared" si="11"/>
        <v>392</v>
      </c>
      <c r="BM217" s="57">
        <f t="shared" si="12"/>
        <v>0.2795918367</v>
      </c>
      <c r="BN217" s="46">
        <f t="shared" si="13"/>
        <v>0.675</v>
      </c>
      <c r="BO217" s="46">
        <v>25.0</v>
      </c>
      <c r="BP217" s="46">
        <v>7.0</v>
      </c>
      <c r="BQ217" s="47">
        <v>1.25</v>
      </c>
      <c r="BR217" s="46">
        <f t="shared" si="14"/>
        <v>31.25</v>
      </c>
      <c r="BS217" s="46">
        <f t="shared" si="15"/>
        <v>100.75</v>
      </c>
      <c r="BT217" s="46" t="s">
        <v>113</v>
      </c>
      <c r="BU217" s="124"/>
      <c r="BV217" s="125" t="str">
        <f>IFERROR(__xludf.DUMMYFUNCTION("IMPORTRANGE(""https://docs.google.com/spreadsheets/d/1K9FdSDDcIaIccULM3XeD8ehMwbjQB3kapl3RppOhYx4/edit?usp=sharing"",""B9"")"),"арт. 7 N-182 yellow")</f>
        <v>арт. 7 N-182 yellow</v>
      </c>
      <c r="BW217" s="59"/>
      <c r="BX217" s="82" t="s">
        <v>1944</v>
      </c>
      <c r="BY217" s="61" t="str">
        <f t="shared" si="35"/>
        <v>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v>
      </c>
      <c r="BZ217" s="66" t="s">
        <v>1945</v>
      </c>
      <c r="CA217" s="59" t="s">
        <v>1942</v>
      </c>
      <c r="CB217" s="62"/>
      <c r="CC217" s="59"/>
    </row>
    <row r="218" ht="30.0" customHeight="1">
      <c r="A218" s="71"/>
      <c r="B218" s="27" t="s">
        <v>1946</v>
      </c>
      <c r="C218" s="28" t="str">
        <f>IF(C219 = "стоп", "стоп" , "")</f>
        <v/>
      </c>
      <c r="D218" s="29">
        <f t="shared" si="34"/>
        <v>50</v>
      </c>
      <c r="E218" s="30" t="s">
        <v>1947</v>
      </c>
      <c r="F218" s="154" t="s">
        <v>1948</v>
      </c>
      <c r="G218" s="105" t="s">
        <v>1949</v>
      </c>
      <c r="H218" s="33">
        <v>900.0</v>
      </c>
      <c r="I218" s="34">
        <v>0.54</v>
      </c>
      <c r="J218" s="35">
        <f t="shared" si="2"/>
        <v>414</v>
      </c>
      <c r="K218" s="22" t="s">
        <v>1950</v>
      </c>
      <c r="L218" s="155" t="s">
        <v>1934</v>
      </c>
      <c r="M218" s="155" t="s">
        <v>1934</v>
      </c>
      <c r="N218" s="37" t="s">
        <v>584</v>
      </c>
      <c r="O218" s="38">
        <v>140.0</v>
      </c>
      <c r="P218" s="38">
        <v>100.0</v>
      </c>
      <c r="Q218" s="38">
        <v>70.0</v>
      </c>
      <c r="R218" s="38">
        <v>170.0</v>
      </c>
      <c r="S218" s="70" t="s">
        <v>1951</v>
      </c>
      <c r="T218" s="70" t="s">
        <v>1936</v>
      </c>
      <c r="U218" s="38" t="s">
        <v>1937</v>
      </c>
      <c r="V218" s="38" t="s">
        <v>1938</v>
      </c>
      <c r="W218" s="38" t="s">
        <v>1939</v>
      </c>
      <c r="X218" s="122">
        <v>230.0</v>
      </c>
      <c r="Y218" s="40" t="s">
        <v>91</v>
      </c>
      <c r="Z218" s="38" t="s">
        <v>1952</v>
      </c>
      <c r="AA218" s="38" t="s">
        <v>1941</v>
      </c>
      <c r="AB218" s="38" t="s">
        <v>93</v>
      </c>
      <c r="AC218" s="41" t="s">
        <v>1953</v>
      </c>
      <c r="AD218" s="38" t="s">
        <v>95</v>
      </c>
      <c r="AE218" s="84" t="s">
        <v>1943</v>
      </c>
      <c r="AF218" s="38"/>
      <c r="AG218" s="38" t="s">
        <v>98</v>
      </c>
      <c r="AH218" s="38" t="s">
        <v>99</v>
      </c>
      <c r="AI218" s="44" t="s">
        <v>100</v>
      </c>
      <c r="AJ218" s="44">
        <v>0.0</v>
      </c>
      <c r="AK218" s="63" t="str">
        <f t="shared" si="16"/>
        <v>https://getfile.dokpub.com/yandex/get/https://youtu.be/KJnbdaIOB9Y/v1.mp4</v>
      </c>
      <c r="AL218" s="46" t="s">
        <v>102</v>
      </c>
      <c r="AM218" s="46" t="s">
        <v>103</v>
      </c>
      <c r="AN218" s="46" t="s">
        <v>104</v>
      </c>
      <c r="AO218" s="46" t="s">
        <v>105</v>
      </c>
      <c r="AP218" s="46" t="s">
        <v>106</v>
      </c>
      <c r="AQ218" s="46">
        <f t="shared" si="3"/>
        <v>513</v>
      </c>
      <c r="AR218" s="47">
        <f t="shared" si="4"/>
        <v>0.43</v>
      </c>
      <c r="AS218" s="46" t="s">
        <v>107</v>
      </c>
      <c r="AT218" s="46" t="s">
        <v>108</v>
      </c>
      <c r="AU218" s="46" t="s">
        <v>109</v>
      </c>
      <c r="AV218" s="46" t="s">
        <v>110</v>
      </c>
      <c r="AW218" s="46" t="s">
        <v>111</v>
      </c>
      <c r="AX218" s="48" t="s">
        <v>112</v>
      </c>
      <c r="AY218" s="49">
        <v>85.0</v>
      </c>
      <c r="AZ218" s="49">
        <v>142.0</v>
      </c>
      <c r="BA218" s="126">
        <f>BA217*2</f>
        <v>104</v>
      </c>
      <c r="BB218" s="127">
        <v>10.0</v>
      </c>
      <c r="BC218" s="127">
        <v>10.0</v>
      </c>
      <c r="BD218" s="51">
        <v>0.2</v>
      </c>
      <c r="BE218" s="46">
        <f t="shared" si="5"/>
        <v>82.8</v>
      </c>
      <c r="BF218" s="52"/>
      <c r="BG218" s="53">
        <f t="shared" si="6"/>
        <v>122.2</v>
      </c>
      <c r="BH218" s="53">
        <f t="shared" si="7"/>
        <v>65.2</v>
      </c>
      <c r="BI218" s="54">
        <f t="shared" si="8"/>
        <v>0.2951690821</v>
      </c>
      <c r="BJ218" s="47">
        <f t="shared" si="9"/>
        <v>0.1574879227</v>
      </c>
      <c r="BK218" s="55">
        <f t="shared" si="10"/>
        <v>0.43</v>
      </c>
      <c r="BL218" s="56">
        <f t="shared" si="11"/>
        <v>520</v>
      </c>
      <c r="BM218" s="57">
        <f t="shared" si="12"/>
        <v>0.2884615385</v>
      </c>
      <c r="BN218" s="46">
        <f t="shared" si="13"/>
        <v>1.19</v>
      </c>
      <c r="BO218" s="46">
        <v>25.0</v>
      </c>
      <c r="BP218" s="46">
        <v>7.0</v>
      </c>
      <c r="BQ218" s="47">
        <v>1.25</v>
      </c>
      <c r="BR218" s="46">
        <f t="shared" si="14"/>
        <v>40</v>
      </c>
      <c r="BS218" s="46">
        <f t="shared" si="15"/>
        <v>102</v>
      </c>
      <c r="BT218" s="46" t="s">
        <v>122</v>
      </c>
      <c r="BU218" s="65"/>
      <c r="BV218" s="59"/>
      <c r="BW218" s="59"/>
      <c r="BX218" s="60"/>
      <c r="BY218" s="61" t="str">
        <f t="shared" si="35"/>
        <v>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v>
      </c>
      <c r="BZ218" s="66" t="s">
        <v>1954</v>
      </c>
      <c r="CA218" s="59" t="s">
        <v>1953</v>
      </c>
      <c r="CB218" s="62"/>
      <c r="CC218" s="59"/>
    </row>
    <row r="219" ht="30.0" customHeight="1">
      <c r="A219" s="71"/>
      <c r="B219" s="136" t="s">
        <v>1955</v>
      </c>
      <c r="C219" s="68" t="str">
        <f>IF('Стоп-лист'!D$38 = "стоп", "стоп" , "")</f>
        <v/>
      </c>
      <c r="D219" s="29">
        <f t="shared" si="34"/>
        <v>50</v>
      </c>
      <c r="E219" s="30" t="s">
        <v>1956</v>
      </c>
      <c r="F219" s="154" t="s">
        <v>1957</v>
      </c>
      <c r="G219" s="105" t="s">
        <v>1958</v>
      </c>
      <c r="H219" s="33">
        <v>1200.0</v>
      </c>
      <c r="I219" s="34">
        <v>0.54</v>
      </c>
      <c r="J219" s="35">
        <f t="shared" si="2"/>
        <v>552</v>
      </c>
      <c r="K219" s="22" t="s">
        <v>1959</v>
      </c>
      <c r="L219" s="155" t="s">
        <v>1934</v>
      </c>
      <c r="M219" s="155" t="s">
        <v>1934</v>
      </c>
      <c r="N219" s="37" t="s">
        <v>584</v>
      </c>
      <c r="O219" s="38">
        <v>180.0</v>
      </c>
      <c r="P219" s="38">
        <v>130.0</v>
      </c>
      <c r="Q219" s="38">
        <v>50.0</v>
      </c>
      <c r="R219" s="38">
        <v>100.0</v>
      </c>
      <c r="S219" s="70" t="s">
        <v>1960</v>
      </c>
      <c r="T219" s="70" t="s">
        <v>1936</v>
      </c>
      <c r="U219" s="38" t="s">
        <v>1937</v>
      </c>
      <c r="V219" s="38" t="s">
        <v>1938</v>
      </c>
      <c r="W219" s="38" t="s">
        <v>1939</v>
      </c>
      <c r="X219" s="122">
        <v>230.0</v>
      </c>
      <c r="Y219" s="40" t="s">
        <v>91</v>
      </c>
      <c r="Z219" s="38">
        <v>1.45</v>
      </c>
      <c r="AA219" s="38" t="s">
        <v>1941</v>
      </c>
      <c r="AB219" s="38" t="s">
        <v>93</v>
      </c>
      <c r="AC219" s="41" t="s">
        <v>1961</v>
      </c>
      <c r="AD219" s="38" t="s">
        <v>95</v>
      </c>
      <c r="AE219" s="84" t="s">
        <v>1943</v>
      </c>
      <c r="AF219" s="38"/>
      <c r="AG219" s="38" t="s">
        <v>98</v>
      </c>
      <c r="AH219" s="38" t="s">
        <v>99</v>
      </c>
      <c r="AI219" s="44" t="s">
        <v>100</v>
      </c>
      <c r="AJ219" s="44">
        <v>0.0</v>
      </c>
      <c r="AK219" s="63" t="str">
        <f t="shared" si="16"/>
        <v>https://getfile.dokpub.com/yandex/get/https://youtu.be/KJnbdaIOB9Y/v1.mp4</v>
      </c>
      <c r="AL219" s="46" t="s">
        <v>102</v>
      </c>
      <c r="AM219" s="46" t="s">
        <v>103</v>
      </c>
      <c r="AN219" s="46" t="s">
        <v>104</v>
      </c>
      <c r="AO219" s="46" t="s">
        <v>105</v>
      </c>
      <c r="AP219" s="46" t="s">
        <v>106</v>
      </c>
      <c r="AQ219" s="46">
        <f t="shared" si="3"/>
        <v>672</v>
      </c>
      <c r="AR219" s="47">
        <f t="shared" si="4"/>
        <v>0.44</v>
      </c>
      <c r="AS219" s="46" t="s">
        <v>107</v>
      </c>
      <c r="AT219" s="46" t="s">
        <v>108</v>
      </c>
      <c r="AU219" s="46" t="s">
        <v>109</v>
      </c>
      <c r="AV219" s="46" t="s">
        <v>110</v>
      </c>
      <c r="AW219" s="46" t="s">
        <v>111</v>
      </c>
      <c r="AX219" s="48" t="s">
        <v>112</v>
      </c>
      <c r="AY219" s="49">
        <v>95.0</v>
      </c>
      <c r="AZ219" s="49">
        <v>154.0</v>
      </c>
      <c r="BA219" s="126">
        <f>BA217*3</f>
        <v>156</v>
      </c>
      <c r="BB219" s="127">
        <v>15.0</v>
      </c>
      <c r="BC219" s="127">
        <v>15.0</v>
      </c>
      <c r="BD219" s="51">
        <v>0.2</v>
      </c>
      <c r="BE219" s="46">
        <f t="shared" si="5"/>
        <v>110.4</v>
      </c>
      <c r="BF219" s="52"/>
      <c r="BG219" s="53">
        <f t="shared" si="6"/>
        <v>160.6</v>
      </c>
      <c r="BH219" s="53">
        <f t="shared" si="7"/>
        <v>101.6</v>
      </c>
      <c r="BI219" s="47">
        <f t="shared" si="8"/>
        <v>0.290942029</v>
      </c>
      <c r="BJ219" s="47">
        <f t="shared" si="9"/>
        <v>0.184057971</v>
      </c>
      <c r="BK219" s="55">
        <f t="shared" si="10"/>
        <v>0.44</v>
      </c>
      <c r="BL219" s="56">
        <f t="shared" si="11"/>
        <v>672</v>
      </c>
      <c r="BM219" s="57">
        <f t="shared" si="12"/>
        <v>0.294047619</v>
      </c>
      <c r="BN219" s="46">
        <f t="shared" si="13"/>
        <v>0.65</v>
      </c>
      <c r="BO219" s="46">
        <v>25.0</v>
      </c>
      <c r="BP219" s="46">
        <v>7.0</v>
      </c>
      <c r="BQ219" s="47">
        <v>1.25</v>
      </c>
      <c r="BR219" s="46">
        <f t="shared" si="14"/>
        <v>31.25</v>
      </c>
      <c r="BS219" s="46">
        <f t="shared" si="15"/>
        <v>122.75</v>
      </c>
      <c r="BT219" s="46" t="s">
        <v>131</v>
      </c>
      <c r="BU219" s="65"/>
      <c r="BV219" s="59"/>
      <c r="BW219" s="59"/>
      <c r="BX219" s="82" t="s">
        <v>1962</v>
      </c>
      <c r="BY219" s="61" t="str">
        <f t="shared" si="35"/>
        <v>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v>
      </c>
      <c r="BZ219" s="66" t="s">
        <v>1963</v>
      </c>
      <c r="CA219" s="59" t="s">
        <v>1961</v>
      </c>
      <c r="CB219" s="62"/>
      <c r="CC219" s="59"/>
    </row>
    <row r="220" ht="30.0" customHeight="1">
      <c r="A220" s="71"/>
      <c r="B220" s="136" t="s">
        <v>1964</v>
      </c>
      <c r="C220" s="68" t="str">
        <f>IF('Стоп-лист'!C$38 = "стоп", "стоп" , "")</f>
        <v/>
      </c>
      <c r="D220" s="29">
        <f t="shared" si="34"/>
        <v>50</v>
      </c>
      <c r="E220" s="30" t="s">
        <v>1965</v>
      </c>
      <c r="F220" s="154" t="s">
        <v>1966</v>
      </c>
      <c r="G220" s="105" t="s">
        <v>1967</v>
      </c>
      <c r="H220" s="33">
        <v>2200.0</v>
      </c>
      <c r="I220" s="34">
        <v>0.57</v>
      </c>
      <c r="J220" s="35">
        <f t="shared" si="2"/>
        <v>946</v>
      </c>
      <c r="K220" s="22" t="s">
        <v>1968</v>
      </c>
      <c r="L220" s="155" t="s">
        <v>1934</v>
      </c>
      <c r="M220" s="155" t="s">
        <v>1934</v>
      </c>
      <c r="N220" s="37" t="s">
        <v>584</v>
      </c>
      <c r="O220" s="38">
        <v>340.0</v>
      </c>
      <c r="P220" s="38">
        <v>140.0</v>
      </c>
      <c r="Q220" s="38">
        <v>110.0</v>
      </c>
      <c r="R220" s="38">
        <v>170.0</v>
      </c>
      <c r="S220" s="70" t="s">
        <v>1969</v>
      </c>
      <c r="T220" s="70" t="s">
        <v>1936</v>
      </c>
      <c r="U220" s="38" t="s">
        <v>1937</v>
      </c>
      <c r="V220" s="38" t="s">
        <v>1938</v>
      </c>
      <c r="W220" s="38" t="s">
        <v>1939</v>
      </c>
      <c r="X220" s="122">
        <v>230.0</v>
      </c>
      <c r="Y220" s="40">
        <v>1.0</v>
      </c>
      <c r="Z220" s="38">
        <v>1.45</v>
      </c>
      <c r="AA220" s="38" t="s">
        <v>1941</v>
      </c>
      <c r="AB220" s="38" t="s">
        <v>93</v>
      </c>
      <c r="AC220" s="41" t="s">
        <v>1970</v>
      </c>
      <c r="AD220" s="38" t="s">
        <v>95</v>
      </c>
      <c r="AE220" s="84" t="s">
        <v>1943</v>
      </c>
      <c r="AF220" s="38"/>
      <c r="AG220" s="38" t="s">
        <v>98</v>
      </c>
      <c r="AH220" s="38" t="s">
        <v>99</v>
      </c>
      <c r="AI220" s="44" t="s">
        <v>100</v>
      </c>
      <c r="AJ220" s="44">
        <v>0.0</v>
      </c>
      <c r="AK220" s="63" t="str">
        <f t="shared" si="16"/>
        <v>https://getfile.dokpub.com/yandex/get/https://youtu.be/KJnbdaIOB9Y/v1.mp4</v>
      </c>
      <c r="AL220" s="46" t="s">
        <v>102</v>
      </c>
      <c r="AM220" s="46" t="s">
        <v>103</v>
      </c>
      <c r="AN220" s="46" t="s">
        <v>104</v>
      </c>
      <c r="AO220" s="46" t="s">
        <v>105</v>
      </c>
      <c r="AP220" s="46" t="s">
        <v>106</v>
      </c>
      <c r="AQ220" s="46">
        <f t="shared" si="3"/>
        <v>1056</v>
      </c>
      <c r="AR220" s="47">
        <f t="shared" si="4"/>
        <v>0.52</v>
      </c>
      <c r="AS220" s="46" t="s">
        <v>107</v>
      </c>
      <c r="AT220" s="46" t="s">
        <v>108</v>
      </c>
      <c r="AU220" s="46" t="s">
        <v>109</v>
      </c>
      <c r="AV220" s="46" t="s">
        <v>110</v>
      </c>
      <c r="AW220" s="46" t="s">
        <v>111</v>
      </c>
      <c r="AX220" s="48" t="s">
        <v>112</v>
      </c>
      <c r="AY220" s="49">
        <v>115.0</v>
      </c>
      <c r="AZ220" s="49">
        <v>179.0</v>
      </c>
      <c r="BA220" s="126">
        <f>BA219*2</f>
        <v>312</v>
      </c>
      <c r="BB220" s="127">
        <v>20.0</v>
      </c>
      <c r="BC220" s="127">
        <v>20.0</v>
      </c>
      <c r="BD220" s="51">
        <v>0.2</v>
      </c>
      <c r="BE220" s="46">
        <f t="shared" si="5"/>
        <v>189.2</v>
      </c>
      <c r="BF220" s="52"/>
      <c r="BG220" s="53">
        <f t="shared" si="6"/>
        <v>289.8</v>
      </c>
      <c r="BH220" s="53">
        <f t="shared" si="7"/>
        <v>225.8</v>
      </c>
      <c r="BI220" s="47">
        <f t="shared" si="8"/>
        <v>0.3063424947</v>
      </c>
      <c r="BJ220" s="47">
        <f t="shared" si="9"/>
        <v>0.2386892178</v>
      </c>
      <c r="BK220" s="55">
        <f t="shared" si="10"/>
        <v>0.52</v>
      </c>
      <c r="BL220" s="56">
        <f t="shared" si="11"/>
        <v>1074</v>
      </c>
      <c r="BM220" s="57">
        <f t="shared" si="12"/>
        <v>0.3055865922</v>
      </c>
      <c r="BN220" s="46">
        <f t="shared" si="13"/>
        <v>2.618</v>
      </c>
      <c r="BO220" s="46">
        <v>25.0</v>
      </c>
      <c r="BP220" s="46">
        <v>7.0</v>
      </c>
      <c r="BQ220" s="47">
        <v>1.25</v>
      </c>
      <c r="BR220" s="46">
        <f t="shared" si="14"/>
        <v>48.75</v>
      </c>
      <c r="BS220" s="46">
        <f t="shared" si="15"/>
        <v>130.25</v>
      </c>
      <c r="BT220" s="46" t="s">
        <v>139</v>
      </c>
      <c r="BU220" s="65"/>
      <c r="BV220" s="59"/>
      <c r="BW220" s="59"/>
      <c r="BX220" s="60"/>
      <c r="BY220" s="61" t="str">
        <f t="shared" si="35"/>
        <v>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v>
      </c>
      <c r="BZ220" s="66" t="s">
        <v>1971</v>
      </c>
      <c r="CA220" s="59" t="s">
        <v>1970</v>
      </c>
      <c r="CB220" s="62"/>
      <c r="CC220" s="59"/>
    </row>
    <row r="221" ht="30.0" customHeight="1">
      <c r="A221" s="71"/>
      <c r="B221" s="136" t="s">
        <v>1972</v>
      </c>
      <c r="C221" s="68" t="str">
        <f>IF('Стоп-лист'!C$38 = "стоп", "стоп" , "")</f>
        <v/>
      </c>
      <c r="D221" s="29">
        <f t="shared" si="34"/>
        <v>50</v>
      </c>
      <c r="E221" s="30" t="s">
        <v>1973</v>
      </c>
      <c r="F221" s="154" t="s">
        <v>1974</v>
      </c>
      <c r="G221" s="105" t="s">
        <v>1975</v>
      </c>
      <c r="H221" s="33">
        <v>3300.0</v>
      </c>
      <c r="I221" s="34">
        <v>0.59</v>
      </c>
      <c r="J221" s="35">
        <f t="shared" si="2"/>
        <v>1353</v>
      </c>
      <c r="K221" s="22" t="s">
        <v>1976</v>
      </c>
      <c r="L221" s="155" t="s">
        <v>1934</v>
      </c>
      <c r="M221" s="155" t="s">
        <v>1934</v>
      </c>
      <c r="N221" s="37" t="s">
        <v>584</v>
      </c>
      <c r="O221" s="38">
        <v>500.0</v>
      </c>
      <c r="P221" s="38">
        <v>140.0</v>
      </c>
      <c r="Q221" s="38">
        <v>110.0</v>
      </c>
      <c r="R221" s="38">
        <v>220.0</v>
      </c>
      <c r="S221" s="70" t="s">
        <v>1977</v>
      </c>
      <c r="T221" s="70" t="s">
        <v>1936</v>
      </c>
      <c r="U221" s="38" t="s">
        <v>1937</v>
      </c>
      <c r="V221" s="38" t="s">
        <v>1938</v>
      </c>
      <c r="W221" s="38" t="s">
        <v>1939</v>
      </c>
      <c r="X221" s="122">
        <v>230.0</v>
      </c>
      <c r="Y221" s="38">
        <v>1.5</v>
      </c>
      <c r="Z221" s="38">
        <v>1.45</v>
      </c>
      <c r="AA221" s="38" t="s">
        <v>1941</v>
      </c>
      <c r="AB221" s="38" t="s">
        <v>93</v>
      </c>
      <c r="AC221" s="41" t="s">
        <v>1978</v>
      </c>
      <c r="AD221" s="38" t="s">
        <v>95</v>
      </c>
      <c r="AE221" s="84" t="s">
        <v>1943</v>
      </c>
      <c r="AF221" s="38"/>
      <c r="AG221" s="38" t="s">
        <v>98</v>
      </c>
      <c r="AH221" s="38" t="s">
        <v>99</v>
      </c>
      <c r="AI221" s="44" t="s">
        <v>100</v>
      </c>
      <c r="AJ221" s="44">
        <v>0.0</v>
      </c>
      <c r="AK221" s="63" t="str">
        <f t="shared" si="16"/>
        <v>https://getfile.dokpub.com/yandex/get/https://youtu.be/KJnbdaIOB9Y/v1.mp4</v>
      </c>
      <c r="AL221" s="46" t="s">
        <v>102</v>
      </c>
      <c r="AM221" s="46" t="s">
        <v>103</v>
      </c>
      <c r="AN221" s="46" t="s">
        <v>104</v>
      </c>
      <c r="AO221" s="46" t="s">
        <v>105</v>
      </c>
      <c r="AP221" s="46" t="s">
        <v>106</v>
      </c>
      <c r="AQ221" s="46">
        <f t="shared" si="3"/>
        <v>1485</v>
      </c>
      <c r="AR221" s="47">
        <f t="shared" si="4"/>
        <v>0.55</v>
      </c>
      <c r="AS221" s="46" t="s">
        <v>107</v>
      </c>
      <c r="AT221" s="46" t="s">
        <v>108</v>
      </c>
      <c r="AU221" s="46" t="s">
        <v>109</v>
      </c>
      <c r="AV221" s="46" t="s">
        <v>110</v>
      </c>
      <c r="AW221" s="46" t="s">
        <v>111</v>
      </c>
      <c r="AX221" s="48" t="s">
        <v>112</v>
      </c>
      <c r="AY221" s="49">
        <v>146.0</v>
      </c>
      <c r="AZ221" s="49">
        <v>215.0</v>
      </c>
      <c r="BA221" s="126">
        <f>BA219*3</f>
        <v>468</v>
      </c>
      <c r="BB221" s="127">
        <v>30.0</v>
      </c>
      <c r="BC221" s="127">
        <v>30.0</v>
      </c>
      <c r="BD221" s="51">
        <v>0.2</v>
      </c>
      <c r="BE221" s="46">
        <f t="shared" si="5"/>
        <v>270.6</v>
      </c>
      <c r="BF221" s="52"/>
      <c r="BG221" s="53">
        <f t="shared" si="6"/>
        <v>408.4</v>
      </c>
      <c r="BH221" s="53">
        <f t="shared" si="7"/>
        <v>339.4</v>
      </c>
      <c r="BI221" s="47">
        <f t="shared" si="8"/>
        <v>0.3018477458</v>
      </c>
      <c r="BJ221" s="47">
        <f t="shared" si="9"/>
        <v>0.250849963</v>
      </c>
      <c r="BK221" s="55">
        <f t="shared" si="10"/>
        <v>0.55</v>
      </c>
      <c r="BL221" s="56">
        <f t="shared" si="11"/>
        <v>1512</v>
      </c>
      <c r="BM221" s="57">
        <f t="shared" si="12"/>
        <v>0.3085978836</v>
      </c>
      <c r="BN221" s="46">
        <f t="shared" si="13"/>
        <v>3.388</v>
      </c>
      <c r="BO221" s="46">
        <v>25.0</v>
      </c>
      <c r="BP221" s="46">
        <v>7.0</v>
      </c>
      <c r="BQ221" s="47">
        <v>1.25</v>
      </c>
      <c r="BR221" s="46">
        <f t="shared" si="14"/>
        <v>57.5</v>
      </c>
      <c r="BS221" s="46">
        <f t="shared" si="15"/>
        <v>157.5</v>
      </c>
      <c r="BT221" s="46" t="s">
        <v>147</v>
      </c>
      <c r="BU221" s="65"/>
      <c r="BV221" s="59"/>
      <c r="BW221" s="59"/>
      <c r="BX221" s="60"/>
      <c r="BY221" s="61" t="str">
        <f t="shared" si="35"/>
        <v>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v>
      </c>
      <c r="BZ221" s="66" t="s">
        <v>1979</v>
      </c>
      <c r="CA221" s="59" t="s">
        <v>1978</v>
      </c>
      <c r="CB221" s="62"/>
      <c r="CC221" s="59"/>
    </row>
    <row r="222" ht="30.0" customHeight="1">
      <c r="A222" s="156"/>
      <c r="B222" s="157" t="s">
        <v>1980</v>
      </c>
      <c r="C222" s="68" t="str">
        <f>IF('Стоп-лист'!C$38 = "стоп", "стоп" , "")</f>
        <v/>
      </c>
      <c r="D222" s="29">
        <v>50.0</v>
      </c>
      <c r="E222" s="30" t="s">
        <v>1981</v>
      </c>
      <c r="F222" s="154" t="s">
        <v>1982</v>
      </c>
      <c r="G222" s="158" t="s">
        <v>1983</v>
      </c>
      <c r="H222" s="33">
        <v>3300.0</v>
      </c>
      <c r="I222" s="34">
        <v>0.6</v>
      </c>
      <c r="J222" s="35">
        <f t="shared" si="2"/>
        <v>1320</v>
      </c>
      <c r="K222" s="22" t="s">
        <v>1984</v>
      </c>
      <c r="L222" s="155" t="s">
        <v>1934</v>
      </c>
      <c r="M222" s="155" t="s">
        <v>1934</v>
      </c>
      <c r="N222" s="37" t="s">
        <v>584</v>
      </c>
      <c r="O222" s="38">
        <v>800.0</v>
      </c>
      <c r="P222" s="38">
        <v>200.0</v>
      </c>
      <c r="Q222" s="38">
        <v>100.0</v>
      </c>
      <c r="R222" s="38">
        <v>300.0</v>
      </c>
      <c r="S222" s="70" t="s">
        <v>1985</v>
      </c>
      <c r="T222" s="70" t="s">
        <v>1936</v>
      </c>
      <c r="U222" s="38" t="s">
        <v>1937</v>
      </c>
      <c r="V222" s="38" t="s">
        <v>1938</v>
      </c>
      <c r="W222" s="38" t="s">
        <v>1939</v>
      </c>
      <c r="X222" s="122">
        <v>230.0</v>
      </c>
      <c r="Y222" s="40">
        <v>2.0</v>
      </c>
      <c r="Z222" s="38">
        <v>1.45</v>
      </c>
      <c r="AA222" s="38" t="s">
        <v>1941</v>
      </c>
      <c r="AB222" s="38" t="s">
        <v>93</v>
      </c>
      <c r="AC222" s="41" t="s">
        <v>1978</v>
      </c>
      <c r="AD222" s="38" t="s">
        <v>95</v>
      </c>
      <c r="AE222" s="84" t="s">
        <v>1943</v>
      </c>
      <c r="AF222" s="38"/>
      <c r="AG222" s="38" t="s">
        <v>98</v>
      </c>
      <c r="AH222" s="38" t="s">
        <v>99</v>
      </c>
      <c r="AI222" s="44" t="s">
        <v>100</v>
      </c>
      <c r="AJ222" s="44">
        <v>0.0</v>
      </c>
      <c r="AK222" s="63" t="str">
        <f t="shared" si="16"/>
        <v>https://getfile.dokpub.com/yandex/get/https://youtu.be/KJnbdaIOB9Y/v1.mp4</v>
      </c>
      <c r="AL222" s="46" t="s">
        <v>102</v>
      </c>
      <c r="AM222" s="46" t="s">
        <v>103</v>
      </c>
      <c r="AN222" s="46" t="s">
        <v>104</v>
      </c>
      <c r="AO222" s="46" t="s">
        <v>105</v>
      </c>
      <c r="AP222" s="46" t="s">
        <v>106</v>
      </c>
      <c r="AQ222" s="46">
        <f t="shared" si="3"/>
        <v>2310</v>
      </c>
      <c r="AR222" s="47">
        <f t="shared" si="4"/>
        <v>0.3</v>
      </c>
      <c r="AS222" s="46" t="s">
        <v>107</v>
      </c>
      <c r="AT222" s="46" t="s">
        <v>108</v>
      </c>
      <c r="AU222" s="46" t="s">
        <v>109</v>
      </c>
      <c r="AV222" s="46" t="s">
        <v>110</v>
      </c>
      <c r="AW222" s="46" t="s">
        <v>111</v>
      </c>
      <c r="AX222" s="48" t="s">
        <v>112</v>
      </c>
      <c r="AY222" s="49">
        <v>394.0</v>
      </c>
      <c r="AZ222" s="49">
        <v>552.0</v>
      </c>
      <c r="BA222" s="126">
        <f>BA220*2</f>
        <v>624</v>
      </c>
      <c r="BB222" s="127">
        <v>30.0</v>
      </c>
      <c r="BC222" s="127">
        <v>80.0</v>
      </c>
      <c r="BD222" s="51">
        <v>0.2</v>
      </c>
      <c r="BE222" s="127">
        <f t="shared" si="5"/>
        <v>264</v>
      </c>
      <c r="BF222" s="159"/>
      <c r="BG222" s="53">
        <f t="shared" si="6"/>
        <v>-72</v>
      </c>
      <c r="BH222" s="53">
        <f t="shared" si="7"/>
        <v>-230</v>
      </c>
      <c r="BI222" s="47">
        <f t="shared" si="8"/>
        <v>-0.05454545455</v>
      </c>
      <c r="BJ222" s="47">
        <f t="shared" si="9"/>
        <v>-0.1742424242</v>
      </c>
      <c r="BK222" s="55">
        <f t="shared" si="10"/>
        <v>0.3</v>
      </c>
      <c r="BL222" s="56">
        <f t="shared" si="11"/>
        <v>2313</v>
      </c>
      <c r="BM222" s="57">
        <f t="shared" si="12"/>
        <v>0.2440121055</v>
      </c>
      <c r="BN222" s="46">
        <f t="shared" si="13"/>
        <v>6</v>
      </c>
      <c r="BO222" s="46">
        <v>25.0</v>
      </c>
      <c r="BP222" s="46">
        <v>7.0</v>
      </c>
      <c r="BQ222" s="47">
        <v>1.25</v>
      </c>
      <c r="BR222" s="46">
        <f t="shared" si="14"/>
        <v>75</v>
      </c>
      <c r="BS222" s="46">
        <f t="shared" si="15"/>
        <v>477</v>
      </c>
      <c r="BT222" s="46" t="s">
        <v>156</v>
      </c>
      <c r="BU222" s="65"/>
      <c r="BV222" s="59"/>
      <c r="BW222" s="59"/>
      <c r="BX222" s="60"/>
      <c r="BY222" s="61"/>
      <c r="BZ222" s="66"/>
      <c r="CA222" s="59"/>
      <c r="CB222" s="62"/>
      <c r="CC222" s="59"/>
    </row>
    <row r="223" ht="30.0" customHeight="1">
      <c r="A223" s="156"/>
      <c r="B223" s="157" t="s">
        <v>1986</v>
      </c>
      <c r="C223" s="68" t="str">
        <f>IF('Стоп-лист'!C$38 = "стоп", "стоп" , "")</f>
        <v/>
      </c>
      <c r="D223" s="29">
        <v>50.0</v>
      </c>
      <c r="E223" s="30" t="s">
        <v>1987</v>
      </c>
      <c r="F223" s="154" t="s">
        <v>1988</v>
      </c>
      <c r="G223" s="158" t="s">
        <v>1989</v>
      </c>
      <c r="H223" s="33">
        <v>4400.0</v>
      </c>
      <c r="I223" s="34">
        <v>0.6</v>
      </c>
      <c r="J223" s="35">
        <f t="shared" si="2"/>
        <v>1760</v>
      </c>
      <c r="K223" s="22" t="s">
        <v>1990</v>
      </c>
      <c r="L223" s="155" t="s">
        <v>1934</v>
      </c>
      <c r="M223" s="155" t="s">
        <v>1934</v>
      </c>
      <c r="N223" s="37" t="s">
        <v>584</v>
      </c>
      <c r="O223" s="38">
        <v>1100.0</v>
      </c>
      <c r="P223" s="38">
        <v>250.0</v>
      </c>
      <c r="Q223" s="38">
        <v>100.0</v>
      </c>
      <c r="R223" s="38">
        <v>400.0</v>
      </c>
      <c r="S223" s="70" t="s">
        <v>1991</v>
      </c>
      <c r="T223" s="70" t="s">
        <v>1936</v>
      </c>
      <c r="U223" s="38" t="s">
        <v>1937</v>
      </c>
      <c r="V223" s="38" t="s">
        <v>1938</v>
      </c>
      <c r="W223" s="38" t="s">
        <v>1939</v>
      </c>
      <c r="X223" s="122">
        <v>230.0</v>
      </c>
      <c r="Y223" s="40">
        <v>3.0</v>
      </c>
      <c r="Z223" s="38">
        <v>1.45</v>
      </c>
      <c r="AA223" s="38" t="s">
        <v>1941</v>
      </c>
      <c r="AB223" s="38" t="s">
        <v>93</v>
      </c>
      <c r="AC223" s="41" t="s">
        <v>1978</v>
      </c>
      <c r="AD223" s="38" t="s">
        <v>95</v>
      </c>
      <c r="AE223" s="84" t="s">
        <v>1943</v>
      </c>
      <c r="AF223" s="38"/>
      <c r="AG223" s="38" t="s">
        <v>98</v>
      </c>
      <c r="AH223" s="38" t="s">
        <v>99</v>
      </c>
      <c r="AI223" s="44" t="s">
        <v>100</v>
      </c>
      <c r="AJ223" s="44">
        <v>0.0</v>
      </c>
      <c r="AK223" s="63" t="str">
        <f t="shared" si="16"/>
        <v>https://getfile.dokpub.com/yandex/get/https://youtu.be/KJnbdaIOB9Y/v1.mp4</v>
      </c>
      <c r="AL223" s="46" t="s">
        <v>102</v>
      </c>
      <c r="AM223" s="46" t="s">
        <v>103</v>
      </c>
      <c r="AN223" s="46" t="s">
        <v>104</v>
      </c>
      <c r="AO223" s="46" t="s">
        <v>105</v>
      </c>
      <c r="AP223" s="46" t="s">
        <v>106</v>
      </c>
      <c r="AQ223" s="46">
        <f t="shared" si="3"/>
        <v>3344</v>
      </c>
      <c r="AR223" s="47">
        <f t="shared" si="4"/>
        <v>0.24</v>
      </c>
      <c r="AS223" s="46" t="s">
        <v>107</v>
      </c>
      <c r="AT223" s="46" t="s">
        <v>108</v>
      </c>
      <c r="AU223" s="46" t="s">
        <v>109</v>
      </c>
      <c r="AV223" s="46" t="s">
        <v>110</v>
      </c>
      <c r="AW223" s="46" t="s">
        <v>111</v>
      </c>
      <c r="AX223" s="48" t="s">
        <v>112</v>
      </c>
      <c r="AY223" s="49">
        <v>602.0</v>
      </c>
      <c r="AZ223" s="49">
        <v>834.0</v>
      </c>
      <c r="BA223" s="126">
        <f>BA220*3</f>
        <v>936</v>
      </c>
      <c r="BB223" s="127">
        <v>40.0</v>
      </c>
      <c r="BC223" s="127">
        <v>80.0</v>
      </c>
      <c r="BD223" s="51">
        <v>0.2</v>
      </c>
      <c r="BE223" s="127">
        <f t="shared" si="5"/>
        <v>352</v>
      </c>
      <c r="BF223" s="159"/>
      <c r="BG223" s="53">
        <f t="shared" si="6"/>
        <v>-250</v>
      </c>
      <c r="BH223" s="53">
        <f t="shared" si="7"/>
        <v>-482</v>
      </c>
      <c r="BI223" s="47">
        <f t="shared" si="8"/>
        <v>-0.1420454545</v>
      </c>
      <c r="BJ223" s="47">
        <f t="shared" si="9"/>
        <v>-0.2738636364</v>
      </c>
      <c r="BK223" s="55">
        <f t="shared" si="10"/>
        <v>0.24</v>
      </c>
      <c r="BL223" s="56">
        <f t="shared" si="11"/>
        <v>3346</v>
      </c>
      <c r="BM223" s="57">
        <f t="shared" si="12"/>
        <v>0.2351464435</v>
      </c>
      <c r="BN223" s="46">
        <f t="shared" si="13"/>
        <v>10</v>
      </c>
      <c r="BO223" s="46">
        <v>25.0</v>
      </c>
      <c r="BP223" s="46">
        <v>7.0</v>
      </c>
      <c r="BQ223" s="47">
        <v>1.25</v>
      </c>
      <c r="BR223" s="46">
        <f t="shared" si="14"/>
        <v>110</v>
      </c>
      <c r="BS223" s="46">
        <f t="shared" si="15"/>
        <v>724</v>
      </c>
      <c r="BT223" s="46" t="s">
        <v>164</v>
      </c>
      <c r="BU223" s="65"/>
      <c r="BV223" s="59"/>
      <c r="BW223" s="59"/>
      <c r="BX223" s="60"/>
      <c r="BY223" s="61"/>
      <c r="BZ223" s="66"/>
      <c r="CA223" s="59"/>
      <c r="CB223" s="62"/>
      <c r="CC223" s="59"/>
    </row>
    <row r="224" ht="30.0" customHeight="1">
      <c r="A224" s="156"/>
      <c r="B224" s="157" t="s">
        <v>1992</v>
      </c>
      <c r="C224" s="68" t="str">
        <f>IF('Стоп-лист'!C$38 = "стоп", "стоп" , "")</f>
        <v/>
      </c>
      <c r="D224" s="29">
        <v>50.0</v>
      </c>
      <c r="E224" s="30" t="s">
        <v>1993</v>
      </c>
      <c r="F224" s="154" t="s">
        <v>1994</v>
      </c>
      <c r="G224" s="158" t="s">
        <v>1995</v>
      </c>
      <c r="H224" s="33">
        <v>6600.0</v>
      </c>
      <c r="I224" s="34">
        <v>0.63</v>
      </c>
      <c r="J224" s="35">
        <f t="shared" si="2"/>
        <v>2442</v>
      </c>
      <c r="K224" s="22" t="s">
        <v>1996</v>
      </c>
      <c r="L224" s="155" t="s">
        <v>1934</v>
      </c>
      <c r="M224" s="155" t="s">
        <v>1934</v>
      </c>
      <c r="N224" s="37" t="s">
        <v>584</v>
      </c>
      <c r="O224" s="38">
        <v>1400.0</v>
      </c>
      <c r="P224" s="38">
        <v>300.0</v>
      </c>
      <c r="Q224" s="38">
        <v>150.0</v>
      </c>
      <c r="R224" s="38">
        <v>350.0</v>
      </c>
      <c r="S224" s="70" t="s">
        <v>1997</v>
      </c>
      <c r="T224" s="70" t="s">
        <v>1936</v>
      </c>
      <c r="U224" s="38" t="s">
        <v>1937</v>
      </c>
      <c r="V224" s="38" t="s">
        <v>1938</v>
      </c>
      <c r="W224" s="38" t="s">
        <v>1939</v>
      </c>
      <c r="X224" s="122">
        <v>230.0</v>
      </c>
      <c r="Y224" s="40">
        <v>4.0</v>
      </c>
      <c r="Z224" s="38">
        <v>1.45</v>
      </c>
      <c r="AA224" s="38" t="s">
        <v>1941</v>
      </c>
      <c r="AB224" s="38" t="s">
        <v>93</v>
      </c>
      <c r="AC224" s="41" t="s">
        <v>1978</v>
      </c>
      <c r="AD224" s="38" t="s">
        <v>95</v>
      </c>
      <c r="AE224" s="84" t="s">
        <v>1943</v>
      </c>
      <c r="AF224" s="38"/>
      <c r="AG224" s="38" t="s">
        <v>98</v>
      </c>
      <c r="AH224" s="38" t="s">
        <v>99</v>
      </c>
      <c r="AI224" s="44" t="s">
        <v>100</v>
      </c>
      <c r="AJ224" s="44">
        <v>0.0</v>
      </c>
      <c r="AK224" s="63" t="str">
        <f t="shared" si="16"/>
        <v>https://getfile.dokpub.com/yandex/get/https://youtu.be/KJnbdaIOB9Y/v1.mp4</v>
      </c>
      <c r="AL224" s="46" t="s">
        <v>102</v>
      </c>
      <c r="AM224" s="46" t="s">
        <v>103</v>
      </c>
      <c r="AN224" s="46" t="s">
        <v>104</v>
      </c>
      <c r="AO224" s="46" t="s">
        <v>105</v>
      </c>
      <c r="AP224" s="46" t="s">
        <v>106</v>
      </c>
      <c r="AQ224" s="46">
        <f t="shared" si="3"/>
        <v>4488</v>
      </c>
      <c r="AR224" s="47">
        <f t="shared" si="4"/>
        <v>0.32</v>
      </c>
      <c r="AS224" s="46" t="s">
        <v>107</v>
      </c>
      <c r="AT224" s="46" t="s">
        <v>108</v>
      </c>
      <c r="AU224" s="46" t="s">
        <v>109</v>
      </c>
      <c r="AV224" s="46" t="s">
        <v>110</v>
      </c>
      <c r="AW224" s="46" t="s">
        <v>111</v>
      </c>
      <c r="AX224" s="48" t="s">
        <v>112</v>
      </c>
      <c r="AY224" s="49">
        <v>853.0</v>
      </c>
      <c r="AZ224" s="49">
        <v>1178.0</v>
      </c>
      <c r="BA224" s="126">
        <f>BA220*4</f>
        <v>1248</v>
      </c>
      <c r="BB224" s="127">
        <v>40.0</v>
      </c>
      <c r="BC224" s="127">
        <v>80.0</v>
      </c>
      <c r="BD224" s="51">
        <v>0.2</v>
      </c>
      <c r="BE224" s="46">
        <f t="shared" si="5"/>
        <v>488.4</v>
      </c>
      <c r="BF224" s="159"/>
      <c r="BG224" s="53">
        <f t="shared" si="6"/>
        <v>-267.4</v>
      </c>
      <c r="BH224" s="53">
        <f t="shared" si="7"/>
        <v>-592.4</v>
      </c>
      <c r="BI224" s="47">
        <f t="shared" si="8"/>
        <v>-0.1095004095</v>
      </c>
      <c r="BJ224" s="47">
        <f t="shared" si="9"/>
        <v>-0.2425880426</v>
      </c>
      <c r="BK224" s="55">
        <f t="shared" si="10"/>
        <v>0.32</v>
      </c>
      <c r="BL224" s="56">
        <f t="shared" si="11"/>
        <v>4528</v>
      </c>
      <c r="BM224" s="57">
        <f t="shared" si="12"/>
        <v>0.2377208481</v>
      </c>
      <c r="BN224" s="46">
        <f t="shared" si="13"/>
        <v>15.75</v>
      </c>
      <c r="BO224" s="46">
        <v>25.0</v>
      </c>
      <c r="BP224" s="46">
        <v>7.0</v>
      </c>
      <c r="BQ224" s="47">
        <v>1.25</v>
      </c>
      <c r="BR224" s="46">
        <f t="shared" si="14"/>
        <v>162.5</v>
      </c>
      <c r="BS224" s="46">
        <f t="shared" si="15"/>
        <v>1015.5</v>
      </c>
      <c r="BT224" s="46" t="s">
        <v>172</v>
      </c>
      <c r="BU224" s="65"/>
      <c r="BV224" s="59"/>
      <c r="BW224" s="59"/>
      <c r="BX224" s="60"/>
      <c r="BY224" s="61"/>
      <c r="BZ224" s="66"/>
      <c r="CA224" s="59"/>
      <c r="CB224" s="62"/>
      <c r="CC224" s="59"/>
    </row>
    <row r="225" ht="30.0" customHeight="1">
      <c r="A225" s="160"/>
      <c r="B225" s="157" t="s">
        <v>1998</v>
      </c>
      <c r="C225" s="68" t="str">
        <f>IF('Стоп-лист'!C$38 = "стоп", "стоп" , "")</f>
        <v/>
      </c>
      <c r="D225" s="29">
        <v>50.0</v>
      </c>
      <c r="E225" s="30" t="s">
        <v>1999</v>
      </c>
      <c r="F225" s="154" t="s">
        <v>2000</v>
      </c>
      <c r="G225" s="158" t="s">
        <v>2001</v>
      </c>
      <c r="H225" s="33">
        <v>8800.0</v>
      </c>
      <c r="I225" s="34">
        <v>0.63</v>
      </c>
      <c r="J225" s="35">
        <f t="shared" si="2"/>
        <v>3256</v>
      </c>
      <c r="K225" s="22" t="s">
        <v>2002</v>
      </c>
      <c r="L225" s="155" t="s">
        <v>1934</v>
      </c>
      <c r="M225" s="155" t="s">
        <v>1934</v>
      </c>
      <c r="N225" s="37" t="s">
        <v>584</v>
      </c>
      <c r="O225" s="38">
        <v>1700.0</v>
      </c>
      <c r="P225" s="38">
        <v>300.0</v>
      </c>
      <c r="Q225" s="38">
        <v>150.0</v>
      </c>
      <c r="R225" s="38">
        <v>350.0</v>
      </c>
      <c r="S225" s="70" t="s">
        <v>2003</v>
      </c>
      <c r="T225" s="70" t="s">
        <v>1936</v>
      </c>
      <c r="U225" s="38" t="s">
        <v>1937</v>
      </c>
      <c r="V225" s="38" t="s">
        <v>1938</v>
      </c>
      <c r="W225" s="38" t="s">
        <v>1939</v>
      </c>
      <c r="X225" s="122">
        <v>230.0</v>
      </c>
      <c r="Y225" s="40">
        <v>5.0</v>
      </c>
      <c r="Z225" s="38">
        <v>1.45</v>
      </c>
      <c r="AA225" s="38" t="s">
        <v>1941</v>
      </c>
      <c r="AB225" s="38" t="s">
        <v>93</v>
      </c>
      <c r="AC225" s="41" t="s">
        <v>1978</v>
      </c>
      <c r="AD225" s="38" t="s">
        <v>95</v>
      </c>
      <c r="AE225" s="84" t="s">
        <v>1943</v>
      </c>
      <c r="AF225" s="38"/>
      <c r="AG225" s="38" t="s">
        <v>98</v>
      </c>
      <c r="AH225" s="38" t="s">
        <v>99</v>
      </c>
      <c r="AI225" s="44" t="s">
        <v>100</v>
      </c>
      <c r="AJ225" s="44">
        <v>0.0</v>
      </c>
      <c r="AK225" s="63" t="str">
        <f t="shared" si="16"/>
        <v>https://getfile.dokpub.com/yandex/get/https://youtu.be/KJnbdaIOB9Y/v1.mp4</v>
      </c>
      <c r="AL225" s="46" t="s">
        <v>102</v>
      </c>
      <c r="AM225" s="46" t="s">
        <v>103</v>
      </c>
      <c r="AN225" s="46" t="s">
        <v>104</v>
      </c>
      <c r="AO225" s="46" t="s">
        <v>105</v>
      </c>
      <c r="AP225" s="46" t="s">
        <v>106</v>
      </c>
      <c r="AQ225" s="46">
        <f t="shared" si="3"/>
        <v>5456</v>
      </c>
      <c r="AR225" s="47">
        <f t="shared" si="4"/>
        <v>0.38</v>
      </c>
      <c r="AS225" s="46" t="s">
        <v>107</v>
      </c>
      <c r="AT225" s="46" t="s">
        <v>108</v>
      </c>
      <c r="AU225" s="46" t="s">
        <v>109</v>
      </c>
      <c r="AV225" s="46" t="s">
        <v>110</v>
      </c>
      <c r="AW225" s="46" t="s">
        <v>111</v>
      </c>
      <c r="AX225" s="48" t="s">
        <v>112</v>
      </c>
      <c r="AY225" s="49">
        <v>996.0</v>
      </c>
      <c r="AZ225" s="49">
        <v>1361.0</v>
      </c>
      <c r="BA225" s="126">
        <f>BA220*5</f>
        <v>1560</v>
      </c>
      <c r="BB225" s="127">
        <v>50.0</v>
      </c>
      <c r="BC225" s="127">
        <v>80.0</v>
      </c>
      <c r="BD225" s="51">
        <v>0.2</v>
      </c>
      <c r="BE225" s="46">
        <f t="shared" si="5"/>
        <v>651.2</v>
      </c>
      <c r="BF225" s="159"/>
      <c r="BG225" s="53">
        <f t="shared" si="6"/>
        <v>-81.2</v>
      </c>
      <c r="BH225" s="53">
        <f t="shared" si="7"/>
        <v>-446.2</v>
      </c>
      <c r="BI225" s="47">
        <f t="shared" si="8"/>
        <v>-0.02493857494</v>
      </c>
      <c r="BJ225" s="47">
        <f t="shared" si="9"/>
        <v>-0.137039312</v>
      </c>
      <c r="BK225" s="55">
        <f t="shared" si="10"/>
        <v>0.38</v>
      </c>
      <c r="BL225" s="56">
        <f t="shared" si="11"/>
        <v>5525</v>
      </c>
      <c r="BM225" s="57">
        <f t="shared" si="12"/>
        <v>0.2477828054</v>
      </c>
      <c r="BN225" s="46">
        <f t="shared" si="13"/>
        <v>15.75</v>
      </c>
      <c r="BO225" s="46">
        <v>25.0</v>
      </c>
      <c r="BP225" s="46">
        <v>7.0</v>
      </c>
      <c r="BQ225" s="47">
        <v>1.25</v>
      </c>
      <c r="BR225" s="46">
        <f t="shared" si="14"/>
        <v>162.5</v>
      </c>
      <c r="BS225" s="46">
        <f t="shared" si="15"/>
        <v>1198.5</v>
      </c>
      <c r="BT225" s="46" t="s">
        <v>180</v>
      </c>
      <c r="BU225" s="65"/>
      <c r="BV225" s="59"/>
      <c r="BW225" s="59"/>
      <c r="BX225" s="60"/>
      <c r="BY225" s="61"/>
      <c r="BZ225" s="66"/>
      <c r="CA225" s="59"/>
      <c r="CB225" s="62"/>
      <c r="CC225" s="59"/>
    </row>
    <row r="226" ht="30.0" customHeight="1">
      <c r="A226" s="160"/>
      <c r="B226" s="157" t="s">
        <v>2004</v>
      </c>
      <c r="C226" s="68" t="str">
        <f>IF('Стоп-лист'!C$38 = "стоп", "стоп" , "")</f>
        <v/>
      </c>
      <c r="D226" s="29">
        <v>50.0</v>
      </c>
      <c r="E226" s="30" t="s">
        <v>2005</v>
      </c>
      <c r="F226" s="154" t="s">
        <v>2006</v>
      </c>
      <c r="G226" s="158" t="s">
        <v>2007</v>
      </c>
      <c r="H226" s="33">
        <v>11000.0</v>
      </c>
      <c r="I226" s="34">
        <v>0.64</v>
      </c>
      <c r="J226" s="35">
        <f t="shared" si="2"/>
        <v>3960</v>
      </c>
      <c r="K226" s="22" t="s">
        <v>2008</v>
      </c>
      <c r="L226" s="155" t="s">
        <v>1934</v>
      </c>
      <c r="M226" s="155" t="s">
        <v>1934</v>
      </c>
      <c r="N226" s="37" t="s">
        <v>584</v>
      </c>
      <c r="O226" s="38">
        <v>2000.0</v>
      </c>
      <c r="P226" s="38">
        <v>300.0</v>
      </c>
      <c r="Q226" s="38">
        <v>150.0</v>
      </c>
      <c r="R226" s="38">
        <v>400.0</v>
      </c>
      <c r="S226" s="70" t="s">
        <v>2009</v>
      </c>
      <c r="T226" s="70" t="s">
        <v>1936</v>
      </c>
      <c r="U226" s="38" t="s">
        <v>1937</v>
      </c>
      <c r="V226" s="38" t="s">
        <v>1938</v>
      </c>
      <c r="W226" s="38" t="s">
        <v>1939</v>
      </c>
      <c r="X226" s="122">
        <v>230.0</v>
      </c>
      <c r="Y226" s="40">
        <v>6.0</v>
      </c>
      <c r="Z226" s="38">
        <v>1.45</v>
      </c>
      <c r="AA226" s="38" t="s">
        <v>1941</v>
      </c>
      <c r="AB226" s="38" t="s">
        <v>93</v>
      </c>
      <c r="AC226" s="41" t="s">
        <v>1978</v>
      </c>
      <c r="AD226" s="38" t="s">
        <v>95</v>
      </c>
      <c r="AE226" s="84" t="s">
        <v>1943</v>
      </c>
      <c r="AF226" s="38"/>
      <c r="AG226" s="38" t="s">
        <v>98</v>
      </c>
      <c r="AH226" s="38" t="s">
        <v>99</v>
      </c>
      <c r="AI226" s="44" t="s">
        <v>100</v>
      </c>
      <c r="AJ226" s="44">
        <v>0.0</v>
      </c>
      <c r="AK226" s="63" t="str">
        <f t="shared" si="16"/>
        <v>https://getfile.dokpub.com/yandex/get/https://youtu.be/KJnbdaIOB9Y/v1.mp4</v>
      </c>
      <c r="AL226" s="46" t="s">
        <v>102</v>
      </c>
      <c r="AM226" s="46" t="s">
        <v>103</v>
      </c>
      <c r="AN226" s="46" t="s">
        <v>104</v>
      </c>
      <c r="AO226" s="46" t="s">
        <v>105</v>
      </c>
      <c r="AP226" s="46" t="s">
        <v>106</v>
      </c>
      <c r="AQ226" s="46">
        <f t="shared" si="3"/>
        <v>6710</v>
      </c>
      <c r="AR226" s="47">
        <f t="shared" si="4"/>
        <v>0.39</v>
      </c>
      <c r="AS226" s="46" t="s">
        <v>107</v>
      </c>
      <c r="AT226" s="46" t="s">
        <v>108</v>
      </c>
      <c r="AU226" s="46" t="s">
        <v>109</v>
      </c>
      <c r="AV226" s="46" t="s">
        <v>110</v>
      </c>
      <c r="AW226" s="46" t="s">
        <v>111</v>
      </c>
      <c r="AX226" s="48" t="s">
        <v>112</v>
      </c>
      <c r="AY226" s="49">
        <v>1276.0</v>
      </c>
      <c r="AZ226" s="49">
        <v>1750.0</v>
      </c>
      <c r="BA226" s="126">
        <f>BA220*6</f>
        <v>1872</v>
      </c>
      <c r="BB226" s="127">
        <v>50.0</v>
      </c>
      <c r="BC226" s="127">
        <v>80.0</v>
      </c>
      <c r="BD226" s="51">
        <v>0.2</v>
      </c>
      <c r="BE226" s="46">
        <f t="shared" si="5"/>
        <v>792</v>
      </c>
      <c r="BF226" s="159"/>
      <c r="BG226" s="53">
        <f t="shared" si="6"/>
        <v>-110</v>
      </c>
      <c r="BH226" s="53">
        <f t="shared" si="7"/>
        <v>-584</v>
      </c>
      <c r="BI226" s="47">
        <f t="shared" si="8"/>
        <v>-0.02777777778</v>
      </c>
      <c r="BJ226" s="47">
        <f t="shared" si="9"/>
        <v>-0.1474747475</v>
      </c>
      <c r="BK226" s="55">
        <f t="shared" si="10"/>
        <v>0.39</v>
      </c>
      <c r="BL226" s="56">
        <f t="shared" si="11"/>
        <v>6782</v>
      </c>
      <c r="BM226" s="57">
        <f t="shared" si="12"/>
        <v>0.2467708641</v>
      </c>
      <c r="BN226" s="46">
        <f t="shared" si="13"/>
        <v>18</v>
      </c>
      <c r="BO226" s="46">
        <v>25.0</v>
      </c>
      <c r="BP226" s="46">
        <v>7.0</v>
      </c>
      <c r="BQ226" s="47">
        <v>1.25</v>
      </c>
      <c r="BR226" s="46">
        <f t="shared" si="14"/>
        <v>180</v>
      </c>
      <c r="BS226" s="46">
        <f t="shared" si="15"/>
        <v>1570</v>
      </c>
      <c r="BT226" s="46" t="s">
        <v>188</v>
      </c>
      <c r="BU226" s="65"/>
      <c r="BV226" s="59"/>
      <c r="BW226" s="59"/>
      <c r="BX226" s="60"/>
      <c r="BY226" s="61"/>
      <c r="BZ226" s="66"/>
      <c r="CA226" s="59"/>
      <c r="CB226" s="62"/>
      <c r="CC226" s="59"/>
    </row>
    <row r="227" ht="30.0" customHeight="1">
      <c r="A227" s="160"/>
      <c r="B227" s="157" t="s">
        <v>2010</v>
      </c>
      <c r="C227" s="68" t="str">
        <f>IF('Стоп-лист'!C$38 = "стоп", "стоп" , "")</f>
        <v/>
      </c>
      <c r="D227" s="29">
        <v>50.0</v>
      </c>
      <c r="E227" s="30" t="s">
        <v>2011</v>
      </c>
      <c r="F227" s="154" t="s">
        <v>2012</v>
      </c>
      <c r="G227" s="158" t="s">
        <v>2013</v>
      </c>
      <c r="H227" s="33">
        <v>13200.0</v>
      </c>
      <c r="I227" s="34">
        <v>0.64</v>
      </c>
      <c r="J227" s="35">
        <f t="shared" si="2"/>
        <v>4752</v>
      </c>
      <c r="K227" s="22" t="s">
        <v>2014</v>
      </c>
      <c r="L227" s="155" t="s">
        <v>1934</v>
      </c>
      <c r="M227" s="155" t="s">
        <v>1934</v>
      </c>
      <c r="N227" s="37" t="s">
        <v>584</v>
      </c>
      <c r="O227" s="38">
        <v>2300.0</v>
      </c>
      <c r="P227" s="38">
        <v>300.0</v>
      </c>
      <c r="Q227" s="38">
        <v>200.0</v>
      </c>
      <c r="R227" s="38">
        <v>400.0</v>
      </c>
      <c r="S227" s="70" t="s">
        <v>2015</v>
      </c>
      <c r="T227" s="70" t="s">
        <v>1936</v>
      </c>
      <c r="U227" s="38" t="s">
        <v>1937</v>
      </c>
      <c r="V227" s="38" t="s">
        <v>1938</v>
      </c>
      <c r="W227" s="38" t="s">
        <v>1939</v>
      </c>
      <c r="X227" s="122">
        <v>230.0</v>
      </c>
      <c r="Y227" s="40">
        <v>7.0</v>
      </c>
      <c r="Z227" s="38">
        <v>1.45</v>
      </c>
      <c r="AA227" s="38" t="s">
        <v>1941</v>
      </c>
      <c r="AB227" s="38" t="s">
        <v>93</v>
      </c>
      <c r="AC227" s="41" t="s">
        <v>1978</v>
      </c>
      <c r="AD227" s="38" t="s">
        <v>95</v>
      </c>
      <c r="AE227" s="84" t="s">
        <v>1943</v>
      </c>
      <c r="AF227" s="38"/>
      <c r="AG227" s="38" t="s">
        <v>98</v>
      </c>
      <c r="AH227" s="38" t="s">
        <v>99</v>
      </c>
      <c r="AI227" s="44" t="s">
        <v>100</v>
      </c>
      <c r="AJ227" s="44">
        <v>0.0</v>
      </c>
      <c r="AK227" s="63" t="str">
        <f t="shared" si="16"/>
        <v>https://getfile.dokpub.com/yandex/get/https://youtu.be/KJnbdaIOB9Y/v1.mp4</v>
      </c>
      <c r="AL227" s="46" t="s">
        <v>102</v>
      </c>
      <c r="AM227" s="46" t="s">
        <v>103</v>
      </c>
      <c r="AN227" s="46" t="s">
        <v>104</v>
      </c>
      <c r="AO227" s="46" t="s">
        <v>105</v>
      </c>
      <c r="AP227" s="46" t="s">
        <v>106</v>
      </c>
      <c r="AQ227" s="46">
        <f t="shared" si="3"/>
        <v>7920</v>
      </c>
      <c r="AR227" s="47">
        <f t="shared" si="4"/>
        <v>0.4</v>
      </c>
      <c r="AS227" s="46" t="s">
        <v>107</v>
      </c>
      <c r="AT227" s="46" t="s">
        <v>108</v>
      </c>
      <c r="AU227" s="46" t="s">
        <v>109</v>
      </c>
      <c r="AV227" s="46" t="s">
        <v>110</v>
      </c>
      <c r="AW227" s="46" t="s">
        <v>111</v>
      </c>
      <c r="AX227" s="48" t="s">
        <v>112</v>
      </c>
      <c r="AY227" s="49">
        <v>1520.0</v>
      </c>
      <c r="AZ227" s="49">
        <v>2104.0</v>
      </c>
      <c r="BA227" s="126">
        <f>BA220*7</f>
        <v>2184</v>
      </c>
      <c r="BB227" s="127">
        <v>50.0</v>
      </c>
      <c r="BC227" s="127">
        <v>80.0</v>
      </c>
      <c r="BD227" s="51">
        <v>0.2</v>
      </c>
      <c r="BE227" s="46">
        <f t="shared" si="5"/>
        <v>950.4</v>
      </c>
      <c r="BF227" s="159"/>
      <c r="BG227" s="53">
        <f t="shared" si="6"/>
        <v>-32.4</v>
      </c>
      <c r="BH227" s="53">
        <f t="shared" si="7"/>
        <v>-616.4</v>
      </c>
      <c r="BI227" s="47">
        <f t="shared" si="8"/>
        <v>-0.006818181818</v>
      </c>
      <c r="BJ227" s="47">
        <f t="shared" si="9"/>
        <v>-0.1297138047</v>
      </c>
      <c r="BK227" s="55">
        <f t="shared" si="10"/>
        <v>0.4</v>
      </c>
      <c r="BL227" s="56">
        <f t="shared" si="11"/>
        <v>8012</v>
      </c>
      <c r="BM227" s="57">
        <f t="shared" si="12"/>
        <v>0.2485771343</v>
      </c>
      <c r="BN227" s="46">
        <f t="shared" si="13"/>
        <v>24</v>
      </c>
      <c r="BO227" s="46">
        <v>25.0</v>
      </c>
      <c r="BP227" s="46">
        <v>7.0</v>
      </c>
      <c r="BQ227" s="47">
        <v>1.25</v>
      </c>
      <c r="BR227" s="46">
        <f t="shared" si="14"/>
        <v>232.5</v>
      </c>
      <c r="BS227" s="46">
        <f t="shared" si="15"/>
        <v>1871.5</v>
      </c>
      <c r="BT227" s="46" t="s">
        <v>196</v>
      </c>
      <c r="BU227" s="65"/>
      <c r="BV227" s="59"/>
      <c r="BW227" s="59"/>
      <c r="BX227" s="60"/>
      <c r="BY227" s="61"/>
      <c r="BZ227" s="66"/>
      <c r="CA227" s="59"/>
      <c r="CB227" s="62"/>
      <c r="CC227" s="59"/>
    </row>
    <row r="228" ht="30.0" customHeight="1">
      <c r="A228" s="132" t="s">
        <v>1414</v>
      </c>
      <c r="B228" s="27" t="s">
        <v>2016</v>
      </c>
      <c r="C228" s="28" t="str">
        <f>IF(C230 = "стоп", "стоп" , "")</f>
        <v>стоп</v>
      </c>
      <c r="D228" s="29">
        <f t="shared" ref="D228:D273" si="36">IF(C228="",50,0)</f>
        <v>0</v>
      </c>
      <c r="E228" s="30" t="s">
        <v>2017</v>
      </c>
      <c r="F228" s="104" t="s">
        <v>2018</v>
      </c>
      <c r="G228" s="105" t="s">
        <v>2019</v>
      </c>
      <c r="H228" s="33">
        <v>15400.0</v>
      </c>
      <c r="I228" s="34">
        <v>0.64</v>
      </c>
      <c r="J228" s="35">
        <f t="shared" si="2"/>
        <v>5544</v>
      </c>
      <c r="K228" s="22" t="s">
        <v>2020</v>
      </c>
      <c r="L228" s="155" t="s">
        <v>1934</v>
      </c>
      <c r="M228" s="155" t="s">
        <v>1934</v>
      </c>
      <c r="N228" s="37" t="s">
        <v>584</v>
      </c>
      <c r="O228" s="38">
        <v>75.0</v>
      </c>
      <c r="P228" s="38">
        <v>90.0</v>
      </c>
      <c r="Q228" s="38">
        <v>50.0</v>
      </c>
      <c r="R228" s="38">
        <v>150.0</v>
      </c>
      <c r="S228" s="70" t="s">
        <v>2021</v>
      </c>
      <c r="T228" s="70" t="s">
        <v>2022</v>
      </c>
      <c r="U228" s="38" t="s">
        <v>2023</v>
      </c>
      <c r="V228" s="38" t="s">
        <v>392</v>
      </c>
      <c r="W228" s="38" t="s">
        <v>1939</v>
      </c>
      <c r="X228" s="122">
        <v>230.0</v>
      </c>
      <c r="Y228" s="40" t="s">
        <v>91</v>
      </c>
      <c r="Z228" s="40" t="s">
        <v>1940</v>
      </c>
      <c r="AA228" s="38" t="s">
        <v>1941</v>
      </c>
      <c r="AB228" s="38" t="s">
        <v>93</v>
      </c>
      <c r="AC228" s="41" t="s">
        <v>2024</v>
      </c>
      <c r="AD228" s="38" t="s">
        <v>95</v>
      </c>
      <c r="AE228" s="84" t="s">
        <v>2025</v>
      </c>
      <c r="AF228" s="38"/>
      <c r="AG228" s="38" t="s">
        <v>98</v>
      </c>
      <c r="AH228" s="38" t="s">
        <v>99</v>
      </c>
      <c r="AI228" s="44" t="s">
        <v>100</v>
      </c>
      <c r="AJ228" s="44">
        <v>0.0</v>
      </c>
      <c r="AK228" s="63" t="str">
        <f t="shared" si="16"/>
        <v>https://getfile.dokpub.com/yandex/get/https://youtu.be/M6oxwkkTThY/v1.mp4</v>
      </c>
      <c r="AL228" s="46" t="s">
        <v>102</v>
      </c>
      <c r="AM228" s="46" t="s">
        <v>103</v>
      </c>
      <c r="AN228" s="46" t="s">
        <v>104</v>
      </c>
      <c r="AO228" s="46" t="s">
        <v>105</v>
      </c>
      <c r="AP228" s="46" t="s">
        <v>106</v>
      </c>
      <c r="AQ228" s="46">
        <f t="shared" si="3"/>
        <v>1848</v>
      </c>
      <c r="AR228" s="47">
        <f t="shared" si="4"/>
        <v>0.88</v>
      </c>
      <c r="AS228" s="46" t="s">
        <v>107</v>
      </c>
      <c r="AT228" s="46" t="s">
        <v>108</v>
      </c>
      <c r="AU228" s="46" t="s">
        <v>109</v>
      </c>
      <c r="AV228" s="46" t="s">
        <v>110</v>
      </c>
      <c r="AW228" s="46" t="s">
        <v>111</v>
      </c>
      <c r="AX228" s="48" t="s">
        <v>112</v>
      </c>
      <c r="AY228" s="49">
        <v>74.0</v>
      </c>
      <c r="AZ228" s="49">
        <v>130.0</v>
      </c>
      <c r="BA228" s="86">
        <f>IFERROR(__xludf.DUMMYFUNCTION("IMPORTRANGE(""https://docs.google.com/spreadsheets/d/1K9FdSDDcIaIccULM3XeD8ehMwbjQB3kapl3RppOhYx4/edit?usp=sharing"",""D12"")"),52.0)</f>
        <v>52</v>
      </c>
      <c r="BB228" s="123">
        <v>10.0</v>
      </c>
      <c r="BC228" s="123">
        <v>10.0</v>
      </c>
      <c r="BD228" s="51">
        <v>0.2</v>
      </c>
      <c r="BE228" s="123">
        <f t="shared" si="5"/>
        <v>1108.8</v>
      </c>
      <c r="BF228" s="147"/>
      <c r="BG228" s="148">
        <f t="shared" si="6"/>
        <v>4289.2</v>
      </c>
      <c r="BH228" s="53">
        <f t="shared" si="7"/>
        <v>4233.2</v>
      </c>
      <c r="BI228" s="149">
        <f t="shared" si="8"/>
        <v>0.7736652237</v>
      </c>
      <c r="BJ228" s="47">
        <f t="shared" si="9"/>
        <v>0.7635642136</v>
      </c>
      <c r="BK228" s="55">
        <f t="shared" si="10"/>
        <v>0.88</v>
      </c>
      <c r="BL228" s="56">
        <f t="shared" si="11"/>
        <v>1956</v>
      </c>
      <c r="BM228" s="57">
        <f t="shared" si="12"/>
        <v>0.6967280164</v>
      </c>
      <c r="BN228" s="46">
        <f t="shared" si="13"/>
        <v>0.675</v>
      </c>
      <c r="BO228" s="46">
        <v>25.0</v>
      </c>
      <c r="BP228" s="46">
        <v>7.0</v>
      </c>
      <c r="BQ228" s="47">
        <v>1.25</v>
      </c>
      <c r="BR228" s="46">
        <f t="shared" si="14"/>
        <v>31.25</v>
      </c>
      <c r="BS228" s="46">
        <f t="shared" si="15"/>
        <v>98.75</v>
      </c>
      <c r="BT228" s="46" t="s">
        <v>113</v>
      </c>
      <c r="BU228" s="124"/>
      <c r="BV228" s="125" t="str">
        <f>IFERROR(__xludf.DUMMYFUNCTION("IMPORTRANGE(""https://docs.google.com/spreadsheets/d/1K9FdSDDcIaIccULM3XeD8ehMwbjQB3kapl3RppOhYx4/edit?usp=sharing"",""B12"")"),"арт. 7 N-74 grey")</f>
        <v>арт. 7 N-74 grey</v>
      </c>
      <c r="BW228" s="59"/>
      <c r="BX228" s="82" t="s">
        <v>1944</v>
      </c>
      <c r="BY228" s="61" t="str">
        <f t="shared" ref="BY228:BY273" si="37">"https://getfile.dokpub.com/yandex/get/"&amp;S228&amp;"/1.jpg"&amp;", "&amp;"https://getfile.dokpub.com/yandex/get/"&amp;S228&amp;"/2.jpg"&amp;", "&amp;"https://getfile.dokpub.com/yandex/get/"&amp;S228&amp;"/3.jpg"&amp;", "&amp;"https://getfile.dokpub.com/yandex/get/"&amp;S228&amp;"/4.jpg"&amp;", "&amp;"https://getfile.dokpub.com/yandex/get/"&amp;S228&amp;"/5.jpg"</f>
        <v>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v>
      </c>
      <c r="BZ228" s="66" t="s">
        <v>2026</v>
      </c>
      <c r="CA228" s="59" t="s">
        <v>2024</v>
      </c>
      <c r="CB228" s="62"/>
      <c r="CC228" s="59"/>
    </row>
    <row r="229" ht="30.0" customHeight="1">
      <c r="A229" s="132" t="s">
        <v>1414</v>
      </c>
      <c r="B229" s="27" t="s">
        <v>2027</v>
      </c>
      <c r="C229" s="28" t="str">
        <f>IF(C230 = "стоп", "стоп" , "")</f>
        <v>стоп</v>
      </c>
      <c r="D229" s="29">
        <f t="shared" si="36"/>
        <v>0</v>
      </c>
      <c r="E229" s="30" t="s">
        <v>2028</v>
      </c>
      <c r="F229" s="104" t="s">
        <v>2029</v>
      </c>
      <c r="G229" s="105" t="s">
        <v>2030</v>
      </c>
      <c r="H229" s="33">
        <v>900.0</v>
      </c>
      <c r="I229" s="34">
        <v>0.56</v>
      </c>
      <c r="J229" s="35">
        <f t="shared" si="2"/>
        <v>396</v>
      </c>
      <c r="K229" s="22" t="s">
        <v>2031</v>
      </c>
      <c r="L229" s="155" t="s">
        <v>1934</v>
      </c>
      <c r="M229" s="155" t="s">
        <v>1934</v>
      </c>
      <c r="N229" s="37" t="s">
        <v>584</v>
      </c>
      <c r="O229" s="38">
        <v>140.0</v>
      </c>
      <c r="P229" s="38">
        <v>200.0</v>
      </c>
      <c r="Q229" s="38">
        <v>60.0</v>
      </c>
      <c r="R229" s="38">
        <v>120.0</v>
      </c>
      <c r="S229" s="70" t="s">
        <v>2032</v>
      </c>
      <c r="T229" s="70" t="s">
        <v>2022</v>
      </c>
      <c r="U229" s="38" t="s">
        <v>2023</v>
      </c>
      <c r="V229" s="38" t="s">
        <v>392</v>
      </c>
      <c r="W229" s="38" t="s">
        <v>1939</v>
      </c>
      <c r="X229" s="122">
        <v>230.0</v>
      </c>
      <c r="Y229" s="40" t="s">
        <v>91</v>
      </c>
      <c r="Z229" s="38" t="s">
        <v>1952</v>
      </c>
      <c r="AA229" s="38" t="s">
        <v>1941</v>
      </c>
      <c r="AB229" s="38" t="s">
        <v>93</v>
      </c>
      <c r="AC229" s="41" t="s">
        <v>2033</v>
      </c>
      <c r="AD229" s="38" t="s">
        <v>95</v>
      </c>
      <c r="AE229" s="84" t="s">
        <v>2025</v>
      </c>
      <c r="AF229" s="38"/>
      <c r="AG229" s="38" t="s">
        <v>98</v>
      </c>
      <c r="AH229" s="38" t="s">
        <v>99</v>
      </c>
      <c r="AI229" s="44" t="s">
        <v>100</v>
      </c>
      <c r="AJ229" s="44">
        <v>0.0</v>
      </c>
      <c r="AK229" s="63" t="str">
        <f t="shared" si="16"/>
        <v>https://getfile.dokpub.com/yandex/get/https://youtu.be/M6oxwkkTThY/v1.mp4</v>
      </c>
      <c r="AL229" s="46" t="s">
        <v>102</v>
      </c>
      <c r="AM229" s="46" t="s">
        <v>103</v>
      </c>
      <c r="AN229" s="46" t="s">
        <v>104</v>
      </c>
      <c r="AO229" s="46" t="s">
        <v>105</v>
      </c>
      <c r="AP229" s="46" t="s">
        <v>106</v>
      </c>
      <c r="AQ229" s="46">
        <f t="shared" si="3"/>
        <v>504</v>
      </c>
      <c r="AR229" s="47">
        <f t="shared" si="4"/>
        <v>0.44</v>
      </c>
      <c r="AS229" s="46" t="s">
        <v>107</v>
      </c>
      <c r="AT229" s="46" t="s">
        <v>108</v>
      </c>
      <c r="AU229" s="46" t="s">
        <v>109</v>
      </c>
      <c r="AV229" s="46" t="s">
        <v>110</v>
      </c>
      <c r="AW229" s="46" t="s">
        <v>111</v>
      </c>
      <c r="AX229" s="48" t="s">
        <v>112</v>
      </c>
      <c r="AY229" s="49">
        <v>83.0</v>
      </c>
      <c r="AZ229" s="49">
        <v>140.0</v>
      </c>
      <c r="BA229" s="126">
        <f>BA228*2</f>
        <v>104</v>
      </c>
      <c r="BB229" s="127">
        <v>10.0</v>
      </c>
      <c r="BC229" s="127">
        <v>10.0</v>
      </c>
      <c r="BD229" s="51">
        <v>0.2</v>
      </c>
      <c r="BE229" s="123">
        <f t="shared" si="5"/>
        <v>79.2</v>
      </c>
      <c r="BF229" s="147"/>
      <c r="BG229" s="148">
        <f t="shared" si="6"/>
        <v>109.8</v>
      </c>
      <c r="BH229" s="53">
        <f t="shared" si="7"/>
        <v>52.8</v>
      </c>
      <c r="BI229" s="149">
        <f t="shared" si="8"/>
        <v>0.2772727273</v>
      </c>
      <c r="BJ229" s="47">
        <f t="shared" si="9"/>
        <v>0.1333333333</v>
      </c>
      <c r="BK229" s="55">
        <f t="shared" si="10"/>
        <v>0.44</v>
      </c>
      <c r="BL229" s="56">
        <f t="shared" si="11"/>
        <v>512</v>
      </c>
      <c r="BM229" s="57">
        <f t="shared" si="12"/>
        <v>0.284375</v>
      </c>
      <c r="BN229" s="46">
        <f t="shared" si="13"/>
        <v>1.44</v>
      </c>
      <c r="BO229" s="46">
        <v>25.0</v>
      </c>
      <c r="BP229" s="46">
        <v>7.0</v>
      </c>
      <c r="BQ229" s="47">
        <v>1.25</v>
      </c>
      <c r="BR229" s="46">
        <f t="shared" si="14"/>
        <v>40</v>
      </c>
      <c r="BS229" s="46">
        <f t="shared" si="15"/>
        <v>100</v>
      </c>
      <c r="BT229" s="46" t="s">
        <v>122</v>
      </c>
      <c r="BU229" s="65"/>
      <c r="BV229" s="59"/>
      <c r="BW229" s="59"/>
      <c r="BX229" s="82" t="s">
        <v>2034</v>
      </c>
      <c r="BY229" s="61" t="str">
        <f t="shared" si="37"/>
        <v>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v>
      </c>
      <c r="BZ229" s="66" t="s">
        <v>2035</v>
      </c>
      <c r="CA229" s="59" t="s">
        <v>2033</v>
      </c>
      <c r="CB229" s="62"/>
      <c r="CC229" s="59"/>
    </row>
    <row r="230" ht="30.0" customHeight="1">
      <c r="A230" s="132" t="s">
        <v>1414</v>
      </c>
      <c r="B230" s="136" t="s">
        <v>2036</v>
      </c>
      <c r="C230" s="68" t="str">
        <f>IF('Стоп-лист'!D$39 = "стоп", "стоп" , "")</f>
        <v>стоп</v>
      </c>
      <c r="D230" s="29">
        <f t="shared" si="36"/>
        <v>0</v>
      </c>
      <c r="E230" s="30" t="s">
        <v>2037</v>
      </c>
      <c r="F230" s="104" t="s">
        <v>2038</v>
      </c>
      <c r="G230" s="105" t="s">
        <v>2039</v>
      </c>
      <c r="H230" s="33">
        <v>1200.0</v>
      </c>
      <c r="I230" s="34">
        <v>0.57</v>
      </c>
      <c r="J230" s="35">
        <f t="shared" si="2"/>
        <v>516</v>
      </c>
      <c r="K230" s="22" t="s">
        <v>2040</v>
      </c>
      <c r="L230" s="155" t="s">
        <v>1934</v>
      </c>
      <c r="M230" s="155" t="s">
        <v>1934</v>
      </c>
      <c r="N230" s="37" t="s">
        <v>584</v>
      </c>
      <c r="O230" s="38">
        <v>180.0</v>
      </c>
      <c r="P230" s="38">
        <v>120.0</v>
      </c>
      <c r="Q230" s="38">
        <v>80.0</v>
      </c>
      <c r="R230" s="38">
        <v>160.0</v>
      </c>
      <c r="S230" s="70" t="s">
        <v>2041</v>
      </c>
      <c r="T230" s="70" t="s">
        <v>2022</v>
      </c>
      <c r="U230" s="38" t="s">
        <v>2023</v>
      </c>
      <c r="V230" s="38" t="s">
        <v>392</v>
      </c>
      <c r="W230" s="38" t="s">
        <v>1939</v>
      </c>
      <c r="X230" s="122">
        <v>230.0</v>
      </c>
      <c r="Y230" s="40" t="s">
        <v>91</v>
      </c>
      <c r="Z230" s="38">
        <v>1.45</v>
      </c>
      <c r="AA230" s="38" t="s">
        <v>1941</v>
      </c>
      <c r="AB230" s="38" t="s">
        <v>93</v>
      </c>
      <c r="AC230" s="41" t="s">
        <v>2042</v>
      </c>
      <c r="AD230" s="38" t="s">
        <v>95</v>
      </c>
      <c r="AE230" s="84" t="s">
        <v>2025</v>
      </c>
      <c r="AF230" s="38"/>
      <c r="AG230" s="38" t="s">
        <v>98</v>
      </c>
      <c r="AH230" s="38" t="s">
        <v>99</v>
      </c>
      <c r="AI230" s="44" t="s">
        <v>100</v>
      </c>
      <c r="AJ230" s="44">
        <v>0.0</v>
      </c>
      <c r="AK230" s="63" t="str">
        <f t="shared" si="16"/>
        <v>https://getfile.dokpub.com/yandex/get/https://youtu.be/M6oxwkkTThY/v1.mp4</v>
      </c>
      <c r="AL230" s="46" t="s">
        <v>102</v>
      </c>
      <c r="AM230" s="46" t="s">
        <v>103</v>
      </c>
      <c r="AN230" s="46" t="s">
        <v>104</v>
      </c>
      <c r="AO230" s="46" t="s">
        <v>105</v>
      </c>
      <c r="AP230" s="46" t="s">
        <v>106</v>
      </c>
      <c r="AQ230" s="46">
        <f t="shared" si="3"/>
        <v>648</v>
      </c>
      <c r="AR230" s="47">
        <f t="shared" si="4"/>
        <v>0.46</v>
      </c>
      <c r="AS230" s="46" t="s">
        <v>107</v>
      </c>
      <c r="AT230" s="46" t="s">
        <v>108</v>
      </c>
      <c r="AU230" s="46" t="s">
        <v>109</v>
      </c>
      <c r="AV230" s="46" t="s">
        <v>110</v>
      </c>
      <c r="AW230" s="46" t="s">
        <v>111</v>
      </c>
      <c r="AX230" s="48" t="s">
        <v>112</v>
      </c>
      <c r="AY230" s="49">
        <v>87.0</v>
      </c>
      <c r="AZ230" s="49">
        <v>145.0</v>
      </c>
      <c r="BA230" s="126">
        <f>BA228*3</f>
        <v>156</v>
      </c>
      <c r="BB230" s="127">
        <v>15.0</v>
      </c>
      <c r="BC230" s="127">
        <v>15.0</v>
      </c>
      <c r="BD230" s="51">
        <v>0.2</v>
      </c>
      <c r="BE230" s="127">
        <f t="shared" si="5"/>
        <v>103.2</v>
      </c>
      <c r="BF230" s="150"/>
      <c r="BG230" s="151">
        <f t="shared" si="6"/>
        <v>139.8</v>
      </c>
      <c r="BH230" s="53">
        <f t="shared" si="7"/>
        <v>81.8</v>
      </c>
      <c r="BI230" s="153">
        <f t="shared" si="8"/>
        <v>0.2709302326</v>
      </c>
      <c r="BJ230" s="47">
        <f t="shared" si="9"/>
        <v>0.1585271318</v>
      </c>
      <c r="BK230" s="55">
        <f t="shared" si="10"/>
        <v>0.46</v>
      </c>
      <c r="BL230" s="56">
        <f t="shared" si="11"/>
        <v>648</v>
      </c>
      <c r="BM230" s="57">
        <f t="shared" si="12"/>
        <v>0.2891975309</v>
      </c>
      <c r="BN230" s="46">
        <f t="shared" si="13"/>
        <v>1.536</v>
      </c>
      <c r="BO230" s="46">
        <v>25.0</v>
      </c>
      <c r="BP230" s="46">
        <v>7.0</v>
      </c>
      <c r="BQ230" s="47">
        <v>1.25</v>
      </c>
      <c r="BR230" s="46">
        <f t="shared" si="14"/>
        <v>40</v>
      </c>
      <c r="BS230" s="46">
        <f t="shared" si="15"/>
        <v>105</v>
      </c>
      <c r="BT230" s="46" t="s">
        <v>131</v>
      </c>
      <c r="BU230" s="65"/>
      <c r="BV230" s="59"/>
      <c r="BW230" s="59"/>
      <c r="BX230" s="60"/>
      <c r="BY230" s="61" t="str">
        <f t="shared" si="37"/>
        <v>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v>
      </c>
      <c r="BZ230" s="66" t="s">
        <v>2043</v>
      </c>
      <c r="CA230" s="59" t="s">
        <v>2042</v>
      </c>
      <c r="CB230" s="62"/>
      <c r="CC230" s="59"/>
    </row>
    <row r="231" ht="30.0" customHeight="1">
      <c r="A231" s="132" t="s">
        <v>1414</v>
      </c>
      <c r="B231" s="136" t="s">
        <v>2044</v>
      </c>
      <c r="C231" s="68" t="str">
        <f>IF('Стоп-лист'!C$39 = "стоп", "стоп" , "")</f>
        <v>стоп</v>
      </c>
      <c r="D231" s="29">
        <f t="shared" si="36"/>
        <v>0</v>
      </c>
      <c r="E231" s="30" t="s">
        <v>2045</v>
      </c>
      <c r="F231" s="104" t="s">
        <v>2046</v>
      </c>
      <c r="G231" s="105" t="s">
        <v>2047</v>
      </c>
      <c r="H231" s="33">
        <v>2200.0</v>
      </c>
      <c r="I231" s="34">
        <v>0.6</v>
      </c>
      <c r="J231" s="35">
        <f t="shared" si="2"/>
        <v>880</v>
      </c>
      <c r="K231" s="22" t="s">
        <v>2048</v>
      </c>
      <c r="L231" s="155" t="s">
        <v>1934</v>
      </c>
      <c r="M231" s="155" t="s">
        <v>1934</v>
      </c>
      <c r="N231" s="37" t="s">
        <v>584</v>
      </c>
      <c r="O231" s="38">
        <v>340.0</v>
      </c>
      <c r="P231" s="38">
        <v>140.0</v>
      </c>
      <c r="Q231" s="38">
        <v>110.0</v>
      </c>
      <c r="R231" s="38">
        <v>170.0</v>
      </c>
      <c r="S231" s="70" t="s">
        <v>2049</v>
      </c>
      <c r="T231" s="70" t="s">
        <v>2022</v>
      </c>
      <c r="U231" s="38" t="s">
        <v>2023</v>
      </c>
      <c r="V231" s="38" t="s">
        <v>392</v>
      </c>
      <c r="W231" s="38" t="s">
        <v>1939</v>
      </c>
      <c r="X231" s="122">
        <v>230.0</v>
      </c>
      <c r="Y231" s="40">
        <v>1.0</v>
      </c>
      <c r="Z231" s="38">
        <v>1.45</v>
      </c>
      <c r="AA231" s="38" t="s">
        <v>1941</v>
      </c>
      <c r="AB231" s="38" t="s">
        <v>93</v>
      </c>
      <c r="AC231" s="41" t="s">
        <v>2050</v>
      </c>
      <c r="AD231" s="38" t="s">
        <v>95</v>
      </c>
      <c r="AE231" s="84" t="s">
        <v>2025</v>
      </c>
      <c r="AF231" s="38"/>
      <c r="AG231" s="38" t="s">
        <v>98</v>
      </c>
      <c r="AH231" s="38" t="s">
        <v>99</v>
      </c>
      <c r="AI231" s="44" t="s">
        <v>100</v>
      </c>
      <c r="AJ231" s="44">
        <v>0.0</v>
      </c>
      <c r="AK231" s="63" t="str">
        <f t="shared" si="16"/>
        <v>https://getfile.dokpub.com/yandex/get/https://youtu.be/M6oxwkkTThY/v1.mp4</v>
      </c>
      <c r="AL231" s="46" t="s">
        <v>102</v>
      </c>
      <c r="AM231" s="46" t="s">
        <v>103</v>
      </c>
      <c r="AN231" s="46" t="s">
        <v>104</v>
      </c>
      <c r="AO231" s="46" t="s">
        <v>105</v>
      </c>
      <c r="AP231" s="46" t="s">
        <v>106</v>
      </c>
      <c r="AQ231" s="46">
        <f t="shared" si="3"/>
        <v>1056</v>
      </c>
      <c r="AR231" s="47">
        <f t="shared" si="4"/>
        <v>0.52</v>
      </c>
      <c r="AS231" s="46" t="s">
        <v>107</v>
      </c>
      <c r="AT231" s="46" t="s">
        <v>108</v>
      </c>
      <c r="AU231" s="46" t="s">
        <v>109</v>
      </c>
      <c r="AV231" s="46" t="s">
        <v>110</v>
      </c>
      <c r="AW231" s="46" t="s">
        <v>111</v>
      </c>
      <c r="AX231" s="48" t="s">
        <v>112</v>
      </c>
      <c r="AY231" s="49">
        <v>120.0</v>
      </c>
      <c r="AZ231" s="49">
        <v>184.0</v>
      </c>
      <c r="BA231" s="126">
        <f>BA230*2</f>
        <v>312</v>
      </c>
      <c r="BB231" s="127">
        <v>20.0</v>
      </c>
      <c r="BC231" s="127">
        <v>20.0</v>
      </c>
      <c r="BD231" s="51">
        <v>0.2</v>
      </c>
      <c r="BE231" s="127">
        <f t="shared" si="5"/>
        <v>176</v>
      </c>
      <c r="BF231" s="150"/>
      <c r="BG231" s="151">
        <f t="shared" si="6"/>
        <v>232</v>
      </c>
      <c r="BH231" s="53">
        <f t="shared" si="7"/>
        <v>168</v>
      </c>
      <c r="BI231" s="153">
        <f t="shared" si="8"/>
        <v>0.2636363636</v>
      </c>
      <c r="BJ231" s="47">
        <f t="shared" si="9"/>
        <v>0.1909090909</v>
      </c>
      <c r="BK231" s="55">
        <f t="shared" si="10"/>
        <v>0.52</v>
      </c>
      <c r="BL231" s="56">
        <f t="shared" si="11"/>
        <v>1062</v>
      </c>
      <c r="BM231" s="57">
        <f t="shared" si="12"/>
        <v>0.2952919021</v>
      </c>
      <c r="BN231" s="46">
        <f t="shared" si="13"/>
        <v>2.618</v>
      </c>
      <c r="BO231" s="46">
        <v>25.0</v>
      </c>
      <c r="BP231" s="46">
        <v>7.0</v>
      </c>
      <c r="BQ231" s="47">
        <v>1.25</v>
      </c>
      <c r="BR231" s="46">
        <f t="shared" si="14"/>
        <v>48.75</v>
      </c>
      <c r="BS231" s="46">
        <f t="shared" si="15"/>
        <v>135.25</v>
      </c>
      <c r="BT231" s="46" t="s">
        <v>139</v>
      </c>
      <c r="BU231" s="65"/>
      <c r="BV231" s="59"/>
      <c r="BW231" s="59"/>
      <c r="BX231" s="82" t="s">
        <v>2051</v>
      </c>
      <c r="BY231" s="61" t="str">
        <f t="shared" si="37"/>
        <v>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v>
      </c>
      <c r="BZ231" s="66" t="s">
        <v>2052</v>
      </c>
      <c r="CA231" s="59" t="s">
        <v>2050</v>
      </c>
      <c r="CB231" s="62"/>
      <c r="CC231" s="59"/>
    </row>
    <row r="232" ht="30.0" customHeight="1">
      <c r="A232" s="132" t="s">
        <v>1414</v>
      </c>
      <c r="B232" s="136" t="s">
        <v>2053</v>
      </c>
      <c r="C232" s="68" t="str">
        <f>IF('Стоп-лист'!C$39 = "стоп", "стоп" , "")</f>
        <v>стоп</v>
      </c>
      <c r="D232" s="29">
        <f t="shared" si="36"/>
        <v>0</v>
      </c>
      <c r="E232" s="30" t="s">
        <v>2054</v>
      </c>
      <c r="F232" s="104" t="s">
        <v>2055</v>
      </c>
      <c r="G232" s="105" t="s">
        <v>2056</v>
      </c>
      <c r="H232" s="33">
        <v>3300.0</v>
      </c>
      <c r="I232" s="34">
        <v>0.61</v>
      </c>
      <c r="J232" s="35">
        <f t="shared" si="2"/>
        <v>1287</v>
      </c>
      <c r="K232" s="22" t="s">
        <v>2057</v>
      </c>
      <c r="L232" s="155" t="s">
        <v>1934</v>
      </c>
      <c r="M232" s="155" t="s">
        <v>1934</v>
      </c>
      <c r="N232" s="37" t="s">
        <v>584</v>
      </c>
      <c r="O232" s="38">
        <v>500.0</v>
      </c>
      <c r="P232" s="38">
        <v>140.0</v>
      </c>
      <c r="Q232" s="38">
        <v>110.0</v>
      </c>
      <c r="R232" s="38">
        <v>220.0</v>
      </c>
      <c r="S232" s="70" t="s">
        <v>2058</v>
      </c>
      <c r="T232" s="70" t="s">
        <v>2022</v>
      </c>
      <c r="U232" s="38" t="s">
        <v>2023</v>
      </c>
      <c r="V232" s="38" t="s">
        <v>392</v>
      </c>
      <c r="W232" s="38" t="s">
        <v>1939</v>
      </c>
      <c r="X232" s="122">
        <v>230.0</v>
      </c>
      <c r="Y232" s="38">
        <v>1.5</v>
      </c>
      <c r="Z232" s="38">
        <v>1.45</v>
      </c>
      <c r="AA232" s="38" t="s">
        <v>1941</v>
      </c>
      <c r="AB232" s="38" t="s">
        <v>93</v>
      </c>
      <c r="AC232" s="41" t="s">
        <v>2059</v>
      </c>
      <c r="AD232" s="38" t="s">
        <v>95</v>
      </c>
      <c r="AE232" s="84" t="s">
        <v>2025</v>
      </c>
      <c r="AF232" s="38"/>
      <c r="AG232" s="38" t="s">
        <v>98</v>
      </c>
      <c r="AH232" s="38" t="s">
        <v>99</v>
      </c>
      <c r="AI232" s="44" t="s">
        <v>100</v>
      </c>
      <c r="AJ232" s="44">
        <v>0.0</v>
      </c>
      <c r="AK232" s="63" t="str">
        <f t="shared" si="16"/>
        <v>https://getfile.dokpub.com/yandex/get/https://youtu.be/M6oxwkkTThY/v1.mp4</v>
      </c>
      <c r="AL232" s="46" t="s">
        <v>102</v>
      </c>
      <c r="AM232" s="46" t="s">
        <v>103</v>
      </c>
      <c r="AN232" s="46" t="s">
        <v>104</v>
      </c>
      <c r="AO232" s="46" t="s">
        <v>105</v>
      </c>
      <c r="AP232" s="46" t="s">
        <v>106</v>
      </c>
      <c r="AQ232" s="46">
        <f t="shared" si="3"/>
        <v>1485</v>
      </c>
      <c r="AR232" s="47">
        <f t="shared" si="4"/>
        <v>0.55</v>
      </c>
      <c r="AS232" s="46" t="s">
        <v>107</v>
      </c>
      <c r="AT232" s="46" t="s">
        <v>108</v>
      </c>
      <c r="AU232" s="46" t="s">
        <v>109</v>
      </c>
      <c r="AV232" s="46" t="s">
        <v>110</v>
      </c>
      <c r="AW232" s="46" t="s">
        <v>111</v>
      </c>
      <c r="AX232" s="48" t="s">
        <v>112</v>
      </c>
      <c r="AY232" s="49">
        <v>146.0</v>
      </c>
      <c r="AZ232" s="49">
        <v>215.0</v>
      </c>
      <c r="BA232" s="126">
        <f>BA230*3</f>
        <v>468</v>
      </c>
      <c r="BB232" s="127">
        <v>30.0</v>
      </c>
      <c r="BC232" s="127">
        <v>30.0</v>
      </c>
      <c r="BD232" s="51">
        <v>0.2</v>
      </c>
      <c r="BE232" s="127">
        <f t="shared" si="5"/>
        <v>257.4</v>
      </c>
      <c r="BF232" s="150"/>
      <c r="BG232" s="151">
        <f t="shared" si="6"/>
        <v>355.6</v>
      </c>
      <c r="BH232" s="53">
        <f t="shared" si="7"/>
        <v>286.6</v>
      </c>
      <c r="BI232" s="153">
        <f t="shared" si="8"/>
        <v>0.2763014763</v>
      </c>
      <c r="BJ232" s="47">
        <f t="shared" si="9"/>
        <v>0.2226884227</v>
      </c>
      <c r="BK232" s="55">
        <f t="shared" si="10"/>
        <v>0.55</v>
      </c>
      <c r="BL232" s="56">
        <f t="shared" si="11"/>
        <v>1493</v>
      </c>
      <c r="BM232" s="57">
        <f t="shared" si="12"/>
        <v>0.3023442733</v>
      </c>
      <c r="BN232" s="46">
        <f t="shared" si="13"/>
        <v>3.388</v>
      </c>
      <c r="BO232" s="46">
        <v>25.0</v>
      </c>
      <c r="BP232" s="46">
        <v>7.0</v>
      </c>
      <c r="BQ232" s="47">
        <v>1.25</v>
      </c>
      <c r="BR232" s="46">
        <f t="shared" si="14"/>
        <v>57.5</v>
      </c>
      <c r="BS232" s="46">
        <f t="shared" si="15"/>
        <v>157.5</v>
      </c>
      <c r="BT232" s="46" t="s">
        <v>147</v>
      </c>
      <c r="BU232" s="65"/>
      <c r="BV232" s="59"/>
      <c r="BW232" s="59"/>
      <c r="BX232" s="82" t="s">
        <v>2060</v>
      </c>
      <c r="BY232" s="61" t="str">
        <f t="shared" si="37"/>
        <v>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v>
      </c>
      <c r="BZ232" s="66" t="s">
        <v>2061</v>
      </c>
      <c r="CA232" s="59" t="s">
        <v>2059</v>
      </c>
      <c r="CB232" s="62"/>
      <c r="CC232" s="59"/>
    </row>
    <row r="233" ht="30.0" customHeight="1">
      <c r="A233" s="73"/>
      <c r="B233" s="27" t="s">
        <v>2062</v>
      </c>
      <c r="C233" s="28" t="str">
        <f>IF(C235 = "стоп", "стоп" , "")</f>
        <v/>
      </c>
      <c r="D233" s="29">
        <f t="shared" si="36"/>
        <v>50</v>
      </c>
      <c r="E233" s="30" t="s">
        <v>2063</v>
      </c>
      <c r="F233" s="104" t="s">
        <v>2064</v>
      </c>
      <c r="G233" s="105" t="s">
        <v>2065</v>
      </c>
      <c r="H233" s="33">
        <v>600.0</v>
      </c>
      <c r="I233" s="34">
        <v>0.51</v>
      </c>
      <c r="J233" s="35">
        <f t="shared" si="2"/>
        <v>294</v>
      </c>
      <c r="K233" s="22" t="s">
        <v>2066</v>
      </c>
      <c r="L233" s="155" t="s">
        <v>1934</v>
      </c>
      <c r="M233" s="155" t="s">
        <v>1934</v>
      </c>
      <c r="N233" s="37" t="s">
        <v>584</v>
      </c>
      <c r="O233" s="38">
        <v>75.0</v>
      </c>
      <c r="P233" s="38">
        <v>90.0</v>
      </c>
      <c r="Q233" s="38">
        <v>50.0</v>
      </c>
      <c r="R233" s="38">
        <v>150.0</v>
      </c>
      <c r="S233" s="70" t="s">
        <v>2067</v>
      </c>
      <c r="T233" s="70" t="s">
        <v>2068</v>
      </c>
      <c r="U233" s="38" t="s">
        <v>2069</v>
      </c>
      <c r="V233" s="38" t="s">
        <v>914</v>
      </c>
      <c r="W233" s="38" t="s">
        <v>1939</v>
      </c>
      <c r="X233" s="122">
        <v>230.0</v>
      </c>
      <c r="Y233" s="40" t="s">
        <v>91</v>
      </c>
      <c r="Z233" s="38" t="s">
        <v>1940</v>
      </c>
      <c r="AA233" s="38" t="s">
        <v>1941</v>
      </c>
      <c r="AB233" s="38" t="s">
        <v>93</v>
      </c>
      <c r="AC233" s="41" t="s">
        <v>2070</v>
      </c>
      <c r="AD233" s="38" t="s">
        <v>95</v>
      </c>
      <c r="AE233" s="84" t="s">
        <v>2071</v>
      </c>
      <c r="AF233" s="38"/>
      <c r="AG233" s="38" t="s">
        <v>98</v>
      </c>
      <c r="AH233" s="38" t="s">
        <v>99</v>
      </c>
      <c r="AI233" s="44" t="s">
        <v>100</v>
      </c>
      <c r="AJ233" s="44">
        <v>0.0</v>
      </c>
      <c r="AK233" s="63" t="str">
        <f t="shared" si="16"/>
        <v>https://getfile.dokpub.com/yandex/get/https://youtu.be/FQ4yIKt1ABI/v1.mp4</v>
      </c>
      <c r="AL233" s="46" t="s">
        <v>102</v>
      </c>
      <c r="AM233" s="46" t="s">
        <v>103</v>
      </c>
      <c r="AN233" s="46" t="s">
        <v>104</v>
      </c>
      <c r="AO233" s="46" t="s">
        <v>105</v>
      </c>
      <c r="AP233" s="46" t="s">
        <v>106</v>
      </c>
      <c r="AQ233" s="46">
        <f t="shared" si="3"/>
        <v>390</v>
      </c>
      <c r="AR233" s="47">
        <f t="shared" si="4"/>
        <v>0.35</v>
      </c>
      <c r="AS233" s="46" t="s">
        <v>107</v>
      </c>
      <c r="AT233" s="46" t="s">
        <v>108</v>
      </c>
      <c r="AU233" s="46" t="s">
        <v>109</v>
      </c>
      <c r="AV233" s="46" t="s">
        <v>110</v>
      </c>
      <c r="AW233" s="46" t="s">
        <v>111</v>
      </c>
      <c r="AX233" s="48" t="s">
        <v>112</v>
      </c>
      <c r="AY233" s="49">
        <v>75.0</v>
      </c>
      <c r="AZ233" s="49">
        <v>131.0</v>
      </c>
      <c r="BA233" s="86">
        <f>IFERROR(__xludf.DUMMYFUNCTION("IMPORTRANGE(""https://docs.google.com/spreadsheets/d/1K9FdSDDcIaIccULM3XeD8ehMwbjQB3kapl3RppOhYx4/edit?usp=sharing"",""D11"")"),52.0)</f>
        <v>52</v>
      </c>
      <c r="BB233" s="123">
        <v>10.0</v>
      </c>
      <c r="BC233" s="123">
        <v>10.0</v>
      </c>
      <c r="BD233" s="51">
        <v>0.2</v>
      </c>
      <c r="BE233" s="127">
        <f t="shared" si="5"/>
        <v>58.8</v>
      </c>
      <c r="BF233" s="150"/>
      <c r="BG233" s="151">
        <f t="shared" si="6"/>
        <v>88.2</v>
      </c>
      <c r="BH233" s="53">
        <f t="shared" si="7"/>
        <v>32.2</v>
      </c>
      <c r="BI233" s="152">
        <f t="shared" si="8"/>
        <v>0.3</v>
      </c>
      <c r="BJ233" s="47">
        <f t="shared" si="9"/>
        <v>0.1095238095</v>
      </c>
      <c r="BK233" s="55">
        <f t="shared" si="10"/>
        <v>0.35</v>
      </c>
      <c r="BL233" s="56">
        <f t="shared" si="11"/>
        <v>390</v>
      </c>
      <c r="BM233" s="57">
        <f t="shared" si="12"/>
        <v>0.2794871795</v>
      </c>
      <c r="BN233" s="46">
        <f t="shared" si="13"/>
        <v>0.675</v>
      </c>
      <c r="BO233" s="46">
        <v>25.0</v>
      </c>
      <c r="BP233" s="46">
        <v>7.0</v>
      </c>
      <c r="BQ233" s="47">
        <v>1.25</v>
      </c>
      <c r="BR233" s="46">
        <f t="shared" si="14"/>
        <v>31.25</v>
      </c>
      <c r="BS233" s="46">
        <f t="shared" si="15"/>
        <v>99.75</v>
      </c>
      <c r="BT233" s="46" t="s">
        <v>113</v>
      </c>
      <c r="BU233" s="124"/>
      <c r="BV233" s="125" t="str">
        <f>IFERROR(__xludf.DUMMYFUNCTION("IMPORTRANGE(""https://docs.google.com/spreadsheets/d/1K9FdSDDcIaIccULM3XeD8ehMwbjQB3kapl3RppOhYx4/edit?usp=sharing"",""B11"")"),"арт. 7 N-30 white")</f>
        <v>арт. 7 N-30 white</v>
      </c>
      <c r="BW233" s="59"/>
      <c r="BX233" s="82" t="s">
        <v>1944</v>
      </c>
      <c r="BY233" s="61" t="str">
        <f t="shared" si="37"/>
        <v>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v>
      </c>
      <c r="BZ233" s="66" t="s">
        <v>2072</v>
      </c>
      <c r="CA233" s="59" t="s">
        <v>2070</v>
      </c>
      <c r="CB233" s="62"/>
      <c r="CC233" s="59"/>
    </row>
    <row r="234" ht="30.0" customHeight="1">
      <c r="A234" s="73"/>
      <c r="B234" s="27" t="s">
        <v>2073</v>
      </c>
      <c r="C234" s="28" t="str">
        <f>IF(C235 = "стоп", "стоп" , "")</f>
        <v/>
      </c>
      <c r="D234" s="29">
        <f t="shared" si="36"/>
        <v>50</v>
      </c>
      <c r="E234" s="30" t="s">
        <v>2074</v>
      </c>
      <c r="F234" s="104" t="s">
        <v>2075</v>
      </c>
      <c r="G234" s="105" t="s">
        <v>2076</v>
      </c>
      <c r="H234" s="33">
        <v>900.0</v>
      </c>
      <c r="I234" s="34">
        <v>0.54</v>
      </c>
      <c r="J234" s="35">
        <f t="shared" si="2"/>
        <v>414</v>
      </c>
      <c r="K234" s="22" t="s">
        <v>2077</v>
      </c>
      <c r="L234" s="155" t="s">
        <v>1934</v>
      </c>
      <c r="M234" s="155" t="s">
        <v>1934</v>
      </c>
      <c r="N234" s="37" t="s">
        <v>584</v>
      </c>
      <c r="O234" s="38">
        <v>140.0</v>
      </c>
      <c r="P234" s="38">
        <v>100.0</v>
      </c>
      <c r="Q234" s="38">
        <v>70.0</v>
      </c>
      <c r="R234" s="38">
        <v>170.0</v>
      </c>
      <c r="S234" s="70" t="s">
        <v>2078</v>
      </c>
      <c r="T234" s="70" t="s">
        <v>2068</v>
      </c>
      <c r="U234" s="38" t="s">
        <v>2069</v>
      </c>
      <c r="V234" s="38" t="s">
        <v>914</v>
      </c>
      <c r="W234" s="38" t="s">
        <v>1939</v>
      </c>
      <c r="X234" s="122">
        <v>230.0</v>
      </c>
      <c r="Y234" s="40" t="s">
        <v>91</v>
      </c>
      <c r="Z234" s="38" t="s">
        <v>1952</v>
      </c>
      <c r="AA234" s="38" t="s">
        <v>1941</v>
      </c>
      <c r="AB234" s="38" t="s">
        <v>93</v>
      </c>
      <c r="AC234" s="41" t="s">
        <v>2079</v>
      </c>
      <c r="AD234" s="38" t="s">
        <v>95</v>
      </c>
      <c r="AE234" s="84" t="s">
        <v>2071</v>
      </c>
      <c r="AF234" s="38"/>
      <c r="AG234" s="38" t="s">
        <v>98</v>
      </c>
      <c r="AH234" s="38" t="s">
        <v>99</v>
      </c>
      <c r="AI234" s="44" t="s">
        <v>100</v>
      </c>
      <c r="AJ234" s="44">
        <v>0.0</v>
      </c>
      <c r="AK234" s="63" t="str">
        <f t="shared" si="16"/>
        <v>https://getfile.dokpub.com/yandex/get/https://youtu.be/FQ4yIKt1ABI/v1.mp4</v>
      </c>
      <c r="AL234" s="46" t="s">
        <v>102</v>
      </c>
      <c r="AM234" s="46" t="s">
        <v>103</v>
      </c>
      <c r="AN234" s="46" t="s">
        <v>104</v>
      </c>
      <c r="AO234" s="46" t="s">
        <v>105</v>
      </c>
      <c r="AP234" s="46" t="s">
        <v>106</v>
      </c>
      <c r="AQ234" s="46">
        <f t="shared" si="3"/>
        <v>513</v>
      </c>
      <c r="AR234" s="47">
        <f t="shared" si="4"/>
        <v>0.43</v>
      </c>
      <c r="AS234" s="46" t="s">
        <v>107</v>
      </c>
      <c r="AT234" s="46" t="s">
        <v>108</v>
      </c>
      <c r="AU234" s="46" t="s">
        <v>109</v>
      </c>
      <c r="AV234" s="46" t="s">
        <v>110</v>
      </c>
      <c r="AW234" s="46" t="s">
        <v>111</v>
      </c>
      <c r="AX234" s="48" t="s">
        <v>112</v>
      </c>
      <c r="AY234" s="49">
        <v>83.0</v>
      </c>
      <c r="AZ234" s="49">
        <v>140.0</v>
      </c>
      <c r="BA234" s="126">
        <f>BA233*2</f>
        <v>104</v>
      </c>
      <c r="BB234" s="127">
        <v>10.0</v>
      </c>
      <c r="BC234" s="127">
        <v>10.0</v>
      </c>
      <c r="BD234" s="51">
        <v>0.2</v>
      </c>
      <c r="BE234" s="127">
        <f t="shared" si="5"/>
        <v>82.8</v>
      </c>
      <c r="BF234" s="150"/>
      <c r="BG234" s="151">
        <f t="shared" si="6"/>
        <v>124.2</v>
      </c>
      <c r="BH234" s="53">
        <f t="shared" si="7"/>
        <v>67.2</v>
      </c>
      <c r="BI234" s="152">
        <f t="shared" si="8"/>
        <v>0.3</v>
      </c>
      <c r="BJ234" s="47">
        <f t="shared" si="9"/>
        <v>0.1623188406</v>
      </c>
      <c r="BK234" s="55">
        <f t="shared" si="10"/>
        <v>0.43</v>
      </c>
      <c r="BL234" s="56">
        <f t="shared" si="11"/>
        <v>517</v>
      </c>
      <c r="BM234" s="57">
        <f t="shared" si="12"/>
        <v>0.2893617021</v>
      </c>
      <c r="BN234" s="46">
        <f t="shared" si="13"/>
        <v>1.19</v>
      </c>
      <c r="BO234" s="46">
        <v>25.0</v>
      </c>
      <c r="BP234" s="46">
        <v>7.0</v>
      </c>
      <c r="BQ234" s="47">
        <v>1.25</v>
      </c>
      <c r="BR234" s="46">
        <f t="shared" si="14"/>
        <v>40</v>
      </c>
      <c r="BS234" s="46">
        <f t="shared" si="15"/>
        <v>100</v>
      </c>
      <c r="BT234" s="46" t="s">
        <v>122</v>
      </c>
      <c r="BU234" s="65"/>
      <c r="BV234" s="59"/>
      <c r="BW234" s="59"/>
      <c r="BX234" s="60"/>
      <c r="BY234" s="61" t="str">
        <f t="shared" si="37"/>
        <v>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v>
      </c>
      <c r="BZ234" s="66" t="s">
        <v>2080</v>
      </c>
      <c r="CA234" s="59" t="s">
        <v>2079</v>
      </c>
      <c r="CB234" s="62"/>
      <c r="CC234" s="59"/>
    </row>
    <row r="235" ht="30.0" customHeight="1">
      <c r="A235" s="73"/>
      <c r="B235" s="136" t="s">
        <v>2081</v>
      </c>
      <c r="C235" s="68" t="str">
        <f>IF('Стоп-лист'!D$40 = "стоп", "стоп" , "")</f>
        <v/>
      </c>
      <c r="D235" s="29">
        <f t="shared" si="36"/>
        <v>50</v>
      </c>
      <c r="E235" s="30" t="s">
        <v>2082</v>
      </c>
      <c r="F235" s="104" t="s">
        <v>2083</v>
      </c>
      <c r="G235" s="105" t="s">
        <v>2084</v>
      </c>
      <c r="H235" s="33">
        <v>1200.0</v>
      </c>
      <c r="I235" s="34">
        <v>0.54</v>
      </c>
      <c r="J235" s="35">
        <f t="shared" si="2"/>
        <v>552</v>
      </c>
      <c r="K235" s="22" t="s">
        <v>2077</v>
      </c>
      <c r="L235" s="155" t="s">
        <v>1934</v>
      </c>
      <c r="M235" s="155" t="s">
        <v>1934</v>
      </c>
      <c r="N235" s="37" t="s">
        <v>584</v>
      </c>
      <c r="O235" s="38">
        <v>180.0</v>
      </c>
      <c r="P235" s="38">
        <v>120.0</v>
      </c>
      <c r="Q235" s="38">
        <v>80.0</v>
      </c>
      <c r="R235" s="38">
        <v>160.0</v>
      </c>
      <c r="S235" s="70" t="s">
        <v>2085</v>
      </c>
      <c r="T235" s="70" t="s">
        <v>2068</v>
      </c>
      <c r="U235" s="38" t="s">
        <v>2069</v>
      </c>
      <c r="V235" s="38" t="s">
        <v>914</v>
      </c>
      <c r="W235" s="38" t="s">
        <v>1939</v>
      </c>
      <c r="X235" s="122">
        <v>230.0</v>
      </c>
      <c r="Y235" s="40" t="s">
        <v>91</v>
      </c>
      <c r="Z235" s="38">
        <v>1.45</v>
      </c>
      <c r="AA235" s="38" t="s">
        <v>1941</v>
      </c>
      <c r="AB235" s="38" t="s">
        <v>93</v>
      </c>
      <c r="AC235" s="41" t="s">
        <v>2086</v>
      </c>
      <c r="AD235" s="38" t="s">
        <v>95</v>
      </c>
      <c r="AE235" s="84" t="s">
        <v>2071</v>
      </c>
      <c r="AF235" s="38"/>
      <c r="AG235" s="38" t="s">
        <v>98</v>
      </c>
      <c r="AH235" s="38" t="s">
        <v>99</v>
      </c>
      <c r="AI235" s="44" t="s">
        <v>100</v>
      </c>
      <c r="AJ235" s="44">
        <v>0.0</v>
      </c>
      <c r="AK235" s="63" t="str">
        <f t="shared" si="16"/>
        <v>https://getfile.dokpub.com/yandex/get/https://youtu.be/FQ4yIKt1ABI/v1.mp4</v>
      </c>
      <c r="AL235" s="46" t="s">
        <v>102</v>
      </c>
      <c r="AM235" s="46" t="s">
        <v>103</v>
      </c>
      <c r="AN235" s="46" t="s">
        <v>104</v>
      </c>
      <c r="AO235" s="46" t="s">
        <v>105</v>
      </c>
      <c r="AP235" s="46" t="s">
        <v>106</v>
      </c>
      <c r="AQ235" s="46">
        <f t="shared" si="3"/>
        <v>660</v>
      </c>
      <c r="AR235" s="47">
        <f t="shared" si="4"/>
        <v>0.45</v>
      </c>
      <c r="AS235" s="46" t="s">
        <v>107</v>
      </c>
      <c r="AT235" s="46" t="s">
        <v>108</v>
      </c>
      <c r="AU235" s="46" t="s">
        <v>109</v>
      </c>
      <c r="AV235" s="46" t="s">
        <v>110</v>
      </c>
      <c r="AW235" s="46" t="s">
        <v>111</v>
      </c>
      <c r="AX235" s="48" t="s">
        <v>112</v>
      </c>
      <c r="AY235" s="49">
        <v>92.0</v>
      </c>
      <c r="AZ235" s="49">
        <v>151.0</v>
      </c>
      <c r="BA235" s="126">
        <f>BA233*3</f>
        <v>156</v>
      </c>
      <c r="BB235" s="127">
        <v>15.0</v>
      </c>
      <c r="BC235" s="127">
        <v>15.0</v>
      </c>
      <c r="BD235" s="51">
        <v>0.2</v>
      </c>
      <c r="BE235" s="127">
        <f t="shared" si="5"/>
        <v>110.4</v>
      </c>
      <c r="BF235" s="150"/>
      <c r="BG235" s="151">
        <f t="shared" si="6"/>
        <v>163.6</v>
      </c>
      <c r="BH235" s="53">
        <f t="shared" si="7"/>
        <v>104.6</v>
      </c>
      <c r="BI235" s="153">
        <f t="shared" si="8"/>
        <v>0.2963768116</v>
      </c>
      <c r="BJ235" s="47">
        <f t="shared" si="9"/>
        <v>0.1894927536</v>
      </c>
      <c r="BK235" s="55">
        <f t="shared" si="10"/>
        <v>0.45</v>
      </c>
      <c r="BL235" s="56">
        <f t="shared" si="11"/>
        <v>667</v>
      </c>
      <c r="BM235" s="57">
        <f t="shared" si="12"/>
        <v>0.2947526237</v>
      </c>
      <c r="BN235" s="46">
        <f t="shared" si="13"/>
        <v>1.536</v>
      </c>
      <c r="BO235" s="46">
        <v>25.0</v>
      </c>
      <c r="BP235" s="46">
        <v>7.0</v>
      </c>
      <c r="BQ235" s="47">
        <v>1.25</v>
      </c>
      <c r="BR235" s="46">
        <f t="shared" si="14"/>
        <v>40</v>
      </c>
      <c r="BS235" s="46">
        <f t="shared" si="15"/>
        <v>111</v>
      </c>
      <c r="BT235" s="46" t="s">
        <v>131</v>
      </c>
      <c r="BU235" s="65"/>
      <c r="BV235" s="59"/>
      <c r="BW235" s="59"/>
      <c r="BX235" s="82" t="s">
        <v>1962</v>
      </c>
      <c r="BY235" s="61" t="str">
        <f t="shared" si="37"/>
        <v>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v>
      </c>
      <c r="BZ235" s="66" t="s">
        <v>2087</v>
      </c>
      <c r="CA235" s="59" t="s">
        <v>2086</v>
      </c>
      <c r="CB235" s="62"/>
      <c r="CC235" s="59"/>
    </row>
    <row r="236" ht="30.0" customHeight="1">
      <c r="A236" s="73"/>
      <c r="B236" s="136" t="s">
        <v>2088</v>
      </c>
      <c r="C236" s="68" t="str">
        <f>IF('Стоп-лист'!C$40 = "стоп", "стоп" , "")</f>
        <v/>
      </c>
      <c r="D236" s="29">
        <f t="shared" si="36"/>
        <v>50</v>
      </c>
      <c r="E236" s="30" t="s">
        <v>2089</v>
      </c>
      <c r="F236" s="104" t="s">
        <v>2090</v>
      </c>
      <c r="G236" s="105" t="s">
        <v>2091</v>
      </c>
      <c r="H236" s="33">
        <v>2200.0</v>
      </c>
      <c r="I236" s="34">
        <v>0.57</v>
      </c>
      <c r="J236" s="35">
        <f t="shared" si="2"/>
        <v>946</v>
      </c>
      <c r="K236" s="22" t="s">
        <v>2092</v>
      </c>
      <c r="L236" s="155" t="s">
        <v>1934</v>
      </c>
      <c r="M236" s="155" t="s">
        <v>1934</v>
      </c>
      <c r="N236" s="37" t="s">
        <v>584</v>
      </c>
      <c r="O236" s="38">
        <v>340.0</v>
      </c>
      <c r="P236" s="38">
        <v>140.0</v>
      </c>
      <c r="Q236" s="38">
        <v>110.0</v>
      </c>
      <c r="R236" s="38">
        <v>170.0</v>
      </c>
      <c r="S236" s="70" t="s">
        <v>2093</v>
      </c>
      <c r="T236" s="70" t="s">
        <v>2068</v>
      </c>
      <c r="U236" s="38" t="s">
        <v>2069</v>
      </c>
      <c r="V236" s="38" t="s">
        <v>914</v>
      </c>
      <c r="W236" s="38" t="s">
        <v>1939</v>
      </c>
      <c r="X236" s="122">
        <v>230.0</v>
      </c>
      <c r="Y236" s="40">
        <v>1.0</v>
      </c>
      <c r="Z236" s="38">
        <v>1.45</v>
      </c>
      <c r="AA236" s="38" t="s">
        <v>1941</v>
      </c>
      <c r="AB236" s="38" t="s">
        <v>93</v>
      </c>
      <c r="AC236" s="41" t="s">
        <v>2094</v>
      </c>
      <c r="AD236" s="38" t="s">
        <v>95</v>
      </c>
      <c r="AE236" s="84" t="s">
        <v>2071</v>
      </c>
      <c r="AF236" s="38"/>
      <c r="AG236" s="38" t="s">
        <v>98</v>
      </c>
      <c r="AH236" s="38" t="s">
        <v>99</v>
      </c>
      <c r="AI236" s="44" t="s">
        <v>100</v>
      </c>
      <c r="AJ236" s="44">
        <v>0.0</v>
      </c>
      <c r="AK236" s="63" t="str">
        <f t="shared" si="16"/>
        <v>https://getfile.dokpub.com/yandex/get/https://youtu.be/FQ4yIKt1ABI/v1.mp4</v>
      </c>
      <c r="AL236" s="46" t="s">
        <v>102</v>
      </c>
      <c r="AM236" s="46" t="s">
        <v>103</v>
      </c>
      <c r="AN236" s="46" t="s">
        <v>104</v>
      </c>
      <c r="AO236" s="46" t="s">
        <v>105</v>
      </c>
      <c r="AP236" s="46" t="s">
        <v>106</v>
      </c>
      <c r="AQ236" s="46">
        <f t="shared" si="3"/>
        <v>1056</v>
      </c>
      <c r="AR236" s="47">
        <f t="shared" si="4"/>
        <v>0.52</v>
      </c>
      <c r="AS236" s="46" t="s">
        <v>107</v>
      </c>
      <c r="AT236" s="46" t="s">
        <v>108</v>
      </c>
      <c r="AU236" s="46" t="s">
        <v>109</v>
      </c>
      <c r="AV236" s="46" t="s">
        <v>110</v>
      </c>
      <c r="AW236" s="46" t="s">
        <v>111</v>
      </c>
      <c r="AX236" s="48" t="s">
        <v>112</v>
      </c>
      <c r="AY236" s="49">
        <v>115.0</v>
      </c>
      <c r="AZ236" s="49">
        <v>179.0</v>
      </c>
      <c r="BA236" s="126">
        <f>BA235*2</f>
        <v>312</v>
      </c>
      <c r="BB236" s="127">
        <v>20.0</v>
      </c>
      <c r="BC236" s="127">
        <v>20.0</v>
      </c>
      <c r="BD236" s="51">
        <v>0.2</v>
      </c>
      <c r="BE236" s="127">
        <f t="shared" si="5"/>
        <v>189.2</v>
      </c>
      <c r="BF236" s="150"/>
      <c r="BG236" s="151">
        <f t="shared" si="6"/>
        <v>289.8</v>
      </c>
      <c r="BH236" s="53">
        <f t="shared" si="7"/>
        <v>225.8</v>
      </c>
      <c r="BI236" s="153">
        <f t="shared" si="8"/>
        <v>0.3063424947</v>
      </c>
      <c r="BJ236" s="47">
        <f t="shared" si="9"/>
        <v>0.2386892178</v>
      </c>
      <c r="BK236" s="55">
        <f t="shared" si="10"/>
        <v>0.52</v>
      </c>
      <c r="BL236" s="56">
        <f t="shared" si="11"/>
        <v>1074</v>
      </c>
      <c r="BM236" s="57">
        <f t="shared" si="12"/>
        <v>0.3055865922</v>
      </c>
      <c r="BN236" s="46">
        <f t="shared" si="13"/>
        <v>2.618</v>
      </c>
      <c r="BO236" s="46">
        <v>25.0</v>
      </c>
      <c r="BP236" s="46">
        <v>7.0</v>
      </c>
      <c r="BQ236" s="47">
        <v>1.25</v>
      </c>
      <c r="BR236" s="46">
        <f t="shared" si="14"/>
        <v>48.75</v>
      </c>
      <c r="BS236" s="46">
        <f t="shared" si="15"/>
        <v>130.25</v>
      </c>
      <c r="BT236" s="46" t="s">
        <v>139</v>
      </c>
      <c r="BU236" s="65"/>
      <c r="BV236" s="59"/>
      <c r="BW236" s="59"/>
      <c r="BX236" s="60"/>
      <c r="BY236" s="61" t="str">
        <f t="shared" si="37"/>
        <v>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v>
      </c>
      <c r="BZ236" s="66" t="s">
        <v>2095</v>
      </c>
      <c r="CA236" s="59" t="s">
        <v>2094</v>
      </c>
      <c r="CB236" s="62"/>
      <c r="CC236" s="59"/>
    </row>
    <row r="237" ht="30.0" customHeight="1">
      <c r="A237" s="73"/>
      <c r="B237" s="136" t="s">
        <v>2096</v>
      </c>
      <c r="C237" s="68" t="str">
        <f>IF('Стоп-лист'!C$40 = "стоп", "стоп" , "")</f>
        <v/>
      </c>
      <c r="D237" s="29">
        <f t="shared" si="36"/>
        <v>50</v>
      </c>
      <c r="E237" s="30" t="s">
        <v>2097</v>
      </c>
      <c r="F237" s="104" t="s">
        <v>2098</v>
      </c>
      <c r="G237" s="105" t="s">
        <v>2099</v>
      </c>
      <c r="H237" s="33">
        <v>3300.0</v>
      </c>
      <c r="I237" s="34">
        <v>0.58</v>
      </c>
      <c r="J237" s="35">
        <f t="shared" si="2"/>
        <v>1386</v>
      </c>
      <c r="K237" s="22" t="s">
        <v>2100</v>
      </c>
      <c r="L237" s="155" t="s">
        <v>1934</v>
      </c>
      <c r="M237" s="155" t="s">
        <v>1934</v>
      </c>
      <c r="N237" s="37" t="s">
        <v>584</v>
      </c>
      <c r="O237" s="38">
        <v>500.0</v>
      </c>
      <c r="P237" s="38">
        <v>140.0</v>
      </c>
      <c r="Q237" s="38">
        <v>110.0</v>
      </c>
      <c r="R237" s="38">
        <v>220.0</v>
      </c>
      <c r="S237" s="70" t="s">
        <v>2101</v>
      </c>
      <c r="T237" s="70" t="s">
        <v>2068</v>
      </c>
      <c r="U237" s="38" t="s">
        <v>2069</v>
      </c>
      <c r="V237" s="38" t="s">
        <v>914</v>
      </c>
      <c r="W237" s="38" t="s">
        <v>1939</v>
      </c>
      <c r="X237" s="122">
        <v>230.0</v>
      </c>
      <c r="Y237" s="40">
        <v>1.5</v>
      </c>
      <c r="Z237" s="38">
        <v>1.45</v>
      </c>
      <c r="AA237" s="38" t="s">
        <v>1941</v>
      </c>
      <c r="AB237" s="38" t="s">
        <v>93</v>
      </c>
      <c r="AC237" s="41" t="s">
        <v>2102</v>
      </c>
      <c r="AD237" s="38" t="s">
        <v>95</v>
      </c>
      <c r="AE237" s="84" t="s">
        <v>2071</v>
      </c>
      <c r="AF237" s="38"/>
      <c r="AG237" s="38" t="s">
        <v>98</v>
      </c>
      <c r="AH237" s="38" t="s">
        <v>99</v>
      </c>
      <c r="AI237" s="44" t="s">
        <v>100</v>
      </c>
      <c r="AJ237" s="44">
        <v>0.0</v>
      </c>
      <c r="AK237" s="63" t="str">
        <f t="shared" si="16"/>
        <v>https://getfile.dokpub.com/yandex/get/https://youtu.be/FQ4yIKt1ABI/v1.mp4</v>
      </c>
      <c r="AL237" s="46" t="s">
        <v>102</v>
      </c>
      <c r="AM237" s="46" t="s">
        <v>103</v>
      </c>
      <c r="AN237" s="46" t="s">
        <v>104</v>
      </c>
      <c r="AO237" s="46" t="s">
        <v>105</v>
      </c>
      <c r="AP237" s="46" t="s">
        <v>106</v>
      </c>
      <c r="AQ237" s="46">
        <f t="shared" si="3"/>
        <v>1551</v>
      </c>
      <c r="AR237" s="47">
        <f t="shared" si="4"/>
        <v>0.53</v>
      </c>
      <c r="AS237" s="46" t="s">
        <v>107</v>
      </c>
      <c r="AT237" s="46" t="s">
        <v>108</v>
      </c>
      <c r="AU237" s="46" t="s">
        <v>109</v>
      </c>
      <c r="AV237" s="46" t="s">
        <v>110</v>
      </c>
      <c r="AW237" s="46" t="s">
        <v>111</v>
      </c>
      <c r="AX237" s="48" t="s">
        <v>112</v>
      </c>
      <c r="AY237" s="49">
        <v>167.0</v>
      </c>
      <c r="AZ237" s="49">
        <v>236.0</v>
      </c>
      <c r="BA237" s="126">
        <f>BA235*3</f>
        <v>468</v>
      </c>
      <c r="BB237" s="127">
        <v>30.0</v>
      </c>
      <c r="BC237" s="127">
        <v>30.0</v>
      </c>
      <c r="BD237" s="51">
        <v>0.2</v>
      </c>
      <c r="BE237" s="127">
        <f t="shared" si="5"/>
        <v>277.2</v>
      </c>
      <c r="BF237" s="150"/>
      <c r="BG237" s="151">
        <f t="shared" si="6"/>
        <v>413.8</v>
      </c>
      <c r="BH237" s="53">
        <f t="shared" si="7"/>
        <v>344.8</v>
      </c>
      <c r="BI237" s="153">
        <f t="shared" si="8"/>
        <v>0.2985569986</v>
      </c>
      <c r="BJ237" s="47">
        <f t="shared" si="9"/>
        <v>0.2487734488</v>
      </c>
      <c r="BK237" s="55">
        <f t="shared" si="10"/>
        <v>0.53</v>
      </c>
      <c r="BL237" s="56">
        <f t="shared" si="11"/>
        <v>1554</v>
      </c>
      <c r="BM237" s="57">
        <f t="shared" si="12"/>
        <v>0.3083655084</v>
      </c>
      <c r="BN237" s="46">
        <f t="shared" si="13"/>
        <v>3.388</v>
      </c>
      <c r="BO237" s="46">
        <v>25.0</v>
      </c>
      <c r="BP237" s="46">
        <v>7.0</v>
      </c>
      <c r="BQ237" s="47">
        <v>1.25</v>
      </c>
      <c r="BR237" s="46">
        <f t="shared" si="14"/>
        <v>57.5</v>
      </c>
      <c r="BS237" s="46">
        <f t="shared" si="15"/>
        <v>178.5</v>
      </c>
      <c r="BT237" s="46" t="s">
        <v>147</v>
      </c>
      <c r="BU237" s="65"/>
      <c r="BV237" s="59"/>
      <c r="BW237" s="59"/>
      <c r="BX237" s="82" t="s">
        <v>2103</v>
      </c>
      <c r="BY237" s="61" t="str">
        <f t="shared" si="37"/>
        <v>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v>
      </c>
      <c r="BZ237" s="66" t="s">
        <v>2104</v>
      </c>
      <c r="CA237" s="59" t="s">
        <v>2102</v>
      </c>
      <c r="CB237" s="62"/>
      <c r="CC237" s="59"/>
    </row>
    <row r="238" ht="30.0" customHeight="1">
      <c r="A238" s="73"/>
      <c r="B238" s="136" t="s">
        <v>2105</v>
      </c>
      <c r="C238" s="68" t="str">
        <f>IF('Стоп-лист'!C$40 = "стоп", "стоп" , "")</f>
        <v/>
      </c>
      <c r="D238" s="29">
        <f t="shared" si="36"/>
        <v>50</v>
      </c>
      <c r="E238" s="30" t="s">
        <v>2106</v>
      </c>
      <c r="F238" s="104" t="s">
        <v>2107</v>
      </c>
      <c r="G238" s="105" t="s">
        <v>2108</v>
      </c>
      <c r="H238" s="33">
        <v>4400.0</v>
      </c>
      <c r="I238" s="34">
        <v>0.57</v>
      </c>
      <c r="J238" s="35">
        <f t="shared" si="2"/>
        <v>1892</v>
      </c>
      <c r="K238" s="22" t="s">
        <v>2109</v>
      </c>
      <c r="L238" s="155" t="s">
        <v>1934</v>
      </c>
      <c r="M238" s="155" t="s">
        <v>1934</v>
      </c>
      <c r="N238" s="37" t="s">
        <v>584</v>
      </c>
      <c r="O238" s="38">
        <v>800.0</v>
      </c>
      <c r="P238" s="38">
        <v>200.0</v>
      </c>
      <c r="Q238" s="38">
        <v>100.0</v>
      </c>
      <c r="R238" s="38">
        <v>300.0</v>
      </c>
      <c r="S238" s="70" t="s">
        <v>2110</v>
      </c>
      <c r="T238" s="70" t="s">
        <v>2068</v>
      </c>
      <c r="U238" s="38" t="s">
        <v>2069</v>
      </c>
      <c r="V238" s="38" t="s">
        <v>914</v>
      </c>
      <c r="W238" s="38" t="s">
        <v>1939</v>
      </c>
      <c r="X238" s="122">
        <v>230.0</v>
      </c>
      <c r="Y238" s="40">
        <v>2.0</v>
      </c>
      <c r="Z238" s="38">
        <v>1.45</v>
      </c>
      <c r="AA238" s="38" t="s">
        <v>1941</v>
      </c>
      <c r="AB238" s="38" t="s">
        <v>93</v>
      </c>
      <c r="AC238" s="41" t="s">
        <v>2111</v>
      </c>
      <c r="AD238" s="38" t="s">
        <v>95</v>
      </c>
      <c r="AE238" s="84" t="s">
        <v>2071</v>
      </c>
      <c r="AF238" s="38"/>
      <c r="AG238" s="38" t="s">
        <v>98</v>
      </c>
      <c r="AH238" s="38" t="s">
        <v>99</v>
      </c>
      <c r="AI238" s="44" t="s">
        <v>100</v>
      </c>
      <c r="AJ238" s="44">
        <v>0.0</v>
      </c>
      <c r="AK238" s="63" t="str">
        <f t="shared" si="16"/>
        <v>https://getfile.dokpub.com/yandex/get/https://youtu.be/FQ4yIKt1ABI/v1.mp4</v>
      </c>
      <c r="AL238" s="46" t="s">
        <v>102</v>
      </c>
      <c r="AM238" s="46" t="s">
        <v>103</v>
      </c>
      <c r="AN238" s="46" t="s">
        <v>104</v>
      </c>
      <c r="AO238" s="46" t="s">
        <v>105</v>
      </c>
      <c r="AP238" s="46" t="s">
        <v>106</v>
      </c>
      <c r="AQ238" s="46">
        <f t="shared" si="3"/>
        <v>2068</v>
      </c>
      <c r="AR238" s="47">
        <f t="shared" si="4"/>
        <v>0.53</v>
      </c>
      <c r="AS238" s="46" t="s">
        <v>107</v>
      </c>
      <c r="AT238" s="46" t="s">
        <v>108</v>
      </c>
      <c r="AU238" s="46" t="s">
        <v>109</v>
      </c>
      <c r="AV238" s="46" t="s">
        <v>110</v>
      </c>
      <c r="AW238" s="46" t="s">
        <v>111</v>
      </c>
      <c r="AX238" s="48" t="s">
        <v>112</v>
      </c>
      <c r="AY238" s="49">
        <v>211.0</v>
      </c>
      <c r="AZ238" s="49">
        <v>289.0</v>
      </c>
      <c r="BA238" s="126">
        <f>BA236*2</f>
        <v>624</v>
      </c>
      <c r="BB238" s="127">
        <v>30.0</v>
      </c>
      <c r="BC238" s="127">
        <v>80.0</v>
      </c>
      <c r="BD238" s="51">
        <v>0.2</v>
      </c>
      <c r="BE238" s="127">
        <f t="shared" si="5"/>
        <v>378.4</v>
      </c>
      <c r="BF238" s="150"/>
      <c r="BG238" s="151">
        <f t="shared" si="6"/>
        <v>568.6</v>
      </c>
      <c r="BH238" s="53">
        <f t="shared" si="7"/>
        <v>490.6</v>
      </c>
      <c r="BI238" s="153">
        <f t="shared" si="8"/>
        <v>0.3005285412</v>
      </c>
      <c r="BJ238" s="47">
        <f t="shared" si="9"/>
        <v>0.2593023256</v>
      </c>
      <c r="BK238" s="55">
        <f t="shared" si="10"/>
        <v>0.53</v>
      </c>
      <c r="BL238" s="56">
        <f t="shared" si="11"/>
        <v>2091</v>
      </c>
      <c r="BM238" s="57">
        <f t="shared" si="12"/>
        <v>0.3107604017</v>
      </c>
      <c r="BN238" s="46">
        <f t="shared" si="13"/>
        <v>6</v>
      </c>
      <c r="BO238" s="46">
        <v>25.0</v>
      </c>
      <c r="BP238" s="46">
        <v>7.0</v>
      </c>
      <c r="BQ238" s="47">
        <v>1.25</v>
      </c>
      <c r="BR238" s="46">
        <f t="shared" si="14"/>
        <v>75</v>
      </c>
      <c r="BS238" s="46">
        <f t="shared" si="15"/>
        <v>214</v>
      </c>
      <c r="BT238" s="46" t="s">
        <v>156</v>
      </c>
      <c r="BU238" s="65"/>
      <c r="BV238" s="59"/>
      <c r="BW238" s="59"/>
      <c r="BX238" s="60"/>
      <c r="BY238" s="61" t="str">
        <f t="shared" si="37"/>
        <v>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v>
      </c>
      <c r="BZ238" s="66" t="s">
        <v>2112</v>
      </c>
      <c r="CA238" s="59" t="s">
        <v>2111</v>
      </c>
      <c r="CB238" s="62"/>
      <c r="CC238" s="59"/>
    </row>
    <row r="239" ht="30.0" customHeight="1">
      <c r="A239" s="73"/>
      <c r="B239" s="136" t="s">
        <v>2113</v>
      </c>
      <c r="C239" s="68" t="str">
        <f>IF('Стоп-лист'!C$40 = "стоп", "стоп" , "")</f>
        <v/>
      </c>
      <c r="D239" s="29">
        <f t="shared" si="36"/>
        <v>50</v>
      </c>
      <c r="E239" s="30" t="s">
        <v>2114</v>
      </c>
      <c r="F239" s="104" t="s">
        <v>2115</v>
      </c>
      <c r="G239" s="105" t="s">
        <v>2116</v>
      </c>
      <c r="H239" s="33">
        <v>6600.0</v>
      </c>
      <c r="I239" s="34">
        <v>0.59</v>
      </c>
      <c r="J239" s="35">
        <f t="shared" si="2"/>
        <v>2706</v>
      </c>
      <c r="K239" s="22" t="s">
        <v>2117</v>
      </c>
      <c r="L239" s="155" t="s">
        <v>1934</v>
      </c>
      <c r="M239" s="155" t="s">
        <v>1934</v>
      </c>
      <c r="N239" s="37" t="s">
        <v>584</v>
      </c>
      <c r="O239" s="38">
        <v>1100.0</v>
      </c>
      <c r="P239" s="38">
        <v>250.0</v>
      </c>
      <c r="Q239" s="38">
        <v>100.0</v>
      </c>
      <c r="R239" s="38">
        <v>400.0</v>
      </c>
      <c r="S239" s="70" t="s">
        <v>2118</v>
      </c>
      <c r="T239" s="70" t="s">
        <v>2068</v>
      </c>
      <c r="U239" s="38" t="s">
        <v>2069</v>
      </c>
      <c r="V239" s="38" t="s">
        <v>914</v>
      </c>
      <c r="W239" s="38" t="s">
        <v>1939</v>
      </c>
      <c r="X239" s="122">
        <v>230.0</v>
      </c>
      <c r="Y239" s="40">
        <v>3.0</v>
      </c>
      <c r="Z239" s="38">
        <v>1.45</v>
      </c>
      <c r="AA239" s="38" t="s">
        <v>1941</v>
      </c>
      <c r="AB239" s="38" t="s">
        <v>93</v>
      </c>
      <c r="AC239" s="41" t="s">
        <v>2119</v>
      </c>
      <c r="AD239" s="38" t="s">
        <v>95</v>
      </c>
      <c r="AE239" s="84" t="s">
        <v>2071</v>
      </c>
      <c r="AF239" s="38"/>
      <c r="AG239" s="38" t="s">
        <v>98</v>
      </c>
      <c r="AH239" s="38" t="s">
        <v>99</v>
      </c>
      <c r="AI239" s="44" t="s">
        <v>100</v>
      </c>
      <c r="AJ239" s="44">
        <v>0.0</v>
      </c>
      <c r="AK239" s="63" t="str">
        <f t="shared" si="16"/>
        <v>https://getfile.dokpub.com/yandex/get/https://youtu.be/FQ4yIKt1ABI/v1.mp4</v>
      </c>
      <c r="AL239" s="46" t="s">
        <v>102</v>
      </c>
      <c r="AM239" s="46" t="s">
        <v>103</v>
      </c>
      <c r="AN239" s="46" t="s">
        <v>104</v>
      </c>
      <c r="AO239" s="46" t="s">
        <v>105</v>
      </c>
      <c r="AP239" s="46" t="s">
        <v>106</v>
      </c>
      <c r="AQ239" s="46">
        <f t="shared" si="3"/>
        <v>2904</v>
      </c>
      <c r="AR239" s="47">
        <f t="shared" si="4"/>
        <v>0.56</v>
      </c>
      <c r="AS239" s="46" t="s">
        <v>107</v>
      </c>
      <c r="AT239" s="46" t="s">
        <v>108</v>
      </c>
      <c r="AU239" s="46" t="s">
        <v>109</v>
      </c>
      <c r="AV239" s="46" t="s">
        <v>110</v>
      </c>
      <c r="AW239" s="46" t="s">
        <v>111</v>
      </c>
      <c r="AX239" s="48" t="s">
        <v>112</v>
      </c>
      <c r="AY239" s="49">
        <v>267.0</v>
      </c>
      <c r="AZ239" s="49">
        <v>368.0</v>
      </c>
      <c r="BA239" s="126">
        <f>BA236*3</f>
        <v>936</v>
      </c>
      <c r="BB239" s="127">
        <v>40.0</v>
      </c>
      <c r="BC239" s="127">
        <v>80.0</v>
      </c>
      <c r="BD239" s="51">
        <v>0.2</v>
      </c>
      <c r="BE239" s="127">
        <f t="shared" si="5"/>
        <v>541.2</v>
      </c>
      <c r="BF239" s="150"/>
      <c r="BG239" s="151">
        <f t="shared" si="6"/>
        <v>841.8</v>
      </c>
      <c r="BH239" s="53">
        <f t="shared" si="7"/>
        <v>740.8</v>
      </c>
      <c r="BI239" s="153">
        <f t="shared" si="8"/>
        <v>0.3110864745</v>
      </c>
      <c r="BJ239" s="47">
        <f t="shared" si="9"/>
        <v>0.2737620103</v>
      </c>
      <c r="BK239" s="55">
        <f t="shared" si="10"/>
        <v>0.56</v>
      </c>
      <c r="BL239" s="56">
        <f t="shared" si="11"/>
        <v>2933</v>
      </c>
      <c r="BM239" s="57">
        <f t="shared" si="12"/>
        <v>0.314490283</v>
      </c>
      <c r="BN239" s="46">
        <f t="shared" si="13"/>
        <v>10</v>
      </c>
      <c r="BO239" s="46">
        <v>25.0</v>
      </c>
      <c r="BP239" s="46">
        <v>7.0</v>
      </c>
      <c r="BQ239" s="47">
        <v>1.25</v>
      </c>
      <c r="BR239" s="46">
        <f t="shared" si="14"/>
        <v>110</v>
      </c>
      <c r="BS239" s="46">
        <f t="shared" si="15"/>
        <v>258</v>
      </c>
      <c r="BT239" s="46" t="s">
        <v>164</v>
      </c>
      <c r="BU239" s="65"/>
      <c r="BV239" s="59"/>
      <c r="BW239" s="59"/>
      <c r="BX239" s="60"/>
      <c r="BY239" s="61" t="str">
        <f t="shared" si="37"/>
        <v>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v>
      </c>
      <c r="BZ239" s="66" t="s">
        <v>2120</v>
      </c>
      <c r="CA239" s="59" t="s">
        <v>2119</v>
      </c>
      <c r="CB239" s="62"/>
      <c r="CC239" s="59"/>
    </row>
    <row r="240" ht="30.0" customHeight="1">
      <c r="A240" s="73"/>
      <c r="B240" s="136" t="s">
        <v>2121</v>
      </c>
      <c r="C240" s="68" t="str">
        <f>IF('Стоп-лист'!C$40 = "стоп", "стоп" , "")</f>
        <v/>
      </c>
      <c r="D240" s="29">
        <f t="shared" si="36"/>
        <v>50</v>
      </c>
      <c r="E240" s="30" t="s">
        <v>2122</v>
      </c>
      <c r="F240" s="104" t="s">
        <v>2123</v>
      </c>
      <c r="G240" s="105" t="s">
        <v>2124</v>
      </c>
      <c r="H240" s="33">
        <v>8800.0</v>
      </c>
      <c r="I240" s="34">
        <v>0.6</v>
      </c>
      <c r="J240" s="35">
        <f t="shared" si="2"/>
        <v>3520</v>
      </c>
      <c r="K240" s="22" t="s">
        <v>2125</v>
      </c>
      <c r="L240" s="155" t="s">
        <v>1934</v>
      </c>
      <c r="M240" s="155" t="s">
        <v>1934</v>
      </c>
      <c r="N240" s="37" t="s">
        <v>584</v>
      </c>
      <c r="O240" s="38">
        <v>1400.0</v>
      </c>
      <c r="P240" s="38">
        <v>300.0</v>
      </c>
      <c r="Q240" s="38">
        <v>150.0</v>
      </c>
      <c r="R240" s="38">
        <v>350.0</v>
      </c>
      <c r="S240" s="70" t="s">
        <v>2126</v>
      </c>
      <c r="T240" s="70" t="s">
        <v>2068</v>
      </c>
      <c r="U240" s="38" t="s">
        <v>2069</v>
      </c>
      <c r="V240" s="38" t="s">
        <v>914</v>
      </c>
      <c r="W240" s="38" t="s">
        <v>1939</v>
      </c>
      <c r="X240" s="122">
        <v>230.0</v>
      </c>
      <c r="Y240" s="40">
        <v>4.0</v>
      </c>
      <c r="Z240" s="38">
        <v>1.45</v>
      </c>
      <c r="AA240" s="38" t="s">
        <v>1941</v>
      </c>
      <c r="AB240" s="38" t="s">
        <v>93</v>
      </c>
      <c r="AC240" s="41" t="s">
        <v>2127</v>
      </c>
      <c r="AD240" s="38" t="s">
        <v>95</v>
      </c>
      <c r="AE240" s="84" t="s">
        <v>2071</v>
      </c>
      <c r="AF240" s="38"/>
      <c r="AG240" s="38" t="s">
        <v>98</v>
      </c>
      <c r="AH240" s="38" t="s">
        <v>99</v>
      </c>
      <c r="AI240" s="44" t="s">
        <v>100</v>
      </c>
      <c r="AJ240" s="44">
        <v>0.0</v>
      </c>
      <c r="AK240" s="63" t="str">
        <f t="shared" si="16"/>
        <v>https://getfile.dokpub.com/yandex/get/https://youtu.be/FQ4yIKt1ABI/v1.mp4</v>
      </c>
      <c r="AL240" s="46" t="s">
        <v>102</v>
      </c>
      <c r="AM240" s="46" t="s">
        <v>103</v>
      </c>
      <c r="AN240" s="46" t="s">
        <v>104</v>
      </c>
      <c r="AO240" s="46" t="s">
        <v>105</v>
      </c>
      <c r="AP240" s="46" t="s">
        <v>106</v>
      </c>
      <c r="AQ240" s="46">
        <f t="shared" si="3"/>
        <v>3784</v>
      </c>
      <c r="AR240" s="47">
        <f t="shared" si="4"/>
        <v>0.57</v>
      </c>
      <c r="AS240" s="46" t="s">
        <v>107</v>
      </c>
      <c r="AT240" s="46" t="s">
        <v>108</v>
      </c>
      <c r="AU240" s="46" t="s">
        <v>109</v>
      </c>
      <c r="AV240" s="46" t="s">
        <v>110</v>
      </c>
      <c r="AW240" s="46" t="s">
        <v>111</v>
      </c>
      <c r="AX240" s="48" t="s">
        <v>112</v>
      </c>
      <c r="AY240" s="49">
        <v>364.0</v>
      </c>
      <c r="AZ240" s="49">
        <v>494.0</v>
      </c>
      <c r="BA240" s="126">
        <f>BA236*4</f>
        <v>1248</v>
      </c>
      <c r="BB240" s="127">
        <v>40.0</v>
      </c>
      <c r="BC240" s="127">
        <v>80.0</v>
      </c>
      <c r="BD240" s="51">
        <v>0.2</v>
      </c>
      <c r="BE240" s="46">
        <f t="shared" si="5"/>
        <v>704</v>
      </c>
      <c r="BF240" s="52"/>
      <c r="BG240" s="53">
        <f t="shared" si="6"/>
        <v>1084</v>
      </c>
      <c r="BH240" s="53">
        <f t="shared" si="7"/>
        <v>954</v>
      </c>
      <c r="BI240" s="47">
        <f t="shared" si="8"/>
        <v>0.3079545455</v>
      </c>
      <c r="BJ240" s="47">
        <f t="shared" si="9"/>
        <v>0.2710227273</v>
      </c>
      <c r="BK240" s="55">
        <f t="shared" si="10"/>
        <v>0.57</v>
      </c>
      <c r="BL240" s="56">
        <f t="shared" si="11"/>
        <v>3829</v>
      </c>
      <c r="BM240" s="57">
        <f t="shared" si="12"/>
        <v>0.3137111517</v>
      </c>
      <c r="BN240" s="46">
        <f t="shared" si="13"/>
        <v>15.75</v>
      </c>
      <c r="BO240" s="46">
        <v>25.0</v>
      </c>
      <c r="BP240" s="46">
        <v>7.0</v>
      </c>
      <c r="BQ240" s="47">
        <v>1.25</v>
      </c>
      <c r="BR240" s="46">
        <f t="shared" si="14"/>
        <v>162.5</v>
      </c>
      <c r="BS240" s="46">
        <f t="shared" si="15"/>
        <v>331.5</v>
      </c>
      <c r="BT240" s="46" t="s">
        <v>172</v>
      </c>
      <c r="BU240" s="65"/>
      <c r="BV240" s="59"/>
      <c r="BW240" s="59"/>
      <c r="BX240" s="60"/>
      <c r="BY240" s="61" t="str">
        <f t="shared" si="37"/>
        <v>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v>
      </c>
      <c r="BZ240" s="66" t="s">
        <v>2128</v>
      </c>
      <c r="CA240" s="59" t="s">
        <v>2127</v>
      </c>
      <c r="CB240" s="62"/>
      <c r="CC240" s="59"/>
    </row>
    <row r="241" ht="30.0" customHeight="1">
      <c r="A241" s="73"/>
      <c r="B241" s="136" t="s">
        <v>2129</v>
      </c>
      <c r="C241" s="68" t="str">
        <f>IF('Стоп-лист'!C$40 = "стоп", "стоп" , "")</f>
        <v/>
      </c>
      <c r="D241" s="29">
        <f t="shared" si="36"/>
        <v>50</v>
      </c>
      <c r="E241" s="30" t="s">
        <v>2130</v>
      </c>
      <c r="F241" s="104" t="s">
        <v>2131</v>
      </c>
      <c r="G241" s="105" t="s">
        <v>2132</v>
      </c>
      <c r="H241" s="33">
        <v>11000.0</v>
      </c>
      <c r="I241" s="34">
        <v>0.61</v>
      </c>
      <c r="J241" s="35">
        <f t="shared" si="2"/>
        <v>4290</v>
      </c>
      <c r="K241" s="22" t="s">
        <v>2133</v>
      </c>
      <c r="L241" s="155" t="s">
        <v>1934</v>
      </c>
      <c r="M241" s="155" t="s">
        <v>1934</v>
      </c>
      <c r="N241" s="37" t="s">
        <v>584</v>
      </c>
      <c r="O241" s="38">
        <v>1700.0</v>
      </c>
      <c r="P241" s="38">
        <v>300.0</v>
      </c>
      <c r="Q241" s="38">
        <v>150.0</v>
      </c>
      <c r="R241" s="38">
        <v>350.0</v>
      </c>
      <c r="S241" s="70" t="s">
        <v>2134</v>
      </c>
      <c r="T241" s="70" t="s">
        <v>2068</v>
      </c>
      <c r="U241" s="38" t="s">
        <v>2069</v>
      </c>
      <c r="V241" s="38" t="s">
        <v>914</v>
      </c>
      <c r="W241" s="38" t="s">
        <v>1939</v>
      </c>
      <c r="X241" s="122">
        <v>230.0</v>
      </c>
      <c r="Y241" s="40">
        <v>5.0</v>
      </c>
      <c r="Z241" s="38">
        <v>1.45</v>
      </c>
      <c r="AA241" s="38" t="s">
        <v>1941</v>
      </c>
      <c r="AB241" s="38" t="s">
        <v>93</v>
      </c>
      <c r="AC241" s="41" t="s">
        <v>2135</v>
      </c>
      <c r="AD241" s="38" t="s">
        <v>95</v>
      </c>
      <c r="AE241" s="84" t="s">
        <v>2071</v>
      </c>
      <c r="AF241" s="38"/>
      <c r="AG241" s="38" t="s">
        <v>98</v>
      </c>
      <c r="AH241" s="38" t="s">
        <v>99</v>
      </c>
      <c r="AI241" s="44" t="s">
        <v>100</v>
      </c>
      <c r="AJ241" s="44">
        <v>0.0</v>
      </c>
      <c r="AK241" s="63" t="str">
        <f t="shared" si="16"/>
        <v>https://getfile.dokpub.com/yandex/get/https://youtu.be/FQ4yIKt1ABI/v1.mp4</v>
      </c>
      <c r="AL241" s="46" t="s">
        <v>102</v>
      </c>
      <c r="AM241" s="46" t="s">
        <v>103</v>
      </c>
      <c r="AN241" s="46" t="s">
        <v>104</v>
      </c>
      <c r="AO241" s="46" t="s">
        <v>105</v>
      </c>
      <c r="AP241" s="46" t="s">
        <v>106</v>
      </c>
      <c r="AQ241" s="46">
        <f t="shared" si="3"/>
        <v>4620</v>
      </c>
      <c r="AR241" s="47">
        <f t="shared" si="4"/>
        <v>0.58</v>
      </c>
      <c r="AS241" s="46" t="s">
        <v>107</v>
      </c>
      <c r="AT241" s="46" t="s">
        <v>108</v>
      </c>
      <c r="AU241" s="46" t="s">
        <v>109</v>
      </c>
      <c r="AV241" s="46" t="s">
        <v>110</v>
      </c>
      <c r="AW241" s="46" t="s">
        <v>111</v>
      </c>
      <c r="AX241" s="48" t="s">
        <v>112</v>
      </c>
      <c r="AY241" s="49">
        <v>425.0</v>
      </c>
      <c r="AZ241" s="49">
        <v>566.0</v>
      </c>
      <c r="BA241" s="126">
        <f>BA236*5</f>
        <v>1560</v>
      </c>
      <c r="BB241" s="127">
        <v>50.0</v>
      </c>
      <c r="BC241" s="127">
        <v>80.0</v>
      </c>
      <c r="BD241" s="51">
        <v>0.2</v>
      </c>
      <c r="BE241" s="46">
        <f t="shared" si="5"/>
        <v>858</v>
      </c>
      <c r="BF241" s="52"/>
      <c r="BG241" s="53">
        <f t="shared" si="6"/>
        <v>1317</v>
      </c>
      <c r="BH241" s="53">
        <f t="shared" si="7"/>
        <v>1176</v>
      </c>
      <c r="BI241" s="47">
        <f t="shared" si="8"/>
        <v>0.306993007</v>
      </c>
      <c r="BJ241" s="47">
        <f t="shared" si="9"/>
        <v>0.2741258741</v>
      </c>
      <c r="BK241" s="55">
        <f t="shared" si="10"/>
        <v>0.58</v>
      </c>
      <c r="BL241" s="56">
        <f t="shared" si="11"/>
        <v>4647</v>
      </c>
      <c r="BM241" s="57">
        <f t="shared" si="12"/>
        <v>0.3145255003</v>
      </c>
      <c r="BN241" s="46">
        <f t="shared" si="13"/>
        <v>15.75</v>
      </c>
      <c r="BO241" s="46">
        <v>25.0</v>
      </c>
      <c r="BP241" s="46">
        <v>7.0</v>
      </c>
      <c r="BQ241" s="47">
        <v>1.25</v>
      </c>
      <c r="BR241" s="46">
        <f t="shared" si="14"/>
        <v>162.5</v>
      </c>
      <c r="BS241" s="46">
        <f t="shared" si="15"/>
        <v>403.5</v>
      </c>
      <c r="BT241" s="46" t="s">
        <v>180</v>
      </c>
      <c r="BU241" s="65"/>
      <c r="BV241" s="59"/>
      <c r="BW241" s="59"/>
      <c r="BX241" s="60"/>
      <c r="BY241" s="61" t="str">
        <f t="shared" si="37"/>
        <v>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v>
      </c>
      <c r="BZ241" s="66" t="s">
        <v>2136</v>
      </c>
      <c r="CA241" s="59" t="s">
        <v>2135</v>
      </c>
      <c r="CB241" s="62"/>
      <c r="CC241" s="59"/>
    </row>
    <row r="242" ht="30.0" customHeight="1">
      <c r="A242" s="73"/>
      <c r="B242" s="136" t="s">
        <v>2137</v>
      </c>
      <c r="C242" s="68" t="str">
        <f>IF('Стоп-лист'!C$40 = "стоп", "стоп" , "")</f>
        <v/>
      </c>
      <c r="D242" s="29">
        <f t="shared" si="36"/>
        <v>50</v>
      </c>
      <c r="E242" s="30" t="s">
        <v>2138</v>
      </c>
      <c r="F242" s="104" t="s">
        <v>2139</v>
      </c>
      <c r="G242" s="105" t="s">
        <v>2140</v>
      </c>
      <c r="H242" s="33">
        <v>13200.0</v>
      </c>
      <c r="I242" s="34">
        <v>0.62</v>
      </c>
      <c r="J242" s="35">
        <f t="shared" si="2"/>
        <v>5016</v>
      </c>
      <c r="K242" s="22" t="s">
        <v>2141</v>
      </c>
      <c r="L242" s="155" t="s">
        <v>1934</v>
      </c>
      <c r="M242" s="155" t="s">
        <v>1934</v>
      </c>
      <c r="N242" s="37" t="s">
        <v>584</v>
      </c>
      <c r="O242" s="38">
        <v>2000.0</v>
      </c>
      <c r="P242" s="38">
        <v>300.0</v>
      </c>
      <c r="Q242" s="38">
        <v>150.0</v>
      </c>
      <c r="R242" s="38">
        <v>400.0</v>
      </c>
      <c r="S242" s="70" t="s">
        <v>2142</v>
      </c>
      <c r="T242" s="70" t="s">
        <v>2068</v>
      </c>
      <c r="U242" s="38" t="s">
        <v>2069</v>
      </c>
      <c r="V242" s="38" t="s">
        <v>914</v>
      </c>
      <c r="W242" s="38" t="s">
        <v>1939</v>
      </c>
      <c r="X242" s="122">
        <v>230.0</v>
      </c>
      <c r="Y242" s="40">
        <v>6.0</v>
      </c>
      <c r="Z242" s="38">
        <v>1.45</v>
      </c>
      <c r="AA242" s="38" t="s">
        <v>1941</v>
      </c>
      <c r="AB242" s="38" t="s">
        <v>93</v>
      </c>
      <c r="AC242" s="41" t="s">
        <v>2143</v>
      </c>
      <c r="AD242" s="38" t="s">
        <v>95</v>
      </c>
      <c r="AE242" s="84" t="s">
        <v>2071</v>
      </c>
      <c r="AF242" s="38"/>
      <c r="AG242" s="38" t="s">
        <v>98</v>
      </c>
      <c r="AH242" s="38" t="s">
        <v>99</v>
      </c>
      <c r="AI242" s="44" t="s">
        <v>100</v>
      </c>
      <c r="AJ242" s="44">
        <v>0.0</v>
      </c>
      <c r="AK242" s="63" t="str">
        <f t="shared" si="16"/>
        <v>https://getfile.dokpub.com/yandex/get/https://youtu.be/FQ4yIKt1ABI/v1.mp4</v>
      </c>
      <c r="AL242" s="46" t="s">
        <v>102</v>
      </c>
      <c r="AM242" s="46" t="s">
        <v>103</v>
      </c>
      <c r="AN242" s="46" t="s">
        <v>104</v>
      </c>
      <c r="AO242" s="46" t="s">
        <v>105</v>
      </c>
      <c r="AP242" s="46" t="s">
        <v>106</v>
      </c>
      <c r="AQ242" s="46">
        <f t="shared" si="3"/>
        <v>5412</v>
      </c>
      <c r="AR242" s="47">
        <f t="shared" si="4"/>
        <v>0.59</v>
      </c>
      <c r="AS242" s="46" t="s">
        <v>107</v>
      </c>
      <c r="AT242" s="46" t="s">
        <v>108</v>
      </c>
      <c r="AU242" s="46" t="s">
        <v>109</v>
      </c>
      <c r="AV242" s="46" t="s">
        <v>110</v>
      </c>
      <c r="AW242" s="46" t="s">
        <v>111</v>
      </c>
      <c r="AX242" s="48" t="s">
        <v>112</v>
      </c>
      <c r="AY242" s="49">
        <v>498.0</v>
      </c>
      <c r="AZ242" s="49">
        <v>656.0</v>
      </c>
      <c r="BA242" s="126">
        <f>BA236*6</f>
        <v>1872</v>
      </c>
      <c r="BB242" s="127">
        <v>50.0</v>
      </c>
      <c r="BC242" s="127">
        <v>80.0</v>
      </c>
      <c r="BD242" s="51">
        <v>0.2</v>
      </c>
      <c r="BE242" s="46">
        <f t="shared" si="5"/>
        <v>1003.2</v>
      </c>
      <c r="BF242" s="52"/>
      <c r="BG242" s="53">
        <f t="shared" si="6"/>
        <v>1512.8</v>
      </c>
      <c r="BH242" s="53">
        <f t="shared" si="7"/>
        <v>1354.8</v>
      </c>
      <c r="BI242" s="47">
        <f t="shared" si="8"/>
        <v>0.3015948963</v>
      </c>
      <c r="BJ242" s="47">
        <f t="shared" si="9"/>
        <v>0.2700956938</v>
      </c>
      <c r="BK242" s="55">
        <f t="shared" si="10"/>
        <v>0.59</v>
      </c>
      <c r="BL242" s="56">
        <f t="shared" si="11"/>
        <v>5464</v>
      </c>
      <c r="BM242" s="57">
        <f t="shared" si="12"/>
        <v>0.3135431918</v>
      </c>
      <c r="BN242" s="46">
        <f t="shared" si="13"/>
        <v>18</v>
      </c>
      <c r="BO242" s="46">
        <v>25.0</v>
      </c>
      <c r="BP242" s="46">
        <v>7.0</v>
      </c>
      <c r="BQ242" s="47">
        <v>1.25</v>
      </c>
      <c r="BR242" s="46">
        <f t="shared" si="14"/>
        <v>180</v>
      </c>
      <c r="BS242" s="46">
        <f t="shared" si="15"/>
        <v>476</v>
      </c>
      <c r="BT242" s="46" t="s">
        <v>188</v>
      </c>
      <c r="BU242" s="65"/>
      <c r="BV242" s="59"/>
      <c r="BW242" s="59"/>
      <c r="BX242" s="60"/>
      <c r="BY242" s="61" t="str">
        <f t="shared" si="37"/>
        <v>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v>
      </c>
      <c r="BZ242" s="66" t="s">
        <v>2144</v>
      </c>
      <c r="CA242" s="59" t="s">
        <v>2143</v>
      </c>
      <c r="CB242" s="62"/>
      <c r="CC242" s="59"/>
    </row>
    <row r="243" ht="30.0" customHeight="1">
      <c r="A243" s="73"/>
      <c r="B243" s="136" t="s">
        <v>2145</v>
      </c>
      <c r="C243" s="68" t="str">
        <f>IF('Стоп-лист'!C$40 = "стоп", "стоп" , "")</f>
        <v/>
      </c>
      <c r="D243" s="29">
        <f t="shared" si="36"/>
        <v>50</v>
      </c>
      <c r="E243" s="30" t="s">
        <v>2146</v>
      </c>
      <c r="F243" s="104" t="s">
        <v>2147</v>
      </c>
      <c r="G243" s="105" t="s">
        <v>2148</v>
      </c>
      <c r="H243" s="33">
        <v>15400.0</v>
      </c>
      <c r="I243" s="34">
        <v>0.62</v>
      </c>
      <c r="J243" s="35">
        <f t="shared" si="2"/>
        <v>5852</v>
      </c>
      <c r="K243" s="22" t="s">
        <v>2149</v>
      </c>
      <c r="L243" s="155" t="s">
        <v>1934</v>
      </c>
      <c r="M243" s="155" t="s">
        <v>1934</v>
      </c>
      <c r="N243" s="37" t="s">
        <v>584</v>
      </c>
      <c r="O243" s="38">
        <v>2300.0</v>
      </c>
      <c r="P243" s="38">
        <v>300.0</v>
      </c>
      <c r="Q243" s="38">
        <v>200.0</v>
      </c>
      <c r="R243" s="38">
        <v>400.0</v>
      </c>
      <c r="S243" s="70" t="s">
        <v>2150</v>
      </c>
      <c r="T243" s="70" t="s">
        <v>2068</v>
      </c>
      <c r="U243" s="38" t="s">
        <v>2069</v>
      </c>
      <c r="V243" s="38" t="s">
        <v>914</v>
      </c>
      <c r="W243" s="38" t="s">
        <v>1939</v>
      </c>
      <c r="X243" s="122">
        <v>230.0</v>
      </c>
      <c r="Y243" s="40">
        <v>7.0</v>
      </c>
      <c r="Z243" s="38">
        <v>1.45</v>
      </c>
      <c r="AA243" s="38" t="s">
        <v>1941</v>
      </c>
      <c r="AB243" s="38" t="s">
        <v>93</v>
      </c>
      <c r="AC243" s="41" t="s">
        <v>2151</v>
      </c>
      <c r="AD243" s="38" t="s">
        <v>95</v>
      </c>
      <c r="AE243" s="84" t="s">
        <v>2071</v>
      </c>
      <c r="AF243" s="38"/>
      <c r="AG243" s="38" t="s">
        <v>98</v>
      </c>
      <c r="AH243" s="38" t="s">
        <v>99</v>
      </c>
      <c r="AI243" s="44" t="s">
        <v>100</v>
      </c>
      <c r="AJ243" s="44">
        <v>0.0</v>
      </c>
      <c r="AK243" s="63" t="str">
        <f t="shared" si="16"/>
        <v>https://getfile.dokpub.com/yandex/get/https://youtu.be/FQ4yIKt1ABI/v1.mp4</v>
      </c>
      <c r="AL243" s="46" t="s">
        <v>102</v>
      </c>
      <c r="AM243" s="46" t="s">
        <v>103</v>
      </c>
      <c r="AN243" s="46" t="s">
        <v>104</v>
      </c>
      <c r="AO243" s="46" t="s">
        <v>105</v>
      </c>
      <c r="AP243" s="46" t="s">
        <v>106</v>
      </c>
      <c r="AQ243" s="46">
        <f t="shared" si="3"/>
        <v>6314</v>
      </c>
      <c r="AR243" s="47">
        <f t="shared" si="4"/>
        <v>0.59</v>
      </c>
      <c r="AS243" s="46" t="s">
        <v>107</v>
      </c>
      <c r="AT243" s="46" t="s">
        <v>108</v>
      </c>
      <c r="AU243" s="46" t="s">
        <v>109</v>
      </c>
      <c r="AV243" s="46" t="s">
        <v>110</v>
      </c>
      <c r="AW243" s="46" t="s">
        <v>111</v>
      </c>
      <c r="AX243" s="48" t="s">
        <v>112</v>
      </c>
      <c r="AY243" s="49">
        <v>595.0</v>
      </c>
      <c r="AZ243" s="49">
        <v>782.0</v>
      </c>
      <c r="BA243" s="126">
        <f>BA236*7</f>
        <v>2184</v>
      </c>
      <c r="BB243" s="127">
        <v>50.0</v>
      </c>
      <c r="BC243" s="127">
        <v>80.0</v>
      </c>
      <c r="BD243" s="51">
        <v>0.2</v>
      </c>
      <c r="BE243" s="46">
        <f t="shared" si="5"/>
        <v>1170.4</v>
      </c>
      <c r="BF243" s="52"/>
      <c r="BG243" s="53">
        <f t="shared" si="6"/>
        <v>1772.6</v>
      </c>
      <c r="BH243" s="53">
        <f t="shared" si="7"/>
        <v>1585.6</v>
      </c>
      <c r="BI243" s="47">
        <f t="shared" si="8"/>
        <v>0.3029049897</v>
      </c>
      <c r="BJ243" s="47">
        <f t="shared" si="9"/>
        <v>0.2709501025</v>
      </c>
      <c r="BK243" s="55">
        <f t="shared" si="10"/>
        <v>0.59</v>
      </c>
      <c r="BL243" s="56">
        <f t="shared" si="11"/>
        <v>6367</v>
      </c>
      <c r="BM243" s="57">
        <f t="shared" si="12"/>
        <v>0.313742736</v>
      </c>
      <c r="BN243" s="46">
        <f t="shared" si="13"/>
        <v>24</v>
      </c>
      <c r="BO243" s="46">
        <v>25.0</v>
      </c>
      <c r="BP243" s="46">
        <v>7.0</v>
      </c>
      <c r="BQ243" s="47">
        <v>1.25</v>
      </c>
      <c r="BR243" s="46">
        <f t="shared" si="14"/>
        <v>232.5</v>
      </c>
      <c r="BS243" s="46">
        <f t="shared" si="15"/>
        <v>549.5</v>
      </c>
      <c r="BT243" s="46" t="s">
        <v>196</v>
      </c>
      <c r="BU243" s="65"/>
      <c r="BV243" s="59"/>
      <c r="BW243" s="59"/>
      <c r="BX243" s="60"/>
      <c r="BY243" s="61" t="str">
        <f t="shared" si="37"/>
        <v>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v>
      </c>
      <c r="BZ243" s="66" t="s">
        <v>2152</v>
      </c>
      <c r="CA243" s="59" t="s">
        <v>2151</v>
      </c>
      <c r="CB243" s="62"/>
      <c r="CC243" s="59"/>
    </row>
    <row r="244" ht="30.0" customHeight="1">
      <c r="A244" s="161" t="s">
        <v>1414</v>
      </c>
      <c r="B244" s="27" t="s">
        <v>2153</v>
      </c>
      <c r="C244" s="28" t="str">
        <f>IF(C246 = "стоп", "стоп" , "")</f>
        <v>стоп</v>
      </c>
      <c r="D244" s="29">
        <f t="shared" si="36"/>
        <v>0</v>
      </c>
      <c r="E244" s="30" t="s">
        <v>2154</v>
      </c>
      <c r="F244" s="104" t="s">
        <v>2155</v>
      </c>
      <c r="G244" s="105" t="s">
        <v>2156</v>
      </c>
      <c r="H244" s="33">
        <v>600.0</v>
      </c>
      <c r="I244" s="34">
        <v>0.52</v>
      </c>
      <c r="J244" s="35">
        <f t="shared" si="2"/>
        <v>288</v>
      </c>
      <c r="K244" s="22" t="s">
        <v>2157</v>
      </c>
      <c r="L244" s="155" t="s">
        <v>1934</v>
      </c>
      <c r="M244" s="155" t="s">
        <v>1934</v>
      </c>
      <c r="N244" s="37" t="s">
        <v>584</v>
      </c>
      <c r="O244" s="38">
        <v>75.0</v>
      </c>
      <c r="P244" s="38">
        <v>90.0</v>
      </c>
      <c r="Q244" s="38">
        <v>50.0</v>
      </c>
      <c r="R244" s="38">
        <v>150.0</v>
      </c>
      <c r="S244" s="70" t="s">
        <v>2158</v>
      </c>
      <c r="T244" s="70" t="s">
        <v>2159</v>
      </c>
      <c r="U244" s="38" t="s">
        <v>2160</v>
      </c>
      <c r="V244" s="38" t="s">
        <v>298</v>
      </c>
      <c r="W244" s="38" t="s">
        <v>1939</v>
      </c>
      <c r="X244" s="122">
        <v>230.0</v>
      </c>
      <c r="Y244" s="40" t="s">
        <v>91</v>
      </c>
      <c r="Z244" s="38" t="s">
        <v>1940</v>
      </c>
      <c r="AA244" s="38" t="s">
        <v>1941</v>
      </c>
      <c r="AB244" s="38" t="s">
        <v>93</v>
      </c>
      <c r="AC244" s="41" t="s">
        <v>2161</v>
      </c>
      <c r="AD244" s="38" t="s">
        <v>95</v>
      </c>
      <c r="AE244" s="84" t="s">
        <v>2162</v>
      </c>
      <c r="AF244" s="38"/>
      <c r="AG244" s="38" t="s">
        <v>98</v>
      </c>
      <c r="AH244" s="38" t="s">
        <v>99</v>
      </c>
      <c r="AI244" s="44" t="s">
        <v>100</v>
      </c>
      <c r="AJ244" s="44">
        <v>0.0</v>
      </c>
      <c r="AK244" s="63" t="str">
        <f t="shared" si="16"/>
        <v>https://getfile.dokpub.com/yandex/get/https://youtu.be/fBzqt_Rg45E/v1.mp4</v>
      </c>
      <c r="AL244" s="46" t="s">
        <v>102</v>
      </c>
      <c r="AM244" s="46" t="s">
        <v>103</v>
      </c>
      <c r="AN244" s="46" t="s">
        <v>104</v>
      </c>
      <c r="AO244" s="46" t="s">
        <v>105</v>
      </c>
      <c r="AP244" s="46" t="s">
        <v>106</v>
      </c>
      <c r="AQ244" s="46">
        <f t="shared" si="3"/>
        <v>384</v>
      </c>
      <c r="AR244" s="47">
        <f t="shared" si="4"/>
        <v>0.36</v>
      </c>
      <c r="AS244" s="46" t="s">
        <v>107</v>
      </c>
      <c r="AT244" s="46" t="s">
        <v>108</v>
      </c>
      <c r="AU244" s="46" t="s">
        <v>109</v>
      </c>
      <c r="AV244" s="46" t="s">
        <v>110</v>
      </c>
      <c r="AW244" s="46" t="s">
        <v>111</v>
      </c>
      <c r="AX244" s="48" t="s">
        <v>112</v>
      </c>
      <c r="AY244" s="49">
        <v>74.0</v>
      </c>
      <c r="AZ244" s="49">
        <v>130.0</v>
      </c>
      <c r="BA244" s="86">
        <f>IFERROR(__xludf.DUMMYFUNCTION("IMPORTRANGE(""https://docs.google.com/spreadsheets/d/1K9FdSDDcIaIccULM3XeD8ehMwbjQB3kapl3RppOhYx4/edit?usp=sharing"",""D10"")"),52.0)</f>
        <v>52</v>
      </c>
      <c r="BB244" s="123">
        <v>10.0</v>
      </c>
      <c r="BC244" s="123">
        <v>10.0</v>
      </c>
      <c r="BD244" s="51">
        <v>0.2</v>
      </c>
      <c r="BE244" s="46">
        <f t="shared" si="5"/>
        <v>57.6</v>
      </c>
      <c r="BF244" s="52"/>
      <c r="BG244" s="53">
        <f t="shared" si="6"/>
        <v>84.4</v>
      </c>
      <c r="BH244" s="53">
        <f t="shared" si="7"/>
        <v>28.4</v>
      </c>
      <c r="BI244" s="54">
        <f t="shared" si="8"/>
        <v>0.2930555556</v>
      </c>
      <c r="BJ244" s="47">
        <f t="shared" si="9"/>
        <v>0.09861111111</v>
      </c>
      <c r="BK244" s="55">
        <f t="shared" si="10"/>
        <v>0.36</v>
      </c>
      <c r="BL244" s="56">
        <f t="shared" si="11"/>
        <v>387</v>
      </c>
      <c r="BM244" s="57">
        <f t="shared" si="12"/>
        <v>0.2780361757</v>
      </c>
      <c r="BN244" s="46">
        <f t="shared" si="13"/>
        <v>0.675</v>
      </c>
      <c r="BO244" s="46">
        <v>25.0</v>
      </c>
      <c r="BP244" s="46">
        <v>7.0</v>
      </c>
      <c r="BQ244" s="47">
        <v>1.25</v>
      </c>
      <c r="BR244" s="46">
        <f t="shared" si="14"/>
        <v>31.25</v>
      </c>
      <c r="BS244" s="46">
        <f t="shared" si="15"/>
        <v>98.75</v>
      </c>
      <c r="BT244" s="46" t="s">
        <v>113</v>
      </c>
      <c r="BU244" s="124"/>
      <c r="BV244" s="125" t="str">
        <f>IFERROR(__xludf.DUMMYFUNCTION("IMPORTRANGE(""https://docs.google.com/spreadsheets/d/1K9FdSDDcIaIccULM3XeD8ehMwbjQB3kapl3RppOhYx4/edit?usp=sharing"",""B10"")"),"арт. 7 N-273 brown")</f>
        <v>арт. 7 N-273 brown</v>
      </c>
      <c r="BW244" s="59"/>
      <c r="BX244" s="82" t="s">
        <v>1944</v>
      </c>
      <c r="BY244" s="61" t="str">
        <f t="shared" si="37"/>
        <v>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v>
      </c>
      <c r="BZ244" s="66" t="s">
        <v>2163</v>
      </c>
      <c r="CA244" s="59" t="s">
        <v>2161</v>
      </c>
      <c r="CB244" s="62"/>
      <c r="CC244" s="59"/>
    </row>
    <row r="245" ht="30.0" customHeight="1">
      <c r="A245" s="161" t="s">
        <v>1414</v>
      </c>
      <c r="B245" s="27" t="s">
        <v>2164</v>
      </c>
      <c r="C245" s="28" t="str">
        <f>IF(C246 = "стоп", "стоп" , "")</f>
        <v>стоп</v>
      </c>
      <c r="D245" s="29">
        <f t="shared" si="36"/>
        <v>0</v>
      </c>
      <c r="E245" s="30" t="s">
        <v>2165</v>
      </c>
      <c r="F245" s="104" t="s">
        <v>2166</v>
      </c>
      <c r="G245" s="105" t="s">
        <v>2167</v>
      </c>
      <c r="H245" s="33">
        <v>900.0</v>
      </c>
      <c r="I245" s="34">
        <v>0.5499999999999999</v>
      </c>
      <c r="J245" s="35">
        <f t="shared" si="2"/>
        <v>405</v>
      </c>
      <c r="K245" s="22" t="s">
        <v>2168</v>
      </c>
      <c r="L245" s="155" t="s">
        <v>1934</v>
      </c>
      <c r="M245" s="155" t="s">
        <v>1934</v>
      </c>
      <c r="N245" s="37" t="s">
        <v>584</v>
      </c>
      <c r="O245" s="38">
        <v>157.0</v>
      </c>
      <c r="P245" s="38">
        <v>100.0</v>
      </c>
      <c r="Q245" s="38">
        <v>70.0</v>
      </c>
      <c r="R245" s="38">
        <v>170.0</v>
      </c>
      <c r="S245" s="70" t="s">
        <v>2169</v>
      </c>
      <c r="T245" s="70" t="s">
        <v>2159</v>
      </c>
      <c r="U245" s="38" t="s">
        <v>2160</v>
      </c>
      <c r="V245" s="38" t="s">
        <v>298</v>
      </c>
      <c r="W245" s="38" t="s">
        <v>1939</v>
      </c>
      <c r="X245" s="122">
        <v>230.0</v>
      </c>
      <c r="Y245" s="40" t="s">
        <v>91</v>
      </c>
      <c r="Z245" s="38" t="s">
        <v>1952</v>
      </c>
      <c r="AA245" s="38" t="s">
        <v>1941</v>
      </c>
      <c r="AB245" s="38" t="s">
        <v>93</v>
      </c>
      <c r="AC245" s="41" t="s">
        <v>2170</v>
      </c>
      <c r="AD245" s="38" t="s">
        <v>95</v>
      </c>
      <c r="AE245" s="84" t="s">
        <v>2162</v>
      </c>
      <c r="AF245" s="38"/>
      <c r="AG245" s="38" t="s">
        <v>98</v>
      </c>
      <c r="AH245" s="38" t="s">
        <v>99</v>
      </c>
      <c r="AI245" s="44" t="s">
        <v>100</v>
      </c>
      <c r="AJ245" s="44">
        <v>0.0</v>
      </c>
      <c r="AK245" s="63" t="str">
        <f t="shared" si="16"/>
        <v>https://getfile.dokpub.com/yandex/get/https://youtu.be/fBzqt_Rg45E/v1.mp4</v>
      </c>
      <c r="AL245" s="46" t="s">
        <v>102</v>
      </c>
      <c r="AM245" s="46" t="s">
        <v>103</v>
      </c>
      <c r="AN245" s="46" t="s">
        <v>104</v>
      </c>
      <c r="AO245" s="46" t="s">
        <v>105</v>
      </c>
      <c r="AP245" s="46" t="s">
        <v>106</v>
      </c>
      <c r="AQ245" s="46">
        <f t="shared" si="3"/>
        <v>504</v>
      </c>
      <c r="AR245" s="47">
        <f t="shared" si="4"/>
        <v>0.44</v>
      </c>
      <c r="AS245" s="46" t="s">
        <v>107</v>
      </c>
      <c r="AT245" s="46" t="s">
        <v>108</v>
      </c>
      <c r="AU245" s="46" t="s">
        <v>109</v>
      </c>
      <c r="AV245" s="46" t="s">
        <v>110</v>
      </c>
      <c r="AW245" s="46" t="s">
        <v>111</v>
      </c>
      <c r="AX245" s="48" t="s">
        <v>112</v>
      </c>
      <c r="AY245" s="49">
        <v>80.0</v>
      </c>
      <c r="AZ245" s="49">
        <v>137.0</v>
      </c>
      <c r="BA245" s="126">
        <f>BA244*2</f>
        <v>104</v>
      </c>
      <c r="BB245" s="127">
        <v>10.0</v>
      </c>
      <c r="BC245" s="127">
        <v>10.0</v>
      </c>
      <c r="BD245" s="51">
        <v>0.2</v>
      </c>
      <c r="BE245" s="46">
        <f t="shared" si="5"/>
        <v>81</v>
      </c>
      <c r="BF245" s="52"/>
      <c r="BG245" s="53">
        <f t="shared" si="6"/>
        <v>120</v>
      </c>
      <c r="BH245" s="53">
        <f t="shared" si="7"/>
        <v>63</v>
      </c>
      <c r="BI245" s="54">
        <f t="shared" si="8"/>
        <v>0.2962962963</v>
      </c>
      <c r="BJ245" s="47">
        <f t="shared" si="9"/>
        <v>0.1555555556</v>
      </c>
      <c r="BK245" s="55">
        <f t="shared" si="10"/>
        <v>0.44</v>
      </c>
      <c r="BL245" s="56">
        <f t="shared" si="11"/>
        <v>510</v>
      </c>
      <c r="BM245" s="57">
        <f t="shared" si="12"/>
        <v>0.2882352941</v>
      </c>
      <c r="BN245" s="46">
        <f t="shared" si="13"/>
        <v>1.19</v>
      </c>
      <c r="BO245" s="46">
        <v>25.0</v>
      </c>
      <c r="BP245" s="46">
        <v>7.0</v>
      </c>
      <c r="BQ245" s="47">
        <v>1.25</v>
      </c>
      <c r="BR245" s="46">
        <f t="shared" si="14"/>
        <v>40</v>
      </c>
      <c r="BS245" s="46">
        <f t="shared" si="15"/>
        <v>97</v>
      </c>
      <c r="BT245" s="46" t="s">
        <v>122</v>
      </c>
      <c r="BU245" s="65"/>
      <c r="BV245" s="59"/>
      <c r="BW245" s="59"/>
      <c r="BX245" s="60"/>
      <c r="BY245" s="61" t="str">
        <f t="shared" si="37"/>
        <v>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v>
      </c>
      <c r="BZ245" s="66" t="s">
        <v>2171</v>
      </c>
      <c r="CA245" s="59" t="s">
        <v>2170</v>
      </c>
      <c r="CB245" s="62"/>
      <c r="CC245" s="59"/>
    </row>
    <row r="246" ht="30.0" customHeight="1">
      <c r="A246" s="161" t="s">
        <v>1414</v>
      </c>
      <c r="B246" s="136" t="s">
        <v>2172</v>
      </c>
      <c r="C246" s="68" t="str">
        <f>IF('Стоп-лист'!D$41 = "стоп", "стоп" , "")</f>
        <v>стоп</v>
      </c>
      <c r="D246" s="29">
        <f t="shared" si="36"/>
        <v>0</v>
      </c>
      <c r="E246" s="30" t="s">
        <v>2173</v>
      </c>
      <c r="F246" s="104" t="s">
        <v>2174</v>
      </c>
      <c r="G246" s="105" t="s">
        <v>2175</v>
      </c>
      <c r="H246" s="33">
        <v>1200.0</v>
      </c>
      <c r="I246" s="34">
        <v>0.54</v>
      </c>
      <c r="J246" s="35">
        <f t="shared" si="2"/>
        <v>552</v>
      </c>
      <c r="K246" s="22" t="s">
        <v>2176</v>
      </c>
      <c r="L246" s="155" t="s">
        <v>1934</v>
      </c>
      <c r="M246" s="155" t="s">
        <v>1934</v>
      </c>
      <c r="N246" s="37" t="s">
        <v>584</v>
      </c>
      <c r="O246" s="38">
        <v>180.0</v>
      </c>
      <c r="P246" s="38">
        <v>120.0</v>
      </c>
      <c r="Q246" s="38">
        <v>80.0</v>
      </c>
      <c r="R246" s="38">
        <v>160.0</v>
      </c>
      <c r="S246" s="70" t="s">
        <v>2177</v>
      </c>
      <c r="T246" s="70" t="s">
        <v>2159</v>
      </c>
      <c r="U246" s="38" t="s">
        <v>2160</v>
      </c>
      <c r="V246" s="38" t="s">
        <v>298</v>
      </c>
      <c r="W246" s="38" t="s">
        <v>1939</v>
      </c>
      <c r="X246" s="122">
        <v>230.0</v>
      </c>
      <c r="Y246" s="40" t="s">
        <v>91</v>
      </c>
      <c r="Z246" s="38">
        <v>1.45</v>
      </c>
      <c r="AA246" s="38" t="s">
        <v>1941</v>
      </c>
      <c r="AB246" s="38" t="s">
        <v>93</v>
      </c>
      <c r="AC246" s="41" t="s">
        <v>2178</v>
      </c>
      <c r="AD246" s="38" t="s">
        <v>95</v>
      </c>
      <c r="AE246" s="84" t="s">
        <v>2162</v>
      </c>
      <c r="AF246" s="38"/>
      <c r="AG246" s="38" t="s">
        <v>98</v>
      </c>
      <c r="AH246" s="38" t="s">
        <v>99</v>
      </c>
      <c r="AI246" s="44" t="s">
        <v>100</v>
      </c>
      <c r="AJ246" s="44">
        <v>0.0</v>
      </c>
      <c r="AK246" s="63" t="str">
        <f t="shared" si="16"/>
        <v>https://getfile.dokpub.com/yandex/get/https://youtu.be/fBzqt_Rg45E/v1.mp4</v>
      </c>
      <c r="AL246" s="46" t="s">
        <v>102</v>
      </c>
      <c r="AM246" s="46" t="s">
        <v>103</v>
      </c>
      <c r="AN246" s="46" t="s">
        <v>104</v>
      </c>
      <c r="AO246" s="46" t="s">
        <v>105</v>
      </c>
      <c r="AP246" s="46" t="s">
        <v>106</v>
      </c>
      <c r="AQ246" s="46">
        <f t="shared" si="3"/>
        <v>660</v>
      </c>
      <c r="AR246" s="47">
        <f t="shared" si="4"/>
        <v>0.45</v>
      </c>
      <c r="AS246" s="46" t="s">
        <v>107</v>
      </c>
      <c r="AT246" s="46" t="s">
        <v>108</v>
      </c>
      <c r="AU246" s="46" t="s">
        <v>109</v>
      </c>
      <c r="AV246" s="46" t="s">
        <v>110</v>
      </c>
      <c r="AW246" s="46" t="s">
        <v>111</v>
      </c>
      <c r="AX246" s="48" t="s">
        <v>112</v>
      </c>
      <c r="AY246" s="49">
        <v>91.0</v>
      </c>
      <c r="AZ246" s="49">
        <v>149.0</v>
      </c>
      <c r="BA246" s="126">
        <f>BA244*3</f>
        <v>156</v>
      </c>
      <c r="BB246" s="127">
        <v>15.0</v>
      </c>
      <c r="BC246" s="127">
        <v>15.0</v>
      </c>
      <c r="BD246" s="51">
        <v>0.2</v>
      </c>
      <c r="BE246" s="46">
        <f t="shared" si="5"/>
        <v>110.4</v>
      </c>
      <c r="BF246" s="52"/>
      <c r="BG246" s="53">
        <f t="shared" si="6"/>
        <v>164.6</v>
      </c>
      <c r="BH246" s="53">
        <f t="shared" si="7"/>
        <v>106.6</v>
      </c>
      <c r="BI246" s="47">
        <f t="shared" si="8"/>
        <v>0.2981884058</v>
      </c>
      <c r="BJ246" s="47">
        <f t="shared" si="9"/>
        <v>0.193115942</v>
      </c>
      <c r="BK246" s="55">
        <f t="shared" si="10"/>
        <v>0.45</v>
      </c>
      <c r="BL246" s="56">
        <f t="shared" si="11"/>
        <v>664</v>
      </c>
      <c r="BM246" s="57">
        <f t="shared" si="12"/>
        <v>0.2954819277</v>
      </c>
      <c r="BN246" s="46">
        <f t="shared" si="13"/>
        <v>1.536</v>
      </c>
      <c r="BO246" s="46">
        <v>25.0</v>
      </c>
      <c r="BP246" s="46">
        <v>7.0</v>
      </c>
      <c r="BQ246" s="47">
        <v>1.25</v>
      </c>
      <c r="BR246" s="46">
        <f t="shared" si="14"/>
        <v>40</v>
      </c>
      <c r="BS246" s="46">
        <f t="shared" si="15"/>
        <v>109</v>
      </c>
      <c r="BT246" s="46" t="s">
        <v>131</v>
      </c>
      <c r="BU246" s="65"/>
      <c r="BV246" s="59"/>
      <c r="BW246" s="59"/>
      <c r="BX246" s="82" t="s">
        <v>1962</v>
      </c>
      <c r="BY246" s="61" t="str">
        <f t="shared" si="37"/>
        <v>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v>
      </c>
      <c r="BZ246" s="66" t="s">
        <v>2179</v>
      </c>
      <c r="CA246" s="59" t="s">
        <v>2178</v>
      </c>
      <c r="CB246" s="62"/>
      <c r="CC246" s="59"/>
    </row>
    <row r="247" ht="30.0" customHeight="1">
      <c r="A247" s="161" t="s">
        <v>1414</v>
      </c>
      <c r="B247" s="136" t="s">
        <v>2180</v>
      </c>
      <c r="C247" s="68" t="str">
        <f>IF('Стоп-лист'!C$41 = "стоп", "стоп" , "")</f>
        <v>стоп</v>
      </c>
      <c r="D247" s="29">
        <f t="shared" si="36"/>
        <v>0</v>
      </c>
      <c r="E247" s="30" t="s">
        <v>2181</v>
      </c>
      <c r="F247" s="104" t="s">
        <v>2182</v>
      </c>
      <c r="G247" s="105" t="s">
        <v>2183</v>
      </c>
      <c r="H247" s="33">
        <v>2200.0</v>
      </c>
      <c r="I247" s="34">
        <v>0.58</v>
      </c>
      <c r="J247" s="35">
        <f t="shared" si="2"/>
        <v>924</v>
      </c>
      <c r="K247" s="22" t="s">
        <v>2184</v>
      </c>
      <c r="L247" s="155" t="s">
        <v>1934</v>
      </c>
      <c r="M247" s="155" t="s">
        <v>1934</v>
      </c>
      <c r="N247" s="37" t="s">
        <v>584</v>
      </c>
      <c r="O247" s="38">
        <v>340.0</v>
      </c>
      <c r="P247" s="38">
        <v>140.0</v>
      </c>
      <c r="Q247" s="38">
        <v>110.0</v>
      </c>
      <c r="R247" s="38">
        <v>170.0</v>
      </c>
      <c r="S247" s="70" t="s">
        <v>2185</v>
      </c>
      <c r="T247" s="70" t="s">
        <v>2159</v>
      </c>
      <c r="U247" s="38" t="s">
        <v>2160</v>
      </c>
      <c r="V247" s="38" t="s">
        <v>298</v>
      </c>
      <c r="W247" s="38" t="s">
        <v>1939</v>
      </c>
      <c r="X247" s="122">
        <v>230.0</v>
      </c>
      <c r="Y247" s="40">
        <v>1.0</v>
      </c>
      <c r="Z247" s="38">
        <v>1.45</v>
      </c>
      <c r="AA247" s="38" t="s">
        <v>1941</v>
      </c>
      <c r="AB247" s="38" t="s">
        <v>93</v>
      </c>
      <c r="AC247" s="41" t="s">
        <v>2186</v>
      </c>
      <c r="AD247" s="38" t="s">
        <v>95</v>
      </c>
      <c r="AE247" s="84" t="s">
        <v>2162</v>
      </c>
      <c r="AF247" s="38"/>
      <c r="AG247" s="38" t="s">
        <v>98</v>
      </c>
      <c r="AH247" s="38" t="s">
        <v>99</v>
      </c>
      <c r="AI247" s="44" t="s">
        <v>100</v>
      </c>
      <c r="AJ247" s="44">
        <v>0.0</v>
      </c>
      <c r="AK247" s="63" t="str">
        <f t="shared" si="16"/>
        <v>https://getfile.dokpub.com/yandex/get/https://youtu.be/fBzqt_Rg45E/v1.mp4</v>
      </c>
      <c r="AL247" s="46" t="s">
        <v>102</v>
      </c>
      <c r="AM247" s="46" t="s">
        <v>103</v>
      </c>
      <c r="AN247" s="46" t="s">
        <v>104</v>
      </c>
      <c r="AO247" s="46" t="s">
        <v>105</v>
      </c>
      <c r="AP247" s="46" t="s">
        <v>106</v>
      </c>
      <c r="AQ247" s="46">
        <f t="shared" si="3"/>
        <v>1056</v>
      </c>
      <c r="AR247" s="47">
        <f t="shared" si="4"/>
        <v>0.52</v>
      </c>
      <c r="AS247" s="46" t="s">
        <v>107</v>
      </c>
      <c r="AT247" s="46" t="s">
        <v>108</v>
      </c>
      <c r="AU247" s="46" t="s">
        <v>109</v>
      </c>
      <c r="AV247" s="46" t="s">
        <v>110</v>
      </c>
      <c r="AW247" s="46" t="s">
        <v>111</v>
      </c>
      <c r="AX247" s="48" t="s">
        <v>112</v>
      </c>
      <c r="AY247" s="49">
        <v>114.0</v>
      </c>
      <c r="AZ247" s="49">
        <v>177.0</v>
      </c>
      <c r="BA247" s="126">
        <f>BA246*2</f>
        <v>312</v>
      </c>
      <c r="BB247" s="127">
        <v>20.0</v>
      </c>
      <c r="BC247" s="127">
        <v>20.0</v>
      </c>
      <c r="BD247" s="51">
        <v>0.2</v>
      </c>
      <c r="BE247" s="46">
        <f t="shared" si="5"/>
        <v>184.8</v>
      </c>
      <c r="BF247" s="52"/>
      <c r="BG247" s="53">
        <f t="shared" si="6"/>
        <v>273.2</v>
      </c>
      <c r="BH247" s="53">
        <f t="shared" si="7"/>
        <v>210.2</v>
      </c>
      <c r="BI247" s="47">
        <f t="shared" si="8"/>
        <v>0.2956709957</v>
      </c>
      <c r="BJ247" s="47">
        <f t="shared" si="9"/>
        <v>0.2274891775</v>
      </c>
      <c r="BK247" s="55">
        <f t="shared" si="10"/>
        <v>0.52</v>
      </c>
      <c r="BL247" s="56">
        <f t="shared" si="11"/>
        <v>1065</v>
      </c>
      <c r="BM247" s="57">
        <f t="shared" si="12"/>
        <v>0.303286385</v>
      </c>
      <c r="BN247" s="46">
        <f t="shared" si="13"/>
        <v>2.618</v>
      </c>
      <c r="BO247" s="46">
        <v>25.0</v>
      </c>
      <c r="BP247" s="46">
        <v>7.0</v>
      </c>
      <c r="BQ247" s="47">
        <v>1.25</v>
      </c>
      <c r="BR247" s="46">
        <f t="shared" si="14"/>
        <v>48.75</v>
      </c>
      <c r="BS247" s="46">
        <f t="shared" si="15"/>
        <v>128.25</v>
      </c>
      <c r="BT247" s="46" t="s">
        <v>139</v>
      </c>
      <c r="BU247" s="65"/>
      <c r="BV247" s="59"/>
      <c r="BW247" s="59"/>
      <c r="BX247" s="82" t="s">
        <v>2187</v>
      </c>
      <c r="BY247" s="61" t="str">
        <f t="shared" si="37"/>
        <v>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v>
      </c>
      <c r="BZ247" s="66" t="s">
        <v>2188</v>
      </c>
      <c r="CA247" s="59" t="s">
        <v>2186</v>
      </c>
      <c r="CB247" s="62"/>
      <c r="CC247" s="59"/>
    </row>
    <row r="248" ht="30.0" customHeight="1">
      <c r="A248" s="161" t="s">
        <v>1414</v>
      </c>
      <c r="B248" s="136" t="s">
        <v>2189</v>
      </c>
      <c r="C248" s="68" t="str">
        <f>IF('Стоп-лист'!C$41 = "стоп", "стоп" , "")</f>
        <v>стоп</v>
      </c>
      <c r="D248" s="29">
        <f t="shared" si="36"/>
        <v>0</v>
      </c>
      <c r="E248" s="30" t="s">
        <v>2190</v>
      </c>
      <c r="F248" s="104" t="s">
        <v>2191</v>
      </c>
      <c r="G248" s="105" t="s">
        <v>2192</v>
      </c>
      <c r="H248" s="33">
        <v>3300.0</v>
      </c>
      <c r="I248" s="34">
        <v>0.59</v>
      </c>
      <c r="J248" s="35">
        <f t="shared" si="2"/>
        <v>1353</v>
      </c>
      <c r="K248" s="22" t="s">
        <v>2193</v>
      </c>
      <c r="L248" s="155" t="s">
        <v>1934</v>
      </c>
      <c r="M248" s="155" t="s">
        <v>1934</v>
      </c>
      <c r="N248" s="37" t="s">
        <v>584</v>
      </c>
      <c r="O248" s="38">
        <v>500.0</v>
      </c>
      <c r="P248" s="38">
        <v>140.0</v>
      </c>
      <c r="Q248" s="38">
        <v>110.0</v>
      </c>
      <c r="R248" s="38">
        <v>220.0</v>
      </c>
      <c r="S248" s="70" t="s">
        <v>2194</v>
      </c>
      <c r="T248" s="70" t="s">
        <v>2159</v>
      </c>
      <c r="U248" s="38" t="s">
        <v>2160</v>
      </c>
      <c r="V248" s="38" t="s">
        <v>298</v>
      </c>
      <c r="W248" s="38" t="s">
        <v>1939</v>
      </c>
      <c r="X248" s="122">
        <v>230.0</v>
      </c>
      <c r="Y248" s="40">
        <v>1.5</v>
      </c>
      <c r="Z248" s="38">
        <v>1.45</v>
      </c>
      <c r="AA248" s="38" t="s">
        <v>1941</v>
      </c>
      <c r="AB248" s="38" t="s">
        <v>93</v>
      </c>
      <c r="AC248" s="41" t="s">
        <v>2195</v>
      </c>
      <c r="AD248" s="38" t="s">
        <v>95</v>
      </c>
      <c r="AE248" s="84" t="s">
        <v>2162</v>
      </c>
      <c r="AF248" s="38"/>
      <c r="AG248" s="38" t="s">
        <v>98</v>
      </c>
      <c r="AH248" s="38" t="s">
        <v>99</v>
      </c>
      <c r="AI248" s="44" t="s">
        <v>100</v>
      </c>
      <c r="AJ248" s="44">
        <v>0.0</v>
      </c>
      <c r="AK248" s="63" t="str">
        <f t="shared" si="16"/>
        <v>https://getfile.dokpub.com/yandex/get/https://youtu.be/fBzqt_Rg45E/v1.mp4</v>
      </c>
      <c r="AL248" s="46" t="s">
        <v>102</v>
      </c>
      <c r="AM248" s="46" t="s">
        <v>103</v>
      </c>
      <c r="AN248" s="46" t="s">
        <v>104</v>
      </c>
      <c r="AO248" s="46" t="s">
        <v>105</v>
      </c>
      <c r="AP248" s="46" t="s">
        <v>106</v>
      </c>
      <c r="AQ248" s="46">
        <f t="shared" si="3"/>
        <v>1485</v>
      </c>
      <c r="AR248" s="47">
        <f t="shared" si="4"/>
        <v>0.55</v>
      </c>
      <c r="AS248" s="46" t="s">
        <v>107</v>
      </c>
      <c r="AT248" s="46" t="s">
        <v>108</v>
      </c>
      <c r="AU248" s="46" t="s">
        <v>109</v>
      </c>
      <c r="AV248" s="46" t="s">
        <v>110</v>
      </c>
      <c r="AW248" s="46" t="s">
        <v>111</v>
      </c>
      <c r="AX248" s="48" t="s">
        <v>112</v>
      </c>
      <c r="AY248" s="49">
        <v>145.0</v>
      </c>
      <c r="AZ248" s="49">
        <v>214.0</v>
      </c>
      <c r="BA248" s="126">
        <f>BA246*3</f>
        <v>468</v>
      </c>
      <c r="BB248" s="127">
        <v>30.0</v>
      </c>
      <c r="BC248" s="127">
        <v>30.0</v>
      </c>
      <c r="BD248" s="51">
        <v>0.2</v>
      </c>
      <c r="BE248" s="46">
        <f t="shared" si="5"/>
        <v>270.6</v>
      </c>
      <c r="BF248" s="52"/>
      <c r="BG248" s="53">
        <f t="shared" si="6"/>
        <v>409.4</v>
      </c>
      <c r="BH248" s="53">
        <f t="shared" si="7"/>
        <v>340.4</v>
      </c>
      <c r="BI248" s="47">
        <f t="shared" si="8"/>
        <v>0.3025868441</v>
      </c>
      <c r="BJ248" s="47">
        <f t="shared" si="9"/>
        <v>0.2515890613</v>
      </c>
      <c r="BK248" s="55">
        <f t="shared" si="10"/>
        <v>0.55</v>
      </c>
      <c r="BL248" s="56">
        <f t="shared" si="11"/>
        <v>1511</v>
      </c>
      <c r="BM248" s="57">
        <f t="shared" si="12"/>
        <v>0.3089344805</v>
      </c>
      <c r="BN248" s="46">
        <f t="shared" si="13"/>
        <v>3.388</v>
      </c>
      <c r="BO248" s="46">
        <v>25.0</v>
      </c>
      <c r="BP248" s="46">
        <v>7.0</v>
      </c>
      <c r="BQ248" s="47">
        <v>1.25</v>
      </c>
      <c r="BR248" s="46">
        <f t="shared" si="14"/>
        <v>57.5</v>
      </c>
      <c r="BS248" s="46">
        <f t="shared" si="15"/>
        <v>156.5</v>
      </c>
      <c r="BT248" s="46" t="s">
        <v>147</v>
      </c>
      <c r="BU248" s="65"/>
      <c r="BV248" s="59"/>
      <c r="BW248" s="59"/>
      <c r="BX248" s="82" t="s">
        <v>2196</v>
      </c>
      <c r="BY248" s="61" t="str">
        <f t="shared" si="37"/>
        <v>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v>
      </c>
      <c r="BZ248" s="66" t="s">
        <v>2197</v>
      </c>
      <c r="CA248" s="59" t="s">
        <v>2195</v>
      </c>
      <c r="CB248" s="62"/>
      <c r="CC248" s="59"/>
    </row>
    <row r="249" ht="30.0" customHeight="1">
      <c r="A249" s="73"/>
      <c r="B249" s="162" t="s">
        <v>2198</v>
      </c>
      <c r="C249" s="28" t="s">
        <v>2199</v>
      </c>
      <c r="D249" s="29">
        <f t="shared" si="36"/>
        <v>0</v>
      </c>
      <c r="E249" s="30" t="s">
        <v>2200</v>
      </c>
      <c r="F249" s="104" t="s">
        <v>2201</v>
      </c>
      <c r="G249" s="105" t="s">
        <v>2202</v>
      </c>
      <c r="H249" s="33">
        <v>570.0</v>
      </c>
      <c r="I249" s="34">
        <v>0.15</v>
      </c>
      <c r="J249" s="35">
        <f t="shared" si="2"/>
        <v>485</v>
      </c>
      <c r="K249" s="30" t="s">
        <v>2203</v>
      </c>
      <c r="L249" s="22" t="s">
        <v>2204</v>
      </c>
      <c r="M249" s="22" t="s">
        <v>2204</v>
      </c>
      <c r="N249" s="163"/>
      <c r="O249" s="38">
        <v>125.0</v>
      </c>
      <c r="P249" s="38">
        <v>250.0</v>
      </c>
      <c r="Q249" s="38">
        <v>180.0</v>
      </c>
      <c r="R249" s="38">
        <v>10.0</v>
      </c>
      <c r="S249" s="39" t="s">
        <v>2205</v>
      </c>
      <c r="T249" s="39" t="s">
        <v>2206</v>
      </c>
      <c r="U249" s="38" t="s">
        <v>2207</v>
      </c>
      <c r="V249" s="38" t="s">
        <v>2208</v>
      </c>
      <c r="W249" s="164" t="s">
        <v>2209</v>
      </c>
      <c r="X249" s="38">
        <v>100.0</v>
      </c>
      <c r="Y249" s="165" t="s">
        <v>2210</v>
      </c>
      <c r="Z249" s="164">
        <v>0.25</v>
      </c>
      <c r="AA249" s="38" t="s">
        <v>1941</v>
      </c>
      <c r="AB249" s="38" t="s">
        <v>93</v>
      </c>
      <c r="AC249" s="107" t="str">
        <f>"https://getfile.dokpub.com/yandex/get/"&amp;S249&amp;"/1.jpg"&amp;", "&amp;"https://getfile.dokpub.com/yandex/get/"&amp;S249&amp;"/2.jpg"&amp;", "&amp;"https://getfile.dokpub.com/yandex/get/"&amp;S249&amp;"/3.jpg"&amp;", "&amp;"https://getfile.dokpub.com/yandex/get/"&amp;S249&amp;"/4.jpg"&amp;", "&amp;"https://getfile.dokpub.com/yandex/get/"&amp;S249&amp;"/5.jpg"</f>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AD249" s="38" t="s">
        <v>95</v>
      </c>
      <c r="AE249" s="74" t="s">
        <v>2211</v>
      </c>
      <c r="AF249" s="38"/>
      <c r="AG249" s="38" t="s">
        <v>98</v>
      </c>
      <c r="AH249" s="38" t="s">
        <v>2212</v>
      </c>
      <c r="AI249" s="166" t="s">
        <v>100</v>
      </c>
      <c r="AJ249" s="44">
        <v>0.0</v>
      </c>
      <c r="AK249" s="63" t="str">
        <f t="shared" si="16"/>
        <v>https://getfile.dokpub.com/yandex/get/https://disk.yandex.ru/i/NSVogsrquGLxAA/v1.mp4</v>
      </c>
      <c r="AL249" s="46" t="s">
        <v>2213</v>
      </c>
      <c r="AM249" s="46" t="s">
        <v>103</v>
      </c>
      <c r="AN249" s="46" t="s">
        <v>2214</v>
      </c>
      <c r="AO249" s="52"/>
      <c r="AP249" s="46" t="s">
        <v>106</v>
      </c>
      <c r="AQ249" s="46">
        <f t="shared" si="3"/>
        <v>599</v>
      </c>
      <c r="AR249" s="47">
        <f t="shared" si="4"/>
        <v>-0.05</v>
      </c>
      <c r="AS249" s="52"/>
      <c r="AT249" s="52"/>
      <c r="AU249" s="46" t="s">
        <v>109</v>
      </c>
      <c r="AV249" s="46" t="s">
        <v>110</v>
      </c>
      <c r="AW249" s="46" t="s">
        <v>111</v>
      </c>
      <c r="AX249" s="167" t="s">
        <v>2215</v>
      </c>
      <c r="AY249" s="49">
        <v>81.0</v>
      </c>
      <c r="AZ249" s="49">
        <v>137.0</v>
      </c>
      <c r="BA249" s="46">
        <v>147.0</v>
      </c>
      <c r="BB249" s="46">
        <v>10.0</v>
      </c>
      <c r="BC249" s="46">
        <v>10.0</v>
      </c>
      <c r="BD249" s="51">
        <v>0.2</v>
      </c>
      <c r="BE249" s="46">
        <f t="shared" si="5"/>
        <v>97</v>
      </c>
      <c r="BF249" s="52"/>
      <c r="BG249" s="53">
        <f t="shared" si="6"/>
        <v>140</v>
      </c>
      <c r="BH249" s="53">
        <f t="shared" si="7"/>
        <v>84</v>
      </c>
      <c r="BI249" s="47">
        <f t="shared" si="8"/>
        <v>0.2886597938</v>
      </c>
      <c r="BJ249" s="47">
        <f t="shared" si="9"/>
        <v>0.1731958763</v>
      </c>
      <c r="BK249" s="55">
        <f t="shared" si="10"/>
        <v>-0.05</v>
      </c>
      <c r="BL249" s="56">
        <f t="shared" si="11"/>
        <v>598</v>
      </c>
      <c r="BM249" s="57">
        <f t="shared" si="12"/>
        <v>0.291638796</v>
      </c>
      <c r="BN249" s="46">
        <f t="shared" si="13"/>
        <v>0.45</v>
      </c>
      <c r="BO249" s="46">
        <v>25.0</v>
      </c>
      <c r="BP249" s="46">
        <v>7.0</v>
      </c>
      <c r="BQ249" s="47">
        <v>1.25</v>
      </c>
      <c r="BR249" s="46">
        <f t="shared" si="14"/>
        <v>31.25</v>
      </c>
      <c r="BS249" s="46">
        <f t="shared" si="15"/>
        <v>105.75</v>
      </c>
      <c r="BT249" s="46" t="s">
        <v>2216</v>
      </c>
      <c r="BU249" s="120"/>
      <c r="BV249" s="121"/>
      <c r="BW249" s="121"/>
      <c r="BX249" s="60"/>
      <c r="BY249" s="61" t="str">
        <f t="shared" si="37"/>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BZ249" s="66" t="s">
        <v>2217</v>
      </c>
      <c r="CA249" s="121"/>
      <c r="CB249" s="62"/>
      <c r="CC249" s="59"/>
    </row>
    <row r="250" ht="30.0" customHeight="1">
      <c r="A250" s="73"/>
      <c r="B250" s="162" t="s">
        <v>2218</v>
      </c>
      <c r="C250" s="28" t="s">
        <v>2199</v>
      </c>
      <c r="D250" s="29">
        <f t="shared" si="36"/>
        <v>0</v>
      </c>
      <c r="E250" s="30" t="s">
        <v>2219</v>
      </c>
      <c r="F250" s="104" t="s">
        <v>2220</v>
      </c>
      <c r="G250" s="105" t="s">
        <v>2221</v>
      </c>
      <c r="H250" s="33">
        <v>570.0</v>
      </c>
      <c r="I250" s="34">
        <v>0.08</v>
      </c>
      <c r="J250" s="35">
        <f t="shared" si="2"/>
        <v>524</v>
      </c>
      <c r="K250" s="30" t="s">
        <v>2219</v>
      </c>
      <c r="L250" s="22" t="s">
        <v>2204</v>
      </c>
      <c r="M250" s="22" t="s">
        <v>2204</v>
      </c>
      <c r="N250" s="163"/>
      <c r="O250" s="38">
        <v>125.0</v>
      </c>
      <c r="P250" s="38">
        <v>250.0</v>
      </c>
      <c r="Q250" s="38">
        <v>20.0</v>
      </c>
      <c r="R250" s="38">
        <v>330.0</v>
      </c>
      <c r="S250" s="70" t="s">
        <v>2222</v>
      </c>
      <c r="T250" s="70" t="s">
        <v>2223</v>
      </c>
      <c r="U250" s="38" t="s">
        <v>2224</v>
      </c>
      <c r="V250" s="38" t="s">
        <v>2225</v>
      </c>
      <c r="W250" s="38" t="s">
        <v>2209</v>
      </c>
      <c r="X250" s="38">
        <v>100.0</v>
      </c>
      <c r="Y250" s="40" t="s">
        <v>2226</v>
      </c>
      <c r="Z250" s="38">
        <v>0.25</v>
      </c>
      <c r="AA250" s="38" t="s">
        <v>1941</v>
      </c>
      <c r="AB250" s="38" t="s">
        <v>93</v>
      </c>
      <c r="AC250" s="107" t="str">
        <f>"https://getfile.dokpub.com/yandex/get/"&amp;S250&amp;"/1.jpg"&amp;", "&amp;"https://getfile.dokpub.com/yandex/get/"&amp;S250&amp;"/2.jpg"&amp;", "&amp;"https://getfile.dokpub.com/yandex/get/"&amp;S250&amp;"/3.jpg"&amp;""</f>
        <v>https://getfile.dokpub.com/yandex/get/https://disk.yandex.ru/d/3fkysY4Ozg4Syw/1.jpg, https://getfile.dokpub.com/yandex/get/https://disk.yandex.ru/d/3fkysY4Ozg4Syw/2.jpg, https://getfile.dokpub.com/yandex/get/https://disk.yandex.ru/d/3fkysY4Ozg4Syw/3.jpg</v>
      </c>
      <c r="AD250" s="38" t="s">
        <v>95</v>
      </c>
      <c r="AE250" s="75" t="s">
        <v>2227</v>
      </c>
      <c r="AF250" s="38"/>
      <c r="AG250" s="38" t="s">
        <v>98</v>
      </c>
      <c r="AH250" s="38" t="s">
        <v>2212</v>
      </c>
      <c r="AI250" s="166" t="s">
        <v>100</v>
      </c>
      <c r="AJ250" s="44">
        <v>0.0</v>
      </c>
      <c r="AK250" s="63" t="str">
        <f t="shared" si="16"/>
        <v>https://getfile.dokpub.com/yandex/get/https://disk.yandex.ru/i/0rGQG7eCDkguOw/v1.mp4</v>
      </c>
      <c r="AL250" s="46" t="s">
        <v>2228</v>
      </c>
      <c r="AM250" s="46" t="s">
        <v>103</v>
      </c>
      <c r="AN250" s="46" t="s">
        <v>104</v>
      </c>
      <c r="AO250" s="52"/>
      <c r="AP250" s="46" t="s">
        <v>106</v>
      </c>
      <c r="AQ250" s="46">
        <f t="shared" si="3"/>
        <v>650</v>
      </c>
      <c r="AR250" s="47">
        <f t="shared" si="4"/>
        <v>-0.14</v>
      </c>
      <c r="AS250" s="52"/>
      <c r="AT250" s="52"/>
      <c r="AU250" s="46" t="s">
        <v>109</v>
      </c>
      <c r="AV250" s="46" t="s">
        <v>110</v>
      </c>
      <c r="AW250" s="46" t="s">
        <v>111</v>
      </c>
      <c r="AX250" s="167" t="s">
        <v>2215</v>
      </c>
      <c r="AY250" s="49">
        <v>83.0</v>
      </c>
      <c r="AZ250" s="49">
        <v>140.0</v>
      </c>
      <c r="BA250" s="46">
        <v>168.0</v>
      </c>
      <c r="BB250" s="46">
        <v>10.0</v>
      </c>
      <c r="BC250" s="46">
        <v>10.0</v>
      </c>
      <c r="BD250" s="51">
        <v>0.2</v>
      </c>
      <c r="BE250" s="46">
        <f t="shared" si="5"/>
        <v>104.8</v>
      </c>
      <c r="BF250" s="52"/>
      <c r="BG250" s="53">
        <f t="shared" si="6"/>
        <v>148.2</v>
      </c>
      <c r="BH250" s="53">
        <f t="shared" si="7"/>
        <v>91.2</v>
      </c>
      <c r="BI250" s="47">
        <f t="shared" si="8"/>
        <v>0.2828244275</v>
      </c>
      <c r="BJ250" s="47">
        <f t="shared" si="9"/>
        <v>0.1740458015</v>
      </c>
      <c r="BK250" s="55">
        <f t="shared" si="10"/>
        <v>-0.14</v>
      </c>
      <c r="BL250" s="56">
        <f t="shared" si="11"/>
        <v>645</v>
      </c>
      <c r="BM250" s="57">
        <f t="shared" si="12"/>
        <v>0.2914728682</v>
      </c>
      <c r="BN250" s="46">
        <f t="shared" si="13"/>
        <v>1.65</v>
      </c>
      <c r="BO250" s="46">
        <v>25.0</v>
      </c>
      <c r="BP250" s="46">
        <v>7.0</v>
      </c>
      <c r="BQ250" s="47">
        <v>1.25</v>
      </c>
      <c r="BR250" s="46">
        <f t="shared" si="14"/>
        <v>40</v>
      </c>
      <c r="BS250" s="46">
        <f t="shared" si="15"/>
        <v>100</v>
      </c>
      <c r="BT250" s="46" t="s">
        <v>2229</v>
      </c>
      <c r="BU250" s="120"/>
      <c r="BV250" s="121"/>
      <c r="BW250" s="121"/>
      <c r="BX250" s="60"/>
      <c r="BY250" s="61" t="str">
        <f t="shared" si="37"/>
        <v>https://getfile.dokpub.com/yandex/get/https://disk.yandex.ru/d/3fkysY4Ozg4Syw/1.jpg, https://getfile.dokpub.com/yandex/get/https://disk.yandex.ru/d/3fkysY4Ozg4Syw/2.jpg, https://getfile.dokpub.com/yandex/get/https://disk.yandex.ru/d/3fkysY4Ozg4Syw/3.jpg, https://getfile.dokpub.com/yandex/get/https://disk.yandex.ru/d/3fkysY4Ozg4Syw/4.jpg, https://getfile.dokpub.com/yandex/get/https://disk.yandex.ru/d/3fkysY4Ozg4Syw/5.jpg</v>
      </c>
      <c r="BZ250" s="66" t="s">
        <v>2230</v>
      </c>
      <c r="CA250" s="121"/>
      <c r="CB250" s="62"/>
      <c r="CC250" s="59"/>
    </row>
    <row r="251" ht="30.0" customHeight="1">
      <c r="A251" s="73"/>
      <c r="B251" s="162" t="s">
        <v>2231</v>
      </c>
      <c r="C251" s="28" t="s">
        <v>2199</v>
      </c>
      <c r="D251" s="29">
        <f t="shared" si="36"/>
        <v>0</v>
      </c>
      <c r="E251" s="30" t="s">
        <v>2232</v>
      </c>
      <c r="F251" s="104" t="s">
        <v>2233</v>
      </c>
      <c r="G251" s="105" t="s">
        <v>2234</v>
      </c>
      <c r="H251" s="33">
        <v>571.0</v>
      </c>
      <c r="I251" s="34">
        <v>0.08</v>
      </c>
      <c r="J251" s="35">
        <f t="shared" si="2"/>
        <v>525</v>
      </c>
      <c r="K251" s="30" t="s">
        <v>2232</v>
      </c>
      <c r="L251" s="22" t="s">
        <v>2204</v>
      </c>
      <c r="M251" s="22" t="s">
        <v>2204</v>
      </c>
      <c r="N251" s="163"/>
      <c r="O251" s="38">
        <v>125.0</v>
      </c>
      <c r="P251" s="38">
        <v>300.0</v>
      </c>
      <c r="Q251" s="38">
        <v>20.0</v>
      </c>
      <c r="R251" s="38">
        <v>400.0</v>
      </c>
      <c r="S251" s="74" t="s">
        <v>2235</v>
      </c>
      <c r="T251" s="70" t="s">
        <v>2236</v>
      </c>
      <c r="U251" s="38" t="s">
        <v>2237</v>
      </c>
      <c r="V251" s="38" t="s">
        <v>2238</v>
      </c>
      <c r="W251" s="38" t="s">
        <v>2209</v>
      </c>
      <c r="X251" s="38">
        <v>100.0</v>
      </c>
      <c r="Y251" s="40" t="s">
        <v>2226</v>
      </c>
      <c r="Z251" s="38">
        <v>0.25</v>
      </c>
      <c r="AA251" s="38" t="s">
        <v>1941</v>
      </c>
      <c r="AB251" s="38" t="s">
        <v>93</v>
      </c>
      <c r="AC251" s="107" t="str">
        <f t="shared" ref="AC251:AC296" si="38">"https://getfile.dokpub.com/yandex/get/"&amp;S251&amp;"/1.jpg"&amp;", "&amp;"https://getfile.dokpub.com/yandex/get/"&amp;S251&amp;"/2.jpg"&amp;", "&amp;"https://getfile.dokpub.com/yandex/get/"&amp;S251&amp;"/3.jpg"&amp;", "&amp;"https://getfile.dokpub.com/yandex/get/"&amp;S251&amp;"/4.jpg"&amp;", "&amp;"https://getfile.dokpub.com/yandex/get/"&amp;S251&amp;"/5.jpg"</f>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AD251" s="38" t="s">
        <v>95</v>
      </c>
      <c r="AE251" s="75" t="s">
        <v>2239</v>
      </c>
      <c r="AF251" s="38"/>
      <c r="AG251" s="38" t="s">
        <v>98</v>
      </c>
      <c r="AH251" s="38" t="s">
        <v>2212</v>
      </c>
      <c r="AI251" s="166" t="s">
        <v>100</v>
      </c>
      <c r="AJ251" s="44">
        <v>0.0</v>
      </c>
      <c r="AK251" s="63" t="str">
        <f t="shared" si="16"/>
        <v>https://getfile.dokpub.com/yandex/get/https://disk.yandex.ru/d/wV3NhIlfLZxBDQ/v1.mp4</v>
      </c>
      <c r="AL251" s="46" t="s">
        <v>2228</v>
      </c>
      <c r="AM251" s="46" t="s">
        <v>103</v>
      </c>
      <c r="AN251" s="46" t="s">
        <v>104</v>
      </c>
      <c r="AO251" s="52"/>
      <c r="AP251" s="46" t="s">
        <v>106</v>
      </c>
      <c r="AQ251" s="46">
        <f t="shared" si="3"/>
        <v>651</v>
      </c>
      <c r="AR251" s="47">
        <f t="shared" si="4"/>
        <v>-0.14</v>
      </c>
      <c r="AS251" s="52"/>
      <c r="AT251" s="52"/>
      <c r="AU251" s="46" t="s">
        <v>109</v>
      </c>
      <c r="AV251" s="46" t="s">
        <v>110</v>
      </c>
      <c r="AW251" s="46" t="s">
        <v>111</v>
      </c>
      <c r="AX251" s="167" t="s">
        <v>112</v>
      </c>
      <c r="AY251" s="49">
        <v>83.0</v>
      </c>
      <c r="AZ251" s="49">
        <v>140.0</v>
      </c>
      <c r="BA251" s="46">
        <v>168.0</v>
      </c>
      <c r="BB251" s="46">
        <v>10.0</v>
      </c>
      <c r="BC251" s="46">
        <v>10.0</v>
      </c>
      <c r="BD251" s="51">
        <v>0.2</v>
      </c>
      <c r="BE251" s="46">
        <f t="shared" si="5"/>
        <v>105</v>
      </c>
      <c r="BF251" s="52"/>
      <c r="BG251" s="53">
        <f t="shared" si="6"/>
        <v>149</v>
      </c>
      <c r="BH251" s="53">
        <f t="shared" si="7"/>
        <v>92</v>
      </c>
      <c r="BI251" s="47">
        <f t="shared" si="8"/>
        <v>0.2838095238</v>
      </c>
      <c r="BJ251" s="47">
        <f t="shared" si="9"/>
        <v>0.1752380952</v>
      </c>
      <c r="BK251" s="55">
        <f t="shared" si="10"/>
        <v>-0.14</v>
      </c>
      <c r="BL251" s="56">
        <f t="shared" si="11"/>
        <v>646</v>
      </c>
      <c r="BM251" s="57">
        <f t="shared" si="12"/>
        <v>0.2922600619</v>
      </c>
      <c r="BN251" s="46">
        <f t="shared" si="13"/>
        <v>2.4</v>
      </c>
      <c r="BO251" s="46">
        <v>25.0</v>
      </c>
      <c r="BP251" s="46">
        <v>7.0</v>
      </c>
      <c r="BQ251" s="47">
        <v>1.25</v>
      </c>
      <c r="BR251" s="46">
        <f t="shared" si="14"/>
        <v>48.75</v>
      </c>
      <c r="BS251" s="46">
        <f t="shared" si="15"/>
        <v>91.25</v>
      </c>
      <c r="BT251" s="46" t="s">
        <v>2229</v>
      </c>
      <c r="BU251" s="120"/>
      <c r="BV251" s="121"/>
      <c r="BW251" s="121"/>
      <c r="BX251" s="60"/>
      <c r="BY251" s="61" t="str">
        <f t="shared" si="37"/>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BZ251" s="66"/>
      <c r="CA251" s="121"/>
      <c r="CB251" s="62"/>
      <c r="CC251" s="59"/>
    </row>
    <row r="252" ht="30.0" customHeight="1">
      <c r="A252" s="73"/>
      <c r="B252" s="162" t="s">
        <v>2240</v>
      </c>
      <c r="C252" s="28" t="s">
        <v>2199</v>
      </c>
      <c r="D252" s="29">
        <f t="shared" si="36"/>
        <v>0</v>
      </c>
      <c r="E252" s="30" t="s">
        <v>2241</v>
      </c>
      <c r="F252" s="104" t="s">
        <v>2242</v>
      </c>
      <c r="G252" s="105" t="s">
        <v>2243</v>
      </c>
      <c r="H252" s="33">
        <v>570.0</v>
      </c>
      <c r="I252" s="34">
        <v>0.08</v>
      </c>
      <c r="J252" s="35">
        <f t="shared" si="2"/>
        <v>524</v>
      </c>
      <c r="K252" s="30" t="s">
        <v>2241</v>
      </c>
      <c r="L252" s="22" t="s">
        <v>2204</v>
      </c>
      <c r="M252" s="22" t="s">
        <v>2204</v>
      </c>
      <c r="N252" s="163"/>
      <c r="O252" s="38">
        <v>125.0</v>
      </c>
      <c r="P252" s="38">
        <v>250.0</v>
      </c>
      <c r="Q252" s="38">
        <v>20.0</v>
      </c>
      <c r="R252" s="38">
        <v>330.0</v>
      </c>
      <c r="S252" s="39" t="s">
        <v>2244</v>
      </c>
      <c r="T252" s="70" t="s">
        <v>2245</v>
      </c>
      <c r="U252" s="38" t="s">
        <v>2246</v>
      </c>
      <c r="V252" s="38" t="s">
        <v>2247</v>
      </c>
      <c r="W252" s="38" t="s">
        <v>2209</v>
      </c>
      <c r="X252" s="38">
        <v>100.0</v>
      </c>
      <c r="Y252" s="40" t="s">
        <v>2226</v>
      </c>
      <c r="Z252" s="38">
        <v>0.25</v>
      </c>
      <c r="AA252" s="38" t="s">
        <v>1941</v>
      </c>
      <c r="AB252" s="38" t="s">
        <v>93</v>
      </c>
      <c r="AC252" s="107" t="str">
        <f t="shared" si="38"/>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AD252" s="38" t="s">
        <v>95</v>
      </c>
      <c r="AE252" s="75" t="s">
        <v>2248</v>
      </c>
      <c r="AF252" s="38"/>
      <c r="AG252" s="38" t="s">
        <v>98</v>
      </c>
      <c r="AH252" s="38" t="s">
        <v>2212</v>
      </c>
      <c r="AI252" s="166" t="s">
        <v>100</v>
      </c>
      <c r="AJ252" s="44">
        <v>0.0</v>
      </c>
      <c r="AK252" s="63" t="str">
        <f t="shared" si="16"/>
        <v>https://getfile.dokpub.com/yandex/get/https://disk.yandex.ru/d/uPuGcDlmqJ9sqA/v1.mp4</v>
      </c>
      <c r="AL252" s="46" t="s">
        <v>2228</v>
      </c>
      <c r="AM252" s="46" t="s">
        <v>103</v>
      </c>
      <c r="AN252" s="46" t="s">
        <v>104</v>
      </c>
      <c r="AO252" s="52"/>
      <c r="AP252" s="46" t="s">
        <v>106</v>
      </c>
      <c r="AQ252" s="46">
        <f t="shared" si="3"/>
        <v>650</v>
      </c>
      <c r="AR252" s="47">
        <f t="shared" si="4"/>
        <v>-0.14</v>
      </c>
      <c r="AS252" s="52"/>
      <c r="AT252" s="52"/>
      <c r="AU252" s="46" t="s">
        <v>109</v>
      </c>
      <c r="AV252" s="46" t="s">
        <v>110</v>
      </c>
      <c r="AW252" s="46" t="s">
        <v>111</v>
      </c>
      <c r="AX252" s="167" t="s">
        <v>2215</v>
      </c>
      <c r="AY252" s="49">
        <v>83.0</v>
      </c>
      <c r="AZ252" s="49">
        <v>140.0</v>
      </c>
      <c r="BA252" s="46">
        <v>168.0</v>
      </c>
      <c r="BB252" s="46">
        <v>10.0</v>
      </c>
      <c r="BC252" s="46">
        <v>10.0</v>
      </c>
      <c r="BD252" s="51">
        <v>0.2</v>
      </c>
      <c r="BE252" s="46">
        <f t="shared" si="5"/>
        <v>104.8</v>
      </c>
      <c r="BF252" s="52"/>
      <c r="BG252" s="53">
        <f t="shared" si="6"/>
        <v>148.2</v>
      </c>
      <c r="BH252" s="53">
        <f t="shared" si="7"/>
        <v>91.2</v>
      </c>
      <c r="BI252" s="47">
        <f t="shared" si="8"/>
        <v>0.2828244275</v>
      </c>
      <c r="BJ252" s="47">
        <f t="shared" si="9"/>
        <v>0.1740458015</v>
      </c>
      <c r="BK252" s="55">
        <f t="shared" si="10"/>
        <v>-0.14</v>
      </c>
      <c r="BL252" s="56">
        <f t="shared" si="11"/>
        <v>645</v>
      </c>
      <c r="BM252" s="57">
        <f t="shared" si="12"/>
        <v>0.2914728682</v>
      </c>
      <c r="BN252" s="46">
        <f t="shared" si="13"/>
        <v>1.65</v>
      </c>
      <c r="BO252" s="46">
        <v>25.0</v>
      </c>
      <c r="BP252" s="46">
        <v>7.0</v>
      </c>
      <c r="BQ252" s="47">
        <v>1.25</v>
      </c>
      <c r="BR252" s="46">
        <f t="shared" si="14"/>
        <v>40</v>
      </c>
      <c r="BS252" s="46">
        <f t="shared" si="15"/>
        <v>100</v>
      </c>
      <c r="BT252" s="46" t="s">
        <v>2229</v>
      </c>
      <c r="BU252" s="120"/>
      <c r="BV252" s="121"/>
      <c r="BW252" s="121"/>
      <c r="BX252" s="60"/>
      <c r="BY252" s="61" t="str">
        <f t="shared" si="37"/>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BZ252" s="66" t="s">
        <v>2249</v>
      </c>
      <c r="CA252" s="121"/>
      <c r="CB252" s="62"/>
      <c r="CC252" s="59"/>
    </row>
    <row r="253" ht="30.0" customHeight="1">
      <c r="A253" s="73"/>
      <c r="B253" s="162" t="s">
        <v>2250</v>
      </c>
      <c r="C253" s="28" t="s">
        <v>2199</v>
      </c>
      <c r="D253" s="29">
        <f t="shared" si="36"/>
        <v>0</v>
      </c>
      <c r="E253" s="30" t="s">
        <v>2251</v>
      </c>
      <c r="F253" s="104" t="s">
        <v>2252</v>
      </c>
      <c r="G253" s="105" t="s">
        <v>2253</v>
      </c>
      <c r="H253" s="33">
        <v>570.0</v>
      </c>
      <c r="I253" s="34">
        <v>0.07</v>
      </c>
      <c r="J253" s="35">
        <f t="shared" si="2"/>
        <v>530</v>
      </c>
      <c r="K253" s="30" t="s">
        <v>2251</v>
      </c>
      <c r="L253" s="22" t="s">
        <v>2204</v>
      </c>
      <c r="M253" s="22" t="s">
        <v>2204</v>
      </c>
      <c r="N253" s="163"/>
      <c r="O253" s="38">
        <v>125.0</v>
      </c>
      <c r="P253" s="38">
        <v>300.0</v>
      </c>
      <c r="Q253" s="38">
        <v>20.0</v>
      </c>
      <c r="R253" s="38">
        <v>400.0</v>
      </c>
      <c r="S253" s="39" t="s">
        <v>2254</v>
      </c>
      <c r="T253" s="70" t="s">
        <v>2255</v>
      </c>
      <c r="U253" s="38" t="s">
        <v>2256</v>
      </c>
      <c r="V253" s="38" t="s">
        <v>2257</v>
      </c>
      <c r="W253" s="38" t="s">
        <v>2209</v>
      </c>
      <c r="X253" s="38">
        <v>100.0</v>
      </c>
      <c r="Y253" s="40" t="s">
        <v>2226</v>
      </c>
      <c r="Z253" s="38">
        <v>0.25</v>
      </c>
      <c r="AA253" s="38" t="s">
        <v>1941</v>
      </c>
      <c r="AB253" s="38" t="s">
        <v>93</v>
      </c>
      <c r="AC253" s="107" t="str">
        <f t="shared" si="38"/>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AD253" s="38" t="s">
        <v>95</v>
      </c>
      <c r="AE253" s="75" t="s">
        <v>2258</v>
      </c>
      <c r="AF253" s="38"/>
      <c r="AG253" s="38" t="s">
        <v>98</v>
      </c>
      <c r="AH253" s="38" t="s">
        <v>2212</v>
      </c>
      <c r="AI253" s="166" t="s">
        <v>100</v>
      </c>
      <c r="AJ253" s="44">
        <v>0.0</v>
      </c>
      <c r="AK253" s="63" t="str">
        <f t="shared" si="16"/>
        <v>https://getfile.dokpub.com/yandex/get/https://disk.yandex.ru/d/8jCaUgEKP0V4wQ/v1.mp4</v>
      </c>
      <c r="AL253" s="46" t="s">
        <v>2228</v>
      </c>
      <c r="AM253" s="46" t="s">
        <v>103</v>
      </c>
      <c r="AN253" s="46" t="s">
        <v>104</v>
      </c>
      <c r="AO253" s="52"/>
      <c r="AP253" s="46" t="s">
        <v>106</v>
      </c>
      <c r="AQ253" s="46">
        <f t="shared" si="3"/>
        <v>650</v>
      </c>
      <c r="AR253" s="47">
        <f t="shared" si="4"/>
        <v>-0.14</v>
      </c>
      <c r="AS253" s="52"/>
      <c r="AT253" s="52"/>
      <c r="AU253" s="46" t="s">
        <v>109</v>
      </c>
      <c r="AV253" s="46" t="s">
        <v>110</v>
      </c>
      <c r="AW253" s="46" t="s">
        <v>111</v>
      </c>
      <c r="AX253" s="167" t="s">
        <v>112</v>
      </c>
      <c r="AY253" s="49">
        <v>84.0</v>
      </c>
      <c r="AZ253" s="49">
        <v>141.0</v>
      </c>
      <c r="BA253" s="46">
        <v>168.0</v>
      </c>
      <c r="BB253" s="46">
        <v>10.0</v>
      </c>
      <c r="BC253" s="46">
        <v>10.0</v>
      </c>
      <c r="BD253" s="51">
        <v>0.2</v>
      </c>
      <c r="BE253" s="46">
        <f t="shared" si="5"/>
        <v>106</v>
      </c>
      <c r="BF253" s="52"/>
      <c r="BG253" s="53">
        <f t="shared" si="6"/>
        <v>152</v>
      </c>
      <c r="BH253" s="53">
        <f t="shared" si="7"/>
        <v>95</v>
      </c>
      <c r="BI253" s="47">
        <f t="shared" si="8"/>
        <v>0.2867924528</v>
      </c>
      <c r="BJ253" s="47">
        <f t="shared" si="9"/>
        <v>0.179245283</v>
      </c>
      <c r="BK253" s="55">
        <f t="shared" si="10"/>
        <v>-0.14</v>
      </c>
      <c r="BL253" s="56">
        <f t="shared" si="11"/>
        <v>649</v>
      </c>
      <c r="BM253" s="57">
        <f t="shared" si="12"/>
        <v>0.2930662558</v>
      </c>
      <c r="BN253" s="46">
        <f t="shared" si="13"/>
        <v>2.4</v>
      </c>
      <c r="BO253" s="46">
        <v>25.0</v>
      </c>
      <c r="BP253" s="46">
        <v>7.0</v>
      </c>
      <c r="BQ253" s="47">
        <v>1.25</v>
      </c>
      <c r="BR253" s="46">
        <f t="shared" si="14"/>
        <v>48.75</v>
      </c>
      <c r="BS253" s="46">
        <f t="shared" si="15"/>
        <v>92.25</v>
      </c>
      <c r="BT253" s="46" t="s">
        <v>2229</v>
      </c>
      <c r="BU253" s="120"/>
      <c r="BV253" s="121"/>
      <c r="BW253" s="121"/>
      <c r="BX253" s="60"/>
      <c r="BY253" s="61" t="str">
        <f t="shared" si="37"/>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BZ253" s="66" t="s">
        <v>2259</v>
      </c>
      <c r="CA253" s="121"/>
      <c r="CB253" s="62"/>
      <c r="CC253" s="59"/>
    </row>
    <row r="254" ht="30.0" customHeight="1">
      <c r="A254" s="73"/>
      <c r="B254" s="162" t="s">
        <v>2260</v>
      </c>
      <c r="C254" s="28" t="s">
        <v>2199</v>
      </c>
      <c r="D254" s="29">
        <f t="shared" si="36"/>
        <v>0</v>
      </c>
      <c r="E254" s="30" t="s">
        <v>2261</v>
      </c>
      <c r="F254" s="104" t="s">
        <v>2262</v>
      </c>
      <c r="G254" s="105" t="s">
        <v>2263</v>
      </c>
      <c r="H254" s="33">
        <v>570.0</v>
      </c>
      <c r="I254" s="34">
        <v>0.08</v>
      </c>
      <c r="J254" s="35">
        <f t="shared" si="2"/>
        <v>524</v>
      </c>
      <c r="K254" s="30" t="s">
        <v>2261</v>
      </c>
      <c r="L254" s="22" t="s">
        <v>2204</v>
      </c>
      <c r="M254" s="22" t="s">
        <v>2204</v>
      </c>
      <c r="N254" s="163"/>
      <c r="O254" s="38">
        <v>125.0</v>
      </c>
      <c r="P254" s="38">
        <v>250.0</v>
      </c>
      <c r="Q254" s="38">
        <v>20.0</v>
      </c>
      <c r="R254" s="38">
        <v>330.0</v>
      </c>
      <c r="S254" s="70" t="s">
        <v>2264</v>
      </c>
      <c r="T254" s="70" t="s">
        <v>2265</v>
      </c>
      <c r="U254" s="38" t="s">
        <v>2266</v>
      </c>
      <c r="V254" s="38" t="s">
        <v>2267</v>
      </c>
      <c r="W254" s="38" t="s">
        <v>2209</v>
      </c>
      <c r="X254" s="38">
        <v>100.0</v>
      </c>
      <c r="Y254" s="40" t="s">
        <v>2226</v>
      </c>
      <c r="Z254" s="38">
        <v>0.25</v>
      </c>
      <c r="AA254" s="38" t="s">
        <v>1941</v>
      </c>
      <c r="AB254" s="38" t="s">
        <v>93</v>
      </c>
      <c r="AC254" s="107" t="str">
        <f t="shared" si="38"/>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AD254" s="38" t="s">
        <v>95</v>
      </c>
      <c r="AE254" s="75" t="s">
        <v>2268</v>
      </c>
      <c r="AF254" s="38"/>
      <c r="AG254" s="38" t="s">
        <v>98</v>
      </c>
      <c r="AH254" s="38" t="s">
        <v>2212</v>
      </c>
      <c r="AI254" s="166" t="s">
        <v>100</v>
      </c>
      <c r="AJ254" s="44">
        <v>0.0</v>
      </c>
      <c r="AK254" s="63" t="str">
        <f t="shared" si="16"/>
        <v>https://getfile.dokpub.com/yandex/get/https://disk.yandex.ru/d/xRJDbFb2vzwpxA/v1.mp4</v>
      </c>
      <c r="AL254" s="46" t="s">
        <v>2228</v>
      </c>
      <c r="AM254" s="46" t="s">
        <v>103</v>
      </c>
      <c r="AN254" s="46" t="s">
        <v>104</v>
      </c>
      <c r="AO254" s="52"/>
      <c r="AP254" s="46" t="s">
        <v>106</v>
      </c>
      <c r="AQ254" s="46">
        <f t="shared" si="3"/>
        <v>650</v>
      </c>
      <c r="AR254" s="47">
        <f t="shared" si="4"/>
        <v>-0.14</v>
      </c>
      <c r="AS254" s="52"/>
      <c r="AT254" s="52"/>
      <c r="AU254" s="46" t="s">
        <v>109</v>
      </c>
      <c r="AV254" s="46" t="s">
        <v>110</v>
      </c>
      <c r="AW254" s="46" t="s">
        <v>111</v>
      </c>
      <c r="AX254" s="167" t="s">
        <v>112</v>
      </c>
      <c r="AY254" s="49">
        <v>83.0</v>
      </c>
      <c r="AZ254" s="49">
        <v>140.0</v>
      </c>
      <c r="BA254" s="46">
        <v>168.0</v>
      </c>
      <c r="BB254" s="46">
        <v>10.0</v>
      </c>
      <c r="BC254" s="46">
        <v>10.0</v>
      </c>
      <c r="BD254" s="51">
        <v>0.2</v>
      </c>
      <c r="BE254" s="46">
        <f t="shared" si="5"/>
        <v>104.8</v>
      </c>
      <c r="BF254" s="52"/>
      <c r="BG254" s="53">
        <f t="shared" si="6"/>
        <v>148.2</v>
      </c>
      <c r="BH254" s="53">
        <f t="shared" si="7"/>
        <v>91.2</v>
      </c>
      <c r="BI254" s="47">
        <f t="shared" si="8"/>
        <v>0.2828244275</v>
      </c>
      <c r="BJ254" s="47">
        <f t="shared" si="9"/>
        <v>0.1740458015</v>
      </c>
      <c r="BK254" s="55">
        <f t="shared" si="10"/>
        <v>-0.14</v>
      </c>
      <c r="BL254" s="56">
        <f t="shared" si="11"/>
        <v>645</v>
      </c>
      <c r="BM254" s="57">
        <f t="shared" si="12"/>
        <v>0.2914728682</v>
      </c>
      <c r="BN254" s="46">
        <f t="shared" si="13"/>
        <v>1.65</v>
      </c>
      <c r="BO254" s="46">
        <v>25.0</v>
      </c>
      <c r="BP254" s="46">
        <v>7.0</v>
      </c>
      <c r="BQ254" s="47">
        <v>1.25</v>
      </c>
      <c r="BR254" s="46">
        <f t="shared" si="14"/>
        <v>40</v>
      </c>
      <c r="BS254" s="46">
        <f t="shared" si="15"/>
        <v>100</v>
      </c>
      <c r="BT254" s="46" t="s">
        <v>2229</v>
      </c>
      <c r="BU254" s="120"/>
      <c r="BV254" s="121"/>
      <c r="BW254" s="121"/>
      <c r="BX254" s="60"/>
      <c r="BY254" s="61" t="str">
        <f t="shared" si="37"/>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BZ254" s="66" t="s">
        <v>2269</v>
      </c>
      <c r="CA254" s="121"/>
      <c r="CB254" s="62"/>
      <c r="CC254" s="59"/>
    </row>
    <row r="255" ht="30.0" customHeight="1">
      <c r="A255" s="73"/>
      <c r="B255" s="162" t="s">
        <v>2270</v>
      </c>
      <c r="C255" s="28" t="s">
        <v>2199</v>
      </c>
      <c r="D255" s="29">
        <f t="shared" si="36"/>
        <v>0</v>
      </c>
      <c r="E255" s="30" t="s">
        <v>2271</v>
      </c>
      <c r="F255" s="104" t="s">
        <v>2272</v>
      </c>
      <c r="G255" s="105" t="s">
        <v>2273</v>
      </c>
      <c r="H255" s="33">
        <v>570.0</v>
      </c>
      <c r="I255" s="34">
        <v>0.08</v>
      </c>
      <c r="J255" s="35">
        <f t="shared" si="2"/>
        <v>524</v>
      </c>
      <c r="K255" s="30" t="s">
        <v>2271</v>
      </c>
      <c r="L255" s="22" t="s">
        <v>2204</v>
      </c>
      <c r="M255" s="22" t="s">
        <v>2204</v>
      </c>
      <c r="N255" s="163"/>
      <c r="O255" s="38">
        <v>125.0</v>
      </c>
      <c r="P255" s="38">
        <v>250.0</v>
      </c>
      <c r="Q255" s="38">
        <v>20.0</v>
      </c>
      <c r="R255" s="38">
        <v>330.0</v>
      </c>
      <c r="S255" s="70" t="s">
        <v>2274</v>
      </c>
      <c r="T255" s="70" t="s">
        <v>2275</v>
      </c>
      <c r="U255" s="38" t="s">
        <v>2276</v>
      </c>
      <c r="V255" s="38" t="s">
        <v>2277</v>
      </c>
      <c r="W255" s="38" t="s">
        <v>2209</v>
      </c>
      <c r="X255" s="38">
        <v>100.0</v>
      </c>
      <c r="Y255" s="40" t="s">
        <v>2226</v>
      </c>
      <c r="Z255" s="38">
        <v>0.25</v>
      </c>
      <c r="AA255" s="38" t="s">
        <v>1941</v>
      </c>
      <c r="AB255" s="38" t="s">
        <v>93</v>
      </c>
      <c r="AC255" s="107" t="str">
        <f t="shared" si="38"/>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AD255" s="38" t="s">
        <v>95</v>
      </c>
      <c r="AE255" s="75" t="s">
        <v>2278</v>
      </c>
      <c r="AF255" s="38"/>
      <c r="AG255" s="38" t="s">
        <v>98</v>
      </c>
      <c r="AH255" s="38" t="s">
        <v>2212</v>
      </c>
      <c r="AI255" s="166" t="s">
        <v>100</v>
      </c>
      <c r="AJ255" s="44">
        <v>0.0</v>
      </c>
      <c r="AK255" s="63" t="str">
        <f t="shared" si="16"/>
        <v>https://getfile.dokpub.com/yandex/get/https://disk.yandex.ru/d/nBCJvJhsroafHA/v1.mp4</v>
      </c>
      <c r="AL255" s="46" t="s">
        <v>2228</v>
      </c>
      <c r="AM255" s="46" t="s">
        <v>103</v>
      </c>
      <c r="AN255" s="46" t="s">
        <v>104</v>
      </c>
      <c r="AO255" s="52"/>
      <c r="AP255" s="46" t="s">
        <v>106</v>
      </c>
      <c r="AQ255" s="46">
        <f t="shared" si="3"/>
        <v>645</v>
      </c>
      <c r="AR255" s="47">
        <f t="shared" si="4"/>
        <v>-0.13</v>
      </c>
      <c r="AS255" s="52"/>
      <c r="AT255" s="52"/>
      <c r="AU255" s="46" t="s">
        <v>109</v>
      </c>
      <c r="AV255" s="46" t="s">
        <v>110</v>
      </c>
      <c r="AW255" s="46" t="s">
        <v>111</v>
      </c>
      <c r="AX255" s="167" t="s">
        <v>2215</v>
      </c>
      <c r="AY255" s="49">
        <v>82.0</v>
      </c>
      <c r="AZ255" s="49">
        <v>139.0</v>
      </c>
      <c r="BA255" s="46">
        <v>168.0</v>
      </c>
      <c r="BB255" s="46">
        <v>10.0</v>
      </c>
      <c r="BC255" s="46">
        <v>10.0</v>
      </c>
      <c r="BD255" s="51">
        <v>0.2</v>
      </c>
      <c r="BE255" s="46">
        <f t="shared" si="5"/>
        <v>104.8</v>
      </c>
      <c r="BF255" s="52"/>
      <c r="BG255" s="53">
        <f t="shared" si="6"/>
        <v>149.2</v>
      </c>
      <c r="BH255" s="53">
        <f t="shared" si="7"/>
        <v>92.2</v>
      </c>
      <c r="BI255" s="47">
        <f t="shared" si="8"/>
        <v>0.2847328244</v>
      </c>
      <c r="BJ255" s="47">
        <f t="shared" si="9"/>
        <v>0.1759541985</v>
      </c>
      <c r="BK255" s="55">
        <f t="shared" si="10"/>
        <v>-0.13</v>
      </c>
      <c r="BL255" s="56">
        <f t="shared" si="11"/>
        <v>644</v>
      </c>
      <c r="BM255" s="57">
        <f t="shared" si="12"/>
        <v>0.2922360248</v>
      </c>
      <c r="BN255" s="46">
        <f t="shared" si="13"/>
        <v>1.65</v>
      </c>
      <c r="BO255" s="46">
        <v>25.0</v>
      </c>
      <c r="BP255" s="46">
        <v>7.0</v>
      </c>
      <c r="BQ255" s="47">
        <v>1.25</v>
      </c>
      <c r="BR255" s="46">
        <f t="shared" si="14"/>
        <v>40</v>
      </c>
      <c r="BS255" s="46">
        <f t="shared" si="15"/>
        <v>99</v>
      </c>
      <c r="BT255" s="46" t="s">
        <v>2229</v>
      </c>
      <c r="BU255" s="120"/>
      <c r="BV255" s="121"/>
      <c r="BW255" s="121"/>
      <c r="BX255" s="60"/>
      <c r="BY255" s="61" t="str">
        <f t="shared" si="37"/>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BZ255" s="66" t="s">
        <v>2279</v>
      </c>
      <c r="CA255" s="121"/>
      <c r="CB255" s="62"/>
      <c r="CC255" s="59"/>
    </row>
    <row r="256" ht="30.0" customHeight="1">
      <c r="A256" s="73"/>
      <c r="B256" s="162" t="s">
        <v>2280</v>
      </c>
      <c r="C256" s="28" t="s">
        <v>2199</v>
      </c>
      <c r="D256" s="29">
        <f t="shared" si="36"/>
        <v>0</v>
      </c>
      <c r="E256" s="30" t="s">
        <v>2281</v>
      </c>
      <c r="F256" s="104" t="s">
        <v>2282</v>
      </c>
      <c r="G256" s="105" t="s">
        <v>2283</v>
      </c>
      <c r="H256" s="33">
        <v>570.0</v>
      </c>
      <c r="I256" s="34">
        <v>0.07</v>
      </c>
      <c r="J256" s="35">
        <f t="shared" si="2"/>
        <v>530</v>
      </c>
      <c r="K256" s="30" t="s">
        <v>2281</v>
      </c>
      <c r="L256" s="22" t="s">
        <v>2204</v>
      </c>
      <c r="M256" s="22" t="s">
        <v>2204</v>
      </c>
      <c r="N256" s="163"/>
      <c r="O256" s="38">
        <v>125.0</v>
      </c>
      <c r="P256" s="38">
        <v>300.0</v>
      </c>
      <c r="Q256" s="38">
        <v>20.0</v>
      </c>
      <c r="R256" s="38">
        <v>400.0</v>
      </c>
      <c r="S256" s="70" t="s">
        <v>2284</v>
      </c>
      <c r="T256" s="70" t="s">
        <v>2285</v>
      </c>
      <c r="U256" s="38" t="s">
        <v>2286</v>
      </c>
      <c r="V256" s="38" t="s">
        <v>692</v>
      </c>
      <c r="W256" s="38" t="s">
        <v>2209</v>
      </c>
      <c r="X256" s="38">
        <v>100.0</v>
      </c>
      <c r="Y256" s="40" t="s">
        <v>2226</v>
      </c>
      <c r="Z256" s="38">
        <v>0.25</v>
      </c>
      <c r="AA256" s="38" t="s">
        <v>1941</v>
      </c>
      <c r="AB256" s="38" t="s">
        <v>93</v>
      </c>
      <c r="AC256" s="107" t="str">
        <f t="shared" si="38"/>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AD256" s="38" t="s">
        <v>95</v>
      </c>
      <c r="AE256" s="75" t="s">
        <v>2287</v>
      </c>
      <c r="AF256" s="38"/>
      <c r="AG256" s="38" t="s">
        <v>98</v>
      </c>
      <c r="AH256" s="38" t="s">
        <v>2212</v>
      </c>
      <c r="AI256" s="166" t="s">
        <v>100</v>
      </c>
      <c r="AJ256" s="44">
        <v>0.0</v>
      </c>
      <c r="AK256" s="63" t="str">
        <f t="shared" si="16"/>
        <v>https://getfile.dokpub.com/yandex/get/https://disk.yandex.ru/d/oGGN5Y1f9DE84g/v1.mp4</v>
      </c>
      <c r="AL256" s="46" t="s">
        <v>2228</v>
      </c>
      <c r="AM256" s="46" t="s">
        <v>103</v>
      </c>
      <c r="AN256" s="46" t="s">
        <v>104</v>
      </c>
      <c r="AO256" s="52"/>
      <c r="AP256" s="46" t="s">
        <v>106</v>
      </c>
      <c r="AQ256" s="46">
        <f t="shared" si="3"/>
        <v>656</v>
      </c>
      <c r="AR256" s="47">
        <f t="shared" si="4"/>
        <v>-0.15</v>
      </c>
      <c r="AS256" s="52"/>
      <c r="AT256" s="52"/>
      <c r="AU256" s="46" t="s">
        <v>109</v>
      </c>
      <c r="AV256" s="46" t="s">
        <v>110</v>
      </c>
      <c r="AW256" s="46" t="s">
        <v>111</v>
      </c>
      <c r="AX256" s="167" t="s">
        <v>2215</v>
      </c>
      <c r="AY256" s="49">
        <v>85.0</v>
      </c>
      <c r="AZ256" s="49">
        <v>142.0</v>
      </c>
      <c r="BA256" s="46">
        <v>168.0</v>
      </c>
      <c r="BB256" s="46">
        <v>10.0</v>
      </c>
      <c r="BC256" s="46">
        <v>10.0</v>
      </c>
      <c r="BD256" s="51">
        <v>0.2</v>
      </c>
      <c r="BE256" s="46">
        <f t="shared" si="5"/>
        <v>106</v>
      </c>
      <c r="BF256" s="52"/>
      <c r="BG256" s="53">
        <f t="shared" si="6"/>
        <v>151</v>
      </c>
      <c r="BH256" s="53">
        <f t="shared" si="7"/>
        <v>94</v>
      </c>
      <c r="BI256" s="47">
        <f t="shared" si="8"/>
        <v>0.2849056604</v>
      </c>
      <c r="BJ256" s="47">
        <f t="shared" si="9"/>
        <v>0.1773584906</v>
      </c>
      <c r="BK256" s="55">
        <f t="shared" si="10"/>
        <v>-0.15</v>
      </c>
      <c r="BL256" s="56">
        <f t="shared" si="11"/>
        <v>650</v>
      </c>
      <c r="BM256" s="57">
        <f t="shared" si="12"/>
        <v>0.2923076923</v>
      </c>
      <c r="BN256" s="46">
        <f t="shared" si="13"/>
        <v>2.4</v>
      </c>
      <c r="BO256" s="46">
        <v>25.0</v>
      </c>
      <c r="BP256" s="46">
        <v>7.0</v>
      </c>
      <c r="BQ256" s="47">
        <v>1.25</v>
      </c>
      <c r="BR256" s="46">
        <f t="shared" si="14"/>
        <v>48.75</v>
      </c>
      <c r="BS256" s="46">
        <f t="shared" si="15"/>
        <v>93.25</v>
      </c>
      <c r="BT256" s="46" t="s">
        <v>2229</v>
      </c>
      <c r="BU256" s="120"/>
      <c r="BV256" s="121"/>
      <c r="BW256" s="121"/>
      <c r="BX256" s="60"/>
      <c r="BY256" s="61" t="str">
        <f t="shared" si="37"/>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BZ256" s="66" t="s">
        <v>2288</v>
      </c>
      <c r="CA256" s="121"/>
      <c r="CB256" s="62"/>
      <c r="CC256" s="59"/>
    </row>
    <row r="257" ht="30.0" customHeight="1">
      <c r="A257" s="73"/>
      <c r="B257" s="162" t="s">
        <v>2289</v>
      </c>
      <c r="C257" s="28" t="s">
        <v>2199</v>
      </c>
      <c r="D257" s="29">
        <f t="shared" si="36"/>
        <v>0</v>
      </c>
      <c r="E257" s="30" t="s">
        <v>2290</v>
      </c>
      <c r="F257" s="104" t="s">
        <v>2291</v>
      </c>
      <c r="G257" s="113" t="s">
        <v>2292</v>
      </c>
      <c r="H257" s="33">
        <v>570.0</v>
      </c>
      <c r="I257" s="34">
        <v>0.13999999999999999</v>
      </c>
      <c r="J257" s="35">
        <f t="shared" si="2"/>
        <v>490</v>
      </c>
      <c r="K257" s="30" t="s">
        <v>2290</v>
      </c>
      <c r="L257" s="22" t="s">
        <v>2204</v>
      </c>
      <c r="M257" s="22" t="s">
        <v>2204</v>
      </c>
      <c r="N257" s="163"/>
      <c r="O257" s="38">
        <v>125.0</v>
      </c>
      <c r="P257" s="38">
        <v>250.0</v>
      </c>
      <c r="Q257" s="38">
        <v>20.0</v>
      </c>
      <c r="R257" s="38">
        <v>350.0</v>
      </c>
      <c r="S257" s="70" t="s">
        <v>2293</v>
      </c>
      <c r="T257" s="70" t="s">
        <v>2294</v>
      </c>
      <c r="U257" s="38" t="s">
        <v>2295</v>
      </c>
      <c r="V257" s="38" t="s">
        <v>2296</v>
      </c>
      <c r="W257" s="38" t="s">
        <v>2209</v>
      </c>
      <c r="X257" s="38">
        <v>100.0</v>
      </c>
      <c r="Y257" s="40" t="s">
        <v>2226</v>
      </c>
      <c r="Z257" s="38">
        <v>0.25</v>
      </c>
      <c r="AA257" s="38" t="s">
        <v>1941</v>
      </c>
      <c r="AB257" s="38" t="s">
        <v>93</v>
      </c>
      <c r="AC257" s="107" t="str">
        <f t="shared" si="38"/>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AD257" s="38" t="s">
        <v>95</v>
      </c>
      <c r="AE257" s="75" t="s">
        <v>2297</v>
      </c>
      <c r="AF257" s="38"/>
      <c r="AG257" s="38" t="s">
        <v>98</v>
      </c>
      <c r="AH257" s="38" t="s">
        <v>2212</v>
      </c>
      <c r="AI257" s="166" t="s">
        <v>100</v>
      </c>
      <c r="AJ257" s="44">
        <v>0.0</v>
      </c>
      <c r="AK257" s="63" t="str">
        <f t="shared" si="16"/>
        <v>https://getfile.dokpub.com/yandex/get/https://disk.yandex.ru/d/StgS6BmUgnam8w/v1.mp4</v>
      </c>
      <c r="AL257" s="46" t="s">
        <v>2213</v>
      </c>
      <c r="AM257" s="46" t="s">
        <v>103</v>
      </c>
      <c r="AN257" s="46" t="s">
        <v>104</v>
      </c>
      <c r="AO257" s="46"/>
      <c r="AP257" s="46" t="s">
        <v>106</v>
      </c>
      <c r="AQ257" s="46">
        <f t="shared" si="3"/>
        <v>605</v>
      </c>
      <c r="AR257" s="47">
        <f t="shared" si="4"/>
        <v>-0.06</v>
      </c>
      <c r="AS257" s="46"/>
      <c r="AT257" s="46"/>
      <c r="AU257" s="46" t="s">
        <v>109</v>
      </c>
      <c r="AV257" s="46" t="s">
        <v>110</v>
      </c>
      <c r="AW257" s="46" t="s">
        <v>111</v>
      </c>
      <c r="AX257" s="167" t="s">
        <v>2215</v>
      </c>
      <c r="AY257" s="49">
        <v>83.0</v>
      </c>
      <c r="AZ257" s="49">
        <v>139.0</v>
      </c>
      <c r="BA257" s="46">
        <v>147.0</v>
      </c>
      <c r="BB257" s="46">
        <v>10.0</v>
      </c>
      <c r="BC257" s="46">
        <v>10.0</v>
      </c>
      <c r="BD257" s="51">
        <v>0.2</v>
      </c>
      <c r="BE257" s="46">
        <f t="shared" si="5"/>
        <v>98</v>
      </c>
      <c r="BF257" s="52"/>
      <c r="BG257" s="53">
        <f t="shared" si="6"/>
        <v>142</v>
      </c>
      <c r="BH257" s="53">
        <f t="shared" si="7"/>
        <v>86</v>
      </c>
      <c r="BI257" s="47">
        <f t="shared" si="8"/>
        <v>0.2897959184</v>
      </c>
      <c r="BJ257" s="47">
        <f t="shared" si="9"/>
        <v>0.1755102041</v>
      </c>
      <c r="BK257" s="55">
        <f t="shared" si="10"/>
        <v>-0.06</v>
      </c>
      <c r="BL257" s="56">
        <f t="shared" si="11"/>
        <v>602</v>
      </c>
      <c r="BM257" s="57">
        <f t="shared" si="12"/>
        <v>0.2916943522</v>
      </c>
      <c r="BN257" s="46">
        <f t="shared" si="13"/>
        <v>1.75</v>
      </c>
      <c r="BO257" s="46">
        <v>25.0</v>
      </c>
      <c r="BP257" s="46">
        <v>7.0</v>
      </c>
      <c r="BQ257" s="47">
        <v>1.25</v>
      </c>
      <c r="BR257" s="46">
        <f t="shared" si="14"/>
        <v>40</v>
      </c>
      <c r="BS257" s="46">
        <f t="shared" si="15"/>
        <v>99</v>
      </c>
      <c r="BT257" s="46" t="s">
        <v>2216</v>
      </c>
      <c r="BU257" s="120"/>
      <c r="BV257" s="121"/>
      <c r="BW257" s="121"/>
      <c r="BX257" s="60"/>
      <c r="BY257" s="61" t="str">
        <f t="shared" si="37"/>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BZ257" s="66" t="s">
        <v>2298</v>
      </c>
      <c r="CA257" s="121"/>
      <c r="CB257" s="62"/>
      <c r="CC257" s="59"/>
    </row>
    <row r="258" ht="30.0" customHeight="1">
      <c r="A258" s="168"/>
      <c r="B258" s="169" t="s">
        <v>2299</v>
      </c>
      <c r="C258" s="170" t="s">
        <v>2300</v>
      </c>
      <c r="D258" s="170">
        <f t="shared" si="36"/>
        <v>0</v>
      </c>
      <c r="E258" s="171" t="s">
        <v>2301</v>
      </c>
      <c r="F258" s="172" t="s">
        <v>2302</v>
      </c>
      <c r="G258" s="173" t="s">
        <v>2303</v>
      </c>
      <c r="H258" s="174">
        <v>570.0</v>
      </c>
      <c r="I258" s="175">
        <v>0.08</v>
      </c>
      <c r="J258" s="176">
        <f t="shared" si="2"/>
        <v>524</v>
      </c>
      <c r="K258" s="171" t="s">
        <v>2301</v>
      </c>
      <c r="L258" s="177" t="s">
        <v>2204</v>
      </c>
      <c r="M258" s="177" t="s">
        <v>2204</v>
      </c>
      <c r="N258" s="178"/>
      <c r="O258" s="179">
        <v>125.0</v>
      </c>
      <c r="P258" s="179">
        <v>250.0</v>
      </c>
      <c r="Q258" s="179">
        <v>20.0</v>
      </c>
      <c r="R258" s="179">
        <v>330.0</v>
      </c>
      <c r="S258" s="180" t="s">
        <v>2304</v>
      </c>
      <c r="T258" s="180" t="s">
        <v>2305</v>
      </c>
      <c r="U258" s="179" t="s">
        <v>2306</v>
      </c>
      <c r="V258" s="179" t="s">
        <v>298</v>
      </c>
      <c r="W258" s="179" t="s">
        <v>2209</v>
      </c>
      <c r="X258" s="179">
        <v>100.0</v>
      </c>
      <c r="Y258" s="181" t="s">
        <v>2226</v>
      </c>
      <c r="Z258" s="179">
        <v>0.25</v>
      </c>
      <c r="AA258" s="179" t="s">
        <v>1941</v>
      </c>
      <c r="AB258" s="179" t="s">
        <v>93</v>
      </c>
      <c r="AC258" s="182" t="str">
        <f t="shared" si="38"/>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AD258" s="179" t="s">
        <v>95</v>
      </c>
      <c r="AE258" s="183" t="s">
        <v>2307</v>
      </c>
      <c r="AF258" s="179"/>
      <c r="AG258" s="179" t="s">
        <v>98</v>
      </c>
      <c r="AH258" s="179" t="s">
        <v>2212</v>
      </c>
      <c r="AI258" s="177" t="s">
        <v>100</v>
      </c>
      <c r="AJ258" s="177">
        <v>0.0</v>
      </c>
      <c r="AK258" s="184" t="str">
        <f t="shared" si="16"/>
        <v>https://getfile.dokpub.com/yandex/get/https://disk.yandex.ru/d/-blGqJ8uU5yPFg/v1.mp4</v>
      </c>
      <c r="AL258" s="174" t="s">
        <v>2228</v>
      </c>
      <c r="AM258" s="174" t="s">
        <v>103</v>
      </c>
      <c r="AN258" s="174" t="s">
        <v>104</v>
      </c>
      <c r="AO258" s="185"/>
      <c r="AP258" s="174" t="s">
        <v>106</v>
      </c>
      <c r="AQ258" s="46">
        <f t="shared" si="3"/>
        <v>650</v>
      </c>
      <c r="AR258" s="47">
        <f t="shared" si="4"/>
        <v>-0.14</v>
      </c>
      <c r="AS258" s="185"/>
      <c r="AT258" s="185"/>
      <c r="AU258" s="174" t="s">
        <v>109</v>
      </c>
      <c r="AV258" s="174" t="s">
        <v>110</v>
      </c>
      <c r="AW258" s="174" t="s">
        <v>111</v>
      </c>
      <c r="AX258" s="186" t="s">
        <v>2215</v>
      </c>
      <c r="AY258" s="49">
        <v>83.0</v>
      </c>
      <c r="AZ258" s="49">
        <v>140.0</v>
      </c>
      <c r="BA258" s="174">
        <v>168.0</v>
      </c>
      <c r="BB258" s="174">
        <v>10.0</v>
      </c>
      <c r="BC258" s="174">
        <v>10.0</v>
      </c>
      <c r="BD258" s="51">
        <v>0.2</v>
      </c>
      <c r="BE258" s="174">
        <f t="shared" si="5"/>
        <v>104.8</v>
      </c>
      <c r="BF258" s="185"/>
      <c r="BG258" s="187">
        <f t="shared" si="6"/>
        <v>148.2</v>
      </c>
      <c r="BH258" s="187">
        <f t="shared" si="7"/>
        <v>91.2</v>
      </c>
      <c r="BI258" s="175">
        <f t="shared" si="8"/>
        <v>0.2828244275</v>
      </c>
      <c r="BJ258" s="175">
        <f t="shared" si="9"/>
        <v>0.1740458015</v>
      </c>
      <c r="BK258" s="55">
        <f t="shared" si="10"/>
        <v>-0.14</v>
      </c>
      <c r="BL258" s="56">
        <f t="shared" si="11"/>
        <v>645</v>
      </c>
      <c r="BM258" s="57">
        <f t="shared" si="12"/>
        <v>0.2914728682</v>
      </c>
      <c r="BN258" s="46">
        <f t="shared" si="13"/>
        <v>1.65</v>
      </c>
      <c r="BO258" s="46">
        <v>25.0</v>
      </c>
      <c r="BP258" s="46">
        <v>7.0</v>
      </c>
      <c r="BQ258" s="47">
        <v>1.25</v>
      </c>
      <c r="BR258" s="46">
        <f t="shared" si="14"/>
        <v>40</v>
      </c>
      <c r="BS258" s="46">
        <f t="shared" si="15"/>
        <v>100</v>
      </c>
      <c r="BT258" s="174" t="s">
        <v>2229</v>
      </c>
      <c r="BU258" s="120"/>
      <c r="BV258" s="188"/>
      <c r="BW258" s="188"/>
      <c r="BX258" s="189"/>
      <c r="BY258" s="190" t="str">
        <f t="shared" si="37"/>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BZ258" s="191" t="s">
        <v>2308</v>
      </c>
      <c r="CA258" s="188"/>
      <c r="CB258" s="62"/>
      <c r="CC258" s="59"/>
    </row>
    <row r="259" ht="30.0" customHeight="1">
      <c r="A259" s="73"/>
      <c r="B259" s="162" t="s">
        <v>2309</v>
      </c>
      <c r="C259" s="28" t="s">
        <v>2199</v>
      </c>
      <c r="D259" s="29">
        <f t="shared" si="36"/>
        <v>0</v>
      </c>
      <c r="E259" s="30" t="s">
        <v>2310</v>
      </c>
      <c r="F259" s="104" t="s">
        <v>2311</v>
      </c>
      <c r="G259" s="105" t="s">
        <v>2312</v>
      </c>
      <c r="H259" s="33">
        <v>570.0</v>
      </c>
      <c r="I259" s="34">
        <v>0.07</v>
      </c>
      <c r="J259" s="35">
        <f t="shared" si="2"/>
        <v>530</v>
      </c>
      <c r="K259" s="30" t="s">
        <v>2310</v>
      </c>
      <c r="L259" s="22" t="s">
        <v>2204</v>
      </c>
      <c r="M259" s="22" t="s">
        <v>2204</v>
      </c>
      <c r="N259" s="163"/>
      <c r="O259" s="38">
        <v>125.0</v>
      </c>
      <c r="P259" s="38">
        <v>250.0</v>
      </c>
      <c r="Q259" s="38">
        <v>20.0</v>
      </c>
      <c r="R259" s="38">
        <v>330.0</v>
      </c>
      <c r="S259" s="70" t="s">
        <v>2313</v>
      </c>
      <c r="T259" s="70" t="s">
        <v>2314</v>
      </c>
      <c r="U259" s="38" t="s">
        <v>2315</v>
      </c>
      <c r="V259" s="38" t="s">
        <v>1938</v>
      </c>
      <c r="W259" s="38" t="s">
        <v>2209</v>
      </c>
      <c r="X259" s="38">
        <v>100.0</v>
      </c>
      <c r="Y259" s="40" t="s">
        <v>2226</v>
      </c>
      <c r="Z259" s="38">
        <v>0.25</v>
      </c>
      <c r="AA259" s="38" t="s">
        <v>1941</v>
      </c>
      <c r="AB259" s="38" t="s">
        <v>93</v>
      </c>
      <c r="AC259" s="107" t="str">
        <f t="shared" si="38"/>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AD259" s="38" t="s">
        <v>95</v>
      </c>
      <c r="AE259" s="75" t="s">
        <v>2316</v>
      </c>
      <c r="AF259" s="38"/>
      <c r="AG259" s="38" t="s">
        <v>98</v>
      </c>
      <c r="AH259" s="38" t="s">
        <v>2212</v>
      </c>
      <c r="AI259" s="166" t="s">
        <v>100</v>
      </c>
      <c r="AJ259" s="44">
        <v>0.0</v>
      </c>
      <c r="AK259" s="63" t="str">
        <f t="shared" si="16"/>
        <v>https://getfile.dokpub.com/yandex/get/https://disk.yandex.ru/d/lv4P0BhcALeDRA/v1.mp4</v>
      </c>
      <c r="AL259" s="46" t="s">
        <v>2228</v>
      </c>
      <c r="AM259" s="46" t="s">
        <v>103</v>
      </c>
      <c r="AN259" s="46" t="s">
        <v>104</v>
      </c>
      <c r="AO259" s="52"/>
      <c r="AP259" s="46" t="s">
        <v>106</v>
      </c>
      <c r="AQ259" s="46">
        <f t="shared" si="3"/>
        <v>650</v>
      </c>
      <c r="AR259" s="47">
        <f t="shared" si="4"/>
        <v>-0.14</v>
      </c>
      <c r="AS259" s="52"/>
      <c r="AT259" s="52"/>
      <c r="AU259" s="46" t="s">
        <v>109</v>
      </c>
      <c r="AV259" s="46" t="s">
        <v>110</v>
      </c>
      <c r="AW259" s="46" t="s">
        <v>111</v>
      </c>
      <c r="AX259" s="167" t="s">
        <v>2215</v>
      </c>
      <c r="AY259" s="49">
        <v>84.0</v>
      </c>
      <c r="AZ259" s="49">
        <v>141.0</v>
      </c>
      <c r="BA259" s="46">
        <v>168.0</v>
      </c>
      <c r="BB259" s="46">
        <v>10.0</v>
      </c>
      <c r="BC259" s="46">
        <v>10.0</v>
      </c>
      <c r="BD259" s="51">
        <v>0.2</v>
      </c>
      <c r="BE259" s="46">
        <f t="shared" si="5"/>
        <v>106</v>
      </c>
      <c r="BF259" s="52"/>
      <c r="BG259" s="53">
        <f t="shared" si="6"/>
        <v>152</v>
      </c>
      <c r="BH259" s="53">
        <f t="shared" si="7"/>
        <v>95</v>
      </c>
      <c r="BI259" s="47">
        <f t="shared" si="8"/>
        <v>0.2867924528</v>
      </c>
      <c r="BJ259" s="47">
        <f t="shared" si="9"/>
        <v>0.179245283</v>
      </c>
      <c r="BK259" s="55">
        <f t="shared" si="10"/>
        <v>-0.14</v>
      </c>
      <c r="BL259" s="56">
        <f t="shared" si="11"/>
        <v>649</v>
      </c>
      <c r="BM259" s="57">
        <f t="shared" si="12"/>
        <v>0.2930662558</v>
      </c>
      <c r="BN259" s="46">
        <f t="shared" si="13"/>
        <v>1.65</v>
      </c>
      <c r="BO259" s="46">
        <v>25.0</v>
      </c>
      <c r="BP259" s="46">
        <v>7.0</v>
      </c>
      <c r="BQ259" s="47">
        <v>1.25</v>
      </c>
      <c r="BR259" s="46">
        <f t="shared" si="14"/>
        <v>40</v>
      </c>
      <c r="BS259" s="46">
        <f t="shared" si="15"/>
        <v>101</v>
      </c>
      <c r="BT259" s="46" t="s">
        <v>2229</v>
      </c>
      <c r="BU259" s="120"/>
      <c r="BV259" s="121"/>
      <c r="BW259" s="121"/>
      <c r="BX259" s="60"/>
      <c r="BY259" s="61" t="str">
        <f t="shared" si="37"/>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BZ259" s="66" t="s">
        <v>2317</v>
      </c>
      <c r="CA259" s="121"/>
      <c r="CB259" s="62"/>
      <c r="CC259" s="59"/>
    </row>
    <row r="260" ht="30.0" customHeight="1">
      <c r="A260" s="73"/>
      <c r="B260" s="162" t="s">
        <v>2318</v>
      </c>
      <c r="C260" s="28" t="s">
        <v>2199</v>
      </c>
      <c r="D260" s="29">
        <f t="shared" si="36"/>
        <v>0</v>
      </c>
      <c r="E260" s="30" t="s">
        <v>2319</v>
      </c>
      <c r="F260" s="104" t="s">
        <v>2320</v>
      </c>
      <c r="G260" s="105" t="s">
        <v>2321</v>
      </c>
      <c r="H260" s="33">
        <v>570.0</v>
      </c>
      <c r="I260" s="34">
        <v>0.08</v>
      </c>
      <c r="J260" s="35">
        <f t="shared" si="2"/>
        <v>524</v>
      </c>
      <c r="K260" s="30" t="s">
        <v>2319</v>
      </c>
      <c r="L260" s="22" t="s">
        <v>2204</v>
      </c>
      <c r="M260" s="22" t="s">
        <v>2204</v>
      </c>
      <c r="N260" s="163"/>
      <c r="O260" s="38">
        <v>125.0</v>
      </c>
      <c r="P260" s="38">
        <v>250.0</v>
      </c>
      <c r="Q260" s="38">
        <v>20.0</v>
      </c>
      <c r="R260" s="38">
        <v>330.0</v>
      </c>
      <c r="S260" s="70" t="s">
        <v>2322</v>
      </c>
      <c r="T260" s="70" t="s">
        <v>2323</v>
      </c>
      <c r="U260" s="38" t="s">
        <v>2324</v>
      </c>
      <c r="V260" s="38" t="s">
        <v>2325</v>
      </c>
      <c r="W260" s="38" t="s">
        <v>2209</v>
      </c>
      <c r="X260" s="38">
        <v>100.0</v>
      </c>
      <c r="Y260" s="40" t="s">
        <v>2226</v>
      </c>
      <c r="Z260" s="38">
        <v>0.25</v>
      </c>
      <c r="AA260" s="38" t="s">
        <v>1941</v>
      </c>
      <c r="AB260" s="38" t="s">
        <v>93</v>
      </c>
      <c r="AC260" s="107" t="str">
        <f t="shared" si="38"/>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AD260" s="38" t="s">
        <v>95</v>
      </c>
      <c r="AE260" s="75" t="s">
        <v>2326</v>
      </c>
      <c r="AF260" s="38"/>
      <c r="AG260" s="38" t="s">
        <v>98</v>
      </c>
      <c r="AH260" s="38" t="s">
        <v>2212</v>
      </c>
      <c r="AI260" s="166" t="s">
        <v>100</v>
      </c>
      <c r="AJ260" s="44">
        <v>0.0</v>
      </c>
      <c r="AK260" s="63" t="str">
        <f t="shared" si="16"/>
        <v>https://getfile.dokpub.com/yandex/get/https://disk.yandex.ru/d/4kPgCVcwQfaFTw/v1.mp4</v>
      </c>
      <c r="AL260" s="46" t="s">
        <v>2228</v>
      </c>
      <c r="AM260" s="46" t="s">
        <v>103</v>
      </c>
      <c r="AN260" s="46" t="s">
        <v>104</v>
      </c>
      <c r="AO260" s="52"/>
      <c r="AP260" s="46" t="s">
        <v>106</v>
      </c>
      <c r="AQ260" s="46">
        <f t="shared" si="3"/>
        <v>650</v>
      </c>
      <c r="AR260" s="47">
        <f t="shared" si="4"/>
        <v>-0.14</v>
      </c>
      <c r="AS260" s="52"/>
      <c r="AT260" s="52"/>
      <c r="AU260" s="46" t="s">
        <v>109</v>
      </c>
      <c r="AV260" s="46" t="s">
        <v>110</v>
      </c>
      <c r="AW260" s="46" t="s">
        <v>111</v>
      </c>
      <c r="AX260" s="167" t="s">
        <v>2215</v>
      </c>
      <c r="AY260" s="49">
        <v>83.0</v>
      </c>
      <c r="AZ260" s="49">
        <v>140.0</v>
      </c>
      <c r="BA260" s="46">
        <v>168.0</v>
      </c>
      <c r="BB260" s="46">
        <v>10.0</v>
      </c>
      <c r="BC260" s="46">
        <v>10.0</v>
      </c>
      <c r="BD260" s="51">
        <v>0.2</v>
      </c>
      <c r="BE260" s="46">
        <f t="shared" si="5"/>
        <v>104.8</v>
      </c>
      <c r="BF260" s="52"/>
      <c r="BG260" s="53">
        <f t="shared" si="6"/>
        <v>148.2</v>
      </c>
      <c r="BH260" s="53">
        <f t="shared" si="7"/>
        <v>91.2</v>
      </c>
      <c r="BI260" s="47">
        <f t="shared" si="8"/>
        <v>0.2828244275</v>
      </c>
      <c r="BJ260" s="47">
        <f t="shared" si="9"/>
        <v>0.1740458015</v>
      </c>
      <c r="BK260" s="55">
        <f t="shared" si="10"/>
        <v>-0.14</v>
      </c>
      <c r="BL260" s="56">
        <f t="shared" si="11"/>
        <v>645</v>
      </c>
      <c r="BM260" s="57">
        <f t="shared" si="12"/>
        <v>0.2914728682</v>
      </c>
      <c r="BN260" s="46">
        <f t="shared" si="13"/>
        <v>1.65</v>
      </c>
      <c r="BO260" s="46">
        <v>25.0</v>
      </c>
      <c r="BP260" s="46">
        <v>7.0</v>
      </c>
      <c r="BQ260" s="47">
        <v>1.25</v>
      </c>
      <c r="BR260" s="46">
        <f t="shared" si="14"/>
        <v>40</v>
      </c>
      <c r="BS260" s="46">
        <f t="shared" si="15"/>
        <v>100</v>
      </c>
      <c r="BT260" s="46" t="s">
        <v>2229</v>
      </c>
      <c r="BU260" s="120"/>
      <c r="BV260" s="121"/>
      <c r="BW260" s="121"/>
      <c r="BX260" s="60"/>
      <c r="BY260" s="61" t="str">
        <f t="shared" si="37"/>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BZ260" s="66" t="s">
        <v>2327</v>
      </c>
      <c r="CA260" s="121"/>
      <c r="CB260" s="62"/>
      <c r="CC260" s="59"/>
    </row>
    <row r="261" ht="30.0" customHeight="1">
      <c r="A261" s="73"/>
      <c r="B261" s="192" t="s">
        <v>2328</v>
      </c>
      <c r="C261" s="28" t="s">
        <v>2199</v>
      </c>
      <c r="D261" s="29">
        <f t="shared" si="36"/>
        <v>0</v>
      </c>
      <c r="E261" s="30" t="s">
        <v>2329</v>
      </c>
      <c r="F261" s="104" t="s">
        <v>2330</v>
      </c>
      <c r="G261" s="105" t="s">
        <v>2331</v>
      </c>
      <c r="H261" s="33">
        <v>570.0</v>
      </c>
      <c r="I261" s="34">
        <v>0.08</v>
      </c>
      <c r="J261" s="35">
        <f t="shared" si="2"/>
        <v>524</v>
      </c>
      <c r="K261" s="30" t="s">
        <v>2329</v>
      </c>
      <c r="L261" s="22" t="s">
        <v>2204</v>
      </c>
      <c r="M261" s="22" t="s">
        <v>2204</v>
      </c>
      <c r="N261" s="163"/>
      <c r="O261" s="38">
        <v>125.0</v>
      </c>
      <c r="P261" s="38">
        <v>250.0</v>
      </c>
      <c r="Q261" s="38">
        <v>20.0</v>
      </c>
      <c r="R261" s="38">
        <v>330.0</v>
      </c>
      <c r="S261" s="70" t="s">
        <v>2332</v>
      </c>
      <c r="T261" s="70" t="s">
        <v>2333</v>
      </c>
      <c r="U261" s="38" t="s">
        <v>2334</v>
      </c>
      <c r="V261" s="38" t="s">
        <v>795</v>
      </c>
      <c r="W261" s="38" t="s">
        <v>2209</v>
      </c>
      <c r="X261" s="38">
        <v>100.0</v>
      </c>
      <c r="Y261" s="40" t="s">
        <v>2226</v>
      </c>
      <c r="Z261" s="38">
        <v>0.25</v>
      </c>
      <c r="AA261" s="38" t="s">
        <v>1941</v>
      </c>
      <c r="AB261" s="38" t="s">
        <v>93</v>
      </c>
      <c r="AC261" s="107" t="str">
        <f t="shared" si="38"/>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AD261" s="38" t="s">
        <v>95</v>
      </c>
      <c r="AE261" s="75" t="s">
        <v>2335</v>
      </c>
      <c r="AF261" s="38"/>
      <c r="AG261" s="38" t="s">
        <v>98</v>
      </c>
      <c r="AH261" s="38" t="s">
        <v>2212</v>
      </c>
      <c r="AI261" s="166" t="s">
        <v>100</v>
      </c>
      <c r="AJ261" s="44">
        <v>0.0</v>
      </c>
      <c r="AK261" s="63" t="str">
        <f t="shared" si="16"/>
        <v>https://getfile.dokpub.com/yandex/get/https://disk.yandex.ru/d/ZYLuPGk5bAUgXw/v1.mp4</v>
      </c>
      <c r="AL261" s="46" t="s">
        <v>2228</v>
      </c>
      <c r="AM261" s="46" t="s">
        <v>103</v>
      </c>
      <c r="AN261" s="46" t="s">
        <v>104</v>
      </c>
      <c r="AO261" s="52"/>
      <c r="AP261" s="46" t="s">
        <v>106</v>
      </c>
      <c r="AQ261" s="46">
        <f t="shared" si="3"/>
        <v>645</v>
      </c>
      <c r="AR261" s="47">
        <f t="shared" si="4"/>
        <v>-0.13</v>
      </c>
      <c r="AS261" s="52"/>
      <c r="AT261" s="52"/>
      <c r="AU261" s="46" t="s">
        <v>109</v>
      </c>
      <c r="AV261" s="46" t="s">
        <v>110</v>
      </c>
      <c r="AW261" s="46" t="s">
        <v>111</v>
      </c>
      <c r="AX261" s="167" t="s">
        <v>2215</v>
      </c>
      <c r="AY261" s="49">
        <v>82.0</v>
      </c>
      <c r="AZ261" s="49">
        <v>139.0</v>
      </c>
      <c r="BA261" s="46">
        <v>168.0</v>
      </c>
      <c r="BB261" s="46">
        <v>10.0</v>
      </c>
      <c r="BC261" s="46">
        <v>10.0</v>
      </c>
      <c r="BD261" s="51">
        <v>0.2</v>
      </c>
      <c r="BE261" s="46">
        <f t="shared" si="5"/>
        <v>104.8</v>
      </c>
      <c r="BF261" s="52"/>
      <c r="BG261" s="53">
        <f t="shared" si="6"/>
        <v>149.2</v>
      </c>
      <c r="BH261" s="53">
        <f t="shared" si="7"/>
        <v>92.2</v>
      </c>
      <c r="BI261" s="47">
        <f t="shared" si="8"/>
        <v>0.2847328244</v>
      </c>
      <c r="BJ261" s="47">
        <f t="shared" si="9"/>
        <v>0.1759541985</v>
      </c>
      <c r="BK261" s="55">
        <f t="shared" si="10"/>
        <v>-0.13</v>
      </c>
      <c r="BL261" s="56">
        <f t="shared" si="11"/>
        <v>644</v>
      </c>
      <c r="BM261" s="57">
        <f t="shared" si="12"/>
        <v>0.2922360248</v>
      </c>
      <c r="BN261" s="46">
        <f t="shared" si="13"/>
        <v>1.65</v>
      </c>
      <c r="BO261" s="46">
        <v>25.0</v>
      </c>
      <c r="BP261" s="46">
        <v>7.0</v>
      </c>
      <c r="BQ261" s="47">
        <v>1.25</v>
      </c>
      <c r="BR261" s="46">
        <f t="shared" si="14"/>
        <v>40</v>
      </c>
      <c r="BS261" s="46">
        <f t="shared" si="15"/>
        <v>99</v>
      </c>
      <c r="BT261" s="46" t="s">
        <v>2229</v>
      </c>
      <c r="BU261" s="120"/>
      <c r="BV261" s="121"/>
      <c r="BW261" s="121"/>
      <c r="BX261" s="60"/>
      <c r="BY261" s="61" t="str">
        <f t="shared" si="37"/>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BZ261" s="66" t="s">
        <v>2336</v>
      </c>
      <c r="CA261" s="121"/>
      <c r="CB261" s="62"/>
      <c r="CC261" s="59"/>
    </row>
    <row r="262" ht="30.0" customHeight="1">
      <c r="A262" s="73"/>
      <c r="B262" s="162" t="s">
        <v>2337</v>
      </c>
      <c r="C262" s="28" t="s">
        <v>2199</v>
      </c>
      <c r="D262" s="29">
        <f t="shared" si="36"/>
        <v>0</v>
      </c>
      <c r="E262" s="30" t="s">
        <v>2338</v>
      </c>
      <c r="F262" s="104" t="s">
        <v>2339</v>
      </c>
      <c r="G262" s="105" t="s">
        <v>2340</v>
      </c>
      <c r="H262" s="33">
        <v>570.0</v>
      </c>
      <c r="I262" s="34">
        <v>0.08</v>
      </c>
      <c r="J262" s="35">
        <f t="shared" si="2"/>
        <v>524</v>
      </c>
      <c r="K262" s="30" t="s">
        <v>2338</v>
      </c>
      <c r="L262" s="22" t="s">
        <v>2204</v>
      </c>
      <c r="M262" s="22" t="s">
        <v>2204</v>
      </c>
      <c r="N262" s="163"/>
      <c r="O262" s="38">
        <v>125.0</v>
      </c>
      <c r="P262" s="38">
        <v>250.0</v>
      </c>
      <c r="Q262" s="38">
        <v>20.0</v>
      </c>
      <c r="R262" s="38">
        <v>330.0</v>
      </c>
      <c r="S262" s="70" t="s">
        <v>2341</v>
      </c>
      <c r="T262" s="70" t="s">
        <v>2342</v>
      </c>
      <c r="U262" s="38" t="s">
        <v>2343</v>
      </c>
      <c r="V262" s="38" t="s">
        <v>2344</v>
      </c>
      <c r="W262" s="38" t="s">
        <v>2209</v>
      </c>
      <c r="X262" s="38">
        <v>100.0</v>
      </c>
      <c r="Y262" s="40" t="s">
        <v>2226</v>
      </c>
      <c r="Z262" s="38">
        <v>0.25</v>
      </c>
      <c r="AA262" s="38" t="s">
        <v>1941</v>
      </c>
      <c r="AB262" s="38" t="s">
        <v>93</v>
      </c>
      <c r="AC262" s="107" t="str">
        <f t="shared" si="38"/>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AD262" s="38" t="s">
        <v>95</v>
      </c>
      <c r="AE262" s="74" t="s">
        <v>2345</v>
      </c>
      <c r="AF262" s="38"/>
      <c r="AG262" s="38" t="s">
        <v>98</v>
      </c>
      <c r="AH262" s="38" t="s">
        <v>2212</v>
      </c>
      <c r="AI262" s="166" t="s">
        <v>100</v>
      </c>
      <c r="AJ262" s="44">
        <v>0.0</v>
      </c>
      <c r="AK262" s="63" t="str">
        <f t="shared" si="16"/>
        <v>https://getfile.dokpub.com/yandex/get/https://disk.yandex.ru/d/D3HzazbCHcM1fA/v1.mp4</v>
      </c>
      <c r="AL262" s="46" t="s">
        <v>2228</v>
      </c>
      <c r="AM262" s="46" t="s">
        <v>103</v>
      </c>
      <c r="AN262" s="46" t="s">
        <v>104</v>
      </c>
      <c r="AO262" s="52"/>
      <c r="AP262" s="46" t="s">
        <v>106</v>
      </c>
      <c r="AQ262" s="46">
        <f t="shared" si="3"/>
        <v>650</v>
      </c>
      <c r="AR262" s="47">
        <f t="shared" si="4"/>
        <v>-0.14</v>
      </c>
      <c r="AS262" s="52"/>
      <c r="AT262" s="52"/>
      <c r="AU262" s="46" t="s">
        <v>109</v>
      </c>
      <c r="AV262" s="46" t="s">
        <v>110</v>
      </c>
      <c r="AW262" s="46" t="s">
        <v>111</v>
      </c>
      <c r="AX262" s="167" t="s">
        <v>2346</v>
      </c>
      <c r="AY262" s="49">
        <v>83.0</v>
      </c>
      <c r="AZ262" s="49">
        <v>140.0</v>
      </c>
      <c r="BA262" s="46">
        <v>168.0</v>
      </c>
      <c r="BB262" s="46">
        <v>10.0</v>
      </c>
      <c r="BC262" s="46">
        <v>10.0</v>
      </c>
      <c r="BD262" s="51">
        <v>0.2</v>
      </c>
      <c r="BE262" s="46">
        <f t="shared" si="5"/>
        <v>104.8</v>
      </c>
      <c r="BF262" s="52"/>
      <c r="BG262" s="53">
        <f t="shared" si="6"/>
        <v>148.2</v>
      </c>
      <c r="BH262" s="53">
        <f t="shared" si="7"/>
        <v>91.2</v>
      </c>
      <c r="BI262" s="47">
        <f t="shared" si="8"/>
        <v>0.2828244275</v>
      </c>
      <c r="BJ262" s="47">
        <f t="shared" si="9"/>
        <v>0.1740458015</v>
      </c>
      <c r="BK262" s="55">
        <f t="shared" si="10"/>
        <v>-0.14</v>
      </c>
      <c r="BL262" s="56">
        <f t="shared" si="11"/>
        <v>645</v>
      </c>
      <c r="BM262" s="57">
        <f t="shared" si="12"/>
        <v>0.2914728682</v>
      </c>
      <c r="BN262" s="46">
        <f t="shared" si="13"/>
        <v>1.65</v>
      </c>
      <c r="BO262" s="46">
        <v>25.0</v>
      </c>
      <c r="BP262" s="46">
        <v>7.0</v>
      </c>
      <c r="BQ262" s="47">
        <v>1.25</v>
      </c>
      <c r="BR262" s="46">
        <f t="shared" si="14"/>
        <v>40</v>
      </c>
      <c r="BS262" s="46">
        <f t="shared" si="15"/>
        <v>100</v>
      </c>
      <c r="BT262" s="46" t="s">
        <v>2229</v>
      </c>
      <c r="BU262" s="120"/>
      <c r="BV262" s="121"/>
      <c r="BW262" s="121"/>
      <c r="BX262" s="60"/>
      <c r="BY262" s="61" t="str">
        <f t="shared" si="37"/>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BZ262" s="66" t="s">
        <v>2347</v>
      </c>
      <c r="CA262" s="121"/>
      <c r="CB262" s="62"/>
      <c r="CC262" s="59"/>
    </row>
    <row r="263" ht="30.0" customHeight="1">
      <c r="A263" s="73"/>
      <c r="B263" s="162" t="s">
        <v>2348</v>
      </c>
      <c r="C263" s="28" t="str">
        <f>IF(C265 = "стоп", "стоп" , "")</f>
        <v/>
      </c>
      <c r="D263" s="29">
        <f t="shared" si="36"/>
        <v>50</v>
      </c>
      <c r="E263" s="30" t="s">
        <v>2349</v>
      </c>
      <c r="F263" s="104" t="s">
        <v>2350</v>
      </c>
      <c r="G263" s="105" t="s">
        <v>2351</v>
      </c>
      <c r="H263" s="33">
        <v>700.0</v>
      </c>
      <c r="I263" s="34">
        <v>0.51</v>
      </c>
      <c r="J263" s="35">
        <f t="shared" si="2"/>
        <v>343</v>
      </c>
      <c r="K263" s="22" t="s">
        <v>2352</v>
      </c>
      <c r="L263" s="36" t="s">
        <v>84</v>
      </c>
      <c r="M263" s="36" t="s">
        <v>84</v>
      </c>
      <c r="N263" s="37" t="s">
        <v>584</v>
      </c>
      <c r="O263" s="38">
        <v>100.0</v>
      </c>
      <c r="P263" s="38">
        <v>100.0</v>
      </c>
      <c r="Q263" s="38">
        <v>55.0</v>
      </c>
      <c r="R263" s="38">
        <v>265.0</v>
      </c>
      <c r="S263" s="43" t="s">
        <v>2353</v>
      </c>
      <c r="T263" s="70" t="s">
        <v>2354</v>
      </c>
      <c r="U263" s="38" t="s">
        <v>2355</v>
      </c>
      <c r="V263" s="38" t="s">
        <v>89</v>
      </c>
      <c r="W263" s="38" t="s">
        <v>589</v>
      </c>
      <c r="X263" s="38">
        <v>275.0</v>
      </c>
      <c r="Y263" s="40" t="s">
        <v>91</v>
      </c>
      <c r="Z263" s="40" t="s">
        <v>91</v>
      </c>
      <c r="AA263" s="38" t="s">
        <v>92</v>
      </c>
      <c r="AB263" s="38" t="s">
        <v>93</v>
      </c>
      <c r="AC263" s="107" t="str">
        <f t="shared" si="38"/>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AD263" s="38" t="s">
        <v>95</v>
      </c>
      <c r="AE263" s="84" t="s">
        <v>2356</v>
      </c>
      <c r="AF263" s="70" t="s">
        <v>2357</v>
      </c>
      <c r="AG263" s="38" t="s">
        <v>98</v>
      </c>
      <c r="AH263" s="38" t="s">
        <v>99</v>
      </c>
      <c r="AI263" s="44" t="s">
        <v>100</v>
      </c>
      <c r="AJ263" s="44">
        <v>0.0</v>
      </c>
      <c r="AK263" s="63" t="str">
        <f t="shared" si="16"/>
        <v>https://getfile.dokpub.com/yandex/get/https://disk.yandex.ru/d/Tpysk3KZVnWAvg/v1.mp4</v>
      </c>
      <c r="AL263" s="46" t="s">
        <v>102</v>
      </c>
      <c r="AM263" s="46" t="s">
        <v>103</v>
      </c>
      <c r="AN263" s="46" t="s">
        <v>104</v>
      </c>
      <c r="AO263" s="46" t="s">
        <v>105</v>
      </c>
      <c r="AP263" s="46" t="s">
        <v>106</v>
      </c>
      <c r="AQ263" s="46">
        <f t="shared" si="3"/>
        <v>434</v>
      </c>
      <c r="AR263" s="47">
        <f t="shared" si="4"/>
        <v>0.38</v>
      </c>
      <c r="AS263" s="46" t="s">
        <v>107</v>
      </c>
      <c r="AT263" s="46" t="s">
        <v>108</v>
      </c>
      <c r="AU263" s="46" t="s">
        <v>109</v>
      </c>
      <c r="AV263" s="46" t="s">
        <v>110</v>
      </c>
      <c r="AW263" s="46" t="s">
        <v>111</v>
      </c>
      <c r="AX263" s="48" t="s">
        <v>112</v>
      </c>
      <c r="AY263" s="49">
        <v>83.0</v>
      </c>
      <c r="AZ263" s="49">
        <v>140.0</v>
      </c>
      <c r="BA263" s="86">
        <f>IFERROR(__xludf.DUMMYFUNCTION("IMPORTRANGE(""https://docs.google.com/spreadsheets/d/1K9FdSDDcIaIccULM3XeD8ehMwbjQB3kapl3RppOhYx4/edit?usp=sharing"",""D15"")"),66.0)</f>
        <v>66</v>
      </c>
      <c r="BB263" s="123">
        <v>10.0</v>
      </c>
      <c r="BC263" s="123">
        <v>10.0</v>
      </c>
      <c r="BD263" s="51">
        <v>0.2</v>
      </c>
      <c r="BE263" s="123">
        <f t="shared" si="5"/>
        <v>68.6</v>
      </c>
      <c r="BF263" s="147"/>
      <c r="BG263" s="148">
        <f t="shared" si="6"/>
        <v>105.4</v>
      </c>
      <c r="BH263" s="53">
        <f t="shared" si="7"/>
        <v>48.4</v>
      </c>
      <c r="BI263" s="149">
        <f t="shared" si="8"/>
        <v>0.3072886297</v>
      </c>
      <c r="BJ263" s="47">
        <f t="shared" si="9"/>
        <v>0.1411078717</v>
      </c>
      <c r="BK263" s="55">
        <f t="shared" si="10"/>
        <v>0.38</v>
      </c>
      <c r="BL263" s="56">
        <f t="shared" si="11"/>
        <v>439</v>
      </c>
      <c r="BM263" s="57">
        <f t="shared" si="12"/>
        <v>0.2851936219</v>
      </c>
      <c r="BN263" s="46">
        <f t="shared" si="13"/>
        <v>1.4575</v>
      </c>
      <c r="BO263" s="46">
        <v>25.0</v>
      </c>
      <c r="BP263" s="46">
        <v>7.0</v>
      </c>
      <c r="BQ263" s="47">
        <v>1.25</v>
      </c>
      <c r="BR263" s="46">
        <f t="shared" si="14"/>
        <v>40</v>
      </c>
      <c r="BS263" s="46">
        <f t="shared" si="15"/>
        <v>100</v>
      </c>
      <c r="BT263" s="46" t="s">
        <v>113</v>
      </c>
      <c r="BU263" s="124"/>
      <c r="BV263" s="125" t="str">
        <f>IFERROR(__xludf.DUMMYFUNCTION("IMPORTRANGE(""https://docs.google.com/spreadsheets/d/1K9FdSDDcIaIccULM3XeD8ehMwbjQB3kapl3RppOhYx4/edit?usp=sharing"",""B15"")"),"И-221")</f>
        <v>И-221</v>
      </c>
      <c r="BW263" s="59"/>
      <c r="BX263" s="60"/>
      <c r="BY263" s="61" t="str">
        <f t="shared" si="37"/>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BZ263" s="66" t="s">
        <v>2358</v>
      </c>
      <c r="CA263" s="59" t="s">
        <v>2359</v>
      </c>
      <c r="CB263" s="62"/>
      <c r="CC263" s="59"/>
    </row>
    <row r="264" ht="30.0" customHeight="1">
      <c r="A264" s="73"/>
      <c r="B264" s="162" t="s">
        <v>2360</v>
      </c>
      <c r="C264" s="28" t="str">
        <f>IF(C265 = "стоп", "стоп" , "")</f>
        <v/>
      </c>
      <c r="D264" s="29">
        <f t="shared" si="36"/>
        <v>50</v>
      </c>
      <c r="E264" s="30" t="s">
        <v>2361</v>
      </c>
      <c r="F264" s="104" t="s">
        <v>2362</v>
      </c>
      <c r="G264" s="105" t="s">
        <v>2363</v>
      </c>
      <c r="H264" s="33">
        <v>1100.0</v>
      </c>
      <c r="I264" s="34">
        <v>0.54</v>
      </c>
      <c r="J264" s="35">
        <f t="shared" si="2"/>
        <v>506</v>
      </c>
      <c r="K264" s="22" t="s">
        <v>2364</v>
      </c>
      <c r="L264" s="36" t="s">
        <v>84</v>
      </c>
      <c r="M264" s="36" t="s">
        <v>84</v>
      </c>
      <c r="N264" s="37" t="s">
        <v>584</v>
      </c>
      <c r="O264" s="38">
        <v>165.0</v>
      </c>
      <c r="P264" s="38">
        <v>140.0</v>
      </c>
      <c r="Q264" s="38">
        <v>90.0</v>
      </c>
      <c r="R264" s="38">
        <v>210.0</v>
      </c>
      <c r="S264" s="43" t="s">
        <v>2365</v>
      </c>
      <c r="T264" s="70" t="s">
        <v>2354</v>
      </c>
      <c r="U264" s="38" t="s">
        <v>2355</v>
      </c>
      <c r="V264" s="38" t="s">
        <v>89</v>
      </c>
      <c r="W264" s="38" t="s">
        <v>589</v>
      </c>
      <c r="X264" s="38">
        <v>275.0</v>
      </c>
      <c r="Y264" s="40" t="s">
        <v>91</v>
      </c>
      <c r="Z264" s="38">
        <v>1.0</v>
      </c>
      <c r="AA264" s="38" t="s">
        <v>92</v>
      </c>
      <c r="AB264" s="38" t="s">
        <v>93</v>
      </c>
      <c r="AC264" s="107" t="str">
        <f t="shared" si="38"/>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AD264" s="38" t="s">
        <v>95</v>
      </c>
      <c r="AE264" s="84" t="s">
        <v>2356</v>
      </c>
      <c r="AF264" s="70" t="s">
        <v>2357</v>
      </c>
      <c r="AG264" s="38" t="s">
        <v>98</v>
      </c>
      <c r="AH264" s="38" t="s">
        <v>99</v>
      </c>
      <c r="AI264" s="44" t="s">
        <v>100</v>
      </c>
      <c r="AJ264" s="44">
        <v>0.0</v>
      </c>
      <c r="AK264" s="63" t="str">
        <f t="shared" si="16"/>
        <v>https://getfile.dokpub.com/yandex/get/https://disk.yandex.ru/d/Tpysk3KZVnWAvg/v1.mp4</v>
      </c>
      <c r="AL264" s="46" t="s">
        <v>102</v>
      </c>
      <c r="AM264" s="46" t="s">
        <v>103</v>
      </c>
      <c r="AN264" s="46" t="s">
        <v>104</v>
      </c>
      <c r="AO264" s="46" t="s">
        <v>105</v>
      </c>
      <c r="AP264" s="46" t="s">
        <v>106</v>
      </c>
      <c r="AQ264" s="46">
        <f t="shared" si="3"/>
        <v>616</v>
      </c>
      <c r="AR264" s="47">
        <f t="shared" si="4"/>
        <v>0.44</v>
      </c>
      <c r="AS264" s="46" t="s">
        <v>107</v>
      </c>
      <c r="AT264" s="46" t="s">
        <v>108</v>
      </c>
      <c r="AU264" s="46" t="s">
        <v>109</v>
      </c>
      <c r="AV264" s="46" t="s">
        <v>110</v>
      </c>
      <c r="AW264" s="46" t="s">
        <v>111</v>
      </c>
      <c r="AX264" s="48" t="s">
        <v>112</v>
      </c>
      <c r="AY264" s="49">
        <v>103.0</v>
      </c>
      <c r="AZ264" s="49">
        <v>163.0</v>
      </c>
      <c r="BA264" s="126">
        <f>BA263*2</f>
        <v>132</v>
      </c>
      <c r="BB264" s="127">
        <v>10.0</v>
      </c>
      <c r="BC264" s="127">
        <v>10.0</v>
      </c>
      <c r="BD264" s="51">
        <v>0.2</v>
      </c>
      <c r="BE264" s="127">
        <f t="shared" si="5"/>
        <v>101.2</v>
      </c>
      <c r="BF264" s="150"/>
      <c r="BG264" s="151">
        <f t="shared" si="6"/>
        <v>149.8</v>
      </c>
      <c r="BH264" s="53">
        <f t="shared" si="7"/>
        <v>89.8</v>
      </c>
      <c r="BI264" s="152">
        <f t="shared" si="8"/>
        <v>0.2960474308</v>
      </c>
      <c r="BJ264" s="47">
        <f t="shared" si="9"/>
        <v>0.1774703557</v>
      </c>
      <c r="BK264" s="55">
        <f t="shared" si="10"/>
        <v>0.44</v>
      </c>
      <c r="BL264" s="56">
        <f t="shared" si="11"/>
        <v>621</v>
      </c>
      <c r="BM264" s="57">
        <f t="shared" si="12"/>
        <v>0.2927536232</v>
      </c>
      <c r="BN264" s="46">
        <f t="shared" si="13"/>
        <v>2.646</v>
      </c>
      <c r="BO264" s="46">
        <v>25.0</v>
      </c>
      <c r="BP264" s="46">
        <v>7.0</v>
      </c>
      <c r="BQ264" s="47">
        <v>1.25</v>
      </c>
      <c r="BR264" s="46">
        <f t="shared" si="14"/>
        <v>48.75</v>
      </c>
      <c r="BS264" s="46">
        <f t="shared" si="15"/>
        <v>114.25</v>
      </c>
      <c r="BT264" s="46" t="s">
        <v>122</v>
      </c>
      <c r="BU264" s="65"/>
      <c r="BV264" s="59"/>
      <c r="BW264" s="59"/>
      <c r="BX264" s="60"/>
      <c r="BY264" s="61" t="str">
        <f t="shared" si="37"/>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BZ264" s="66" t="s">
        <v>2366</v>
      </c>
      <c r="CA264" s="59" t="s">
        <v>2367</v>
      </c>
      <c r="CB264" s="62"/>
      <c r="CC264" s="59"/>
    </row>
    <row r="265" ht="30.0" customHeight="1">
      <c r="A265" s="73"/>
      <c r="B265" s="193" t="s">
        <v>2368</v>
      </c>
      <c r="C265" s="68" t="str">
        <f>IF('Стоп-лист'!D$33 = "стоп", "стоп" , "")</f>
        <v/>
      </c>
      <c r="D265" s="29">
        <f t="shared" si="36"/>
        <v>50</v>
      </c>
      <c r="E265" s="30" t="s">
        <v>2369</v>
      </c>
      <c r="F265" s="104" t="s">
        <v>2370</v>
      </c>
      <c r="G265" s="105" t="s">
        <v>2371</v>
      </c>
      <c r="H265" s="33">
        <v>1600.0</v>
      </c>
      <c r="I265" s="34">
        <v>0.5599999999999999</v>
      </c>
      <c r="J265" s="35">
        <f t="shared" si="2"/>
        <v>704</v>
      </c>
      <c r="K265" s="22" t="s">
        <v>2372</v>
      </c>
      <c r="L265" s="36" t="s">
        <v>84</v>
      </c>
      <c r="M265" s="36" t="s">
        <v>84</v>
      </c>
      <c r="N265" s="37" t="s">
        <v>584</v>
      </c>
      <c r="O265" s="38">
        <v>255.0</v>
      </c>
      <c r="P265" s="38">
        <v>230.0</v>
      </c>
      <c r="Q265" s="38">
        <v>110.0</v>
      </c>
      <c r="R265" s="38">
        <v>220.0</v>
      </c>
      <c r="S265" s="43" t="s">
        <v>2373</v>
      </c>
      <c r="T265" s="70" t="s">
        <v>2354</v>
      </c>
      <c r="U265" s="38" t="s">
        <v>2355</v>
      </c>
      <c r="V265" s="38" t="s">
        <v>89</v>
      </c>
      <c r="W265" s="38" t="s">
        <v>589</v>
      </c>
      <c r="X265" s="38">
        <v>275.0</v>
      </c>
      <c r="Y265" s="40" t="s">
        <v>91</v>
      </c>
      <c r="Z265" s="40">
        <v>1.5</v>
      </c>
      <c r="AA265" s="38" t="s">
        <v>92</v>
      </c>
      <c r="AB265" s="38" t="s">
        <v>93</v>
      </c>
      <c r="AC265" s="107" t="str">
        <f t="shared" si="38"/>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AD265" s="38" t="s">
        <v>95</v>
      </c>
      <c r="AE265" s="84" t="s">
        <v>2356</v>
      </c>
      <c r="AF265" s="70" t="s">
        <v>2357</v>
      </c>
      <c r="AG265" s="38" t="s">
        <v>98</v>
      </c>
      <c r="AH265" s="38" t="s">
        <v>99</v>
      </c>
      <c r="AI265" s="44" t="s">
        <v>100</v>
      </c>
      <c r="AJ265" s="44">
        <v>0.0</v>
      </c>
      <c r="AK265" s="63" t="str">
        <f t="shared" si="16"/>
        <v>https://getfile.dokpub.com/yandex/get/https://disk.yandex.ru/d/Tpysk3KZVnWAvg/v1.mp4</v>
      </c>
      <c r="AL265" s="46" t="s">
        <v>102</v>
      </c>
      <c r="AM265" s="46" t="s">
        <v>103</v>
      </c>
      <c r="AN265" s="46" t="s">
        <v>104</v>
      </c>
      <c r="AO265" s="46" t="s">
        <v>105</v>
      </c>
      <c r="AP265" s="46" t="s">
        <v>106</v>
      </c>
      <c r="AQ265" s="46">
        <f t="shared" si="3"/>
        <v>832</v>
      </c>
      <c r="AR265" s="47">
        <f t="shared" si="4"/>
        <v>0.48</v>
      </c>
      <c r="AS265" s="46" t="s">
        <v>107</v>
      </c>
      <c r="AT265" s="46" t="s">
        <v>108</v>
      </c>
      <c r="AU265" s="46" t="s">
        <v>109</v>
      </c>
      <c r="AV265" s="46" t="s">
        <v>110</v>
      </c>
      <c r="AW265" s="46" t="s">
        <v>111</v>
      </c>
      <c r="AX265" s="48" t="s">
        <v>112</v>
      </c>
      <c r="AY265" s="49">
        <v>126.0</v>
      </c>
      <c r="AZ265" s="49">
        <v>192.0</v>
      </c>
      <c r="BA265" s="126">
        <f>BA263*3</f>
        <v>198</v>
      </c>
      <c r="BB265" s="127">
        <v>15.0</v>
      </c>
      <c r="BC265" s="127">
        <v>15.0</v>
      </c>
      <c r="BD265" s="51">
        <v>0.2</v>
      </c>
      <c r="BE265" s="127">
        <f t="shared" si="5"/>
        <v>140.8</v>
      </c>
      <c r="BF265" s="150"/>
      <c r="BG265" s="151">
        <f t="shared" si="6"/>
        <v>209.2</v>
      </c>
      <c r="BH265" s="53">
        <f t="shared" si="7"/>
        <v>143.2</v>
      </c>
      <c r="BI265" s="153">
        <f t="shared" si="8"/>
        <v>0.2971590909</v>
      </c>
      <c r="BJ265" s="47">
        <f t="shared" si="9"/>
        <v>0.2034090909</v>
      </c>
      <c r="BK265" s="55">
        <f t="shared" si="10"/>
        <v>0.48</v>
      </c>
      <c r="BL265" s="56">
        <f t="shared" si="11"/>
        <v>837</v>
      </c>
      <c r="BM265" s="57">
        <f t="shared" si="12"/>
        <v>0.2982078853</v>
      </c>
      <c r="BN265" s="46">
        <f t="shared" si="13"/>
        <v>5.566</v>
      </c>
      <c r="BO265" s="46">
        <v>25.0</v>
      </c>
      <c r="BP265" s="46">
        <v>7.0</v>
      </c>
      <c r="BQ265" s="47">
        <v>1.25</v>
      </c>
      <c r="BR265" s="46">
        <f t="shared" si="14"/>
        <v>75</v>
      </c>
      <c r="BS265" s="46">
        <f t="shared" si="15"/>
        <v>117</v>
      </c>
      <c r="BT265" s="46" t="s">
        <v>131</v>
      </c>
      <c r="BU265" s="65"/>
      <c r="BV265" s="59"/>
      <c r="BW265" s="59"/>
      <c r="BX265" s="60"/>
      <c r="BY265" s="61" t="str">
        <f t="shared" si="37"/>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BZ265" s="66" t="s">
        <v>2374</v>
      </c>
      <c r="CA265" s="59" t="s">
        <v>2375</v>
      </c>
      <c r="CB265" s="62"/>
      <c r="CC265" s="59"/>
    </row>
    <row r="266" ht="30.0" customHeight="1">
      <c r="A266" s="73"/>
      <c r="B266" s="193" t="s">
        <v>2376</v>
      </c>
      <c r="C266" s="68" t="str">
        <f>IF('Стоп-лист'!C$33 = "стоп", "стоп" , "")</f>
        <v/>
      </c>
      <c r="D266" s="29">
        <f t="shared" si="36"/>
        <v>50</v>
      </c>
      <c r="E266" s="30" t="s">
        <v>2377</v>
      </c>
      <c r="F266" s="104" t="s">
        <v>2378</v>
      </c>
      <c r="G266" s="105" t="s">
        <v>2379</v>
      </c>
      <c r="H266" s="33">
        <v>2900.0</v>
      </c>
      <c r="I266" s="34">
        <v>0.57</v>
      </c>
      <c r="J266" s="35">
        <f t="shared" si="2"/>
        <v>1247</v>
      </c>
      <c r="K266" s="22" t="s">
        <v>2380</v>
      </c>
      <c r="L266" s="36" t="s">
        <v>84</v>
      </c>
      <c r="M266" s="36" t="s">
        <v>84</v>
      </c>
      <c r="N266" s="37" t="s">
        <v>584</v>
      </c>
      <c r="O266" s="38">
        <v>450.0</v>
      </c>
      <c r="P266" s="38">
        <v>160.0</v>
      </c>
      <c r="Q266" s="38">
        <v>160.0</v>
      </c>
      <c r="R266" s="38">
        <v>240.0</v>
      </c>
      <c r="S266" s="43" t="s">
        <v>2381</v>
      </c>
      <c r="T266" s="70" t="s">
        <v>2354</v>
      </c>
      <c r="U266" s="38" t="s">
        <v>2355</v>
      </c>
      <c r="V266" s="38" t="s">
        <v>89</v>
      </c>
      <c r="W266" s="38" t="s">
        <v>589</v>
      </c>
      <c r="X266" s="38">
        <v>275.0</v>
      </c>
      <c r="Y266" s="40">
        <v>1.0</v>
      </c>
      <c r="Z266" s="40">
        <v>1.5</v>
      </c>
      <c r="AA266" s="38" t="s">
        <v>92</v>
      </c>
      <c r="AB266" s="38" t="s">
        <v>93</v>
      </c>
      <c r="AC266" s="107" t="str">
        <f t="shared" si="38"/>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AD266" s="38" t="s">
        <v>95</v>
      </c>
      <c r="AE266" s="84" t="s">
        <v>2356</v>
      </c>
      <c r="AF266" s="70" t="s">
        <v>2357</v>
      </c>
      <c r="AG266" s="38" t="s">
        <v>98</v>
      </c>
      <c r="AH266" s="38" t="s">
        <v>99</v>
      </c>
      <c r="AI266" s="44" t="s">
        <v>100</v>
      </c>
      <c r="AJ266" s="44">
        <v>0.0</v>
      </c>
      <c r="AK266" s="63" t="str">
        <f t="shared" si="16"/>
        <v>https://getfile.dokpub.com/yandex/get/https://disk.yandex.ru/d/Tpysk3KZVnWAvg/v1.mp4</v>
      </c>
      <c r="AL266" s="46" t="s">
        <v>102</v>
      </c>
      <c r="AM266" s="46" t="s">
        <v>103</v>
      </c>
      <c r="AN266" s="46" t="s">
        <v>104</v>
      </c>
      <c r="AO266" s="46" t="s">
        <v>105</v>
      </c>
      <c r="AP266" s="46" t="s">
        <v>106</v>
      </c>
      <c r="AQ266" s="46">
        <f t="shared" si="3"/>
        <v>1392</v>
      </c>
      <c r="AR266" s="47">
        <f t="shared" si="4"/>
        <v>0.52</v>
      </c>
      <c r="AS266" s="46" t="s">
        <v>107</v>
      </c>
      <c r="AT266" s="46" t="s">
        <v>108</v>
      </c>
      <c r="AU266" s="46" t="s">
        <v>109</v>
      </c>
      <c r="AV266" s="46" t="s">
        <v>110</v>
      </c>
      <c r="AW266" s="46" t="s">
        <v>111</v>
      </c>
      <c r="AX266" s="48" t="s">
        <v>112</v>
      </c>
      <c r="AY266" s="49">
        <v>182.0</v>
      </c>
      <c r="AZ266" s="49">
        <v>260.0</v>
      </c>
      <c r="BA266" s="126">
        <f>BA265*2</f>
        <v>396</v>
      </c>
      <c r="BB266" s="127">
        <v>20.0</v>
      </c>
      <c r="BC266" s="127">
        <v>20.0</v>
      </c>
      <c r="BD266" s="51">
        <v>0.2</v>
      </c>
      <c r="BE266" s="127">
        <f t="shared" si="5"/>
        <v>249.4</v>
      </c>
      <c r="BF266" s="150"/>
      <c r="BG266" s="151">
        <f t="shared" si="6"/>
        <v>379.6</v>
      </c>
      <c r="BH266" s="53">
        <f t="shared" si="7"/>
        <v>301.6</v>
      </c>
      <c r="BI266" s="153">
        <f t="shared" si="8"/>
        <v>0.3044105854</v>
      </c>
      <c r="BJ266" s="47">
        <f t="shared" si="9"/>
        <v>0.2418604651</v>
      </c>
      <c r="BK266" s="55">
        <f t="shared" si="10"/>
        <v>0.52</v>
      </c>
      <c r="BL266" s="56">
        <f t="shared" si="11"/>
        <v>1411</v>
      </c>
      <c r="BM266" s="57">
        <f t="shared" si="12"/>
        <v>0.3067328136</v>
      </c>
      <c r="BN266" s="46">
        <f t="shared" si="13"/>
        <v>6.144</v>
      </c>
      <c r="BO266" s="46">
        <v>25.0</v>
      </c>
      <c r="BP266" s="46">
        <v>7.0</v>
      </c>
      <c r="BQ266" s="47">
        <v>1.25</v>
      </c>
      <c r="BR266" s="46">
        <f t="shared" si="14"/>
        <v>83.75</v>
      </c>
      <c r="BS266" s="46">
        <f t="shared" si="15"/>
        <v>176.25</v>
      </c>
      <c r="BT266" s="46" t="s">
        <v>139</v>
      </c>
      <c r="BU266" s="65"/>
      <c r="BV266" s="59"/>
      <c r="BW266" s="59" t="s">
        <v>2382</v>
      </c>
      <c r="BX266" s="60"/>
      <c r="BY266" s="61" t="str">
        <f t="shared" si="37"/>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BZ266" s="66" t="s">
        <v>2383</v>
      </c>
      <c r="CA266" s="59" t="s">
        <v>2384</v>
      </c>
      <c r="CB266" s="62"/>
      <c r="CC266" s="59"/>
    </row>
    <row r="267" ht="30.0" customHeight="1">
      <c r="A267" s="73"/>
      <c r="B267" s="193" t="s">
        <v>2385</v>
      </c>
      <c r="C267" s="68" t="str">
        <f>IF('Стоп-лист'!C$33 = "стоп", "стоп" , "")</f>
        <v/>
      </c>
      <c r="D267" s="29">
        <f t="shared" si="36"/>
        <v>50</v>
      </c>
      <c r="E267" s="30" t="s">
        <v>2386</v>
      </c>
      <c r="F267" s="104" t="s">
        <v>2387</v>
      </c>
      <c r="G267" s="105" t="s">
        <v>2388</v>
      </c>
      <c r="H267" s="33">
        <v>4300.0</v>
      </c>
      <c r="I267" s="34">
        <v>0.58</v>
      </c>
      <c r="J267" s="35">
        <f t="shared" si="2"/>
        <v>1806</v>
      </c>
      <c r="K267" s="22" t="s">
        <v>2389</v>
      </c>
      <c r="L267" s="36" t="s">
        <v>84</v>
      </c>
      <c r="M267" s="36" t="s">
        <v>84</v>
      </c>
      <c r="N267" s="37" t="s">
        <v>584</v>
      </c>
      <c r="O267" s="38">
        <v>640.0</v>
      </c>
      <c r="P267" s="38">
        <v>210.0</v>
      </c>
      <c r="Q267" s="38">
        <v>180.0</v>
      </c>
      <c r="R267" s="38">
        <v>220.0</v>
      </c>
      <c r="S267" s="43" t="s">
        <v>2390</v>
      </c>
      <c r="T267" s="70" t="s">
        <v>2354</v>
      </c>
      <c r="U267" s="38" t="s">
        <v>2355</v>
      </c>
      <c r="V267" s="38" t="s">
        <v>89</v>
      </c>
      <c r="W267" s="38" t="s">
        <v>589</v>
      </c>
      <c r="X267" s="38">
        <v>275.0</v>
      </c>
      <c r="Y267" s="40">
        <v>1.5</v>
      </c>
      <c r="Z267" s="40">
        <v>1.5</v>
      </c>
      <c r="AA267" s="38" t="s">
        <v>92</v>
      </c>
      <c r="AB267" s="38" t="s">
        <v>93</v>
      </c>
      <c r="AC267" s="107" t="str">
        <f t="shared" si="38"/>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AD267" s="38" t="s">
        <v>95</v>
      </c>
      <c r="AE267" s="84" t="s">
        <v>2356</v>
      </c>
      <c r="AF267" s="70" t="s">
        <v>2357</v>
      </c>
      <c r="AG267" s="38" t="s">
        <v>98</v>
      </c>
      <c r="AH267" s="38" t="s">
        <v>99</v>
      </c>
      <c r="AI267" s="44" t="s">
        <v>100</v>
      </c>
      <c r="AJ267" s="44">
        <v>0.0</v>
      </c>
      <c r="AK267" s="63" t="str">
        <f t="shared" si="16"/>
        <v>https://getfile.dokpub.com/yandex/get/https://disk.yandex.ru/d/Tpysk3KZVnWAvg/v1.mp4</v>
      </c>
      <c r="AL267" s="46" t="s">
        <v>102</v>
      </c>
      <c r="AM267" s="46" t="s">
        <v>103</v>
      </c>
      <c r="AN267" s="46" t="s">
        <v>104</v>
      </c>
      <c r="AO267" s="46" t="s">
        <v>105</v>
      </c>
      <c r="AP267" s="46" t="s">
        <v>106</v>
      </c>
      <c r="AQ267" s="46">
        <f t="shared" si="3"/>
        <v>2021</v>
      </c>
      <c r="AR267" s="47">
        <f t="shared" si="4"/>
        <v>0.53</v>
      </c>
      <c r="AS267" s="46" t="s">
        <v>107</v>
      </c>
      <c r="AT267" s="46" t="s">
        <v>108</v>
      </c>
      <c r="AU267" s="46" t="s">
        <v>109</v>
      </c>
      <c r="AV267" s="46" t="s">
        <v>110</v>
      </c>
      <c r="AW267" s="46" t="s">
        <v>111</v>
      </c>
      <c r="AX267" s="48" t="s">
        <v>112</v>
      </c>
      <c r="AY267" s="49">
        <v>256.0</v>
      </c>
      <c r="AZ267" s="49">
        <v>349.0</v>
      </c>
      <c r="BA267" s="126">
        <f>BA265*3</f>
        <v>594</v>
      </c>
      <c r="BB267" s="127">
        <v>30.0</v>
      </c>
      <c r="BC267" s="127">
        <v>30.0</v>
      </c>
      <c r="BD267" s="51">
        <v>0.2</v>
      </c>
      <c r="BE267" s="127">
        <f t="shared" si="5"/>
        <v>361.2</v>
      </c>
      <c r="BF267" s="150"/>
      <c r="BG267" s="151">
        <f t="shared" si="6"/>
        <v>534.8</v>
      </c>
      <c r="BH267" s="53">
        <f t="shared" si="7"/>
        <v>441.8</v>
      </c>
      <c r="BI267" s="153">
        <f t="shared" si="8"/>
        <v>0.296124031</v>
      </c>
      <c r="BJ267" s="47">
        <f t="shared" si="9"/>
        <v>0.2446290144</v>
      </c>
      <c r="BK267" s="55">
        <f t="shared" si="10"/>
        <v>0.53</v>
      </c>
      <c r="BL267" s="56">
        <f t="shared" si="11"/>
        <v>2036</v>
      </c>
      <c r="BM267" s="57">
        <f t="shared" si="12"/>
        <v>0.307367387</v>
      </c>
      <c r="BN267" s="46">
        <f t="shared" si="13"/>
        <v>8.316</v>
      </c>
      <c r="BO267" s="46">
        <v>25.0</v>
      </c>
      <c r="BP267" s="46">
        <v>7.0</v>
      </c>
      <c r="BQ267" s="47">
        <v>1.25</v>
      </c>
      <c r="BR267" s="46">
        <f t="shared" si="14"/>
        <v>101.25</v>
      </c>
      <c r="BS267" s="46">
        <f t="shared" si="15"/>
        <v>247.75</v>
      </c>
      <c r="BT267" s="46" t="s">
        <v>147</v>
      </c>
      <c r="BU267" s="65"/>
      <c r="BV267" s="59"/>
      <c r="BW267" s="59"/>
      <c r="BX267" s="60"/>
      <c r="BY267" s="61" t="str">
        <f t="shared" si="37"/>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BZ267" s="66" t="s">
        <v>2391</v>
      </c>
      <c r="CA267" s="59" t="s">
        <v>2392</v>
      </c>
      <c r="CB267" s="62"/>
      <c r="CC267" s="59"/>
    </row>
    <row r="268" ht="30.0" customHeight="1">
      <c r="A268" s="73"/>
      <c r="B268" s="193" t="s">
        <v>2393</v>
      </c>
      <c r="C268" s="68" t="str">
        <f>IF('Стоп-лист'!C$33 = "стоп", "стоп" , "")</f>
        <v/>
      </c>
      <c r="D268" s="29">
        <f t="shared" si="36"/>
        <v>50</v>
      </c>
      <c r="E268" s="30" t="s">
        <v>2394</v>
      </c>
      <c r="F268" s="104" t="s">
        <v>2395</v>
      </c>
      <c r="G268" s="105" t="s">
        <v>2396</v>
      </c>
      <c r="H268" s="33">
        <v>5800.0</v>
      </c>
      <c r="I268" s="34">
        <v>0.54</v>
      </c>
      <c r="J268" s="35">
        <f t="shared" si="2"/>
        <v>2668</v>
      </c>
      <c r="K268" s="22" t="s">
        <v>2397</v>
      </c>
      <c r="L268" s="36" t="s">
        <v>84</v>
      </c>
      <c r="M268" s="36" t="s">
        <v>84</v>
      </c>
      <c r="N268" s="37" t="s">
        <v>584</v>
      </c>
      <c r="O268" s="38">
        <v>950.0</v>
      </c>
      <c r="P268" s="38">
        <v>300.0</v>
      </c>
      <c r="Q268" s="38">
        <v>200.0</v>
      </c>
      <c r="R268" s="38">
        <v>500.0</v>
      </c>
      <c r="S268" s="43" t="s">
        <v>2398</v>
      </c>
      <c r="T268" s="70" t="s">
        <v>2354</v>
      </c>
      <c r="U268" s="38" t="s">
        <v>2355</v>
      </c>
      <c r="V268" s="38" t="s">
        <v>89</v>
      </c>
      <c r="W268" s="38" t="s">
        <v>589</v>
      </c>
      <c r="X268" s="38">
        <v>275.0</v>
      </c>
      <c r="Y268" s="40">
        <v>2.0</v>
      </c>
      <c r="Z268" s="40">
        <v>1.5</v>
      </c>
      <c r="AA268" s="38" t="s">
        <v>92</v>
      </c>
      <c r="AB268" s="38" t="s">
        <v>93</v>
      </c>
      <c r="AC268" s="107" t="str">
        <f t="shared" si="38"/>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AD268" s="38" t="s">
        <v>95</v>
      </c>
      <c r="AE268" s="84" t="s">
        <v>2356</v>
      </c>
      <c r="AF268" s="70" t="s">
        <v>2357</v>
      </c>
      <c r="AG268" s="38" t="s">
        <v>98</v>
      </c>
      <c r="AH268" s="38" t="s">
        <v>99</v>
      </c>
      <c r="AI268" s="44" t="s">
        <v>100</v>
      </c>
      <c r="AJ268" s="44">
        <v>0.0</v>
      </c>
      <c r="AK268" s="63" t="str">
        <f t="shared" si="16"/>
        <v>https://getfile.dokpub.com/yandex/get/https://disk.yandex.ru/d/Tpysk3KZVnWAvg/v1.mp4</v>
      </c>
      <c r="AL268" s="46" t="s">
        <v>102</v>
      </c>
      <c r="AM268" s="46" t="s">
        <v>103</v>
      </c>
      <c r="AN268" s="46" t="s">
        <v>104</v>
      </c>
      <c r="AO268" s="46" t="s">
        <v>105</v>
      </c>
      <c r="AP268" s="46" t="s">
        <v>106</v>
      </c>
      <c r="AQ268" s="46">
        <f t="shared" si="3"/>
        <v>3016</v>
      </c>
      <c r="AR268" s="47">
        <f t="shared" si="4"/>
        <v>0.48</v>
      </c>
      <c r="AS268" s="46" t="s">
        <v>107</v>
      </c>
      <c r="AT268" s="46" t="s">
        <v>108</v>
      </c>
      <c r="AU268" s="46" t="s">
        <v>109</v>
      </c>
      <c r="AV268" s="46" t="s">
        <v>110</v>
      </c>
      <c r="AW268" s="46" t="s">
        <v>111</v>
      </c>
      <c r="AX268" s="48" t="s">
        <v>112</v>
      </c>
      <c r="AY268" s="49">
        <v>444.0</v>
      </c>
      <c r="AZ268" s="49">
        <v>610.0</v>
      </c>
      <c r="BA268" s="126">
        <f>BA266*2</f>
        <v>792</v>
      </c>
      <c r="BB268" s="127">
        <v>30.0</v>
      </c>
      <c r="BC268" s="127">
        <v>80.0</v>
      </c>
      <c r="BD268" s="51">
        <v>0.2</v>
      </c>
      <c r="BE268" s="127">
        <f t="shared" si="5"/>
        <v>533.6</v>
      </c>
      <c r="BF268" s="150"/>
      <c r="BG268" s="151">
        <f t="shared" si="6"/>
        <v>788.4</v>
      </c>
      <c r="BH268" s="53">
        <f t="shared" si="7"/>
        <v>622.4</v>
      </c>
      <c r="BI268" s="153">
        <f t="shared" si="8"/>
        <v>0.2955022489</v>
      </c>
      <c r="BJ268" s="47">
        <f t="shared" si="9"/>
        <v>0.2332833583</v>
      </c>
      <c r="BK268" s="55">
        <f t="shared" si="10"/>
        <v>0.48</v>
      </c>
      <c r="BL268" s="56">
        <f t="shared" si="11"/>
        <v>3053</v>
      </c>
      <c r="BM268" s="57">
        <f t="shared" si="12"/>
        <v>0.3047494268</v>
      </c>
      <c r="BN268" s="46">
        <f t="shared" si="13"/>
        <v>30</v>
      </c>
      <c r="BO268" s="46">
        <v>25.0</v>
      </c>
      <c r="BP268" s="46">
        <v>7.0</v>
      </c>
      <c r="BQ268" s="47">
        <v>1.25</v>
      </c>
      <c r="BR268" s="46">
        <f t="shared" si="14"/>
        <v>285</v>
      </c>
      <c r="BS268" s="46">
        <f t="shared" si="15"/>
        <v>325</v>
      </c>
      <c r="BT268" s="46" t="s">
        <v>156</v>
      </c>
      <c r="BU268" s="65"/>
      <c r="BV268" s="59"/>
      <c r="BW268" s="59"/>
      <c r="BX268" s="60"/>
      <c r="BY268" s="61" t="str">
        <f t="shared" si="37"/>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BZ268" s="66" t="s">
        <v>2399</v>
      </c>
      <c r="CA268" s="59" t="s">
        <v>2400</v>
      </c>
      <c r="CB268" s="62"/>
      <c r="CC268" s="59"/>
    </row>
    <row r="269" ht="30.0" customHeight="1">
      <c r="A269" s="73"/>
      <c r="B269" s="193" t="s">
        <v>2401</v>
      </c>
      <c r="C269" s="68" t="str">
        <f>IF('Стоп-лист'!C$33 = "стоп", "стоп" , "")</f>
        <v/>
      </c>
      <c r="D269" s="29">
        <f t="shared" si="36"/>
        <v>50</v>
      </c>
      <c r="E269" s="30" t="s">
        <v>2402</v>
      </c>
      <c r="F269" s="104" t="s">
        <v>2403</v>
      </c>
      <c r="G269" s="105" t="s">
        <v>2404</v>
      </c>
      <c r="H269" s="33">
        <v>8700.0</v>
      </c>
      <c r="I269" s="34">
        <v>0.5599999999999999</v>
      </c>
      <c r="J269" s="35">
        <f t="shared" si="2"/>
        <v>3828</v>
      </c>
      <c r="K269" s="22" t="s">
        <v>2405</v>
      </c>
      <c r="L269" s="36" t="s">
        <v>84</v>
      </c>
      <c r="M269" s="36" t="s">
        <v>84</v>
      </c>
      <c r="N269" s="37" t="s">
        <v>584</v>
      </c>
      <c r="O269" s="38">
        <v>1450.0</v>
      </c>
      <c r="P269" s="38">
        <v>300.0</v>
      </c>
      <c r="Q269" s="38">
        <v>250.0</v>
      </c>
      <c r="R269" s="38">
        <v>550.0</v>
      </c>
      <c r="S269" s="43" t="s">
        <v>2406</v>
      </c>
      <c r="T269" s="70" t="s">
        <v>2354</v>
      </c>
      <c r="U269" s="38" t="s">
        <v>2355</v>
      </c>
      <c r="V269" s="38" t="s">
        <v>89</v>
      </c>
      <c r="W269" s="38" t="s">
        <v>589</v>
      </c>
      <c r="X269" s="38">
        <v>275.0</v>
      </c>
      <c r="Y269" s="40">
        <v>3.0</v>
      </c>
      <c r="Z269" s="40">
        <v>1.5</v>
      </c>
      <c r="AA269" s="38" t="s">
        <v>92</v>
      </c>
      <c r="AB269" s="38" t="s">
        <v>93</v>
      </c>
      <c r="AC269" s="107" t="str">
        <f t="shared" si="38"/>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AD269" s="38" t="s">
        <v>95</v>
      </c>
      <c r="AE269" s="84" t="s">
        <v>2356</v>
      </c>
      <c r="AF269" s="70" t="s">
        <v>2357</v>
      </c>
      <c r="AG269" s="38" t="s">
        <v>98</v>
      </c>
      <c r="AH269" s="38" t="s">
        <v>99</v>
      </c>
      <c r="AI269" s="44" t="s">
        <v>100</v>
      </c>
      <c r="AJ269" s="44">
        <v>0.0</v>
      </c>
      <c r="AK269" s="63" t="str">
        <f t="shared" si="16"/>
        <v>https://getfile.dokpub.com/yandex/get/https://disk.yandex.ru/d/Tpysk3KZVnWAvg/v1.mp4</v>
      </c>
      <c r="AL269" s="46" t="s">
        <v>102</v>
      </c>
      <c r="AM269" s="46" t="s">
        <v>103</v>
      </c>
      <c r="AN269" s="46" t="s">
        <v>104</v>
      </c>
      <c r="AO269" s="46" t="s">
        <v>105</v>
      </c>
      <c r="AP269" s="46" t="s">
        <v>106</v>
      </c>
      <c r="AQ269" s="46">
        <f t="shared" si="3"/>
        <v>4350</v>
      </c>
      <c r="AR269" s="47">
        <f t="shared" si="4"/>
        <v>0.5</v>
      </c>
      <c r="AS269" s="46" t="s">
        <v>107</v>
      </c>
      <c r="AT269" s="46" t="s">
        <v>108</v>
      </c>
      <c r="AU269" s="46" t="s">
        <v>109</v>
      </c>
      <c r="AV269" s="46" t="s">
        <v>110</v>
      </c>
      <c r="AW269" s="46" t="s">
        <v>111</v>
      </c>
      <c r="AX269" s="48" t="s">
        <v>112</v>
      </c>
      <c r="AY269" s="49">
        <v>635.0</v>
      </c>
      <c r="AZ269" s="49">
        <v>857.0</v>
      </c>
      <c r="BA269" s="126">
        <f>BA266*3</f>
        <v>1188</v>
      </c>
      <c r="BB269" s="127">
        <v>40.0</v>
      </c>
      <c r="BC269" s="127">
        <v>80.0</v>
      </c>
      <c r="BD269" s="51">
        <v>0.2</v>
      </c>
      <c r="BE269" s="127">
        <f t="shared" si="5"/>
        <v>765.6</v>
      </c>
      <c r="BF269" s="150"/>
      <c r="BG269" s="151">
        <f t="shared" si="6"/>
        <v>1119.4</v>
      </c>
      <c r="BH269" s="53">
        <f t="shared" si="7"/>
        <v>897.4</v>
      </c>
      <c r="BI269" s="153">
        <f t="shared" si="8"/>
        <v>0.2924242424</v>
      </c>
      <c r="BJ269" s="47">
        <f t="shared" si="9"/>
        <v>0.234430512</v>
      </c>
      <c r="BK269" s="55">
        <f t="shared" si="10"/>
        <v>0.5</v>
      </c>
      <c r="BL269" s="56">
        <f t="shared" si="11"/>
        <v>4374</v>
      </c>
      <c r="BM269" s="57">
        <f t="shared" si="12"/>
        <v>0.3050297211</v>
      </c>
      <c r="BN269" s="46">
        <f t="shared" si="13"/>
        <v>41.25</v>
      </c>
      <c r="BO269" s="46">
        <v>25.0</v>
      </c>
      <c r="BP269" s="46">
        <v>7.0</v>
      </c>
      <c r="BQ269" s="47">
        <v>1.25</v>
      </c>
      <c r="BR269" s="46">
        <f t="shared" si="14"/>
        <v>390</v>
      </c>
      <c r="BS269" s="46">
        <f t="shared" si="15"/>
        <v>467</v>
      </c>
      <c r="BT269" s="46" t="s">
        <v>164</v>
      </c>
      <c r="BU269" s="65"/>
      <c r="BV269" s="59"/>
      <c r="BW269" s="59"/>
      <c r="BX269" s="60"/>
      <c r="BY269" s="61" t="str">
        <f t="shared" si="37"/>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BZ269" s="66" t="s">
        <v>2407</v>
      </c>
      <c r="CA269" s="59" t="s">
        <v>2408</v>
      </c>
      <c r="CB269" s="62"/>
      <c r="CC269" s="59"/>
    </row>
    <row r="270" ht="30.0" customHeight="1">
      <c r="A270" s="73"/>
      <c r="B270" s="193" t="s">
        <v>2409</v>
      </c>
      <c r="C270" s="68" t="str">
        <f>IF('Стоп-лист'!C$33 = "стоп", "стоп" , "")</f>
        <v/>
      </c>
      <c r="D270" s="29">
        <f t="shared" si="36"/>
        <v>50</v>
      </c>
      <c r="E270" s="30" t="s">
        <v>2410</v>
      </c>
      <c r="F270" s="104" t="s">
        <v>2411</v>
      </c>
      <c r="G270" s="105" t="s">
        <v>2412</v>
      </c>
      <c r="H270" s="33">
        <v>11600.0</v>
      </c>
      <c r="I270" s="34">
        <v>0.57</v>
      </c>
      <c r="J270" s="35">
        <f t="shared" si="2"/>
        <v>4988</v>
      </c>
      <c r="K270" s="22" t="s">
        <v>2413</v>
      </c>
      <c r="L270" s="36" t="s">
        <v>84</v>
      </c>
      <c r="M270" s="36" t="s">
        <v>84</v>
      </c>
      <c r="N270" s="37" t="s">
        <v>584</v>
      </c>
      <c r="O270" s="38">
        <v>1900.0</v>
      </c>
      <c r="P270" s="38">
        <v>350.0</v>
      </c>
      <c r="Q270" s="38">
        <v>250.0</v>
      </c>
      <c r="R270" s="38">
        <v>550.0</v>
      </c>
      <c r="S270" s="43" t="s">
        <v>2414</v>
      </c>
      <c r="T270" s="70" t="s">
        <v>2354</v>
      </c>
      <c r="U270" s="38" t="s">
        <v>2355</v>
      </c>
      <c r="V270" s="38" t="s">
        <v>89</v>
      </c>
      <c r="W270" s="38" t="s">
        <v>589</v>
      </c>
      <c r="X270" s="38">
        <v>275.0</v>
      </c>
      <c r="Y270" s="40">
        <v>4.0</v>
      </c>
      <c r="Z270" s="40">
        <v>1.5</v>
      </c>
      <c r="AA270" s="38" t="s">
        <v>92</v>
      </c>
      <c r="AB270" s="38" t="s">
        <v>93</v>
      </c>
      <c r="AC270" s="107" t="str">
        <f t="shared" si="38"/>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AD270" s="38" t="s">
        <v>95</v>
      </c>
      <c r="AE270" s="84" t="s">
        <v>2356</v>
      </c>
      <c r="AF270" s="70" t="s">
        <v>2357</v>
      </c>
      <c r="AG270" s="38" t="s">
        <v>98</v>
      </c>
      <c r="AH270" s="38" t="s">
        <v>99</v>
      </c>
      <c r="AI270" s="44" t="s">
        <v>100</v>
      </c>
      <c r="AJ270" s="44">
        <v>0.0</v>
      </c>
      <c r="AK270" s="63" t="str">
        <f t="shared" si="16"/>
        <v>https://getfile.dokpub.com/yandex/get/https://disk.yandex.ru/d/Tpysk3KZVnWAvg/v1.mp4</v>
      </c>
      <c r="AL270" s="46" t="s">
        <v>102</v>
      </c>
      <c r="AM270" s="46" t="s">
        <v>103</v>
      </c>
      <c r="AN270" s="46" t="s">
        <v>104</v>
      </c>
      <c r="AO270" s="46" t="s">
        <v>105</v>
      </c>
      <c r="AP270" s="46" t="s">
        <v>106</v>
      </c>
      <c r="AQ270" s="46">
        <f t="shared" si="3"/>
        <v>5568</v>
      </c>
      <c r="AR270" s="47">
        <f t="shared" si="4"/>
        <v>0.52</v>
      </c>
      <c r="AS270" s="46" t="s">
        <v>107</v>
      </c>
      <c r="AT270" s="46" t="s">
        <v>108</v>
      </c>
      <c r="AU270" s="46" t="s">
        <v>109</v>
      </c>
      <c r="AV270" s="46" t="s">
        <v>110</v>
      </c>
      <c r="AW270" s="46" t="s">
        <v>111</v>
      </c>
      <c r="AX270" s="48" t="s">
        <v>112</v>
      </c>
      <c r="AY270" s="49">
        <v>798.0</v>
      </c>
      <c r="AZ270" s="49">
        <v>1060.0</v>
      </c>
      <c r="BA270" s="126">
        <f>BA266*4</f>
        <v>1584</v>
      </c>
      <c r="BB270" s="127">
        <v>40.0</v>
      </c>
      <c r="BC270" s="127">
        <v>80.0</v>
      </c>
      <c r="BD270" s="51">
        <v>0.2</v>
      </c>
      <c r="BE270" s="127">
        <f t="shared" si="5"/>
        <v>997.6</v>
      </c>
      <c r="BF270" s="150"/>
      <c r="BG270" s="151">
        <f t="shared" si="6"/>
        <v>1488.4</v>
      </c>
      <c r="BH270" s="53">
        <f t="shared" si="7"/>
        <v>1226.4</v>
      </c>
      <c r="BI270" s="153">
        <f t="shared" si="8"/>
        <v>0.2983961508</v>
      </c>
      <c r="BJ270" s="47">
        <f t="shared" si="9"/>
        <v>0.2458700882</v>
      </c>
      <c r="BK270" s="55">
        <f t="shared" si="10"/>
        <v>0.52</v>
      </c>
      <c r="BL270" s="56">
        <f t="shared" si="11"/>
        <v>5614</v>
      </c>
      <c r="BM270" s="57">
        <f t="shared" si="12"/>
        <v>0.3076594229</v>
      </c>
      <c r="BN270" s="46">
        <f t="shared" si="13"/>
        <v>48.125</v>
      </c>
      <c r="BO270" s="46">
        <v>25.0</v>
      </c>
      <c r="BP270" s="46">
        <v>7.0</v>
      </c>
      <c r="BQ270" s="47">
        <v>1.25</v>
      </c>
      <c r="BR270" s="46">
        <f t="shared" si="14"/>
        <v>451.25</v>
      </c>
      <c r="BS270" s="46">
        <f t="shared" si="15"/>
        <v>608.75</v>
      </c>
      <c r="BT270" s="46" t="s">
        <v>172</v>
      </c>
      <c r="BU270" s="65"/>
      <c r="BV270" s="59"/>
      <c r="BW270" s="59"/>
      <c r="BX270" s="60"/>
      <c r="BY270" s="61" t="str">
        <f t="shared" si="37"/>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BZ270" s="66" t="s">
        <v>2415</v>
      </c>
      <c r="CA270" s="59" t="s">
        <v>2416</v>
      </c>
      <c r="CB270" s="62"/>
      <c r="CC270" s="59"/>
    </row>
    <row r="271" ht="30.0" customHeight="1">
      <c r="A271" s="73"/>
      <c r="B271" s="193" t="s">
        <v>2417</v>
      </c>
      <c r="C271" s="68" t="str">
        <f>IF('Стоп-лист'!C$33 = "стоп", "стоп" , "")</f>
        <v/>
      </c>
      <c r="D271" s="29">
        <f t="shared" si="36"/>
        <v>50</v>
      </c>
      <c r="E271" s="30" t="s">
        <v>2418</v>
      </c>
      <c r="F271" s="104" t="s">
        <v>2419</v>
      </c>
      <c r="G271" s="105" t="s">
        <v>2420</v>
      </c>
      <c r="H271" s="33">
        <v>14500.0</v>
      </c>
      <c r="I271" s="34">
        <v>0.57</v>
      </c>
      <c r="J271" s="35">
        <f t="shared" si="2"/>
        <v>6235</v>
      </c>
      <c r="K271" s="22" t="s">
        <v>2421</v>
      </c>
      <c r="L271" s="36" t="s">
        <v>84</v>
      </c>
      <c r="M271" s="36" t="s">
        <v>84</v>
      </c>
      <c r="N271" s="37" t="s">
        <v>584</v>
      </c>
      <c r="O271" s="38">
        <v>2350.0</v>
      </c>
      <c r="P271" s="38">
        <v>400.0</v>
      </c>
      <c r="Q271" s="38">
        <v>300.0</v>
      </c>
      <c r="R271" s="38">
        <v>550.0</v>
      </c>
      <c r="S271" s="43" t="s">
        <v>2422</v>
      </c>
      <c r="T271" s="70" t="s">
        <v>2354</v>
      </c>
      <c r="U271" s="38" t="s">
        <v>2355</v>
      </c>
      <c r="V271" s="38" t="s">
        <v>89</v>
      </c>
      <c r="W271" s="38" t="s">
        <v>589</v>
      </c>
      <c r="X271" s="38">
        <v>275.0</v>
      </c>
      <c r="Y271" s="40">
        <v>5.0</v>
      </c>
      <c r="Z271" s="40">
        <v>1.5</v>
      </c>
      <c r="AA271" s="38" t="s">
        <v>92</v>
      </c>
      <c r="AB271" s="38" t="s">
        <v>93</v>
      </c>
      <c r="AC271" s="107" t="str">
        <f t="shared" si="38"/>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AD271" s="38" t="s">
        <v>95</v>
      </c>
      <c r="AE271" s="84" t="s">
        <v>2356</v>
      </c>
      <c r="AF271" s="70" t="s">
        <v>2357</v>
      </c>
      <c r="AG271" s="38" t="s">
        <v>98</v>
      </c>
      <c r="AH271" s="38" t="s">
        <v>99</v>
      </c>
      <c r="AI271" s="44" t="s">
        <v>100</v>
      </c>
      <c r="AJ271" s="44">
        <v>0.0</v>
      </c>
      <c r="AK271" s="63" t="str">
        <f t="shared" si="16"/>
        <v>https://getfile.dokpub.com/yandex/get/https://disk.yandex.ru/d/Tpysk3KZVnWAvg/v1.mp4</v>
      </c>
      <c r="AL271" s="46" t="s">
        <v>102</v>
      </c>
      <c r="AM271" s="46" t="s">
        <v>103</v>
      </c>
      <c r="AN271" s="46" t="s">
        <v>104</v>
      </c>
      <c r="AO271" s="46" t="s">
        <v>105</v>
      </c>
      <c r="AP271" s="46" t="s">
        <v>106</v>
      </c>
      <c r="AQ271" s="46">
        <f t="shared" si="3"/>
        <v>6960</v>
      </c>
      <c r="AR271" s="47">
        <f t="shared" si="4"/>
        <v>0.52</v>
      </c>
      <c r="AS271" s="46" t="s">
        <v>107</v>
      </c>
      <c r="AT271" s="46" t="s">
        <v>108</v>
      </c>
      <c r="AU271" s="46" t="s">
        <v>109</v>
      </c>
      <c r="AV271" s="46" t="s">
        <v>110</v>
      </c>
      <c r="AW271" s="46" t="s">
        <v>111</v>
      </c>
      <c r="AX271" s="48" t="s">
        <v>112</v>
      </c>
      <c r="AY271" s="49">
        <v>1019.0</v>
      </c>
      <c r="AZ271" s="49">
        <v>1352.0</v>
      </c>
      <c r="BA271" s="126">
        <f>BA266*5</f>
        <v>1980</v>
      </c>
      <c r="BB271" s="127">
        <v>50.0</v>
      </c>
      <c r="BC271" s="127">
        <v>80.0</v>
      </c>
      <c r="BD271" s="51">
        <v>0.2</v>
      </c>
      <c r="BE271" s="127">
        <f t="shared" si="5"/>
        <v>1247</v>
      </c>
      <c r="BF271" s="150"/>
      <c r="BG271" s="151">
        <f t="shared" si="6"/>
        <v>1859</v>
      </c>
      <c r="BH271" s="53">
        <f t="shared" si="7"/>
        <v>1526</v>
      </c>
      <c r="BI271" s="153">
        <f t="shared" si="8"/>
        <v>0.2981555734</v>
      </c>
      <c r="BJ271" s="47">
        <f t="shared" si="9"/>
        <v>0.2447473937</v>
      </c>
      <c r="BK271" s="55">
        <f t="shared" si="10"/>
        <v>0.52</v>
      </c>
      <c r="BL271" s="56">
        <f t="shared" si="11"/>
        <v>7028</v>
      </c>
      <c r="BM271" s="57">
        <f t="shared" si="12"/>
        <v>0.3073989755</v>
      </c>
      <c r="BN271" s="46">
        <f t="shared" si="13"/>
        <v>66</v>
      </c>
      <c r="BO271" s="46">
        <v>25.0</v>
      </c>
      <c r="BP271" s="46">
        <v>7.0</v>
      </c>
      <c r="BQ271" s="47">
        <v>1.25</v>
      </c>
      <c r="BR271" s="46">
        <f t="shared" si="14"/>
        <v>600</v>
      </c>
      <c r="BS271" s="46">
        <f t="shared" si="15"/>
        <v>752</v>
      </c>
      <c r="BT271" s="46" t="s">
        <v>180</v>
      </c>
      <c r="BU271" s="65"/>
      <c r="BV271" s="59"/>
      <c r="BW271" s="59"/>
      <c r="BX271" s="60"/>
      <c r="BY271" s="61" t="str">
        <f t="shared" si="37"/>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BZ271" s="66" t="s">
        <v>2423</v>
      </c>
      <c r="CA271" s="59" t="s">
        <v>2424</v>
      </c>
      <c r="CB271" s="62"/>
      <c r="CC271" s="59"/>
    </row>
    <row r="272" ht="30.0" customHeight="1">
      <c r="A272" s="73"/>
      <c r="B272" s="193" t="s">
        <v>2425</v>
      </c>
      <c r="C272" s="68" t="str">
        <f>IF('Стоп-лист'!C$33 = "стоп", "стоп" , "")</f>
        <v/>
      </c>
      <c r="D272" s="29">
        <f t="shared" si="36"/>
        <v>50</v>
      </c>
      <c r="E272" s="30" t="s">
        <v>2426</v>
      </c>
      <c r="F272" s="104" t="s">
        <v>2427</v>
      </c>
      <c r="G272" s="105" t="s">
        <v>2428</v>
      </c>
      <c r="H272" s="33">
        <v>17400.0</v>
      </c>
      <c r="I272" s="34">
        <v>0.58</v>
      </c>
      <c r="J272" s="35">
        <f t="shared" si="2"/>
        <v>7308</v>
      </c>
      <c r="K272" s="22" t="s">
        <v>2429</v>
      </c>
      <c r="L272" s="36" t="s">
        <v>84</v>
      </c>
      <c r="M272" s="36" t="s">
        <v>84</v>
      </c>
      <c r="N272" s="37" t="s">
        <v>584</v>
      </c>
      <c r="O272" s="72">
        <v>2850.0</v>
      </c>
      <c r="P272" s="72">
        <v>400.0</v>
      </c>
      <c r="Q272" s="72">
        <v>400.0</v>
      </c>
      <c r="R272" s="72">
        <v>600.0</v>
      </c>
      <c r="S272" s="43" t="s">
        <v>2430</v>
      </c>
      <c r="T272" s="70" t="s">
        <v>2354</v>
      </c>
      <c r="U272" s="38" t="s">
        <v>2355</v>
      </c>
      <c r="V272" s="38" t="s">
        <v>89</v>
      </c>
      <c r="W272" s="38" t="s">
        <v>589</v>
      </c>
      <c r="X272" s="38">
        <v>275.0</v>
      </c>
      <c r="Y272" s="40">
        <v>6.0</v>
      </c>
      <c r="Z272" s="40">
        <v>1.5</v>
      </c>
      <c r="AA272" s="38" t="s">
        <v>92</v>
      </c>
      <c r="AB272" s="38" t="s">
        <v>93</v>
      </c>
      <c r="AC272" s="107" t="str">
        <f t="shared" si="38"/>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AD272" s="38" t="s">
        <v>95</v>
      </c>
      <c r="AE272" s="84" t="s">
        <v>2356</v>
      </c>
      <c r="AF272" s="70" t="s">
        <v>2357</v>
      </c>
      <c r="AG272" s="38" t="s">
        <v>98</v>
      </c>
      <c r="AH272" s="38" t="s">
        <v>99</v>
      </c>
      <c r="AI272" s="44" t="s">
        <v>100</v>
      </c>
      <c r="AJ272" s="44">
        <v>0.0</v>
      </c>
      <c r="AK272" s="63" t="str">
        <f t="shared" si="16"/>
        <v>https://getfile.dokpub.com/yandex/get/https://disk.yandex.ru/d/Tpysk3KZVnWAvg/v1.mp4</v>
      </c>
      <c r="AL272" s="46" t="s">
        <v>102</v>
      </c>
      <c r="AM272" s="46" t="s">
        <v>103</v>
      </c>
      <c r="AN272" s="46" t="s">
        <v>104</v>
      </c>
      <c r="AO272" s="46" t="s">
        <v>105</v>
      </c>
      <c r="AP272" s="46" t="s">
        <v>106</v>
      </c>
      <c r="AQ272" s="46">
        <f t="shared" si="3"/>
        <v>8178</v>
      </c>
      <c r="AR272" s="47">
        <f t="shared" si="4"/>
        <v>0.53</v>
      </c>
      <c r="AS272" s="46" t="s">
        <v>107</v>
      </c>
      <c r="AT272" s="46" t="s">
        <v>108</v>
      </c>
      <c r="AU272" s="46" t="s">
        <v>109</v>
      </c>
      <c r="AV272" s="46" t="s">
        <v>110</v>
      </c>
      <c r="AW272" s="46" t="s">
        <v>111</v>
      </c>
      <c r="AX272" s="48" t="s">
        <v>112</v>
      </c>
      <c r="AY272" s="49">
        <v>1143.0</v>
      </c>
      <c r="AZ272" s="49">
        <v>1532.0</v>
      </c>
      <c r="BA272" s="126">
        <f>BA266*6</f>
        <v>2376</v>
      </c>
      <c r="BB272" s="127">
        <v>50.0</v>
      </c>
      <c r="BC272" s="127">
        <v>80.0</v>
      </c>
      <c r="BD272" s="51">
        <v>0.2</v>
      </c>
      <c r="BE272" s="127">
        <f t="shared" si="5"/>
        <v>1461.6</v>
      </c>
      <c r="BF272" s="150"/>
      <c r="BG272" s="151">
        <f t="shared" si="6"/>
        <v>2197.4</v>
      </c>
      <c r="BH272" s="53">
        <f t="shared" si="7"/>
        <v>1808.4</v>
      </c>
      <c r="BI272" s="153">
        <f t="shared" si="8"/>
        <v>0.3006841817</v>
      </c>
      <c r="BJ272" s="47">
        <f t="shared" si="9"/>
        <v>0.247454844</v>
      </c>
      <c r="BK272" s="55">
        <f t="shared" si="10"/>
        <v>0.53</v>
      </c>
      <c r="BL272" s="56">
        <f t="shared" si="11"/>
        <v>8208</v>
      </c>
      <c r="BM272" s="57">
        <f t="shared" si="12"/>
        <v>0.3080409357</v>
      </c>
      <c r="BN272" s="46">
        <f t="shared" si="13"/>
        <v>96</v>
      </c>
      <c r="BO272" s="46">
        <v>25.0</v>
      </c>
      <c r="BP272" s="46">
        <v>7.0</v>
      </c>
      <c r="BQ272" s="47">
        <v>1.25</v>
      </c>
      <c r="BR272" s="46">
        <f t="shared" si="14"/>
        <v>862.5</v>
      </c>
      <c r="BS272" s="46">
        <f t="shared" si="15"/>
        <v>669.5</v>
      </c>
      <c r="BT272" s="46" t="s">
        <v>188</v>
      </c>
      <c r="BU272" s="65"/>
      <c r="BV272" s="59"/>
      <c r="BW272" s="59"/>
      <c r="BX272" s="60"/>
      <c r="BY272" s="61" t="str">
        <f t="shared" si="37"/>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BZ272" s="66" t="s">
        <v>2431</v>
      </c>
      <c r="CA272" s="59" t="s">
        <v>2432</v>
      </c>
      <c r="CB272" s="62"/>
      <c r="CC272" s="59"/>
    </row>
    <row r="273" ht="30.0" customHeight="1">
      <c r="A273" s="73"/>
      <c r="B273" s="193" t="s">
        <v>2433</v>
      </c>
      <c r="C273" s="68" t="str">
        <f>IF('Стоп-лист'!C$33 = "стоп", "стоп" , "")</f>
        <v/>
      </c>
      <c r="D273" s="29">
        <f t="shared" si="36"/>
        <v>50</v>
      </c>
      <c r="E273" s="30" t="s">
        <v>2434</v>
      </c>
      <c r="F273" s="104" t="s">
        <v>2435</v>
      </c>
      <c r="G273" s="105" t="s">
        <v>2436</v>
      </c>
      <c r="H273" s="33">
        <v>20300.0</v>
      </c>
      <c r="I273" s="34">
        <v>0.59</v>
      </c>
      <c r="J273" s="35">
        <f t="shared" si="2"/>
        <v>8323</v>
      </c>
      <c r="K273" s="22" t="s">
        <v>2437</v>
      </c>
      <c r="L273" s="36" t="s">
        <v>84</v>
      </c>
      <c r="M273" s="36" t="s">
        <v>84</v>
      </c>
      <c r="N273" s="37" t="s">
        <v>584</v>
      </c>
      <c r="O273" s="72">
        <v>3325.0</v>
      </c>
      <c r="P273" s="72">
        <v>400.0</v>
      </c>
      <c r="Q273" s="72">
        <v>400.0</v>
      </c>
      <c r="R273" s="72">
        <v>600.0</v>
      </c>
      <c r="S273" s="43" t="s">
        <v>2438</v>
      </c>
      <c r="T273" s="70" t="s">
        <v>2354</v>
      </c>
      <c r="U273" s="38" t="s">
        <v>2355</v>
      </c>
      <c r="V273" s="38" t="s">
        <v>89</v>
      </c>
      <c r="W273" s="38" t="s">
        <v>589</v>
      </c>
      <c r="X273" s="38">
        <v>275.0</v>
      </c>
      <c r="Y273" s="40">
        <v>7.0</v>
      </c>
      <c r="Z273" s="40">
        <v>1.5</v>
      </c>
      <c r="AA273" s="38" t="s">
        <v>92</v>
      </c>
      <c r="AB273" s="38" t="s">
        <v>93</v>
      </c>
      <c r="AC273" s="107" t="str">
        <f t="shared" si="38"/>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AD273" s="38" t="s">
        <v>95</v>
      </c>
      <c r="AE273" s="84" t="s">
        <v>2356</v>
      </c>
      <c r="AF273" s="70" t="s">
        <v>2357</v>
      </c>
      <c r="AG273" s="38" t="s">
        <v>98</v>
      </c>
      <c r="AH273" s="38" t="s">
        <v>99</v>
      </c>
      <c r="AI273" s="44" t="s">
        <v>100</v>
      </c>
      <c r="AJ273" s="44">
        <v>0.0</v>
      </c>
      <c r="AK273" s="63" t="str">
        <f t="shared" si="16"/>
        <v>https://getfile.dokpub.com/yandex/get/https://disk.yandex.ru/d/Tpysk3KZVnWAvg/v1.mp4</v>
      </c>
      <c r="AL273" s="46" t="s">
        <v>102</v>
      </c>
      <c r="AM273" s="46" t="s">
        <v>103</v>
      </c>
      <c r="AN273" s="46" t="s">
        <v>104</v>
      </c>
      <c r="AO273" s="46" t="s">
        <v>105</v>
      </c>
      <c r="AP273" s="46" t="s">
        <v>106</v>
      </c>
      <c r="AQ273" s="46">
        <f t="shared" si="3"/>
        <v>9135</v>
      </c>
      <c r="AR273" s="47">
        <f t="shared" si="4"/>
        <v>0.55</v>
      </c>
      <c r="AS273" s="46" t="s">
        <v>107</v>
      </c>
      <c r="AT273" s="46" t="s">
        <v>108</v>
      </c>
      <c r="AU273" s="46" t="s">
        <v>109</v>
      </c>
      <c r="AV273" s="46" t="s">
        <v>110</v>
      </c>
      <c r="AW273" s="46" t="s">
        <v>111</v>
      </c>
      <c r="AX273" s="48" t="s">
        <v>112</v>
      </c>
      <c r="AY273" s="49">
        <v>1229.0</v>
      </c>
      <c r="AZ273" s="49">
        <v>1666.0</v>
      </c>
      <c r="BA273" s="126">
        <f>BA266*7</f>
        <v>2772</v>
      </c>
      <c r="BB273" s="127">
        <v>50.0</v>
      </c>
      <c r="BC273" s="127">
        <v>80.0</v>
      </c>
      <c r="BD273" s="51">
        <v>0.2</v>
      </c>
      <c r="BE273" s="127">
        <f t="shared" si="5"/>
        <v>1664.6</v>
      </c>
      <c r="BF273" s="150"/>
      <c r="BG273" s="151">
        <f t="shared" si="6"/>
        <v>2527.4</v>
      </c>
      <c r="BH273" s="53">
        <f t="shared" si="7"/>
        <v>2090.4</v>
      </c>
      <c r="BI273" s="153">
        <f t="shared" si="8"/>
        <v>0.303664544</v>
      </c>
      <c r="BJ273" s="47">
        <f t="shared" si="9"/>
        <v>0.2511594377</v>
      </c>
      <c r="BK273" s="55">
        <f t="shared" si="10"/>
        <v>0.55</v>
      </c>
      <c r="BL273" s="56">
        <f t="shared" si="11"/>
        <v>9302</v>
      </c>
      <c r="BM273" s="57">
        <f t="shared" si="12"/>
        <v>0.3089228123</v>
      </c>
      <c r="BN273" s="46">
        <f t="shared" si="13"/>
        <v>96</v>
      </c>
      <c r="BO273" s="46">
        <v>25.0</v>
      </c>
      <c r="BP273" s="46">
        <v>7.0</v>
      </c>
      <c r="BQ273" s="47">
        <v>1.25</v>
      </c>
      <c r="BR273" s="46">
        <f t="shared" si="14"/>
        <v>862.5</v>
      </c>
      <c r="BS273" s="46">
        <f t="shared" si="15"/>
        <v>803.5</v>
      </c>
      <c r="BT273" s="46" t="s">
        <v>196</v>
      </c>
      <c r="BU273" s="65"/>
      <c r="BV273" s="59"/>
      <c r="BW273" s="59"/>
      <c r="BX273" s="60"/>
      <c r="BY273" s="61" t="str">
        <f t="shared" si="37"/>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BZ273" s="66" t="s">
        <v>2439</v>
      </c>
      <c r="CA273" s="59" t="s">
        <v>2440</v>
      </c>
      <c r="CB273" s="62"/>
      <c r="CC273" s="59"/>
    </row>
    <row r="274" ht="30.0" customHeight="1">
      <c r="A274" s="194"/>
      <c r="B274" s="195" t="s">
        <v>2441</v>
      </c>
      <c r="C274" s="95" t="str">
        <f>IF('Стоп-лист'!C$33 = "стоп", "стоп" , "")</f>
        <v/>
      </c>
      <c r="D274" s="96">
        <f>IF(C274="",1,0)</f>
        <v>1</v>
      </c>
      <c r="E274" s="97" t="s">
        <v>2442</v>
      </c>
      <c r="F274" s="196" t="s">
        <v>2443</v>
      </c>
      <c r="G274" s="197" t="s">
        <v>2444</v>
      </c>
      <c r="H274" s="33">
        <v>22000.0</v>
      </c>
      <c r="I274" s="34">
        <v>0.10000000000000003</v>
      </c>
      <c r="J274" s="35">
        <f t="shared" si="2"/>
        <v>19800</v>
      </c>
      <c r="K274" s="22" t="s">
        <v>2445</v>
      </c>
      <c r="L274" s="36" t="s">
        <v>84</v>
      </c>
      <c r="M274" s="36" t="s">
        <v>84</v>
      </c>
      <c r="N274" s="37" t="s">
        <v>584</v>
      </c>
      <c r="O274" s="72">
        <v>4750.0</v>
      </c>
      <c r="P274" s="72">
        <v>400.0</v>
      </c>
      <c r="Q274" s="72">
        <v>400.0</v>
      </c>
      <c r="R274" s="72">
        <v>600.0</v>
      </c>
      <c r="S274" s="43" t="s">
        <v>2446</v>
      </c>
      <c r="T274" s="70" t="s">
        <v>2354</v>
      </c>
      <c r="U274" s="38" t="s">
        <v>2355</v>
      </c>
      <c r="V274" s="38" t="s">
        <v>89</v>
      </c>
      <c r="W274" s="38" t="s">
        <v>589</v>
      </c>
      <c r="X274" s="38">
        <v>275.0</v>
      </c>
      <c r="Y274" s="40">
        <v>10.0</v>
      </c>
      <c r="Z274" s="40">
        <v>1.5</v>
      </c>
      <c r="AA274" s="38" t="s">
        <v>92</v>
      </c>
      <c r="AB274" s="38" t="s">
        <v>93</v>
      </c>
      <c r="AC274" s="107" t="str">
        <f t="shared" si="38"/>
        <v>https://getfile.dokpub.com/yandex/get/https://disk.yandex.ru/d/GB5o9wjDvcaw2g/1.jpg, https://getfile.dokpub.com/yandex/get/https://disk.yandex.ru/d/GB5o9wjDvcaw2g/2.jpg, https://getfile.dokpub.com/yandex/get/https://disk.yandex.ru/d/GB5o9wjDvcaw2g/3.jpg, https://getfile.dokpub.com/yandex/get/https://disk.yandex.ru/d/GB5o9wjDvcaw2g/4.jpg, https://getfile.dokpub.com/yandex/get/https://disk.yandex.ru/d/GB5o9wjDvcaw2g/5.jpg</v>
      </c>
      <c r="AD274" s="38" t="s">
        <v>95</v>
      </c>
      <c r="AE274" s="84" t="s">
        <v>2356</v>
      </c>
      <c r="AF274" s="70" t="s">
        <v>2357</v>
      </c>
      <c r="AG274" s="38" t="s">
        <v>98</v>
      </c>
      <c r="AH274" s="38" t="s">
        <v>99</v>
      </c>
      <c r="AI274" s="44" t="s">
        <v>100</v>
      </c>
      <c r="AJ274" s="44">
        <v>0.0</v>
      </c>
      <c r="AK274" s="63" t="str">
        <f t="shared" si="16"/>
        <v>https://getfile.dokpub.com/yandex/get/https://disk.yandex.ru/d/Tpysk3KZVnWAvg/v1.mp4</v>
      </c>
      <c r="AL274" s="46" t="s">
        <v>786</v>
      </c>
      <c r="AM274" s="46" t="s">
        <v>103</v>
      </c>
      <c r="AN274" s="46" t="s">
        <v>104</v>
      </c>
      <c r="AO274" s="46" t="s">
        <v>105</v>
      </c>
      <c r="AP274" s="46" t="s">
        <v>106</v>
      </c>
      <c r="AQ274" s="46">
        <f t="shared" si="3"/>
        <v>19800</v>
      </c>
      <c r="AR274" s="47">
        <f t="shared" si="4"/>
        <v>0.1</v>
      </c>
      <c r="AS274" s="46" t="s">
        <v>107</v>
      </c>
      <c r="AT274" s="46" t="s">
        <v>108</v>
      </c>
      <c r="AU274" s="46" t="s">
        <v>109</v>
      </c>
      <c r="AV274" s="46" t="s">
        <v>110</v>
      </c>
      <c r="AW274" s="46" t="s">
        <v>111</v>
      </c>
      <c r="AX274" s="48" t="s">
        <v>112</v>
      </c>
      <c r="AY274" s="49" t="s">
        <v>1413</v>
      </c>
      <c r="AZ274" s="49" t="s">
        <v>1413</v>
      </c>
      <c r="BA274" s="126"/>
      <c r="BB274" s="127"/>
      <c r="BC274" s="127"/>
      <c r="BD274" s="51">
        <v>0.2</v>
      </c>
      <c r="BE274" s="127"/>
      <c r="BF274" s="150"/>
      <c r="BG274" s="151"/>
      <c r="BH274" s="46" t="str">
        <f t="shared" si="7"/>
        <v>#VALUE!</v>
      </c>
      <c r="BI274" s="153"/>
      <c r="BJ274" s="47" t="str">
        <f t="shared" si="9"/>
        <v>#VALUE!</v>
      </c>
      <c r="BK274" s="55">
        <f t="shared" si="10"/>
        <v>0.1</v>
      </c>
      <c r="BL274" s="56" t="str">
        <f t="shared" si="11"/>
        <v>#VALUE!</v>
      </c>
      <c r="BM274" s="57" t="str">
        <f t="shared" si="12"/>
        <v>#VALUE!</v>
      </c>
      <c r="BN274" s="46">
        <f t="shared" si="13"/>
        <v>96</v>
      </c>
      <c r="BO274" s="46">
        <v>25.0</v>
      </c>
      <c r="BP274" s="46">
        <v>7.0</v>
      </c>
      <c r="BQ274" s="47">
        <v>1.25</v>
      </c>
      <c r="BR274" s="46">
        <f t="shared" si="14"/>
        <v>862.5</v>
      </c>
      <c r="BS274" s="46" t="str">
        <f t="shared" si="15"/>
        <v>#VALUE!</v>
      </c>
      <c r="BT274" s="46" t="s">
        <v>2447</v>
      </c>
      <c r="BU274" s="65"/>
      <c r="BV274" s="59"/>
      <c r="BW274" s="59"/>
      <c r="BX274" s="60"/>
      <c r="BY274" s="61"/>
      <c r="BZ274" s="66"/>
      <c r="CA274" s="59"/>
      <c r="CB274" s="62"/>
      <c r="CC274" s="59"/>
    </row>
    <row r="275" ht="30.0" customHeight="1">
      <c r="A275" s="73"/>
      <c r="B275" s="162" t="s">
        <v>2448</v>
      </c>
      <c r="C275" s="28" t="str">
        <f>IF(C277 = "стоп", "стоп" , "")</f>
        <v>стоп</v>
      </c>
      <c r="D275" s="29">
        <f t="shared" ref="D275:D299" si="39">IF(C275="",50,0)</f>
        <v>0</v>
      </c>
      <c r="E275" s="30" t="s">
        <v>2449</v>
      </c>
      <c r="F275" s="104" t="s">
        <v>2450</v>
      </c>
      <c r="G275" s="105" t="s">
        <v>2451</v>
      </c>
      <c r="H275" s="33">
        <v>700.0</v>
      </c>
      <c r="I275" s="34">
        <v>0.38</v>
      </c>
      <c r="J275" s="35">
        <f t="shared" si="2"/>
        <v>434</v>
      </c>
      <c r="K275" s="22" t="s">
        <v>2452</v>
      </c>
      <c r="L275" s="36" t="s">
        <v>84</v>
      </c>
      <c r="M275" s="36" t="s">
        <v>84</v>
      </c>
      <c r="N275" s="37" t="s">
        <v>85</v>
      </c>
      <c r="O275" s="38">
        <v>115.0</v>
      </c>
      <c r="P275" s="38">
        <v>140.0</v>
      </c>
      <c r="Q275" s="38">
        <v>50.0</v>
      </c>
      <c r="R275" s="38">
        <v>140.0</v>
      </c>
      <c r="S275" s="70" t="s">
        <v>2453</v>
      </c>
      <c r="T275" s="70" t="s">
        <v>2454</v>
      </c>
      <c r="U275" s="38" t="s">
        <v>2455</v>
      </c>
      <c r="V275" s="38" t="s">
        <v>1938</v>
      </c>
      <c r="W275" s="38" t="s">
        <v>491</v>
      </c>
      <c r="X275" s="38">
        <v>405.0</v>
      </c>
      <c r="Y275" s="40" t="s">
        <v>91</v>
      </c>
      <c r="Z275" s="40" t="s">
        <v>91</v>
      </c>
      <c r="AA275" s="38" t="s">
        <v>92</v>
      </c>
      <c r="AB275" s="38" t="s">
        <v>93</v>
      </c>
      <c r="AC275" s="107" t="str">
        <f t="shared" si="38"/>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AD275" s="38" t="s">
        <v>95</v>
      </c>
      <c r="AE275" s="84" t="s">
        <v>2456</v>
      </c>
      <c r="AF275" s="70" t="s">
        <v>2457</v>
      </c>
      <c r="AG275" s="38" t="s">
        <v>98</v>
      </c>
      <c r="AH275" s="38" t="s">
        <v>99</v>
      </c>
      <c r="AI275" s="44" t="s">
        <v>100</v>
      </c>
      <c r="AJ275" s="44">
        <v>0.0</v>
      </c>
      <c r="AK275" s="63" t="str">
        <f t="shared" si="16"/>
        <v>https://getfile.dokpub.com/yandex/get/https://disk.yandex.ru/d/2poQ28ZoVFCV1w/v1.mp4</v>
      </c>
      <c r="AL275" s="46" t="s">
        <v>102</v>
      </c>
      <c r="AM275" s="46" t="s">
        <v>103</v>
      </c>
      <c r="AN275" s="46" t="s">
        <v>104</v>
      </c>
      <c r="AO275" s="46" t="s">
        <v>105</v>
      </c>
      <c r="AP275" s="46" t="s">
        <v>106</v>
      </c>
      <c r="AQ275" s="46">
        <f t="shared" si="3"/>
        <v>539</v>
      </c>
      <c r="AR275" s="47">
        <f t="shared" si="4"/>
        <v>0.23</v>
      </c>
      <c r="AS275" s="46" t="s">
        <v>107</v>
      </c>
      <c r="AT275" s="46" t="s">
        <v>108</v>
      </c>
      <c r="AU275" s="46" t="s">
        <v>109</v>
      </c>
      <c r="AV275" s="46" t="s">
        <v>110</v>
      </c>
      <c r="AW275" s="46" t="s">
        <v>111</v>
      </c>
      <c r="AX275" s="48" t="s">
        <v>155</v>
      </c>
      <c r="AY275" s="49">
        <v>85.0</v>
      </c>
      <c r="AZ275" s="49">
        <v>142.0</v>
      </c>
      <c r="BA275" s="86">
        <f>IFERROR(__xludf.DUMMYFUNCTION("IMPORTRANGE(""https://docs.google.com/spreadsheets/d/1K9FdSDDcIaIccULM3XeD8ehMwbjQB3kapl3RppOhYx4/edit?usp=sharing"",""D25"")"),114.0)</f>
        <v>114</v>
      </c>
      <c r="BB275" s="123">
        <v>10.0</v>
      </c>
      <c r="BC275" s="123">
        <v>10.0</v>
      </c>
      <c r="BD275" s="51">
        <v>0.2</v>
      </c>
      <c r="BE275" s="123">
        <f t="shared" ref="BE275:BE299" si="40">J275*BD275</f>
        <v>86.8</v>
      </c>
      <c r="BF275" s="147"/>
      <c r="BG275" s="148">
        <f t="shared" ref="BG275:BG299" si="41">J275-AY275-BA275-BB275-BC275-BE275-BF275</f>
        <v>128.2</v>
      </c>
      <c r="BH275" s="53">
        <f t="shared" si="7"/>
        <v>71.2</v>
      </c>
      <c r="BI275" s="149">
        <f t="shared" ref="BI275:BI299" si="42">BG275/J275</f>
        <v>0.2953917051</v>
      </c>
      <c r="BJ275" s="47">
        <f t="shared" si="9"/>
        <v>0.1640552995</v>
      </c>
      <c r="BK275" s="55">
        <f t="shared" si="10"/>
        <v>0.23</v>
      </c>
      <c r="BL275" s="56">
        <f t="shared" si="11"/>
        <v>541</v>
      </c>
      <c r="BM275" s="57">
        <f t="shared" si="12"/>
        <v>0.2898336414</v>
      </c>
      <c r="BN275" s="46">
        <f t="shared" si="13"/>
        <v>0.98</v>
      </c>
      <c r="BO275" s="46">
        <v>25.0</v>
      </c>
      <c r="BP275" s="46">
        <v>7.0</v>
      </c>
      <c r="BQ275" s="47">
        <v>1.25</v>
      </c>
      <c r="BR275" s="46">
        <f t="shared" si="14"/>
        <v>31.25</v>
      </c>
      <c r="BS275" s="46">
        <f t="shared" si="15"/>
        <v>110.75</v>
      </c>
      <c r="BT275" s="46" t="s">
        <v>113</v>
      </c>
      <c r="BU275" s="124"/>
      <c r="BV275" s="125" t="str">
        <f>IFERROR(__xludf.DUMMYFUNCTION("IMPORTRANGE(""https://docs.google.com/spreadsheets/d/1K9FdSDDcIaIccULM3XeD8ehMwbjQB3kapl3RppOhYx4/edit?usp=sharing"",""B25"")"),"ИД-182")</f>
        <v>ИД-182</v>
      </c>
      <c r="BW275" s="59"/>
      <c r="BX275" s="60"/>
      <c r="BY275" s="61" t="str">
        <f t="shared" ref="BY275:BY297" si="43">"https://getfile.dokpub.com/yandex/get/"&amp;S275&amp;"/1.jpg"&amp;", "&amp;"https://getfile.dokpub.com/yandex/get/"&amp;S275&amp;"/2.jpg"&amp;", "&amp;"https://getfile.dokpub.com/yandex/get/"&amp;S275&amp;"/3.jpg"&amp;", "&amp;"https://getfile.dokpub.com/yandex/get/"&amp;S275&amp;"/4.jpg"&amp;", "&amp;"https://getfile.dokpub.com/yandex/get/"&amp;S275&amp;"/5.jpg"</f>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BZ275" s="66" t="s">
        <v>2458</v>
      </c>
      <c r="CA275" s="59" t="s">
        <v>2458</v>
      </c>
      <c r="CB275" s="62"/>
      <c r="CC275" s="59"/>
    </row>
    <row r="276" ht="30.0" customHeight="1">
      <c r="A276" s="73"/>
      <c r="B276" s="162" t="s">
        <v>2459</v>
      </c>
      <c r="C276" s="28" t="str">
        <f>IF(C277 = "стоп", "стоп" , "")</f>
        <v>стоп</v>
      </c>
      <c r="D276" s="29">
        <f t="shared" si="39"/>
        <v>0</v>
      </c>
      <c r="E276" s="30" t="s">
        <v>2460</v>
      </c>
      <c r="F276" s="104" t="s">
        <v>2461</v>
      </c>
      <c r="G276" s="105" t="s">
        <v>2462</v>
      </c>
      <c r="H276" s="33">
        <v>1100.0</v>
      </c>
      <c r="I276" s="34">
        <v>0.37</v>
      </c>
      <c r="J276" s="35">
        <f t="shared" si="2"/>
        <v>693</v>
      </c>
      <c r="K276" s="22" t="s">
        <v>2463</v>
      </c>
      <c r="L276" s="36" t="s">
        <v>84</v>
      </c>
      <c r="M276" s="36" t="s">
        <v>84</v>
      </c>
      <c r="N276" s="37" t="s">
        <v>85</v>
      </c>
      <c r="O276" s="38">
        <v>220.0</v>
      </c>
      <c r="P276" s="38">
        <v>150.0</v>
      </c>
      <c r="Q276" s="38">
        <v>100.0</v>
      </c>
      <c r="R276" s="38">
        <v>255.0</v>
      </c>
      <c r="S276" s="70" t="s">
        <v>2464</v>
      </c>
      <c r="T276" s="70" t="s">
        <v>2454</v>
      </c>
      <c r="U276" s="38" t="s">
        <v>2455</v>
      </c>
      <c r="V276" s="38" t="s">
        <v>1938</v>
      </c>
      <c r="W276" s="38" t="s">
        <v>491</v>
      </c>
      <c r="X276" s="38">
        <v>405.0</v>
      </c>
      <c r="Y276" s="40" t="s">
        <v>91</v>
      </c>
      <c r="Z276" s="38">
        <v>1.0</v>
      </c>
      <c r="AA276" s="38" t="s">
        <v>92</v>
      </c>
      <c r="AB276" s="38" t="s">
        <v>93</v>
      </c>
      <c r="AC276" s="107" t="str">
        <f t="shared" si="38"/>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AD276" s="38" t="s">
        <v>95</v>
      </c>
      <c r="AE276" s="84" t="s">
        <v>2456</v>
      </c>
      <c r="AF276" s="70" t="s">
        <v>2457</v>
      </c>
      <c r="AG276" s="38" t="s">
        <v>98</v>
      </c>
      <c r="AH276" s="38" t="s">
        <v>99</v>
      </c>
      <c r="AI276" s="44" t="s">
        <v>100</v>
      </c>
      <c r="AJ276" s="44">
        <v>0.0</v>
      </c>
      <c r="AK276" s="63" t="str">
        <f t="shared" si="16"/>
        <v>https://getfile.dokpub.com/yandex/get/https://disk.yandex.ru/d/2poQ28ZoVFCV1w/v1.mp4</v>
      </c>
      <c r="AL276" s="46" t="s">
        <v>102</v>
      </c>
      <c r="AM276" s="46" t="s">
        <v>103</v>
      </c>
      <c r="AN276" s="46" t="s">
        <v>104</v>
      </c>
      <c r="AO276" s="46" t="s">
        <v>105</v>
      </c>
      <c r="AP276" s="46" t="s">
        <v>106</v>
      </c>
      <c r="AQ276" s="46">
        <f t="shared" si="3"/>
        <v>814</v>
      </c>
      <c r="AR276" s="47">
        <f t="shared" si="4"/>
        <v>0.26</v>
      </c>
      <c r="AS276" s="46" t="s">
        <v>107</v>
      </c>
      <c r="AT276" s="46" t="s">
        <v>108</v>
      </c>
      <c r="AU276" s="46" t="s">
        <v>109</v>
      </c>
      <c r="AV276" s="46" t="s">
        <v>110</v>
      </c>
      <c r="AW276" s="46" t="s">
        <v>111</v>
      </c>
      <c r="AX276" s="48" t="s">
        <v>112</v>
      </c>
      <c r="AY276" s="49">
        <v>103.0</v>
      </c>
      <c r="AZ276" s="49">
        <v>163.0</v>
      </c>
      <c r="BA276" s="126">
        <f>BA275*2</f>
        <v>228</v>
      </c>
      <c r="BB276" s="127">
        <v>10.0</v>
      </c>
      <c r="BC276" s="127">
        <v>10.0</v>
      </c>
      <c r="BD276" s="51">
        <v>0.2</v>
      </c>
      <c r="BE276" s="127">
        <f t="shared" si="40"/>
        <v>138.6</v>
      </c>
      <c r="BF276" s="150"/>
      <c r="BG276" s="151">
        <f t="shared" si="41"/>
        <v>203.4</v>
      </c>
      <c r="BH276" s="53">
        <f t="shared" si="7"/>
        <v>143.4</v>
      </c>
      <c r="BI276" s="152">
        <f t="shared" si="42"/>
        <v>0.2935064935</v>
      </c>
      <c r="BJ276" s="47">
        <f t="shared" si="9"/>
        <v>0.2069264069</v>
      </c>
      <c r="BK276" s="55">
        <f t="shared" si="10"/>
        <v>0.26</v>
      </c>
      <c r="BL276" s="56">
        <f t="shared" si="11"/>
        <v>820</v>
      </c>
      <c r="BM276" s="57">
        <f t="shared" si="12"/>
        <v>0.2987804878</v>
      </c>
      <c r="BN276" s="46">
        <f t="shared" si="13"/>
        <v>3.825</v>
      </c>
      <c r="BO276" s="46">
        <v>25.0</v>
      </c>
      <c r="BP276" s="46">
        <v>7.0</v>
      </c>
      <c r="BQ276" s="47">
        <v>1.25</v>
      </c>
      <c r="BR276" s="46">
        <f t="shared" si="14"/>
        <v>57.5</v>
      </c>
      <c r="BS276" s="46">
        <f t="shared" si="15"/>
        <v>105.5</v>
      </c>
      <c r="BT276" s="46" t="s">
        <v>122</v>
      </c>
      <c r="BU276" s="65"/>
      <c r="BV276" s="59"/>
      <c r="BW276" s="59"/>
      <c r="BX276" s="60"/>
      <c r="BY276" s="61" t="str">
        <f t="shared" si="43"/>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BZ276" s="66" t="s">
        <v>2465</v>
      </c>
      <c r="CA276" s="59" t="s">
        <v>2465</v>
      </c>
      <c r="CB276" s="62"/>
      <c r="CC276" s="59"/>
    </row>
    <row r="277" ht="30.0" customHeight="1">
      <c r="A277" s="73"/>
      <c r="B277" s="193" t="s">
        <v>2466</v>
      </c>
      <c r="C277" s="68" t="str">
        <f>IF('Стоп-лист'!D$20 = "стоп", "стоп" , "")</f>
        <v>стоп</v>
      </c>
      <c r="D277" s="29">
        <f t="shared" si="39"/>
        <v>0</v>
      </c>
      <c r="E277" s="30" t="s">
        <v>2467</v>
      </c>
      <c r="F277" s="104" t="s">
        <v>2468</v>
      </c>
      <c r="G277" s="105" t="s">
        <v>2469</v>
      </c>
      <c r="H277" s="33">
        <v>1600.0</v>
      </c>
      <c r="I277" s="34">
        <v>0.38999999999999996</v>
      </c>
      <c r="J277" s="35">
        <f t="shared" si="2"/>
        <v>976</v>
      </c>
      <c r="K277" s="22" t="s">
        <v>2470</v>
      </c>
      <c r="L277" s="36" t="s">
        <v>84</v>
      </c>
      <c r="M277" s="36" t="s">
        <v>84</v>
      </c>
      <c r="N277" s="37" t="s">
        <v>85</v>
      </c>
      <c r="O277" s="38">
        <v>330.0</v>
      </c>
      <c r="P277" s="38">
        <v>160.0</v>
      </c>
      <c r="Q277" s="38">
        <v>130.0</v>
      </c>
      <c r="R277" s="38">
        <v>240.0</v>
      </c>
      <c r="S277" s="70" t="s">
        <v>2471</v>
      </c>
      <c r="T277" s="70" t="s">
        <v>2454</v>
      </c>
      <c r="U277" s="38" t="s">
        <v>2455</v>
      </c>
      <c r="V277" s="38" t="s">
        <v>1938</v>
      </c>
      <c r="W277" s="38" t="s">
        <v>491</v>
      </c>
      <c r="X277" s="38">
        <v>405.0</v>
      </c>
      <c r="Y277" s="40" t="s">
        <v>91</v>
      </c>
      <c r="Z277" s="40">
        <v>1.5</v>
      </c>
      <c r="AA277" s="38" t="s">
        <v>92</v>
      </c>
      <c r="AB277" s="38" t="s">
        <v>93</v>
      </c>
      <c r="AC277" s="107" t="str">
        <f t="shared" si="38"/>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AD277" s="38" t="s">
        <v>95</v>
      </c>
      <c r="AE277" s="84" t="s">
        <v>2456</v>
      </c>
      <c r="AF277" s="70" t="s">
        <v>2457</v>
      </c>
      <c r="AG277" s="38" t="s">
        <v>98</v>
      </c>
      <c r="AH277" s="38" t="s">
        <v>99</v>
      </c>
      <c r="AI277" s="44" t="s">
        <v>100</v>
      </c>
      <c r="AJ277" s="44">
        <v>0.0</v>
      </c>
      <c r="AK277" s="63" t="str">
        <f t="shared" si="16"/>
        <v>https://getfile.dokpub.com/yandex/get/https://disk.yandex.ru/d/2poQ28ZoVFCV1w/v1.mp4</v>
      </c>
      <c r="AL277" s="46" t="s">
        <v>102</v>
      </c>
      <c r="AM277" s="46" t="s">
        <v>103</v>
      </c>
      <c r="AN277" s="46" t="s">
        <v>104</v>
      </c>
      <c r="AO277" s="46" t="s">
        <v>105</v>
      </c>
      <c r="AP277" s="46" t="s">
        <v>106</v>
      </c>
      <c r="AQ277" s="46">
        <f t="shared" si="3"/>
        <v>1120</v>
      </c>
      <c r="AR277" s="47">
        <f t="shared" si="4"/>
        <v>0.3</v>
      </c>
      <c r="AS277" s="46" t="s">
        <v>107</v>
      </c>
      <c r="AT277" s="46" t="s">
        <v>108</v>
      </c>
      <c r="AU277" s="46" t="s">
        <v>109</v>
      </c>
      <c r="AV277" s="46" t="s">
        <v>110</v>
      </c>
      <c r="AW277" s="46" t="s">
        <v>111</v>
      </c>
      <c r="AX277" s="48" t="s">
        <v>155</v>
      </c>
      <c r="AY277" s="49">
        <v>125.0</v>
      </c>
      <c r="AZ277" s="49">
        <v>188.0</v>
      </c>
      <c r="BA277" s="126">
        <f>BA275*3</f>
        <v>342</v>
      </c>
      <c r="BB277" s="127">
        <v>15.0</v>
      </c>
      <c r="BC277" s="127">
        <v>15.0</v>
      </c>
      <c r="BD277" s="51">
        <v>0.2</v>
      </c>
      <c r="BE277" s="127">
        <f t="shared" si="40"/>
        <v>195.2</v>
      </c>
      <c r="BF277" s="150"/>
      <c r="BG277" s="151">
        <f t="shared" si="41"/>
        <v>283.8</v>
      </c>
      <c r="BH277" s="53">
        <f t="shared" si="7"/>
        <v>220.8</v>
      </c>
      <c r="BI277" s="153">
        <f t="shared" si="42"/>
        <v>0.2907786885</v>
      </c>
      <c r="BJ277" s="47">
        <f t="shared" si="9"/>
        <v>0.2262295082</v>
      </c>
      <c r="BK277" s="55">
        <f t="shared" si="10"/>
        <v>0.3</v>
      </c>
      <c r="BL277" s="56">
        <f t="shared" si="11"/>
        <v>1127</v>
      </c>
      <c r="BM277" s="57">
        <f t="shared" si="12"/>
        <v>0.3031055901</v>
      </c>
      <c r="BN277" s="46">
        <f t="shared" si="13"/>
        <v>4.992</v>
      </c>
      <c r="BO277" s="46">
        <v>25.0</v>
      </c>
      <c r="BP277" s="46">
        <v>7.0</v>
      </c>
      <c r="BQ277" s="47">
        <v>1.25</v>
      </c>
      <c r="BR277" s="46">
        <f t="shared" si="14"/>
        <v>66.25</v>
      </c>
      <c r="BS277" s="46">
        <f t="shared" si="15"/>
        <v>121.75</v>
      </c>
      <c r="BT277" s="46" t="s">
        <v>131</v>
      </c>
      <c r="BU277" s="65"/>
      <c r="BV277" s="59"/>
      <c r="BW277" s="59"/>
      <c r="BX277" s="60"/>
      <c r="BY277" s="61" t="str">
        <f t="shared" si="43"/>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BZ277" s="66" t="s">
        <v>2472</v>
      </c>
      <c r="CA277" s="59" t="s">
        <v>2472</v>
      </c>
      <c r="CB277" s="62"/>
      <c r="CC277" s="59"/>
    </row>
    <row r="278" ht="30.0" customHeight="1">
      <c r="A278" s="73"/>
      <c r="B278" s="193" t="s">
        <v>2473</v>
      </c>
      <c r="C278" s="68" t="str">
        <f>IF('Стоп-лист'!C$20 = "стоп", "стоп" , "")</f>
        <v>стоп</v>
      </c>
      <c r="D278" s="29">
        <f t="shared" si="39"/>
        <v>0</v>
      </c>
      <c r="E278" s="30" t="s">
        <v>2474</v>
      </c>
      <c r="F278" s="104" t="s">
        <v>2475</v>
      </c>
      <c r="G278" s="105" t="s">
        <v>2476</v>
      </c>
      <c r="H278" s="33">
        <v>2900.0</v>
      </c>
      <c r="I278" s="34">
        <v>0.36</v>
      </c>
      <c r="J278" s="35">
        <f t="shared" si="2"/>
        <v>1856</v>
      </c>
      <c r="K278" s="22" t="s">
        <v>2477</v>
      </c>
      <c r="L278" s="36" t="s">
        <v>84</v>
      </c>
      <c r="M278" s="36" t="s">
        <v>84</v>
      </c>
      <c r="N278" s="37" t="s">
        <v>85</v>
      </c>
      <c r="O278" s="38">
        <v>645.0</v>
      </c>
      <c r="P278" s="38">
        <v>220.0</v>
      </c>
      <c r="Q278" s="38">
        <v>160.0</v>
      </c>
      <c r="R278" s="38">
        <v>320.0</v>
      </c>
      <c r="S278" s="70" t="s">
        <v>2478</v>
      </c>
      <c r="T278" s="70" t="s">
        <v>2454</v>
      </c>
      <c r="U278" s="38" t="s">
        <v>2455</v>
      </c>
      <c r="V278" s="38" t="s">
        <v>1938</v>
      </c>
      <c r="W278" s="38" t="s">
        <v>491</v>
      </c>
      <c r="X278" s="38">
        <v>405.0</v>
      </c>
      <c r="Y278" s="40">
        <v>1.0</v>
      </c>
      <c r="Z278" s="40">
        <v>1.5</v>
      </c>
      <c r="AA278" s="38" t="s">
        <v>92</v>
      </c>
      <c r="AB278" s="38" t="s">
        <v>93</v>
      </c>
      <c r="AC278" s="107" t="str">
        <f t="shared" si="38"/>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AD278" s="38" t="s">
        <v>95</v>
      </c>
      <c r="AE278" s="84" t="s">
        <v>2456</v>
      </c>
      <c r="AF278" s="70" t="s">
        <v>2457</v>
      </c>
      <c r="AG278" s="38" t="s">
        <v>98</v>
      </c>
      <c r="AH278" s="38" t="s">
        <v>99</v>
      </c>
      <c r="AI278" s="44" t="s">
        <v>100</v>
      </c>
      <c r="AJ278" s="44">
        <v>0.0</v>
      </c>
      <c r="AK278" s="63" t="str">
        <f t="shared" si="16"/>
        <v>https://getfile.dokpub.com/yandex/get/https://disk.yandex.ru/d/2poQ28ZoVFCV1w/v1.mp4</v>
      </c>
      <c r="AL278" s="46" t="s">
        <v>102</v>
      </c>
      <c r="AM278" s="46" t="s">
        <v>103</v>
      </c>
      <c r="AN278" s="46" t="s">
        <v>104</v>
      </c>
      <c r="AO278" s="46" t="s">
        <v>105</v>
      </c>
      <c r="AP278" s="46" t="s">
        <v>106</v>
      </c>
      <c r="AQ278" s="46">
        <f t="shared" si="3"/>
        <v>2088</v>
      </c>
      <c r="AR278" s="47">
        <f t="shared" si="4"/>
        <v>0.28</v>
      </c>
      <c r="AS278" s="46" t="s">
        <v>107</v>
      </c>
      <c r="AT278" s="46" t="s">
        <v>108</v>
      </c>
      <c r="AU278" s="46" t="s">
        <v>109</v>
      </c>
      <c r="AV278" s="46" t="s">
        <v>110</v>
      </c>
      <c r="AW278" s="46" t="s">
        <v>111</v>
      </c>
      <c r="AX278" s="48" t="s">
        <v>112</v>
      </c>
      <c r="AY278" s="49">
        <v>225.0</v>
      </c>
      <c r="AZ278" s="49">
        <v>318.0</v>
      </c>
      <c r="BA278" s="126">
        <f>BA277*2</f>
        <v>684</v>
      </c>
      <c r="BB278" s="127">
        <v>20.0</v>
      </c>
      <c r="BC278" s="127">
        <v>20.0</v>
      </c>
      <c r="BD278" s="51">
        <v>0.2</v>
      </c>
      <c r="BE278" s="127">
        <f t="shared" si="40"/>
        <v>371.2</v>
      </c>
      <c r="BF278" s="150"/>
      <c r="BG278" s="151">
        <f t="shared" si="41"/>
        <v>535.8</v>
      </c>
      <c r="BH278" s="53">
        <f t="shared" si="7"/>
        <v>442.8</v>
      </c>
      <c r="BI278" s="153">
        <f t="shared" si="42"/>
        <v>0.2886853448</v>
      </c>
      <c r="BJ278" s="47">
        <f t="shared" si="9"/>
        <v>0.2385775862</v>
      </c>
      <c r="BK278" s="55">
        <f t="shared" si="10"/>
        <v>0.28</v>
      </c>
      <c r="BL278" s="56">
        <f t="shared" si="11"/>
        <v>2109</v>
      </c>
      <c r="BM278" s="57">
        <f t="shared" si="12"/>
        <v>0.3059269796</v>
      </c>
      <c r="BN278" s="46">
        <f t="shared" si="13"/>
        <v>11.264</v>
      </c>
      <c r="BO278" s="46">
        <v>25.0</v>
      </c>
      <c r="BP278" s="46">
        <v>7.0</v>
      </c>
      <c r="BQ278" s="47">
        <v>1.25</v>
      </c>
      <c r="BR278" s="46">
        <f t="shared" si="14"/>
        <v>127.5</v>
      </c>
      <c r="BS278" s="46">
        <f t="shared" si="15"/>
        <v>190.5</v>
      </c>
      <c r="BT278" s="46" t="s">
        <v>139</v>
      </c>
      <c r="BU278" s="65"/>
      <c r="BV278" s="59"/>
      <c r="BW278" s="59"/>
      <c r="BX278" s="60"/>
      <c r="BY278" s="61" t="str">
        <f t="shared" si="43"/>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BZ278" s="66" t="s">
        <v>2479</v>
      </c>
      <c r="CA278" s="59" t="s">
        <v>2479</v>
      </c>
      <c r="CB278" s="62"/>
      <c r="CC278" s="59"/>
    </row>
    <row r="279" ht="30.0" customHeight="1">
      <c r="A279" s="73"/>
      <c r="B279" s="193" t="s">
        <v>2480</v>
      </c>
      <c r="C279" s="68" t="str">
        <f>IF('Стоп-лист'!C$20 = "стоп", "стоп" , "")</f>
        <v>стоп</v>
      </c>
      <c r="D279" s="29">
        <f t="shared" si="39"/>
        <v>0</v>
      </c>
      <c r="E279" s="30" t="s">
        <v>2481</v>
      </c>
      <c r="F279" s="104" t="s">
        <v>2482</v>
      </c>
      <c r="G279" s="105" t="s">
        <v>2483</v>
      </c>
      <c r="H279" s="33">
        <v>4300.0</v>
      </c>
      <c r="I279" s="34">
        <v>0.36</v>
      </c>
      <c r="J279" s="35">
        <f t="shared" si="2"/>
        <v>2752</v>
      </c>
      <c r="K279" s="22" t="s">
        <v>2484</v>
      </c>
      <c r="L279" s="36" t="s">
        <v>84</v>
      </c>
      <c r="M279" s="36" t="s">
        <v>84</v>
      </c>
      <c r="N279" s="37" t="s">
        <v>85</v>
      </c>
      <c r="O279" s="38">
        <v>940.0</v>
      </c>
      <c r="P279" s="38">
        <v>280.0</v>
      </c>
      <c r="Q279" s="38">
        <v>180.0</v>
      </c>
      <c r="R279" s="38">
        <v>300.0</v>
      </c>
      <c r="S279" s="70" t="s">
        <v>2485</v>
      </c>
      <c r="T279" s="70" t="s">
        <v>2454</v>
      </c>
      <c r="U279" s="38" t="s">
        <v>2455</v>
      </c>
      <c r="V279" s="38" t="s">
        <v>1938</v>
      </c>
      <c r="W279" s="38" t="s">
        <v>491</v>
      </c>
      <c r="X279" s="38">
        <v>405.0</v>
      </c>
      <c r="Y279" s="40">
        <v>1.5</v>
      </c>
      <c r="Z279" s="40">
        <v>1.5</v>
      </c>
      <c r="AA279" s="38" t="s">
        <v>92</v>
      </c>
      <c r="AB279" s="38" t="s">
        <v>93</v>
      </c>
      <c r="AC279" s="107" t="str">
        <f t="shared" si="38"/>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AD279" s="38" t="s">
        <v>95</v>
      </c>
      <c r="AE279" s="84" t="s">
        <v>2456</v>
      </c>
      <c r="AF279" s="70" t="s">
        <v>2457</v>
      </c>
      <c r="AG279" s="38" t="s">
        <v>98</v>
      </c>
      <c r="AH279" s="38" t="s">
        <v>99</v>
      </c>
      <c r="AI279" s="44" t="s">
        <v>100</v>
      </c>
      <c r="AJ279" s="44">
        <v>0.0</v>
      </c>
      <c r="AK279" s="63" t="str">
        <f t="shared" si="16"/>
        <v>https://getfile.dokpub.com/yandex/get/https://disk.yandex.ru/d/2poQ28ZoVFCV1w/v1.mp4</v>
      </c>
      <c r="AL279" s="46" t="s">
        <v>102</v>
      </c>
      <c r="AM279" s="46" t="s">
        <v>103</v>
      </c>
      <c r="AN279" s="46" t="s">
        <v>104</v>
      </c>
      <c r="AO279" s="46" t="s">
        <v>105</v>
      </c>
      <c r="AP279" s="46" t="s">
        <v>106</v>
      </c>
      <c r="AQ279" s="46">
        <f t="shared" si="3"/>
        <v>3053</v>
      </c>
      <c r="AR279" s="47">
        <f t="shared" si="4"/>
        <v>0.29</v>
      </c>
      <c r="AS279" s="46" t="s">
        <v>107</v>
      </c>
      <c r="AT279" s="46" t="s">
        <v>108</v>
      </c>
      <c r="AU279" s="46" t="s">
        <v>109</v>
      </c>
      <c r="AV279" s="46" t="s">
        <v>110</v>
      </c>
      <c r="AW279" s="46" t="s">
        <v>111</v>
      </c>
      <c r="AX279" s="48" t="s">
        <v>112</v>
      </c>
      <c r="AY279" s="49">
        <v>312.0</v>
      </c>
      <c r="AZ279" s="49">
        <v>425.0</v>
      </c>
      <c r="BA279" s="126">
        <f>BA277*3</f>
        <v>1026</v>
      </c>
      <c r="BB279" s="127">
        <v>30.0</v>
      </c>
      <c r="BC279" s="127">
        <v>30.0</v>
      </c>
      <c r="BD279" s="51">
        <v>0.2</v>
      </c>
      <c r="BE279" s="127">
        <f t="shared" si="40"/>
        <v>550.4</v>
      </c>
      <c r="BF279" s="150"/>
      <c r="BG279" s="151">
        <f t="shared" si="41"/>
        <v>803.6</v>
      </c>
      <c r="BH279" s="53">
        <f t="shared" si="7"/>
        <v>690.6</v>
      </c>
      <c r="BI279" s="153">
        <f t="shared" si="42"/>
        <v>0.292005814</v>
      </c>
      <c r="BJ279" s="47">
        <f t="shared" si="9"/>
        <v>0.2509447674</v>
      </c>
      <c r="BK279" s="55">
        <f t="shared" si="10"/>
        <v>0.29</v>
      </c>
      <c r="BL279" s="56">
        <f t="shared" si="11"/>
        <v>3076</v>
      </c>
      <c r="BM279" s="57">
        <f t="shared" si="12"/>
        <v>0.3087776333</v>
      </c>
      <c r="BN279" s="46">
        <f t="shared" si="13"/>
        <v>15.12</v>
      </c>
      <c r="BO279" s="46">
        <v>25.0</v>
      </c>
      <c r="BP279" s="46">
        <v>7.0</v>
      </c>
      <c r="BQ279" s="47">
        <v>1.25</v>
      </c>
      <c r="BR279" s="46">
        <f t="shared" si="14"/>
        <v>162.5</v>
      </c>
      <c r="BS279" s="46">
        <f t="shared" si="15"/>
        <v>262.5</v>
      </c>
      <c r="BT279" s="46" t="s">
        <v>147</v>
      </c>
      <c r="BU279" s="65"/>
      <c r="BV279" s="59"/>
      <c r="BW279" s="59"/>
      <c r="BX279" s="60"/>
      <c r="BY279" s="61" t="str">
        <f t="shared" si="43"/>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BZ279" s="66" t="s">
        <v>2486</v>
      </c>
      <c r="CA279" s="59" t="s">
        <v>2486</v>
      </c>
      <c r="CB279" s="62"/>
      <c r="CC279" s="59"/>
    </row>
    <row r="280" ht="30.0" customHeight="1">
      <c r="A280" s="73"/>
      <c r="B280" s="193" t="s">
        <v>2487</v>
      </c>
      <c r="C280" s="68" t="str">
        <f>IF('Стоп-лист'!C$20 = "стоп", "стоп" , "")</f>
        <v>стоп</v>
      </c>
      <c r="D280" s="29">
        <f t="shared" si="39"/>
        <v>0</v>
      </c>
      <c r="E280" s="30" t="s">
        <v>2488</v>
      </c>
      <c r="F280" s="104" t="s">
        <v>2489</v>
      </c>
      <c r="G280" s="105" t="s">
        <v>2490</v>
      </c>
      <c r="H280" s="33">
        <v>5800.0</v>
      </c>
      <c r="I280" s="34">
        <v>0.35</v>
      </c>
      <c r="J280" s="35">
        <f t="shared" si="2"/>
        <v>3770</v>
      </c>
      <c r="K280" s="22" t="s">
        <v>2491</v>
      </c>
      <c r="L280" s="36" t="s">
        <v>84</v>
      </c>
      <c r="M280" s="36" t="s">
        <v>84</v>
      </c>
      <c r="N280" s="37" t="s">
        <v>85</v>
      </c>
      <c r="O280" s="38">
        <v>1600.0</v>
      </c>
      <c r="P280" s="38">
        <v>300.0</v>
      </c>
      <c r="Q280" s="38">
        <v>200.0</v>
      </c>
      <c r="R280" s="38">
        <v>500.0</v>
      </c>
      <c r="S280" s="70" t="s">
        <v>2492</v>
      </c>
      <c r="T280" s="70" t="s">
        <v>2454</v>
      </c>
      <c r="U280" s="38" t="s">
        <v>2455</v>
      </c>
      <c r="V280" s="38" t="s">
        <v>1938</v>
      </c>
      <c r="W280" s="38" t="s">
        <v>491</v>
      </c>
      <c r="X280" s="38">
        <v>405.0</v>
      </c>
      <c r="Y280" s="40">
        <v>2.0</v>
      </c>
      <c r="Z280" s="40">
        <v>1.5</v>
      </c>
      <c r="AA280" s="38" t="s">
        <v>92</v>
      </c>
      <c r="AB280" s="38" t="s">
        <v>93</v>
      </c>
      <c r="AC280" s="107" t="str">
        <f t="shared" si="38"/>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AD280" s="38" t="s">
        <v>95</v>
      </c>
      <c r="AE280" s="84" t="s">
        <v>2456</v>
      </c>
      <c r="AF280" s="70" t="s">
        <v>2457</v>
      </c>
      <c r="AG280" s="38" t="s">
        <v>98</v>
      </c>
      <c r="AH280" s="38" t="s">
        <v>99</v>
      </c>
      <c r="AI280" s="44" t="s">
        <v>100</v>
      </c>
      <c r="AJ280" s="44">
        <v>0.0</v>
      </c>
      <c r="AK280" s="63" t="str">
        <f t="shared" si="16"/>
        <v>https://getfile.dokpub.com/yandex/get/https://disk.yandex.ru/d/2poQ28ZoVFCV1w/v1.mp4</v>
      </c>
      <c r="AL280" s="46" t="s">
        <v>102</v>
      </c>
      <c r="AM280" s="46" t="s">
        <v>103</v>
      </c>
      <c r="AN280" s="46" t="s">
        <v>104</v>
      </c>
      <c r="AO280" s="46" t="s">
        <v>105</v>
      </c>
      <c r="AP280" s="46" t="s">
        <v>106</v>
      </c>
      <c r="AQ280" s="46">
        <f t="shared" si="3"/>
        <v>4234</v>
      </c>
      <c r="AR280" s="47">
        <f t="shared" si="4"/>
        <v>0.27</v>
      </c>
      <c r="AS280" s="46" t="s">
        <v>107</v>
      </c>
      <c r="AT280" s="46" t="s">
        <v>108</v>
      </c>
      <c r="AU280" s="46" t="s">
        <v>109</v>
      </c>
      <c r="AV280" s="46" t="s">
        <v>110</v>
      </c>
      <c r="AW280" s="46" t="s">
        <v>111</v>
      </c>
      <c r="AX280" s="48" t="s">
        <v>155</v>
      </c>
      <c r="AY280" s="49">
        <v>462.0</v>
      </c>
      <c r="AZ280" s="49">
        <v>628.0</v>
      </c>
      <c r="BA280" s="126">
        <f>BA278*2</f>
        <v>1368</v>
      </c>
      <c r="BB280" s="127">
        <v>30.0</v>
      </c>
      <c r="BC280" s="127">
        <v>80.0</v>
      </c>
      <c r="BD280" s="51">
        <v>0.2</v>
      </c>
      <c r="BE280" s="127">
        <f t="shared" si="40"/>
        <v>754</v>
      </c>
      <c r="BF280" s="150"/>
      <c r="BG280" s="151">
        <f t="shared" si="41"/>
        <v>1076</v>
      </c>
      <c r="BH280" s="53">
        <f t="shared" si="7"/>
        <v>910</v>
      </c>
      <c r="BI280" s="153">
        <f t="shared" si="42"/>
        <v>0.2854111406</v>
      </c>
      <c r="BJ280" s="47">
        <f t="shared" si="9"/>
        <v>0.2413793103</v>
      </c>
      <c r="BK280" s="55">
        <f t="shared" si="10"/>
        <v>0.27</v>
      </c>
      <c r="BL280" s="56">
        <f t="shared" si="11"/>
        <v>4268</v>
      </c>
      <c r="BM280" s="57">
        <f t="shared" si="12"/>
        <v>0.3065604499</v>
      </c>
      <c r="BN280" s="46">
        <f t="shared" si="13"/>
        <v>30</v>
      </c>
      <c r="BO280" s="46">
        <v>25.0</v>
      </c>
      <c r="BP280" s="46">
        <v>7.0</v>
      </c>
      <c r="BQ280" s="47">
        <v>1.25</v>
      </c>
      <c r="BR280" s="46">
        <f t="shared" si="14"/>
        <v>285</v>
      </c>
      <c r="BS280" s="46">
        <f t="shared" si="15"/>
        <v>343</v>
      </c>
      <c r="BT280" s="46" t="s">
        <v>156</v>
      </c>
      <c r="BU280" s="65"/>
      <c r="BV280" s="59"/>
      <c r="BW280" s="59"/>
      <c r="BX280" s="60"/>
      <c r="BY280" s="61" t="str">
        <f t="shared" si="43"/>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BZ280" s="66" t="s">
        <v>2493</v>
      </c>
      <c r="CA280" s="59" t="s">
        <v>2493</v>
      </c>
      <c r="CB280" s="62"/>
      <c r="CC280" s="59"/>
    </row>
    <row r="281" ht="30.0" customHeight="1">
      <c r="A281" s="73"/>
      <c r="B281" s="193" t="s">
        <v>2494</v>
      </c>
      <c r="C281" s="68" t="str">
        <f>IF('Стоп-лист'!C$20 = "стоп", "стоп" , "")</f>
        <v>стоп</v>
      </c>
      <c r="D281" s="29">
        <f t="shared" si="39"/>
        <v>0</v>
      </c>
      <c r="E281" s="30" t="s">
        <v>2495</v>
      </c>
      <c r="F281" s="104" t="s">
        <v>2496</v>
      </c>
      <c r="G281" s="105" t="s">
        <v>2497</v>
      </c>
      <c r="H281" s="33">
        <v>8700.0</v>
      </c>
      <c r="I281" s="34">
        <v>0.35</v>
      </c>
      <c r="J281" s="35">
        <f t="shared" si="2"/>
        <v>5655</v>
      </c>
      <c r="K281" s="22" t="s">
        <v>2498</v>
      </c>
      <c r="L281" s="36" t="s">
        <v>84</v>
      </c>
      <c r="M281" s="36" t="s">
        <v>84</v>
      </c>
      <c r="N281" s="37" t="s">
        <v>85</v>
      </c>
      <c r="O281" s="38">
        <v>2300.0</v>
      </c>
      <c r="P281" s="38">
        <v>350.0</v>
      </c>
      <c r="Q281" s="38">
        <v>250.0</v>
      </c>
      <c r="R281" s="38">
        <v>550.0</v>
      </c>
      <c r="S281" s="70" t="s">
        <v>2499</v>
      </c>
      <c r="T281" s="70" t="s">
        <v>2454</v>
      </c>
      <c r="U281" s="38" t="s">
        <v>2455</v>
      </c>
      <c r="V281" s="38" t="s">
        <v>1938</v>
      </c>
      <c r="W281" s="38" t="s">
        <v>491</v>
      </c>
      <c r="X281" s="38">
        <v>405.0</v>
      </c>
      <c r="Y281" s="40">
        <v>3.0</v>
      </c>
      <c r="Z281" s="40">
        <v>1.5</v>
      </c>
      <c r="AA281" s="38" t="s">
        <v>92</v>
      </c>
      <c r="AB281" s="38" t="s">
        <v>93</v>
      </c>
      <c r="AC281" s="107" t="str">
        <f t="shared" si="38"/>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AD281" s="38" t="s">
        <v>95</v>
      </c>
      <c r="AE281" s="84" t="s">
        <v>2456</v>
      </c>
      <c r="AF281" s="70" t="s">
        <v>2457</v>
      </c>
      <c r="AG281" s="38" t="s">
        <v>98</v>
      </c>
      <c r="AH281" s="38" t="s">
        <v>99</v>
      </c>
      <c r="AI281" s="44" t="s">
        <v>100</v>
      </c>
      <c r="AJ281" s="44">
        <v>0.0</v>
      </c>
      <c r="AK281" s="63" t="str">
        <f t="shared" si="16"/>
        <v>https://getfile.dokpub.com/yandex/get/https://disk.yandex.ru/d/2poQ28ZoVFCV1w/v1.mp4</v>
      </c>
      <c r="AL281" s="46" t="s">
        <v>102</v>
      </c>
      <c r="AM281" s="46" t="s">
        <v>103</v>
      </c>
      <c r="AN281" s="46" t="s">
        <v>104</v>
      </c>
      <c r="AO281" s="46" t="s">
        <v>105</v>
      </c>
      <c r="AP281" s="46" t="s">
        <v>106</v>
      </c>
      <c r="AQ281" s="46">
        <f t="shared" si="3"/>
        <v>6264</v>
      </c>
      <c r="AR281" s="47">
        <f t="shared" si="4"/>
        <v>0.28</v>
      </c>
      <c r="AS281" s="46" t="s">
        <v>107</v>
      </c>
      <c r="AT281" s="46" t="s">
        <v>108</v>
      </c>
      <c r="AU281" s="46" t="s">
        <v>109</v>
      </c>
      <c r="AV281" s="46" t="s">
        <v>110</v>
      </c>
      <c r="AW281" s="46" t="s">
        <v>111</v>
      </c>
      <c r="AX281" s="48" t="s">
        <v>112</v>
      </c>
      <c r="AY281" s="49">
        <v>704.0</v>
      </c>
      <c r="AZ281" s="49">
        <v>948.0</v>
      </c>
      <c r="BA281" s="126">
        <f>BA278*3</f>
        <v>2052</v>
      </c>
      <c r="BB281" s="127">
        <v>40.0</v>
      </c>
      <c r="BC281" s="127">
        <v>80.0</v>
      </c>
      <c r="BD281" s="51">
        <v>0.2</v>
      </c>
      <c r="BE281" s="127">
        <f t="shared" si="40"/>
        <v>1131</v>
      </c>
      <c r="BF281" s="150"/>
      <c r="BG281" s="151">
        <f t="shared" si="41"/>
        <v>1648</v>
      </c>
      <c r="BH281" s="53">
        <f t="shared" si="7"/>
        <v>1404</v>
      </c>
      <c r="BI281" s="153">
        <f t="shared" si="42"/>
        <v>0.291423519</v>
      </c>
      <c r="BJ281" s="47">
        <f t="shared" si="9"/>
        <v>0.2482758621</v>
      </c>
      <c r="BK281" s="55">
        <f t="shared" si="10"/>
        <v>0.28</v>
      </c>
      <c r="BL281" s="56">
        <f t="shared" si="11"/>
        <v>6344</v>
      </c>
      <c r="BM281" s="57">
        <f t="shared" si="12"/>
        <v>0.3081967213</v>
      </c>
      <c r="BN281" s="46">
        <f t="shared" si="13"/>
        <v>48.125</v>
      </c>
      <c r="BO281" s="46">
        <v>25.0</v>
      </c>
      <c r="BP281" s="46">
        <v>7.0</v>
      </c>
      <c r="BQ281" s="47">
        <v>1.25</v>
      </c>
      <c r="BR281" s="46">
        <f t="shared" si="14"/>
        <v>451.25</v>
      </c>
      <c r="BS281" s="46">
        <f t="shared" si="15"/>
        <v>496.75</v>
      </c>
      <c r="BT281" s="46" t="s">
        <v>164</v>
      </c>
      <c r="BU281" s="65"/>
      <c r="BV281" s="59"/>
      <c r="BW281" s="59"/>
      <c r="BX281" s="60"/>
      <c r="BY281" s="61" t="str">
        <f t="shared" si="43"/>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BZ281" s="66" t="s">
        <v>2500</v>
      </c>
      <c r="CA281" s="59" t="s">
        <v>2500</v>
      </c>
      <c r="CB281" s="62"/>
      <c r="CC281" s="59"/>
    </row>
    <row r="282" ht="30.0" customHeight="1">
      <c r="A282" s="73"/>
      <c r="B282" s="193" t="s">
        <v>2501</v>
      </c>
      <c r="C282" s="68" t="str">
        <f>IF('Стоп-лист'!C$20 = "стоп", "стоп" , "")</f>
        <v>стоп</v>
      </c>
      <c r="D282" s="29">
        <f t="shared" si="39"/>
        <v>0</v>
      </c>
      <c r="E282" s="30" t="s">
        <v>2502</v>
      </c>
      <c r="F282" s="104" t="s">
        <v>2503</v>
      </c>
      <c r="G282" s="105" t="s">
        <v>2504</v>
      </c>
      <c r="H282" s="33">
        <v>11600.0</v>
      </c>
      <c r="I282" s="34">
        <v>0.35</v>
      </c>
      <c r="J282" s="35">
        <f t="shared" si="2"/>
        <v>7540</v>
      </c>
      <c r="K282" s="22" t="s">
        <v>2505</v>
      </c>
      <c r="L282" s="36" t="s">
        <v>84</v>
      </c>
      <c r="M282" s="36" t="s">
        <v>84</v>
      </c>
      <c r="N282" s="37" t="s">
        <v>85</v>
      </c>
      <c r="O282" s="38">
        <v>3000.0</v>
      </c>
      <c r="P282" s="38">
        <v>450.0</v>
      </c>
      <c r="Q282" s="38">
        <v>300.0</v>
      </c>
      <c r="R282" s="38">
        <v>550.0</v>
      </c>
      <c r="S282" s="70" t="s">
        <v>2506</v>
      </c>
      <c r="T282" s="70" t="s">
        <v>2454</v>
      </c>
      <c r="U282" s="38" t="s">
        <v>2455</v>
      </c>
      <c r="V282" s="38" t="s">
        <v>1938</v>
      </c>
      <c r="W282" s="38" t="s">
        <v>491</v>
      </c>
      <c r="X282" s="38">
        <v>405.0</v>
      </c>
      <c r="Y282" s="40">
        <v>4.0</v>
      </c>
      <c r="Z282" s="40">
        <v>1.5</v>
      </c>
      <c r="AA282" s="38" t="s">
        <v>92</v>
      </c>
      <c r="AB282" s="38" t="s">
        <v>93</v>
      </c>
      <c r="AC282" s="107" t="str">
        <f t="shared" si="38"/>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AD282" s="38" t="s">
        <v>95</v>
      </c>
      <c r="AE282" s="84" t="s">
        <v>2456</v>
      </c>
      <c r="AF282" s="70" t="s">
        <v>2457</v>
      </c>
      <c r="AG282" s="38" t="s">
        <v>98</v>
      </c>
      <c r="AH282" s="38" t="s">
        <v>99</v>
      </c>
      <c r="AI282" s="44" t="s">
        <v>100</v>
      </c>
      <c r="AJ282" s="44">
        <v>0.0</v>
      </c>
      <c r="AK282" s="63" t="str">
        <f t="shared" si="16"/>
        <v>https://getfile.dokpub.com/yandex/get/https://disk.yandex.ru/d/2poQ28ZoVFCV1w/v1.mp4</v>
      </c>
      <c r="AL282" s="46" t="s">
        <v>102</v>
      </c>
      <c r="AM282" s="46" t="s">
        <v>103</v>
      </c>
      <c r="AN282" s="46" t="s">
        <v>104</v>
      </c>
      <c r="AO282" s="46" t="s">
        <v>105</v>
      </c>
      <c r="AP282" s="46" t="s">
        <v>106</v>
      </c>
      <c r="AQ282" s="46">
        <f t="shared" si="3"/>
        <v>8468</v>
      </c>
      <c r="AR282" s="47">
        <f t="shared" si="4"/>
        <v>0.27</v>
      </c>
      <c r="AS282" s="46" t="s">
        <v>107</v>
      </c>
      <c r="AT282" s="46" t="s">
        <v>108</v>
      </c>
      <c r="AU282" s="46" t="s">
        <v>109</v>
      </c>
      <c r="AV282" s="46" t="s">
        <v>110</v>
      </c>
      <c r="AW282" s="46" t="s">
        <v>111</v>
      </c>
      <c r="AX282" s="48" t="s">
        <v>155</v>
      </c>
      <c r="AY282" s="49">
        <v>989.0</v>
      </c>
      <c r="AZ282" s="49">
        <v>1330.0</v>
      </c>
      <c r="BA282" s="126">
        <f>BA278*4</f>
        <v>2736</v>
      </c>
      <c r="BB282" s="127">
        <v>40.0</v>
      </c>
      <c r="BC282" s="127">
        <v>80.0</v>
      </c>
      <c r="BD282" s="51">
        <v>0.2</v>
      </c>
      <c r="BE282" s="127">
        <f t="shared" si="40"/>
        <v>1508</v>
      </c>
      <c r="BF282" s="150"/>
      <c r="BG282" s="151">
        <f t="shared" si="41"/>
        <v>2187</v>
      </c>
      <c r="BH282" s="53">
        <f t="shared" si="7"/>
        <v>1846</v>
      </c>
      <c r="BI282" s="153">
        <f t="shared" si="42"/>
        <v>0.2900530504</v>
      </c>
      <c r="BJ282" s="47">
        <f t="shared" si="9"/>
        <v>0.2448275862</v>
      </c>
      <c r="BK282" s="55">
        <f t="shared" si="10"/>
        <v>0.27</v>
      </c>
      <c r="BL282" s="56">
        <f t="shared" si="11"/>
        <v>8498</v>
      </c>
      <c r="BM282" s="57">
        <f t="shared" si="12"/>
        <v>0.3074135091</v>
      </c>
      <c r="BN282" s="46">
        <f t="shared" si="13"/>
        <v>74.25</v>
      </c>
      <c r="BO282" s="46">
        <v>25.0</v>
      </c>
      <c r="BP282" s="46">
        <v>7.0</v>
      </c>
      <c r="BQ282" s="47">
        <v>1.25</v>
      </c>
      <c r="BR282" s="46">
        <f t="shared" si="14"/>
        <v>678.75</v>
      </c>
      <c r="BS282" s="46">
        <f t="shared" si="15"/>
        <v>651.25</v>
      </c>
      <c r="BT282" s="46" t="s">
        <v>172</v>
      </c>
      <c r="BU282" s="65"/>
      <c r="BV282" s="59"/>
      <c r="BW282" s="59"/>
      <c r="BX282" s="60"/>
      <c r="BY282" s="61" t="str">
        <f t="shared" si="43"/>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BZ282" s="66" t="s">
        <v>2507</v>
      </c>
      <c r="CA282" s="59" t="s">
        <v>2507</v>
      </c>
      <c r="CB282" s="62"/>
      <c r="CC282" s="59"/>
    </row>
    <row r="283" ht="30.0" customHeight="1">
      <c r="A283" s="73"/>
      <c r="B283" s="193" t="s">
        <v>2508</v>
      </c>
      <c r="C283" s="68" t="str">
        <f>IF('Стоп-лист'!C$20 = "стоп", "стоп" , "")</f>
        <v>стоп</v>
      </c>
      <c r="D283" s="29">
        <f t="shared" si="39"/>
        <v>0</v>
      </c>
      <c r="E283" s="30" t="s">
        <v>2509</v>
      </c>
      <c r="F283" s="104" t="s">
        <v>2510</v>
      </c>
      <c r="G283" s="105" t="s">
        <v>2511</v>
      </c>
      <c r="H283" s="33">
        <v>14500.0</v>
      </c>
      <c r="I283" s="34">
        <v>0.36</v>
      </c>
      <c r="J283" s="35">
        <f t="shared" si="2"/>
        <v>9280</v>
      </c>
      <c r="K283" s="22" t="s">
        <v>2512</v>
      </c>
      <c r="L283" s="36" t="s">
        <v>84</v>
      </c>
      <c r="M283" s="36" t="s">
        <v>84</v>
      </c>
      <c r="N283" s="37" t="s">
        <v>85</v>
      </c>
      <c r="O283" s="72">
        <v>3500.0</v>
      </c>
      <c r="P283" s="72">
        <v>400.0</v>
      </c>
      <c r="Q283" s="72">
        <v>400.0</v>
      </c>
      <c r="R283" s="72">
        <v>600.0</v>
      </c>
      <c r="S283" s="70" t="s">
        <v>2513</v>
      </c>
      <c r="T283" s="70" t="s">
        <v>2454</v>
      </c>
      <c r="U283" s="38" t="s">
        <v>2455</v>
      </c>
      <c r="V283" s="38" t="s">
        <v>1938</v>
      </c>
      <c r="W283" s="38" t="s">
        <v>491</v>
      </c>
      <c r="X283" s="38">
        <v>405.0</v>
      </c>
      <c r="Y283" s="40">
        <v>5.0</v>
      </c>
      <c r="Z283" s="40">
        <v>1.5</v>
      </c>
      <c r="AA283" s="38" t="s">
        <v>92</v>
      </c>
      <c r="AB283" s="38" t="s">
        <v>93</v>
      </c>
      <c r="AC283" s="107" t="str">
        <f t="shared" si="38"/>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AD283" s="38" t="s">
        <v>95</v>
      </c>
      <c r="AE283" s="84" t="s">
        <v>2456</v>
      </c>
      <c r="AF283" s="70" t="s">
        <v>2457</v>
      </c>
      <c r="AG283" s="38" t="s">
        <v>98</v>
      </c>
      <c r="AH283" s="38" t="s">
        <v>99</v>
      </c>
      <c r="AI283" s="44" t="s">
        <v>100</v>
      </c>
      <c r="AJ283" s="44">
        <v>0.0</v>
      </c>
      <c r="AK283" s="63" t="str">
        <f t="shared" si="16"/>
        <v>https://getfile.dokpub.com/yandex/get/https://disk.yandex.ru/d/2poQ28ZoVFCV1w/v1.mp4</v>
      </c>
      <c r="AL283" s="46" t="s">
        <v>102</v>
      </c>
      <c r="AM283" s="46" t="s">
        <v>103</v>
      </c>
      <c r="AN283" s="46" t="s">
        <v>104</v>
      </c>
      <c r="AO283" s="46" t="s">
        <v>105</v>
      </c>
      <c r="AP283" s="46" t="s">
        <v>106</v>
      </c>
      <c r="AQ283" s="46">
        <f t="shared" si="3"/>
        <v>10295</v>
      </c>
      <c r="AR283" s="47">
        <f t="shared" si="4"/>
        <v>0.29</v>
      </c>
      <c r="AS283" s="46" t="s">
        <v>107</v>
      </c>
      <c r="AT283" s="46" t="s">
        <v>108</v>
      </c>
      <c r="AU283" s="46" t="s">
        <v>109</v>
      </c>
      <c r="AV283" s="46" t="s">
        <v>110</v>
      </c>
      <c r="AW283" s="46" t="s">
        <v>111</v>
      </c>
      <c r="AX283" s="48" t="s">
        <v>155</v>
      </c>
      <c r="AY283" s="49">
        <v>1147.0</v>
      </c>
      <c r="AZ283" s="49">
        <v>1532.0</v>
      </c>
      <c r="BA283" s="126">
        <f>BA278*5</f>
        <v>3420</v>
      </c>
      <c r="BB283" s="127">
        <v>50.0</v>
      </c>
      <c r="BC283" s="127">
        <v>80.0</v>
      </c>
      <c r="BD283" s="51">
        <v>0.2</v>
      </c>
      <c r="BE283" s="127">
        <f t="shared" si="40"/>
        <v>1856</v>
      </c>
      <c r="BF283" s="150"/>
      <c r="BG283" s="151">
        <f t="shared" si="41"/>
        <v>2727</v>
      </c>
      <c r="BH283" s="53">
        <f t="shared" si="7"/>
        <v>2342</v>
      </c>
      <c r="BI283" s="153">
        <f t="shared" si="42"/>
        <v>0.2938577586</v>
      </c>
      <c r="BJ283" s="47">
        <f t="shared" si="9"/>
        <v>0.2523706897</v>
      </c>
      <c r="BK283" s="55">
        <f t="shared" si="10"/>
        <v>0.29</v>
      </c>
      <c r="BL283" s="56">
        <f t="shared" si="11"/>
        <v>10355</v>
      </c>
      <c r="BM283" s="57">
        <f t="shared" si="12"/>
        <v>0.3092225978</v>
      </c>
      <c r="BN283" s="46">
        <f t="shared" si="13"/>
        <v>96</v>
      </c>
      <c r="BO283" s="46">
        <v>25.0</v>
      </c>
      <c r="BP283" s="46">
        <v>7.0</v>
      </c>
      <c r="BQ283" s="47">
        <v>1.25</v>
      </c>
      <c r="BR283" s="46">
        <f t="shared" si="14"/>
        <v>862.5</v>
      </c>
      <c r="BS283" s="46">
        <f t="shared" si="15"/>
        <v>669.5</v>
      </c>
      <c r="BT283" s="46" t="s">
        <v>180</v>
      </c>
      <c r="BU283" s="65"/>
      <c r="BV283" s="59"/>
      <c r="BW283" s="59"/>
      <c r="BX283" s="60"/>
      <c r="BY283" s="61" t="str">
        <f t="shared" si="43"/>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BZ283" s="66" t="s">
        <v>2514</v>
      </c>
      <c r="CA283" s="59" t="s">
        <v>2514</v>
      </c>
      <c r="CB283" s="62"/>
      <c r="CC283" s="59"/>
    </row>
    <row r="284" ht="30.0" customHeight="1">
      <c r="A284" s="73"/>
      <c r="B284" s="193" t="s">
        <v>2515</v>
      </c>
      <c r="C284" s="68" t="str">
        <f>IF('Стоп-лист'!C$20 = "стоп", "стоп" , "")</f>
        <v>стоп</v>
      </c>
      <c r="D284" s="29">
        <f t="shared" si="39"/>
        <v>0</v>
      </c>
      <c r="E284" s="30" t="s">
        <v>2516</v>
      </c>
      <c r="F284" s="104" t="s">
        <v>2517</v>
      </c>
      <c r="G284" s="105" t="s">
        <v>2518</v>
      </c>
      <c r="H284" s="33">
        <v>17400.0</v>
      </c>
      <c r="I284" s="34">
        <v>0.37</v>
      </c>
      <c r="J284" s="35">
        <f t="shared" si="2"/>
        <v>10962</v>
      </c>
      <c r="K284" s="22" t="s">
        <v>2519</v>
      </c>
      <c r="L284" s="36" t="s">
        <v>84</v>
      </c>
      <c r="M284" s="36" t="s">
        <v>84</v>
      </c>
      <c r="N284" s="37" t="s">
        <v>85</v>
      </c>
      <c r="O284" s="72">
        <v>4200.0</v>
      </c>
      <c r="P284" s="72">
        <v>400.0</v>
      </c>
      <c r="Q284" s="72">
        <v>400.0</v>
      </c>
      <c r="R284" s="72">
        <v>600.0</v>
      </c>
      <c r="S284" s="70" t="s">
        <v>2520</v>
      </c>
      <c r="T284" s="70" t="s">
        <v>2454</v>
      </c>
      <c r="U284" s="38" t="s">
        <v>2455</v>
      </c>
      <c r="V284" s="38" t="s">
        <v>1938</v>
      </c>
      <c r="W284" s="38" t="s">
        <v>491</v>
      </c>
      <c r="X284" s="38">
        <v>405.0</v>
      </c>
      <c r="Y284" s="40">
        <v>6.0</v>
      </c>
      <c r="Z284" s="40">
        <v>1.5</v>
      </c>
      <c r="AA284" s="38" t="s">
        <v>92</v>
      </c>
      <c r="AB284" s="38" t="s">
        <v>93</v>
      </c>
      <c r="AC284" s="107" t="str">
        <f t="shared" si="38"/>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AD284" s="38" t="s">
        <v>95</v>
      </c>
      <c r="AE284" s="84" t="s">
        <v>2456</v>
      </c>
      <c r="AF284" s="70" t="s">
        <v>2457</v>
      </c>
      <c r="AG284" s="38" t="s">
        <v>98</v>
      </c>
      <c r="AH284" s="38" t="s">
        <v>99</v>
      </c>
      <c r="AI284" s="44" t="s">
        <v>100</v>
      </c>
      <c r="AJ284" s="44">
        <v>0.0</v>
      </c>
      <c r="AK284" s="63" t="str">
        <f t="shared" si="16"/>
        <v>https://getfile.dokpub.com/yandex/get/https://disk.yandex.ru/d/2poQ28ZoVFCV1w/v1.mp4</v>
      </c>
      <c r="AL284" s="46" t="s">
        <v>102</v>
      </c>
      <c r="AM284" s="46" t="s">
        <v>103</v>
      </c>
      <c r="AN284" s="46" t="s">
        <v>104</v>
      </c>
      <c r="AO284" s="46" t="s">
        <v>105</v>
      </c>
      <c r="AP284" s="46" t="s">
        <v>106</v>
      </c>
      <c r="AQ284" s="46">
        <f t="shared" si="3"/>
        <v>12354</v>
      </c>
      <c r="AR284" s="47">
        <f t="shared" si="4"/>
        <v>0.29</v>
      </c>
      <c r="AS284" s="46" t="s">
        <v>107</v>
      </c>
      <c r="AT284" s="46" t="s">
        <v>108</v>
      </c>
      <c r="AU284" s="46" t="s">
        <v>109</v>
      </c>
      <c r="AV284" s="46" t="s">
        <v>110</v>
      </c>
      <c r="AW284" s="46" t="s">
        <v>111</v>
      </c>
      <c r="AX284" s="48" t="s">
        <v>112</v>
      </c>
      <c r="AY284" s="49">
        <v>1358.0</v>
      </c>
      <c r="AZ284" s="49">
        <v>1856.0</v>
      </c>
      <c r="BA284" s="126">
        <f>BA278*6</f>
        <v>4104</v>
      </c>
      <c r="BB284" s="127">
        <v>50.0</v>
      </c>
      <c r="BC284" s="127">
        <v>80.0</v>
      </c>
      <c r="BD284" s="51">
        <v>0.2</v>
      </c>
      <c r="BE284" s="127">
        <f t="shared" si="40"/>
        <v>2192.4</v>
      </c>
      <c r="BF284" s="150"/>
      <c r="BG284" s="151">
        <f t="shared" si="41"/>
        <v>3177.6</v>
      </c>
      <c r="BH284" s="53">
        <f t="shared" si="7"/>
        <v>2679.6</v>
      </c>
      <c r="BI284" s="153">
        <f t="shared" si="42"/>
        <v>0.2898741106</v>
      </c>
      <c r="BJ284" s="47">
        <f t="shared" si="9"/>
        <v>0.2444444444</v>
      </c>
      <c r="BK284" s="55">
        <f t="shared" si="10"/>
        <v>0.29</v>
      </c>
      <c r="BL284" s="56">
        <f t="shared" si="11"/>
        <v>12361</v>
      </c>
      <c r="BM284" s="57">
        <f t="shared" si="12"/>
        <v>0.3073214141</v>
      </c>
      <c r="BN284" s="46">
        <f t="shared" si="13"/>
        <v>96</v>
      </c>
      <c r="BO284" s="46">
        <v>25.0</v>
      </c>
      <c r="BP284" s="46">
        <v>7.0</v>
      </c>
      <c r="BQ284" s="47">
        <v>1.25</v>
      </c>
      <c r="BR284" s="46">
        <f t="shared" si="14"/>
        <v>862.5</v>
      </c>
      <c r="BS284" s="46">
        <f t="shared" si="15"/>
        <v>993.5</v>
      </c>
      <c r="BT284" s="46" t="s">
        <v>188</v>
      </c>
      <c r="BU284" s="65"/>
      <c r="BV284" s="59"/>
      <c r="BW284" s="59"/>
      <c r="BX284" s="60"/>
      <c r="BY284" s="61" t="str">
        <f t="shared" si="43"/>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BZ284" s="66" t="s">
        <v>2521</v>
      </c>
      <c r="CA284" s="59" t="s">
        <v>2521</v>
      </c>
      <c r="CB284" s="62"/>
      <c r="CC284" s="59"/>
    </row>
    <row r="285" ht="30.0" customHeight="1">
      <c r="A285" s="77"/>
      <c r="B285" s="193" t="s">
        <v>2522</v>
      </c>
      <c r="C285" s="68" t="str">
        <f>IF('Стоп-лист'!C$20 = "стоп", "стоп" , "")</f>
        <v>стоп</v>
      </c>
      <c r="D285" s="29">
        <f t="shared" si="39"/>
        <v>0</v>
      </c>
      <c r="E285" s="30" t="s">
        <v>2523</v>
      </c>
      <c r="F285" s="104" t="s">
        <v>2524</v>
      </c>
      <c r="G285" s="105" t="s">
        <v>2525</v>
      </c>
      <c r="H285" s="33">
        <v>20300.0</v>
      </c>
      <c r="I285" s="34">
        <v>0.37</v>
      </c>
      <c r="J285" s="35">
        <f t="shared" si="2"/>
        <v>12789</v>
      </c>
      <c r="K285" s="22" t="s">
        <v>2526</v>
      </c>
      <c r="L285" s="36" t="s">
        <v>84</v>
      </c>
      <c r="M285" s="36" t="s">
        <v>84</v>
      </c>
      <c r="N285" s="37" t="s">
        <v>85</v>
      </c>
      <c r="O285" s="72">
        <v>4900.0</v>
      </c>
      <c r="P285" s="72">
        <v>400.0</v>
      </c>
      <c r="Q285" s="72">
        <v>400.0</v>
      </c>
      <c r="R285" s="72">
        <v>600.0</v>
      </c>
      <c r="S285" s="70" t="s">
        <v>2457</v>
      </c>
      <c r="T285" s="70" t="s">
        <v>2454</v>
      </c>
      <c r="U285" s="38" t="s">
        <v>2455</v>
      </c>
      <c r="V285" s="38" t="s">
        <v>1938</v>
      </c>
      <c r="W285" s="38" t="s">
        <v>491</v>
      </c>
      <c r="X285" s="38">
        <v>405.0</v>
      </c>
      <c r="Y285" s="40">
        <v>7.0</v>
      </c>
      <c r="Z285" s="40">
        <v>1.5</v>
      </c>
      <c r="AA285" s="38" t="s">
        <v>92</v>
      </c>
      <c r="AB285" s="38" t="s">
        <v>93</v>
      </c>
      <c r="AC285" s="107" t="str">
        <f t="shared" si="38"/>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AD285" s="38" t="s">
        <v>95</v>
      </c>
      <c r="AE285" s="84" t="s">
        <v>2456</v>
      </c>
      <c r="AF285" s="70" t="s">
        <v>2457</v>
      </c>
      <c r="AG285" s="38" t="s">
        <v>98</v>
      </c>
      <c r="AH285" s="38" t="s">
        <v>99</v>
      </c>
      <c r="AI285" s="44" t="s">
        <v>100</v>
      </c>
      <c r="AJ285" s="44">
        <v>0.0</v>
      </c>
      <c r="AK285" s="63" t="str">
        <f t="shared" si="16"/>
        <v>https://getfile.dokpub.com/yandex/get/https://disk.yandex.ru/d/2poQ28ZoVFCV1w/v1.mp4</v>
      </c>
      <c r="AL285" s="46" t="s">
        <v>102</v>
      </c>
      <c r="AM285" s="46" t="s">
        <v>103</v>
      </c>
      <c r="AN285" s="46" t="s">
        <v>104</v>
      </c>
      <c r="AO285" s="46" t="s">
        <v>105</v>
      </c>
      <c r="AP285" s="46" t="s">
        <v>106</v>
      </c>
      <c r="AQ285" s="46">
        <f t="shared" si="3"/>
        <v>14210</v>
      </c>
      <c r="AR285" s="47">
        <f t="shared" si="4"/>
        <v>0.3</v>
      </c>
      <c r="AS285" s="46" t="s">
        <v>107</v>
      </c>
      <c r="AT285" s="46" t="s">
        <v>108</v>
      </c>
      <c r="AU285" s="46" t="s">
        <v>109</v>
      </c>
      <c r="AV285" s="46" t="s">
        <v>110</v>
      </c>
      <c r="AW285" s="46" t="s">
        <v>111</v>
      </c>
      <c r="AX285" s="48" t="s">
        <v>112</v>
      </c>
      <c r="AY285" s="49">
        <v>1568.0</v>
      </c>
      <c r="AZ285" s="49">
        <v>2179.0</v>
      </c>
      <c r="BA285" s="126">
        <f>BA278*7</f>
        <v>4788</v>
      </c>
      <c r="BB285" s="127">
        <v>50.0</v>
      </c>
      <c r="BC285" s="127">
        <v>80.0</v>
      </c>
      <c r="BD285" s="51">
        <v>0.2</v>
      </c>
      <c r="BE285" s="127">
        <f t="shared" si="40"/>
        <v>2557.8</v>
      </c>
      <c r="BF285" s="150"/>
      <c r="BG285" s="151">
        <f t="shared" si="41"/>
        <v>3745.2</v>
      </c>
      <c r="BH285" s="53">
        <f t="shared" si="7"/>
        <v>3134.2</v>
      </c>
      <c r="BI285" s="153">
        <f t="shared" si="42"/>
        <v>0.292845414</v>
      </c>
      <c r="BJ285" s="47">
        <f t="shared" si="9"/>
        <v>0.245069982</v>
      </c>
      <c r="BK285" s="55">
        <f t="shared" si="10"/>
        <v>0.3</v>
      </c>
      <c r="BL285" s="56">
        <f t="shared" si="11"/>
        <v>14410</v>
      </c>
      <c r="BM285" s="57">
        <f t="shared" si="12"/>
        <v>0.3074947953</v>
      </c>
      <c r="BN285" s="46">
        <f t="shared" si="13"/>
        <v>96</v>
      </c>
      <c r="BO285" s="46">
        <v>25.0</v>
      </c>
      <c r="BP285" s="46">
        <v>7.0</v>
      </c>
      <c r="BQ285" s="47">
        <v>1.25</v>
      </c>
      <c r="BR285" s="46">
        <f t="shared" si="14"/>
        <v>862.5</v>
      </c>
      <c r="BS285" s="46">
        <f t="shared" si="15"/>
        <v>1316.5</v>
      </c>
      <c r="BT285" s="46" t="s">
        <v>196</v>
      </c>
      <c r="BU285" s="65"/>
      <c r="BV285" s="59"/>
      <c r="BW285" s="59"/>
      <c r="BX285" s="60"/>
      <c r="BY285" s="61" t="str">
        <f t="shared" si="43"/>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BZ285" s="66" t="s">
        <v>2527</v>
      </c>
      <c r="CA285" s="59" t="s">
        <v>2527</v>
      </c>
      <c r="CB285" s="62"/>
      <c r="CC285" s="59"/>
    </row>
    <row r="286" ht="30.0" customHeight="1">
      <c r="A286" s="77"/>
      <c r="B286" s="162" t="s">
        <v>2528</v>
      </c>
      <c r="C286" s="28" t="str">
        <f>IF(C288 = "стоп", "стоп" , "")</f>
        <v>стоп</v>
      </c>
      <c r="D286" s="29">
        <f t="shared" si="39"/>
        <v>0</v>
      </c>
      <c r="E286" s="30" t="s">
        <v>2529</v>
      </c>
      <c r="F286" s="104" t="s">
        <v>2530</v>
      </c>
      <c r="G286" s="105" t="s">
        <v>2531</v>
      </c>
      <c r="H286" s="33">
        <v>700.0</v>
      </c>
      <c r="I286" s="34">
        <v>0.48</v>
      </c>
      <c r="J286" s="35">
        <f t="shared" si="2"/>
        <v>364</v>
      </c>
      <c r="K286" s="22" t="s">
        <v>2532</v>
      </c>
      <c r="L286" s="36" t="s">
        <v>84</v>
      </c>
      <c r="M286" s="36" t="s">
        <v>84</v>
      </c>
      <c r="N286" s="37" t="s">
        <v>85</v>
      </c>
      <c r="O286" s="38">
        <v>130.0</v>
      </c>
      <c r="P286" s="38">
        <v>130.0</v>
      </c>
      <c r="Q286" s="38">
        <v>100.0</v>
      </c>
      <c r="R286" s="38">
        <v>170.0</v>
      </c>
      <c r="S286" s="43" t="s">
        <v>2533</v>
      </c>
      <c r="T286" s="198" t="s">
        <v>2534</v>
      </c>
      <c r="U286" s="38" t="s">
        <v>2535</v>
      </c>
      <c r="V286" s="38" t="s">
        <v>89</v>
      </c>
      <c r="W286" s="38" t="s">
        <v>90</v>
      </c>
      <c r="X286" s="38">
        <v>395.0</v>
      </c>
      <c r="Y286" s="40" t="s">
        <v>91</v>
      </c>
      <c r="Z286" s="40" t="s">
        <v>1940</v>
      </c>
      <c r="AA286" s="38" t="s">
        <v>92</v>
      </c>
      <c r="AB286" s="38" t="s">
        <v>93</v>
      </c>
      <c r="AC286" s="107" t="str">
        <f t="shared" si="38"/>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AD286" s="38" t="s">
        <v>95</v>
      </c>
      <c r="AE286" s="75" t="s">
        <v>2536</v>
      </c>
      <c r="AF286" s="70" t="s">
        <v>2537</v>
      </c>
      <c r="AG286" s="38" t="s">
        <v>98</v>
      </c>
      <c r="AH286" s="38" t="s">
        <v>99</v>
      </c>
      <c r="AI286" s="44" t="s">
        <v>100</v>
      </c>
      <c r="AJ286" s="44">
        <v>0.0</v>
      </c>
      <c r="AK286" s="63" t="str">
        <f t="shared" si="16"/>
        <v>https://getfile.dokpub.com/yandex/get/https://disk.yandex.ru/d/EpTEgqsxWHv5dg/v1.mp4</v>
      </c>
      <c r="AL286" s="46" t="s">
        <v>102</v>
      </c>
      <c r="AM286" s="46" t="s">
        <v>103</v>
      </c>
      <c r="AN286" s="46" t="s">
        <v>104</v>
      </c>
      <c r="AO286" s="46" t="s">
        <v>105</v>
      </c>
      <c r="AP286" s="46" t="s">
        <v>106</v>
      </c>
      <c r="AQ286" s="46">
        <f t="shared" si="3"/>
        <v>462</v>
      </c>
      <c r="AR286" s="47">
        <f t="shared" si="4"/>
        <v>0.34</v>
      </c>
      <c r="AS286" s="46" t="s">
        <v>107</v>
      </c>
      <c r="AT286" s="46" t="s">
        <v>108</v>
      </c>
      <c r="AU286" s="46" t="s">
        <v>109</v>
      </c>
      <c r="AV286" s="46" t="s">
        <v>110</v>
      </c>
      <c r="AW286" s="46" t="s">
        <v>111</v>
      </c>
      <c r="AX286" s="48" t="s">
        <v>112</v>
      </c>
      <c r="AY286" s="49">
        <v>85.0</v>
      </c>
      <c r="AZ286" s="49">
        <v>142.0</v>
      </c>
      <c r="BA286" s="86">
        <f>IFERROR(__xludf.DUMMYFUNCTION("IMPORTRANGE(""https://docs.google.com/spreadsheets/d/1K9FdSDDcIaIccULM3XeD8ehMwbjQB3kapl3RppOhYx4/edit?usp=sharing"",""D39"")"),77.0)</f>
        <v>77</v>
      </c>
      <c r="BB286" s="123">
        <v>10.0</v>
      </c>
      <c r="BC286" s="123">
        <v>10.0</v>
      </c>
      <c r="BD286" s="51">
        <v>0.2</v>
      </c>
      <c r="BE286" s="123">
        <f t="shared" si="40"/>
        <v>72.8</v>
      </c>
      <c r="BF286" s="147"/>
      <c r="BG286" s="148">
        <f t="shared" si="41"/>
        <v>109.2</v>
      </c>
      <c r="BH286" s="53">
        <f t="shared" si="7"/>
        <v>52.2</v>
      </c>
      <c r="BI286" s="149">
        <f t="shared" si="42"/>
        <v>0.3</v>
      </c>
      <c r="BJ286" s="47">
        <f t="shared" si="9"/>
        <v>0.1434065934</v>
      </c>
      <c r="BK286" s="55">
        <f t="shared" si="10"/>
        <v>0.34</v>
      </c>
      <c r="BL286" s="56">
        <f t="shared" si="11"/>
        <v>465</v>
      </c>
      <c r="BM286" s="57">
        <f t="shared" si="12"/>
        <v>0.2860215054</v>
      </c>
      <c r="BN286" s="46">
        <f t="shared" si="13"/>
        <v>2.21</v>
      </c>
      <c r="BO286" s="46">
        <v>25.0</v>
      </c>
      <c r="BP286" s="46">
        <v>7.0</v>
      </c>
      <c r="BQ286" s="47">
        <v>1.25</v>
      </c>
      <c r="BR286" s="46">
        <f t="shared" si="14"/>
        <v>48.75</v>
      </c>
      <c r="BS286" s="46">
        <f t="shared" si="15"/>
        <v>93.25</v>
      </c>
      <c r="BT286" s="46" t="s">
        <v>2538</v>
      </c>
      <c r="BU286" s="124"/>
      <c r="BV286" s="125" t="str">
        <f>IFERROR(__xludf.DUMMYFUNCTION("IMPORTRANGE(""https://docs.google.com/spreadsheets/d/1K9FdSDDcIaIccULM3XeD8ehMwbjQB3kapl3RppOhYx4/edit?usp=sharing"",""B39"")"),"ИП-221")</f>
        <v>ИП-221</v>
      </c>
      <c r="BW286" s="59"/>
      <c r="BX286" s="60"/>
      <c r="BY286" s="61" t="str">
        <f t="shared" si="43"/>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BZ286" s="66" t="s">
        <v>2539</v>
      </c>
      <c r="CA286" s="59" t="s">
        <v>2540</v>
      </c>
      <c r="CB286" s="62"/>
      <c r="CC286" s="59"/>
    </row>
    <row r="287" ht="30.0" customHeight="1">
      <c r="A287" s="73"/>
      <c r="B287" s="162" t="s">
        <v>2541</v>
      </c>
      <c r="C287" s="28" t="str">
        <f>IF(C288 = "стоп", "стоп" , "")</f>
        <v>стоп</v>
      </c>
      <c r="D287" s="29">
        <f t="shared" si="39"/>
        <v>0</v>
      </c>
      <c r="E287" s="30" t="s">
        <v>2542</v>
      </c>
      <c r="F287" s="104" t="s">
        <v>2543</v>
      </c>
      <c r="G287" s="105" t="s">
        <v>2544</v>
      </c>
      <c r="H287" s="33">
        <v>1100.0</v>
      </c>
      <c r="I287" s="34">
        <v>0.51</v>
      </c>
      <c r="J287" s="35">
        <f t="shared" si="2"/>
        <v>539</v>
      </c>
      <c r="K287" s="22" t="s">
        <v>2545</v>
      </c>
      <c r="L287" s="36" t="s">
        <v>83</v>
      </c>
      <c r="M287" s="36" t="s">
        <v>84</v>
      </c>
      <c r="N287" s="37" t="s">
        <v>85</v>
      </c>
      <c r="O287" s="38">
        <v>240.0</v>
      </c>
      <c r="P287" s="38">
        <v>140.0</v>
      </c>
      <c r="Q287" s="38">
        <v>120.0</v>
      </c>
      <c r="R287" s="38">
        <v>220.0</v>
      </c>
      <c r="S287" s="43" t="s">
        <v>2546</v>
      </c>
      <c r="T287" s="198" t="s">
        <v>2534</v>
      </c>
      <c r="U287" s="38" t="s">
        <v>2535</v>
      </c>
      <c r="V287" s="38" t="s">
        <v>89</v>
      </c>
      <c r="W287" s="38" t="s">
        <v>90</v>
      </c>
      <c r="X287" s="38">
        <v>395.0</v>
      </c>
      <c r="Y287" s="40" t="s">
        <v>91</v>
      </c>
      <c r="Z287" s="38" t="s">
        <v>1952</v>
      </c>
      <c r="AA287" s="38" t="s">
        <v>92</v>
      </c>
      <c r="AB287" s="38" t="s">
        <v>93</v>
      </c>
      <c r="AC287" s="107" t="str">
        <f t="shared" si="38"/>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AD287" s="38" t="s">
        <v>95</v>
      </c>
      <c r="AE287" s="75" t="s">
        <v>2536</v>
      </c>
      <c r="AF287" s="70" t="s">
        <v>2537</v>
      </c>
      <c r="AG287" s="38" t="s">
        <v>98</v>
      </c>
      <c r="AH287" s="38" t="s">
        <v>99</v>
      </c>
      <c r="AI287" s="44" t="s">
        <v>100</v>
      </c>
      <c r="AJ287" s="44">
        <v>0.0</v>
      </c>
      <c r="AK287" s="63" t="str">
        <f t="shared" si="16"/>
        <v>https://getfile.dokpub.com/yandex/get/https://disk.yandex.ru/d/EpTEgqsxWHv5dg/v1.mp4</v>
      </c>
      <c r="AL287" s="46" t="s">
        <v>102</v>
      </c>
      <c r="AM287" s="46" t="s">
        <v>103</v>
      </c>
      <c r="AN287" s="46" t="s">
        <v>104</v>
      </c>
      <c r="AO287" s="46" t="s">
        <v>105</v>
      </c>
      <c r="AP287" s="46" t="s">
        <v>106</v>
      </c>
      <c r="AQ287" s="46">
        <f t="shared" si="3"/>
        <v>649</v>
      </c>
      <c r="AR287" s="47">
        <f t="shared" si="4"/>
        <v>0.41</v>
      </c>
      <c r="AS287" s="46" t="s">
        <v>107</v>
      </c>
      <c r="AT287" s="46" t="s">
        <v>108</v>
      </c>
      <c r="AU287" s="46" t="s">
        <v>109</v>
      </c>
      <c r="AV287" s="46" t="s">
        <v>110</v>
      </c>
      <c r="AW287" s="46" t="s">
        <v>111</v>
      </c>
      <c r="AX287" s="48" t="s">
        <v>112</v>
      </c>
      <c r="AY287" s="49">
        <v>100.0</v>
      </c>
      <c r="AZ287" s="49">
        <v>159.0</v>
      </c>
      <c r="BA287" s="126">
        <f>BA286*2</f>
        <v>154</v>
      </c>
      <c r="BB287" s="127">
        <v>10.0</v>
      </c>
      <c r="BC287" s="127">
        <v>10.0</v>
      </c>
      <c r="BD287" s="51">
        <v>0.2</v>
      </c>
      <c r="BE287" s="127">
        <f t="shared" si="40"/>
        <v>107.8</v>
      </c>
      <c r="BF287" s="150"/>
      <c r="BG287" s="151">
        <f t="shared" si="41"/>
        <v>157.2</v>
      </c>
      <c r="BH287" s="53">
        <f t="shared" si="7"/>
        <v>98.2</v>
      </c>
      <c r="BI287" s="152">
        <f t="shared" si="42"/>
        <v>0.2916512059</v>
      </c>
      <c r="BJ287" s="47">
        <f t="shared" si="9"/>
        <v>0.1821892393</v>
      </c>
      <c r="BK287" s="55">
        <f t="shared" si="10"/>
        <v>0.41</v>
      </c>
      <c r="BL287" s="56">
        <f t="shared" si="11"/>
        <v>657</v>
      </c>
      <c r="BM287" s="57">
        <f t="shared" si="12"/>
        <v>0.2931506849</v>
      </c>
      <c r="BN287" s="46">
        <f t="shared" si="13"/>
        <v>3.696</v>
      </c>
      <c r="BO287" s="46">
        <v>25.0</v>
      </c>
      <c r="BP287" s="46">
        <v>7.0</v>
      </c>
      <c r="BQ287" s="47">
        <v>1.25</v>
      </c>
      <c r="BR287" s="46">
        <f t="shared" si="14"/>
        <v>57.5</v>
      </c>
      <c r="BS287" s="46">
        <f t="shared" si="15"/>
        <v>101.5</v>
      </c>
      <c r="BT287" s="46" t="s">
        <v>2547</v>
      </c>
      <c r="BU287" s="65"/>
      <c r="BV287" s="59"/>
      <c r="BW287" s="59"/>
      <c r="BX287" s="60"/>
      <c r="BY287" s="61" t="str">
        <f t="shared" si="43"/>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BZ287" s="66" t="s">
        <v>2548</v>
      </c>
      <c r="CA287" s="59" t="s">
        <v>2549</v>
      </c>
      <c r="CB287" s="62"/>
      <c r="CC287" s="59"/>
    </row>
    <row r="288" ht="30.0" customHeight="1">
      <c r="A288" s="73"/>
      <c r="B288" s="193" t="s">
        <v>2550</v>
      </c>
      <c r="C288" s="68" t="str">
        <f>IF('Стоп-лист'!D$7 = "стоп", "стоп" , "")</f>
        <v>стоп</v>
      </c>
      <c r="D288" s="29">
        <f t="shared" si="39"/>
        <v>0</v>
      </c>
      <c r="E288" s="30" t="s">
        <v>2551</v>
      </c>
      <c r="F288" s="104" t="s">
        <v>2552</v>
      </c>
      <c r="G288" s="105" t="s">
        <v>2553</v>
      </c>
      <c r="H288" s="33">
        <v>1400.0</v>
      </c>
      <c r="I288" s="34">
        <v>0.48</v>
      </c>
      <c r="J288" s="35">
        <f t="shared" si="2"/>
        <v>728</v>
      </c>
      <c r="K288" s="22" t="s">
        <v>2554</v>
      </c>
      <c r="L288" s="36" t="s">
        <v>84</v>
      </c>
      <c r="M288" s="36" t="s">
        <v>84</v>
      </c>
      <c r="N288" s="37" t="s">
        <v>85</v>
      </c>
      <c r="O288" s="38">
        <v>340.0</v>
      </c>
      <c r="P288" s="38">
        <v>150.0</v>
      </c>
      <c r="Q288" s="38">
        <v>120.0</v>
      </c>
      <c r="R288" s="38">
        <v>230.0</v>
      </c>
      <c r="S288" s="43" t="s">
        <v>2555</v>
      </c>
      <c r="T288" s="198" t="s">
        <v>2534</v>
      </c>
      <c r="U288" s="38" t="s">
        <v>2535</v>
      </c>
      <c r="V288" s="38" t="s">
        <v>89</v>
      </c>
      <c r="W288" s="38" t="s">
        <v>90</v>
      </c>
      <c r="X288" s="38">
        <v>395.0</v>
      </c>
      <c r="Y288" s="40" t="s">
        <v>91</v>
      </c>
      <c r="Z288" s="40">
        <v>1.45</v>
      </c>
      <c r="AA288" s="38" t="s">
        <v>92</v>
      </c>
      <c r="AB288" s="38" t="s">
        <v>93</v>
      </c>
      <c r="AC288" s="107" t="str">
        <f t="shared" si="38"/>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AD288" s="38" t="s">
        <v>95</v>
      </c>
      <c r="AE288" s="75" t="s">
        <v>2536</v>
      </c>
      <c r="AF288" s="70" t="s">
        <v>2537</v>
      </c>
      <c r="AG288" s="38" t="s">
        <v>98</v>
      </c>
      <c r="AH288" s="38" t="s">
        <v>99</v>
      </c>
      <c r="AI288" s="44" t="s">
        <v>100</v>
      </c>
      <c r="AJ288" s="44">
        <v>0.0</v>
      </c>
      <c r="AK288" s="63" t="str">
        <f t="shared" si="16"/>
        <v>https://getfile.dokpub.com/yandex/get/https://disk.yandex.ru/d/EpTEgqsxWHv5dg/v1.mp4</v>
      </c>
      <c r="AL288" s="46" t="s">
        <v>102</v>
      </c>
      <c r="AM288" s="46" t="s">
        <v>103</v>
      </c>
      <c r="AN288" s="46" t="s">
        <v>104</v>
      </c>
      <c r="AO288" s="46" t="s">
        <v>105</v>
      </c>
      <c r="AP288" s="46" t="s">
        <v>106</v>
      </c>
      <c r="AQ288" s="46">
        <f t="shared" si="3"/>
        <v>854</v>
      </c>
      <c r="AR288" s="47">
        <f t="shared" si="4"/>
        <v>0.39</v>
      </c>
      <c r="AS288" s="46" t="s">
        <v>107</v>
      </c>
      <c r="AT288" s="46" t="s">
        <v>108</v>
      </c>
      <c r="AU288" s="46" t="s">
        <v>109</v>
      </c>
      <c r="AV288" s="46" t="s">
        <v>110</v>
      </c>
      <c r="AW288" s="46" t="s">
        <v>111</v>
      </c>
      <c r="AX288" s="48" t="s">
        <v>112</v>
      </c>
      <c r="AY288" s="49">
        <v>110.0</v>
      </c>
      <c r="AZ288" s="49">
        <v>172.0</v>
      </c>
      <c r="BA288" s="126">
        <f>BA286*3</f>
        <v>231</v>
      </c>
      <c r="BB288" s="127">
        <v>15.0</v>
      </c>
      <c r="BC288" s="127">
        <v>15.0</v>
      </c>
      <c r="BD288" s="51">
        <v>0.2</v>
      </c>
      <c r="BE288" s="127">
        <f t="shared" si="40"/>
        <v>145.6</v>
      </c>
      <c r="BF288" s="150"/>
      <c r="BG288" s="151">
        <f t="shared" si="41"/>
        <v>211.4</v>
      </c>
      <c r="BH288" s="53">
        <f t="shared" si="7"/>
        <v>149.4</v>
      </c>
      <c r="BI288" s="153">
        <f t="shared" si="42"/>
        <v>0.2903846154</v>
      </c>
      <c r="BJ288" s="47">
        <f t="shared" si="9"/>
        <v>0.2052197802</v>
      </c>
      <c r="BK288" s="55">
        <f t="shared" si="10"/>
        <v>0.39</v>
      </c>
      <c r="BL288" s="56">
        <f t="shared" si="11"/>
        <v>863</v>
      </c>
      <c r="BM288" s="57">
        <f t="shared" si="12"/>
        <v>0.2982618772</v>
      </c>
      <c r="BN288" s="46">
        <f t="shared" si="13"/>
        <v>4.14</v>
      </c>
      <c r="BO288" s="46">
        <v>25.0</v>
      </c>
      <c r="BP288" s="46">
        <v>7.0</v>
      </c>
      <c r="BQ288" s="47">
        <v>1.25</v>
      </c>
      <c r="BR288" s="46">
        <f t="shared" si="14"/>
        <v>66.25</v>
      </c>
      <c r="BS288" s="46">
        <f t="shared" si="15"/>
        <v>105.75</v>
      </c>
      <c r="BT288" s="46" t="s">
        <v>2556</v>
      </c>
      <c r="BU288" s="65"/>
      <c r="BV288" s="59"/>
      <c r="BW288" s="59"/>
      <c r="BX288" s="60"/>
      <c r="BY288" s="61" t="str">
        <f t="shared" si="43"/>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BZ288" s="66" t="s">
        <v>2557</v>
      </c>
      <c r="CA288" s="59" t="s">
        <v>2558</v>
      </c>
      <c r="CB288" s="62"/>
      <c r="CC288" s="59"/>
    </row>
    <row r="289" ht="30.0" customHeight="1">
      <c r="A289" s="73"/>
      <c r="B289" s="193" t="s">
        <v>2559</v>
      </c>
      <c r="C289" s="68" t="str">
        <f>IF('Стоп-лист'!C$7 = "стоп", "стоп" , "")</f>
        <v>стоп</v>
      </c>
      <c r="D289" s="29">
        <f t="shared" si="39"/>
        <v>0</v>
      </c>
      <c r="E289" s="30" t="s">
        <v>2560</v>
      </c>
      <c r="F289" s="104" t="s">
        <v>2561</v>
      </c>
      <c r="G289" s="199" t="s">
        <v>2562</v>
      </c>
      <c r="H289" s="33">
        <v>2100.0</v>
      </c>
      <c r="I289" s="34">
        <v>0.33999999999999997</v>
      </c>
      <c r="J289" s="35">
        <f t="shared" si="2"/>
        <v>1386</v>
      </c>
      <c r="K289" s="22" t="s">
        <v>2563</v>
      </c>
      <c r="L289" s="36" t="s">
        <v>84</v>
      </c>
      <c r="M289" s="36" t="s">
        <v>84</v>
      </c>
      <c r="N289" s="37" t="s">
        <v>85</v>
      </c>
      <c r="O289" s="38">
        <v>675.0</v>
      </c>
      <c r="P289" s="38">
        <v>200.0</v>
      </c>
      <c r="Q289" s="38">
        <v>160.0</v>
      </c>
      <c r="R289" s="38">
        <v>310.0</v>
      </c>
      <c r="S289" s="43" t="s">
        <v>2564</v>
      </c>
      <c r="T289" s="198" t="s">
        <v>2534</v>
      </c>
      <c r="U289" s="38" t="s">
        <v>2535</v>
      </c>
      <c r="V289" s="38" t="s">
        <v>89</v>
      </c>
      <c r="W289" s="38" t="s">
        <v>90</v>
      </c>
      <c r="X289" s="38">
        <v>395.0</v>
      </c>
      <c r="Y289" s="40">
        <v>1.0</v>
      </c>
      <c r="Z289" s="40">
        <v>1.45</v>
      </c>
      <c r="AA289" s="38" t="s">
        <v>92</v>
      </c>
      <c r="AB289" s="38" t="s">
        <v>93</v>
      </c>
      <c r="AC289" s="107" t="str">
        <f t="shared" si="38"/>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AD289" s="38" t="s">
        <v>95</v>
      </c>
      <c r="AE289" s="75" t="s">
        <v>2536</v>
      </c>
      <c r="AF289" s="70" t="s">
        <v>2537</v>
      </c>
      <c r="AG289" s="38" t="s">
        <v>98</v>
      </c>
      <c r="AH289" s="38" t="s">
        <v>99</v>
      </c>
      <c r="AI289" s="44" t="s">
        <v>100</v>
      </c>
      <c r="AJ289" s="44">
        <v>0.0</v>
      </c>
      <c r="AK289" s="63" t="str">
        <f t="shared" si="16"/>
        <v>https://getfile.dokpub.com/yandex/get/https://disk.yandex.ru/d/EpTEgqsxWHv5dg/v1.mp4</v>
      </c>
      <c r="AL289" s="46" t="s">
        <v>102</v>
      </c>
      <c r="AM289" s="46" t="s">
        <v>103</v>
      </c>
      <c r="AN289" s="46" t="s">
        <v>104</v>
      </c>
      <c r="AO289" s="46" t="s">
        <v>105</v>
      </c>
      <c r="AP289" s="46" t="s">
        <v>106</v>
      </c>
      <c r="AQ289" s="46">
        <f t="shared" si="3"/>
        <v>1596</v>
      </c>
      <c r="AR289" s="47">
        <f t="shared" si="4"/>
        <v>0.24</v>
      </c>
      <c r="AS289" s="46" t="s">
        <v>107</v>
      </c>
      <c r="AT289" s="46" t="s">
        <v>108</v>
      </c>
      <c r="AU289" s="46" t="s">
        <v>109</v>
      </c>
      <c r="AV289" s="46" t="s">
        <v>110</v>
      </c>
      <c r="AW289" s="46" t="s">
        <v>111</v>
      </c>
      <c r="AX289" s="48" t="s">
        <v>155</v>
      </c>
      <c r="AY289" s="49">
        <v>204.0</v>
      </c>
      <c r="AZ289" s="49">
        <v>291.0</v>
      </c>
      <c r="BA289" s="126">
        <f>BA288*2</f>
        <v>462</v>
      </c>
      <c r="BB289" s="127">
        <v>20.0</v>
      </c>
      <c r="BC289" s="127">
        <v>20.0</v>
      </c>
      <c r="BD289" s="51">
        <v>0.2</v>
      </c>
      <c r="BE289" s="127">
        <f t="shared" si="40"/>
        <v>277.2</v>
      </c>
      <c r="BF289" s="150"/>
      <c r="BG289" s="151">
        <f t="shared" si="41"/>
        <v>402.8</v>
      </c>
      <c r="BH289" s="53">
        <f t="shared" si="7"/>
        <v>315.8</v>
      </c>
      <c r="BI289" s="153">
        <f t="shared" si="42"/>
        <v>0.2906204906</v>
      </c>
      <c r="BJ289" s="47">
        <f t="shared" si="9"/>
        <v>0.2278499278</v>
      </c>
      <c r="BK289" s="55">
        <f t="shared" si="10"/>
        <v>0.24</v>
      </c>
      <c r="BL289" s="56">
        <f t="shared" si="11"/>
        <v>1597</v>
      </c>
      <c r="BM289" s="57">
        <f t="shared" si="12"/>
        <v>0.3034439574</v>
      </c>
      <c r="BN289" s="46">
        <f t="shared" si="13"/>
        <v>9.92</v>
      </c>
      <c r="BO289" s="46">
        <v>25.0</v>
      </c>
      <c r="BP289" s="46">
        <v>7.0</v>
      </c>
      <c r="BQ289" s="47">
        <v>1.25</v>
      </c>
      <c r="BR289" s="46">
        <f t="shared" si="14"/>
        <v>110</v>
      </c>
      <c r="BS289" s="46">
        <f t="shared" si="15"/>
        <v>181</v>
      </c>
      <c r="BT289" s="46" t="s">
        <v>2565</v>
      </c>
      <c r="BU289" s="65"/>
      <c r="BV289" s="59"/>
      <c r="BW289" s="59"/>
      <c r="BX289" s="60"/>
      <c r="BY289" s="61" t="str">
        <f t="shared" si="43"/>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BZ289" s="66" t="s">
        <v>2566</v>
      </c>
      <c r="CA289" s="59" t="s">
        <v>2567</v>
      </c>
      <c r="CB289" s="62"/>
      <c r="CC289" s="59"/>
    </row>
    <row r="290" ht="30.0" customHeight="1">
      <c r="A290" s="73"/>
      <c r="B290" s="193" t="s">
        <v>2568</v>
      </c>
      <c r="C290" s="68" t="str">
        <f>IF('Стоп-лист'!C$7 = "стоп", "стоп" , "")</f>
        <v>стоп</v>
      </c>
      <c r="D290" s="29">
        <f t="shared" si="39"/>
        <v>0</v>
      </c>
      <c r="E290" s="30" t="s">
        <v>2569</v>
      </c>
      <c r="F290" s="104" t="s">
        <v>2570</v>
      </c>
      <c r="G290" s="105" t="s">
        <v>2571</v>
      </c>
      <c r="H290" s="33">
        <v>3150.0</v>
      </c>
      <c r="I290" s="34">
        <v>0.35</v>
      </c>
      <c r="J290" s="35">
        <f t="shared" si="2"/>
        <v>2048</v>
      </c>
      <c r="K290" s="22" t="s">
        <v>2572</v>
      </c>
      <c r="L290" s="36" t="s">
        <v>83</v>
      </c>
      <c r="M290" s="36" t="s">
        <v>84</v>
      </c>
      <c r="N290" s="37" t="s">
        <v>85</v>
      </c>
      <c r="O290" s="38">
        <v>970.0</v>
      </c>
      <c r="P290" s="38">
        <v>270.0</v>
      </c>
      <c r="Q290" s="38">
        <v>180.0</v>
      </c>
      <c r="R290" s="38">
        <v>270.0</v>
      </c>
      <c r="S290" s="43" t="s">
        <v>2573</v>
      </c>
      <c r="T290" s="198" t="s">
        <v>2534</v>
      </c>
      <c r="U290" s="38" t="s">
        <v>2535</v>
      </c>
      <c r="V290" s="38" t="s">
        <v>89</v>
      </c>
      <c r="W290" s="38" t="s">
        <v>90</v>
      </c>
      <c r="X290" s="38">
        <v>395.0</v>
      </c>
      <c r="Y290" s="40">
        <v>1.5</v>
      </c>
      <c r="Z290" s="40">
        <v>1.45</v>
      </c>
      <c r="AA290" s="38" t="s">
        <v>92</v>
      </c>
      <c r="AB290" s="38" t="s">
        <v>93</v>
      </c>
      <c r="AC290" s="107" t="str">
        <f t="shared" si="38"/>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AD290" s="38" t="s">
        <v>95</v>
      </c>
      <c r="AE290" s="75" t="s">
        <v>2536</v>
      </c>
      <c r="AF290" s="70" t="s">
        <v>2537</v>
      </c>
      <c r="AG290" s="38" t="s">
        <v>98</v>
      </c>
      <c r="AH290" s="38" t="s">
        <v>99</v>
      </c>
      <c r="AI290" s="44" t="s">
        <v>100</v>
      </c>
      <c r="AJ290" s="44">
        <v>0.0</v>
      </c>
      <c r="AK290" s="63" t="str">
        <f t="shared" si="16"/>
        <v>https://getfile.dokpub.com/yandex/get/https://disk.yandex.ru/d/EpTEgqsxWHv5dg/v1.mp4</v>
      </c>
      <c r="AL290" s="46" t="s">
        <v>102</v>
      </c>
      <c r="AM290" s="46" t="s">
        <v>103</v>
      </c>
      <c r="AN290" s="46" t="s">
        <v>104</v>
      </c>
      <c r="AO290" s="46" t="s">
        <v>105</v>
      </c>
      <c r="AP290" s="46" t="s">
        <v>106</v>
      </c>
      <c r="AQ290" s="46">
        <f t="shared" si="3"/>
        <v>2300</v>
      </c>
      <c r="AR290" s="47">
        <f t="shared" si="4"/>
        <v>0.27</v>
      </c>
      <c r="AS290" s="46" t="s">
        <v>107</v>
      </c>
      <c r="AT290" s="46" t="s">
        <v>108</v>
      </c>
      <c r="AU290" s="46" t="s">
        <v>109</v>
      </c>
      <c r="AV290" s="46" t="s">
        <v>110</v>
      </c>
      <c r="AW290" s="46" t="s">
        <v>111</v>
      </c>
      <c r="AX290" s="48" t="s">
        <v>112</v>
      </c>
      <c r="AY290" s="49">
        <v>286.0</v>
      </c>
      <c r="AZ290" s="49">
        <v>394.0</v>
      </c>
      <c r="BA290" s="126">
        <f>BA288*3</f>
        <v>693</v>
      </c>
      <c r="BB290" s="127">
        <v>30.0</v>
      </c>
      <c r="BC290" s="127">
        <v>30.0</v>
      </c>
      <c r="BD290" s="51">
        <v>0.2</v>
      </c>
      <c r="BE290" s="127">
        <f t="shared" si="40"/>
        <v>409.6</v>
      </c>
      <c r="BF290" s="150"/>
      <c r="BG290" s="151">
        <f t="shared" si="41"/>
        <v>599.4</v>
      </c>
      <c r="BH290" s="53">
        <f t="shared" si="7"/>
        <v>491.4</v>
      </c>
      <c r="BI290" s="153">
        <f t="shared" si="42"/>
        <v>0.2926757813</v>
      </c>
      <c r="BJ290" s="47">
        <f t="shared" si="9"/>
        <v>0.2399414063</v>
      </c>
      <c r="BK290" s="55">
        <f t="shared" si="10"/>
        <v>0.27</v>
      </c>
      <c r="BL290" s="56">
        <f t="shared" si="11"/>
        <v>2323</v>
      </c>
      <c r="BM290" s="57">
        <f t="shared" si="12"/>
        <v>0.3062419285</v>
      </c>
      <c r="BN290" s="46">
        <f t="shared" si="13"/>
        <v>13.122</v>
      </c>
      <c r="BO290" s="46">
        <v>25.0</v>
      </c>
      <c r="BP290" s="46">
        <v>7.0</v>
      </c>
      <c r="BQ290" s="47">
        <v>1.25</v>
      </c>
      <c r="BR290" s="46">
        <f t="shared" si="14"/>
        <v>145</v>
      </c>
      <c r="BS290" s="46">
        <f t="shared" si="15"/>
        <v>249</v>
      </c>
      <c r="BT290" s="46" t="s">
        <v>2574</v>
      </c>
      <c r="BU290" s="65"/>
      <c r="BV290" s="59"/>
      <c r="BW290" s="59"/>
      <c r="BX290" s="60"/>
      <c r="BY290" s="61" t="str">
        <f t="shared" si="43"/>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BZ290" s="66" t="s">
        <v>2575</v>
      </c>
      <c r="CA290" s="59" t="s">
        <v>2576</v>
      </c>
      <c r="CB290" s="62"/>
      <c r="CC290" s="59"/>
    </row>
    <row r="291" ht="30.0" customHeight="1">
      <c r="A291" s="73"/>
      <c r="B291" s="200" t="s">
        <v>2577</v>
      </c>
      <c r="C291" s="68" t="str">
        <f>IF('Стоп-лист'!C$7 = "стоп", "стоп" , "")</f>
        <v>стоп</v>
      </c>
      <c r="D291" s="29">
        <f t="shared" si="39"/>
        <v>0</v>
      </c>
      <c r="E291" s="30" t="s">
        <v>2578</v>
      </c>
      <c r="F291" s="104" t="s">
        <v>2579</v>
      </c>
      <c r="G291" s="201" t="s">
        <v>2580</v>
      </c>
      <c r="H291" s="33">
        <v>4750.0</v>
      </c>
      <c r="I291" s="34">
        <v>0.41</v>
      </c>
      <c r="J291" s="35">
        <f t="shared" si="2"/>
        <v>2803</v>
      </c>
      <c r="K291" s="22" t="s">
        <v>2581</v>
      </c>
      <c r="L291" s="36" t="s">
        <v>83</v>
      </c>
      <c r="M291" s="36" t="s">
        <v>84</v>
      </c>
      <c r="N291" s="37" t="s">
        <v>85</v>
      </c>
      <c r="O291" s="38">
        <v>1400.0</v>
      </c>
      <c r="P291" s="38">
        <v>350.0</v>
      </c>
      <c r="Q291" s="38">
        <v>250.0</v>
      </c>
      <c r="R291" s="38">
        <v>450.0</v>
      </c>
      <c r="S291" s="70" t="s">
        <v>2582</v>
      </c>
      <c r="T291" s="198" t="s">
        <v>2534</v>
      </c>
      <c r="U291" s="38" t="s">
        <v>2535</v>
      </c>
      <c r="V291" s="38" t="s">
        <v>89</v>
      </c>
      <c r="W291" s="38" t="s">
        <v>90</v>
      </c>
      <c r="X291" s="38">
        <v>395.0</v>
      </c>
      <c r="Y291" s="40">
        <v>2.0</v>
      </c>
      <c r="Z291" s="40">
        <v>1.45</v>
      </c>
      <c r="AA291" s="38" t="s">
        <v>92</v>
      </c>
      <c r="AB291" s="38" t="s">
        <v>93</v>
      </c>
      <c r="AC291" s="107" t="str">
        <f t="shared" si="38"/>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AD291" s="38" t="s">
        <v>95</v>
      </c>
      <c r="AE291" s="75" t="s">
        <v>2536</v>
      </c>
      <c r="AF291" s="70" t="s">
        <v>2537</v>
      </c>
      <c r="AG291" s="38" t="s">
        <v>98</v>
      </c>
      <c r="AH291" s="38" t="s">
        <v>99</v>
      </c>
      <c r="AI291" s="44" t="s">
        <v>100</v>
      </c>
      <c r="AJ291" s="44">
        <v>0.0</v>
      </c>
      <c r="AK291" s="63" t="str">
        <f t="shared" si="16"/>
        <v>https://getfile.dokpub.com/yandex/get/https://disk.yandex.ru/d/EpTEgqsxWHv5dg/v1.mp4</v>
      </c>
      <c r="AL291" s="46" t="s">
        <v>102</v>
      </c>
      <c r="AM291" s="46" t="s">
        <v>103</v>
      </c>
      <c r="AN291" s="46" t="s">
        <v>104</v>
      </c>
      <c r="AO291" s="46" t="s">
        <v>105</v>
      </c>
      <c r="AP291" s="46" t="s">
        <v>106</v>
      </c>
      <c r="AQ291" s="46">
        <f t="shared" si="3"/>
        <v>3183</v>
      </c>
      <c r="AR291" s="47">
        <f t="shared" si="4"/>
        <v>0.33</v>
      </c>
      <c r="AS291" s="46" t="s">
        <v>107</v>
      </c>
      <c r="AT291" s="46" t="s">
        <v>108</v>
      </c>
      <c r="AU291" s="46" t="s">
        <v>109</v>
      </c>
      <c r="AV291" s="46" t="s">
        <v>110</v>
      </c>
      <c r="AW291" s="46" t="s">
        <v>111</v>
      </c>
      <c r="AX291" s="167" t="s">
        <v>155</v>
      </c>
      <c r="AY291" s="49">
        <v>394.0</v>
      </c>
      <c r="AZ291" s="49">
        <v>552.0</v>
      </c>
      <c r="BA291" s="126">
        <f>BA289*2</f>
        <v>924</v>
      </c>
      <c r="BB291" s="127">
        <v>30.0</v>
      </c>
      <c r="BC291" s="127">
        <v>80.0</v>
      </c>
      <c r="BD291" s="51">
        <v>0.2</v>
      </c>
      <c r="BE291" s="127">
        <f t="shared" si="40"/>
        <v>560.6</v>
      </c>
      <c r="BF291" s="150"/>
      <c r="BG291" s="151">
        <f t="shared" si="41"/>
        <v>814.4</v>
      </c>
      <c r="BH291" s="53">
        <f t="shared" si="7"/>
        <v>656.4</v>
      </c>
      <c r="BI291" s="153">
        <f t="shared" si="42"/>
        <v>0.2905458437</v>
      </c>
      <c r="BJ291" s="47">
        <f t="shared" si="9"/>
        <v>0.2341776668</v>
      </c>
      <c r="BK291" s="55">
        <f t="shared" si="10"/>
        <v>0.33</v>
      </c>
      <c r="BL291" s="56">
        <f t="shared" si="11"/>
        <v>3203</v>
      </c>
      <c r="BM291" s="57">
        <f t="shared" si="12"/>
        <v>0.3048392132</v>
      </c>
      <c r="BN291" s="46">
        <f t="shared" si="13"/>
        <v>39.375</v>
      </c>
      <c r="BO291" s="46">
        <v>25.0</v>
      </c>
      <c r="BP291" s="46">
        <v>7.0</v>
      </c>
      <c r="BQ291" s="47">
        <v>1.25</v>
      </c>
      <c r="BR291" s="46">
        <f t="shared" si="14"/>
        <v>372.5</v>
      </c>
      <c r="BS291" s="46">
        <f t="shared" si="15"/>
        <v>179.5</v>
      </c>
      <c r="BT291" s="46" t="s">
        <v>2583</v>
      </c>
      <c r="BU291" s="65"/>
      <c r="BV291" s="59"/>
      <c r="BW291" s="59"/>
      <c r="BX291" s="60"/>
      <c r="BY291" s="61" t="str">
        <f t="shared" si="43"/>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BZ291" s="66"/>
      <c r="CA291" s="59"/>
      <c r="CB291" s="62"/>
      <c r="CC291" s="59"/>
    </row>
    <row r="292" ht="30.0" customHeight="1">
      <c r="A292" s="73"/>
      <c r="B292" s="200" t="s">
        <v>2584</v>
      </c>
      <c r="C292" s="68" t="str">
        <f>IF('Стоп-лист'!C$7 = "стоп", "стоп" , "")</f>
        <v>стоп</v>
      </c>
      <c r="D292" s="29">
        <f t="shared" si="39"/>
        <v>0</v>
      </c>
      <c r="E292" s="30" t="s">
        <v>2585</v>
      </c>
      <c r="F292" s="104" t="s">
        <v>2586</v>
      </c>
      <c r="G292" s="201" t="s">
        <v>2587</v>
      </c>
      <c r="H292" s="33">
        <v>7000.0</v>
      </c>
      <c r="I292" s="34">
        <v>0.41</v>
      </c>
      <c r="J292" s="35">
        <f t="shared" si="2"/>
        <v>4130</v>
      </c>
      <c r="K292" s="22" t="s">
        <v>2588</v>
      </c>
      <c r="L292" s="36" t="s">
        <v>83</v>
      </c>
      <c r="M292" s="36" t="s">
        <v>84</v>
      </c>
      <c r="N292" s="37" t="s">
        <v>85</v>
      </c>
      <c r="O292" s="38">
        <v>2000.0</v>
      </c>
      <c r="P292" s="38">
        <v>400.0</v>
      </c>
      <c r="Q292" s="38">
        <v>300.0</v>
      </c>
      <c r="R292" s="38">
        <v>500.0</v>
      </c>
      <c r="S292" s="70" t="s">
        <v>2589</v>
      </c>
      <c r="T292" s="198" t="s">
        <v>2534</v>
      </c>
      <c r="U292" s="38" t="s">
        <v>2535</v>
      </c>
      <c r="V292" s="38" t="s">
        <v>89</v>
      </c>
      <c r="W292" s="38" t="s">
        <v>90</v>
      </c>
      <c r="X292" s="38">
        <v>395.0</v>
      </c>
      <c r="Y292" s="40">
        <v>3.0</v>
      </c>
      <c r="Z292" s="40">
        <v>1.45</v>
      </c>
      <c r="AA292" s="38" t="s">
        <v>92</v>
      </c>
      <c r="AB292" s="38" t="s">
        <v>93</v>
      </c>
      <c r="AC292" s="107" t="str">
        <f t="shared" si="38"/>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AD292" s="38" t="s">
        <v>95</v>
      </c>
      <c r="AE292" s="75" t="s">
        <v>2536</v>
      </c>
      <c r="AF292" s="70" t="s">
        <v>2537</v>
      </c>
      <c r="AG292" s="38" t="s">
        <v>98</v>
      </c>
      <c r="AH292" s="38" t="s">
        <v>99</v>
      </c>
      <c r="AI292" s="44" t="s">
        <v>100</v>
      </c>
      <c r="AJ292" s="44">
        <v>0.0</v>
      </c>
      <c r="AK292" s="63" t="str">
        <f t="shared" si="16"/>
        <v>https://getfile.dokpub.com/yandex/get/https://disk.yandex.ru/d/EpTEgqsxWHv5dg/v1.mp4</v>
      </c>
      <c r="AL292" s="46" t="s">
        <v>102</v>
      </c>
      <c r="AM292" s="46" t="s">
        <v>103</v>
      </c>
      <c r="AN292" s="46" t="s">
        <v>104</v>
      </c>
      <c r="AO292" s="46" t="s">
        <v>105</v>
      </c>
      <c r="AP292" s="46" t="s">
        <v>106</v>
      </c>
      <c r="AQ292" s="46">
        <f t="shared" si="3"/>
        <v>4690</v>
      </c>
      <c r="AR292" s="47">
        <f t="shared" si="4"/>
        <v>0.33</v>
      </c>
      <c r="AS292" s="46" t="s">
        <v>107</v>
      </c>
      <c r="AT292" s="46" t="s">
        <v>108</v>
      </c>
      <c r="AU292" s="46" t="s">
        <v>109</v>
      </c>
      <c r="AV292" s="46" t="s">
        <v>110</v>
      </c>
      <c r="AW292" s="46" t="s">
        <v>111</v>
      </c>
      <c r="AX292" s="167" t="s">
        <v>155</v>
      </c>
      <c r="AY292" s="49">
        <v>602.0</v>
      </c>
      <c r="AZ292" s="49">
        <v>834.0</v>
      </c>
      <c r="BA292" s="126">
        <f>BA289*3</f>
        <v>1386</v>
      </c>
      <c r="BB292" s="127">
        <v>40.0</v>
      </c>
      <c r="BC292" s="127">
        <v>80.0</v>
      </c>
      <c r="BD292" s="51">
        <v>0.2</v>
      </c>
      <c r="BE292" s="127">
        <f t="shared" si="40"/>
        <v>826</v>
      </c>
      <c r="BF292" s="150"/>
      <c r="BG292" s="151">
        <f t="shared" si="41"/>
        <v>1196</v>
      </c>
      <c r="BH292" s="53">
        <f t="shared" si="7"/>
        <v>964</v>
      </c>
      <c r="BI292" s="153">
        <f t="shared" si="42"/>
        <v>0.2895883777</v>
      </c>
      <c r="BJ292" s="47">
        <f t="shared" si="9"/>
        <v>0.2334140436</v>
      </c>
      <c r="BK292" s="55">
        <f t="shared" si="10"/>
        <v>0.33</v>
      </c>
      <c r="BL292" s="56">
        <f t="shared" si="11"/>
        <v>4725</v>
      </c>
      <c r="BM292" s="57">
        <f t="shared" si="12"/>
        <v>0.3047619048</v>
      </c>
      <c r="BN292" s="46">
        <f t="shared" si="13"/>
        <v>60</v>
      </c>
      <c r="BO292" s="46">
        <v>25.0</v>
      </c>
      <c r="BP292" s="46">
        <v>7.0</v>
      </c>
      <c r="BQ292" s="47">
        <v>1.25</v>
      </c>
      <c r="BR292" s="46">
        <f t="shared" si="14"/>
        <v>547.5</v>
      </c>
      <c r="BS292" s="46">
        <f t="shared" si="15"/>
        <v>286.5</v>
      </c>
      <c r="BT292" s="46" t="s">
        <v>2590</v>
      </c>
      <c r="BU292" s="65"/>
      <c r="BV292" s="59"/>
      <c r="BW292" s="59"/>
      <c r="BX292" s="60"/>
      <c r="BY292" s="61" t="str">
        <f t="shared" si="43"/>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BZ292" s="66"/>
      <c r="CA292" s="59"/>
      <c r="CB292" s="62"/>
      <c r="CC292" s="59"/>
    </row>
    <row r="293" ht="30.0" customHeight="1">
      <c r="A293" s="73"/>
      <c r="B293" s="200" t="s">
        <v>2591</v>
      </c>
      <c r="C293" s="68" t="str">
        <f>IF('Стоп-лист'!C$7 = "стоп", "стоп" , "")</f>
        <v>стоп</v>
      </c>
      <c r="D293" s="29">
        <f t="shared" si="39"/>
        <v>0</v>
      </c>
      <c r="E293" s="30" t="s">
        <v>2592</v>
      </c>
      <c r="F293" s="104" t="s">
        <v>2593</v>
      </c>
      <c r="G293" s="201" t="s">
        <v>2594</v>
      </c>
      <c r="H293" s="33">
        <v>9000.0</v>
      </c>
      <c r="I293" s="34">
        <v>0.38</v>
      </c>
      <c r="J293" s="35">
        <f t="shared" si="2"/>
        <v>5580</v>
      </c>
      <c r="K293" s="22" t="s">
        <v>2595</v>
      </c>
      <c r="L293" s="36" t="s">
        <v>83</v>
      </c>
      <c r="M293" s="36" t="s">
        <v>84</v>
      </c>
      <c r="N293" s="37" t="s">
        <v>85</v>
      </c>
      <c r="O293" s="38">
        <v>2700.0</v>
      </c>
      <c r="P293" s="38">
        <v>450.0</v>
      </c>
      <c r="Q293" s="38">
        <v>350.0</v>
      </c>
      <c r="R293" s="38">
        <v>600.0</v>
      </c>
      <c r="S293" s="39" t="s">
        <v>2596</v>
      </c>
      <c r="T293" s="198" t="s">
        <v>2534</v>
      </c>
      <c r="U293" s="38" t="s">
        <v>2535</v>
      </c>
      <c r="V293" s="38" t="s">
        <v>89</v>
      </c>
      <c r="W293" s="38" t="s">
        <v>90</v>
      </c>
      <c r="X293" s="38">
        <v>395.0</v>
      </c>
      <c r="Y293" s="40">
        <v>4.0</v>
      </c>
      <c r="Z293" s="40">
        <v>1.45</v>
      </c>
      <c r="AA293" s="38" t="s">
        <v>92</v>
      </c>
      <c r="AB293" s="38" t="s">
        <v>93</v>
      </c>
      <c r="AC293" s="107" t="str">
        <f t="shared" si="38"/>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AD293" s="38" t="s">
        <v>95</v>
      </c>
      <c r="AE293" s="75" t="s">
        <v>2536</v>
      </c>
      <c r="AF293" s="70" t="s">
        <v>2537</v>
      </c>
      <c r="AG293" s="38" t="s">
        <v>98</v>
      </c>
      <c r="AH293" s="38" t="s">
        <v>99</v>
      </c>
      <c r="AI293" s="44" t="s">
        <v>100</v>
      </c>
      <c r="AJ293" s="44">
        <v>0.0</v>
      </c>
      <c r="AK293" s="63" t="str">
        <f t="shared" si="16"/>
        <v>https://getfile.dokpub.com/yandex/get/https://disk.yandex.ru/d/EpTEgqsxWHv5dg/v1.mp4</v>
      </c>
      <c r="AL293" s="46" t="s">
        <v>102</v>
      </c>
      <c r="AM293" s="46" t="s">
        <v>103</v>
      </c>
      <c r="AN293" s="46" t="s">
        <v>104</v>
      </c>
      <c r="AO293" s="46" t="s">
        <v>105</v>
      </c>
      <c r="AP293" s="46" t="s">
        <v>106</v>
      </c>
      <c r="AQ293" s="46">
        <f t="shared" si="3"/>
        <v>6300</v>
      </c>
      <c r="AR293" s="47">
        <f t="shared" si="4"/>
        <v>0.3</v>
      </c>
      <c r="AS293" s="46" t="s">
        <v>107</v>
      </c>
      <c r="AT293" s="46" t="s">
        <v>108</v>
      </c>
      <c r="AU293" s="46" t="s">
        <v>109</v>
      </c>
      <c r="AV293" s="46" t="s">
        <v>110</v>
      </c>
      <c r="AW293" s="46" t="s">
        <v>111</v>
      </c>
      <c r="AX293" s="167" t="s">
        <v>155</v>
      </c>
      <c r="AY293" s="49">
        <v>853.0</v>
      </c>
      <c r="AZ293" s="49">
        <v>1178.0</v>
      </c>
      <c r="BA293" s="126">
        <f>BA289*4</f>
        <v>1848</v>
      </c>
      <c r="BB293" s="127">
        <v>40.0</v>
      </c>
      <c r="BC293" s="127">
        <v>80.0</v>
      </c>
      <c r="BD293" s="51">
        <v>0.2</v>
      </c>
      <c r="BE293" s="127">
        <f t="shared" si="40"/>
        <v>1116</v>
      </c>
      <c r="BF293" s="150"/>
      <c r="BG293" s="151">
        <f t="shared" si="41"/>
        <v>1643</v>
      </c>
      <c r="BH293" s="53">
        <f t="shared" si="7"/>
        <v>1318</v>
      </c>
      <c r="BI293" s="153">
        <f t="shared" si="42"/>
        <v>0.2944444444</v>
      </c>
      <c r="BJ293" s="47">
        <f t="shared" si="9"/>
        <v>0.2362007168</v>
      </c>
      <c r="BK293" s="55">
        <f t="shared" si="10"/>
        <v>0.3</v>
      </c>
      <c r="BL293" s="56">
        <f t="shared" si="11"/>
        <v>6361</v>
      </c>
      <c r="BM293" s="57">
        <f t="shared" si="12"/>
        <v>0.3054236755</v>
      </c>
      <c r="BN293" s="46">
        <f t="shared" si="13"/>
        <v>94.5</v>
      </c>
      <c r="BO293" s="46">
        <v>25.0</v>
      </c>
      <c r="BP293" s="46">
        <v>7.0</v>
      </c>
      <c r="BQ293" s="47">
        <v>1.25</v>
      </c>
      <c r="BR293" s="46">
        <f t="shared" si="14"/>
        <v>853.75</v>
      </c>
      <c r="BS293" s="46">
        <f t="shared" si="15"/>
        <v>324.25</v>
      </c>
      <c r="BT293" s="46" t="s">
        <v>2597</v>
      </c>
      <c r="BU293" s="65"/>
      <c r="BV293" s="59"/>
      <c r="BW293" s="59"/>
      <c r="BX293" s="60"/>
      <c r="BY293" s="61" t="str">
        <f t="shared" si="43"/>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BZ293" s="66"/>
      <c r="CA293" s="59"/>
      <c r="CB293" s="62"/>
      <c r="CC293" s="59"/>
    </row>
    <row r="294" ht="30.0" customHeight="1">
      <c r="A294" s="73"/>
      <c r="B294" s="200" t="s">
        <v>2598</v>
      </c>
      <c r="C294" s="68" t="str">
        <f>IF('Стоп-лист'!C$7 = "стоп", "стоп" , "")</f>
        <v>стоп</v>
      </c>
      <c r="D294" s="29">
        <f t="shared" si="39"/>
        <v>0</v>
      </c>
      <c r="E294" s="30" t="s">
        <v>2599</v>
      </c>
      <c r="F294" s="104" t="s">
        <v>2600</v>
      </c>
      <c r="G294" s="201" t="s">
        <v>2601</v>
      </c>
      <c r="H294" s="33">
        <v>11500.0</v>
      </c>
      <c r="I294" s="34">
        <v>0.41</v>
      </c>
      <c r="J294" s="35">
        <f t="shared" si="2"/>
        <v>6785</v>
      </c>
      <c r="K294" s="22" t="s">
        <v>2602</v>
      </c>
      <c r="L294" s="36" t="s">
        <v>83</v>
      </c>
      <c r="M294" s="36" t="s">
        <v>84</v>
      </c>
      <c r="N294" s="37" t="s">
        <v>85</v>
      </c>
      <c r="O294" s="72">
        <v>3500.0</v>
      </c>
      <c r="P294" s="72">
        <v>400.0</v>
      </c>
      <c r="Q294" s="72">
        <v>400.0</v>
      </c>
      <c r="R294" s="72">
        <v>600.0</v>
      </c>
      <c r="S294" s="70" t="s">
        <v>2603</v>
      </c>
      <c r="T294" s="198" t="s">
        <v>2534</v>
      </c>
      <c r="U294" s="38" t="s">
        <v>2535</v>
      </c>
      <c r="V294" s="38" t="s">
        <v>89</v>
      </c>
      <c r="W294" s="38" t="s">
        <v>90</v>
      </c>
      <c r="X294" s="38">
        <v>395.0</v>
      </c>
      <c r="Y294" s="40">
        <v>5.0</v>
      </c>
      <c r="Z294" s="40">
        <v>1.45</v>
      </c>
      <c r="AA294" s="38" t="s">
        <v>92</v>
      </c>
      <c r="AB294" s="38" t="s">
        <v>93</v>
      </c>
      <c r="AC294" s="107" t="str">
        <f t="shared" si="38"/>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AD294" s="38" t="s">
        <v>95</v>
      </c>
      <c r="AE294" s="75" t="s">
        <v>2536</v>
      </c>
      <c r="AF294" s="70" t="s">
        <v>2537</v>
      </c>
      <c r="AG294" s="38" t="s">
        <v>98</v>
      </c>
      <c r="AH294" s="38" t="s">
        <v>99</v>
      </c>
      <c r="AI294" s="44" t="s">
        <v>100</v>
      </c>
      <c r="AJ294" s="44">
        <v>0.0</v>
      </c>
      <c r="AK294" s="63" t="str">
        <f t="shared" si="16"/>
        <v>https://getfile.dokpub.com/yandex/get/https://disk.yandex.ru/d/EpTEgqsxWHv5dg/v1.mp4</v>
      </c>
      <c r="AL294" s="46" t="s">
        <v>102</v>
      </c>
      <c r="AM294" s="46" t="s">
        <v>103</v>
      </c>
      <c r="AN294" s="46" t="s">
        <v>104</v>
      </c>
      <c r="AO294" s="46" t="s">
        <v>105</v>
      </c>
      <c r="AP294" s="46" t="s">
        <v>106</v>
      </c>
      <c r="AQ294" s="46">
        <f t="shared" si="3"/>
        <v>7590</v>
      </c>
      <c r="AR294" s="47">
        <f t="shared" si="4"/>
        <v>0.34</v>
      </c>
      <c r="AS294" s="46" t="s">
        <v>107</v>
      </c>
      <c r="AT294" s="46" t="s">
        <v>108</v>
      </c>
      <c r="AU294" s="46" t="s">
        <v>109</v>
      </c>
      <c r="AV294" s="46" t="s">
        <v>110</v>
      </c>
      <c r="AW294" s="46" t="s">
        <v>111</v>
      </c>
      <c r="AX294" s="167" t="s">
        <v>155</v>
      </c>
      <c r="AY294" s="49">
        <v>996.0</v>
      </c>
      <c r="AZ294" s="49">
        <v>1361.0</v>
      </c>
      <c r="BA294" s="126">
        <f>BA289*5</f>
        <v>2310</v>
      </c>
      <c r="BB294" s="127">
        <v>50.0</v>
      </c>
      <c r="BC294" s="127">
        <v>80.0</v>
      </c>
      <c r="BD294" s="51">
        <v>0.2</v>
      </c>
      <c r="BE294" s="127">
        <f t="shared" si="40"/>
        <v>1357</v>
      </c>
      <c r="BF294" s="150"/>
      <c r="BG294" s="151">
        <f t="shared" si="41"/>
        <v>1992</v>
      </c>
      <c r="BH294" s="53">
        <f t="shared" si="7"/>
        <v>1627</v>
      </c>
      <c r="BI294" s="153">
        <f t="shared" si="42"/>
        <v>0.2935887988</v>
      </c>
      <c r="BJ294" s="47">
        <f t="shared" si="9"/>
        <v>0.2397936625</v>
      </c>
      <c r="BK294" s="55">
        <f t="shared" si="10"/>
        <v>0.34</v>
      </c>
      <c r="BL294" s="56">
        <f t="shared" si="11"/>
        <v>7698</v>
      </c>
      <c r="BM294" s="57">
        <f t="shared" si="12"/>
        <v>0.3062353858</v>
      </c>
      <c r="BN294" s="46">
        <f t="shared" si="13"/>
        <v>96</v>
      </c>
      <c r="BO294" s="46">
        <v>25.0</v>
      </c>
      <c r="BP294" s="46">
        <v>7.0</v>
      </c>
      <c r="BQ294" s="47">
        <v>1.25</v>
      </c>
      <c r="BR294" s="46">
        <f t="shared" si="14"/>
        <v>862.5</v>
      </c>
      <c r="BS294" s="46">
        <f t="shared" si="15"/>
        <v>498.5</v>
      </c>
      <c r="BT294" s="46" t="s">
        <v>2604</v>
      </c>
      <c r="BU294" s="65"/>
      <c r="BV294" s="59"/>
      <c r="BW294" s="59"/>
      <c r="BX294" s="60"/>
      <c r="BY294" s="61" t="str">
        <f t="shared" si="43"/>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BZ294" s="66"/>
      <c r="CA294" s="59"/>
      <c r="CB294" s="62"/>
      <c r="CC294" s="59"/>
    </row>
    <row r="295" ht="30.0" customHeight="1">
      <c r="A295" s="73"/>
      <c r="B295" s="200" t="s">
        <v>2605</v>
      </c>
      <c r="C295" s="68" t="str">
        <f>IF('Стоп-лист'!C$7 = "стоп", "стоп" , "")</f>
        <v>стоп</v>
      </c>
      <c r="D295" s="29">
        <f t="shared" si="39"/>
        <v>0</v>
      </c>
      <c r="E295" s="30" t="s">
        <v>2606</v>
      </c>
      <c r="F295" s="104" t="s">
        <v>2607</v>
      </c>
      <c r="G295" s="201" t="s">
        <v>2608</v>
      </c>
      <c r="H295" s="33">
        <v>13000.0</v>
      </c>
      <c r="I295" s="34">
        <v>0.37</v>
      </c>
      <c r="J295" s="35">
        <f t="shared" si="2"/>
        <v>8190</v>
      </c>
      <c r="K295" s="22" t="s">
        <v>2609</v>
      </c>
      <c r="L295" s="36" t="s">
        <v>83</v>
      </c>
      <c r="M295" s="36" t="s">
        <v>84</v>
      </c>
      <c r="N295" s="37" t="s">
        <v>85</v>
      </c>
      <c r="O295" s="72">
        <v>4200.0</v>
      </c>
      <c r="P295" s="72">
        <v>400.0</v>
      </c>
      <c r="Q295" s="72">
        <v>400.0</v>
      </c>
      <c r="R295" s="72">
        <v>600.0</v>
      </c>
      <c r="S295" s="70" t="s">
        <v>2610</v>
      </c>
      <c r="T295" s="198" t="s">
        <v>2534</v>
      </c>
      <c r="U295" s="38" t="s">
        <v>2535</v>
      </c>
      <c r="V295" s="38" t="s">
        <v>89</v>
      </c>
      <c r="W295" s="38" t="s">
        <v>90</v>
      </c>
      <c r="X295" s="38">
        <v>395.0</v>
      </c>
      <c r="Y295" s="40">
        <v>6.0</v>
      </c>
      <c r="Z295" s="40">
        <v>1.45</v>
      </c>
      <c r="AA295" s="38" t="s">
        <v>92</v>
      </c>
      <c r="AB295" s="38" t="s">
        <v>93</v>
      </c>
      <c r="AC295" s="107" t="str">
        <f t="shared" si="38"/>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AD295" s="38" t="s">
        <v>95</v>
      </c>
      <c r="AE295" s="75" t="s">
        <v>2536</v>
      </c>
      <c r="AF295" s="70" t="s">
        <v>2537</v>
      </c>
      <c r="AG295" s="38" t="s">
        <v>98</v>
      </c>
      <c r="AH295" s="38" t="s">
        <v>99</v>
      </c>
      <c r="AI295" s="44" t="s">
        <v>100</v>
      </c>
      <c r="AJ295" s="44">
        <v>0.0</v>
      </c>
      <c r="AK295" s="63" t="str">
        <f t="shared" si="16"/>
        <v>https://getfile.dokpub.com/yandex/get/https://disk.yandex.ru/d/EpTEgqsxWHv5dg/v1.mp4</v>
      </c>
      <c r="AL295" s="46" t="s">
        <v>102</v>
      </c>
      <c r="AM295" s="46" t="s">
        <v>103</v>
      </c>
      <c r="AN295" s="46" t="s">
        <v>104</v>
      </c>
      <c r="AO295" s="46" t="s">
        <v>105</v>
      </c>
      <c r="AP295" s="46" t="s">
        <v>106</v>
      </c>
      <c r="AQ295" s="46">
        <f t="shared" si="3"/>
        <v>9360</v>
      </c>
      <c r="AR295" s="47">
        <f t="shared" si="4"/>
        <v>0.28</v>
      </c>
      <c r="AS295" s="46" t="s">
        <v>107</v>
      </c>
      <c r="AT295" s="46" t="s">
        <v>108</v>
      </c>
      <c r="AU295" s="46" t="s">
        <v>109</v>
      </c>
      <c r="AV295" s="46" t="s">
        <v>110</v>
      </c>
      <c r="AW295" s="46" t="s">
        <v>111</v>
      </c>
      <c r="AX295" s="167" t="s">
        <v>155</v>
      </c>
      <c r="AY295" s="49">
        <v>1276.0</v>
      </c>
      <c r="AZ295" s="49">
        <v>1750.0</v>
      </c>
      <c r="BA295" s="126">
        <f>BA289*6</f>
        <v>2772</v>
      </c>
      <c r="BB295" s="127">
        <v>50.0</v>
      </c>
      <c r="BC295" s="127">
        <v>80.0</v>
      </c>
      <c r="BD295" s="51">
        <v>0.2</v>
      </c>
      <c r="BE295" s="127">
        <f t="shared" si="40"/>
        <v>1638</v>
      </c>
      <c r="BF295" s="150"/>
      <c r="BG295" s="151">
        <f t="shared" si="41"/>
        <v>2374</v>
      </c>
      <c r="BH295" s="53">
        <f t="shared" si="7"/>
        <v>1900</v>
      </c>
      <c r="BI295" s="153">
        <f t="shared" si="42"/>
        <v>0.2898656899</v>
      </c>
      <c r="BJ295" s="47">
        <f t="shared" si="9"/>
        <v>0.231990232</v>
      </c>
      <c r="BK295" s="55">
        <f t="shared" si="10"/>
        <v>0.28</v>
      </c>
      <c r="BL295" s="56">
        <f t="shared" si="11"/>
        <v>9388</v>
      </c>
      <c r="BM295" s="57">
        <f t="shared" si="12"/>
        <v>0.3044737963</v>
      </c>
      <c r="BN295" s="46">
        <f t="shared" si="13"/>
        <v>96</v>
      </c>
      <c r="BO295" s="46">
        <v>25.0</v>
      </c>
      <c r="BP295" s="46">
        <v>7.0</v>
      </c>
      <c r="BQ295" s="47">
        <v>1.25</v>
      </c>
      <c r="BR295" s="46">
        <f t="shared" si="14"/>
        <v>862.5</v>
      </c>
      <c r="BS295" s="46">
        <f t="shared" si="15"/>
        <v>887.5</v>
      </c>
      <c r="BT295" s="46" t="s">
        <v>2611</v>
      </c>
      <c r="BU295" s="65"/>
      <c r="BV295" s="59"/>
      <c r="BW295" s="59"/>
      <c r="BX295" s="60"/>
      <c r="BY295" s="61" t="str">
        <f t="shared" si="43"/>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BZ295" s="66"/>
      <c r="CA295" s="59"/>
      <c r="CB295" s="62"/>
      <c r="CC295" s="59"/>
    </row>
    <row r="296" ht="30.0" customHeight="1">
      <c r="A296" s="73"/>
      <c r="B296" s="200" t="s">
        <v>2612</v>
      </c>
      <c r="C296" s="68" t="str">
        <f>IF('Стоп-лист'!C$7 = "стоп", "стоп" , "")</f>
        <v>стоп</v>
      </c>
      <c r="D296" s="29">
        <f t="shared" si="39"/>
        <v>0</v>
      </c>
      <c r="E296" s="30" t="s">
        <v>2613</v>
      </c>
      <c r="F296" s="104" t="s">
        <v>2614</v>
      </c>
      <c r="G296" s="201" t="s">
        <v>2615</v>
      </c>
      <c r="H296" s="33">
        <v>15500.0</v>
      </c>
      <c r="I296" s="34">
        <v>0.38</v>
      </c>
      <c r="J296" s="35">
        <f t="shared" si="2"/>
        <v>9610</v>
      </c>
      <c r="K296" s="22" t="s">
        <v>2616</v>
      </c>
      <c r="L296" s="36" t="s">
        <v>83</v>
      </c>
      <c r="M296" s="36" t="s">
        <v>84</v>
      </c>
      <c r="N296" s="37" t="s">
        <v>85</v>
      </c>
      <c r="O296" s="72">
        <v>4900.0</v>
      </c>
      <c r="P296" s="72">
        <v>400.0</v>
      </c>
      <c r="Q296" s="72">
        <v>400.0</v>
      </c>
      <c r="R296" s="72">
        <v>600.0</v>
      </c>
      <c r="S296" s="70" t="s">
        <v>2617</v>
      </c>
      <c r="T296" s="198" t="s">
        <v>2534</v>
      </c>
      <c r="U296" s="38" t="s">
        <v>2535</v>
      </c>
      <c r="V296" s="38" t="s">
        <v>89</v>
      </c>
      <c r="W296" s="38" t="s">
        <v>90</v>
      </c>
      <c r="X296" s="38">
        <v>395.0</v>
      </c>
      <c r="Y296" s="40">
        <v>7.0</v>
      </c>
      <c r="Z296" s="40">
        <v>1.45</v>
      </c>
      <c r="AA296" s="38" t="s">
        <v>92</v>
      </c>
      <c r="AB296" s="38" t="s">
        <v>93</v>
      </c>
      <c r="AC296" s="107" t="str">
        <f t="shared" si="38"/>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AD296" s="38" t="s">
        <v>95</v>
      </c>
      <c r="AE296" s="75" t="s">
        <v>2536</v>
      </c>
      <c r="AF296" s="70" t="s">
        <v>2537</v>
      </c>
      <c r="AG296" s="38" t="s">
        <v>98</v>
      </c>
      <c r="AH296" s="38" t="s">
        <v>99</v>
      </c>
      <c r="AI296" s="44" t="s">
        <v>100</v>
      </c>
      <c r="AJ296" s="44">
        <v>0.0</v>
      </c>
      <c r="AK296" s="63" t="str">
        <f t="shared" si="16"/>
        <v>https://getfile.dokpub.com/yandex/get/https://disk.yandex.ru/d/EpTEgqsxWHv5dg/v1.mp4</v>
      </c>
      <c r="AL296" s="46" t="s">
        <v>102</v>
      </c>
      <c r="AM296" s="46" t="s">
        <v>103</v>
      </c>
      <c r="AN296" s="46" t="s">
        <v>104</v>
      </c>
      <c r="AO296" s="46" t="s">
        <v>105</v>
      </c>
      <c r="AP296" s="46" t="s">
        <v>106</v>
      </c>
      <c r="AQ296" s="46">
        <f t="shared" si="3"/>
        <v>11005</v>
      </c>
      <c r="AR296" s="47">
        <f t="shared" si="4"/>
        <v>0.29</v>
      </c>
      <c r="AS296" s="46" t="s">
        <v>107</v>
      </c>
      <c r="AT296" s="46" t="s">
        <v>108</v>
      </c>
      <c r="AU296" s="46" t="s">
        <v>109</v>
      </c>
      <c r="AV296" s="46" t="s">
        <v>110</v>
      </c>
      <c r="AW296" s="46" t="s">
        <v>111</v>
      </c>
      <c r="AX296" s="167" t="s">
        <v>155</v>
      </c>
      <c r="AY296" s="49">
        <v>1520.0</v>
      </c>
      <c r="AZ296" s="49">
        <v>2104.0</v>
      </c>
      <c r="BA296" s="126">
        <f>BA289*7</f>
        <v>3234</v>
      </c>
      <c r="BB296" s="127">
        <v>50.0</v>
      </c>
      <c r="BC296" s="127">
        <v>80.0</v>
      </c>
      <c r="BD296" s="51">
        <v>0.2</v>
      </c>
      <c r="BE296" s="127">
        <f t="shared" si="40"/>
        <v>1922</v>
      </c>
      <c r="BF296" s="150"/>
      <c r="BG296" s="151">
        <f t="shared" si="41"/>
        <v>2804</v>
      </c>
      <c r="BH296" s="53">
        <f t="shared" si="7"/>
        <v>2220</v>
      </c>
      <c r="BI296" s="153">
        <f t="shared" si="42"/>
        <v>0.2917793965</v>
      </c>
      <c r="BJ296" s="47">
        <f t="shared" si="9"/>
        <v>0.2310093652</v>
      </c>
      <c r="BK296" s="55">
        <f t="shared" si="10"/>
        <v>0.29</v>
      </c>
      <c r="BL296" s="56">
        <f t="shared" si="11"/>
        <v>11029</v>
      </c>
      <c r="BM296" s="57">
        <f t="shared" si="12"/>
        <v>0.3042161574</v>
      </c>
      <c r="BN296" s="46">
        <f t="shared" si="13"/>
        <v>96</v>
      </c>
      <c r="BO296" s="46">
        <v>25.0</v>
      </c>
      <c r="BP296" s="46">
        <v>7.0</v>
      </c>
      <c r="BQ296" s="47">
        <v>1.25</v>
      </c>
      <c r="BR296" s="46">
        <f t="shared" si="14"/>
        <v>862.5</v>
      </c>
      <c r="BS296" s="46">
        <f t="shared" si="15"/>
        <v>1241.5</v>
      </c>
      <c r="BT296" s="46" t="s">
        <v>2618</v>
      </c>
      <c r="BU296" s="65"/>
      <c r="BV296" s="59"/>
      <c r="BW296" s="59"/>
      <c r="BX296" s="60"/>
      <c r="BY296" s="61" t="str">
        <f t="shared" si="43"/>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BZ296" s="66"/>
      <c r="CA296" s="59"/>
      <c r="CB296" s="62"/>
      <c r="CC296" s="59"/>
    </row>
    <row r="297" ht="30.0" customHeight="1">
      <c r="A297" s="103" t="s">
        <v>2619</v>
      </c>
      <c r="B297" s="200" t="s">
        <v>2620</v>
      </c>
      <c r="C297" s="156"/>
      <c r="D297" s="29">
        <f t="shared" si="39"/>
        <v>50</v>
      </c>
      <c r="E297" s="202" t="s">
        <v>2621</v>
      </c>
      <c r="F297" s="104" t="s">
        <v>2622</v>
      </c>
      <c r="G297" s="105" t="s">
        <v>2623</v>
      </c>
      <c r="H297" s="33">
        <v>1100.0</v>
      </c>
      <c r="I297" s="34">
        <v>0.44</v>
      </c>
      <c r="J297" s="35">
        <f t="shared" si="2"/>
        <v>616</v>
      </c>
      <c r="K297" s="22" t="s">
        <v>2624</v>
      </c>
      <c r="L297" s="22" t="s">
        <v>2625</v>
      </c>
      <c r="M297" s="22" t="s">
        <v>2625</v>
      </c>
      <c r="N297" s="37" t="s">
        <v>2626</v>
      </c>
      <c r="O297" s="38">
        <v>110.0</v>
      </c>
      <c r="P297" s="38">
        <v>85.0</v>
      </c>
      <c r="Q297" s="38">
        <v>50.0</v>
      </c>
      <c r="R297" s="38">
        <v>160.0</v>
      </c>
      <c r="S297" s="70" t="s">
        <v>2627</v>
      </c>
      <c r="T297" s="70" t="s">
        <v>2628</v>
      </c>
      <c r="U297" s="38" t="s">
        <v>2629</v>
      </c>
      <c r="V297" s="38" t="s">
        <v>1466</v>
      </c>
      <c r="W297" s="38" t="s">
        <v>2630</v>
      </c>
      <c r="X297" s="38">
        <v>315.0</v>
      </c>
      <c r="Y297" s="40" t="s">
        <v>91</v>
      </c>
      <c r="Z297" s="38" t="s">
        <v>1940</v>
      </c>
      <c r="AA297" s="38" t="s">
        <v>2631</v>
      </c>
      <c r="AB297" s="38" t="s">
        <v>93</v>
      </c>
      <c r="AC297" s="107" t="s">
        <v>2632</v>
      </c>
      <c r="AD297" s="38" t="s">
        <v>95</v>
      </c>
      <c r="AE297" s="75" t="s">
        <v>2633</v>
      </c>
      <c r="AF297" s="38"/>
      <c r="AG297" s="38" t="s">
        <v>98</v>
      </c>
      <c r="AH297" s="38" t="s">
        <v>2634</v>
      </c>
      <c r="AI297" s="44" t="s">
        <v>100</v>
      </c>
      <c r="AJ297" s="44">
        <v>0.0</v>
      </c>
      <c r="AK297" s="63" t="str">
        <f t="shared" si="16"/>
        <v>https://getfile.dokpub.com/yandex/get/https://disk.yandex.ru/d/sB0VeNTKLrXMFQ/v1.mp4</v>
      </c>
      <c r="AL297" s="46" t="s">
        <v>2635</v>
      </c>
      <c r="AM297" s="46" t="s">
        <v>103</v>
      </c>
      <c r="AN297" s="46" t="s">
        <v>104</v>
      </c>
      <c r="AO297" s="46" t="s">
        <v>105</v>
      </c>
      <c r="AP297" s="46" t="s">
        <v>106</v>
      </c>
      <c r="AQ297" s="46">
        <f t="shared" si="3"/>
        <v>737</v>
      </c>
      <c r="AR297" s="47">
        <f t="shared" si="4"/>
        <v>0.33</v>
      </c>
      <c r="AS297" s="46" t="s">
        <v>107</v>
      </c>
      <c r="AT297" s="46" t="s">
        <v>108</v>
      </c>
      <c r="AU297" s="46" t="s">
        <v>109</v>
      </c>
      <c r="AV297" s="46" t="s">
        <v>110</v>
      </c>
      <c r="AW297" s="46" t="s">
        <v>111</v>
      </c>
      <c r="AX297" s="48" t="s">
        <v>112</v>
      </c>
      <c r="AY297" s="49">
        <v>103.0</v>
      </c>
      <c r="AZ297" s="49">
        <v>163.0</v>
      </c>
      <c r="BA297" s="86">
        <f>IFERROR(__xludf.DUMMYFUNCTION("IMPORTRANGE(""https://docs.google.com/spreadsheets/d/1K9FdSDDcIaIccULM3XeD8ehMwbjQB3kapl3RppOhYx4/edit?usp=sharing"",""D69"")"),189.0)</f>
        <v>189</v>
      </c>
      <c r="BB297" s="46">
        <v>10.0</v>
      </c>
      <c r="BC297" s="46">
        <v>10.0</v>
      </c>
      <c r="BD297" s="51">
        <v>0.2</v>
      </c>
      <c r="BE297" s="46">
        <f t="shared" si="40"/>
        <v>123.2</v>
      </c>
      <c r="BF297" s="52"/>
      <c r="BG297" s="53">
        <f t="shared" si="41"/>
        <v>180.8</v>
      </c>
      <c r="BH297" s="53">
        <f t="shared" si="7"/>
        <v>120.8</v>
      </c>
      <c r="BI297" s="47">
        <f t="shared" si="42"/>
        <v>0.2935064935</v>
      </c>
      <c r="BJ297" s="47">
        <f t="shared" si="9"/>
        <v>0.1961038961</v>
      </c>
      <c r="BK297" s="55">
        <f t="shared" si="10"/>
        <v>0.33</v>
      </c>
      <c r="BL297" s="56">
        <f t="shared" si="11"/>
        <v>739</v>
      </c>
      <c r="BM297" s="57">
        <f t="shared" si="12"/>
        <v>0.2966170501</v>
      </c>
      <c r="BN297" s="46">
        <f t="shared" si="13"/>
        <v>0.68</v>
      </c>
      <c r="BO297" s="46">
        <v>25.0</v>
      </c>
      <c r="BP297" s="46">
        <v>7.0</v>
      </c>
      <c r="BQ297" s="47">
        <v>1.25</v>
      </c>
      <c r="BR297" s="46">
        <f t="shared" si="14"/>
        <v>31.25</v>
      </c>
      <c r="BS297" s="46">
        <f t="shared" si="15"/>
        <v>131.75</v>
      </c>
      <c r="BT297" s="46" t="s">
        <v>111</v>
      </c>
      <c r="BU297" s="124"/>
      <c r="BV297" s="125" t="str">
        <f>IFERROR(__xludf.DUMMYFUNCTION("IMPORTRANGE(""https://docs.google.com/spreadsheets/d/1K9FdSDDcIaIccULM3XeD8ehMwbjQB3kapl3RppOhYx4/edit?usp=sharing"",""B69"")"),"Флок Лэзертач")</f>
        <v>Флок Лэзертач</v>
      </c>
      <c r="BW297" s="59"/>
      <c r="BX297" s="60"/>
      <c r="BY297" s="61" t="str">
        <f t="shared" si="43"/>
        <v>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v>
      </c>
      <c r="BZ297" s="66" t="s">
        <v>2636</v>
      </c>
      <c r="CA297" s="59"/>
      <c r="CB297" s="62"/>
      <c r="CC297" s="59"/>
    </row>
    <row r="298" ht="30.0" customHeight="1">
      <c r="A298" s="103" t="s">
        <v>2619</v>
      </c>
      <c r="B298" s="200" t="s">
        <v>2637</v>
      </c>
      <c r="C298" s="156"/>
      <c r="D298" s="29">
        <f t="shared" si="39"/>
        <v>50</v>
      </c>
      <c r="E298" s="30" t="s">
        <v>2638</v>
      </c>
      <c r="F298" s="104" t="s">
        <v>2639</v>
      </c>
      <c r="G298" s="105" t="s">
        <v>2640</v>
      </c>
      <c r="H298" s="33">
        <v>2600.0</v>
      </c>
      <c r="I298" s="34">
        <v>0.42000000000000004</v>
      </c>
      <c r="J298" s="35">
        <f t="shared" si="2"/>
        <v>1508</v>
      </c>
      <c r="K298" s="22" t="s">
        <v>2641</v>
      </c>
      <c r="L298" s="22" t="s">
        <v>2625</v>
      </c>
      <c r="M298" s="22" t="s">
        <v>2625</v>
      </c>
      <c r="N298" s="37" t="s">
        <v>2626</v>
      </c>
      <c r="O298" s="38">
        <v>270.0</v>
      </c>
      <c r="P298" s="38">
        <v>140.0</v>
      </c>
      <c r="Q298" s="38">
        <v>50.0</v>
      </c>
      <c r="R298" s="38">
        <v>200.0</v>
      </c>
      <c r="S298" s="39" t="s">
        <v>2642</v>
      </c>
      <c r="T298" s="70" t="s">
        <v>2628</v>
      </c>
      <c r="U298" s="38" t="s">
        <v>2629</v>
      </c>
      <c r="V298" s="38" t="s">
        <v>1466</v>
      </c>
      <c r="W298" s="38" t="s">
        <v>2630</v>
      </c>
      <c r="X298" s="38">
        <v>315.0</v>
      </c>
      <c r="Y298" s="40" t="s">
        <v>91</v>
      </c>
      <c r="Z298" s="203">
        <v>45383.0</v>
      </c>
      <c r="AA298" s="38" t="s">
        <v>2631</v>
      </c>
      <c r="AB298" s="38" t="s">
        <v>93</v>
      </c>
      <c r="AC298" s="107" t="str">
        <f t="shared" ref="AC298:AC299" si="44">"https://getfile.dokpub.com/yandex/get/"&amp;S298&amp;"/1.jpg"&amp;", "&amp;"https://getfile.dokpub.com/yandex/get/"&amp;S298&amp;"/2.jpg"&amp;", "&amp;"https://getfile.dokpub.com/yandex/get/"&amp;S298&amp;"/3.jpg"&amp;", "&amp;"https://getfile.dokpub.com/yandex/get/"&amp;S298&amp;"/4.jpg"&amp;", "&amp;"https://getfile.dokpub.com/yandex/get/"&amp;S298&amp;"/5.jpg"</f>
        <v>https://getfile.dokpub.com/yandex/get/https://disk.yandex.ru/d/jt8Xu5LlsVm2ag/1.jpg, https://getfile.dokpub.com/yandex/get/https://disk.yandex.ru/d/jt8Xu5LlsVm2ag/2.jpg, https://getfile.dokpub.com/yandex/get/https://disk.yandex.ru/d/jt8Xu5LlsVm2ag/3.jpg, https://getfile.dokpub.com/yandex/get/https://disk.yandex.ru/d/jt8Xu5LlsVm2ag/4.jpg, https://getfile.dokpub.com/yandex/get/https://disk.yandex.ru/d/jt8Xu5LlsVm2ag/5.jpg</v>
      </c>
      <c r="AD298" s="38" t="s">
        <v>95</v>
      </c>
      <c r="AE298" s="75" t="s">
        <v>2633</v>
      </c>
      <c r="AF298" s="38"/>
      <c r="AG298" s="38" t="s">
        <v>98</v>
      </c>
      <c r="AH298" s="38" t="s">
        <v>2634</v>
      </c>
      <c r="AI298" s="44" t="s">
        <v>100</v>
      </c>
      <c r="AJ298" s="44">
        <v>0.0</v>
      </c>
      <c r="AK298" s="45"/>
      <c r="AL298" s="46" t="s">
        <v>2643</v>
      </c>
      <c r="AM298" s="46" t="s">
        <v>103</v>
      </c>
      <c r="AN298" s="46" t="s">
        <v>104</v>
      </c>
      <c r="AO298" s="46" t="s">
        <v>105</v>
      </c>
      <c r="AP298" s="46" t="s">
        <v>106</v>
      </c>
      <c r="AQ298" s="46">
        <f t="shared" si="3"/>
        <v>1690</v>
      </c>
      <c r="AR298" s="47">
        <f t="shared" si="4"/>
        <v>0.35</v>
      </c>
      <c r="AS298" s="46" t="s">
        <v>107</v>
      </c>
      <c r="AT298" s="46" t="s">
        <v>108</v>
      </c>
      <c r="AU298" s="46" t="s">
        <v>109</v>
      </c>
      <c r="AV298" s="46" t="s">
        <v>110</v>
      </c>
      <c r="AW298" s="46" t="s">
        <v>111</v>
      </c>
      <c r="AX298" s="48" t="s">
        <v>112</v>
      </c>
      <c r="AY298" s="49">
        <v>170.0</v>
      </c>
      <c r="AZ298" s="49">
        <v>239.0</v>
      </c>
      <c r="BA298" s="204">
        <f>BA297*3</f>
        <v>567</v>
      </c>
      <c r="BB298" s="46">
        <v>10.0</v>
      </c>
      <c r="BC298" s="46">
        <v>20.0</v>
      </c>
      <c r="BD298" s="51">
        <v>0.2</v>
      </c>
      <c r="BE298" s="46">
        <f t="shared" si="40"/>
        <v>301.6</v>
      </c>
      <c r="BF298" s="52"/>
      <c r="BG298" s="53">
        <f t="shared" si="41"/>
        <v>439.4</v>
      </c>
      <c r="BH298" s="53">
        <f t="shared" si="7"/>
        <v>370.4</v>
      </c>
      <c r="BI298" s="47">
        <f t="shared" si="42"/>
        <v>0.2913793103</v>
      </c>
      <c r="BJ298" s="47">
        <f t="shared" si="9"/>
        <v>0.2456233422</v>
      </c>
      <c r="BK298" s="55">
        <f t="shared" si="10"/>
        <v>0.35</v>
      </c>
      <c r="BL298" s="56">
        <f t="shared" si="11"/>
        <v>1697</v>
      </c>
      <c r="BM298" s="57">
        <f t="shared" si="12"/>
        <v>0.3073659399</v>
      </c>
      <c r="BN298" s="46">
        <f t="shared" si="13"/>
        <v>1.4</v>
      </c>
      <c r="BO298" s="46">
        <v>25.0</v>
      </c>
      <c r="BP298" s="46">
        <v>7.0</v>
      </c>
      <c r="BQ298" s="47">
        <v>1.25</v>
      </c>
      <c r="BR298" s="46">
        <f t="shared" si="14"/>
        <v>40</v>
      </c>
      <c r="BS298" s="46">
        <f t="shared" si="15"/>
        <v>199</v>
      </c>
      <c r="BT298" s="46" t="s">
        <v>111</v>
      </c>
      <c r="BU298" s="65"/>
      <c r="BV298" s="59"/>
      <c r="BW298" s="59"/>
      <c r="BX298" s="60"/>
      <c r="BY298" s="61"/>
      <c r="BZ298" s="66"/>
      <c r="CA298" s="59"/>
      <c r="CB298" s="62"/>
      <c r="CC298" s="59"/>
    </row>
    <row r="299" ht="30.0" customHeight="1">
      <c r="A299" s="71" t="s">
        <v>2644</v>
      </c>
      <c r="B299" s="200" t="s">
        <v>2645</v>
      </c>
      <c r="C299" s="205"/>
      <c r="D299" s="29">
        <f t="shared" si="39"/>
        <v>50</v>
      </c>
      <c r="E299" s="202" t="s">
        <v>2646</v>
      </c>
      <c r="F299" s="104" t="s">
        <v>2647</v>
      </c>
      <c r="G299" s="105" t="s">
        <v>2648</v>
      </c>
      <c r="H299" s="33">
        <v>1100.0</v>
      </c>
      <c r="I299" s="34">
        <v>0.44999999999999996</v>
      </c>
      <c r="J299" s="35">
        <f t="shared" si="2"/>
        <v>605</v>
      </c>
      <c r="K299" s="22" t="s">
        <v>2649</v>
      </c>
      <c r="L299" s="22" t="s">
        <v>2625</v>
      </c>
      <c r="M299" s="22" t="s">
        <v>2625</v>
      </c>
      <c r="N299" s="37" t="s">
        <v>2626</v>
      </c>
      <c r="O299" s="38">
        <v>110.0</v>
      </c>
      <c r="P299" s="38">
        <v>85.0</v>
      </c>
      <c r="Q299" s="38">
        <v>50.0</v>
      </c>
      <c r="R299" s="38">
        <v>160.0</v>
      </c>
      <c r="S299" s="39" t="s">
        <v>2650</v>
      </c>
      <c r="T299" s="70" t="s">
        <v>2651</v>
      </c>
      <c r="U299" s="38" t="s">
        <v>2652</v>
      </c>
      <c r="V299" s="38" t="s">
        <v>2653</v>
      </c>
      <c r="W299" s="38" t="s">
        <v>2630</v>
      </c>
      <c r="X299" s="38">
        <v>315.0</v>
      </c>
      <c r="Y299" s="40" t="s">
        <v>91</v>
      </c>
      <c r="Z299" s="38" t="s">
        <v>1940</v>
      </c>
      <c r="AA299" s="38" t="s">
        <v>2631</v>
      </c>
      <c r="AB299" s="38" t="s">
        <v>93</v>
      </c>
      <c r="AC299" s="107" t="str">
        <f t="shared" si="44"/>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AD299" s="38" t="s">
        <v>95</v>
      </c>
      <c r="AE299" s="75" t="s">
        <v>2633</v>
      </c>
      <c r="AF299" s="38"/>
      <c r="AG299" s="38" t="s">
        <v>98</v>
      </c>
      <c r="AH299" s="38" t="s">
        <v>2634</v>
      </c>
      <c r="AI299" s="44" t="s">
        <v>100</v>
      </c>
      <c r="AJ299" s="44">
        <v>0.0</v>
      </c>
      <c r="AK299" s="63" t="str">
        <f>"https://getfile.dokpub.com/yandex/get/"&amp;AE299&amp;"/v1.mp4"</f>
        <v>https://getfile.dokpub.com/yandex/get/https://disk.yandex.ru/d/sB0VeNTKLrXMFQ/v1.mp4</v>
      </c>
      <c r="AL299" s="46" t="s">
        <v>2635</v>
      </c>
      <c r="AM299" s="46" t="s">
        <v>103</v>
      </c>
      <c r="AN299" s="46" t="s">
        <v>104</v>
      </c>
      <c r="AO299" s="46" t="s">
        <v>105</v>
      </c>
      <c r="AP299" s="46" t="s">
        <v>106</v>
      </c>
      <c r="AQ299" s="46">
        <f t="shared" si="3"/>
        <v>715</v>
      </c>
      <c r="AR299" s="47">
        <f t="shared" si="4"/>
        <v>0.35</v>
      </c>
      <c r="AS299" s="46" t="s">
        <v>107</v>
      </c>
      <c r="AT299" s="46" t="s">
        <v>108</v>
      </c>
      <c r="AU299" s="46" t="s">
        <v>109</v>
      </c>
      <c r="AV299" s="46" t="s">
        <v>110</v>
      </c>
      <c r="AW299" s="46" t="s">
        <v>111</v>
      </c>
      <c r="AX299" s="48" t="s">
        <v>112</v>
      </c>
      <c r="AY299" s="49">
        <v>96.0</v>
      </c>
      <c r="AZ299" s="49">
        <v>156.0</v>
      </c>
      <c r="BA299" s="204">
        <f>BA297</f>
        <v>189</v>
      </c>
      <c r="BB299" s="46">
        <v>10.0</v>
      </c>
      <c r="BC299" s="46">
        <v>10.0</v>
      </c>
      <c r="BD299" s="51">
        <v>0.2</v>
      </c>
      <c r="BE299" s="46">
        <f t="shared" si="40"/>
        <v>121</v>
      </c>
      <c r="BF299" s="52"/>
      <c r="BG299" s="53">
        <f t="shared" si="41"/>
        <v>179</v>
      </c>
      <c r="BH299" s="53">
        <f t="shared" si="7"/>
        <v>119</v>
      </c>
      <c r="BI299" s="54">
        <f t="shared" si="42"/>
        <v>0.2958677686</v>
      </c>
      <c r="BJ299" s="47">
        <f t="shared" si="9"/>
        <v>0.1966942149</v>
      </c>
      <c r="BK299" s="55">
        <f t="shared" si="10"/>
        <v>0.35</v>
      </c>
      <c r="BL299" s="56">
        <f t="shared" si="11"/>
        <v>725</v>
      </c>
      <c r="BM299" s="57">
        <f t="shared" si="12"/>
        <v>0.2965517241</v>
      </c>
      <c r="BN299" s="46">
        <f t="shared" si="13"/>
        <v>0.68</v>
      </c>
      <c r="BO299" s="46">
        <v>25.0</v>
      </c>
      <c r="BP299" s="46">
        <v>7.0</v>
      </c>
      <c r="BQ299" s="47">
        <v>1.25</v>
      </c>
      <c r="BR299" s="46">
        <f t="shared" si="14"/>
        <v>31.25</v>
      </c>
      <c r="BS299" s="46">
        <f t="shared" si="15"/>
        <v>124.75</v>
      </c>
      <c r="BT299" s="46" t="s">
        <v>111</v>
      </c>
      <c r="BU299" s="65"/>
      <c r="BV299" s="59"/>
      <c r="BW299" s="59"/>
      <c r="BX299" s="60"/>
      <c r="BY299" s="61" t="str">
        <f>"https://getfile.dokpub.com/yandex/get/"&amp;S299&amp;"/1.jpg"&amp;", "&amp;"https://getfile.dokpub.com/yandex/get/"&amp;S299&amp;"/2.jpg"&amp;", "&amp;"https://getfile.dokpub.com/yandex/get/"&amp;S299&amp;"/3.jpg"&amp;", "&amp;"https://getfile.dokpub.com/yandex/get/"&amp;S299&amp;"/4.jpg"&amp;", "&amp;"https://getfile.dokpub.com/yandex/get/"&amp;S299&amp;"/5.jpg"</f>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BZ299" s="66" t="s">
        <v>2654</v>
      </c>
      <c r="CA299" s="59" t="s">
        <v>2655</v>
      </c>
      <c r="CB299" s="62"/>
      <c r="CC299" s="59"/>
    </row>
    <row r="300" ht="30.0" customHeight="1">
      <c r="A300" s="26" t="s">
        <v>2656</v>
      </c>
      <c r="B300" s="200" t="s">
        <v>2657</v>
      </c>
      <c r="C300" s="205"/>
      <c r="D300" s="29"/>
      <c r="E300" s="30" t="s">
        <v>2658</v>
      </c>
      <c r="F300" s="104" t="s">
        <v>2659</v>
      </c>
      <c r="G300" s="206" t="s">
        <v>2660</v>
      </c>
      <c r="H300" s="33">
        <v>2600.0</v>
      </c>
      <c r="I300" s="34">
        <v>0.43000000000000005</v>
      </c>
      <c r="J300" s="35">
        <f t="shared" si="2"/>
        <v>1482</v>
      </c>
      <c r="K300" s="22" t="s">
        <v>2661</v>
      </c>
      <c r="L300" s="22" t="s">
        <v>2662</v>
      </c>
      <c r="M300" s="22" t="s">
        <v>2662</v>
      </c>
      <c r="N300" s="37" t="s">
        <v>2626</v>
      </c>
      <c r="O300" s="38">
        <v>270.0</v>
      </c>
      <c r="P300" s="38">
        <v>140.0</v>
      </c>
      <c r="Q300" s="38">
        <v>50.0</v>
      </c>
      <c r="R300" s="38">
        <v>200.0</v>
      </c>
      <c r="S300" s="39" t="s">
        <v>2663</v>
      </c>
      <c r="T300" s="70" t="s">
        <v>2664</v>
      </c>
      <c r="U300" s="38" t="s">
        <v>2665</v>
      </c>
      <c r="V300" s="38" t="s">
        <v>1938</v>
      </c>
      <c r="W300" s="38" t="s">
        <v>2630</v>
      </c>
      <c r="X300" s="207">
        <v>370.0</v>
      </c>
      <c r="Y300" s="40" t="s">
        <v>91</v>
      </c>
      <c r="Z300" s="203">
        <v>45383.0</v>
      </c>
      <c r="AA300" s="207" t="s">
        <v>1941</v>
      </c>
      <c r="AB300" s="38" t="s">
        <v>93</v>
      </c>
      <c r="AC300" s="107"/>
      <c r="AD300" s="38" t="s">
        <v>95</v>
      </c>
      <c r="AE300" s="75" t="s">
        <v>2633</v>
      </c>
      <c r="AF300" s="38"/>
      <c r="AG300" s="38" t="s">
        <v>98</v>
      </c>
      <c r="AH300" s="38" t="s">
        <v>2634</v>
      </c>
      <c r="AI300" s="44" t="s">
        <v>100</v>
      </c>
      <c r="AJ300" s="44">
        <v>0.0</v>
      </c>
      <c r="AK300" s="45"/>
      <c r="AL300" s="46" t="s">
        <v>2635</v>
      </c>
      <c r="AM300" s="46" t="s">
        <v>103</v>
      </c>
      <c r="AN300" s="46" t="s">
        <v>104</v>
      </c>
      <c r="AO300" s="46" t="s">
        <v>105</v>
      </c>
      <c r="AP300" s="46" t="s">
        <v>106</v>
      </c>
      <c r="AQ300" s="46"/>
      <c r="AR300" s="46"/>
      <c r="AS300" s="46"/>
      <c r="AT300" s="46"/>
      <c r="AU300" s="46"/>
      <c r="AV300" s="46"/>
      <c r="AW300" s="46"/>
      <c r="AX300" s="48"/>
      <c r="AY300" s="49"/>
      <c r="AZ300" s="49"/>
      <c r="BA300" s="204"/>
      <c r="BB300" s="46"/>
      <c r="BC300" s="46"/>
      <c r="BD300" s="51"/>
      <c r="BE300" s="46"/>
      <c r="BF300" s="52"/>
      <c r="BG300" s="46"/>
      <c r="BH300" s="46"/>
      <c r="BI300" s="54"/>
      <c r="BJ300" s="47"/>
      <c r="BK300" s="55"/>
      <c r="BL300" s="56"/>
      <c r="BM300" s="57"/>
      <c r="BN300" s="46"/>
      <c r="BO300" s="46"/>
      <c r="BP300" s="46"/>
      <c r="BQ300" s="47"/>
      <c r="BR300" s="46"/>
      <c r="BS300" s="46"/>
      <c r="BT300" s="46"/>
      <c r="BU300" s="65"/>
      <c r="BV300" s="59"/>
      <c r="BW300" s="59"/>
      <c r="BX300" s="60"/>
      <c r="BY300" s="61"/>
      <c r="BZ300" s="66"/>
      <c r="CA300" s="59"/>
      <c r="CB300" s="62"/>
      <c r="CC300" s="59"/>
    </row>
    <row r="301" ht="30.0" customHeight="1">
      <c r="A301" s="71" t="s">
        <v>2656</v>
      </c>
      <c r="B301" s="200" t="s">
        <v>2666</v>
      </c>
      <c r="C301" s="205"/>
      <c r="D301" s="29">
        <f t="shared" ref="D301:D309" si="45">IF(C301="",50,0)</f>
        <v>50</v>
      </c>
      <c r="E301" s="30" t="s">
        <v>2667</v>
      </c>
      <c r="F301" s="104" t="s">
        <v>2668</v>
      </c>
      <c r="G301" s="105" t="s">
        <v>2669</v>
      </c>
      <c r="H301" s="33">
        <v>1100.0</v>
      </c>
      <c r="I301" s="34">
        <v>0.44</v>
      </c>
      <c r="J301" s="35">
        <f t="shared" si="2"/>
        <v>616</v>
      </c>
      <c r="K301" s="22" t="s">
        <v>2670</v>
      </c>
      <c r="L301" s="22" t="s">
        <v>2662</v>
      </c>
      <c r="M301" s="22" t="s">
        <v>2662</v>
      </c>
      <c r="N301" s="37" t="s">
        <v>2626</v>
      </c>
      <c r="O301" s="38">
        <v>110.0</v>
      </c>
      <c r="P301" s="38">
        <v>85.0</v>
      </c>
      <c r="Q301" s="38">
        <v>50.0</v>
      </c>
      <c r="R301" s="38">
        <v>160.0</v>
      </c>
      <c r="S301" s="39" t="s">
        <v>2671</v>
      </c>
      <c r="T301" s="70" t="s">
        <v>2672</v>
      </c>
      <c r="U301" s="38" t="s">
        <v>2665</v>
      </c>
      <c r="V301" s="38" t="s">
        <v>1938</v>
      </c>
      <c r="W301" s="38" t="s">
        <v>2630</v>
      </c>
      <c r="X301" s="207">
        <v>370.0</v>
      </c>
      <c r="Y301" s="40" t="s">
        <v>91</v>
      </c>
      <c r="Z301" s="38" t="s">
        <v>1940</v>
      </c>
      <c r="AA301" s="207" t="s">
        <v>1941</v>
      </c>
      <c r="AB301" s="38" t="s">
        <v>93</v>
      </c>
      <c r="AC301" s="107" t="str">
        <f t="shared" ref="AC301:AC307" si="46">"https://getfile.dokpub.com/yandex/get/"&amp;S301&amp;"/1.jpg"&amp;", "&amp;"https://getfile.dokpub.com/yandex/get/"&amp;S301&amp;"/2.jpg"&amp;", "&amp;"https://getfile.dokpub.com/yandex/get/"&amp;S301&amp;"/3.jpg"&amp;", "&amp;"https://getfile.dokpub.com/yandex/get/"&amp;S301&amp;"/4.jpg"&amp;", "&amp;"https://getfile.dokpub.com/yandex/get/"&amp;S301&amp;"/5.jpg"</f>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AD301" s="38" t="s">
        <v>95</v>
      </c>
      <c r="AE301" s="75" t="s">
        <v>2633</v>
      </c>
      <c r="AF301" s="38"/>
      <c r="AG301" s="38" t="s">
        <v>98</v>
      </c>
      <c r="AH301" s="38" t="s">
        <v>2634</v>
      </c>
      <c r="AI301" s="44" t="s">
        <v>100</v>
      </c>
      <c r="AJ301" s="44">
        <v>0.0</v>
      </c>
      <c r="AK301" s="63" t="str">
        <f t="shared" ref="AK301:AK304" si="47">"https://getfile.dokpub.com/yandex/get/"&amp;AE301&amp;"/v1.mp4"</f>
        <v>https://getfile.dokpub.com/yandex/get/https://disk.yandex.ru/d/sB0VeNTKLrXMFQ/v1.mp4</v>
      </c>
      <c r="AL301" s="46" t="s">
        <v>2635</v>
      </c>
      <c r="AM301" s="46" t="s">
        <v>103</v>
      </c>
      <c r="AN301" s="46" t="s">
        <v>104</v>
      </c>
      <c r="AO301" s="46" t="s">
        <v>105</v>
      </c>
      <c r="AP301" s="46" t="s">
        <v>106</v>
      </c>
      <c r="AQ301" s="46">
        <f t="shared" ref="AQ301:AQ695" si="48">CEILING(H301*(1-AR301),1)</f>
        <v>737</v>
      </c>
      <c r="AR301" s="47">
        <f t="shared" ref="AR301:AR695" si="49">BK301</f>
        <v>0.33</v>
      </c>
      <c r="AS301" s="46" t="s">
        <v>107</v>
      </c>
      <c r="AT301" s="46" t="s">
        <v>108</v>
      </c>
      <c r="AU301" s="46" t="s">
        <v>109</v>
      </c>
      <c r="AV301" s="46" t="s">
        <v>110</v>
      </c>
      <c r="AW301" s="46" t="s">
        <v>111</v>
      </c>
      <c r="AX301" s="48" t="s">
        <v>112</v>
      </c>
      <c r="AY301" s="49">
        <v>103.0</v>
      </c>
      <c r="AZ301" s="49">
        <v>163.0</v>
      </c>
      <c r="BA301" s="204">
        <f>BA297</f>
        <v>189</v>
      </c>
      <c r="BB301" s="46">
        <v>10.0</v>
      </c>
      <c r="BC301" s="46">
        <v>10.0</v>
      </c>
      <c r="BD301" s="51">
        <v>0.2</v>
      </c>
      <c r="BE301" s="46">
        <f t="shared" ref="BE301:BE307" si="50">J301*BD301</f>
        <v>123.2</v>
      </c>
      <c r="BF301" s="52"/>
      <c r="BG301" s="53">
        <f t="shared" ref="BG301:BG338" si="51">J301-AY301-BA301-BB301-BC301-BE301-BF301</f>
        <v>180.8</v>
      </c>
      <c r="BH301" s="53">
        <f t="shared" ref="BH301:BH743" si="52">$J301-$AZ301-$BA301-$BB301-$BC301-$BE301-$BF301</f>
        <v>120.8</v>
      </c>
      <c r="BI301" s="54">
        <f t="shared" ref="BI301:BI421" si="53">BG301/J301</f>
        <v>0.2935064935</v>
      </c>
      <c r="BJ301" s="47">
        <f t="shared" ref="BJ301:BJ743" si="54">$BH301/$J301</f>
        <v>0.1961038961</v>
      </c>
      <c r="BK301" s="55">
        <f t="shared" ref="BK301:BK743" si="55">IFERROR(ROUNDUP(1-BL301/H301,2),I301)</f>
        <v>0.33</v>
      </c>
      <c r="BL301" s="56">
        <f t="shared" ref="BL301:BL743" si="56">FLOOR((AZ301+BA301+BB301+BC301+BE301)/(1-0.33),1)</f>
        <v>739</v>
      </c>
      <c r="BM301" s="57">
        <f t="shared" ref="BM301:BM743" si="57">(BL301-AZ301-BA301-BB301-BC301-BD301*BL301)/BL301</f>
        <v>0.2966170501</v>
      </c>
      <c r="BN301" s="46">
        <f t="shared" ref="BN301:BN743" si="58">P301/100*Q301/100*R301/100</f>
        <v>0.68</v>
      </c>
      <c r="BO301" s="46">
        <v>25.0</v>
      </c>
      <c r="BP301" s="46">
        <v>7.0</v>
      </c>
      <c r="BQ301" s="47">
        <v>1.25</v>
      </c>
      <c r="BR301" s="46">
        <f t="shared" ref="BR301:BR743" si="59">(BO301+CEILING((BN301-1),1)*BP301)*BQ301</f>
        <v>31.25</v>
      </c>
      <c r="BS301" s="46">
        <f t="shared" ref="BS301:BS743" si="60">AZ301-BR301</f>
        <v>131.75</v>
      </c>
      <c r="BT301" s="46" t="s">
        <v>111</v>
      </c>
      <c r="BU301" s="65"/>
      <c r="BV301" s="59"/>
      <c r="BW301" s="59"/>
      <c r="BX301" s="60"/>
      <c r="BY301" s="61" t="str">
        <f t="shared" ref="BY301:BY303" si="61">"https://getfile.dokpub.com/yandex/get/"&amp;S301&amp;"/1.jpg"&amp;", "&amp;"https://getfile.dokpub.com/yandex/get/"&amp;S301&amp;"/2.jpg"&amp;", "&amp;"https://getfile.dokpub.com/yandex/get/"&amp;S301&amp;"/3.jpg"&amp;", "&amp;"https://getfile.dokpub.com/yandex/get/"&amp;S301&amp;"/4.jpg"&amp;", "&amp;"https://getfile.dokpub.com/yandex/get/"&amp;S301&amp;"/5.jpg"</f>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BZ301" s="66" t="s">
        <v>2673</v>
      </c>
      <c r="CA301" s="59" t="s">
        <v>2674</v>
      </c>
      <c r="CB301" s="62"/>
      <c r="CC301" s="59"/>
    </row>
    <row r="302" ht="30.0" customHeight="1">
      <c r="A302" s="71" t="s">
        <v>2675</v>
      </c>
      <c r="B302" s="200" t="s">
        <v>2676</v>
      </c>
      <c r="C302" s="208" t="s">
        <v>106</v>
      </c>
      <c r="D302" s="29">
        <f t="shared" si="45"/>
        <v>0</v>
      </c>
      <c r="E302" s="30" t="s">
        <v>2677</v>
      </c>
      <c r="F302" s="104" t="s">
        <v>2678</v>
      </c>
      <c r="G302" s="105" t="s">
        <v>2679</v>
      </c>
      <c r="H302" s="33">
        <v>1100.0</v>
      </c>
      <c r="I302" s="34">
        <v>0.44999999999999996</v>
      </c>
      <c r="J302" s="35">
        <f t="shared" si="2"/>
        <v>605</v>
      </c>
      <c r="K302" s="22" t="s">
        <v>2680</v>
      </c>
      <c r="L302" s="22" t="s">
        <v>2625</v>
      </c>
      <c r="M302" s="22" t="s">
        <v>2625</v>
      </c>
      <c r="N302" s="37" t="s">
        <v>2626</v>
      </c>
      <c r="O302" s="38">
        <v>110.0</v>
      </c>
      <c r="P302" s="38">
        <v>85.0</v>
      </c>
      <c r="Q302" s="38">
        <v>50.0</v>
      </c>
      <c r="R302" s="38">
        <v>160.0</v>
      </c>
      <c r="S302" s="39" t="s">
        <v>2681</v>
      </c>
      <c r="T302" s="70" t="s">
        <v>2682</v>
      </c>
      <c r="U302" s="38" t="s">
        <v>2683</v>
      </c>
      <c r="V302" s="38" t="s">
        <v>205</v>
      </c>
      <c r="W302" s="38" t="s">
        <v>2630</v>
      </c>
      <c r="X302" s="38">
        <v>315.0</v>
      </c>
      <c r="Y302" s="40" t="s">
        <v>91</v>
      </c>
      <c r="Z302" s="38" t="s">
        <v>1940</v>
      </c>
      <c r="AA302" s="38" t="s">
        <v>2631</v>
      </c>
      <c r="AB302" s="38" t="s">
        <v>93</v>
      </c>
      <c r="AC302" s="107" t="str">
        <f t="shared" si="46"/>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AD302" s="38" t="s">
        <v>95</v>
      </c>
      <c r="AE302" s="75" t="s">
        <v>2633</v>
      </c>
      <c r="AF302" s="38"/>
      <c r="AG302" s="38" t="s">
        <v>98</v>
      </c>
      <c r="AH302" s="38" t="s">
        <v>2634</v>
      </c>
      <c r="AI302" s="44" t="s">
        <v>100</v>
      </c>
      <c r="AJ302" s="44">
        <v>0.0</v>
      </c>
      <c r="AK302" s="63" t="str">
        <f t="shared" si="47"/>
        <v>https://getfile.dokpub.com/yandex/get/https://disk.yandex.ru/d/sB0VeNTKLrXMFQ/v1.mp4</v>
      </c>
      <c r="AL302" s="46" t="s">
        <v>2635</v>
      </c>
      <c r="AM302" s="46" t="s">
        <v>103</v>
      </c>
      <c r="AN302" s="46" t="s">
        <v>104</v>
      </c>
      <c r="AO302" s="46" t="s">
        <v>105</v>
      </c>
      <c r="AP302" s="46" t="s">
        <v>106</v>
      </c>
      <c r="AQ302" s="46">
        <f t="shared" si="48"/>
        <v>726</v>
      </c>
      <c r="AR302" s="47">
        <f t="shared" si="49"/>
        <v>0.34</v>
      </c>
      <c r="AS302" s="46" t="s">
        <v>107</v>
      </c>
      <c r="AT302" s="46" t="s">
        <v>108</v>
      </c>
      <c r="AU302" s="46" t="s">
        <v>109</v>
      </c>
      <c r="AV302" s="46" t="s">
        <v>110</v>
      </c>
      <c r="AW302" s="46" t="s">
        <v>111</v>
      </c>
      <c r="AX302" s="48" t="s">
        <v>112</v>
      </c>
      <c r="AY302" s="49">
        <v>98.0</v>
      </c>
      <c r="AZ302" s="49">
        <v>157.0</v>
      </c>
      <c r="BA302" s="204">
        <f>BA297</f>
        <v>189</v>
      </c>
      <c r="BB302" s="46">
        <v>10.0</v>
      </c>
      <c r="BC302" s="46">
        <v>10.0</v>
      </c>
      <c r="BD302" s="51">
        <v>0.2</v>
      </c>
      <c r="BE302" s="46">
        <f t="shared" si="50"/>
        <v>121</v>
      </c>
      <c r="BF302" s="52"/>
      <c r="BG302" s="53">
        <f t="shared" si="51"/>
        <v>177</v>
      </c>
      <c r="BH302" s="53">
        <f t="shared" si="52"/>
        <v>118</v>
      </c>
      <c r="BI302" s="54">
        <f t="shared" si="53"/>
        <v>0.2925619835</v>
      </c>
      <c r="BJ302" s="47">
        <f t="shared" si="54"/>
        <v>0.1950413223</v>
      </c>
      <c r="BK302" s="55">
        <f t="shared" si="55"/>
        <v>0.34</v>
      </c>
      <c r="BL302" s="56">
        <f t="shared" si="56"/>
        <v>726</v>
      </c>
      <c r="BM302" s="57">
        <f t="shared" si="57"/>
        <v>0.2958677686</v>
      </c>
      <c r="BN302" s="46">
        <f t="shared" si="58"/>
        <v>0.68</v>
      </c>
      <c r="BO302" s="46">
        <v>25.0</v>
      </c>
      <c r="BP302" s="46">
        <v>7.0</v>
      </c>
      <c r="BQ302" s="47">
        <v>1.25</v>
      </c>
      <c r="BR302" s="46">
        <f t="shared" si="59"/>
        <v>31.25</v>
      </c>
      <c r="BS302" s="46">
        <f t="shared" si="60"/>
        <v>125.75</v>
      </c>
      <c r="BT302" s="46" t="s">
        <v>111</v>
      </c>
      <c r="BU302" s="65"/>
      <c r="BV302" s="59"/>
      <c r="BW302" s="59"/>
      <c r="BX302" s="60"/>
      <c r="BY302" s="61" t="str">
        <f t="shared" si="61"/>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BZ302" s="66" t="s">
        <v>2684</v>
      </c>
      <c r="CA302" s="59" t="s">
        <v>2685</v>
      </c>
      <c r="CB302" s="62"/>
      <c r="CC302" s="59"/>
    </row>
    <row r="303" ht="30.0" customHeight="1">
      <c r="A303" s="71" t="s">
        <v>2686</v>
      </c>
      <c r="B303" s="200" t="s">
        <v>2687</v>
      </c>
      <c r="C303" s="205"/>
      <c r="D303" s="29">
        <f t="shared" si="45"/>
        <v>50</v>
      </c>
      <c r="E303" s="30" t="s">
        <v>2688</v>
      </c>
      <c r="F303" s="104" t="s">
        <v>2689</v>
      </c>
      <c r="G303" s="105" t="s">
        <v>2690</v>
      </c>
      <c r="H303" s="33">
        <v>1100.0</v>
      </c>
      <c r="I303" s="34">
        <v>0.44999999999999996</v>
      </c>
      <c r="J303" s="35">
        <f t="shared" si="2"/>
        <v>605</v>
      </c>
      <c r="K303" s="22" t="s">
        <v>2691</v>
      </c>
      <c r="L303" s="22" t="s">
        <v>2625</v>
      </c>
      <c r="M303" s="22" t="s">
        <v>2625</v>
      </c>
      <c r="N303" s="37" t="s">
        <v>2626</v>
      </c>
      <c r="O303" s="38">
        <v>110.0</v>
      </c>
      <c r="P303" s="38">
        <v>85.0</v>
      </c>
      <c r="Q303" s="38">
        <v>50.0</v>
      </c>
      <c r="R303" s="38">
        <v>160.0</v>
      </c>
      <c r="S303" s="39" t="s">
        <v>2692</v>
      </c>
      <c r="T303" s="70" t="s">
        <v>2693</v>
      </c>
      <c r="U303" s="38" t="s">
        <v>2694</v>
      </c>
      <c r="V303" s="38" t="s">
        <v>205</v>
      </c>
      <c r="W303" s="38" t="s">
        <v>2630</v>
      </c>
      <c r="X303" s="38">
        <v>315.0</v>
      </c>
      <c r="Y303" s="40" t="s">
        <v>91</v>
      </c>
      <c r="Z303" s="38" t="s">
        <v>1940</v>
      </c>
      <c r="AA303" s="38" t="s">
        <v>2631</v>
      </c>
      <c r="AB303" s="38" t="s">
        <v>93</v>
      </c>
      <c r="AC303" s="107" t="str">
        <f t="shared" si="46"/>
        <v>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v>
      </c>
      <c r="AD303" s="38" t="s">
        <v>95</v>
      </c>
      <c r="AE303" s="75" t="s">
        <v>2633</v>
      </c>
      <c r="AF303" s="38"/>
      <c r="AG303" s="38" t="s">
        <v>98</v>
      </c>
      <c r="AH303" s="38" t="s">
        <v>2634</v>
      </c>
      <c r="AI303" s="44" t="s">
        <v>100</v>
      </c>
      <c r="AJ303" s="44">
        <v>0.0</v>
      </c>
      <c r="AK303" s="63" t="str">
        <f t="shared" si="47"/>
        <v>https://getfile.dokpub.com/yandex/get/https://disk.yandex.ru/d/sB0VeNTKLrXMFQ/v1.mp4</v>
      </c>
      <c r="AL303" s="46" t="s">
        <v>2635</v>
      </c>
      <c r="AM303" s="46" t="s">
        <v>103</v>
      </c>
      <c r="AN303" s="46" t="s">
        <v>104</v>
      </c>
      <c r="AO303" s="46" t="s">
        <v>105</v>
      </c>
      <c r="AP303" s="46" t="s">
        <v>106</v>
      </c>
      <c r="AQ303" s="46">
        <f t="shared" si="48"/>
        <v>726</v>
      </c>
      <c r="AR303" s="47">
        <f t="shared" si="49"/>
        <v>0.34</v>
      </c>
      <c r="AS303" s="46" t="s">
        <v>107</v>
      </c>
      <c r="AT303" s="46" t="s">
        <v>108</v>
      </c>
      <c r="AU303" s="46" t="s">
        <v>109</v>
      </c>
      <c r="AV303" s="46" t="s">
        <v>110</v>
      </c>
      <c r="AW303" s="46" t="s">
        <v>111</v>
      </c>
      <c r="AX303" s="48" t="s">
        <v>112</v>
      </c>
      <c r="AY303" s="49">
        <v>99.0</v>
      </c>
      <c r="AZ303" s="49">
        <v>159.0</v>
      </c>
      <c r="BA303" s="204">
        <f>BA297</f>
        <v>189</v>
      </c>
      <c r="BB303" s="46">
        <v>10.0</v>
      </c>
      <c r="BC303" s="46">
        <v>10.0</v>
      </c>
      <c r="BD303" s="51">
        <v>0.2</v>
      </c>
      <c r="BE303" s="46">
        <f t="shared" si="50"/>
        <v>121</v>
      </c>
      <c r="BF303" s="52"/>
      <c r="BG303" s="53">
        <f t="shared" si="51"/>
        <v>176</v>
      </c>
      <c r="BH303" s="53">
        <f t="shared" si="52"/>
        <v>116</v>
      </c>
      <c r="BI303" s="54">
        <f t="shared" si="53"/>
        <v>0.2909090909</v>
      </c>
      <c r="BJ303" s="47">
        <f t="shared" si="54"/>
        <v>0.1917355372</v>
      </c>
      <c r="BK303" s="55">
        <f t="shared" si="55"/>
        <v>0.34</v>
      </c>
      <c r="BL303" s="56">
        <f t="shared" si="56"/>
        <v>729</v>
      </c>
      <c r="BM303" s="57">
        <f t="shared" si="57"/>
        <v>0.2951989026</v>
      </c>
      <c r="BN303" s="46">
        <f t="shared" si="58"/>
        <v>0.68</v>
      </c>
      <c r="BO303" s="46">
        <v>25.0</v>
      </c>
      <c r="BP303" s="46">
        <v>7.0</v>
      </c>
      <c r="BQ303" s="47">
        <v>1.25</v>
      </c>
      <c r="BR303" s="46">
        <f t="shared" si="59"/>
        <v>31.25</v>
      </c>
      <c r="BS303" s="46">
        <f t="shared" si="60"/>
        <v>127.75</v>
      </c>
      <c r="BT303" s="46" t="s">
        <v>111</v>
      </c>
      <c r="BU303" s="65"/>
      <c r="BV303" s="59"/>
      <c r="BW303" s="59"/>
      <c r="BX303" s="60"/>
      <c r="BY303" s="61" t="str">
        <f t="shared" si="61"/>
        <v>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v>
      </c>
      <c r="BZ303" s="66" t="s">
        <v>2695</v>
      </c>
      <c r="CA303" s="59" t="s">
        <v>2696</v>
      </c>
      <c r="CB303" s="62"/>
      <c r="CC303" s="59"/>
    </row>
    <row r="304" ht="30.0" customHeight="1">
      <c r="A304" s="71" t="s">
        <v>2686</v>
      </c>
      <c r="B304" s="200" t="s">
        <v>2697</v>
      </c>
      <c r="C304" s="205"/>
      <c r="D304" s="29">
        <f t="shared" si="45"/>
        <v>50</v>
      </c>
      <c r="E304" s="30" t="s">
        <v>2698</v>
      </c>
      <c r="F304" s="104" t="s">
        <v>2699</v>
      </c>
      <c r="G304" s="105" t="s">
        <v>2700</v>
      </c>
      <c r="H304" s="33">
        <v>2600.0</v>
      </c>
      <c r="I304" s="34">
        <v>0.43000000000000005</v>
      </c>
      <c r="J304" s="35">
        <f t="shared" si="2"/>
        <v>1482</v>
      </c>
      <c r="K304" s="22" t="s">
        <v>2701</v>
      </c>
      <c r="L304" s="22" t="s">
        <v>2625</v>
      </c>
      <c r="M304" s="22" t="s">
        <v>2625</v>
      </c>
      <c r="N304" s="37" t="s">
        <v>2626</v>
      </c>
      <c r="O304" s="38">
        <v>270.0</v>
      </c>
      <c r="P304" s="38">
        <v>140.0</v>
      </c>
      <c r="Q304" s="38">
        <v>50.0</v>
      </c>
      <c r="R304" s="38">
        <v>200.0</v>
      </c>
      <c r="S304" s="39" t="s">
        <v>2702</v>
      </c>
      <c r="T304" s="70" t="s">
        <v>2703</v>
      </c>
      <c r="U304" s="38" t="s">
        <v>2694</v>
      </c>
      <c r="V304" s="38" t="s">
        <v>205</v>
      </c>
      <c r="W304" s="38" t="s">
        <v>2630</v>
      </c>
      <c r="X304" s="38">
        <v>315.0</v>
      </c>
      <c r="Y304" s="40" t="s">
        <v>91</v>
      </c>
      <c r="Z304" s="203">
        <v>45383.0</v>
      </c>
      <c r="AA304" s="38" t="s">
        <v>2631</v>
      </c>
      <c r="AB304" s="38" t="s">
        <v>93</v>
      </c>
      <c r="AC304" s="107" t="str">
        <f t="shared" si="46"/>
        <v>https://getfile.dokpub.com/yandex/get/https://disk.yandex.ru/d/_-pFwhlz2ciqzg/1.jpg, https://getfile.dokpub.com/yandex/get/https://disk.yandex.ru/d/_-pFwhlz2ciqzg/2.jpg, https://getfile.dokpub.com/yandex/get/https://disk.yandex.ru/d/_-pFwhlz2ciqzg/3.jpg, https://getfile.dokpub.com/yandex/get/https://disk.yandex.ru/d/_-pFwhlz2ciqzg/4.jpg, https://getfile.dokpub.com/yandex/get/https://disk.yandex.ru/d/_-pFwhlz2ciqzg/5.jpg</v>
      </c>
      <c r="AD304" s="38" t="s">
        <v>95</v>
      </c>
      <c r="AE304" s="75" t="s">
        <v>2633</v>
      </c>
      <c r="AF304" s="38"/>
      <c r="AG304" s="38" t="s">
        <v>98</v>
      </c>
      <c r="AH304" s="38" t="s">
        <v>2634</v>
      </c>
      <c r="AI304" s="44" t="s">
        <v>100</v>
      </c>
      <c r="AJ304" s="44">
        <v>0.0</v>
      </c>
      <c r="AK304" s="63" t="str">
        <f t="shared" si="47"/>
        <v>https://getfile.dokpub.com/yandex/get/https://disk.yandex.ru/d/sB0VeNTKLrXMFQ/v1.mp4</v>
      </c>
      <c r="AL304" s="46" t="s">
        <v>2635</v>
      </c>
      <c r="AM304" s="46" t="s">
        <v>103</v>
      </c>
      <c r="AN304" s="46" t="s">
        <v>104</v>
      </c>
      <c r="AO304" s="46" t="s">
        <v>105</v>
      </c>
      <c r="AP304" s="46" t="s">
        <v>106</v>
      </c>
      <c r="AQ304" s="46">
        <f t="shared" si="48"/>
        <v>1664</v>
      </c>
      <c r="AR304" s="47">
        <f t="shared" si="49"/>
        <v>0.36</v>
      </c>
      <c r="AS304" s="46" t="s">
        <v>107</v>
      </c>
      <c r="AT304" s="46" t="s">
        <v>108</v>
      </c>
      <c r="AU304" s="46" t="s">
        <v>109</v>
      </c>
      <c r="AV304" s="46" t="s">
        <v>110</v>
      </c>
      <c r="AW304" s="46" t="s">
        <v>111</v>
      </c>
      <c r="AX304" s="48" t="s">
        <v>112</v>
      </c>
      <c r="AY304" s="49">
        <v>170.0</v>
      </c>
      <c r="AZ304" s="49">
        <v>239.0</v>
      </c>
      <c r="BA304" s="44">
        <f>BA297*3</f>
        <v>567</v>
      </c>
      <c r="BB304" s="46">
        <v>10.0</v>
      </c>
      <c r="BC304" s="46">
        <v>10.0</v>
      </c>
      <c r="BD304" s="51">
        <v>0.2</v>
      </c>
      <c r="BE304" s="46">
        <f t="shared" si="50"/>
        <v>296.4</v>
      </c>
      <c r="BF304" s="52"/>
      <c r="BG304" s="53">
        <f t="shared" si="51"/>
        <v>428.6</v>
      </c>
      <c r="BH304" s="53">
        <f t="shared" si="52"/>
        <v>359.6</v>
      </c>
      <c r="BI304" s="54">
        <f t="shared" si="53"/>
        <v>0.2892037787</v>
      </c>
      <c r="BJ304" s="47">
        <f t="shared" si="54"/>
        <v>0.2426450742</v>
      </c>
      <c r="BK304" s="55">
        <f t="shared" si="55"/>
        <v>0.36</v>
      </c>
      <c r="BL304" s="56">
        <f t="shared" si="56"/>
        <v>1675</v>
      </c>
      <c r="BM304" s="57">
        <f t="shared" si="57"/>
        <v>0.3068656716</v>
      </c>
      <c r="BN304" s="46">
        <f t="shared" si="58"/>
        <v>1.4</v>
      </c>
      <c r="BO304" s="46">
        <v>25.0</v>
      </c>
      <c r="BP304" s="46">
        <v>7.0</v>
      </c>
      <c r="BQ304" s="47">
        <v>1.25</v>
      </c>
      <c r="BR304" s="46">
        <f t="shared" si="59"/>
        <v>40</v>
      </c>
      <c r="BS304" s="46">
        <f t="shared" si="60"/>
        <v>199</v>
      </c>
      <c r="BT304" s="46" t="s">
        <v>111</v>
      </c>
      <c r="BU304" s="65"/>
      <c r="BV304" s="59"/>
      <c r="BW304" s="59"/>
      <c r="BX304" s="60"/>
      <c r="BY304" s="61"/>
      <c r="BZ304" s="66"/>
      <c r="CA304" s="59"/>
      <c r="CB304" s="62"/>
      <c r="CC304" s="59"/>
    </row>
    <row r="305" ht="30.0" customHeight="1">
      <c r="A305" s="73"/>
      <c r="B305" s="200" t="s">
        <v>2704</v>
      </c>
      <c r="C305" s="208" t="s">
        <v>106</v>
      </c>
      <c r="D305" s="29">
        <f t="shared" si="45"/>
        <v>0</v>
      </c>
      <c r="E305" s="202" t="s">
        <v>2705</v>
      </c>
      <c r="F305" s="104" t="s">
        <v>2706</v>
      </c>
      <c r="G305" s="105" t="s">
        <v>2707</v>
      </c>
      <c r="H305" s="33">
        <v>1100.0</v>
      </c>
      <c r="I305" s="34">
        <v>0.44</v>
      </c>
      <c r="J305" s="35">
        <f t="shared" si="2"/>
        <v>616</v>
      </c>
      <c r="K305" s="22" t="s">
        <v>2708</v>
      </c>
      <c r="L305" s="22" t="s">
        <v>2625</v>
      </c>
      <c r="M305" s="22" t="s">
        <v>2625</v>
      </c>
      <c r="N305" s="37" t="s">
        <v>2626</v>
      </c>
      <c r="O305" s="38">
        <v>110.0</v>
      </c>
      <c r="P305" s="38">
        <v>85.0</v>
      </c>
      <c r="Q305" s="38">
        <v>50.0</v>
      </c>
      <c r="R305" s="38">
        <v>160.0</v>
      </c>
      <c r="S305" s="39" t="s">
        <v>2709</v>
      </c>
      <c r="T305" s="70" t="s">
        <v>2710</v>
      </c>
      <c r="U305" s="38" t="s">
        <v>2711</v>
      </c>
      <c r="V305" s="38" t="s">
        <v>298</v>
      </c>
      <c r="W305" s="38" t="s">
        <v>2630</v>
      </c>
      <c r="X305" s="38">
        <v>315.0</v>
      </c>
      <c r="Y305" s="40" t="s">
        <v>91</v>
      </c>
      <c r="Z305" s="38" t="s">
        <v>1940</v>
      </c>
      <c r="AA305" s="38" t="s">
        <v>2631</v>
      </c>
      <c r="AB305" s="38" t="s">
        <v>93</v>
      </c>
      <c r="AC305" s="107" t="str">
        <f t="shared" si="46"/>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AD305" s="38" t="s">
        <v>95</v>
      </c>
      <c r="AE305" s="75" t="s">
        <v>2633</v>
      </c>
      <c r="AF305" s="38"/>
      <c r="AG305" s="38" t="s">
        <v>98</v>
      </c>
      <c r="AH305" s="38" t="s">
        <v>2634</v>
      </c>
      <c r="AI305" s="44" t="s">
        <v>100</v>
      </c>
      <c r="AJ305" s="44">
        <v>0.0</v>
      </c>
      <c r="AK305" s="45" t="s">
        <v>2712</v>
      </c>
      <c r="AL305" s="46" t="s">
        <v>2635</v>
      </c>
      <c r="AM305" s="46" t="s">
        <v>103</v>
      </c>
      <c r="AN305" s="46" t="s">
        <v>104</v>
      </c>
      <c r="AO305" s="46" t="s">
        <v>105</v>
      </c>
      <c r="AP305" s="46" t="s">
        <v>106</v>
      </c>
      <c r="AQ305" s="46">
        <f t="shared" si="48"/>
        <v>737</v>
      </c>
      <c r="AR305" s="47">
        <f t="shared" si="49"/>
        <v>0.33</v>
      </c>
      <c r="AS305" s="46" t="s">
        <v>107</v>
      </c>
      <c r="AT305" s="46" t="s">
        <v>108</v>
      </c>
      <c r="AU305" s="46" t="s">
        <v>109</v>
      </c>
      <c r="AV305" s="46" t="s">
        <v>110</v>
      </c>
      <c r="AW305" s="46" t="s">
        <v>111</v>
      </c>
      <c r="AX305" s="48" t="s">
        <v>112</v>
      </c>
      <c r="AY305" s="49">
        <v>103.0</v>
      </c>
      <c r="AZ305" s="49">
        <v>163.0</v>
      </c>
      <c r="BA305" s="204">
        <f>BA297</f>
        <v>189</v>
      </c>
      <c r="BB305" s="46">
        <v>10.0</v>
      </c>
      <c r="BC305" s="46">
        <v>10.0</v>
      </c>
      <c r="BD305" s="51">
        <v>0.2</v>
      </c>
      <c r="BE305" s="46">
        <f t="shared" si="50"/>
        <v>123.2</v>
      </c>
      <c r="BF305" s="52"/>
      <c r="BG305" s="53">
        <f t="shared" si="51"/>
        <v>180.8</v>
      </c>
      <c r="BH305" s="53">
        <f t="shared" si="52"/>
        <v>120.8</v>
      </c>
      <c r="BI305" s="54">
        <f t="shared" si="53"/>
        <v>0.2935064935</v>
      </c>
      <c r="BJ305" s="47">
        <f t="shared" si="54"/>
        <v>0.1961038961</v>
      </c>
      <c r="BK305" s="55">
        <f t="shared" si="55"/>
        <v>0.33</v>
      </c>
      <c r="BL305" s="56">
        <f t="shared" si="56"/>
        <v>739</v>
      </c>
      <c r="BM305" s="57">
        <f t="shared" si="57"/>
        <v>0.2966170501</v>
      </c>
      <c r="BN305" s="46">
        <f t="shared" si="58"/>
        <v>0.68</v>
      </c>
      <c r="BO305" s="46">
        <v>25.0</v>
      </c>
      <c r="BP305" s="46">
        <v>7.0</v>
      </c>
      <c r="BQ305" s="47">
        <v>1.25</v>
      </c>
      <c r="BR305" s="46">
        <f t="shared" si="59"/>
        <v>31.25</v>
      </c>
      <c r="BS305" s="46">
        <f t="shared" si="60"/>
        <v>131.75</v>
      </c>
      <c r="BT305" s="46" t="s">
        <v>111</v>
      </c>
      <c r="BU305" s="65"/>
      <c r="BV305" s="59"/>
      <c r="BW305" s="59"/>
      <c r="BX305" s="60"/>
      <c r="BY305" s="61" t="str">
        <f t="shared" ref="BY305:BY323" si="62">"https://getfile.dokpub.com/yandex/get/"&amp;S305&amp;"/1.jpg"&amp;", "&amp;"https://getfile.dokpub.com/yandex/get/"&amp;S305&amp;"/2.jpg"&amp;", "&amp;"https://getfile.dokpub.com/yandex/get/"&amp;S305&amp;"/3.jpg"&amp;", "&amp;"https://getfile.dokpub.com/yandex/get/"&amp;S305&amp;"/4.jpg"&amp;", "&amp;"https://getfile.dokpub.com/yandex/get/"&amp;S305&amp;"/5.jpg"</f>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BZ305" s="66" t="s">
        <v>2713</v>
      </c>
      <c r="CA305" s="59" t="s">
        <v>2714</v>
      </c>
      <c r="CB305" s="62"/>
      <c r="CC305" s="59"/>
    </row>
    <row r="306" ht="30.0" customHeight="1">
      <c r="A306" s="71" t="s">
        <v>2715</v>
      </c>
      <c r="B306" s="200" t="s">
        <v>2716</v>
      </c>
      <c r="C306" s="205"/>
      <c r="D306" s="29">
        <f t="shared" si="45"/>
        <v>50</v>
      </c>
      <c r="E306" s="202" t="s">
        <v>2717</v>
      </c>
      <c r="F306" s="104" t="s">
        <v>2718</v>
      </c>
      <c r="G306" s="105" t="s">
        <v>2719</v>
      </c>
      <c r="H306" s="33">
        <v>1100.0</v>
      </c>
      <c r="I306" s="34">
        <v>0.44999999999999996</v>
      </c>
      <c r="J306" s="35">
        <f t="shared" si="2"/>
        <v>605</v>
      </c>
      <c r="K306" s="22" t="s">
        <v>2720</v>
      </c>
      <c r="L306" s="22" t="s">
        <v>2625</v>
      </c>
      <c r="M306" s="22" t="s">
        <v>2625</v>
      </c>
      <c r="N306" s="37" t="s">
        <v>2626</v>
      </c>
      <c r="O306" s="38">
        <v>110.0</v>
      </c>
      <c r="P306" s="38">
        <v>85.0</v>
      </c>
      <c r="Q306" s="38">
        <v>50.0</v>
      </c>
      <c r="R306" s="38">
        <v>160.0</v>
      </c>
      <c r="S306" s="39" t="s">
        <v>2721</v>
      </c>
      <c r="T306" s="70" t="s">
        <v>2722</v>
      </c>
      <c r="U306" s="38" t="s">
        <v>2723</v>
      </c>
      <c r="V306" s="38" t="s">
        <v>692</v>
      </c>
      <c r="W306" s="38" t="s">
        <v>2630</v>
      </c>
      <c r="X306" s="38">
        <v>315.0</v>
      </c>
      <c r="Y306" s="40" t="s">
        <v>91</v>
      </c>
      <c r="Z306" s="38" t="s">
        <v>1940</v>
      </c>
      <c r="AA306" s="38" t="s">
        <v>2631</v>
      </c>
      <c r="AB306" s="38" t="s">
        <v>93</v>
      </c>
      <c r="AC306" s="107" t="str">
        <f t="shared" si="46"/>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AD306" s="38" t="s">
        <v>95</v>
      </c>
      <c r="AE306" s="75" t="s">
        <v>2633</v>
      </c>
      <c r="AF306" s="38"/>
      <c r="AG306" s="38" t="s">
        <v>98</v>
      </c>
      <c r="AH306" s="38" t="s">
        <v>2634</v>
      </c>
      <c r="AI306" s="44" t="s">
        <v>100</v>
      </c>
      <c r="AJ306" s="44">
        <v>0.0</v>
      </c>
      <c r="AK306" s="63" t="str">
        <f t="shared" ref="AK306:AK309" si="63">"https://getfile.dokpub.com/yandex/get/"&amp;AE306&amp;"/v1.mp4"</f>
        <v>https://getfile.dokpub.com/yandex/get/https://disk.yandex.ru/d/sB0VeNTKLrXMFQ/v1.mp4</v>
      </c>
      <c r="AL306" s="46" t="s">
        <v>2635</v>
      </c>
      <c r="AM306" s="46" t="s">
        <v>103</v>
      </c>
      <c r="AN306" s="46" t="s">
        <v>104</v>
      </c>
      <c r="AO306" s="46" t="s">
        <v>105</v>
      </c>
      <c r="AP306" s="46" t="s">
        <v>106</v>
      </c>
      <c r="AQ306" s="46">
        <f t="shared" si="48"/>
        <v>726</v>
      </c>
      <c r="AR306" s="47">
        <f t="shared" si="49"/>
        <v>0.34</v>
      </c>
      <c r="AS306" s="46" t="s">
        <v>107</v>
      </c>
      <c r="AT306" s="46" t="s">
        <v>108</v>
      </c>
      <c r="AU306" s="46" t="s">
        <v>109</v>
      </c>
      <c r="AV306" s="46" t="s">
        <v>110</v>
      </c>
      <c r="AW306" s="46" t="s">
        <v>111</v>
      </c>
      <c r="AX306" s="48" t="s">
        <v>112</v>
      </c>
      <c r="AY306" s="49">
        <v>98.0</v>
      </c>
      <c r="AZ306" s="49">
        <v>157.0</v>
      </c>
      <c r="BA306" s="204">
        <f>BA297</f>
        <v>189</v>
      </c>
      <c r="BB306" s="46">
        <v>10.0</v>
      </c>
      <c r="BC306" s="46">
        <v>10.0</v>
      </c>
      <c r="BD306" s="51">
        <v>0.2</v>
      </c>
      <c r="BE306" s="46">
        <f t="shared" si="50"/>
        <v>121</v>
      </c>
      <c r="BF306" s="52"/>
      <c r="BG306" s="53">
        <f t="shared" si="51"/>
        <v>177</v>
      </c>
      <c r="BH306" s="53">
        <f t="shared" si="52"/>
        <v>118</v>
      </c>
      <c r="BI306" s="54">
        <f t="shared" si="53"/>
        <v>0.2925619835</v>
      </c>
      <c r="BJ306" s="47">
        <f t="shared" si="54"/>
        <v>0.1950413223</v>
      </c>
      <c r="BK306" s="55">
        <f t="shared" si="55"/>
        <v>0.34</v>
      </c>
      <c r="BL306" s="56">
        <f t="shared" si="56"/>
        <v>726</v>
      </c>
      <c r="BM306" s="57">
        <f t="shared" si="57"/>
        <v>0.2958677686</v>
      </c>
      <c r="BN306" s="46">
        <f t="shared" si="58"/>
        <v>0.68</v>
      </c>
      <c r="BO306" s="46">
        <v>25.0</v>
      </c>
      <c r="BP306" s="46">
        <v>7.0</v>
      </c>
      <c r="BQ306" s="47">
        <v>1.25</v>
      </c>
      <c r="BR306" s="46">
        <f t="shared" si="59"/>
        <v>31.25</v>
      </c>
      <c r="BS306" s="46">
        <f t="shared" si="60"/>
        <v>125.75</v>
      </c>
      <c r="BT306" s="46" t="s">
        <v>111</v>
      </c>
      <c r="BU306" s="65"/>
      <c r="BV306" s="59"/>
      <c r="BW306" s="59"/>
      <c r="BX306" s="60"/>
      <c r="BY306" s="61" t="str">
        <f t="shared" si="62"/>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BZ306" s="66" t="s">
        <v>2724</v>
      </c>
      <c r="CA306" s="59" t="s">
        <v>2725</v>
      </c>
      <c r="CB306" s="62"/>
      <c r="CC306" s="59"/>
    </row>
    <row r="307" ht="30.0" customHeight="1">
      <c r="A307" s="73"/>
      <c r="B307" s="200" t="s">
        <v>2726</v>
      </c>
      <c r="C307" s="160"/>
      <c r="D307" s="29">
        <f t="shared" si="45"/>
        <v>50</v>
      </c>
      <c r="E307" s="30" t="s">
        <v>2727</v>
      </c>
      <c r="F307" s="104" t="s">
        <v>2728</v>
      </c>
      <c r="G307" s="105" t="s">
        <v>2729</v>
      </c>
      <c r="H307" s="33">
        <v>1100.0</v>
      </c>
      <c r="I307" s="34">
        <v>0.44999999999999996</v>
      </c>
      <c r="J307" s="35">
        <f t="shared" si="2"/>
        <v>605</v>
      </c>
      <c r="K307" s="22" t="s">
        <v>2730</v>
      </c>
      <c r="L307" s="22" t="s">
        <v>2625</v>
      </c>
      <c r="M307" s="22" t="s">
        <v>2625</v>
      </c>
      <c r="N307" s="37" t="s">
        <v>2626</v>
      </c>
      <c r="O307" s="38">
        <v>110.0</v>
      </c>
      <c r="P307" s="38">
        <v>85.0</v>
      </c>
      <c r="Q307" s="38">
        <v>50.0</v>
      </c>
      <c r="R307" s="38">
        <v>160.0</v>
      </c>
      <c r="S307" s="39" t="s">
        <v>2731</v>
      </c>
      <c r="T307" s="70" t="s">
        <v>2732</v>
      </c>
      <c r="U307" s="38" t="s">
        <v>2733</v>
      </c>
      <c r="V307" s="38" t="s">
        <v>588</v>
      </c>
      <c r="W307" s="38" t="s">
        <v>2630</v>
      </c>
      <c r="X307" s="38">
        <v>315.0</v>
      </c>
      <c r="Y307" s="40" t="s">
        <v>91</v>
      </c>
      <c r="Z307" s="38" t="s">
        <v>1940</v>
      </c>
      <c r="AA307" s="38" t="s">
        <v>2631</v>
      </c>
      <c r="AB307" s="38" t="s">
        <v>93</v>
      </c>
      <c r="AC307" s="107" t="str">
        <f t="shared" si="46"/>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AD307" s="38" t="s">
        <v>95</v>
      </c>
      <c r="AE307" s="75" t="s">
        <v>2633</v>
      </c>
      <c r="AF307" s="38"/>
      <c r="AG307" s="38" t="s">
        <v>98</v>
      </c>
      <c r="AH307" s="38" t="s">
        <v>2634</v>
      </c>
      <c r="AI307" s="44" t="s">
        <v>100</v>
      </c>
      <c r="AJ307" s="44">
        <v>0.0</v>
      </c>
      <c r="AK307" s="63" t="str">
        <f t="shared" si="63"/>
        <v>https://getfile.dokpub.com/yandex/get/https://disk.yandex.ru/d/sB0VeNTKLrXMFQ/v1.mp4</v>
      </c>
      <c r="AL307" s="46" t="s">
        <v>2635</v>
      </c>
      <c r="AM307" s="46" t="s">
        <v>103</v>
      </c>
      <c r="AN307" s="46" t="s">
        <v>104</v>
      </c>
      <c r="AO307" s="46" t="s">
        <v>105</v>
      </c>
      <c r="AP307" s="46" t="s">
        <v>106</v>
      </c>
      <c r="AQ307" s="46">
        <f t="shared" si="48"/>
        <v>726</v>
      </c>
      <c r="AR307" s="47">
        <f t="shared" si="49"/>
        <v>0.34</v>
      </c>
      <c r="AS307" s="46" t="s">
        <v>107</v>
      </c>
      <c r="AT307" s="46" t="s">
        <v>108</v>
      </c>
      <c r="AU307" s="46" t="s">
        <v>109</v>
      </c>
      <c r="AV307" s="46" t="s">
        <v>110</v>
      </c>
      <c r="AW307" s="46" t="s">
        <v>111</v>
      </c>
      <c r="AX307" s="48" t="s">
        <v>112</v>
      </c>
      <c r="AY307" s="49">
        <v>98.0</v>
      </c>
      <c r="AZ307" s="49">
        <v>157.0</v>
      </c>
      <c r="BA307" s="204">
        <f>BA297</f>
        <v>189</v>
      </c>
      <c r="BB307" s="46">
        <v>10.0</v>
      </c>
      <c r="BC307" s="46">
        <v>10.0</v>
      </c>
      <c r="BD307" s="51">
        <v>0.2</v>
      </c>
      <c r="BE307" s="46">
        <f t="shared" si="50"/>
        <v>121</v>
      </c>
      <c r="BF307" s="52"/>
      <c r="BG307" s="53">
        <f t="shared" si="51"/>
        <v>177</v>
      </c>
      <c r="BH307" s="53">
        <f t="shared" si="52"/>
        <v>118</v>
      </c>
      <c r="BI307" s="54">
        <f t="shared" si="53"/>
        <v>0.2925619835</v>
      </c>
      <c r="BJ307" s="47">
        <f t="shared" si="54"/>
        <v>0.1950413223</v>
      </c>
      <c r="BK307" s="55">
        <f t="shared" si="55"/>
        <v>0.34</v>
      </c>
      <c r="BL307" s="56">
        <f t="shared" si="56"/>
        <v>726</v>
      </c>
      <c r="BM307" s="57">
        <f t="shared" si="57"/>
        <v>0.2958677686</v>
      </c>
      <c r="BN307" s="46">
        <f t="shared" si="58"/>
        <v>0.68</v>
      </c>
      <c r="BO307" s="46">
        <v>25.0</v>
      </c>
      <c r="BP307" s="46">
        <v>7.0</v>
      </c>
      <c r="BQ307" s="47">
        <v>1.25</v>
      </c>
      <c r="BR307" s="46">
        <f t="shared" si="59"/>
        <v>31.25</v>
      </c>
      <c r="BS307" s="46">
        <f t="shared" si="60"/>
        <v>125.75</v>
      </c>
      <c r="BT307" s="46" t="s">
        <v>111</v>
      </c>
      <c r="BU307" s="65"/>
      <c r="BV307" s="59"/>
      <c r="BW307" s="59"/>
      <c r="BX307" s="60"/>
      <c r="BY307" s="61" t="str">
        <f t="shared" si="62"/>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BZ307" s="66" t="s">
        <v>2734</v>
      </c>
      <c r="CA307" s="59" t="s">
        <v>2735</v>
      </c>
      <c r="CB307" s="62"/>
      <c r="CC307" s="59"/>
    </row>
    <row r="308" ht="30.0" customHeight="1">
      <c r="A308" s="26" t="s">
        <v>2736</v>
      </c>
      <c r="B308" s="209" t="s">
        <v>2737</v>
      </c>
      <c r="C308" s="156" t="s">
        <v>106</v>
      </c>
      <c r="D308" s="29">
        <f t="shared" si="45"/>
        <v>0</v>
      </c>
      <c r="E308" s="30" t="s">
        <v>2738</v>
      </c>
      <c r="F308" s="104" t="s">
        <v>2739</v>
      </c>
      <c r="G308" s="112" t="s">
        <v>2740</v>
      </c>
      <c r="H308" s="33">
        <v>1100.0</v>
      </c>
      <c r="I308" s="34">
        <v>0.45</v>
      </c>
      <c r="J308" s="35">
        <f t="shared" si="2"/>
        <v>605</v>
      </c>
      <c r="K308" s="22" t="s">
        <v>2741</v>
      </c>
      <c r="L308" s="22" t="s">
        <v>2662</v>
      </c>
      <c r="M308" s="22" t="s">
        <v>2662</v>
      </c>
      <c r="N308" s="37" t="s">
        <v>2626</v>
      </c>
      <c r="O308" s="38">
        <v>110.0</v>
      </c>
      <c r="P308" s="38">
        <v>85.0</v>
      </c>
      <c r="Q308" s="38">
        <v>50.0</v>
      </c>
      <c r="R308" s="38">
        <v>160.0</v>
      </c>
      <c r="S308" s="38"/>
      <c r="T308" s="38"/>
      <c r="U308" s="38" t="s">
        <v>2742</v>
      </c>
      <c r="V308" s="38" t="s">
        <v>2743</v>
      </c>
      <c r="W308" s="38" t="s">
        <v>2630</v>
      </c>
      <c r="X308" s="207">
        <v>370.0</v>
      </c>
      <c r="Y308" s="40" t="s">
        <v>91</v>
      </c>
      <c r="Z308" s="38">
        <v>0.45</v>
      </c>
      <c r="AA308" s="207" t="s">
        <v>1941</v>
      </c>
      <c r="AB308" s="38" t="s">
        <v>93</v>
      </c>
      <c r="AC308" s="107" t="str">
        <f t="shared" ref="AC308:AC311" si="64">"https://getfile.dokpub.com/yandex/get/"&amp;S308&amp;"/1.jpg"&amp;", "&amp;"https://getfile.dokpub.com/yandex/get/"&amp;S308&amp;"/2.jpg"&amp;", "&amp;"https://getfile.dokpub.com/yandex/get/"&amp;S308&amp;"/3.jpg"&amp;", "&amp;"https://getfile.dokpub.com/yandex/get/"&amp;S308&amp;"/4.jpg"&amp;", "&amp;"https://getfile.dokpub.com/yandex/get/"&amp;S308&amp;"/5.jpg"&amp;", "&amp;"https://getfile.dokpub.com/yandex/get/"&amp;S308&amp;"/6.jpg"&amp;""</f>
        <v>https://getfile.dokpub.com/yandex/get//1.jpg, https://getfile.dokpub.com/yandex/get//2.jpg, https://getfile.dokpub.com/yandex/get//3.jpg, https://getfile.dokpub.com/yandex/get//4.jpg, https://getfile.dokpub.com/yandex/get//5.jpg, https://getfile.dokpub.com/yandex/get//6.jpg</v>
      </c>
      <c r="AD308" s="38" t="s">
        <v>95</v>
      </c>
      <c r="AE308" s="75" t="s">
        <v>2633</v>
      </c>
      <c r="AF308" s="38"/>
      <c r="AG308" s="38" t="s">
        <v>98</v>
      </c>
      <c r="AH308" s="38" t="s">
        <v>2634</v>
      </c>
      <c r="AI308" s="44" t="s">
        <v>100</v>
      </c>
      <c r="AJ308" s="44">
        <v>0.0</v>
      </c>
      <c r="AK308" s="63" t="str">
        <f t="shared" si="63"/>
        <v>https://getfile.dokpub.com/yandex/get/https://disk.yandex.ru/d/sB0VeNTKLrXMFQ/v1.mp4</v>
      </c>
      <c r="AL308" s="46" t="s">
        <v>2635</v>
      </c>
      <c r="AM308" s="46" t="s">
        <v>103</v>
      </c>
      <c r="AN308" s="46" t="s">
        <v>104</v>
      </c>
      <c r="AO308" s="46" t="s">
        <v>105</v>
      </c>
      <c r="AP308" s="46" t="s">
        <v>106</v>
      </c>
      <c r="AQ308" s="46">
        <f t="shared" si="48"/>
        <v>715</v>
      </c>
      <c r="AR308" s="47">
        <f t="shared" si="49"/>
        <v>0.35</v>
      </c>
      <c r="AS308" s="46" t="s">
        <v>107</v>
      </c>
      <c r="AT308" s="46" t="s">
        <v>108</v>
      </c>
      <c r="AU308" s="46" t="s">
        <v>109</v>
      </c>
      <c r="AV308" s="46" t="s">
        <v>110</v>
      </c>
      <c r="AW308" s="46" t="s">
        <v>111</v>
      </c>
      <c r="AX308" s="48" t="s">
        <v>112</v>
      </c>
      <c r="AY308" s="49">
        <v>100.0</v>
      </c>
      <c r="AZ308" s="49">
        <v>160.0</v>
      </c>
      <c r="BA308" s="86">
        <f>IFERROR(__xludf.DUMMYFUNCTION("IMPORTRANGE(""https://docs.google.com/spreadsheets/d/1K9FdSDDcIaIccULM3XeD8ehMwbjQB3kapl3RppOhYx4/edit?usp=sharing"",""D69"")"),189.0)</f>
        <v>189</v>
      </c>
      <c r="BB308" s="46">
        <v>10.0</v>
      </c>
      <c r="BC308" s="46">
        <v>10.0</v>
      </c>
      <c r="BD308" s="51">
        <v>0.2</v>
      </c>
      <c r="BE308" s="46">
        <v>114.4</v>
      </c>
      <c r="BF308" s="52"/>
      <c r="BG308" s="53">
        <f t="shared" si="51"/>
        <v>181.6</v>
      </c>
      <c r="BH308" s="53">
        <f t="shared" si="52"/>
        <v>121.6</v>
      </c>
      <c r="BI308" s="54">
        <f t="shared" si="53"/>
        <v>0.3001652893</v>
      </c>
      <c r="BJ308" s="47">
        <f t="shared" si="54"/>
        <v>0.2009917355</v>
      </c>
      <c r="BK308" s="55">
        <f t="shared" si="55"/>
        <v>0.35</v>
      </c>
      <c r="BL308" s="56">
        <f t="shared" si="56"/>
        <v>721</v>
      </c>
      <c r="BM308" s="57">
        <f t="shared" si="57"/>
        <v>0.2882108183</v>
      </c>
      <c r="BN308" s="46">
        <f t="shared" si="58"/>
        <v>0.68</v>
      </c>
      <c r="BO308" s="46">
        <v>25.0</v>
      </c>
      <c r="BP308" s="46">
        <v>7.0</v>
      </c>
      <c r="BQ308" s="47">
        <v>1.25</v>
      </c>
      <c r="BR308" s="46">
        <f t="shared" si="59"/>
        <v>31.25</v>
      </c>
      <c r="BS308" s="46">
        <f t="shared" si="60"/>
        <v>128.75</v>
      </c>
      <c r="BT308" s="46" t="s">
        <v>111</v>
      </c>
      <c r="BU308" s="124"/>
      <c r="BV308" s="125" t="str">
        <f>IFERROR(__xludf.DUMMYFUNCTION("IMPORTRANGE(""https://docs.google.com/spreadsheets/d/1K9FdSDDcIaIccULM3XeD8ehMwbjQB3kapl3RppOhYx4/edit?usp=sharing"",""B69"")"),"Флок Лэзертач")</f>
        <v>Флок Лэзертач</v>
      </c>
      <c r="BW308" s="59"/>
      <c r="BX308" s="60"/>
      <c r="BY308" s="61" t="str">
        <f t="shared" si="62"/>
        <v>https://getfile.dokpub.com/yandex/get//1.jpg, https://getfile.dokpub.com/yandex/get//2.jpg, https://getfile.dokpub.com/yandex/get//3.jpg, https://getfile.dokpub.com/yandex/get//4.jpg, https://getfile.dokpub.com/yandex/get//5.jpg</v>
      </c>
      <c r="BZ308" s="66" t="s">
        <v>2734</v>
      </c>
      <c r="CA308" s="59" t="s">
        <v>2735</v>
      </c>
      <c r="CB308" s="62"/>
      <c r="CC308" s="59"/>
    </row>
    <row r="309" ht="30.0" customHeight="1">
      <c r="A309" s="26" t="s">
        <v>2736</v>
      </c>
      <c r="B309" s="209" t="s">
        <v>2744</v>
      </c>
      <c r="C309" s="156" t="s">
        <v>106</v>
      </c>
      <c r="D309" s="29">
        <f t="shared" si="45"/>
        <v>0</v>
      </c>
      <c r="E309" s="30" t="s">
        <v>2745</v>
      </c>
      <c r="F309" s="104" t="s">
        <v>2746</v>
      </c>
      <c r="G309" s="112" t="s">
        <v>2747</v>
      </c>
      <c r="H309" s="33">
        <v>2600.0</v>
      </c>
      <c r="I309" s="34">
        <v>0.56</v>
      </c>
      <c r="J309" s="35">
        <f t="shared" si="2"/>
        <v>1144</v>
      </c>
      <c r="K309" s="22" t="s">
        <v>2748</v>
      </c>
      <c r="L309" s="22" t="s">
        <v>2662</v>
      </c>
      <c r="M309" s="22" t="s">
        <v>2662</v>
      </c>
      <c r="N309" s="37" t="s">
        <v>2626</v>
      </c>
      <c r="O309" s="38">
        <v>270.0</v>
      </c>
      <c r="P309" s="38">
        <v>140.0</v>
      </c>
      <c r="Q309" s="38">
        <v>50.0</v>
      </c>
      <c r="R309" s="38">
        <v>200.0</v>
      </c>
      <c r="S309" s="38"/>
      <c r="T309" s="38"/>
      <c r="U309" s="38" t="s">
        <v>2742</v>
      </c>
      <c r="V309" s="38" t="s">
        <v>2743</v>
      </c>
      <c r="W309" s="38" t="s">
        <v>2630</v>
      </c>
      <c r="X309" s="207">
        <v>370.0</v>
      </c>
      <c r="Y309" s="40" t="s">
        <v>91</v>
      </c>
      <c r="Z309" s="38">
        <v>1.4</v>
      </c>
      <c r="AA309" s="207" t="s">
        <v>1941</v>
      </c>
      <c r="AB309" s="38" t="s">
        <v>93</v>
      </c>
      <c r="AC309" s="107" t="str">
        <f t="shared" si="64"/>
        <v>https://getfile.dokpub.com/yandex/get//1.jpg, https://getfile.dokpub.com/yandex/get//2.jpg, https://getfile.dokpub.com/yandex/get//3.jpg, https://getfile.dokpub.com/yandex/get//4.jpg, https://getfile.dokpub.com/yandex/get//5.jpg, https://getfile.dokpub.com/yandex/get//6.jpg</v>
      </c>
      <c r="AD309" s="38" t="s">
        <v>95</v>
      </c>
      <c r="AE309" s="75" t="s">
        <v>2633</v>
      </c>
      <c r="AF309" s="38"/>
      <c r="AG309" s="38" t="s">
        <v>98</v>
      </c>
      <c r="AH309" s="38" t="s">
        <v>2634</v>
      </c>
      <c r="AI309" s="44" t="s">
        <v>100</v>
      </c>
      <c r="AJ309" s="44">
        <v>0.0</v>
      </c>
      <c r="AK309" s="63" t="str">
        <f t="shared" si="63"/>
        <v>https://getfile.dokpub.com/yandex/get/https://disk.yandex.ru/d/sB0VeNTKLrXMFQ/v1.mp4</v>
      </c>
      <c r="AL309" s="46" t="s">
        <v>2635</v>
      </c>
      <c r="AM309" s="46" t="s">
        <v>103</v>
      </c>
      <c r="AN309" s="46" t="s">
        <v>104</v>
      </c>
      <c r="AO309" s="46" t="s">
        <v>105</v>
      </c>
      <c r="AP309" s="46" t="s">
        <v>106</v>
      </c>
      <c r="AQ309" s="46">
        <f t="shared" si="48"/>
        <v>1378</v>
      </c>
      <c r="AR309" s="47">
        <f t="shared" si="49"/>
        <v>0.47</v>
      </c>
      <c r="AS309" s="46" t="s">
        <v>107</v>
      </c>
      <c r="AT309" s="46" t="s">
        <v>108</v>
      </c>
      <c r="AU309" s="46" t="s">
        <v>109</v>
      </c>
      <c r="AV309" s="46" t="s">
        <v>110</v>
      </c>
      <c r="AW309" s="46" t="s">
        <v>111</v>
      </c>
      <c r="AX309" s="48" t="s">
        <v>112</v>
      </c>
      <c r="AY309" s="49">
        <v>100.0</v>
      </c>
      <c r="AZ309" s="49">
        <v>239.0</v>
      </c>
      <c r="BA309" s="44">
        <f>BA308*3</f>
        <v>567</v>
      </c>
      <c r="BB309" s="46">
        <v>10.0</v>
      </c>
      <c r="BC309" s="46">
        <v>10.0</v>
      </c>
      <c r="BD309" s="51">
        <v>0.2</v>
      </c>
      <c r="BE309" s="46">
        <v>114.4</v>
      </c>
      <c r="BF309" s="52"/>
      <c r="BG309" s="53">
        <f t="shared" si="51"/>
        <v>342.6</v>
      </c>
      <c r="BH309" s="53">
        <f t="shared" si="52"/>
        <v>203.6</v>
      </c>
      <c r="BI309" s="54">
        <f t="shared" si="53"/>
        <v>0.2994755245</v>
      </c>
      <c r="BJ309" s="47">
        <f t="shared" si="54"/>
        <v>0.177972028</v>
      </c>
      <c r="BK309" s="55">
        <f t="shared" si="55"/>
        <v>0.47</v>
      </c>
      <c r="BL309" s="56">
        <f t="shared" si="56"/>
        <v>1403</v>
      </c>
      <c r="BM309" s="57">
        <f t="shared" si="57"/>
        <v>0.2112615823</v>
      </c>
      <c r="BN309" s="46">
        <f t="shared" si="58"/>
        <v>1.4</v>
      </c>
      <c r="BO309" s="46">
        <v>25.0</v>
      </c>
      <c r="BP309" s="46">
        <v>7.0</v>
      </c>
      <c r="BQ309" s="47">
        <v>1.25</v>
      </c>
      <c r="BR309" s="46">
        <f t="shared" si="59"/>
        <v>40</v>
      </c>
      <c r="BS309" s="46">
        <f t="shared" si="60"/>
        <v>199</v>
      </c>
      <c r="BT309" s="46" t="s">
        <v>111</v>
      </c>
      <c r="BU309" s="65"/>
      <c r="BV309" s="59"/>
      <c r="BW309" s="59"/>
      <c r="BX309" s="60"/>
      <c r="BY309" s="61" t="str">
        <f t="shared" si="62"/>
        <v>https://getfile.dokpub.com/yandex/get//1.jpg, https://getfile.dokpub.com/yandex/get//2.jpg, https://getfile.dokpub.com/yandex/get//3.jpg, https://getfile.dokpub.com/yandex/get//4.jpg, https://getfile.dokpub.com/yandex/get//5.jpg</v>
      </c>
      <c r="BZ309" s="66" t="s">
        <v>2734</v>
      </c>
      <c r="CA309" s="59" t="s">
        <v>2735</v>
      </c>
      <c r="CB309" s="62"/>
      <c r="CC309" s="59"/>
    </row>
    <row r="310" ht="30.0" customHeight="1">
      <c r="A310" s="26" t="s">
        <v>2736</v>
      </c>
      <c r="B310" s="210" t="s">
        <v>2749</v>
      </c>
      <c r="C310" s="156"/>
      <c r="D310" s="211">
        <v>50.0</v>
      </c>
      <c r="E310" s="30" t="s">
        <v>2750</v>
      </c>
      <c r="F310" s="104" t="s">
        <v>2751</v>
      </c>
      <c r="G310" s="212" t="s">
        <v>2752</v>
      </c>
      <c r="H310" s="33">
        <v>1100.0</v>
      </c>
      <c r="I310" s="34">
        <v>0.44</v>
      </c>
      <c r="J310" s="35">
        <f t="shared" si="2"/>
        <v>616</v>
      </c>
      <c r="K310" s="22" t="s">
        <v>2741</v>
      </c>
      <c r="L310" s="22" t="s">
        <v>2662</v>
      </c>
      <c r="M310" s="22" t="s">
        <v>2662</v>
      </c>
      <c r="N310" s="37" t="s">
        <v>2626</v>
      </c>
      <c r="O310" s="38">
        <v>110.0</v>
      </c>
      <c r="P310" s="38">
        <v>85.0</v>
      </c>
      <c r="Q310" s="38">
        <v>50.0</v>
      </c>
      <c r="R310" s="38">
        <v>160.0</v>
      </c>
      <c r="S310" s="39" t="s">
        <v>2753</v>
      </c>
      <c r="T310" s="70" t="s">
        <v>2754</v>
      </c>
      <c r="U310" s="38" t="s">
        <v>2755</v>
      </c>
      <c r="V310" s="38" t="s">
        <v>914</v>
      </c>
      <c r="W310" s="38" t="s">
        <v>2630</v>
      </c>
      <c r="X310" s="207">
        <v>370.0</v>
      </c>
      <c r="Y310" s="40" t="s">
        <v>91</v>
      </c>
      <c r="Z310" s="38" t="s">
        <v>1940</v>
      </c>
      <c r="AA310" s="207" t="s">
        <v>1941</v>
      </c>
      <c r="AB310" s="38" t="s">
        <v>93</v>
      </c>
      <c r="AC310" s="107" t="str">
        <f t="shared" si="64"/>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v>
      </c>
      <c r="AD310" s="38" t="s">
        <v>95</v>
      </c>
      <c r="AE310" s="75" t="s">
        <v>2633</v>
      </c>
      <c r="AF310" s="59"/>
      <c r="AG310" s="38" t="s">
        <v>98</v>
      </c>
      <c r="AH310" s="38" t="s">
        <v>2634</v>
      </c>
      <c r="AI310" s="44" t="s">
        <v>100</v>
      </c>
      <c r="AJ310" s="44">
        <v>0.0</v>
      </c>
      <c r="AK310" s="45"/>
      <c r="AL310" s="46" t="s">
        <v>2635</v>
      </c>
      <c r="AM310" s="46" t="s">
        <v>103</v>
      </c>
      <c r="AN310" s="46" t="s">
        <v>104</v>
      </c>
      <c r="AO310" s="46" t="s">
        <v>105</v>
      </c>
      <c r="AP310" s="46" t="s">
        <v>106</v>
      </c>
      <c r="AQ310" s="46">
        <f t="shared" si="48"/>
        <v>737</v>
      </c>
      <c r="AR310" s="47">
        <f t="shared" si="49"/>
        <v>0.33</v>
      </c>
      <c r="AS310" s="46" t="s">
        <v>107</v>
      </c>
      <c r="AT310" s="46" t="s">
        <v>108</v>
      </c>
      <c r="AU310" s="46" t="s">
        <v>109</v>
      </c>
      <c r="AV310" s="46" t="s">
        <v>110</v>
      </c>
      <c r="AW310" s="46" t="s">
        <v>111</v>
      </c>
      <c r="AX310" s="48" t="s">
        <v>112</v>
      </c>
      <c r="AY310" s="49">
        <v>103.0</v>
      </c>
      <c r="AZ310" s="49">
        <v>163.0</v>
      </c>
      <c r="BA310" s="44">
        <f>BA308</f>
        <v>189</v>
      </c>
      <c r="BB310" s="46">
        <v>10.0</v>
      </c>
      <c r="BC310" s="46">
        <v>10.0</v>
      </c>
      <c r="BD310" s="51">
        <v>0.2</v>
      </c>
      <c r="BE310" s="46">
        <f>J310*BD310</f>
        <v>123.2</v>
      </c>
      <c r="BF310" s="52"/>
      <c r="BG310" s="53">
        <f t="shared" si="51"/>
        <v>180.8</v>
      </c>
      <c r="BH310" s="53">
        <f t="shared" si="52"/>
        <v>120.8</v>
      </c>
      <c r="BI310" s="54">
        <f t="shared" si="53"/>
        <v>0.2935064935</v>
      </c>
      <c r="BJ310" s="47">
        <f t="shared" si="54"/>
        <v>0.1961038961</v>
      </c>
      <c r="BK310" s="55">
        <f t="shared" si="55"/>
        <v>0.33</v>
      </c>
      <c r="BL310" s="56">
        <f t="shared" si="56"/>
        <v>739</v>
      </c>
      <c r="BM310" s="57">
        <f t="shared" si="57"/>
        <v>0.2966170501</v>
      </c>
      <c r="BN310" s="46">
        <f t="shared" si="58"/>
        <v>0.68</v>
      </c>
      <c r="BO310" s="46">
        <v>25.0</v>
      </c>
      <c r="BP310" s="46">
        <v>7.0</v>
      </c>
      <c r="BQ310" s="47">
        <v>1.25</v>
      </c>
      <c r="BR310" s="46">
        <f t="shared" si="59"/>
        <v>31.25</v>
      </c>
      <c r="BS310" s="46">
        <f t="shared" si="60"/>
        <v>131.75</v>
      </c>
      <c r="BT310" s="46" t="s">
        <v>111</v>
      </c>
      <c r="BU310" s="65"/>
      <c r="BV310" s="59"/>
      <c r="BW310" s="59"/>
      <c r="BX310" s="60"/>
      <c r="BY310" s="61" t="str">
        <f t="shared" si="62"/>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v>
      </c>
      <c r="BZ310" s="66" t="s">
        <v>2756</v>
      </c>
      <c r="CA310" s="59" t="s">
        <v>2757</v>
      </c>
      <c r="CB310" s="62"/>
      <c r="CC310" s="59"/>
    </row>
    <row r="311" ht="30.0" customHeight="1">
      <c r="A311" s="26" t="s">
        <v>2736</v>
      </c>
      <c r="B311" s="210" t="s">
        <v>2758</v>
      </c>
      <c r="C311" s="156"/>
      <c r="D311" s="211">
        <v>50.0</v>
      </c>
      <c r="E311" s="30" t="s">
        <v>2759</v>
      </c>
      <c r="F311" s="104" t="s">
        <v>2760</v>
      </c>
      <c r="G311" s="158" t="s">
        <v>2761</v>
      </c>
      <c r="H311" s="33">
        <v>2600.0</v>
      </c>
      <c r="I311" s="34">
        <v>0.52</v>
      </c>
      <c r="J311" s="35">
        <f t="shared" si="2"/>
        <v>1248</v>
      </c>
      <c r="K311" s="22" t="s">
        <v>2748</v>
      </c>
      <c r="L311" s="22" t="s">
        <v>2662</v>
      </c>
      <c r="M311" s="22" t="s">
        <v>2662</v>
      </c>
      <c r="N311" s="37" t="s">
        <v>2626</v>
      </c>
      <c r="O311" s="38">
        <v>270.0</v>
      </c>
      <c r="P311" s="38">
        <v>140.0</v>
      </c>
      <c r="Q311" s="38">
        <v>50.0</v>
      </c>
      <c r="R311" s="38">
        <v>200.0</v>
      </c>
      <c r="S311" s="39" t="s">
        <v>2762</v>
      </c>
      <c r="T311" s="70" t="s">
        <v>2754</v>
      </c>
      <c r="U311" s="38" t="s">
        <v>2755</v>
      </c>
      <c r="V311" s="38" t="s">
        <v>914</v>
      </c>
      <c r="W311" s="38" t="s">
        <v>2630</v>
      </c>
      <c r="X311" s="207">
        <v>370.0</v>
      </c>
      <c r="Y311" s="40" t="s">
        <v>91</v>
      </c>
      <c r="Z311" s="38">
        <v>1.4</v>
      </c>
      <c r="AA311" s="207" t="s">
        <v>1941</v>
      </c>
      <c r="AB311" s="38" t="s">
        <v>93</v>
      </c>
      <c r="AC311" s="107" t="str">
        <f t="shared" si="64"/>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 https://getfile.dokpub.com/yandex/get/https://disk.yandex.ru/d/mwaAsQtrx8A_og/6.jpg</v>
      </c>
      <c r="AD311" s="38" t="s">
        <v>95</v>
      </c>
      <c r="AE311" s="75" t="s">
        <v>2633</v>
      </c>
      <c r="AF311" s="59"/>
      <c r="AG311" s="38" t="s">
        <v>98</v>
      </c>
      <c r="AH311" s="38" t="s">
        <v>2634</v>
      </c>
      <c r="AI311" s="44" t="s">
        <v>100</v>
      </c>
      <c r="AJ311" s="44">
        <v>0.0</v>
      </c>
      <c r="AK311" s="45"/>
      <c r="AL311" s="46" t="s">
        <v>2635</v>
      </c>
      <c r="AM311" s="46" t="s">
        <v>103</v>
      </c>
      <c r="AN311" s="46" t="s">
        <v>104</v>
      </c>
      <c r="AO311" s="46" t="s">
        <v>105</v>
      </c>
      <c r="AP311" s="46" t="s">
        <v>106</v>
      </c>
      <c r="AQ311" s="46">
        <f t="shared" si="48"/>
        <v>1378</v>
      </c>
      <c r="AR311" s="47">
        <f t="shared" si="49"/>
        <v>0.47</v>
      </c>
      <c r="AS311" s="46" t="s">
        <v>107</v>
      </c>
      <c r="AT311" s="46" t="s">
        <v>108</v>
      </c>
      <c r="AU311" s="46" t="s">
        <v>109</v>
      </c>
      <c r="AV311" s="46" t="s">
        <v>110</v>
      </c>
      <c r="AW311" s="46" t="s">
        <v>111</v>
      </c>
      <c r="AX311" s="48" t="s">
        <v>112</v>
      </c>
      <c r="AY311" s="49">
        <v>170.0</v>
      </c>
      <c r="AZ311" s="49">
        <v>239.0</v>
      </c>
      <c r="BA311" s="44">
        <f>BA310*3</f>
        <v>567</v>
      </c>
      <c r="BB311" s="46">
        <v>10.0</v>
      </c>
      <c r="BC311" s="46">
        <v>10.0</v>
      </c>
      <c r="BD311" s="51">
        <v>0.2</v>
      </c>
      <c r="BE311" s="46">
        <v>114.4</v>
      </c>
      <c r="BF311" s="52"/>
      <c r="BG311" s="53">
        <f t="shared" si="51"/>
        <v>376.6</v>
      </c>
      <c r="BH311" s="53">
        <f t="shared" si="52"/>
        <v>307.6</v>
      </c>
      <c r="BI311" s="54">
        <f t="shared" si="53"/>
        <v>0.3017628205</v>
      </c>
      <c r="BJ311" s="47">
        <f t="shared" si="54"/>
        <v>0.246474359</v>
      </c>
      <c r="BK311" s="55">
        <f t="shared" si="55"/>
        <v>0.47</v>
      </c>
      <c r="BL311" s="56">
        <f t="shared" si="56"/>
        <v>1403</v>
      </c>
      <c r="BM311" s="57">
        <f t="shared" si="57"/>
        <v>0.2112615823</v>
      </c>
      <c r="BN311" s="46">
        <f t="shared" si="58"/>
        <v>1.4</v>
      </c>
      <c r="BO311" s="46">
        <v>25.0</v>
      </c>
      <c r="BP311" s="46">
        <v>7.0</v>
      </c>
      <c r="BQ311" s="47">
        <v>1.25</v>
      </c>
      <c r="BR311" s="46">
        <f t="shared" si="59"/>
        <v>40</v>
      </c>
      <c r="BS311" s="46">
        <f t="shared" si="60"/>
        <v>199</v>
      </c>
      <c r="BT311" s="46" t="s">
        <v>111</v>
      </c>
      <c r="BU311" s="65"/>
      <c r="BV311" s="59"/>
      <c r="BW311" s="59"/>
      <c r="BX311" s="60"/>
      <c r="BY311" s="61" t="str">
        <f t="shared" si="62"/>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v>
      </c>
      <c r="BZ311" s="66" t="s">
        <v>2756</v>
      </c>
      <c r="CA311" s="59" t="s">
        <v>2757</v>
      </c>
      <c r="CB311" s="62"/>
      <c r="CC311" s="59"/>
    </row>
    <row r="312" ht="30.0" customHeight="1">
      <c r="A312" s="71" t="s">
        <v>2644</v>
      </c>
      <c r="B312" s="200" t="s">
        <v>2763</v>
      </c>
      <c r="C312" s="205"/>
      <c r="D312" s="156"/>
      <c r="E312" s="202" t="s">
        <v>2764</v>
      </c>
      <c r="F312" s="104" t="s">
        <v>2765</v>
      </c>
      <c r="G312" s="212" t="s">
        <v>2766</v>
      </c>
      <c r="H312" s="33">
        <v>1100.0</v>
      </c>
      <c r="I312" s="34">
        <v>0.43</v>
      </c>
      <c r="J312" s="35">
        <f t="shared" si="2"/>
        <v>627</v>
      </c>
      <c r="K312" s="22" t="s">
        <v>2767</v>
      </c>
      <c r="L312" s="22" t="s">
        <v>2625</v>
      </c>
      <c r="M312" s="22" t="s">
        <v>2625</v>
      </c>
      <c r="N312" s="37" t="s">
        <v>2626</v>
      </c>
      <c r="O312" s="38">
        <v>110.0</v>
      </c>
      <c r="P312" s="38">
        <v>85.0</v>
      </c>
      <c r="Q312" s="38">
        <v>50.0</v>
      </c>
      <c r="R312" s="38">
        <v>160.0</v>
      </c>
      <c r="S312" s="39" t="s">
        <v>2768</v>
      </c>
      <c r="T312" s="70" t="s">
        <v>2769</v>
      </c>
      <c r="U312" s="38" t="s">
        <v>2770</v>
      </c>
      <c r="V312" s="38" t="s">
        <v>1938</v>
      </c>
      <c r="W312" s="38" t="s">
        <v>2630</v>
      </c>
      <c r="X312" s="38">
        <v>315.0</v>
      </c>
      <c r="Y312" s="40" t="s">
        <v>91</v>
      </c>
      <c r="Z312" s="38" t="s">
        <v>1940</v>
      </c>
      <c r="AA312" s="38" t="s">
        <v>2631</v>
      </c>
      <c r="AB312" s="38" t="s">
        <v>93</v>
      </c>
      <c r="AC312" s="107" t="str">
        <f t="shared" ref="AC312:AC489" si="65">"https://getfile.dokpub.com/yandex/get/"&amp;S312&amp;"/1.jpg"&amp;", "&amp;"https://getfile.dokpub.com/yandex/get/"&amp;S312&amp;"/2.jpg"&amp;", "&amp;"https://getfile.dokpub.com/yandex/get/"&amp;S312&amp;"/3.jpg"&amp;", "&amp;"https://getfile.dokpub.com/yandex/get/"&amp;S312&amp;"/4.jpg"&amp;", "&amp;"https://getfile.dokpub.com/yandex/get/"&amp;S312&amp;"/5.jpg"</f>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AD312" s="38" t="s">
        <v>95</v>
      </c>
      <c r="AE312" s="75" t="s">
        <v>2633</v>
      </c>
      <c r="AF312" s="38"/>
      <c r="AG312" s="38" t="s">
        <v>98</v>
      </c>
      <c r="AH312" s="38" t="s">
        <v>2634</v>
      </c>
      <c r="AI312" s="44" t="s">
        <v>100</v>
      </c>
      <c r="AJ312" s="44">
        <v>0.0</v>
      </c>
      <c r="AK312" s="63" t="str">
        <f t="shared" ref="AK312:AK349" si="66">"https://getfile.dokpub.com/yandex/get/"&amp;AE312&amp;"/v1.mp4"</f>
        <v>https://getfile.dokpub.com/yandex/get/https://disk.yandex.ru/d/sB0VeNTKLrXMFQ/v1.mp4</v>
      </c>
      <c r="AL312" s="46" t="s">
        <v>2635</v>
      </c>
      <c r="AM312" s="46" t="s">
        <v>103</v>
      </c>
      <c r="AN312" s="46" t="s">
        <v>104</v>
      </c>
      <c r="AO312" s="46" t="s">
        <v>105</v>
      </c>
      <c r="AP312" s="46" t="s">
        <v>106</v>
      </c>
      <c r="AQ312" s="46">
        <f t="shared" si="48"/>
        <v>748</v>
      </c>
      <c r="AR312" s="47">
        <f t="shared" si="49"/>
        <v>0.32</v>
      </c>
      <c r="AS312" s="46" t="s">
        <v>107</v>
      </c>
      <c r="AT312" s="46" t="s">
        <v>108</v>
      </c>
      <c r="AU312" s="46" t="s">
        <v>109</v>
      </c>
      <c r="AV312" s="46" t="s">
        <v>110</v>
      </c>
      <c r="AW312" s="46" t="s">
        <v>111</v>
      </c>
      <c r="AX312" s="48" t="s">
        <v>112</v>
      </c>
      <c r="AY312" s="49">
        <v>109.0</v>
      </c>
      <c r="AZ312" s="49">
        <v>169.0</v>
      </c>
      <c r="BA312" s="204">
        <f>BA308</f>
        <v>189</v>
      </c>
      <c r="BB312" s="46">
        <v>10.0</v>
      </c>
      <c r="BC312" s="46">
        <v>10.0</v>
      </c>
      <c r="BD312" s="51">
        <v>0.2</v>
      </c>
      <c r="BE312" s="46">
        <f t="shared" ref="BE312:BE421" si="67">J312*BD312</f>
        <v>125.4</v>
      </c>
      <c r="BF312" s="52"/>
      <c r="BG312" s="53">
        <f t="shared" si="51"/>
        <v>183.6</v>
      </c>
      <c r="BH312" s="53">
        <f t="shared" si="52"/>
        <v>123.6</v>
      </c>
      <c r="BI312" s="54">
        <f t="shared" si="53"/>
        <v>0.2928229665</v>
      </c>
      <c r="BJ312" s="47">
        <f t="shared" si="54"/>
        <v>0.1971291866</v>
      </c>
      <c r="BK312" s="55">
        <f t="shared" si="55"/>
        <v>0.32</v>
      </c>
      <c r="BL312" s="56">
        <f t="shared" si="56"/>
        <v>751</v>
      </c>
      <c r="BM312" s="57">
        <f t="shared" si="57"/>
        <v>0.2966711052</v>
      </c>
      <c r="BN312" s="46">
        <f t="shared" si="58"/>
        <v>0.68</v>
      </c>
      <c r="BO312" s="46">
        <v>25.0</v>
      </c>
      <c r="BP312" s="46">
        <v>7.0</v>
      </c>
      <c r="BQ312" s="47">
        <v>1.25</v>
      </c>
      <c r="BR312" s="46">
        <f t="shared" si="59"/>
        <v>31.25</v>
      </c>
      <c r="BS312" s="46">
        <f t="shared" si="60"/>
        <v>137.75</v>
      </c>
      <c r="BT312" s="46" t="s">
        <v>111</v>
      </c>
      <c r="BU312" s="65"/>
      <c r="BV312" s="59"/>
      <c r="BW312" s="59"/>
      <c r="BX312" s="60"/>
      <c r="BY312" s="61" t="str">
        <f t="shared" si="62"/>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BZ312" s="66" t="s">
        <v>2771</v>
      </c>
      <c r="CA312" s="59" t="s">
        <v>2772</v>
      </c>
      <c r="CB312" s="62"/>
      <c r="CC312" s="59"/>
    </row>
    <row r="313" ht="30.0" customHeight="1">
      <c r="A313" s="213" t="s">
        <v>2773</v>
      </c>
      <c r="B313" s="169" t="s">
        <v>2774</v>
      </c>
      <c r="C313" s="208" t="s">
        <v>1407</v>
      </c>
      <c r="D313" s="170">
        <f t="shared" ref="D313:D349" si="68">IF(C313="",50,0)</f>
        <v>0</v>
      </c>
      <c r="E313" s="214" t="s">
        <v>2775</v>
      </c>
      <c r="F313" s="172" t="s">
        <v>2776</v>
      </c>
      <c r="G313" s="173" t="s">
        <v>2777</v>
      </c>
      <c r="H313" s="174">
        <v>1100.0</v>
      </c>
      <c r="I313" s="175">
        <v>0.44999999999999996</v>
      </c>
      <c r="J313" s="176">
        <f t="shared" si="2"/>
        <v>605</v>
      </c>
      <c r="K313" s="177" t="s">
        <v>2778</v>
      </c>
      <c r="L313" s="177" t="s">
        <v>2625</v>
      </c>
      <c r="M313" s="177" t="s">
        <v>2625</v>
      </c>
      <c r="N313" s="215" t="s">
        <v>2626</v>
      </c>
      <c r="O313" s="179">
        <v>110.0</v>
      </c>
      <c r="P313" s="179">
        <v>85.0</v>
      </c>
      <c r="Q313" s="179">
        <v>5.0</v>
      </c>
      <c r="R313" s="179">
        <v>160.0</v>
      </c>
      <c r="S313" s="216" t="s">
        <v>2779</v>
      </c>
      <c r="T313" s="180" t="s">
        <v>2780</v>
      </c>
      <c r="U313" s="179" t="s">
        <v>2781</v>
      </c>
      <c r="V313" s="179" t="s">
        <v>1466</v>
      </c>
      <c r="W313" s="179" t="s">
        <v>2630</v>
      </c>
      <c r="X313" s="179">
        <v>315.0</v>
      </c>
      <c r="Y313" s="181" t="s">
        <v>91</v>
      </c>
      <c r="Z313" s="179" t="s">
        <v>1940</v>
      </c>
      <c r="AA313" s="179" t="s">
        <v>2631</v>
      </c>
      <c r="AB313" s="179" t="s">
        <v>93</v>
      </c>
      <c r="AC313" s="182" t="str">
        <f t="shared" si="65"/>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AD313" s="179" t="s">
        <v>95</v>
      </c>
      <c r="AE313" s="183" t="s">
        <v>2633</v>
      </c>
      <c r="AF313" s="179"/>
      <c r="AG313" s="179" t="s">
        <v>98</v>
      </c>
      <c r="AH313" s="179" t="s">
        <v>2634</v>
      </c>
      <c r="AI313" s="177" t="s">
        <v>100</v>
      </c>
      <c r="AJ313" s="177">
        <v>0.0</v>
      </c>
      <c r="AK313" s="184" t="str">
        <f t="shared" si="66"/>
        <v>https://getfile.dokpub.com/yandex/get/https://disk.yandex.ru/d/sB0VeNTKLrXMFQ/v1.mp4</v>
      </c>
      <c r="AL313" s="174" t="s">
        <v>2635</v>
      </c>
      <c r="AM313" s="174" t="s">
        <v>103</v>
      </c>
      <c r="AN313" s="174" t="s">
        <v>104</v>
      </c>
      <c r="AO313" s="174" t="s">
        <v>105</v>
      </c>
      <c r="AP313" s="174" t="s">
        <v>106</v>
      </c>
      <c r="AQ313" s="46">
        <f t="shared" si="48"/>
        <v>726</v>
      </c>
      <c r="AR313" s="47">
        <f t="shared" si="49"/>
        <v>0.34</v>
      </c>
      <c r="AS313" s="174" t="s">
        <v>107</v>
      </c>
      <c r="AT313" s="174" t="s">
        <v>108</v>
      </c>
      <c r="AU313" s="174" t="s">
        <v>109</v>
      </c>
      <c r="AV313" s="174" t="s">
        <v>110</v>
      </c>
      <c r="AW313" s="174" t="s">
        <v>111</v>
      </c>
      <c r="AX313" s="217" t="s">
        <v>112</v>
      </c>
      <c r="AY313" s="218">
        <v>98.0</v>
      </c>
      <c r="AZ313" s="218">
        <v>157.0</v>
      </c>
      <c r="BA313" s="219">
        <f>BA308</f>
        <v>189</v>
      </c>
      <c r="BB313" s="174">
        <v>10.0</v>
      </c>
      <c r="BC313" s="174">
        <v>10.0</v>
      </c>
      <c r="BD313" s="51">
        <v>0.2</v>
      </c>
      <c r="BE313" s="174">
        <f t="shared" si="67"/>
        <v>121</v>
      </c>
      <c r="BF313" s="185"/>
      <c r="BG313" s="187">
        <f t="shared" si="51"/>
        <v>177</v>
      </c>
      <c r="BH313" s="187">
        <f t="shared" si="52"/>
        <v>118</v>
      </c>
      <c r="BI313" s="175">
        <f t="shared" si="53"/>
        <v>0.2925619835</v>
      </c>
      <c r="BJ313" s="175">
        <f t="shared" si="54"/>
        <v>0.1950413223</v>
      </c>
      <c r="BK313" s="55">
        <f t="shared" si="55"/>
        <v>0.34</v>
      </c>
      <c r="BL313" s="56">
        <f t="shared" si="56"/>
        <v>726</v>
      </c>
      <c r="BM313" s="57">
        <f t="shared" si="57"/>
        <v>0.2958677686</v>
      </c>
      <c r="BN313" s="46">
        <f t="shared" si="58"/>
        <v>0.068</v>
      </c>
      <c r="BO313" s="46">
        <v>25.0</v>
      </c>
      <c r="BP313" s="46">
        <v>7.0</v>
      </c>
      <c r="BQ313" s="47">
        <v>1.25</v>
      </c>
      <c r="BR313" s="46">
        <f t="shared" si="59"/>
        <v>31.25</v>
      </c>
      <c r="BS313" s="46">
        <f t="shared" si="60"/>
        <v>125.75</v>
      </c>
      <c r="BT313" s="174" t="s">
        <v>111</v>
      </c>
      <c r="BU313" s="65"/>
      <c r="BV313" s="220"/>
      <c r="BW313" s="220"/>
      <c r="BX313" s="189"/>
      <c r="BY313" s="190" t="str">
        <f t="shared" si="62"/>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BZ313" s="191" t="s">
        <v>2782</v>
      </c>
      <c r="CA313" s="220" t="s">
        <v>2783</v>
      </c>
      <c r="CB313" s="62"/>
      <c r="CC313" s="59"/>
    </row>
    <row r="314" ht="30.0" customHeight="1">
      <c r="A314" s="73"/>
      <c r="B314" s="200" t="s">
        <v>2784</v>
      </c>
      <c r="C314" s="160"/>
      <c r="D314" s="29">
        <f t="shared" si="68"/>
        <v>50</v>
      </c>
      <c r="E314" s="202" t="s">
        <v>2785</v>
      </c>
      <c r="F314" s="104" t="s">
        <v>2786</v>
      </c>
      <c r="G314" s="105" t="s">
        <v>2787</v>
      </c>
      <c r="H314" s="33">
        <v>1100.0</v>
      </c>
      <c r="I314" s="34">
        <v>0.44</v>
      </c>
      <c r="J314" s="35">
        <f t="shared" si="2"/>
        <v>616</v>
      </c>
      <c r="K314" s="22" t="s">
        <v>2788</v>
      </c>
      <c r="L314" s="22" t="s">
        <v>2625</v>
      </c>
      <c r="M314" s="22" t="s">
        <v>2625</v>
      </c>
      <c r="N314" s="37" t="s">
        <v>2626</v>
      </c>
      <c r="O314" s="38">
        <v>110.0</v>
      </c>
      <c r="P314" s="38">
        <v>85.0</v>
      </c>
      <c r="Q314" s="38">
        <v>50.0</v>
      </c>
      <c r="R314" s="38">
        <v>160.0</v>
      </c>
      <c r="S314" s="39" t="s">
        <v>2789</v>
      </c>
      <c r="T314" s="70" t="s">
        <v>2790</v>
      </c>
      <c r="U314" s="38" t="s">
        <v>2791</v>
      </c>
      <c r="V314" s="38" t="s">
        <v>795</v>
      </c>
      <c r="W314" s="38" t="s">
        <v>2630</v>
      </c>
      <c r="X314" s="38">
        <v>315.0</v>
      </c>
      <c r="Y314" s="40" t="s">
        <v>91</v>
      </c>
      <c r="Z314" s="38" t="s">
        <v>1940</v>
      </c>
      <c r="AA314" s="38" t="s">
        <v>2631</v>
      </c>
      <c r="AB314" s="38" t="s">
        <v>93</v>
      </c>
      <c r="AC314" s="107" t="str">
        <f t="shared" si="65"/>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AD314" s="38" t="s">
        <v>95</v>
      </c>
      <c r="AE314" s="75" t="s">
        <v>2633</v>
      </c>
      <c r="AF314" s="38"/>
      <c r="AG314" s="38" t="s">
        <v>98</v>
      </c>
      <c r="AH314" s="38" t="s">
        <v>2634</v>
      </c>
      <c r="AI314" s="44" t="s">
        <v>100</v>
      </c>
      <c r="AJ314" s="44">
        <v>0.0</v>
      </c>
      <c r="AK314" s="63" t="str">
        <f t="shared" si="66"/>
        <v>https://getfile.dokpub.com/yandex/get/https://disk.yandex.ru/d/sB0VeNTKLrXMFQ/v1.mp4</v>
      </c>
      <c r="AL314" s="46" t="s">
        <v>2635</v>
      </c>
      <c r="AM314" s="46" t="s">
        <v>103</v>
      </c>
      <c r="AN314" s="46" t="s">
        <v>104</v>
      </c>
      <c r="AO314" s="46" t="s">
        <v>105</v>
      </c>
      <c r="AP314" s="46" t="s">
        <v>106</v>
      </c>
      <c r="AQ314" s="46">
        <f t="shared" si="48"/>
        <v>737</v>
      </c>
      <c r="AR314" s="47">
        <f t="shared" si="49"/>
        <v>0.33</v>
      </c>
      <c r="AS314" s="46" t="s">
        <v>107</v>
      </c>
      <c r="AT314" s="46" t="s">
        <v>108</v>
      </c>
      <c r="AU314" s="46" t="s">
        <v>109</v>
      </c>
      <c r="AV314" s="46" t="s">
        <v>110</v>
      </c>
      <c r="AW314" s="46" t="s">
        <v>111</v>
      </c>
      <c r="AX314" s="48" t="s">
        <v>112</v>
      </c>
      <c r="AY314" s="49">
        <v>103.0</v>
      </c>
      <c r="AZ314" s="49">
        <v>163.0</v>
      </c>
      <c r="BA314" s="204">
        <f>BA308</f>
        <v>189</v>
      </c>
      <c r="BB314" s="46">
        <v>10.0</v>
      </c>
      <c r="BC314" s="46">
        <v>10.0</v>
      </c>
      <c r="BD314" s="51">
        <v>0.2</v>
      </c>
      <c r="BE314" s="46">
        <f t="shared" si="67"/>
        <v>123.2</v>
      </c>
      <c r="BF314" s="52"/>
      <c r="BG314" s="53">
        <f t="shared" si="51"/>
        <v>180.8</v>
      </c>
      <c r="BH314" s="53">
        <f t="shared" si="52"/>
        <v>120.8</v>
      </c>
      <c r="BI314" s="54">
        <f t="shared" si="53"/>
        <v>0.2935064935</v>
      </c>
      <c r="BJ314" s="47">
        <f t="shared" si="54"/>
        <v>0.1961038961</v>
      </c>
      <c r="BK314" s="55">
        <f t="shared" si="55"/>
        <v>0.33</v>
      </c>
      <c r="BL314" s="56">
        <f t="shared" si="56"/>
        <v>739</v>
      </c>
      <c r="BM314" s="57">
        <f t="shared" si="57"/>
        <v>0.2966170501</v>
      </c>
      <c r="BN314" s="46">
        <f t="shared" si="58"/>
        <v>0.68</v>
      </c>
      <c r="BO314" s="46">
        <v>25.0</v>
      </c>
      <c r="BP314" s="46">
        <v>7.0</v>
      </c>
      <c r="BQ314" s="47">
        <v>1.25</v>
      </c>
      <c r="BR314" s="46">
        <f t="shared" si="59"/>
        <v>31.25</v>
      </c>
      <c r="BS314" s="46">
        <f t="shared" si="60"/>
        <v>131.75</v>
      </c>
      <c r="BT314" s="46" t="s">
        <v>111</v>
      </c>
      <c r="BU314" s="65"/>
      <c r="BV314" s="59"/>
      <c r="BW314" s="59"/>
      <c r="BX314" s="60"/>
      <c r="BY314" s="61" t="str">
        <f t="shared" si="62"/>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BZ314" s="66" t="s">
        <v>2792</v>
      </c>
      <c r="CA314" s="59" t="s">
        <v>2793</v>
      </c>
      <c r="CB314" s="62"/>
      <c r="CC314" s="59"/>
    </row>
    <row r="315" ht="30.0" customHeight="1">
      <c r="A315" s="73"/>
      <c r="B315" s="162" t="s">
        <v>2794</v>
      </c>
      <c r="C315" s="28" t="str">
        <f>IF(C317 = "стоп", "стоп" , "")</f>
        <v>стоп</v>
      </c>
      <c r="D315" s="29">
        <f t="shared" si="68"/>
        <v>0</v>
      </c>
      <c r="E315" s="30" t="s">
        <v>2795</v>
      </c>
      <c r="F315" s="104" t="s">
        <v>2796</v>
      </c>
      <c r="G315" s="113" t="s">
        <v>2797</v>
      </c>
      <c r="H315" s="33">
        <v>600.0</v>
      </c>
      <c r="I315" s="34">
        <v>0.49</v>
      </c>
      <c r="J315" s="35">
        <f t="shared" si="2"/>
        <v>306</v>
      </c>
      <c r="K315" s="22" t="s">
        <v>2798</v>
      </c>
      <c r="L315" s="22" t="s">
        <v>2799</v>
      </c>
      <c r="M315" s="22" t="s">
        <v>2800</v>
      </c>
      <c r="N315" s="37" t="s">
        <v>85</v>
      </c>
      <c r="O315" s="38">
        <v>130.0</v>
      </c>
      <c r="P315" s="38">
        <v>150.0</v>
      </c>
      <c r="Q315" s="38">
        <v>80.0</v>
      </c>
      <c r="R315" s="38">
        <v>160.0</v>
      </c>
      <c r="S315" s="39" t="s">
        <v>2801</v>
      </c>
      <c r="T315" s="70" t="s">
        <v>2802</v>
      </c>
      <c r="U315" s="38" t="s">
        <v>2803</v>
      </c>
      <c r="V315" s="38" t="s">
        <v>914</v>
      </c>
      <c r="W315" s="38" t="s">
        <v>2804</v>
      </c>
      <c r="X315" s="38">
        <v>430.0</v>
      </c>
      <c r="Y315" s="40" t="s">
        <v>91</v>
      </c>
      <c r="Z315" s="40" t="s">
        <v>1940</v>
      </c>
      <c r="AA315" s="221" t="s">
        <v>590</v>
      </c>
      <c r="AB315" s="38" t="s">
        <v>93</v>
      </c>
      <c r="AC315" s="107" t="str">
        <f t="shared" si="65"/>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AD315" s="38" t="s">
        <v>95</v>
      </c>
      <c r="AE315" s="75" t="s">
        <v>2805</v>
      </c>
      <c r="AF315" s="70" t="s">
        <v>2806</v>
      </c>
      <c r="AG315" s="38" t="s">
        <v>98</v>
      </c>
      <c r="AH315" s="38" t="s">
        <v>99</v>
      </c>
      <c r="AI315" s="44" t="s">
        <v>100</v>
      </c>
      <c r="AJ315" s="44">
        <v>0.0</v>
      </c>
      <c r="AK315" s="63" t="str">
        <f t="shared" si="66"/>
        <v>https://getfile.dokpub.com/yandex/get/https://disk.yandex.ru/d/fIn3yaQZ6-I6Pw/v1.mp4</v>
      </c>
      <c r="AL315" s="46" t="s">
        <v>102</v>
      </c>
      <c r="AM315" s="46" t="s">
        <v>103</v>
      </c>
      <c r="AN315" s="46" t="s">
        <v>104</v>
      </c>
      <c r="AO315" s="46" t="s">
        <v>105</v>
      </c>
      <c r="AP315" s="46" t="s">
        <v>106</v>
      </c>
      <c r="AQ315" s="46">
        <f t="shared" si="48"/>
        <v>402</v>
      </c>
      <c r="AR315" s="47">
        <f t="shared" si="49"/>
        <v>0.33</v>
      </c>
      <c r="AS315" s="46" t="s">
        <v>107</v>
      </c>
      <c r="AT315" s="46" t="s">
        <v>108</v>
      </c>
      <c r="AU315" s="46" t="s">
        <v>109</v>
      </c>
      <c r="AV315" s="46" t="s">
        <v>110</v>
      </c>
      <c r="AW315" s="46" t="s">
        <v>111</v>
      </c>
      <c r="AX315" s="48" t="s">
        <v>112</v>
      </c>
      <c r="AY315" s="49">
        <v>79.0</v>
      </c>
      <c r="AZ315" s="49">
        <v>135.0</v>
      </c>
      <c r="BA315" s="86">
        <f>IFERROR(__xludf.DUMMYFUNCTION("IMPORTRANGE(""https://docs.google.com/spreadsheets/d/1K9FdSDDcIaIccULM3XeD8ehMwbjQB3kapl3RppOhYx4/edit?usp=sharing"",""D72"")"),54.0)</f>
        <v>54</v>
      </c>
      <c r="BB315" s="123">
        <v>10.0</v>
      </c>
      <c r="BC315" s="123">
        <v>10.0</v>
      </c>
      <c r="BD315" s="51">
        <v>0.2</v>
      </c>
      <c r="BE315" s="123">
        <f t="shared" si="67"/>
        <v>61.2</v>
      </c>
      <c r="BF315" s="147"/>
      <c r="BG315" s="148">
        <f t="shared" si="51"/>
        <v>91.8</v>
      </c>
      <c r="BH315" s="53">
        <f t="shared" si="52"/>
        <v>35.8</v>
      </c>
      <c r="BI315" s="222">
        <f t="shared" si="53"/>
        <v>0.3</v>
      </c>
      <c r="BJ315" s="47">
        <f t="shared" si="54"/>
        <v>0.1169934641</v>
      </c>
      <c r="BK315" s="55">
        <f t="shared" si="55"/>
        <v>0.33</v>
      </c>
      <c r="BL315" s="56">
        <f t="shared" si="56"/>
        <v>403</v>
      </c>
      <c r="BM315" s="57">
        <f t="shared" si="57"/>
        <v>0.2813895782</v>
      </c>
      <c r="BN315" s="46">
        <f t="shared" si="58"/>
        <v>1.92</v>
      </c>
      <c r="BO315" s="46">
        <v>25.0</v>
      </c>
      <c r="BP315" s="46">
        <v>7.0</v>
      </c>
      <c r="BQ315" s="47">
        <v>1.25</v>
      </c>
      <c r="BR315" s="46">
        <f t="shared" si="59"/>
        <v>40</v>
      </c>
      <c r="BS315" s="46">
        <f t="shared" si="60"/>
        <v>95</v>
      </c>
      <c r="BT315" s="46" t="s">
        <v>2538</v>
      </c>
      <c r="BU315" s="124"/>
      <c r="BV315" s="125" t="str">
        <f>IFERROR(__xludf.DUMMYFUNCTION("IMPORTRANGE(""https://docs.google.com/spreadsheets/d/1K9FdSDDcIaIccULM3XeD8ehMwbjQB3kapl3RppOhYx4/edit?usp=sharing"",""B72"")"),"ОДШ-509")</f>
        <v>ОДШ-509</v>
      </c>
      <c r="BW315" s="59"/>
      <c r="BX315" s="60"/>
      <c r="BY315" s="61" t="str">
        <f t="shared" si="62"/>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BZ315" s="66" t="s">
        <v>2807</v>
      </c>
      <c r="CA315" s="59" t="s">
        <v>2808</v>
      </c>
      <c r="CB315" s="62"/>
      <c r="CC315" s="59"/>
    </row>
    <row r="316" ht="30.0" customHeight="1">
      <c r="A316" s="73"/>
      <c r="B316" s="27" t="s">
        <v>2809</v>
      </c>
      <c r="C316" s="28" t="str">
        <f>IF(C317 = "стоп", "стоп" , "")</f>
        <v>стоп</v>
      </c>
      <c r="D316" s="29">
        <f t="shared" si="68"/>
        <v>0</v>
      </c>
      <c r="E316" s="30" t="s">
        <v>2810</v>
      </c>
      <c r="F316" s="104" t="s">
        <v>2811</v>
      </c>
      <c r="G316" s="105" t="s">
        <v>2812</v>
      </c>
      <c r="H316" s="33">
        <v>900.0</v>
      </c>
      <c r="I316" s="34">
        <v>0.52</v>
      </c>
      <c r="J316" s="35">
        <f t="shared" si="2"/>
        <v>432</v>
      </c>
      <c r="K316" s="22" t="s">
        <v>2813</v>
      </c>
      <c r="L316" s="22" t="s">
        <v>2799</v>
      </c>
      <c r="M316" s="22" t="s">
        <v>2800</v>
      </c>
      <c r="N316" s="37" t="s">
        <v>85</v>
      </c>
      <c r="O316" s="38">
        <v>200.0</v>
      </c>
      <c r="P316" s="38">
        <v>150.0</v>
      </c>
      <c r="Q316" s="38">
        <v>100.0</v>
      </c>
      <c r="R316" s="38">
        <v>130.0</v>
      </c>
      <c r="S316" s="39" t="s">
        <v>2814</v>
      </c>
      <c r="T316" s="70" t="s">
        <v>2802</v>
      </c>
      <c r="U316" s="38" t="s">
        <v>2803</v>
      </c>
      <c r="V316" s="38" t="s">
        <v>914</v>
      </c>
      <c r="W316" s="38" t="s">
        <v>2804</v>
      </c>
      <c r="X316" s="38">
        <v>430.0</v>
      </c>
      <c r="Y316" s="40" t="s">
        <v>91</v>
      </c>
      <c r="Z316" s="40" t="s">
        <v>1952</v>
      </c>
      <c r="AA316" s="221" t="s">
        <v>590</v>
      </c>
      <c r="AB316" s="38" t="s">
        <v>93</v>
      </c>
      <c r="AC316" s="107" t="str">
        <f t="shared" si="65"/>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AD316" s="38" t="s">
        <v>95</v>
      </c>
      <c r="AE316" s="75" t="s">
        <v>2805</v>
      </c>
      <c r="AF316" s="70" t="s">
        <v>2806</v>
      </c>
      <c r="AG316" s="38" t="s">
        <v>98</v>
      </c>
      <c r="AH316" s="38" t="s">
        <v>99</v>
      </c>
      <c r="AI316" s="44" t="s">
        <v>100</v>
      </c>
      <c r="AJ316" s="44">
        <v>0.0</v>
      </c>
      <c r="AK316" s="63" t="str">
        <f t="shared" si="66"/>
        <v>https://getfile.dokpub.com/yandex/get/https://disk.yandex.ru/d/fIn3yaQZ6-I6Pw/v1.mp4</v>
      </c>
      <c r="AL316" s="46" t="s">
        <v>102</v>
      </c>
      <c r="AM316" s="46" t="s">
        <v>103</v>
      </c>
      <c r="AN316" s="46" t="s">
        <v>104</v>
      </c>
      <c r="AO316" s="46" t="s">
        <v>105</v>
      </c>
      <c r="AP316" s="46" t="s">
        <v>106</v>
      </c>
      <c r="AQ316" s="46">
        <f t="shared" si="48"/>
        <v>540</v>
      </c>
      <c r="AR316" s="47">
        <f t="shared" si="49"/>
        <v>0.4</v>
      </c>
      <c r="AS316" s="46" t="s">
        <v>107</v>
      </c>
      <c r="AT316" s="46" t="s">
        <v>108</v>
      </c>
      <c r="AU316" s="46" t="s">
        <v>109</v>
      </c>
      <c r="AV316" s="46" t="s">
        <v>110</v>
      </c>
      <c r="AW316" s="46" t="s">
        <v>111</v>
      </c>
      <c r="AX316" s="48" t="s">
        <v>112</v>
      </c>
      <c r="AY316" s="49">
        <v>91.0</v>
      </c>
      <c r="AZ316" s="49">
        <v>149.0</v>
      </c>
      <c r="BA316" s="126">
        <f>BA315*2</f>
        <v>108</v>
      </c>
      <c r="BB316" s="127">
        <v>10.0</v>
      </c>
      <c r="BC316" s="127">
        <v>10.0</v>
      </c>
      <c r="BD316" s="51">
        <v>0.2</v>
      </c>
      <c r="BE316" s="127">
        <f t="shared" si="67"/>
        <v>86.4</v>
      </c>
      <c r="BF316" s="150"/>
      <c r="BG316" s="151">
        <f t="shared" si="51"/>
        <v>126.6</v>
      </c>
      <c r="BH316" s="53">
        <f t="shared" si="52"/>
        <v>68.6</v>
      </c>
      <c r="BI316" s="153">
        <f t="shared" si="53"/>
        <v>0.2930555556</v>
      </c>
      <c r="BJ316" s="47">
        <f t="shared" si="54"/>
        <v>0.1587962963</v>
      </c>
      <c r="BK316" s="55">
        <f t="shared" si="55"/>
        <v>0.4</v>
      </c>
      <c r="BL316" s="56">
        <f t="shared" si="56"/>
        <v>542</v>
      </c>
      <c r="BM316" s="57">
        <f t="shared" si="57"/>
        <v>0.2889298893</v>
      </c>
      <c r="BN316" s="46">
        <f t="shared" si="58"/>
        <v>1.95</v>
      </c>
      <c r="BO316" s="46">
        <v>25.0</v>
      </c>
      <c r="BP316" s="46">
        <v>7.0</v>
      </c>
      <c r="BQ316" s="47">
        <v>1.25</v>
      </c>
      <c r="BR316" s="46">
        <f t="shared" si="59"/>
        <v>40</v>
      </c>
      <c r="BS316" s="46">
        <f t="shared" si="60"/>
        <v>109</v>
      </c>
      <c r="BT316" s="46" t="s">
        <v>2547</v>
      </c>
      <c r="BU316" s="65"/>
      <c r="BV316" s="59"/>
      <c r="BW316" s="59"/>
      <c r="BX316" s="60"/>
      <c r="BY316" s="61" t="str">
        <f t="shared" si="62"/>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BZ316" s="66" t="s">
        <v>2815</v>
      </c>
      <c r="CA316" s="59" t="s">
        <v>2816</v>
      </c>
      <c r="CB316" s="62"/>
      <c r="CC316" s="59"/>
    </row>
    <row r="317" ht="30.0" customHeight="1">
      <c r="A317" s="73"/>
      <c r="B317" s="136" t="s">
        <v>2817</v>
      </c>
      <c r="C317" s="68" t="str">
        <f>IF('Стоп-лист'!D$44 = "стоп", "стоп" , "")</f>
        <v>стоп</v>
      </c>
      <c r="D317" s="29">
        <f t="shared" si="68"/>
        <v>0</v>
      </c>
      <c r="E317" s="30" t="s">
        <v>2818</v>
      </c>
      <c r="F317" s="104" t="s">
        <v>2819</v>
      </c>
      <c r="G317" s="105" t="s">
        <v>2820</v>
      </c>
      <c r="H317" s="33">
        <v>1300.0</v>
      </c>
      <c r="I317" s="34">
        <v>0.52</v>
      </c>
      <c r="J317" s="35">
        <f t="shared" si="2"/>
        <v>624</v>
      </c>
      <c r="K317" s="22" t="s">
        <v>2821</v>
      </c>
      <c r="L317" s="22" t="s">
        <v>2799</v>
      </c>
      <c r="M317" s="22" t="s">
        <v>2800</v>
      </c>
      <c r="N317" s="37" t="s">
        <v>85</v>
      </c>
      <c r="O317" s="38">
        <v>320.0</v>
      </c>
      <c r="P317" s="38">
        <v>180.0</v>
      </c>
      <c r="Q317" s="38">
        <v>150.0</v>
      </c>
      <c r="R317" s="38">
        <v>270.0</v>
      </c>
      <c r="S317" s="39" t="s">
        <v>2822</v>
      </c>
      <c r="T317" s="70" t="s">
        <v>2802</v>
      </c>
      <c r="U317" s="38" t="s">
        <v>2803</v>
      </c>
      <c r="V317" s="38" t="s">
        <v>914</v>
      </c>
      <c r="W317" s="38" t="s">
        <v>2804</v>
      </c>
      <c r="X317" s="38">
        <v>430.0</v>
      </c>
      <c r="Y317" s="40" t="s">
        <v>91</v>
      </c>
      <c r="Z317" s="40">
        <v>1.45</v>
      </c>
      <c r="AA317" s="221" t="s">
        <v>590</v>
      </c>
      <c r="AB317" s="38" t="s">
        <v>93</v>
      </c>
      <c r="AC317" s="107" t="str">
        <f t="shared" si="65"/>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AD317" s="38" t="s">
        <v>95</v>
      </c>
      <c r="AE317" s="75" t="s">
        <v>2805</v>
      </c>
      <c r="AF317" s="70" t="s">
        <v>2806</v>
      </c>
      <c r="AG317" s="38" t="s">
        <v>98</v>
      </c>
      <c r="AH317" s="38" t="s">
        <v>99</v>
      </c>
      <c r="AI317" s="44" t="s">
        <v>100</v>
      </c>
      <c r="AJ317" s="44">
        <v>0.0</v>
      </c>
      <c r="AK317" s="63" t="str">
        <f t="shared" si="66"/>
        <v>https://getfile.dokpub.com/yandex/get/https://disk.yandex.ru/d/fIn3yaQZ6-I6Pw/v1.mp4</v>
      </c>
      <c r="AL317" s="46" t="s">
        <v>102</v>
      </c>
      <c r="AM317" s="46" t="s">
        <v>103</v>
      </c>
      <c r="AN317" s="46" t="s">
        <v>104</v>
      </c>
      <c r="AO317" s="46" t="s">
        <v>105</v>
      </c>
      <c r="AP317" s="46" t="s">
        <v>106</v>
      </c>
      <c r="AQ317" s="46">
        <f t="shared" si="48"/>
        <v>754</v>
      </c>
      <c r="AR317" s="47">
        <f t="shared" si="49"/>
        <v>0.42</v>
      </c>
      <c r="AS317" s="46" t="s">
        <v>107</v>
      </c>
      <c r="AT317" s="46" t="s">
        <v>108</v>
      </c>
      <c r="AU317" s="46" t="s">
        <v>109</v>
      </c>
      <c r="AV317" s="46" t="s">
        <v>110</v>
      </c>
      <c r="AW317" s="46" t="s">
        <v>111</v>
      </c>
      <c r="AX317" s="48" t="s">
        <v>112</v>
      </c>
      <c r="AY317" s="49">
        <v>122.0</v>
      </c>
      <c r="AZ317" s="49">
        <v>191.0</v>
      </c>
      <c r="BA317" s="126">
        <f>BA315*3</f>
        <v>162</v>
      </c>
      <c r="BB317" s="127">
        <v>15.0</v>
      </c>
      <c r="BC317" s="127">
        <v>15.0</v>
      </c>
      <c r="BD317" s="51">
        <v>0.2</v>
      </c>
      <c r="BE317" s="127">
        <f t="shared" si="67"/>
        <v>124.8</v>
      </c>
      <c r="BF317" s="150"/>
      <c r="BG317" s="151">
        <f t="shared" si="51"/>
        <v>185.2</v>
      </c>
      <c r="BH317" s="53">
        <f t="shared" si="52"/>
        <v>116.2</v>
      </c>
      <c r="BI317" s="153">
        <f t="shared" si="53"/>
        <v>0.2967948718</v>
      </c>
      <c r="BJ317" s="47">
        <f t="shared" si="54"/>
        <v>0.1862179487</v>
      </c>
      <c r="BK317" s="55">
        <f t="shared" si="55"/>
        <v>0.42</v>
      </c>
      <c r="BL317" s="56">
        <f t="shared" si="56"/>
        <v>757</v>
      </c>
      <c r="BM317" s="57">
        <f t="shared" si="57"/>
        <v>0.2940554822</v>
      </c>
      <c r="BN317" s="46">
        <f t="shared" si="58"/>
        <v>7.29</v>
      </c>
      <c r="BO317" s="46">
        <v>25.0</v>
      </c>
      <c r="BP317" s="46">
        <v>7.0</v>
      </c>
      <c r="BQ317" s="47">
        <v>1.25</v>
      </c>
      <c r="BR317" s="46">
        <f t="shared" si="59"/>
        <v>92.5</v>
      </c>
      <c r="BS317" s="46">
        <f t="shared" si="60"/>
        <v>98.5</v>
      </c>
      <c r="BT317" s="46" t="s">
        <v>2556</v>
      </c>
      <c r="BU317" s="65"/>
      <c r="BV317" s="59"/>
      <c r="BW317" s="59"/>
      <c r="BX317" s="60"/>
      <c r="BY317" s="61" t="str">
        <f t="shared" si="62"/>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BZ317" s="66" t="s">
        <v>2823</v>
      </c>
      <c r="CA317" s="59" t="s">
        <v>2824</v>
      </c>
      <c r="CB317" s="62"/>
      <c r="CC317" s="59"/>
    </row>
    <row r="318" ht="30.0" customHeight="1">
      <c r="A318" s="73"/>
      <c r="B318" s="136" t="s">
        <v>2825</v>
      </c>
      <c r="C318" s="68" t="str">
        <f>IF('Стоп-лист'!C$44 = "стоп", "стоп" , "")</f>
        <v>стоп</v>
      </c>
      <c r="D318" s="29">
        <f t="shared" si="68"/>
        <v>0</v>
      </c>
      <c r="E318" s="30" t="s">
        <v>2826</v>
      </c>
      <c r="F318" s="104" t="s">
        <v>2827</v>
      </c>
      <c r="G318" s="105" t="s">
        <v>2828</v>
      </c>
      <c r="H318" s="33">
        <v>2300.0</v>
      </c>
      <c r="I318" s="34">
        <v>0.52</v>
      </c>
      <c r="J318" s="35">
        <f t="shared" si="2"/>
        <v>1104</v>
      </c>
      <c r="K318" s="22" t="s">
        <v>2829</v>
      </c>
      <c r="L318" s="22" t="s">
        <v>2799</v>
      </c>
      <c r="M318" s="22" t="s">
        <v>2800</v>
      </c>
      <c r="N318" s="37" t="s">
        <v>85</v>
      </c>
      <c r="O318" s="38">
        <v>430.0</v>
      </c>
      <c r="P318" s="38">
        <v>280.0</v>
      </c>
      <c r="Q318" s="38">
        <v>130.0</v>
      </c>
      <c r="R318" s="38">
        <v>280.0</v>
      </c>
      <c r="S318" s="39" t="s">
        <v>2830</v>
      </c>
      <c r="T318" s="70" t="s">
        <v>2802</v>
      </c>
      <c r="U318" s="38" t="s">
        <v>2803</v>
      </c>
      <c r="V318" s="38" t="s">
        <v>914</v>
      </c>
      <c r="W318" s="38" t="s">
        <v>2804</v>
      </c>
      <c r="X318" s="38">
        <v>430.0</v>
      </c>
      <c r="Y318" s="40">
        <v>1.0</v>
      </c>
      <c r="Z318" s="40">
        <v>1.45</v>
      </c>
      <c r="AA318" s="221" t="s">
        <v>590</v>
      </c>
      <c r="AB318" s="38" t="s">
        <v>93</v>
      </c>
      <c r="AC318" s="107" t="str">
        <f t="shared" si="65"/>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AD318" s="38" t="s">
        <v>95</v>
      </c>
      <c r="AE318" s="75" t="s">
        <v>2805</v>
      </c>
      <c r="AF318" s="70" t="s">
        <v>2806</v>
      </c>
      <c r="AG318" s="38" t="s">
        <v>98</v>
      </c>
      <c r="AH318" s="38" t="s">
        <v>99</v>
      </c>
      <c r="AI318" s="44" t="s">
        <v>100</v>
      </c>
      <c r="AJ318" s="44">
        <v>0.0</v>
      </c>
      <c r="AK318" s="63" t="str">
        <f t="shared" si="66"/>
        <v>https://getfile.dokpub.com/yandex/get/https://disk.yandex.ru/d/fIn3yaQZ6-I6Pw/v1.mp4</v>
      </c>
      <c r="AL318" s="46" t="s">
        <v>102</v>
      </c>
      <c r="AM318" s="46" t="s">
        <v>103</v>
      </c>
      <c r="AN318" s="46" t="s">
        <v>104</v>
      </c>
      <c r="AO318" s="46" t="s">
        <v>105</v>
      </c>
      <c r="AP318" s="46" t="s">
        <v>106</v>
      </c>
      <c r="AQ318" s="46">
        <f t="shared" si="48"/>
        <v>1265</v>
      </c>
      <c r="AR318" s="47">
        <f t="shared" si="49"/>
        <v>0.45</v>
      </c>
      <c r="AS318" s="46" t="s">
        <v>107</v>
      </c>
      <c r="AT318" s="46" t="s">
        <v>108</v>
      </c>
      <c r="AU318" s="46" t="s">
        <v>109</v>
      </c>
      <c r="AV318" s="46" t="s">
        <v>110</v>
      </c>
      <c r="AW318" s="46" t="s">
        <v>111</v>
      </c>
      <c r="AX318" s="48" t="s">
        <v>112</v>
      </c>
      <c r="AY318" s="49">
        <v>185.0</v>
      </c>
      <c r="AZ318" s="49">
        <v>269.0</v>
      </c>
      <c r="BA318" s="126">
        <f>BA317*2</f>
        <v>324</v>
      </c>
      <c r="BB318" s="127">
        <v>20.0</v>
      </c>
      <c r="BC318" s="127">
        <v>20.0</v>
      </c>
      <c r="BD318" s="51">
        <v>0.2</v>
      </c>
      <c r="BE318" s="127">
        <f t="shared" si="67"/>
        <v>220.8</v>
      </c>
      <c r="BF318" s="150"/>
      <c r="BG318" s="151">
        <f t="shared" si="51"/>
        <v>334.2</v>
      </c>
      <c r="BH318" s="53">
        <f t="shared" si="52"/>
        <v>250.2</v>
      </c>
      <c r="BI318" s="153">
        <f t="shared" si="53"/>
        <v>0.3027173913</v>
      </c>
      <c r="BJ318" s="47">
        <f t="shared" si="54"/>
        <v>0.2266304348</v>
      </c>
      <c r="BK318" s="55">
        <f t="shared" si="55"/>
        <v>0.45</v>
      </c>
      <c r="BL318" s="56">
        <f t="shared" si="56"/>
        <v>1274</v>
      </c>
      <c r="BM318" s="57">
        <f t="shared" si="57"/>
        <v>0.3031397174</v>
      </c>
      <c r="BN318" s="46">
        <f t="shared" si="58"/>
        <v>10.192</v>
      </c>
      <c r="BO318" s="46">
        <v>25.0</v>
      </c>
      <c r="BP318" s="46">
        <v>7.0</v>
      </c>
      <c r="BQ318" s="47">
        <v>1.25</v>
      </c>
      <c r="BR318" s="46">
        <f t="shared" si="59"/>
        <v>118.75</v>
      </c>
      <c r="BS318" s="46">
        <f t="shared" si="60"/>
        <v>150.25</v>
      </c>
      <c r="BT318" s="46" t="s">
        <v>2565</v>
      </c>
      <c r="BU318" s="65"/>
      <c r="BV318" s="59"/>
      <c r="BW318" s="59" t="s">
        <v>2831</v>
      </c>
      <c r="BX318" s="60"/>
      <c r="BY318" s="61" t="str">
        <f t="shared" si="62"/>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BZ318" s="66" t="s">
        <v>2832</v>
      </c>
      <c r="CA318" s="59" t="s">
        <v>2833</v>
      </c>
      <c r="CB318" s="62"/>
      <c r="CC318" s="59"/>
    </row>
    <row r="319" ht="30.0" customHeight="1">
      <c r="A319" s="73"/>
      <c r="B319" s="136" t="s">
        <v>2834</v>
      </c>
      <c r="C319" s="68" t="str">
        <f>IF('Стоп-лист'!C$44 = "стоп", "стоп" , "")</f>
        <v>стоп</v>
      </c>
      <c r="D319" s="29">
        <f t="shared" si="68"/>
        <v>0</v>
      </c>
      <c r="E319" s="30" t="s">
        <v>2835</v>
      </c>
      <c r="F319" s="104" t="s">
        <v>2836</v>
      </c>
      <c r="G319" s="105" t="s">
        <v>2837</v>
      </c>
      <c r="H319" s="33">
        <v>3400.0</v>
      </c>
      <c r="I319" s="34">
        <v>0.52</v>
      </c>
      <c r="J319" s="35">
        <f t="shared" si="2"/>
        <v>1632</v>
      </c>
      <c r="K319" s="22" t="s">
        <v>2838</v>
      </c>
      <c r="L319" s="22" t="s">
        <v>2799</v>
      </c>
      <c r="M319" s="22" t="s">
        <v>2800</v>
      </c>
      <c r="N319" s="37" t="s">
        <v>85</v>
      </c>
      <c r="O319" s="38">
        <v>920.0</v>
      </c>
      <c r="P319" s="38">
        <v>290.0</v>
      </c>
      <c r="Q319" s="38">
        <v>180.0</v>
      </c>
      <c r="R319" s="38">
        <v>350.0</v>
      </c>
      <c r="S319" s="39" t="s">
        <v>2839</v>
      </c>
      <c r="T319" s="70" t="s">
        <v>2802</v>
      </c>
      <c r="U319" s="38" t="s">
        <v>2803</v>
      </c>
      <c r="V319" s="38" t="s">
        <v>914</v>
      </c>
      <c r="W319" s="38" t="s">
        <v>2804</v>
      </c>
      <c r="X319" s="38">
        <v>430.0</v>
      </c>
      <c r="Y319" s="40">
        <v>1.5</v>
      </c>
      <c r="Z319" s="40">
        <v>1.45</v>
      </c>
      <c r="AA319" s="221" t="s">
        <v>590</v>
      </c>
      <c r="AB319" s="38" t="s">
        <v>93</v>
      </c>
      <c r="AC319" s="107" t="str">
        <f t="shared" si="65"/>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AD319" s="38" t="s">
        <v>95</v>
      </c>
      <c r="AE319" s="75" t="s">
        <v>2805</v>
      </c>
      <c r="AF319" s="70" t="s">
        <v>2806</v>
      </c>
      <c r="AG319" s="38" t="s">
        <v>98</v>
      </c>
      <c r="AH319" s="38" t="s">
        <v>99</v>
      </c>
      <c r="AI319" s="44" t="s">
        <v>100</v>
      </c>
      <c r="AJ319" s="44">
        <v>0.0</v>
      </c>
      <c r="AK319" s="63" t="str">
        <f t="shared" si="66"/>
        <v>https://getfile.dokpub.com/yandex/get/https://disk.yandex.ru/d/fIn3yaQZ6-I6Pw/v1.mp4</v>
      </c>
      <c r="AL319" s="46" t="s">
        <v>102</v>
      </c>
      <c r="AM319" s="46" t="s">
        <v>103</v>
      </c>
      <c r="AN319" s="46" t="s">
        <v>104</v>
      </c>
      <c r="AO319" s="46" t="s">
        <v>105</v>
      </c>
      <c r="AP319" s="46" t="s">
        <v>106</v>
      </c>
      <c r="AQ319" s="46">
        <f t="shared" si="48"/>
        <v>1870</v>
      </c>
      <c r="AR319" s="47">
        <f t="shared" si="49"/>
        <v>0.45</v>
      </c>
      <c r="AS319" s="46" t="s">
        <v>107</v>
      </c>
      <c r="AT319" s="46" t="s">
        <v>108</v>
      </c>
      <c r="AU319" s="46" t="s">
        <v>109</v>
      </c>
      <c r="AV319" s="46" t="s">
        <v>110</v>
      </c>
      <c r="AW319" s="46" t="s">
        <v>111</v>
      </c>
      <c r="AX319" s="48" t="s">
        <v>112</v>
      </c>
      <c r="AY319" s="49">
        <v>277.0</v>
      </c>
      <c r="AZ319" s="49">
        <v>393.0</v>
      </c>
      <c r="BA319" s="126">
        <f>BA317*3</f>
        <v>486</v>
      </c>
      <c r="BB319" s="127">
        <v>30.0</v>
      </c>
      <c r="BC319" s="127">
        <v>30.0</v>
      </c>
      <c r="BD319" s="51">
        <v>0.2</v>
      </c>
      <c r="BE319" s="127">
        <f t="shared" si="67"/>
        <v>326.4</v>
      </c>
      <c r="BF319" s="150"/>
      <c r="BG319" s="151">
        <f t="shared" si="51"/>
        <v>482.6</v>
      </c>
      <c r="BH319" s="53">
        <f t="shared" si="52"/>
        <v>366.6</v>
      </c>
      <c r="BI319" s="153">
        <f t="shared" si="53"/>
        <v>0.2957107843</v>
      </c>
      <c r="BJ319" s="47">
        <f t="shared" si="54"/>
        <v>0.2246323529</v>
      </c>
      <c r="BK319" s="55">
        <f t="shared" si="55"/>
        <v>0.45</v>
      </c>
      <c r="BL319" s="56">
        <f t="shared" si="56"/>
        <v>1888</v>
      </c>
      <c r="BM319" s="57">
        <f t="shared" si="57"/>
        <v>0.3026483051</v>
      </c>
      <c r="BN319" s="46">
        <f t="shared" si="58"/>
        <v>18.27</v>
      </c>
      <c r="BO319" s="46">
        <v>25.0</v>
      </c>
      <c r="BP319" s="46">
        <v>7.0</v>
      </c>
      <c r="BQ319" s="47">
        <v>1.25</v>
      </c>
      <c r="BR319" s="46">
        <f t="shared" si="59"/>
        <v>188.75</v>
      </c>
      <c r="BS319" s="46">
        <f t="shared" si="60"/>
        <v>204.25</v>
      </c>
      <c r="BT319" s="46" t="s">
        <v>2574</v>
      </c>
      <c r="BU319" s="65"/>
      <c r="BV319" s="59"/>
      <c r="BW319" s="59"/>
      <c r="BX319" s="60"/>
      <c r="BY319" s="61" t="str">
        <f t="shared" si="62"/>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BZ319" s="66" t="s">
        <v>2840</v>
      </c>
      <c r="CA319" s="59" t="s">
        <v>2841</v>
      </c>
      <c r="CB319" s="62"/>
      <c r="CC319" s="59"/>
    </row>
    <row r="320" ht="30.0" customHeight="1">
      <c r="A320" s="73"/>
      <c r="B320" s="200" t="s">
        <v>2842</v>
      </c>
      <c r="C320" s="68" t="str">
        <f>IF('Стоп-лист'!C$44 = "стоп", "стоп" , "")</f>
        <v>стоп</v>
      </c>
      <c r="D320" s="29">
        <f t="shared" si="68"/>
        <v>0</v>
      </c>
      <c r="E320" s="30" t="s">
        <v>2843</v>
      </c>
      <c r="F320" s="104" t="s">
        <v>2844</v>
      </c>
      <c r="G320" s="106" t="s">
        <v>2845</v>
      </c>
      <c r="H320" s="33">
        <v>4600.0</v>
      </c>
      <c r="I320" s="34">
        <v>0.5</v>
      </c>
      <c r="J320" s="35">
        <f t="shared" si="2"/>
        <v>2300</v>
      </c>
      <c r="K320" s="22" t="s">
        <v>2846</v>
      </c>
      <c r="L320" s="22" t="s">
        <v>2799</v>
      </c>
      <c r="M320" s="22" t="s">
        <v>2800</v>
      </c>
      <c r="N320" s="37" t="s">
        <v>85</v>
      </c>
      <c r="O320" s="38">
        <v>1600.0</v>
      </c>
      <c r="P320" s="38">
        <v>300.0</v>
      </c>
      <c r="Q320" s="38">
        <v>200.0</v>
      </c>
      <c r="R320" s="38">
        <v>500.0</v>
      </c>
      <c r="S320" s="39" t="s">
        <v>2847</v>
      </c>
      <c r="T320" s="70" t="s">
        <v>2802</v>
      </c>
      <c r="U320" s="38" t="s">
        <v>2803</v>
      </c>
      <c r="V320" s="38" t="s">
        <v>914</v>
      </c>
      <c r="W320" s="38" t="s">
        <v>2804</v>
      </c>
      <c r="X320" s="38">
        <v>430.0</v>
      </c>
      <c r="Y320" s="40">
        <v>2.0</v>
      </c>
      <c r="Z320" s="40">
        <v>1.45</v>
      </c>
      <c r="AA320" s="221" t="s">
        <v>590</v>
      </c>
      <c r="AB320" s="38" t="s">
        <v>93</v>
      </c>
      <c r="AC320" s="107" t="str">
        <f t="shared" si="65"/>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AD320" s="38" t="s">
        <v>95</v>
      </c>
      <c r="AE320" s="75" t="s">
        <v>2805</v>
      </c>
      <c r="AF320" s="70" t="s">
        <v>2806</v>
      </c>
      <c r="AG320" s="38" t="s">
        <v>98</v>
      </c>
      <c r="AH320" s="38" t="s">
        <v>99</v>
      </c>
      <c r="AI320" s="44" t="s">
        <v>100</v>
      </c>
      <c r="AJ320" s="44">
        <v>0.0</v>
      </c>
      <c r="AK320" s="63" t="str">
        <f t="shared" si="66"/>
        <v>https://getfile.dokpub.com/yandex/get/https://disk.yandex.ru/d/fIn3yaQZ6-I6Pw/v1.mp4</v>
      </c>
      <c r="AL320" s="46" t="s">
        <v>102</v>
      </c>
      <c r="AM320" s="46" t="s">
        <v>103</v>
      </c>
      <c r="AN320" s="46" t="s">
        <v>104</v>
      </c>
      <c r="AO320" s="46" t="s">
        <v>105</v>
      </c>
      <c r="AP320" s="46" t="s">
        <v>106</v>
      </c>
      <c r="AQ320" s="46">
        <f t="shared" si="48"/>
        <v>2622</v>
      </c>
      <c r="AR320" s="47">
        <f t="shared" si="49"/>
        <v>0.43</v>
      </c>
      <c r="AS320" s="46" t="s">
        <v>107</v>
      </c>
      <c r="AT320" s="46" t="s">
        <v>108</v>
      </c>
      <c r="AU320" s="46" t="s">
        <v>109</v>
      </c>
      <c r="AV320" s="46" t="s">
        <v>110</v>
      </c>
      <c r="AW320" s="46" t="s">
        <v>111</v>
      </c>
      <c r="AX320" s="48" t="s">
        <v>112</v>
      </c>
      <c r="AY320" s="49">
        <v>392.0</v>
      </c>
      <c r="AZ320" s="49">
        <v>549.0</v>
      </c>
      <c r="BA320" s="126">
        <f>BA318*2</f>
        <v>648</v>
      </c>
      <c r="BB320" s="127">
        <v>30.0</v>
      </c>
      <c r="BC320" s="127">
        <v>80.0</v>
      </c>
      <c r="BD320" s="51">
        <v>0.2</v>
      </c>
      <c r="BE320" s="127">
        <f t="shared" si="67"/>
        <v>460</v>
      </c>
      <c r="BF320" s="150"/>
      <c r="BG320" s="151">
        <f t="shared" si="51"/>
        <v>690</v>
      </c>
      <c r="BH320" s="53">
        <f t="shared" si="52"/>
        <v>533</v>
      </c>
      <c r="BI320" s="153">
        <f t="shared" si="53"/>
        <v>0.3</v>
      </c>
      <c r="BJ320" s="47">
        <f t="shared" si="54"/>
        <v>0.2317391304</v>
      </c>
      <c r="BK320" s="55">
        <f t="shared" si="55"/>
        <v>0.43</v>
      </c>
      <c r="BL320" s="56">
        <f t="shared" si="56"/>
        <v>2637</v>
      </c>
      <c r="BM320" s="57">
        <f t="shared" si="57"/>
        <v>0.3043610163</v>
      </c>
      <c r="BN320" s="46">
        <f t="shared" si="58"/>
        <v>30</v>
      </c>
      <c r="BO320" s="46">
        <v>25.0</v>
      </c>
      <c r="BP320" s="46">
        <v>7.0</v>
      </c>
      <c r="BQ320" s="47">
        <v>1.25</v>
      </c>
      <c r="BR320" s="46">
        <f t="shared" si="59"/>
        <v>285</v>
      </c>
      <c r="BS320" s="46">
        <f t="shared" si="60"/>
        <v>264</v>
      </c>
      <c r="BT320" s="46" t="s">
        <v>2583</v>
      </c>
      <c r="BU320" s="65"/>
      <c r="BV320" s="59"/>
      <c r="BW320" s="59"/>
      <c r="BX320" s="60"/>
      <c r="BY320" s="61" t="str">
        <f t="shared" si="62"/>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BZ320" s="66"/>
      <c r="CA320" s="59" t="s">
        <v>2848</v>
      </c>
      <c r="CB320" s="62"/>
      <c r="CC320" s="59"/>
    </row>
    <row r="321" ht="30.0" customHeight="1">
      <c r="A321" s="73"/>
      <c r="B321" s="200" t="s">
        <v>2849</v>
      </c>
      <c r="C321" s="68" t="str">
        <f>IF('Стоп-лист'!C$44 = "стоп", "стоп" , "")</f>
        <v>стоп</v>
      </c>
      <c r="D321" s="29">
        <f t="shared" si="68"/>
        <v>0</v>
      </c>
      <c r="E321" s="30" t="s">
        <v>2850</v>
      </c>
      <c r="F321" s="104" t="s">
        <v>2851</v>
      </c>
      <c r="G321" s="106" t="s">
        <v>2852</v>
      </c>
      <c r="H321" s="33">
        <v>6900.0</v>
      </c>
      <c r="I321" s="34">
        <v>0.51</v>
      </c>
      <c r="J321" s="35">
        <f t="shared" si="2"/>
        <v>3381</v>
      </c>
      <c r="K321" s="22" t="s">
        <v>2853</v>
      </c>
      <c r="L321" s="22" t="s">
        <v>2799</v>
      </c>
      <c r="M321" s="22" t="s">
        <v>2800</v>
      </c>
      <c r="N321" s="37" t="s">
        <v>85</v>
      </c>
      <c r="O321" s="38">
        <v>2300.0</v>
      </c>
      <c r="P321" s="38">
        <v>350.0</v>
      </c>
      <c r="Q321" s="38">
        <v>250.0</v>
      </c>
      <c r="R321" s="38">
        <v>550.0</v>
      </c>
      <c r="S321" s="39" t="s">
        <v>2854</v>
      </c>
      <c r="T321" s="70" t="s">
        <v>2802</v>
      </c>
      <c r="U321" s="38" t="s">
        <v>2803</v>
      </c>
      <c r="V321" s="38" t="s">
        <v>914</v>
      </c>
      <c r="W321" s="38" t="s">
        <v>2804</v>
      </c>
      <c r="X321" s="38">
        <v>430.0</v>
      </c>
      <c r="Y321" s="40">
        <v>3.0</v>
      </c>
      <c r="Z321" s="40">
        <v>1.45</v>
      </c>
      <c r="AA321" s="221" t="s">
        <v>590</v>
      </c>
      <c r="AB321" s="38" t="s">
        <v>93</v>
      </c>
      <c r="AC321" s="107" t="str">
        <f t="shared" si="65"/>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AD321" s="38" t="s">
        <v>95</v>
      </c>
      <c r="AE321" s="75" t="s">
        <v>2805</v>
      </c>
      <c r="AF321" s="70" t="s">
        <v>2806</v>
      </c>
      <c r="AG321" s="38" t="s">
        <v>98</v>
      </c>
      <c r="AH321" s="38" t="s">
        <v>99</v>
      </c>
      <c r="AI321" s="44" t="s">
        <v>100</v>
      </c>
      <c r="AJ321" s="44">
        <v>0.0</v>
      </c>
      <c r="AK321" s="63" t="str">
        <f t="shared" si="66"/>
        <v>https://getfile.dokpub.com/yandex/get/https://disk.yandex.ru/d/fIn3yaQZ6-I6Pw/v1.mp4</v>
      </c>
      <c r="AL321" s="46" t="s">
        <v>102</v>
      </c>
      <c r="AM321" s="46" t="s">
        <v>103</v>
      </c>
      <c r="AN321" s="46" t="s">
        <v>104</v>
      </c>
      <c r="AO321" s="46" t="s">
        <v>105</v>
      </c>
      <c r="AP321" s="46" t="s">
        <v>106</v>
      </c>
      <c r="AQ321" s="46">
        <f t="shared" si="48"/>
        <v>3864</v>
      </c>
      <c r="AR321" s="47">
        <f t="shared" si="49"/>
        <v>0.44</v>
      </c>
      <c r="AS321" s="46" t="s">
        <v>107</v>
      </c>
      <c r="AT321" s="46" t="s">
        <v>108</v>
      </c>
      <c r="AU321" s="46" t="s">
        <v>109</v>
      </c>
      <c r="AV321" s="46" t="s">
        <v>110</v>
      </c>
      <c r="AW321" s="46" t="s">
        <v>111</v>
      </c>
      <c r="AX321" s="48" t="s">
        <v>112</v>
      </c>
      <c r="AY321" s="49">
        <v>600.0</v>
      </c>
      <c r="AZ321" s="49">
        <v>828.0</v>
      </c>
      <c r="BA321" s="126">
        <f>BA318*3</f>
        <v>972</v>
      </c>
      <c r="BB321" s="127">
        <v>40.0</v>
      </c>
      <c r="BC321" s="127">
        <v>80.0</v>
      </c>
      <c r="BD321" s="51">
        <v>0.2</v>
      </c>
      <c r="BE321" s="127">
        <f t="shared" si="67"/>
        <v>676.2</v>
      </c>
      <c r="BF321" s="150"/>
      <c r="BG321" s="151">
        <f t="shared" si="51"/>
        <v>1012.8</v>
      </c>
      <c r="BH321" s="53">
        <f t="shared" si="52"/>
        <v>784.8</v>
      </c>
      <c r="BI321" s="153">
        <f t="shared" si="53"/>
        <v>0.2995563443</v>
      </c>
      <c r="BJ321" s="47">
        <f t="shared" si="54"/>
        <v>0.2321206744</v>
      </c>
      <c r="BK321" s="55">
        <f t="shared" si="55"/>
        <v>0.44</v>
      </c>
      <c r="BL321" s="56">
        <f t="shared" si="56"/>
        <v>3874</v>
      </c>
      <c r="BM321" s="57">
        <f t="shared" si="57"/>
        <v>0.3043882292</v>
      </c>
      <c r="BN321" s="46">
        <f t="shared" si="58"/>
        <v>48.125</v>
      </c>
      <c r="BO321" s="46">
        <v>25.0</v>
      </c>
      <c r="BP321" s="46">
        <v>7.0</v>
      </c>
      <c r="BQ321" s="47">
        <v>1.25</v>
      </c>
      <c r="BR321" s="46">
        <f t="shared" si="59"/>
        <v>451.25</v>
      </c>
      <c r="BS321" s="46">
        <f t="shared" si="60"/>
        <v>376.75</v>
      </c>
      <c r="BT321" s="46" t="s">
        <v>2590</v>
      </c>
      <c r="BU321" s="65"/>
      <c r="BV321" s="59"/>
      <c r="BW321" s="59"/>
      <c r="BX321" s="60"/>
      <c r="BY321" s="61" t="str">
        <f t="shared" si="62"/>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BZ321" s="66"/>
      <c r="CA321" s="59" t="s">
        <v>2855</v>
      </c>
      <c r="CB321" s="62"/>
      <c r="CC321" s="59"/>
    </row>
    <row r="322" ht="30.0" customHeight="1">
      <c r="A322" s="73"/>
      <c r="B322" s="200" t="s">
        <v>2856</v>
      </c>
      <c r="C322" s="68" t="str">
        <f>IF('Стоп-лист'!C$44 = "стоп", "стоп" , "")</f>
        <v>стоп</v>
      </c>
      <c r="D322" s="29">
        <f t="shared" si="68"/>
        <v>0</v>
      </c>
      <c r="E322" s="30" t="s">
        <v>2857</v>
      </c>
      <c r="F322" s="104" t="s">
        <v>2858</v>
      </c>
      <c r="G322" s="106" t="s">
        <v>2859</v>
      </c>
      <c r="H322" s="33">
        <v>9200.0</v>
      </c>
      <c r="I322" s="34">
        <v>0.51</v>
      </c>
      <c r="J322" s="35">
        <f t="shared" si="2"/>
        <v>4508</v>
      </c>
      <c r="K322" s="22" t="s">
        <v>2860</v>
      </c>
      <c r="L322" s="22" t="s">
        <v>2799</v>
      </c>
      <c r="M322" s="22" t="s">
        <v>2800</v>
      </c>
      <c r="N322" s="37" t="s">
        <v>85</v>
      </c>
      <c r="O322" s="38">
        <v>3000.0</v>
      </c>
      <c r="P322" s="38">
        <v>450.0</v>
      </c>
      <c r="Q322" s="38">
        <v>300.0</v>
      </c>
      <c r="R322" s="38">
        <v>550.0</v>
      </c>
      <c r="S322" s="39" t="s">
        <v>2861</v>
      </c>
      <c r="T322" s="70" t="s">
        <v>2802</v>
      </c>
      <c r="U322" s="38" t="s">
        <v>2803</v>
      </c>
      <c r="V322" s="38" t="s">
        <v>914</v>
      </c>
      <c r="W322" s="38" t="s">
        <v>2804</v>
      </c>
      <c r="X322" s="38">
        <v>430.0</v>
      </c>
      <c r="Y322" s="40">
        <v>4.0</v>
      </c>
      <c r="Z322" s="40">
        <v>1.45</v>
      </c>
      <c r="AA322" s="221" t="s">
        <v>590</v>
      </c>
      <c r="AB322" s="38" t="s">
        <v>93</v>
      </c>
      <c r="AC322" s="107" t="str">
        <f t="shared" si="65"/>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AD322" s="38" t="s">
        <v>95</v>
      </c>
      <c r="AE322" s="75" t="s">
        <v>2805</v>
      </c>
      <c r="AF322" s="70" t="s">
        <v>2806</v>
      </c>
      <c r="AG322" s="38" t="s">
        <v>98</v>
      </c>
      <c r="AH322" s="38" t="s">
        <v>99</v>
      </c>
      <c r="AI322" s="44" t="s">
        <v>100</v>
      </c>
      <c r="AJ322" s="44">
        <v>0.0</v>
      </c>
      <c r="AK322" s="63" t="str">
        <f t="shared" si="66"/>
        <v>https://getfile.dokpub.com/yandex/get/https://disk.yandex.ru/d/fIn3yaQZ6-I6Pw/v1.mp4</v>
      </c>
      <c r="AL322" s="46" t="s">
        <v>102</v>
      </c>
      <c r="AM322" s="46" t="s">
        <v>103</v>
      </c>
      <c r="AN322" s="46" t="s">
        <v>104</v>
      </c>
      <c r="AO322" s="46" t="s">
        <v>105</v>
      </c>
      <c r="AP322" s="46" t="s">
        <v>106</v>
      </c>
      <c r="AQ322" s="46">
        <f t="shared" si="48"/>
        <v>5152</v>
      </c>
      <c r="AR322" s="47">
        <f t="shared" si="49"/>
        <v>0.44</v>
      </c>
      <c r="AS322" s="46" t="s">
        <v>107</v>
      </c>
      <c r="AT322" s="46" t="s">
        <v>108</v>
      </c>
      <c r="AU322" s="46" t="s">
        <v>109</v>
      </c>
      <c r="AV322" s="46" t="s">
        <v>110</v>
      </c>
      <c r="AW322" s="46" t="s">
        <v>111</v>
      </c>
      <c r="AX322" s="48" t="s">
        <v>112</v>
      </c>
      <c r="AY322" s="49">
        <v>850.0</v>
      </c>
      <c r="AZ322" s="49">
        <v>1171.0</v>
      </c>
      <c r="BA322" s="126">
        <f>BA318*4</f>
        <v>1296</v>
      </c>
      <c r="BB322" s="127">
        <v>40.0</v>
      </c>
      <c r="BC322" s="127">
        <v>80.0</v>
      </c>
      <c r="BD322" s="51">
        <v>0.2</v>
      </c>
      <c r="BE322" s="127">
        <f t="shared" si="67"/>
        <v>901.6</v>
      </c>
      <c r="BF322" s="150"/>
      <c r="BG322" s="151">
        <f t="shared" si="51"/>
        <v>1340.4</v>
      </c>
      <c r="BH322" s="53">
        <f t="shared" si="52"/>
        <v>1019.4</v>
      </c>
      <c r="BI322" s="153">
        <f t="shared" si="53"/>
        <v>0.2973380657</v>
      </c>
      <c r="BJ322" s="47">
        <f t="shared" si="54"/>
        <v>0.2261313221</v>
      </c>
      <c r="BK322" s="55">
        <f t="shared" si="55"/>
        <v>0.44</v>
      </c>
      <c r="BL322" s="56">
        <f t="shared" si="56"/>
        <v>5206</v>
      </c>
      <c r="BM322" s="57">
        <f t="shared" si="57"/>
        <v>0.3030733769</v>
      </c>
      <c r="BN322" s="46">
        <f t="shared" si="58"/>
        <v>74.25</v>
      </c>
      <c r="BO322" s="46">
        <v>25.0</v>
      </c>
      <c r="BP322" s="46">
        <v>7.0</v>
      </c>
      <c r="BQ322" s="47">
        <v>1.25</v>
      </c>
      <c r="BR322" s="46">
        <f t="shared" si="59"/>
        <v>678.75</v>
      </c>
      <c r="BS322" s="46">
        <f t="shared" si="60"/>
        <v>492.25</v>
      </c>
      <c r="BT322" s="46" t="s">
        <v>2597</v>
      </c>
      <c r="BU322" s="65"/>
      <c r="BV322" s="59"/>
      <c r="BW322" s="59"/>
      <c r="BX322" s="60"/>
      <c r="BY322" s="61" t="str">
        <f t="shared" si="62"/>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BZ322" s="66"/>
      <c r="CA322" s="59" t="s">
        <v>2862</v>
      </c>
      <c r="CB322" s="62"/>
      <c r="CC322" s="59"/>
    </row>
    <row r="323" ht="30.0" customHeight="1">
      <c r="A323" s="73"/>
      <c r="B323" s="200" t="s">
        <v>2863</v>
      </c>
      <c r="C323" s="68" t="str">
        <f>IF('Стоп-лист'!C$44 = "стоп", "стоп" , "")</f>
        <v>стоп</v>
      </c>
      <c r="D323" s="29">
        <f t="shared" si="68"/>
        <v>0</v>
      </c>
      <c r="E323" s="30" t="s">
        <v>2864</v>
      </c>
      <c r="F323" s="104" t="s">
        <v>2865</v>
      </c>
      <c r="G323" s="106" t="s">
        <v>2866</v>
      </c>
      <c r="H323" s="33">
        <v>11500.0</v>
      </c>
      <c r="I323" s="34">
        <v>0.53</v>
      </c>
      <c r="J323" s="35">
        <f t="shared" si="2"/>
        <v>5405</v>
      </c>
      <c r="K323" s="22" t="s">
        <v>2867</v>
      </c>
      <c r="L323" s="22" t="s">
        <v>2799</v>
      </c>
      <c r="M323" s="22" t="s">
        <v>2800</v>
      </c>
      <c r="N323" s="37" t="s">
        <v>85</v>
      </c>
      <c r="O323" s="38">
        <v>3850.0</v>
      </c>
      <c r="P323" s="38">
        <v>500.0</v>
      </c>
      <c r="Q323" s="38">
        <v>300.0</v>
      </c>
      <c r="R323" s="38">
        <v>550.0</v>
      </c>
      <c r="S323" s="39" t="s">
        <v>2868</v>
      </c>
      <c r="T323" s="70" t="s">
        <v>2802</v>
      </c>
      <c r="U323" s="38" t="s">
        <v>2803</v>
      </c>
      <c r="V323" s="38" t="s">
        <v>914</v>
      </c>
      <c r="W323" s="38" t="s">
        <v>2804</v>
      </c>
      <c r="X323" s="38">
        <v>430.0</v>
      </c>
      <c r="Y323" s="40">
        <v>5.0</v>
      </c>
      <c r="Z323" s="40">
        <v>1.45</v>
      </c>
      <c r="AA323" s="221" t="s">
        <v>590</v>
      </c>
      <c r="AB323" s="38" t="s">
        <v>93</v>
      </c>
      <c r="AC323" s="107" t="str">
        <f t="shared" si="65"/>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AD323" s="38" t="s">
        <v>95</v>
      </c>
      <c r="AE323" s="75" t="s">
        <v>2805</v>
      </c>
      <c r="AF323" s="70" t="s">
        <v>2806</v>
      </c>
      <c r="AG323" s="38" t="s">
        <v>98</v>
      </c>
      <c r="AH323" s="38" t="s">
        <v>99</v>
      </c>
      <c r="AI323" s="44" t="s">
        <v>100</v>
      </c>
      <c r="AJ323" s="44">
        <v>0.0</v>
      </c>
      <c r="AK323" s="63" t="str">
        <f t="shared" si="66"/>
        <v>https://getfile.dokpub.com/yandex/get/https://disk.yandex.ru/d/fIn3yaQZ6-I6Pw/v1.mp4</v>
      </c>
      <c r="AL323" s="46" t="s">
        <v>102</v>
      </c>
      <c r="AM323" s="46" t="s">
        <v>103</v>
      </c>
      <c r="AN323" s="46" t="s">
        <v>104</v>
      </c>
      <c r="AO323" s="46" t="s">
        <v>105</v>
      </c>
      <c r="AP323" s="46" t="s">
        <v>106</v>
      </c>
      <c r="AQ323" s="46">
        <f t="shared" si="48"/>
        <v>6210</v>
      </c>
      <c r="AR323" s="47">
        <f t="shared" si="49"/>
        <v>0.46</v>
      </c>
      <c r="AS323" s="46" t="s">
        <v>107</v>
      </c>
      <c r="AT323" s="46" t="s">
        <v>108</v>
      </c>
      <c r="AU323" s="46" t="s">
        <v>109</v>
      </c>
      <c r="AV323" s="46" t="s">
        <v>110</v>
      </c>
      <c r="AW323" s="46" t="s">
        <v>111</v>
      </c>
      <c r="AX323" s="48" t="s">
        <v>112</v>
      </c>
      <c r="AY323" s="49">
        <v>992.0</v>
      </c>
      <c r="AZ323" s="49">
        <v>1352.0</v>
      </c>
      <c r="BA323" s="126">
        <f>BA318*5</f>
        <v>1620</v>
      </c>
      <c r="BB323" s="127">
        <v>50.0</v>
      </c>
      <c r="BC323" s="127">
        <v>80.0</v>
      </c>
      <c r="BD323" s="51">
        <v>0.2</v>
      </c>
      <c r="BE323" s="127">
        <f t="shared" si="67"/>
        <v>1081</v>
      </c>
      <c r="BF323" s="150"/>
      <c r="BG323" s="151">
        <f t="shared" si="51"/>
        <v>1582</v>
      </c>
      <c r="BH323" s="53">
        <f t="shared" si="52"/>
        <v>1222</v>
      </c>
      <c r="BI323" s="153">
        <f t="shared" si="53"/>
        <v>0.2926919519</v>
      </c>
      <c r="BJ323" s="47">
        <f t="shared" si="54"/>
        <v>0.2260869565</v>
      </c>
      <c r="BK323" s="55">
        <f t="shared" si="55"/>
        <v>0.46</v>
      </c>
      <c r="BL323" s="56">
        <f t="shared" si="56"/>
        <v>6243</v>
      </c>
      <c r="BM323" s="57">
        <f t="shared" si="57"/>
        <v>0.3031234983</v>
      </c>
      <c r="BN323" s="46">
        <f t="shared" si="58"/>
        <v>82.5</v>
      </c>
      <c r="BO323" s="46">
        <v>25.0</v>
      </c>
      <c r="BP323" s="46">
        <v>7.0</v>
      </c>
      <c r="BQ323" s="47">
        <v>1.25</v>
      </c>
      <c r="BR323" s="46">
        <f t="shared" si="59"/>
        <v>748.75</v>
      </c>
      <c r="BS323" s="46">
        <f t="shared" si="60"/>
        <v>603.25</v>
      </c>
      <c r="BT323" s="46" t="s">
        <v>2604</v>
      </c>
      <c r="BU323" s="65"/>
      <c r="BV323" s="59"/>
      <c r="BW323" s="59"/>
      <c r="BX323" s="60"/>
      <c r="BY323" s="61" t="str">
        <f t="shared" si="62"/>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BZ323" s="66"/>
      <c r="CA323" s="59" t="s">
        <v>2869</v>
      </c>
      <c r="CB323" s="62"/>
      <c r="CC323" s="59"/>
    </row>
    <row r="324" ht="30.0" customHeight="1">
      <c r="A324" s="73"/>
      <c r="B324" s="200" t="s">
        <v>2870</v>
      </c>
      <c r="C324" s="68" t="str">
        <f>IF('Стоп-лист'!C$44 = "стоп", "стоп" , "")</f>
        <v>стоп</v>
      </c>
      <c r="D324" s="29">
        <f t="shared" si="68"/>
        <v>0</v>
      </c>
      <c r="E324" s="30" t="s">
        <v>2871</v>
      </c>
      <c r="F324" s="104" t="s">
        <v>2872</v>
      </c>
      <c r="G324" s="201" t="s">
        <v>2873</v>
      </c>
      <c r="H324" s="33">
        <v>13800.0</v>
      </c>
      <c r="I324" s="34">
        <v>0.45</v>
      </c>
      <c r="J324" s="35">
        <f t="shared" si="2"/>
        <v>7590</v>
      </c>
      <c r="K324" s="22" t="s">
        <v>2874</v>
      </c>
      <c r="L324" s="22" t="s">
        <v>2799</v>
      </c>
      <c r="M324" s="22" t="s">
        <v>2800</v>
      </c>
      <c r="N324" s="37" t="s">
        <v>85</v>
      </c>
      <c r="O324" s="72">
        <v>2850.0</v>
      </c>
      <c r="P324" s="72">
        <v>400.0</v>
      </c>
      <c r="Q324" s="72">
        <v>400.0</v>
      </c>
      <c r="R324" s="72">
        <v>600.0</v>
      </c>
      <c r="S324" s="39" t="s">
        <v>2875</v>
      </c>
      <c r="T324" s="70" t="s">
        <v>2802</v>
      </c>
      <c r="U324" s="38" t="s">
        <v>2803</v>
      </c>
      <c r="V324" s="38" t="s">
        <v>914</v>
      </c>
      <c r="W324" s="38" t="s">
        <v>2804</v>
      </c>
      <c r="X324" s="38">
        <v>430.0</v>
      </c>
      <c r="Y324" s="40">
        <v>6.0</v>
      </c>
      <c r="Z324" s="40">
        <v>1.45</v>
      </c>
      <c r="AA324" s="221" t="s">
        <v>590</v>
      </c>
      <c r="AB324" s="38" t="s">
        <v>93</v>
      </c>
      <c r="AC324" s="107" t="str">
        <f t="shared" si="65"/>
        <v>https://getfile.dokpub.com/yandex/get/https://disk.yandex.ru/d/MomuTGWzzCei2g/1.jpg, https://getfile.dokpub.com/yandex/get/https://disk.yandex.ru/d/MomuTGWzzCei2g/2.jpg, https://getfile.dokpub.com/yandex/get/https://disk.yandex.ru/d/MomuTGWzzCei2g/3.jpg, https://getfile.dokpub.com/yandex/get/https://disk.yandex.ru/d/MomuTGWzzCei2g/4.jpg, https://getfile.dokpub.com/yandex/get/https://disk.yandex.ru/d/MomuTGWzzCei2g/5.jpg</v>
      </c>
      <c r="AD324" s="38" t="s">
        <v>95</v>
      </c>
      <c r="AE324" s="75" t="s">
        <v>2805</v>
      </c>
      <c r="AF324" s="70" t="s">
        <v>2806</v>
      </c>
      <c r="AG324" s="38" t="s">
        <v>98</v>
      </c>
      <c r="AH324" s="38" t="s">
        <v>99</v>
      </c>
      <c r="AI324" s="44" t="s">
        <v>100</v>
      </c>
      <c r="AJ324" s="44">
        <v>0.0</v>
      </c>
      <c r="AK324" s="63" t="str">
        <f t="shared" si="66"/>
        <v>https://getfile.dokpub.com/yandex/get/https://disk.yandex.ru/d/fIn3yaQZ6-I6Pw/v1.mp4</v>
      </c>
      <c r="AL324" s="46" t="s">
        <v>102</v>
      </c>
      <c r="AM324" s="46" t="s">
        <v>103</v>
      </c>
      <c r="AN324" s="46" t="s">
        <v>104</v>
      </c>
      <c r="AO324" s="46" t="s">
        <v>105</v>
      </c>
      <c r="AP324" s="46" t="s">
        <v>106</v>
      </c>
      <c r="AQ324" s="46">
        <f t="shared" si="48"/>
        <v>7590</v>
      </c>
      <c r="AR324" s="47">
        <f t="shared" si="49"/>
        <v>0.45</v>
      </c>
      <c r="AS324" s="46" t="s">
        <v>107</v>
      </c>
      <c r="AT324" s="46" t="s">
        <v>108</v>
      </c>
      <c r="AU324" s="46" t="s">
        <v>109</v>
      </c>
      <c r="AV324" s="46" t="s">
        <v>110</v>
      </c>
      <c r="AW324" s="46" t="s">
        <v>111</v>
      </c>
      <c r="AX324" s="48" t="s">
        <v>112</v>
      </c>
      <c r="AY324" s="49" t="s">
        <v>1413</v>
      </c>
      <c r="AZ324" s="49" t="s">
        <v>1413</v>
      </c>
      <c r="BA324" s="126">
        <f>BA318*6</f>
        <v>1944</v>
      </c>
      <c r="BB324" s="127">
        <v>50.0</v>
      </c>
      <c r="BC324" s="127">
        <v>80.0</v>
      </c>
      <c r="BD324" s="51">
        <v>0.2</v>
      </c>
      <c r="BE324" s="127">
        <f t="shared" si="67"/>
        <v>1518</v>
      </c>
      <c r="BF324" s="150"/>
      <c r="BG324" s="151" t="str">
        <f t="shared" si="51"/>
        <v>#VALUE!</v>
      </c>
      <c r="BH324" s="46" t="str">
        <f t="shared" si="52"/>
        <v>#VALUE!</v>
      </c>
      <c r="BI324" s="153" t="str">
        <f t="shared" si="53"/>
        <v>#VALUE!</v>
      </c>
      <c r="BJ324" s="47" t="str">
        <f t="shared" si="54"/>
        <v>#VALUE!</v>
      </c>
      <c r="BK324" s="55">
        <f t="shared" si="55"/>
        <v>0.45</v>
      </c>
      <c r="BL324" s="56" t="str">
        <f t="shared" si="56"/>
        <v>#VALUE!</v>
      </c>
      <c r="BM324" s="57" t="str">
        <f t="shared" si="57"/>
        <v>#VALUE!</v>
      </c>
      <c r="BN324" s="46">
        <f t="shared" si="58"/>
        <v>96</v>
      </c>
      <c r="BO324" s="46">
        <v>25.0</v>
      </c>
      <c r="BP324" s="46">
        <v>7.0</v>
      </c>
      <c r="BQ324" s="47">
        <v>1.25</v>
      </c>
      <c r="BR324" s="46">
        <f t="shared" si="59"/>
        <v>862.5</v>
      </c>
      <c r="BS324" s="46" t="str">
        <f t="shared" si="60"/>
        <v>#VALUE!</v>
      </c>
      <c r="BT324" s="46" t="s">
        <v>2611</v>
      </c>
      <c r="BU324" s="65"/>
      <c r="BV324" s="59"/>
      <c r="BW324" s="59"/>
      <c r="BX324" s="60"/>
      <c r="BY324" s="61"/>
      <c r="BZ324" s="66"/>
      <c r="CA324" s="59"/>
      <c r="CB324" s="62"/>
      <c r="CC324" s="59"/>
    </row>
    <row r="325" ht="30.0" customHeight="1">
      <c r="A325" s="73"/>
      <c r="B325" s="200" t="s">
        <v>2876</v>
      </c>
      <c r="C325" s="68" t="str">
        <f>IF('Стоп-лист'!C$44 = "стоп", "стоп" , "")</f>
        <v>стоп</v>
      </c>
      <c r="D325" s="29">
        <f t="shared" si="68"/>
        <v>0</v>
      </c>
      <c r="E325" s="30" t="s">
        <v>2877</v>
      </c>
      <c r="F325" s="104" t="s">
        <v>2878</v>
      </c>
      <c r="G325" s="201" t="s">
        <v>2879</v>
      </c>
      <c r="H325" s="33">
        <v>16100.0</v>
      </c>
      <c r="I325" s="34">
        <v>0.45</v>
      </c>
      <c r="J325" s="35">
        <f t="shared" si="2"/>
        <v>8855</v>
      </c>
      <c r="K325" s="22" t="s">
        <v>2880</v>
      </c>
      <c r="L325" s="22" t="s">
        <v>2799</v>
      </c>
      <c r="M325" s="22" t="s">
        <v>2800</v>
      </c>
      <c r="N325" s="37" t="s">
        <v>85</v>
      </c>
      <c r="O325" s="72">
        <v>3325.0</v>
      </c>
      <c r="P325" s="72">
        <v>400.0</v>
      </c>
      <c r="Q325" s="72">
        <v>400.0</v>
      </c>
      <c r="R325" s="72">
        <v>600.0</v>
      </c>
      <c r="S325" s="39" t="s">
        <v>2881</v>
      </c>
      <c r="T325" s="70" t="s">
        <v>2802</v>
      </c>
      <c r="U325" s="38" t="s">
        <v>2803</v>
      </c>
      <c r="V325" s="38" t="s">
        <v>914</v>
      </c>
      <c r="W325" s="38" t="s">
        <v>2804</v>
      </c>
      <c r="X325" s="38">
        <v>430.0</v>
      </c>
      <c r="Y325" s="40">
        <v>7.0</v>
      </c>
      <c r="Z325" s="40">
        <v>1.45</v>
      </c>
      <c r="AA325" s="221" t="s">
        <v>590</v>
      </c>
      <c r="AB325" s="38" t="s">
        <v>93</v>
      </c>
      <c r="AC325" s="107" t="str">
        <f t="shared" si="65"/>
        <v>https://getfile.dokpub.com/yandex/get/https://disk.yandex.ru/d/GauPkjgF8LPrDQ/1.jpg, https://getfile.dokpub.com/yandex/get/https://disk.yandex.ru/d/GauPkjgF8LPrDQ/2.jpg, https://getfile.dokpub.com/yandex/get/https://disk.yandex.ru/d/GauPkjgF8LPrDQ/3.jpg, https://getfile.dokpub.com/yandex/get/https://disk.yandex.ru/d/GauPkjgF8LPrDQ/4.jpg, https://getfile.dokpub.com/yandex/get/https://disk.yandex.ru/d/GauPkjgF8LPrDQ/5.jpg</v>
      </c>
      <c r="AD325" s="38" t="s">
        <v>95</v>
      </c>
      <c r="AE325" s="75" t="s">
        <v>2805</v>
      </c>
      <c r="AF325" s="70" t="s">
        <v>2806</v>
      </c>
      <c r="AG325" s="38" t="s">
        <v>98</v>
      </c>
      <c r="AH325" s="38" t="s">
        <v>99</v>
      </c>
      <c r="AI325" s="44" t="s">
        <v>100</v>
      </c>
      <c r="AJ325" s="44">
        <v>0.0</v>
      </c>
      <c r="AK325" s="63" t="str">
        <f t="shared" si="66"/>
        <v>https://getfile.dokpub.com/yandex/get/https://disk.yandex.ru/d/fIn3yaQZ6-I6Pw/v1.mp4</v>
      </c>
      <c r="AL325" s="46" t="s">
        <v>102</v>
      </c>
      <c r="AM325" s="46" t="s">
        <v>103</v>
      </c>
      <c r="AN325" s="46" t="s">
        <v>104</v>
      </c>
      <c r="AO325" s="46" t="s">
        <v>105</v>
      </c>
      <c r="AP325" s="46" t="s">
        <v>106</v>
      </c>
      <c r="AQ325" s="46">
        <f t="shared" si="48"/>
        <v>8855</v>
      </c>
      <c r="AR325" s="47">
        <f t="shared" si="49"/>
        <v>0.45</v>
      </c>
      <c r="AS325" s="46" t="s">
        <v>107</v>
      </c>
      <c r="AT325" s="46" t="s">
        <v>108</v>
      </c>
      <c r="AU325" s="46" t="s">
        <v>109</v>
      </c>
      <c r="AV325" s="46" t="s">
        <v>110</v>
      </c>
      <c r="AW325" s="46" t="s">
        <v>111</v>
      </c>
      <c r="AX325" s="48" t="s">
        <v>112</v>
      </c>
      <c r="AY325" s="49" t="s">
        <v>1413</v>
      </c>
      <c r="AZ325" s="49" t="s">
        <v>1413</v>
      </c>
      <c r="BA325" s="126">
        <f>BA318*7</f>
        <v>2268</v>
      </c>
      <c r="BB325" s="127">
        <v>50.0</v>
      </c>
      <c r="BC325" s="127">
        <v>80.0</v>
      </c>
      <c r="BD325" s="51">
        <v>0.2</v>
      </c>
      <c r="BE325" s="127">
        <f t="shared" si="67"/>
        <v>1771</v>
      </c>
      <c r="BF325" s="150"/>
      <c r="BG325" s="151" t="str">
        <f t="shared" si="51"/>
        <v>#VALUE!</v>
      </c>
      <c r="BH325" s="46" t="str">
        <f t="shared" si="52"/>
        <v>#VALUE!</v>
      </c>
      <c r="BI325" s="153" t="str">
        <f t="shared" si="53"/>
        <v>#VALUE!</v>
      </c>
      <c r="BJ325" s="47" t="str">
        <f t="shared" si="54"/>
        <v>#VALUE!</v>
      </c>
      <c r="BK325" s="55">
        <f t="shared" si="55"/>
        <v>0.45</v>
      </c>
      <c r="BL325" s="56" t="str">
        <f t="shared" si="56"/>
        <v>#VALUE!</v>
      </c>
      <c r="BM325" s="57" t="str">
        <f t="shared" si="57"/>
        <v>#VALUE!</v>
      </c>
      <c r="BN325" s="46">
        <f t="shared" si="58"/>
        <v>96</v>
      </c>
      <c r="BO325" s="46">
        <v>25.0</v>
      </c>
      <c r="BP325" s="46">
        <v>7.0</v>
      </c>
      <c r="BQ325" s="47">
        <v>1.25</v>
      </c>
      <c r="BR325" s="46">
        <f t="shared" si="59"/>
        <v>862.5</v>
      </c>
      <c r="BS325" s="46" t="str">
        <f t="shared" si="60"/>
        <v>#VALUE!</v>
      </c>
      <c r="BT325" s="46" t="s">
        <v>2618</v>
      </c>
      <c r="BU325" s="65"/>
      <c r="BV325" s="59"/>
      <c r="BW325" s="59"/>
      <c r="BX325" s="60"/>
      <c r="BY325" s="61"/>
      <c r="BZ325" s="66"/>
      <c r="CA325" s="59"/>
      <c r="CB325" s="62"/>
      <c r="CC325" s="59"/>
    </row>
    <row r="326" ht="30.0" customHeight="1">
      <c r="A326" s="73"/>
      <c r="B326" s="195" t="s">
        <v>2882</v>
      </c>
      <c r="C326" s="68" t="str">
        <f>IF('Стоп-лист'!C$44 = "стоп", "стоп" , "")</f>
        <v>стоп</v>
      </c>
      <c r="D326" s="96">
        <f t="shared" si="68"/>
        <v>0</v>
      </c>
      <c r="E326" s="97" t="s">
        <v>2883</v>
      </c>
      <c r="F326" s="196" t="s">
        <v>2884</v>
      </c>
      <c r="G326" s="223" t="s">
        <v>2885</v>
      </c>
      <c r="H326" s="224">
        <v>23000.0</v>
      </c>
      <c r="I326" s="225">
        <v>0.4</v>
      </c>
      <c r="J326" s="226">
        <f t="shared" si="2"/>
        <v>13800</v>
      </c>
      <c r="K326" s="22" t="s">
        <v>2886</v>
      </c>
      <c r="L326" s="22" t="s">
        <v>2799</v>
      </c>
      <c r="M326" s="22" t="s">
        <v>2800</v>
      </c>
      <c r="N326" s="37" t="s">
        <v>85</v>
      </c>
      <c r="O326" s="72">
        <v>4750.0</v>
      </c>
      <c r="P326" s="72">
        <v>400.0</v>
      </c>
      <c r="Q326" s="72">
        <v>400.0</v>
      </c>
      <c r="R326" s="72">
        <v>600.0</v>
      </c>
      <c r="S326" s="39" t="s">
        <v>2887</v>
      </c>
      <c r="T326" s="70" t="s">
        <v>2802</v>
      </c>
      <c r="U326" s="38" t="s">
        <v>2803</v>
      </c>
      <c r="V326" s="38" t="s">
        <v>914</v>
      </c>
      <c r="W326" s="38" t="s">
        <v>2804</v>
      </c>
      <c r="X326" s="38">
        <v>430.0</v>
      </c>
      <c r="Y326" s="40">
        <v>10.0</v>
      </c>
      <c r="Z326" s="40">
        <v>1.45</v>
      </c>
      <c r="AA326" s="221" t="s">
        <v>590</v>
      </c>
      <c r="AB326" s="38" t="s">
        <v>93</v>
      </c>
      <c r="AC326" s="107" t="str">
        <f t="shared" si="65"/>
        <v>https://getfile.dokpub.com/yandex/get/https://disk.yandex.ru/d/iyUauPYQK_tnhg/1.jpg, https://getfile.dokpub.com/yandex/get/https://disk.yandex.ru/d/iyUauPYQK_tnhg/2.jpg, https://getfile.dokpub.com/yandex/get/https://disk.yandex.ru/d/iyUauPYQK_tnhg/3.jpg, https://getfile.dokpub.com/yandex/get/https://disk.yandex.ru/d/iyUauPYQK_tnhg/4.jpg, https://getfile.dokpub.com/yandex/get/https://disk.yandex.ru/d/iyUauPYQK_tnhg/5.jpg</v>
      </c>
      <c r="AD326" s="38" t="s">
        <v>95</v>
      </c>
      <c r="AE326" s="75" t="s">
        <v>2805</v>
      </c>
      <c r="AF326" s="70" t="s">
        <v>2806</v>
      </c>
      <c r="AG326" s="38" t="s">
        <v>98</v>
      </c>
      <c r="AH326" s="38" t="s">
        <v>99</v>
      </c>
      <c r="AI326" s="44" t="s">
        <v>100</v>
      </c>
      <c r="AJ326" s="44">
        <v>0.0</v>
      </c>
      <c r="AK326" s="63" t="str">
        <f t="shared" si="66"/>
        <v>https://getfile.dokpub.com/yandex/get/https://disk.yandex.ru/d/fIn3yaQZ6-I6Pw/v1.mp4</v>
      </c>
      <c r="AL326" s="46" t="s">
        <v>786</v>
      </c>
      <c r="AM326" s="46" t="s">
        <v>103</v>
      </c>
      <c r="AN326" s="46" t="s">
        <v>104</v>
      </c>
      <c r="AO326" s="46" t="s">
        <v>105</v>
      </c>
      <c r="AP326" s="46" t="s">
        <v>106</v>
      </c>
      <c r="AQ326" s="46">
        <f t="shared" si="48"/>
        <v>13800</v>
      </c>
      <c r="AR326" s="47">
        <f t="shared" si="49"/>
        <v>0.4</v>
      </c>
      <c r="AS326" s="46" t="s">
        <v>107</v>
      </c>
      <c r="AT326" s="46" t="s">
        <v>108</v>
      </c>
      <c r="AU326" s="46" t="s">
        <v>109</v>
      </c>
      <c r="AV326" s="46" t="s">
        <v>110</v>
      </c>
      <c r="AW326" s="46" t="s">
        <v>786</v>
      </c>
      <c r="AX326" s="48" t="s">
        <v>112</v>
      </c>
      <c r="AY326" s="49" t="s">
        <v>1413</v>
      </c>
      <c r="AZ326" s="49" t="s">
        <v>1413</v>
      </c>
      <c r="BA326" s="227">
        <f>BA318*10</f>
        <v>3240</v>
      </c>
      <c r="BB326" s="228">
        <v>100.0</v>
      </c>
      <c r="BC326" s="228">
        <v>100.0</v>
      </c>
      <c r="BD326" s="51">
        <v>0.2</v>
      </c>
      <c r="BE326" s="228">
        <f t="shared" si="67"/>
        <v>2760</v>
      </c>
      <c r="BF326" s="229"/>
      <c r="BG326" s="230" t="str">
        <f t="shared" si="51"/>
        <v>#VALUE!</v>
      </c>
      <c r="BH326" s="46" t="str">
        <f t="shared" si="52"/>
        <v>#VALUE!</v>
      </c>
      <c r="BI326" s="54" t="str">
        <f t="shared" si="53"/>
        <v>#VALUE!</v>
      </c>
      <c r="BJ326" s="47" t="str">
        <f t="shared" si="54"/>
        <v>#VALUE!</v>
      </c>
      <c r="BK326" s="55">
        <f t="shared" si="55"/>
        <v>0.4</v>
      </c>
      <c r="BL326" s="56" t="str">
        <f t="shared" si="56"/>
        <v>#VALUE!</v>
      </c>
      <c r="BM326" s="57" t="str">
        <f t="shared" si="57"/>
        <v>#VALUE!</v>
      </c>
      <c r="BN326" s="46">
        <f t="shared" si="58"/>
        <v>96</v>
      </c>
      <c r="BO326" s="46">
        <v>25.0</v>
      </c>
      <c r="BP326" s="46">
        <v>7.0</v>
      </c>
      <c r="BQ326" s="47">
        <v>1.25</v>
      </c>
      <c r="BR326" s="46">
        <f t="shared" si="59"/>
        <v>862.5</v>
      </c>
      <c r="BS326" s="46" t="str">
        <f t="shared" si="60"/>
        <v>#VALUE!</v>
      </c>
      <c r="BT326" s="46">
        <v>10.0</v>
      </c>
      <c r="BU326" s="65"/>
      <c r="BV326" s="59"/>
      <c r="BW326" s="59"/>
      <c r="BX326" s="60"/>
      <c r="BY326" s="61"/>
      <c r="BZ326" s="66"/>
      <c r="CA326" s="59"/>
      <c r="CB326" s="62"/>
      <c r="CC326" s="59"/>
    </row>
    <row r="327" ht="30.0" customHeight="1">
      <c r="A327" s="73"/>
      <c r="B327" s="162" t="s">
        <v>2888</v>
      </c>
      <c r="C327" s="28" t="str">
        <f>IF(C329 = "стоп", "стоп" , "")</f>
        <v/>
      </c>
      <c r="D327" s="29">
        <f t="shared" si="68"/>
        <v>50</v>
      </c>
      <c r="E327" s="30" t="s">
        <v>2889</v>
      </c>
      <c r="F327" s="104" t="s">
        <v>2890</v>
      </c>
      <c r="G327" s="105" t="s">
        <v>2891</v>
      </c>
      <c r="H327" s="33">
        <v>700.0</v>
      </c>
      <c r="I327" s="34">
        <v>0.35</v>
      </c>
      <c r="J327" s="35">
        <f t="shared" si="2"/>
        <v>455</v>
      </c>
      <c r="K327" s="22" t="s">
        <v>2892</v>
      </c>
      <c r="L327" s="36" t="s">
        <v>84</v>
      </c>
      <c r="M327" s="36" t="s">
        <v>84</v>
      </c>
      <c r="N327" s="37" t="s">
        <v>85</v>
      </c>
      <c r="O327" s="38">
        <v>140.0</v>
      </c>
      <c r="P327" s="38">
        <v>130.0</v>
      </c>
      <c r="Q327" s="38">
        <v>60.0</v>
      </c>
      <c r="R327" s="38">
        <v>180.0</v>
      </c>
      <c r="S327" s="39" t="s">
        <v>2893</v>
      </c>
      <c r="T327" s="70" t="s">
        <v>2894</v>
      </c>
      <c r="U327" s="38" t="s">
        <v>2895</v>
      </c>
      <c r="V327" s="38" t="s">
        <v>914</v>
      </c>
      <c r="W327" s="38" t="s">
        <v>491</v>
      </c>
      <c r="X327" s="38">
        <v>405.0</v>
      </c>
      <c r="Y327" s="40" t="s">
        <v>91</v>
      </c>
      <c r="Z327" s="40" t="s">
        <v>1940</v>
      </c>
      <c r="AA327" s="38" t="s">
        <v>92</v>
      </c>
      <c r="AB327" s="38" t="s">
        <v>93</v>
      </c>
      <c r="AC327" s="107" t="str">
        <f t="shared" si="65"/>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AD327" s="38" t="s">
        <v>95</v>
      </c>
      <c r="AE327" s="75" t="s">
        <v>2896</v>
      </c>
      <c r="AF327" s="70" t="s">
        <v>2897</v>
      </c>
      <c r="AG327" s="38" t="s">
        <v>98</v>
      </c>
      <c r="AH327" s="38" t="s">
        <v>99</v>
      </c>
      <c r="AI327" s="44" t="s">
        <v>100</v>
      </c>
      <c r="AJ327" s="44">
        <v>0.0</v>
      </c>
      <c r="AK327" s="63" t="str">
        <f t="shared" si="66"/>
        <v>https://getfile.dokpub.com/yandex/get/https://disk.yandex.ru/d/XzRhFcuwZXtFfg/v1.mp4</v>
      </c>
      <c r="AL327" s="46" t="s">
        <v>102</v>
      </c>
      <c r="AM327" s="46" t="s">
        <v>103</v>
      </c>
      <c r="AN327" s="46" t="s">
        <v>104</v>
      </c>
      <c r="AO327" s="46" t="s">
        <v>105</v>
      </c>
      <c r="AP327" s="46" t="s">
        <v>106</v>
      </c>
      <c r="AQ327" s="46">
        <f t="shared" si="48"/>
        <v>560</v>
      </c>
      <c r="AR327" s="47">
        <f t="shared" si="49"/>
        <v>0.2</v>
      </c>
      <c r="AS327" s="46" t="s">
        <v>107</v>
      </c>
      <c r="AT327" s="46" t="s">
        <v>108</v>
      </c>
      <c r="AU327" s="46" t="s">
        <v>109</v>
      </c>
      <c r="AV327" s="46" t="s">
        <v>110</v>
      </c>
      <c r="AW327" s="46" t="s">
        <v>111</v>
      </c>
      <c r="AX327" s="48" t="s">
        <v>112</v>
      </c>
      <c r="AY327" s="49">
        <v>85.0</v>
      </c>
      <c r="AZ327" s="49">
        <v>142.0</v>
      </c>
      <c r="BA327" s="86">
        <f>IFERROR(__xludf.DUMMYFUNCTION("IMPORTRANGE(""https://docs.google.com/spreadsheets/d/1K9FdSDDcIaIccULM3XeD8ehMwbjQB3kapl3RppOhYx4/edit?usp=sharing"",""D27"")"),126.0)</f>
        <v>126</v>
      </c>
      <c r="BB327" s="46">
        <v>10.0</v>
      </c>
      <c r="BC327" s="46">
        <v>10.0</v>
      </c>
      <c r="BD327" s="51">
        <v>0.2</v>
      </c>
      <c r="BE327" s="123">
        <f t="shared" si="67"/>
        <v>91</v>
      </c>
      <c r="BF327" s="147"/>
      <c r="BG327" s="148">
        <f t="shared" si="51"/>
        <v>133</v>
      </c>
      <c r="BH327" s="53">
        <f t="shared" si="52"/>
        <v>76</v>
      </c>
      <c r="BI327" s="149">
        <f t="shared" si="53"/>
        <v>0.2923076923</v>
      </c>
      <c r="BJ327" s="47">
        <f t="shared" si="54"/>
        <v>0.167032967</v>
      </c>
      <c r="BK327" s="55">
        <f t="shared" si="55"/>
        <v>0.2</v>
      </c>
      <c r="BL327" s="56">
        <f t="shared" si="56"/>
        <v>565</v>
      </c>
      <c r="BM327" s="57">
        <f t="shared" si="57"/>
        <v>0.2902654867</v>
      </c>
      <c r="BN327" s="46">
        <f t="shared" si="58"/>
        <v>1.404</v>
      </c>
      <c r="BO327" s="46">
        <v>25.0</v>
      </c>
      <c r="BP327" s="46">
        <v>7.0</v>
      </c>
      <c r="BQ327" s="47">
        <v>1.25</v>
      </c>
      <c r="BR327" s="46">
        <f t="shared" si="59"/>
        <v>40</v>
      </c>
      <c r="BS327" s="46">
        <f t="shared" si="60"/>
        <v>102</v>
      </c>
      <c r="BT327" s="46" t="s">
        <v>2538</v>
      </c>
      <c r="BU327" s="87"/>
      <c r="BV327" s="88" t="str">
        <f>IFERROR(__xludf.DUMMYFUNCTION("IMPORTRANGE(""https://docs.google.com/spreadsheets/d/1K9FdSDDcIaIccULM3XeD8ehMwbjQB3kapl3RppOhYx4/edit?usp=sharing"",""B27"")"),"ИД-31")</f>
        <v>ИД-31</v>
      </c>
      <c r="BW327" s="59" t="s">
        <v>2898</v>
      </c>
      <c r="BX327" s="60"/>
      <c r="BY327" s="61" t="str">
        <f t="shared" ref="BY327:BY349" si="69">"https://getfile.dokpub.com/yandex/get/"&amp;S327&amp;"/1.jpg"&amp;", "&amp;"https://getfile.dokpub.com/yandex/get/"&amp;S327&amp;"/2.jpg"&amp;", "&amp;"https://getfile.dokpub.com/yandex/get/"&amp;S327&amp;"/3.jpg"&amp;", "&amp;"https://getfile.dokpub.com/yandex/get/"&amp;S327&amp;"/4.jpg"&amp;", "&amp;"https://getfile.dokpub.com/yandex/get/"&amp;S327&amp;"/5.jpg"</f>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BZ327" s="66" t="s">
        <v>2899</v>
      </c>
      <c r="CA327" s="59" t="s">
        <v>2900</v>
      </c>
      <c r="CB327" s="62"/>
      <c r="CC327" s="59"/>
    </row>
    <row r="328" ht="30.0" customHeight="1">
      <c r="A328" s="73"/>
      <c r="B328" s="162" t="s">
        <v>2901</v>
      </c>
      <c r="C328" s="28" t="str">
        <f>IF(C329 = "стоп", "стоп" , "")</f>
        <v/>
      </c>
      <c r="D328" s="29">
        <f t="shared" si="68"/>
        <v>50</v>
      </c>
      <c r="E328" s="30" t="s">
        <v>2902</v>
      </c>
      <c r="F328" s="104" t="s">
        <v>2903</v>
      </c>
      <c r="G328" s="105" t="s">
        <v>2904</v>
      </c>
      <c r="H328" s="33">
        <v>1100.0</v>
      </c>
      <c r="I328" s="34">
        <v>0.32999999999999996</v>
      </c>
      <c r="J328" s="35">
        <f t="shared" si="2"/>
        <v>737</v>
      </c>
      <c r="K328" s="22" t="s">
        <v>2905</v>
      </c>
      <c r="L328" s="36" t="s">
        <v>84</v>
      </c>
      <c r="M328" s="36" t="s">
        <v>83</v>
      </c>
      <c r="N328" s="37" t="s">
        <v>85</v>
      </c>
      <c r="O328" s="38">
        <v>220.0</v>
      </c>
      <c r="P328" s="38">
        <v>150.0</v>
      </c>
      <c r="Q328" s="38">
        <v>100.0</v>
      </c>
      <c r="R328" s="38">
        <v>255.0</v>
      </c>
      <c r="S328" s="39" t="s">
        <v>2906</v>
      </c>
      <c r="T328" s="70" t="s">
        <v>2894</v>
      </c>
      <c r="U328" s="38" t="s">
        <v>2895</v>
      </c>
      <c r="V328" s="38" t="s">
        <v>914</v>
      </c>
      <c r="W328" s="38" t="s">
        <v>491</v>
      </c>
      <c r="X328" s="38">
        <v>405.0</v>
      </c>
      <c r="Y328" s="40" t="s">
        <v>91</v>
      </c>
      <c r="Z328" s="38" t="s">
        <v>1952</v>
      </c>
      <c r="AA328" s="38" t="s">
        <v>92</v>
      </c>
      <c r="AB328" s="38" t="s">
        <v>93</v>
      </c>
      <c r="AC328" s="107" t="str">
        <f t="shared" si="65"/>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AD328" s="38" t="s">
        <v>95</v>
      </c>
      <c r="AE328" s="74" t="s">
        <v>2896</v>
      </c>
      <c r="AF328" s="70" t="s">
        <v>2897</v>
      </c>
      <c r="AG328" s="38" t="s">
        <v>98</v>
      </c>
      <c r="AH328" s="38" t="s">
        <v>99</v>
      </c>
      <c r="AI328" s="44" t="s">
        <v>100</v>
      </c>
      <c r="AJ328" s="44">
        <v>0.0</v>
      </c>
      <c r="AK328" s="63" t="str">
        <f t="shared" si="66"/>
        <v>https://getfile.dokpub.com/yandex/get/https://disk.yandex.ru/d/XzRhFcuwZXtFfg/v1.mp4</v>
      </c>
      <c r="AL328" s="46" t="s">
        <v>102</v>
      </c>
      <c r="AM328" s="46" t="s">
        <v>103</v>
      </c>
      <c r="AN328" s="46" t="s">
        <v>104</v>
      </c>
      <c r="AO328" s="46" t="s">
        <v>105</v>
      </c>
      <c r="AP328" s="46" t="s">
        <v>106</v>
      </c>
      <c r="AQ328" s="46">
        <f t="shared" si="48"/>
        <v>869</v>
      </c>
      <c r="AR328" s="47">
        <f t="shared" si="49"/>
        <v>0.21</v>
      </c>
      <c r="AS328" s="46" t="s">
        <v>107</v>
      </c>
      <c r="AT328" s="46" t="s">
        <v>108</v>
      </c>
      <c r="AU328" s="46" t="s">
        <v>109</v>
      </c>
      <c r="AV328" s="46" t="s">
        <v>110</v>
      </c>
      <c r="AW328" s="46" t="s">
        <v>111</v>
      </c>
      <c r="AX328" s="48" t="s">
        <v>112</v>
      </c>
      <c r="AY328" s="49">
        <v>103.0</v>
      </c>
      <c r="AZ328" s="49">
        <v>163.0</v>
      </c>
      <c r="BA328" s="64">
        <f t="shared" ref="BA328:BA329" si="70">BA327*2</f>
        <v>252</v>
      </c>
      <c r="BB328" s="46">
        <v>10.0</v>
      </c>
      <c r="BC328" s="46">
        <v>10.0</v>
      </c>
      <c r="BD328" s="51">
        <v>0.2</v>
      </c>
      <c r="BE328" s="123">
        <f t="shared" si="67"/>
        <v>147.4</v>
      </c>
      <c r="BF328" s="147"/>
      <c r="BG328" s="148">
        <f t="shared" si="51"/>
        <v>214.6</v>
      </c>
      <c r="BH328" s="53">
        <f t="shared" si="52"/>
        <v>154.6</v>
      </c>
      <c r="BI328" s="149">
        <f t="shared" si="53"/>
        <v>0.2911804613</v>
      </c>
      <c r="BJ328" s="47">
        <f t="shared" si="54"/>
        <v>0.2097693351</v>
      </c>
      <c r="BK328" s="55">
        <f t="shared" si="55"/>
        <v>0.21</v>
      </c>
      <c r="BL328" s="56">
        <f t="shared" si="56"/>
        <v>869</v>
      </c>
      <c r="BM328" s="57">
        <f t="shared" si="57"/>
        <v>0.299424626</v>
      </c>
      <c r="BN328" s="46">
        <f t="shared" si="58"/>
        <v>3.825</v>
      </c>
      <c r="BO328" s="46">
        <v>25.0</v>
      </c>
      <c r="BP328" s="46">
        <v>7.0</v>
      </c>
      <c r="BQ328" s="47">
        <v>1.25</v>
      </c>
      <c r="BR328" s="46">
        <f t="shared" si="59"/>
        <v>57.5</v>
      </c>
      <c r="BS328" s="46">
        <f t="shared" si="60"/>
        <v>105.5</v>
      </c>
      <c r="BT328" s="46" t="s">
        <v>2547</v>
      </c>
      <c r="BU328" s="65"/>
      <c r="BV328" s="59"/>
      <c r="BW328" s="59"/>
      <c r="BX328" s="60"/>
      <c r="BY328" s="61" t="str">
        <f t="shared" si="69"/>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BZ328" s="66" t="s">
        <v>2907</v>
      </c>
      <c r="CA328" s="59" t="s">
        <v>2908</v>
      </c>
      <c r="CB328" s="62"/>
      <c r="CC328" s="59"/>
    </row>
    <row r="329" ht="30.0" customHeight="1">
      <c r="A329" s="77"/>
      <c r="B329" s="193" t="s">
        <v>2909</v>
      </c>
      <c r="C329" s="68" t="str">
        <f>IF('Стоп-лист'!D$14 = "стоп", "стоп" , "")</f>
        <v/>
      </c>
      <c r="D329" s="29">
        <f t="shared" si="68"/>
        <v>50</v>
      </c>
      <c r="E329" s="30" t="s">
        <v>2910</v>
      </c>
      <c r="F329" s="104" t="s">
        <v>2911</v>
      </c>
      <c r="G329" s="106" t="s">
        <v>2912</v>
      </c>
      <c r="H329" s="33">
        <v>2307.0</v>
      </c>
      <c r="I329" s="34">
        <v>0.39999999999999997</v>
      </c>
      <c r="J329" s="35">
        <f t="shared" si="2"/>
        <v>1384</v>
      </c>
      <c r="K329" s="22" t="s">
        <v>2913</v>
      </c>
      <c r="L329" s="36" t="s">
        <v>2914</v>
      </c>
      <c r="M329" s="36" t="s">
        <v>2915</v>
      </c>
      <c r="N329" s="37" t="s">
        <v>85</v>
      </c>
      <c r="O329" s="38">
        <v>700.0</v>
      </c>
      <c r="P329" s="38">
        <v>290.0</v>
      </c>
      <c r="Q329" s="38">
        <v>130.0</v>
      </c>
      <c r="R329" s="38">
        <v>260.0</v>
      </c>
      <c r="S329" s="39" t="s">
        <v>2916</v>
      </c>
      <c r="T329" s="70" t="s">
        <v>2894</v>
      </c>
      <c r="U329" s="38" t="s">
        <v>2895</v>
      </c>
      <c r="V329" s="38" t="s">
        <v>914</v>
      </c>
      <c r="W329" s="38" t="s">
        <v>491</v>
      </c>
      <c r="X329" s="38">
        <v>405.0</v>
      </c>
      <c r="Y329" s="40">
        <v>1.0</v>
      </c>
      <c r="Z329" s="40">
        <v>1.45</v>
      </c>
      <c r="AA329" s="38" t="s">
        <v>92</v>
      </c>
      <c r="AB329" s="38" t="s">
        <v>93</v>
      </c>
      <c r="AC329" s="107" t="str">
        <f t="shared" si="65"/>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AD329" s="38" t="s">
        <v>95</v>
      </c>
      <c r="AE329" s="75" t="s">
        <v>2896</v>
      </c>
      <c r="AF329" s="70" t="s">
        <v>2897</v>
      </c>
      <c r="AG329" s="38" t="s">
        <v>98</v>
      </c>
      <c r="AH329" s="38" t="s">
        <v>99</v>
      </c>
      <c r="AI329" s="44" t="s">
        <v>100</v>
      </c>
      <c r="AJ329" s="44">
        <v>0.0</v>
      </c>
      <c r="AK329" s="63" t="str">
        <f t="shared" si="66"/>
        <v>https://getfile.dokpub.com/yandex/get/https://disk.yandex.ru/d/XzRhFcuwZXtFfg/v1.mp4</v>
      </c>
      <c r="AL329" s="46" t="s">
        <v>102</v>
      </c>
      <c r="AM329" s="46" t="s">
        <v>103</v>
      </c>
      <c r="AN329" s="46" t="s">
        <v>104</v>
      </c>
      <c r="AO329" s="46" t="s">
        <v>105</v>
      </c>
      <c r="AP329" s="46" t="s">
        <v>106</v>
      </c>
      <c r="AQ329" s="46">
        <f t="shared" si="48"/>
        <v>1569</v>
      </c>
      <c r="AR329" s="47">
        <f t="shared" si="49"/>
        <v>0.32</v>
      </c>
      <c r="AS329" s="46" t="s">
        <v>107</v>
      </c>
      <c r="AT329" s="46" t="s">
        <v>108</v>
      </c>
      <c r="AU329" s="46" t="s">
        <v>109</v>
      </c>
      <c r="AV329" s="46" t="s">
        <v>110</v>
      </c>
      <c r="AW329" s="46" t="s">
        <v>111</v>
      </c>
      <c r="AX329" s="48" t="s">
        <v>112</v>
      </c>
      <c r="AY329" s="49">
        <v>180.0</v>
      </c>
      <c r="AZ329" s="49">
        <v>262.0</v>
      </c>
      <c r="BA329" s="64">
        <f t="shared" si="70"/>
        <v>504</v>
      </c>
      <c r="BB329" s="46">
        <v>10.0</v>
      </c>
      <c r="BC329" s="46">
        <v>10.0</v>
      </c>
      <c r="BD329" s="51">
        <v>0.2</v>
      </c>
      <c r="BE329" s="127">
        <f t="shared" si="67"/>
        <v>276.8</v>
      </c>
      <c r="BF329" s="150"/>
      <c r="BG329" s="151">
        <f t="shared" si="51"/>
        <v>403.2</v>
      </c>
      <c r="BH329" s="53">
        <f t="shared" si="52"/>
        <v>321.2</v>
      </c>
      <c r="BI329" s="153">
        <f t="shared" si="53"/>
        <v>0.2913294798</v>
      </c>
      <c r="BJ329" s="47">
        <f t="shared" si="54"/>
        <v>0.2320809249</v>
      </c>
      <c r="BK329" s="55">
        <f t="shared" si="55"/>
        <v>0.32</v>
      </c>
      <c r="BL329" s="56">
        <f t="shared" si="56"/>
        <v>1586</v>
      </c>
      <c r="BM329" s="57">
        <f t="shared" si="57"/>
        <v>0.3044136192</v>
      </c>
      <c r="BN329" s="46">
        <f t="shared" si="58"/>
        <v>9.802</v>
      </c>
      <c r="BO329" s="46">
        <v>25.0</v>
      </c>
      <c r="BP329" s="46">
        <v>7.0</v>
      </c>
      <c r="BQ329" s="47">
        <v>1.25</v>
      </c>
      <c r="BR329" s="46">
        <f t="shared" si="59"/>
        <v>110</v>
      </c>
      <c r="BS329" s="46">
        <f t="shared" si="60"/>
        <v>152</v>
      </c>
      <c r="BT329" s="46" t="s">
        <v>2917</v>
      </c>
      <c r="BU329" s="65"/>
      <c r="BV329" s="59"/>
      <c r="BW329" s="59"/>
      <c r="BX329" s="60"/>
      <c r="BY329" s="61" t="str">
        <f t="shared" si="69"/>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BZ329" s="66" t="s">
        <v>2918</v>
      </c>
      <c r="CA329" s="59" t="s">
        <v>2919</v>
      </c>
      <c r="CB329" s="62"/>
      <c r="CC329" s="59"/>
    </row>
    <row r="330" ht="30.0" customHeight="1">
      <c r="A330" s="73"/>
      <c r="B330" s="193" t="s">
        <v>2920</v>
      </c>
      <c r="C330" s="68" t="str">
        <f>IF('Стоп-лист'!C$14 = "стоп", "стоп" , "")</f>
        <v/>
      </c>
      <c r="D330" s="29">
        <f t="shared" si="68"/>
        <v>50</v>
      </c>
      <c r="E330" s="30" t="s">
        <v>2921</v>
      </c>
      <c r="F330" s="104" t="s">
        <v>2922</v>
      </c>
      <c r="G330" s="105" t="s">
        <v>2923</v>
      </c>
      <c r="H330" s="33">
        <v>1600.0</v>
      </c>
      <c r="I330" s="34">
        <v>0.35</v>
      </c>
      <c r="J330" s="35">
        <f t="shared" si="2"/>
        <v>1040</v>
      </c>
      <c r="K330" s="22" t="s">
        <v>2924</v>
      </c>
      <c r="L330" s="36" t="s">
        <v>83</v>
      </c>
      <c r="M330" s="36" t="s">
        <v>84</v>
      </c>
      <c r="N330" s="37" t="s">
        <v>85</v>
      </c>
      <c r="O330" s="38">
        <v>360.0</v>
      </c>
      <c r="P330" s="38">
        <v>220.0</v>
      </c>
      <c r="Q330" s="38">
        <v>100.0</v>
      </c>
      <c r="R330" s="38">
        <v>200.0</v>
      </c>
      <c r="S330" s="39" t="s">
        <v>2925</v>
      </c>
      <c r="T330" s="70" t="s">
        <v>2894</v>
      </c>
      <c r="U330" s="38" t="s">
        <v>2895</v>
      </c>
      <c r="V330" s="38" t="s">
        <v>914</v>
      </c>
      <c r="W330" s="38" t="s">
        <v>491</v>
      </c>
      <c r="X330" s="38">
        <v>405.0</v>
      </c>
      <c r="Y330" s="40" t="s">
        <v>91</v>
      </c>
      <c r="Z330" s="40">
        <v>1.45</v>
      </c>
      <c r="AA330" s="38" t="s">
        <v>92</v>
      </c>
      <c r="AB330" s="38" t="s">
        <v>93</v>
      </c>
      <c r="AC330" s="107" t="str">
        <f t="shared" si="65"/>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AD330" s="38" t="s">
        <v>95</v>
      </c>
      <c r="AE330" s="75" t="s">
        <v>2896</v>
      </c>
      <c r="AF330" s="70" t="s">
        <v>2897</v>
      </c>
      <c r="AG330" s="38" t="s">
        <v>98</v>
      </c>
      <c r="AH330" s="38" t="s">
        <v>99</v>
      </c>
      <c r="AI330" s="44" t="s">
        <v>100</v>
      </c>
      <c r="AJ330" s="44">
        <v>0.0</v>
      </c>
      <c r="AK330" s="63" t="str">
        <f t="shared" si="66"/>
        <v>https://getfile.dokpub.com/yandex/get/https://disk.yandex.ru/d/XzRhFcuwZXtFfg/v1.mp4</v>
      </c>
      <c r="AL330" s="46" t="s">
        <v>102</v>
      </c>
      <c r="AM330" s="46" t="s">
        <v>103</v>
      </c>
      <c r="AN330" s="46" t="s">
        <v>104</v>
      </c>
      <c r="AO330" s="46" t="s">
        <v>105</v>
      </c>
      <c r="AP330" s="46" t="s">
        <v>106</v>
      </c>
      <c r="AQ330" s="46">
        <f t="shared" si="48"/>
        <v>1184</v>
      </c>
      <c r="AR330" s="47">
        <f t="shared" si="49"/>
        <v>0.26</v>
      </c>
      <c r="AS330" s="46" t="s">
        <v>107</v>
      </c>
      <c r="AT330" s="46" t="s">
        <v>108</v>
      </c>
      <c r="AU330" s="46" t="s">
        <v>109</v>
      </c>
      <c r="AV330" s="46" t="s">
        <v>110</v>
      </c>
      <c r="AW330" s="46" t="s">
        <v>111</v>
      </c>
      <c r="AX330" s="48" t="s">
        <v>112</v>
      </c>
      <c r="AY330" s="49">
        <v>120.0</v>
      </c>
      <c r="AZ330" s="49">
        <v>183.0</v>
      </c>
      <c r="BA330" s="64">
        <f>BA327*3</f>
        <v>378</v>
      </c>
      <c r="BB330" s="46">
        <v>15.0</v>
      </c>
      <c r="BC330" s="46">
        <v>15.0</v>
      </c>
      <c r="BD330" s="51">
        <v>0.2</v>
      </c>
      <c r="BE330" s="127">
        <f t="shared" si="67"/>
        <v>208</v>
      </c>
      <c r="BF330" s="150"/>
      <c r="BG330" s="151">
        <f t="shared" si="51"/>
        <v>304</v>
      </c>
      <c r="BH330" s="53">
        <f t="shared" si="52"/>
        <v>241</v>
      </c>
      <c r="BI330" s="153">
        <f t="shared" si="53"/>
        <v>0.2923076923</v>
      </c>
      <c r="BJ330" s="47">
        <f t="shared" si="54"/>
        <v>0.2317307692</v>
      </c>
      <c r="BK330" s="55">
        <f t="shared" si="55"/>
        <v>0.26</v>
      </c>
      <c r="BL330" s="56">
        <f t="shared" si="56"/>
        <v>1192</v>
      </c>
      <c r="BM330" s="57">
        <f t="shared" si="57"/>
        <v>0.3041946309</v>
      </c>
      <c r="BN330" s="46">
        <f t="shared" si="58"/>
        <v>4.4</v>
      </c>
      <c r="BO330" s="46">
        <v>25.0</v>
      </c>
      <c r="BP330" s="46">
        <v>7.0</v>
      </c>
      <c r="BQ330" s="47">
        <v>1.25</v>
      </c>
      <c r="BR330" s="46">
        <f t="shared" si="59"/>
        <v>66.25</v>
      </c>
      <c r="BS330" s="46">
        <f t="shared" si="60"/>
        <v>116.75</v>
      </c>
      <c r="BT330" s="46" t="s">
        <v>2556</v>
      </c>
      <c r="BU330" s="65"/>
      <c r="BV330" s="59"/>
      <c r="BW330" s="59"/>
      <c r="BX330" s="60"/>
      <c r="BY330" s="61" t="str">
        <f t="shared" si="69"/>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BZ330" s="66" t="s">
        <v>2926</v>
      </c>
      <c r="CA330" s="59" t="s">
        <v>2927</v>
      </c>
      <c r="CB330" s="62"/>
      <c r="CC330" s="59"/>
    </row>
    <row r="331" ht="30.0" customHeight="1">
      <c r="A331" s="73"/>
      <c r="B331" s="193" t="s">
        <v>2928</v>
      </c>
      <c r="C331" s="68" t="str">
        <f>IF('Стоп-лист'!C$14 = "стоп", "стоп" , "")</f>
        <v/>
      </c>
      <c r="D331" s="29">
        <f t="shared" si="68"/>
        <v>50</v>
      </c>
      <c r="E331" s="30" t="s">
        <v>2929</v>
      </c>
      <c r="F331" s="104" t="s">
        <v>2930</v>
      </c>
      <c r="G331" s="105" t="s">
        <v>2931</v>
      </c>
      <c r="H331" s="33">
        <v>2900.0</v>
      </c>
      <c r="I331" s="34">
        <v>0.31999999999999995</v>
      </c>
      <c r="J331" s="35">
        <f t="shared" si="2"/>
        <v>1972</v>
      </c>
      <c r="K331" s="22" t="s">
        <v>2932</v>
      </c>
      <c r="L331" s="36" t="s">
        <v>2914</v>
      </c>
      <c r="M331" s="36" t="s">
        <v>2915</v>
      </c>
      <c r="N331" s="37" t="s">
        <v>85</v>
      </c>
      <c r="O331" s="38">
        <v>700.0</v>
      </c>
      <c r="P331" s="38">
        <v>290.0</v>
      </c>
      <c r="Q331" s="38">
        <v>130.0</v>
      </c>
      <c r="R331" s="38">
        <v>260.0</v>
      </c>
      <c r="S331" s="39" t="s">
        <v>2933</v>
      </c>
      <c r="T331" s="70" t="s">
        <v>2894</v>
      </c>
      <c r="U331" s="38" t="s">
        <v>2895</v>
      </c>
      <c r="V331" s="38" t="s">
        <v>914</v>
      </c>
      <c r="W331" s="38" t="s">
        <v>491</v>
      </c>
      <c r="X331" s="38">
        <v>405.0</v>
      </c>
      <c r="Y331" s="40">
        <v>1.0</v>
      </c>
      <c r="Z331" s="40">
        <v>1.45</v>
      </c>
      <c r="AA331" s="38" t="s">
        <v>92</v>
      </c>
      <c r="AB331" s="38" t="s">
        <v>93</v>
      </c>
      <c r="AC331" s="107" t="str">
        <f t="shared" si="65"/>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AD331" s="38" t="s">
        <v>95</v>
      </c>
      <c r="AE331" s="75" t="s">
        <v>2896</v>
      </c>
      <c r="AF331" s="70" t="s">
        <v>2897</v>
      </c>
      <c r="AG331" s="38" t="s">
        <v>98</v>
      </c>
      <c r="AH331" s="38" t="s">
        <v>99</v>
      </c>
      <c r="AI331" s="44" t="s">
        <v>100</v>
      </c>
      <c r="AJ331" s="44">
        <v>0.0</v>
      </c>
      <c r="AK331" s="63" t="str">
        <f t="shared" si="66"/>
        <v>https://getfile.dokpub.com/yandex/get/https://disk.yandex.ru/d/XzRhFcuwZXtFfg/v1.mp4</v>
      </c>
      <c r="AL331" s="46" t="s">
        <v>102</v>
      </c>
      <c r="AM331" s="46" t="s">
        <v>103</v>
      </c>
      <c r="AN331" s="46" t="s">
        <v>104</v>
      </c>
      <c r="AO331" s="46" t="s">
        <v>105</v>
      </c>
      <c r="AP331" s="46" t="s">
        <v>106</v>
      </c>
      <c r="AQ331" s="46">
        <f t="shared" si="48"/>
        <v>2204</v>
      </c>
      <c r="AR331" s="47">
        <f t="shared" si="49"/>
        <v>0.24</v>
      </c>
      <c r="AS331" s="46" t="s">
        <v>107</v>
      </c>
      <c r="AT331" s="46" t="s">
        <v>108</v>
      </c>
      <c r="AU331" s="46" t="s">
        <v>109</v>
      </c>
      <c r="AV331" s="46" t="s">
        <v>110</v>
      </c>
      <c r="AW331" s="46" t="s">
        <v>111</v>
      </c>
      <c r="AX331" s="48" t="s">
        <v>112</v>
      </c>
      <c r="AY331" s="49">
        <v>213.0</v>
      </c>
      <c r="AZ331" s="49">
        <v>300.0</v>
      </c>
      <c r="BA331" s="64">
        <f>BA330*2</f>
        <v>756</v>
      </c>
      <c r="BB331" s="46">
        <v>20.0</v>
      </c>
      <c r="BC331" s="46">
        <v>20.0</v>
      </c>
      <c r="BD331" s="51">
        <v>0.2</v>
      </c>
      <c r="BE331" s="127">
        <f t="shared" si="67"/>
        <v>394.4</v>
      </c>
      <c r="BF331" s="150"/>
      <c r="BG331" s="151">
        <f t="shared" si="51"/>
        <v>568.6</v>
      </c>
      <c r="BH331" s="53">
        <f t="shared" si="52"/>
        <v>481.6</v>
      </c>
      <c r="BI331" s="153">
        <f t="shared" si="53"/>
        <v>0.288336714</v>
      </c>
      <c r="BJ331" s="47">
        <f t="shared" si="54"/>
        <v>0.2442190669</v>
      </c>
      <c r="BK331" s="55">
        <f t="shared" si="55"/>
        <v>0.24</v>
      </c>
      <c r="BL331" s="56">
        <f t="shared" si="56"/>
        <v>2224</v>
      </c>
      <c r="BM331" s="57">
        <f t="shared" si="57"/>
        <v>0.3071942446</v>
      </c>
      <c r="BN331" s="46">
        <f t="shared" si="58"/>
        <v>9.802</v>
      </c>
      <c r="BO331" s="46">
        <v>25.0</v>
      </c>
      <c r="BP331" s="46">
        <v>7.0</v>
      </c>
      <c r="BQ331" s="47">
        <v>1.25</v>
      </c>
      <c r="BR331" s="46">
        <f t="shared" si="59"/>
        <v>110</v>
      </c>
      <c r="BS331" s="46">
        <f t="shared" si="60"/>
        <v>190</v>
      </c>
      <c r="BT331" s="46" t="s">
        <v>2565</v>
      </c>
      <c r="BU331" s="65"/>
      <c r="BV331" s="59"/>
      <c r="BW331" s="59"/>
      <c r="BX331" s="60"/>
      <c r="BY331" s="61" t="str">
        <f t="shared" si="69"/>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BZ331" s="66" t="s">
        <v>2934</v>
      </c>
      <c r="CA331" s="59" t="s">
        <v>2935</v>
      </c>
      <c r="CB331" s="62"/>
      <c r="CC331" s="59"/>
    </row>
    <row r="332" ht="30.0" customHeight="1">
      <c r="A332" s="73"/>
      <c r="B332" s="193" t="s">
        <v>2936</v>
      </c>
      <c r="C332" s="68" t="str">
        <f>IF('Стоп-лист'!C$14 = "стоп", "стоп" , "")</f>
        <v/>
      </c>
      <c r="D332" s="29">
        <f t="shared" si="68"/>
        <v>50</v>
      </c>
      <c r="E332" s="30" t="s">
        <v>2937</v>
      </c>
      <c r="F332" s="104" t="s">
        <v>2938</v>
      </c>
      <c r="G332" s="105" t="s">
        <v>2939</v>
      </c>
      <c r="H332" s="33">
        <v>4300.0</v>
      </c>
      <c r="I332" s="34">
        <v>0.32999999999999996</v>
      </c>
      <c r="J332" s="35">
        <f t="shared" si="2"/>
        <v>2881</v>
      </c>
      <c r="K332" s="22" t="s">
        <v>2940</v>
      </c>
      <c r="L332" s="36" t="s">
        <v>2915</v>
      </c>
      <c r="M332" s="36" t="s">
        <v>2915</v>
      </c>
      <c r="N332" s="37" t="s">
        <v>85</v>
      </c>
      <c r="O332" s="38">
        <v>940.0</v>
      </c>
      <c r="P332" s="38">
        <v>340.0</v>
      </c>
      <c r="Q332" s="38">
        <v>140.0</v>
      </c>
      <c r="R332" s="38">
        <v>300.0</v>
      </c>
      <c r="S332" s="39" t="s">
        <v>2941</v>
      </c>
      <c r="T332" s="70" t="s">
        <v>2894</v>
      </c>
      <c r="U332" s="38" t="s">
        <v>2895</v>
      </c>
      <c r="V332" s="38" t="s">
        <v>914</v>
      </c>
      <c r="W332" s="38" t="s">
        <v>491</v>
      </c>
      <c r="X332" s="38">
        <v>405.0</v>
      </c>
      <c r="Y332" s="40">
        <v>1.5</v>
      </c>
      <c r="Z332" s="40">
        <v>1.45</v>
      </c>
      <c r="AA332" s="38" t="s">
        <v>92</v>
      </c>
      <c r="AB332" s="38" t="s">
        <v>93</v>
      </c>
      <c r="AC332" s="107" t="str">
        <f t="shared" si="65"/>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AD332" s="38" t="s">
        <v>95</v>
      </c>
      <c r="AE332" s="75" t="s">
        <v>2896</v>
      </c>
      <c r="AF332" s="70" t="s">
        <v>2897</v>
      </c>
      <c r="AG332" s="38" t="s">
        <v>98</v>
      </c>
      <c r="AH332" s="38" t="s">
        <v>99</v>
      </c>
      <c r="AI332" s="44" t="s">
        <v>100</v>
      </c>
      <c r="AJ332" s="44">
        <v>0.0</v>
      </c>
      <c r="AK332" s="63" t="str">
        <f t="shared" si="66"/>
        <v>https://getfile.dokpub.com/yandex/get/https://disk.yandex.ru/d/XzRhFcuwZXtFfg/v1.mp4</v>
      </c>
      <c r="AL332" s="46" t="s">
        <v>102</v>
      </c>
      <c r="AM332" s="46" t="s">
        <v>103</v>
      </c>
      <c r="AN332" s="46" t="s">
        <v>104</v>
      </c>
      <c r="AO332" s="46" t="s">
        <v>105</v>
      </c>
      <c r="AP332" s="46" t="s">
        <v>106</v>
      </c>
      <c r="AQ332" s="46">
        <f t="shared" si="48"/>
        <v>3225</v>
      </c>
      <c r="AR332" s="47">
        <f t="shared" si="49"/>
        <v>0.25</v>
      </c>
      <c r="AS332" s="46" t="s">
        <v>107</v>
      </c>
      <c r="AT332" s="46" t="s">
        <v>108</v>
      </c>
      <c r="AU332" s="46" t="s">
        <v>109</v>
      </c>
      <c r="AV332" s="46" t="s">
        <v>110</v>
      </c>
      <c r="AW332" s="46" t="s">
        <v>111</v>
      </c>
      <c r="AX332" s="48" t="s">
        <v>155</v>
      </c>
      <c r="AY332" s="49">
        <v>283.0</v>
      </c>
      <c r="AZ332" s="49">
        <v>394.0</v>
      </c>
      <c r="BA332" s="64">
        <f>BA330*3</f>
        <v>1134</v>
      </c>
      <c r="BB332" s="46">
        <v>30.0</v>
      </c>
      <c r="BC332" s="46">
        <v>30.0</v>
      </c>
      <c r="BD332" s="51">
        <v>0.2</v>
      </c>
      <c r="BE332" s="127">
        <f t="shared" si="67"/>
        <v>576.2</v>
      </c>
      <c r="BF332" s="150"/>
      <c r="BG332" s="151">
        <f t="shared" si="51"/>
        <v>827.8</v>
      </c>
      <c r="BH332" s="53">
        <f t="shared" si="52"/>
        <v>716.8</v>
      </c>
      <c r="BI332" s="153">
        <f t="shared" si="53"/>
        <v>0.2873307879</v>
      </c>
      <c r="BJ332" s="47">
        <f t="shared" si="54"/>
        <v>0.2488024991</v>
      </c>
      <c r="BK332" s="55">
        <f t="shared" si="55"/>
        <v>0.25</v>
      </c>
      <c r="BL332" s="56">
        <f t="shared" si="56"/>
        <v>3230</v>
      </c>
      <c r="BM332" s="57">
        <f t="shared" si="57"/>
        <v>0.3083591331</v>
      </c>
      <c r="BN332" s="46">
        <f t="shared" si="58"/>
        <v>14.28</v>
      </c>
      <c r="BO332" s="46">
        <v>25.0</v>
      </c>
      <c r="BP332" s="46">
        <v>7.0</v>
      </c>
      <c r="BQ332" s="47">
        <v>1.25</v>
      </c>
      <c r="BR332" s="46">
        <f t="shared" si="59"/>
        <v>153.75</v>
      </c>
      <c r="BS332" s="46">
        <f t="shared" si="60"/>
        <v>240.25</v>
      </c>
      <c r="BT332" s="46" t="s">
        <v>2574</v>
      </c>
      <c r="BU332" s="65"/>
      <c r="BV332" s="59"/>
      <c r="BW332" s="59"/>
      <c r="BX332" s="60"/>
      <c r="BY332" s="61" t="str">
        <f t="shared" si="69"/>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BZ332" s="66" t="s">
        <v>2942</v>
      </c>
      <c r="CA332" s="59" t="s">
        <v>2943</v>
      </c>
      <c r="CB332" s="62"/>
      <c r="CC332" s="59"/>
    </row>
    <row r="333" ht="30.0" customHeight="1">
      <c r="A333" s="73"/>
      <c r="B333" s="193" t="s">
        <v>2944</v>
      </c>
      <c r="C333" s="68" t="str">
        <f>IF('Стоп-лист'!C$14 = "стоп", "стоп" , "")</f>
        <v/>
      </c>
      <c r="D333" s="29">
        <f t="shared" si="68"/>
        <v>50</v>
      </c>
      <c r="E333" s="30" t="s">
        <v>2945</v>
      </c>
      <c r="F333" s="140" t="s">
        <v>2946</v>
      </c>
      <c r="G333" s="105" t="s">
        <v>2947</v>
      </c>
      <c r="H333" s="33">
        <v>5800.0</v>
      </c>
      <c r="I333" s="34">
        <v>0.31000000000000005</v>
      </c>
      <c r="J333" s="35">
        <f t="shared" si="2"/>
        <v>4002</v>
      </c>
      <c r="K333" s="22" t="s">
        <v>2948</v>
      </c>
      <c r="L333" s="36" t="s">
        <v>2914</v>
      </c>
      <c r="M333" s="36" t="s">
        <v>2915</v>
      </c>
      <c r="N333" s="37" t="s">
        <v>85</v>
      </c>
      <c r="O333" s="38">
        <v>1600.0</v>
      </c>
      <c r="P333" s="38">
        <v>300.0</v>
      </c>
      <c r="Q333" s="38">
        <v>200.0</v>
      </c>
      <c r="R333" s="38">
        <v>500.0</v>
      </c>
      <c r="S333" s="39" t="s">
        <v>2949</v>
      </c>
      <c r="T333" s="70" t="s">
        <v>2894</v>
      </c>
      <c r="U333" s="38" t="s">
        <v>2895</v>
      </c>
      <c r="V333" s="38" t="s">
        <v>914</v>
      </c>
      <c r="W333" s="38" t="s">
        <v>491</v>
      </c>
      <c r="X333" s="38">
        <v>405.0</v>
      </c>
      <c r="Y333" s="40">
        <v>2.0</v>
      </c>
      <c r="Z333" s="40">
        <v>1.45</v>
      </c>
      <c r="AA333" s="38" t="s">
        <v>92</v>
      </c>
      <c r="AB333" s="38" t="s">
        <v>93</v>
      </c>
      <c r="AC333" s="107" t="str">
        <f t="shared" si="65"/>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AD333" s="38" t="s">
        <v>95</v>
      </c>
      <c r="AE333" s="75" t="s">
        <v>2896</v>
      </c>
      <c r="AF333" s="70" t="s">
        <v>2897</v>
      </c>
      <c r="AG333" s="38" t="s">
        <v>98</v>
      </c>
      <c r="AH333" s="38" t="s">
        <v>99</v>
      </c>
      <c r="AI333" s="44" t="s">
        <v>100</v>
      </c>
      <c r="AJ333" s="44">
        <v>0.0</v>
      </c>
      <c r="AK333" s="63" t="str">
        <f t="shared" si="66"/>
        <v>https://getfile.dokpub.com/yandex/get/https://disk.yandex.ru/d/XzRhFcuwZXtFfg/v1.mp4</v>
      </c>
      <c r="AL333" s="46" t="s">
        <v>102</v>
      </c>
      <c r="AM333" s="46" t="s">
        <v>103</v>
      </c>
      <c r="AN333" s="46" t="s">
        <v>104</v>
      </c>
      <c r="AO333" s="46" t="s">
        <v>105</v>
      </c>
      <c r="AP333" s="46" t="s">
        <v>106</v>
      </c>
      <c r="AQ333" s="46">
        <f t="shared" si="48"/>
        <v>4524</v>
      </c>
      <c r="AR333" s="47">
        <f t="shared" si="49"/>
        <v>0.22</v>
      </c>
      <c r="AS333" s="46" t="s">
        <v>107</v>
      </c>
      <c r="AT333" s="46" t="s">
        <v>108</v>
      </c>
      <c r="AU333" s="46" t="s">
        <v>109</v>
      </c>
      <c r="AV333" s="46" t="s">
        <v>110</v>
      </c>
      <c r="AW333" s="46" t="s">
        <v>111</v>
      </c>
      <c r="AX333" s="48" t="s">
        <v>112</v>
      </c>
      <c r="AY333" s="49">
        <v>444.0</v>
      </c>
      <c r="AZ333" s="49">
        <v>610.0</v>
      </c>
      <c r="BA333" s="64">
        <f>BA331*2</f>
        <v>1512</v>
      </c>
      <c r="BB333" s="46">
        <v>30.0</v>
      </c>
      <c r="BC333" s="46">
        <v>80.0</v>
      </c>
      <c r="BD333" s="51">
        <v>0.2</v>
      </c>
      <c r="BE333" s="127">
        <f t="shared" si="67"/>
        <v>800.4</v>
      </c>
      <c r="BF333" s="150"/>
      <c r="BG333" s="151">
        <f t="shared" si="51"/>
        <v>1135.6</v>
      </c>
      <c r="BH333" s="53">
        <f t="shared" si="52"/>
        <v>969.6</v>
      </c>
      <c r="BI333" s="153">
        <f t="shared" si="53"/>
        <v>0.2837581209</v>
      </c>
      <c r="BJ333" s="47">
        <f t="shared" si="54"/>
        <v>0.2422788606</v>
      </c>
      <c r="BK333" s="55">
        <f t="shared" si="55"/>
        <v>0.22</v>
      </c>
      <c r="BL333" s="56">
        <f t="shared" si="56"/>
        <v>4525</v>
      </c>
      <c r="BM333" s="57">
        <f t="shared" si="57"/>
        <v>0.3067403315</v>
      </c>
      <c r="BN333" s="46">
        <f t="shared" si="58"/>
        <v>30</v>
      </c>
      <c r="BO333" s="46">
        <v>25.0</v>
      </c>
      <c r="BP333" s="46">
        <v>7.0</v>
      </c>
      <c r="BQ333" s="47">
        <v>1.25</v>
      </c>
      <c r="BR333" s="46">
        <f t="shared" si="59"/>
        <v>285</v>
      </c>
      <c r="BS333" s="46">
        <f t="shared" si="60"/>
        <v>325</v>
      </c>
      <c r="BT333" s="46" t="s">
        <v>2583</v>
      </c>
      <c r="BU333" s="65"/>
      <c r="BV333" s="59"/>
      <c r="BW333" s="59"/>
      <c r="BX333" s="60"/>
      <c r="BY333" s="61" t="str">
        <f t="shared" si="69"/>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BZ333" s="66" t="s">
        <v>2950</v>
      </c>
      <c r="CA333" s="59" t="s">
        <v>2951</v>
      </c>
      <c r="CB333" s="62"/>
      <c r="CC333" s="59"/>
    </row>
    <row r="334" ht="30.0" customHeight="1">
      <c r="A334" s="73"/>
      <c r="B334" s="136" t="s">
        <v>2952</v>
      </c>
      <c r="C334" s="68" t="str">
        <f>IF('Стоп-лист'!C$14 = "стоп", "стоп" , "")</f>
        <v/>
      </c>
      <c r="D334" s="29">
        <f t="shared" si="68"/>
        <v>50</v>
      </c>
      <c r="E334" s="30" t="s">
        <v>2953</v>
      </c>
      <c r="F334" s="231" t="s">
        <v>2954</v>
      </c>
      <c r="G334" s="105" t="s">
        <v>2955</v>
      </c>
      <c r="H334" s="33">
        <v>8700.0</v>
      </c>
      <c r="I334" s="34">
        <v>0.31000000000000005</v>
      </c>
      <c r="J334" s="35">
        <f t="shared" si="2"/>
        <v>6003</v>
      </c>
      <c r="K334" s="22" t="s">
        <v>2956</v>
      </c>
      <c r="L334" s="36" t="s">
        <v>2915</v>
      </c>
      <c r="M334" s="36" t="s">
        <v>2915</v>
      </c>
      <c r="N334" s="37" t="s">
        <v>85</v>
      </c>
      <c r="O334" s="38">
        <v>2300.0</v>
      </c>
      <c r="P334" s="38">
        <v>350.0</v>
      </c>
      <c r="Q334" s="38">
        <v>250.0</v>
      </c>
      <c r="R334" s="38">
        <v>550.0</v>
      </c>
      <c r="S334" s="39" t="s">
        <v>2957</v>
      </c>
      <c r="T334" s="70" t="s">
        <v>2894</v>
      </c>
      <c r="U334" s="38" t="s">
        <v>2895</v>
      </c>
      <c r="V334" s="38" t="s">
        <v>914</v>
      </c>
      <c r="W334" s="38" t="s">
        <v>491</v>
      </c>
      <c r="X334" s="38">
        <v>405.0</v>
      </c>
      <c r="Y334" s="40">
        <v>3.0</v>
      </c>
      <c r="Z334" s="40">
        <v>1.45</v>
      </c>
      <c r="AA334" s="38" t="s">
        <v>92</v>
      </c>
      <c r="AB334" s="38" t="s">
        <v>93</v>
      </c>
      <c r="AC334" s="107" t="str">
        <f t="shared" si="65"/>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AD334" s="38" t="s">
        <v>95</v>
      </c>
      <c r="AE334" s="75" t="s">
        <v>2896</v>
      </c>
      <c r="AF334" s="70" t="s">
        <v>2897</v>
      </c>
      <c r="AG334" s="38" t="s">
        <v>98</v>
      </c>
      <c r="AH334" s="38" t="s">
        <v>99</v>
      </c>
      <c r="AI334" s="44" t="s">
        <v>100</v>
      </c>
      <c r="AJ334" s="44">
        <v>0.0</v>
      </c>
      <c r="AK334" s="63" t="str">
        <f t="shared" si="66"/>
        <v>https://getfile.dokpub.com/yandex/get/https://disk.yandex.ru/d/XzRhFcuwZXtFfg/v1.mp4</v>
      </c>
      <c r="AL334" s="46" t="s">
        <v>102</v>
      </c>
      <c r="AM334" s="46" t="s">
        <v>103</v>
      </c>
      <c r="AN334" s="46" t="s">
        <v>104</v>
      </c>
      <c r="AO334" s="46" t="s">
        <v>105</v>
      </c>
      <c r="AP334" s="46" t="s">
        <v>106</v>
      </c>
      <c r="AQ334" s="46">
        <f t="shared" si="48"/>
        <v>6699</v>
      </c>
      <c r="AR334" s="47">
        <f t="shared" si="49"/>
        <v>0.23</v>
      </c>
      <c r="AS334" s="46" t="s">
        <v>107</v>
      </c>
      <c r="AT334" s="46" t="s">
        <v>108</v>
      </c>
      <c r="AU334" s="46" t="s">
        <v>109</v>
      </c>
      <c r="AV334" s="46" t="s">
        <v>110</v>
      </c>
      <c r="AW334" s="46" t="s">
        <v>111</v>
      </c>
      <c r="AX334" s="48" t="s">
        <v>155</v>
      </c>
      <c r="AY334" s="49">
        <v>677.0</v>
      </c>
      <c r="AZ334" s="49">
        <v>920.0</v>
      </c>
      <c r="BA334" s="64">
        <f>BA331*3</f>
        <v>2268</v>
      </c>
      <c r="BB334" s="46">
        <v>40.0</v>
      </c>
      <c r="BC334" s="46">
        <v>80.0</v>
      </c>
      <c r="BD334" s="51">
        <v>0.2</v>
      </c>
      <c r="BE334" s="127">
        <f t="shared" si="67"/>
        <v>1200.6</v>
      </c>
      <c r="BF334" s="150"/>
      <c r="BG334" s="151">
        <f t="shared" si="51"/>
        <v>1737.4</v>
      </c>
      <c r="BH334" s="53">
        <f t="shared" si="52"/>
        <v>1494.4</v>
      </c>
      <c r="BI334" s="153">
        <f t="shared" si="53"/>
        <v>0.2894219557</v>
      </c>
      <c r="BJ334" s="47">
        <f t="shared" si="54"/>
        <v>0.2489421956</v>
      </c>
      <c r="BK334" s="55">
        <f t="shared" si="55"/>
        <v>0.23</v>
      </c>
      <c r="BL334" s="56">
        <f t="shared" si="56"/>
        <v>6729</v>
      </c>
      <c r="BM334" s="57">
        <f t="shared" si="57"/>
        <v>0.3083964928</v>
      </c>
      <c r="BN334" s="46">
        <f t="shared" si="58"/>
        <v>48.125</v>
      </c>
      <c r="BO334" s="46">
        <v>25.0</v>
      </c>
      <c r="BP334" s="46">
        <v>7.0</v>
      </c>
      <c r="BQ334" s="47">
        <v>1.25</v>
      </c>
      <c r="BR334" s="46">
        <f t="shared" si="59"/>
        <v>451.25</v>
      </c>
      <c r="BS334" s="46">
        <f t="shared" si="60"/>
        <v>468.75</v>
      </c>
      <c r="BT334" s="46" t="s">
        <v>2590</v>
      </c>
      <c r="BU334" s="65"/>
      <c r="BV334" s="59"/>
      <c r="BW334" s="59"/>
      <c r="BX334" s="60"/>
      <c r="BY334" s="61" t="str">
        <f t="shared" si="69"/>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BZ334" s="66" t="s">
        <v>2958</v>
      </c>
      <c r="CA334" s="59" t="s">
        <v>2959</v>
      </c>
      <c r="CB334" s="62"/>
      <c r="CC334" s="59"/>
    </row>
    <row r="335" ht="30.0" customHeight="1">
      <c r="A335" s="73"/>
      <c r="B335" s="136" t="s">
        <v>2960</v>
      </c>
      <c r="C335" s="68" t="str">
        <f>IF('Стоп-лист'!C$14 = "стоп", "стоп" , "")</f>
        <v/>
      </c>
      <c r="D335" s="29">
        <f t="shared" si="68"/>
        <v>50</v>
      </c>
      <c r="E335" s="30" t="s">
        <v>2961</v>
      </c>
      <c r="F335" s="140" t="s">
        <v>2962</v>
      </c>
      <c r="G335" s="105" t="s">
        <v>2963</v>
      </c>
      <c r="H335" s="33">
        <v>11600.0</v>
      </c>
      <c r="I335" s="34">
        <v>0.31000000000000005</v>
      </c>
      <c r="J335" s="35">
        <f t="shared" si="2"/>
        <v>8004</v>
      </c>
      <c r="K335" s="22" t="s">
        <v>2964</v>
      </c>
      <c r="L335" s="36" t="s">
        <v>84</v>
      </c>
      <c r="M335" s="36" t="s">
        <v>84</v>
      </c>
      <c r="N335" s="37" t="s">
        <v>85</v>
      </c>
      <c r="O335" s="38">
        <v>3000.0</v>
      </c>
      <c r="P335" s="38">
        <v>450.0</v>
      </c>
      <c r="Q335" s="38">
        <v>300.0</v>
      </c>
      <c r="R335" s="38">
        <v>550.0</v>
      </c>
      <c r="S335" s="39" t="s">
        <v>2965</v>
      </c>
      <c r="T335" s="70" t="s">
        <v>2894</v>
      </c>
      <c r="U335" s="38" t="s">
        <v>2895</v>
      </c>
      <c r="V335" s="38" t="s">
        <v>914</v>
      </c>
      <c r="W335" s="38" t="s">
        <v>491</v>
      </c>
      <c r="X335" s="38">
        <v>405.0</v>
      </c>
      <c r="Y335" s="40">
        <v>4.0</v>
      </c>
      <c r="Z335" s="40">
        <v>1.45</v>
      </c>
      <c r="AA335" s="38" t="s">
        <v>92</v>
      </c>
      <c r="AB335" s="38" t="s">
        <v>93</v>
      </c>
      <c r="AC335" s="107" t="str">
        <f t="shared" si="65"/>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AD335" s="38" t="s">
        <v>95</v>
      </c>
      <c r="AE335" s="75" t="s">
        <v>2896</v>
      </c>
      <c r="AF335" s="70" t="s">
        <v>2897</v>
      </c>
      <c r="AG335" s="38" t="s">
        <v>98</v>
      </c>
      <c r="AH335" s="38" t="s">
        <v>99</v>
      </c>
      <c r="AI335" s="44" t="s">
        <v>100</v>
      </c>
      <c r="AJ335" s="44">
        <v>0.0</v>
      </c>
      <c r="AK335" s="63" t="str">
        <f t="shared" si="66"/>
        <v>https://getfile.dokpub.com/yandex/get/https://disk.yandex.ru/d/XzRhFcuwZXtFfg/v1.mp4</v>
      </c>
      <c r="AL335" s="46" t="s">
        <v>102</v>
      </c>
      <c r="AM335" s="46" t="s">
        <v>103</v>
      </c>
      <c r="AN335" s="46" t="s">
        <v>104</v>
      </c>
      <c r="AO335" s="46" t="s">
        <v>105</v>
      </c>
      <c r="AP335" s="46" t="s">
        <v>106</v>
      </c>
      <c r="AQ335" s="46">
        <f t="shared" si="48"/>
        <v>8932</v>
      </c>
      <c r="AR335" s="47">
        <f t="shared" si="49"/>
        <v>0.23</v>
      </c>
      <c r="AS335" s="46" t="s">
        <v>107</v>
      </c>
      <c r="AT335" s="46" t="s">
        <v>108</v>
      </c>
      <c r="AU335" s="46" t="s">
        <v>109</v>
      </c>
      <c r="AV335" s="46" t="s">
        <v>110</v>
      </c>
      <c r="AW335" s="46" t="s">
        <v>111</v>
      </c>
      <c r="AX335" s="48" t="s">
        <v>155</v>
      </c>
      <c r="AY335" s="49">
        <v>952.0</v>
      </c>
      <c r="AZ335" s="49">
        <v>1294.0</v>
      </c>
      <c r="BA335" s="64">
        <f>BA331*4</f>
        <v>3024</v>
      </c>
      <c r="BB335" s="46">
        <v>40.0</v>
      </c>
      <c r="BC335" s="46">
        <v>80.0</v>
      </c>
      <c r="BD335" s="51">
        <v>0.2</v>
      </c>
      <c r="BE335" s="127">
        <f t="shared" si="67"/>
        <v>1600.8</v>
      </c>
      <c r="BF335" s="150"/>
      <c r="BG335" s="151">
        <f t="shared" si="51"/>
        <v>2307.2</v>
      </c>
      <c r="BH335" s="53">
        <f t="shared" si="52"/>
        <v>1965.2</v>
      </c>
      <c r="BI335" s="153">
        <f t="shared" si="53"/>
        <v>0.2882558721</v>
      </c>
      <c r="BJ335" s="47">
        <f t="shared" si="54"/>
        <v>0.2455272364</v>
      </c>
      <c r="BK335" s="55">
        <f t="shared" si="55"/>
        <v>0.23</v>
      </c>
      <c r="BL335" s="56">
        <f t="shared" si="56"/>
        <v>9013</v>
      </c>
      <c r="BM335" s="57">
        <f t="shared" si="57"/>
        <v>0.3076001331</v>
      </c>
      <c r="BN335" s="46">
        <f t="shared" si="58"/>
        <v>74.25</v>
      </c>
      <c r="BO335" s="46">
        <v>25.0</v>
      </c>
      <c r="BP335" s="46">
        <v>7.0</v>
      </c>
      <c r="BQ335" s="47">
        <v>1.25</v>
      </c>
      <c r="BR335" s="46">
        <f t="shared" si="59"/>
        <v>678.75</v>
      </c>
      <c r="BS335" s="46">
        <f t="shared" si="60"/>
        <v>615.25</v>
      </c>
      <c r="BT335" s="46" t="s">
        <v>2597</v>
      </c>
      <c r="BU335" s="65"/>
      <c r="BV335" s="59"/>
      <c r="BW335" s="59"/>
      <c r="BX335" s="60"/>
      <c r="BY335" s="61" t="str">
        <f t="shared" si="69"/>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BZ335" s="66" t="s">
        <v>2966</v>
      </c>
      <c r="CA335" s="59" t="s">
        <v>2967</v>
      </c>
      <c r="CB335" s="62"/>
      <c r="CC335" s="59"/>
    </row>
    <row r="336" ht="30.0" customHeight="1">
      <c r="A336" s="73"/>
      <c r="B336" s="136" t="s">
        <v>2968</v>
      </c>
      <c r="C336" s="68" t="str">
        <f>IF('Стоп-лист'!C$14 = "стоп", "стоп" , "")</f>
        <v/>
      </c>
      <c r="D336" s="29">
        <f t="shared" si="68"/>
        <v>50</v>
      </c>
      <c r="E336" s="30" t="s">
        <v>2969</v>
      </c>
      <c r="F336" s="140" t="s">
        <v>2970</v>
      </c>
      <c r="G336" s="105" t="s">
        <v>2971</v>
      </c>
      <c r="H336" s="33">
        <v>14500.0</v>
      </c>
      <c r="I336" s="34">
        <v>0.31999999999999995</v>
      </c>
      <c r="J336" s="35">
        <f t="shared" si="2"/>
        <v>9860</v>
      </c>
      <c r="K336" s="22" t="s">
        <v>2972</v>
      </c>
      <c r="L336" s="36" t="s">
        <v>84</v>
      </c>
      <c r="M336" s="36" t="s">
        <v>84</v>
      </c>
      <c r="N336" s="37" t="s">
        <v>85</v>
      </c>
      <c r="O336" s="72">
        <v>3500.0</v>
      </c>
      <c r="P336" s="72">
        <v>400.0</v>
      </c>
      <c r="Q336" s="72">
        <v>400.0</v>
      </c>
      <c r="R336" s="72">
        <v>600.0</v>
      </c>
      <c r="S336" s="39" t="s">
        <v>2973</v>
      </c>
      <c r="T336" s="70" t="s">
        <v>2894</v>
      </c>
      <c r="U336" s="38" t="s">
        <v>2895</v>
      </c>
      <c r="V336" s="38" t="s">
        <v>914</v>
      </c>
      <c r="W336" s="38" t="s">
        <v>491</v>
      </c>
      <c r="X336" s="38">
        <v>405.0</v>
      </c>
      <c r="Y336" s="40">
        <v>5.0</v>
      </c>
      <c r="Z336" s="40">
        <v>1.45</v>
      </c>
      <c r="AA336" s="38" t="s">
        <v>92</v>
      </c>
      <c r="AB336" s="38" t="s">
        <v>93</v>
      </c>
      <c r="AC336" s="107" t="str">
        <f t="shared" si="65"/>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AD336" s="38" t="s">
        <v>95</v>
      </c>
      <c r="AE336" s="75" t="s">
        <v>2896</v>
      </c>
      <c r="AF336" s="70" t="s">
        <v>2897</v>
      </c>
      <c r="AG336" s="38" t="s">
        <v>98</v>
      </c>
      <c r="AH336" s="38" t="s">
        <v>99</v>
      </c>
      <c r="AI336" s="44" t="s">
        <v>100</v>
      </c>
      <c r="AJ336" s="44">
        <v>0.0</v>
      </c>
      <c r="AK336" s="63" t="str">
        <f t="shared" si="66"/>
        <v>https://getfile.dokpub.com/yandex/get/https://disk.yandex.ru/d/XzRhFcuwZXtFfg/v1.mp4</v>
      </c>
      <c r="AL336" s="46" t="s">
        <v>102</v>
      </c>
      <c r="AM336" s="46" t="s">
        <v>103</v>
      </c>
      <c r="AN336" s="46" t="s">
        <v>104</v>
      </c>
      <c r="AO336" s="46" t="s">
        <v>105</v>
      </c>
      <c r="AP336" s="46" t="s">
        <v>106</v>
      </c>
      <c r="AQ336" s="46">
        <f t="shared" si="48"/>
        <v>11020</v>
      </c>
      <c r="AR336" s="47">
        <f t="shared" si="49"/>
        <v>0.24</v>
      </c>
      <c r="AS336" s="46" t="s">
        <v>107</v>
      </c>
      <c r="AT336" s="46" t="s">
        <v>108</v>
      </c>
      <c r="AU336" s="46" t="s">
        <v>109</v>
      </c>
      <c r="AV336" s="46" t="s">
        <v>110</v>
      </c>
      <c r="AW336" s="46" t="s">
        <v>111</v>
      </c>
      <c r="AX336" s="48" t="s">
        <v>112</v>
      </c>
      <c r="AY336" s="49">
        <v>1120.0</v>
      </c>
      <c r="AZ336" s="49">
        <v>1505.0</v>
      </c>
      <c r="BA336" s="64">
        <f>BA331*5</f>
        <v>3780</v>
      </c>
      <c r="BB336" s="46">
        <v>50.0</v>
      </c>
      <c r="BC336" s="46">
        <v>80.0</v>
      </c>
      <c r="BD336" s="51">
        <v>0.2</v>
      </c>
      <c r="BE336" s="127">
        <f t="shared" si="67"/>
        <v>1972</v>
      </c>
      <c r="BF336" s="150"/>
      <c r="BG336" s="151">
        <f t="shared" si="51"/>
        <v>2858</v>
      </c>
      <c r="BH336" s="53">
        <f t="shared" si="52"/>
        <v>2473</v>
      </c>
      <c r="BI336" s="153">
        <f t="shared" si="53"/>
        <v>0.2898580122</v>
      </c>
      <c r="BJ336" s="47">
        <f t="shared" si="54"/>
        <v>0.250811359</v>
      </c>
      <c r="BK336" s="55">
        <f t="shared" si="55"/>
        <v>0.24</v>
      </c>
      <c r="BL336" s="56">
        <f t="shared" si="56"/>
        <v>11025</v>
      </c>
      <c r="BM336" s="57">
        <f t="shared" si="57"/>
        <v>0.3088435374</v>
      </c>
      <c r="BN336" s="46">
        <f t="shared" si="58"/>
        <v>96</v>
      </c>
      <c r="BO336" s="46">
        <v>25.0</v>
      </c>
      <c r="BP336" s="46">
        <v>7.0</v>
      </c>
      <c r="BQ336" s="47">
        <v>1.25</v>
      </c>
      <c r="BR336" s="46">
        <f t="shared" si="59"/>
        <v>862.5</v>
      </c>
      <c r="BS336" s="46">
        <f t="shared" si="60"/>
        <v>642.5</v>
      </c>
      <c r="BT336" s="46" t="s">
        <v>2604</v>
      </c>
      <c r="BU336" s="65"/>
      <c r="BV336" s="59"/>
      <c r="BW336" s="59"/>
      <c r="BX336" s="60"/>
      <c r="BY336" s="61" t="str">
        <f t="shared" si="69"/>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BZ336" s="66" t="s">
        <v>2974</v>
      </c>
      <c r="CA336" s="59" t="s">
        <v>2975</v>
      </c>
      <c r="CB336" s="62"/>
      <c r="CC336" s="59"/>
    </row>
    <row r="337" ht="30.0" customHeight="1">
      <c r="A337" s="73"/>
      <c r="B337" s="136" t="s">
        <v>2976</v>
      </c>
      <c r="C337" s="68" t="str">
        <f>IF('Стоп-лист'!C$14 = "стоп", "стоп" , "")</f>
        <v/>
      </c>
      <c r="D337" s="29">
        <f t="shared" si="68"/>
        <v>50</v>
      </c>
      <c r="E337" s="30" t="s">
        <v>2977</v>
      </c>
      <c r="F337" s="140" t="s">
        <v>2978</v>
      </c>
      <c r="G337" s="105" t="s">
        <v>2979</v>
      </c>
      <c r="H337" s="33">
        <v>17400.0</v>
      </c>
      <c r="I337" s="34">
        <v>0.31999999999999995</v>
      </c>
      <c r="J337" s="35">
        <f t="shared" si="2"/>
        <v>11832</v>
      </c>
      <c r="K337" s="22" t="s">
        <v>2980</v>
      </c>
      <c r="L337" s="36" t="s">
        <v>84</v>
      </c>
      <c r="M337" s="36" t="s">
        <v>84</v>
      </c>
      <c r="N337" s="37" t="s">
        <v>85</v>
      </c>
      <c r="O337" s="72">
        <v>4200.0</v>
      </c>
      <c r="P337" s="72">
        <v>400.0</v>
      </c>
      <c r="Q337" s="72">
        <v>400.0</v>
      </c>
      <c r="R337" s="72">
        <v>600.0</v>
      </c>
      <c r="S337" s="39" t="s">
        <v>2981</v>
      </c>
      <c r="T337" s="70" t="s">
        <v>2894</v>
      </c>
      <c r="U337" s="38" t="s">
        <v>2895</v>
      </c>
      <c r="V337" s="38" t="s">
        <v>914</v>
      </c>
      <c r="W337" s="38" t="s">
        <v>491</v>
      </c>
      <c r="X337" s="38">
        <v>405.0</v>
      </c>
      <c r="Y337" s="40">
        <v>6.0</v>
      </c>
      <c r="Z337" s="40">
        <v>1.45</v>
      </c>
      <c r="AA337" s="38" t="s">
        <v>92</v>
      </c>
      <c r="AB337" s="38" t="s">
        <v>93</v>
      </c>
      <c r="AC337" s="107" t="str">
        <f t="shared" si="65"/>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AD337" s="38" t="s">
        <v>95</v>
      </c>
      <c r="AE337" s="75" t="s">
        <v>2896</v>
      </c>
      <c r="AF337" s="70" t="s">
        <v>2897</v>
      </c>
      <c r="AG337" s="38" t="s">
        <v>98</v>
      </c>
      <c r="AH337" s="38" t="s">
        <v>99</v>
      </c>
      <c r="AI337" s="44" t="s">
        <v>100</v>
      </c>
      <c r="AJ337" s="44">
        <v>0.0</v>
      </c>
      <c r="AK337" s="63" t="str">
        <f t="shared" si="66"/>
        <v>https://getfile.dokpub.com/yandex/get/https://disk.yandex.ru/d/XzRhFcuwZXtFfg/v1.mp4</v>
      </c>
      <c r="AL337" s="46" t="s">
        <v>102</v>
      </c>
      <c r="AM337" s="46" t="s">
        <v>103</v>
      </c>
      <c r="AN337" s="46" t="s">
        <v>104</v>
      </c>
      <c r="AO337" s="46" t="s">
        <v>105</v>
      </c>
      <c r="AP337" s="46" t="s">
        <v>106</v>
      </c>
      <c r="AQ337" s="46">
        <f t="shared" si="48"/>
        <v>13224</v>
      </c>
      <c r="AR337" s="47">
        <f t="shared" si="49"/>
        <v>0.24</v>
      </c>
      <c r="AS337" s="46" t="s">
        <v>107</v>
      </c>
      <c r="AT337" s="46" t="s">
        <v>108</v>
      </c>
      <c r="AU337" s="46" t="s">
        <v>109</v>
      </c>
      <c r="AV337" s="46" t="s">
        <v>110</v>
      </c>
      <c r="AW337" s="46" t="s">
        <v>111</v>
      </c>
      <c r="AX337" s="48" t="s">
        <v>112</v>
      </c>
      <c r="AY337" s="49">
        <v>1347.0</v>
      </c>
      <c r="AZ337" s="49">
        <v>1845.0</v>
      </c>
      <c r="BA337" s="64">
        <f>BA331*6</f>
        <v>4536</v>
      </c>
      <c r="BB337" s="46">
        <v>50.0</v>
      </c>
      <c r="BC337" s="46">
        <v>80.0</v>
      </c>
      <c r="BD337" s="51">
        <v>0.2</v>
      </c>
      <c r="BE337" s="127">
        <f t="shared" si="67"/>
        <v>2366.4</v>
      </c>
      <c r="BF337" s="150"/>
      <c r="BG337" s="151">
        <f t="shared" si="51"/>
        <v>3452.6</v>
      </c>
      <c r="BH337" s="53">
        <f t="shared" si="52"/>
        <v>2954.6</v>
      </c>
      <c r="BI337" s="153">
        <f t="shared" si="53"/>
        <v>0.2918018932</v>
      </c>
      <c r="BJ337" s="47">
        <f t="shared" si="54"/>
        <v>0.2497126437</v>
      </c>
      <c r="BK337" s="55">
        <f t="shared" si="55"/>
        <v>0.24</v>
      </c>
      <c r="BL337" s="56">
        <f t="shared" si="56"/>
        <v>13249</v>
      </c>
      <c r="BM337" s="57">
        <f t="shared" si="57"/>
        <v>0.3085666843</v>
      </c>
      <c r="BN337" s="46">
        <f t="shared" si="58"/>
        <v>96</v>
      </c>
      <c r="BO337" s="46">
        <v>25.0</v>
      </c>
      <c r="BP337" s="46">
        <v>7.0</v>
      </c>
      <c r="BQ337" s="47">
        <v>1.25</v>
      </c>
      <c r="BR337" s="46">
        <f t="shared" si="59"/>
        <v>862.5</v>
      </c>
      <c r="BS337" s="46">
        <f t="shared" si="60"/>
        <v>982.5</v>
      </c>
      <c r="BT337" s="46" t="s">
        <v>2611</v>
      </c>
      <c r="BU337" s="65"/>
      <c r="BV337" s="59"/>
      <c r="BW337" s="59"/>
      <c r="BX337" s="60"/>
      <c r="BY337" s="61" t="str">
        <f t="shared" si="69"/>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BZ337" s="66" t="s">
        <v>2982</v>
      </c>
      <c r="CA337" s="59" t="s">
        <v>2983</v>
      </c>
      <c r="CB337" s="62"/>
      <c r="CC337" s="59"/>
    </row>
    <row r="338" ht="30.0" customHeight="1">
      <c r="A338" s="73"/>
      <c r="B338" s="136" t="s">
        <v>2984</v>
      </c>
      <c r="C338" s="68" t="str">
        <f>IF('Стоп-лист'!C$14 = "стоп", "стоп" , "")</f>
        <v/>
      </c>
      <c r="D338" s="29">
        <f t="shared" si="68"/>
        <v>50</v>
      </c>
      <c r="E338" s="30" t="s">
        <v>2985</v>
      </c>
      <c r="F338" s="140" t="s">
        <v>2986</v>
      </c>
      <c r="G338" s="105" t="s">
        <v>2987</v>
      </c>
      <c r="H338" s="33">
        <v>20300.0</v>
      </c>
      <c r="I338" s="34">
        <v>0.32999999999999996</v>
      </c>
      <c r="J338" s="35">
        <f t="shared" si="2"/>
        <v>13601</v>
      </c>
      <c r="K338" s="22" t="s">
        <v>2988</v>
      </c>
      <c r="L338" s="36" t="s">
        <v>84</v>
      </c>
      <c r="M338" s="36" t="s">
        <v>84</v>
      </c>
      <c r="N338" s="37" t="s">
        <v>85</v>
      </c>
      <c r="O338" s="72">
        <v>4900.0</v>
      </c>
      <c r="P338" s="72">
        <v>400.0</v>
      </c>
      <c r="Q338" s="72">
        <v>400.0</v>
      </c>
      <c r="R338" s="72">
        <v>600.0</v>
      </c>
      <c r="S338" s="39" t="s">
        <v>2989</v>
      </c>
      <c r="T338" s="70" t="s">
        <v>2894</v>
      </c>
      <c r="U338" s="38" t="s">
        <v>2895</v>
      </c>
      <c r="V338" s="38" t="s">
        <v>914</v>
      </c>
      <c r="W338" s="38" t="s">
        <v>491</v>
      </c>
      <c r="X338" s="38">
        <v>405.0</v>
      </c>
      <c r="Y338" s="40">
        <v>7.0</v>
      </c>
      <c r="Z338" s="40">
        <v>1.45</v>
      </c>
      <c r="AA338" s="38" t="s">
        <v>92</v>
      </c>
      <c r="AB338" s="38" t="s">
        <v>93</v>
      </c>
      <c r="AC338" s="107" t="str">
        <f t="shared" si="65"/>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AD338" s="38" t="s">
        <v>95</v>
      </c>
      <c r="AE338" s="75" t="s">
        <v>2896</v>
      </c>
      <c r="AF338" s="70" t="s">
        <v>2897</v>
      </c>
      <c r="AG338" s="38" t="s">
        <v>98</v>
      </c>
      <c r="AH338" s="38" t="s">
        <v>99</v>
      </c>
      <c r="AI338" s="44" t="s">
        <v>100</v>
      </c>
      <c r="AJ338" s="44">
        <v>0.0</v>
      </c>
      <c r="AK338" s="63" t="str">
        <f t="shared" si="66"/>
        <v>https://getfile.dokpub.com/yandex/get/https://disk.yandex.ru/d/XzRhFcuwZXtFfg/v1.mp4</v>
      </c>
      <c r="AL338" s="46" t="s">
        <v>102</v>
      </c>
      <c r="AM338" s="46" t="s">
        <v>103</v>
      </c>
      <c r="AN338" s="46" t="s">
        <v>104</v>
      </c>
      <c r="AO338" s="46" t="s">
        <v>105</v>
      </c>
      <c r="AP338" s="46" t="s">
        <v>106</v>
      </c>
      <c r="AQ338" s="46">
        <f t="shared" si="48"/>
        <v>15225</v>
      </c>
      <c r="AR338" s="47">
        <f t="shared" si="49"/>
        <v>0.25</v>
      </c>
      <c r="AS338" s="46" t="s">
        <v>107</v>
      </c>
      <c r="AT338" s="46" t="s">
        <v>108</v>
      </c>
      <c r="AU338" s="46" t="s">
        <v>109</v>
      </c>
      <c r="AV338" s="46" t="s">
        <v>110</v>
      </c>
      <c r="AW338" s="46" t="s">
        <v>111</v>
      </c>
      <c r="AX338" s="48" t="s">
        <v>155</v>
      </c>
      <c r="AY338" s="49">
        <v>1555.0</v>
      </c>
      <c r="AZ338" s="49">
        <v>2167.0</v>
      </c>
      <c r="BA338" s="64">
        <f>BA331*7</f>
        <v>5292</v>
      </c>
      <c r="BB338" s="46">
        <v>50.0</v>
      </c>
      <c r="BC338" s="46">
        <v>80.0</v>
      </c>
      <c r="BD338" s="51">
        <v>0.2</v>
      </c>
      <c r="BE338" s="127">
        <f t="shared" si="67"/>
        <v>2720.2</v>
      </c>
      <c r="BF338" s="150"/>
      <c r="BG338" s="151">
        <f t="shared" si="51"/>
        <v>3903.8</v>
      </c>
      <c r="BH338" s="53">
        <f t="shared" si="52"/>
        <v>3291.8</v>
      </c>
      <c r="BI338" s="153">
        <f t="shared" si="53"/>
        <v>0.287023013</v>
      </c>
      <c r="BJ338" s="47">
        <f t="shared" si="54"/>
        <v>0.2420263216</v>
      </c>
      <c r="BK338" s="55">
        <f t="shared" si="55"/>
        <v>0.25</v>
      </c>
      <c r="BL338" s="56">
        <f t="shared" si="56"/>
        <v>15386</v>
      </c>
      <c r="BM338" s="57">
        <f t="shared" si="57"/>
        <v>0.3067593917</v>
      </c>
      <c r="BN338" s="46">
        <f t="shared" si="58"/>
        <v>96</v>
      </c>
      <c r="BO338" s="46">
        <v>25.0</v>
      </c>
      <c r="BP338" s="46">
        <v>7.0</v>
      </c>
      <c r="BQ338" s="47">
        <v>1.25</v>
      </c>
      <c r="BR338" s="46">
        <f t="shared" si="59"/>
        <v>862.5</v>
      </c>
      <c r="BS338" s="46">
        <f t="shared" si="60"/>
        <v>1304.5</v>
      </c>
      <c r="BT338" s="46" t="s">
        <v>2618</v>
      </c>
      <c r="BU338" s="65"/>
      <c r="BV338" s="59"/>
      <c r="BW338" s="59"/>
      <c r="BX338" s="60"/>
      <c r="BY338" s="61" t="str">
        <f t="shared" si="69"/>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BZ338" s="66" t="s">
        <v>2990</v>
      </c>
      <c r="CA338" s="59" t="s">
        <v>2991</v>
      </c>
      <c r="CB338" s="62"/>
      <c r="CC338" s="59"/>
    </row>
    <row r="339" ht="30.0" customHeight="1">
      <c r="A339" s="73"/>
      <c r="B339" s="27" t="s">
        <v>2992</v>
      </c>
      <c r="C339" s="28" t="str">
        <f>IF(C341 = "стоп", "стоп" , "")</f>
        <v/>
      </c>
      <c r="D339" s="29">
        <f t="shared" si="68"/>
        <v>50</v>
      </c>
      <c r="E339" s="30" t="s">
        <v>2993</v>
      </c>
      <c r="F339" s="104" t="s">
        <v>2994</v>
      </c>
      <c r="G339" s="105" t="s">
        <v>2995</v>
      </c>
      <c r="H339" s="33">
        <v>600.0</v>
      </c>
      <c r="I339" s="34">
        <v>0.31</v>
      </c>
      <c r="J339" s="35">
        <f t="shared" si="2"/>
        <v>414</v>
      </c>
      <c r="K339" s="22" t="s">
        <v>2996</v>
      </c>
      <c r="L339" s="22" t="s">
        <v>2997</v>
      </c>
      <c r="M339" s="22" t="s">
        <v>2998</v>
      </c>
      <c r="N339" s="37" t="s">
        <v>2999</v>
      </c>
      <c r="O339" s="38">
        <v>100.0</v>
      </c>
      <c r="P339" s="38">
        <v>100.0</v>
      </c>
      <c r="Q339" s="38">
        <v>55.0</v>
      </c>
      <c r="R339" s="38">
        <v>265.0</v>
      </c>
      <c r="S339" s="39" t="s">
        <v>3000</v>
      </c>
      <c r="T339" s="70" t="s">
        <v>3001</v>
      </c>
      <c r="U339" s="38" t="s">
        <v>3002</v>
      </c>
      <c r="V339" s="38" t="s">
        <v>1568</v>
      </c>
      <c r="W339" s="38" t="s">
        <v>3003</v>
      </c>
      <c r="X339" s="38">
        <v>320.0</v>
      </c>
      <c r="Y339" s="40" t="s">
        <v>91</v>
      </c>
      <c r="Z339" s="40" t="s">
        <v>1940</v>
      </c>
      <c r="AA339" s="232" t="s">
        <v>590</v>
      </c>
      <c r="AB339" s="38" t="s">
        <v>93</v>
      </c>
      <c r="AC339" s="107" t="str">
        <f t="shared" si="65"/>
        <v>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v>
      </c>
      <c r="AD339" s="38" t="s">
        <v>95</v>
      </c>
      <c r="AE339" s="74" t="s">
        <v>3004</v>
      </c>
      <c r="AF339" s="70" t="s">
        <v>3005</v>
      </c>
      <c r="AG339" s="38" t="s">
        <v>98</v>
      </c>
      <c r="AH339" s="38" t="s">
        <v>99</v>
      </c>
      <c r="AI339" s="44" t="s">
        <v>100</v>
      </c>
      <c r="AJ339" s="44">
        <v>0.0</v>
      </c>
      <c r="AK339" s="63" t="str">
        <f t="shared" si="66"/>
        <v>https://getfile.dokpub.com/yandex/get/https://disk.yandex.ru/d/7U8ztp_ke2Y5fw/v1.mp4</v>
      </c>
      <c r="AL339" s="46" t="s">
        <v>102</v>
      </c>
      <c r="AM339" s="46" t="s">
        <v>103</v>
      </c>
      <c r="AN339" s="46" t="s">
        <v>104</v>
      </c>
      <c r="AO339" s="46" t="s">
        <v>105</v>
      </c>
      <c r="AP339" s="46" t="s">
        <v>106</v>
      </c>
      <c r="AQ339" s="46">
        <f t="shared" si="48"/>
        <v>432</v>
      </c>
      <c r="AR339" s="47">
        <f t="shared" si="49"/>
        <v>0.28</v>
      </c>
      <c r="AS339" s="46" t="s">
        <v>107</v>
      </c>
      <c r="AT339" s="46" t="s">
        <v>108</v>
      </c>
      <c r="AU339" s="46" t="s">
        <v>109</v>
      </c>
      <c r="AV339" s="46" t="s">
        <v>110</v>
      </c>
      <c r="AW339" s="46" t="s">
        <v>111</v>
      </c>
      <c r="AX339" s="48" t="s">
        <v>155</v>
      </c>
      <c r="AY339" s="49">
        <v>79.0</v>
      </c>
      <c r="AZ339" s="49">
        <v>136.0</v>
      </c>
      <c r="BA339" s="86">
        <f>IFERROR(__xludf.DUMMYFUNCTION("IMPORTRANGE(""https://docs.google.com/spreadsheets/d/1K9FdSDDcIaIccULM3XeD8ehMwbjQB3kapl3RppOhYx4/edit?usp=sharing"",""D58"")"),54.0)</f>
        <v>54</v>
      </c>
      <c r="BB339" s="123">
        <v>10.0</v>
      </c>
      <c r="BC339" s="123">
        <v>10.0</v>
      </c>
      <c r="BD339" s="51">
        <v>0.2</v>
      </c>
      <c r="BE339" s="123">
        <f t="shared" si="67"/>
        <v>82.8</v>
      </c>
      <c r="BF339" s="147"/>
      <c r="BG339" s="148">
        <f t="shared" ref="BG339:BG340" si="71">J339-AZ339-BA339-BB339-BC339-BE339-BF339</f>
        <v>121.2</v>
      </c>
      <c r="BH339" s="53">
        <f t="shared" si="52"/>
        <v>121.2</v>
      </c>
      <c r="BI339" s="149">
        <f t="shared" si="53"/>
        <v>0.2927536232</v>
      </c>
      <c r="BJ339" s="47">
        <f t="shared" si="54"/>
        <v>0.2927536232</v>
      </c>
      <c r="BK339" s="55">
        <f t="shared" si="55"/>
        <v>0.28</v>
      </c>
      <c r="BL339" s="56">
        <f t="shared" si="56"/>
        <v>437</v>
      </c>
      <c r="BM339" s="57">
        <f t="shared" si="57"/>
        <v>0.3194508009</v>
      </c>
      <c r="BN339" s="46">
        <f t="shared" si="58"/>
        <v>1.4575</v>
      </c>
      <c r="BO339" s="46">
        <v>25.0</v>
      </c>
      <c r="BP339" s="46">
        <v>7.0</v>
      </c>
      <c r="BQ339" s="47">
        <v>1.25</v>
      </c>
      <c r="BR339" s="46">
        <f t="shared" si="59"/>
        <v>40</v>
      </c>
      <c r="BS339" s="46">
        <f t="shared" si="60"/>
        <v>96</v>
      </c>
      <c r="BT339" s="46" t="s">
        <v>2538</v>
      </c>
      <c r="BU339" s="124"/>
      <c r="BV339" s="125" t="str">
        <f>IFERROR(__xludf.DUMMYFUNCTION("IMPORTRANGE(""https://docs.google.com/spreadsheets/d/1K9FdSDDcIaIccULM3XeD8ehMwbjQB3kapl3RppOhYx4/edit?usp=sharing"",""B58"")"),"О-44 (Бежевый)")</f>
        <v>О-44 (Бежевый)</v>
      </c>
      <c r="BW339" s="59" t="s">
        <v>3006</v>
      </c>
      <c r="BX339" s="60"/>
      <c r="BY339" s="61" t="str">
        <f t="shared" si="69"/>
        <v>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v>
      </c>
      <c r="BZ339" s="66" t="s">
        <v>3007</v>
      </c>
      <c r="CA339" s="59" t="s">
        <v>3008</v>
      </c>
      <c r="CB339" s="62"/>
      <c r="CC339" s="59"/>
    </row>
    <row r="340" ht="30.0" customHeight="1">
      <c r="A340" s="73"/>
      <c r="B340" s="27" t="s">
        <v>3009</v>
      </c>
      <c r="C340" s="28" t="str">
        <f>IF(C341 = "стоп", "стоп" , "")</f>
        <v/>
      </c>
      <c r="D340" s="29">
        <f t="shared" si="68"/>
        <v>50</v>
      </c>
      <c r="E340" s="30" t="s">
        <v>3010</v>
      </c>
      <c r="F340" s="104" t="s">
        <v>3011</v>
      </c>
      <c r="G340" s="105" t="s">
        <v>3012</v>
      </c>
      <c r="H340" s="33">
        <v>900.0</v>
      </c>
      <c r="I340" s="34">
        <v>0.38</v>
      </c>
      <c r="J340" s="35">
        <f t="shared" si="2"/>
        <v>558</v>
      </c>
      <c r="K340" s="22" t="s">
        <v>3013</v>
      </c>
      <c r="L340" s="22" t="s">
        <v>3014</v>
      </c>
      <c r="M340" s="22" t="s">
        <v>2998</v>
      </c>
      <c r="N340" s="37" t="s">
        <v>2999</v>
      </c>
      <c r="O340" s="38">
        <v>165.0</v>
      </c>
      <c r="P340" s="38">
        <v>140.0</v>
      </c>
      <c r="Q340" s="38">
        <v>90.0</v>
      </c>
      <c r="R340" s="38">
        <v>210.0</v>
      </c>
      <c r="S340" s="39" t="s">
        <v>3015</v>
      </c>
      <c r="T340" s="70" t="s">
        <v>3001</v>
      </c>
      <c r="U340" s="38" t="s">
        <v>3002</v>
      </c>
      <c r="V340" s="38" t="s">
        <v>1568</v>
      </c>
      <c r="W340" s="38" t="s">
        <v>3016</v>
      </c>
      <c r="X340" s="38">
        <v>320.0</v>
      </c>
      <c r="Y340" s="40" t="s">
        <v>91</v>
      </c>
      <c r="Z340" s="38" t="s">
        <v>1952</v>
      </c>
      <c r="AA340" s="232" t="s">
        <v>590</v>
      </c>
      <c r="AB340" s="38" t="s">
        <v>93</v>
      </c>
      <c r="AC340" s="107" t="str">
        <f t="shared" si="65"/>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AD340" s="38" t="s">
        <v>95</v>
      </c>
      <c r="AE340" s="74" t="s">
        <v>3004</v>
      </c>
      <c r="AF340" s="70" t="s">
        <v>3005</v>
      </c>
      <c r="AG340" s="38" t="s">
        <v>98</v>
      </c>
      <c r="AH340" s="38" t="s">
        <v>99</v>
      </c>
      <c r="AI340" s="44" t="s">
        <v>100</v>
      </c>
      <c r="AJ340" s="44">
        <v>0.0</v>
      </c>
      <c r="AK340" s="63" t="str">
        <f t="shared" si="66"/>
        <v>https://getfile.dokpub.com/yandex/get/https://disk.yandex.ru/d/7U8ztp_ke2Y5fw/v1.mp4</v>
      </c>
      <c r="AL340" s="46" t="s">
        <v>102</v>
      </c>
      <c r="AM340" s="46" t="s">
        <v>103</v>
      </c>
      <c r="AN340" s="46" t="s">
        <v>104</v>
      </c>
      <c r="AO340" s="46" t="s">
        <v>105</v>
      </c>
      <c r="AP340" s="46" t="s">
        <v>106</v>
      </c>
      <c r="AQ340" s="46">
        <f t="shared" si="48"/>
        <v>576</v>
      </c>
      <c r="AR340" s="47">
        <f t="shared" si="49"/>
        <v>0.36</v>
      </c>
      <c r="AS340" s="46" t="s">
        <v>107</v>
      </c>
      <c r="AT340" s="46" t="s">
        <v>108</v>
      </c>
      <c r="AU340" s="46" t="s">
        <v>109</v>
      </c>
      <c r="AV340" s="46" t="s">
        <v>110</v>
      </c>
      <c r="AW340" s="46" t="s">
        <v>111</v>
      </c>
      <c r="AX340" s="48" t="s">
        <v>112</v>
      </c>
      <c r="AY340" s="49">
        <v>91.0</v>
      </c>
      <c r="AZ340" s="49">
        <v>150.0</v>
      </c>
      <c r="BA340" s="126">
        <f>BA339*2</f>
        <v>108</v>
      </c>
      <c r="BB340" s="127">
        <v>10.0</v>
      </c>
      <c r="BC340" s="127">
        <v>10.0</v>
      </c>
      <c r="BD340" s="51">
        <v>0.2</v>
      </c>
      <c r="BE340" s="127">
        <f t="shared" si="67"/>
        <v>111.6</v>
      </c>
      <c r="BF340" s="150"/>
      <c r="BG340" s="151">
        <f t="shared" si="71"/>
        <v>168.4</v>
      </c>
      <c r="BH340" s="53">
        <f t="shared" si="52"/>
        <v>168.4</v>
      </c>
      <c r="BI340" s="152">
        <f t="shared" si="53"/>
        <v>0.3017921147</v>
      </c>
      <c r="BJ340" s="47">
        <f t="shared" si="54"/>
        <v>0.3017921147</v>
      </c>
      <c r="BK340" s="55">
        <f t="shared" si="55"/>
        <v>0.36</v>
      </c>
      <c r="BL340" s="56">
        <f t="shared" si="56"/>
        <v>581</v>
      </c>
      <c r="BM340" s="57">
        <f t="shared" si="57"/>
        <v>0.3215146299</v>
      </c>
      <c r="BN340" s="46">
        <f t="shared" si="58"/>
        <v>2.646</v>
      </c>
      <c r="BO340" s="46">
        <v>25.0</v>
      </c>
      <c r="BP340" s="46">
        <v>7.0</v>
      </c>
      <c r="BQ340" s="47">
        <v>1.25</v>
      </c>
      <c r="BR340" s="46">
        <f t="shared" si="59"/>
        <v>48.75</v>
      </c>
      <c r="BS340" s="46">
        <f t="shared" si="60"/>
        <v>101.25</v>
      </c>
      <c r="BT340" s="46" t="s">
        <v>2547</v>
      </c>
      <c r="BU340" s="65"/>
      <c r="BV340" s="59"/>
      <c r="BW340" s="59"/>
      <c r="BX340" s="60"/>
      <c r="BY340" s="61" t="str">
        <f t="shared" si="69"/>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BZ340" s="66" t="s">
        <v>3017</v>
      </c>
      <c r="CA340" s="59" t="s">
        <v>3018</v>
      </c>
      <c r="CB340" s="62"/>
      <c r="CC340" s="59"/>
    </row>
    <row r="341" ht="30.0" customHeight="1">
      <c r="A341" s="73"/>
      <c r="B341" s="136" t="s">
        <v>3019</v>
      </c>
      <c r="C341" s="68" t="str">
        <f>IF('Стоп-лист'!D$47 = "стоп", "стоп" , "")</f>
        <v/>
      </c>
      <c r="D341" s="29">
        <f t="shared" si="68"/>
        <v>50</v>
      </c>
      <c r="E341" s="30" t="s">
        <v>3020</v>
      </c>
      <c r="F341" s="104" t="s">
        <v>3021</v>
      </c>
      <c r="G341" s="105" t="s">
        <v>3022</v>
      </c>
      <c r="H341" s="33">
        <v>1300.0</v>
      </c>
      <c r="I341" s="34">
        <v>0.53</v>
      </c>
      <c r="J341" s="35">
        <f t="shared" si="2"/>
        <v>611</v>
      </c>
      <c r="K341" s="22" t="s">
        <v>3023</v>
      </c>
      <c r="L341" s="22" t="s">
        <v>3024</v>
      </c>
      <c r="M341" s="22" t="s">
        <v>2998</v>
      </c>
      <c r="N341" s="37" t="s">
        <v>2999</v>
      </c>
      <c r="O341" s="38">
        <v>230.0</v>
      </c>
      <c r="P341" s="38">
        <v>230.0</v>
      </c>
      <c r="Q341" s="38">
        <v>110.0</v>
      </c>
      <c r="R341" s="38">
        <v>220.0</v>
      </c>
      <c r="S341" s="39" t="s">
        <v>3015</v>
      </c>
      <c r="T341" s="70" t="s">
        <v>3001</v>
      </c>
      <c r="U341" s="38" t="s">
        <v>3002</v>
      </c>
      <c r="V341" s="38" t="s">
        <v>1568</v>
      </c>
      <c r="W341" s="38" t="s">
        <v>3016</v>
      </c>
      <c r="X341" s="38">
        <v>320.0</v>
      </c>
      <c r="Y341" s="40" t="s">
        <v>91</v>
      </c>
      <c r="Z341" s="38">
        <v>1.45</v>
      </c>
      <c r="AA341" s="232" t="s">
        <v>590</v>
      </c>
      <c r="AB341" s="38" t="s">
        <v>93</v>
      </c>
      <c r="AC341" s="107" t="str">
        <f t="shared" si="65"/>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AD341" s="38" t="s">
        <v>95</v>
      </c>
      <c r="AE341" s="74" t="s">
        <v>3004</v>
      </c>
      <c r="AF341" s="70" t="s">
        <v>3005</v>
      </c>
      <c r="AG341" s="38" t="s">
        <v>98</v>
      </c>
      <c r="AH341" s="38" t="s">
        <v>99</v>
      </c>
      <c r="AI341" s="44" t="s">
        <v>100</v>
      </c>
      <c r="AJ341" s="44">
        <v>0.0</v>
      </c>
      <c r="AK341" s="63" t="str">
        <f t="shared" si="66"/>
        <v>https://getfile.dokpub.com/yandex/get/https://disk.yandex.ru/d/7U8ztp_ke2Y5fw/v1.mp4</v>
      </c>
      <c r="AL341" s="46" t="s">
        <v>102</v>
      </c>
      <c r="AM341" s="46" t="s">
        <v>103</v>
      </c>
      <c r="AN341" s="46" t="s">
        <v>104</v>
      </c>
      <c r="AO341" s="46" t="s">
        <v>105</v>
      </c>
      <c r="AP341" s="46" t="s">
        <v>106</v>
      </c>
      <c r="AQ341" s="46">
        <f t="shared" si="48"/>
        <v>728</v>
      </c>
      <c r="AR341" s="47">
        <f t="shared" si="49"/>
        <v>0.44</v>
      </c>
      <c r="AS341" s="46" t="s">
        <v>107</v>
      </c>
      <c r="AT341" s="46" t="s">
        <v>108</v>
      </c>
      <c r="AU341" s="46" t="s">
        <v>109</v>
      </c>
      <c r="AV341" s="46" t="s">
        <v>110</v>
      </c>
      <c r="AW341" s="46" t="s">
        <v>111</v>
      </c>
      <c r="AX341" s="48" t="s">
        <v>155</v>
      </c>
      <c r="AY341" s="49">
        <v>114.0</v>
      </c>
      <c r="AZ341" s="49">
        <v>178.0</v>
      </c>
      <c r="BA341" s="126">
        <f>BA339*3</f>
        <v>162</v>
      </c>
      <c r="BB341" s="127">
        <v>15.0</v>
      </c>
      <c r="BC341" s="127">
        <v>15.0</v>
      </c>
      <c r="BD341" s="51">
        <v>0.2</v>
      </c>
      <c r="BE341" s="127">
        <f t="shared" si="67"/>
        <v>122.2</v>
      </c>
      <c r="BF341" s="150"/>
      <c r="BG341" s="151">
        <f t="shared" ref="BG341:BG421" si="72">J341-AY341-BA341-BB341-BC341-BE341-BF341</f>
        <v>182.8</v>
      </c>
      <c r="BH341" s="53">
        <f t="shared" si="52"/>
        <v>118.8</v>
      </c>
      <c r="BI341" s="153">
        <f t="shared" si="53"/>
        <v>0.2991816694</v>
      </c>
      <c r="BJ341" s="47">
        <f t="shared" si="54"/>
        <v>0.1944353519</v>
      </c>
      <c r="BK341" s="55">
        <f t="shared" si="55"/>
        <v>0.44</v>
      </c>
      <c r="BL341" s="56">
        <f t="shared" si="56"/>
        <v>734</v>
      </c>
      <c r="BM341" s="57">
        <f t="shared" si="57"/>
        <v>0.2959128065</v>
      </c>
      <c r="BN341" s="46">
        <f t="shared" si="58"/>
        <v>5.566</v>
      </c>
      <c r="BO341" s="46">
        <v>25.0</v>
      </c>
      <c r="BP341" s="46">
        <v>7.0</v>
      </c>
      <c r="BQ341" s="47">
        <v>1.25</v>
      </c>
      <c r="BR341" s="46">
        <f t="shared" si="59"/>
        <v>75</v>
      </c>
      <c r="BS341" s="46">
        <f t="shared" si="60"/>
        <v>103</v>
      </c>
      <c r="BT341" s="46" t="s">
        <v>2556</v>
      </c>
      <c r="BU341" s="65"/>
      <c r="BV341" s="59"/>
      <c r="BW341" s="59"/>
      <c r="BX341" s="60"/>
      <c r="BY341" s="61" t="str">
        <f t="shared" si="69"/>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BZ341" s="66" t="s">
        <v>3017</v>
      </c>
      <c r="CA341" s="59" t="s">
        <v>3018</v>
      </c>
      <c r="CB341" s="62"/>
      <c r="CC341" s="59"/>
    </row>
    <row r="342" ht="30.0" customHeight="1">
      <c r="A342" s="73"/>
      <c r="B342" s="136" t="s">
        <v>3025</v>
      </c>
      <c r="C342" s="68" t="str">
        <f>IF('Стоп-лист'!C$47 = "стоп", "стоп" , "")</f>
        <v/>
      </c>
      <c r="D342" s="29">
        <f t="shared" si="68"/>
        <v>50</v>
      </c>
      <c r="E342" s="30" t="s">
        <v>3026</v>
      </c>
      <c r="F342" s="104" t="s">
        <v>3027</v>
      </c>
      <c r="G342" s="105" t="s">
        <v>3028</v>
      </c>
      <c r="H342" s="33">
        <v>2300.0</v>
      </c>
      <c r="I342" s="34">
        <v>0.54</v>
      </c>
      <c r="J342" s="35">
        <f t="shared" si="2"/>
        <v>1058</v>
      </c>
      <c r="K342" s="22" t="s">
        <v>3029</v>
      </c>
      <c r="L342" s="22" t="s">
        <v>3030</v>
      </c>
      <c r="M342" s="22" t="s">
        <v>2998</v>
      </c>
      <c r="N342" s="37" t="s">
        <v>2999</v>
      </c>
      <c r="O342" s="38">
        <v>450.0</v>
      </c>
      <c r="P342" s="38">
        <v>160.0</v>
      </c>
      <c r="Q342" s="38">
        <v>150.0</v>
      </c>
      <c r="R342" s="38">
        <v>240.0</v>
      </c>
      <c r="S342" s="39" t="s">
        <v>3031</v>
      </c>
      <c r="T342" s="70" t="s">
        <v>3001</v>
      </c>
      <c r="U342" s="38" t="s">
        <v>3002</v>
      </c>
      <c r="V342" s="38" t="s">
        <v>1568</v>
      </c>
      <c r="W342" s="38" t="s">
        <v>3016</v>
      </c>
      <c r="X342" s="38">
        <v>320.0</v>
      </c>
      <c r="Y342" s="40">
        <v>1.0</v>
      </c>
      <c r="Z342" s="38">
        <v>1.45</v>
      </c>
      <c r="AA342" s="232" t="s">
        <v>590</v>
      </c>
      <c r="AB342" s="38" t="s">
        <v>93</v>
      </c>
      <c r="AC342" s="107" t="str">
        <f t="shared" si="65"/>
        <v>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v>
      </c>
      <c r="AD342" s="38" t="s">
        <v>95</v>
      </c>
      <c r="AE342" s="74" t="s">
        <v>3004</v>
      </c>
      <c r="AF342" s="70" t="s">
        <v>3005</v>
      </c>
      <c r="AG342" s="38" t="s">
        <v>98</v>
      </c>
      <c r="AH342" s="38" t="s">
        <v>99</v>
      </c>
      <c r="AI342" s="44" t="s">
        <v>100</v>
      </c>
      <c r="AJ342" s="44">
        <v>0.0</v>
      </c>
      <c r="AK342" s="63" t="str">
        <f t="shared" si="66"/>
        <v>https://getfile.dokpub.com/yandex/get/https://disk.yandex.ru/d/7U8ztp_ke2Y5fw/v1.mp4</v>
      </c>
      <c r="AL342" s="46" t="s">
        <v>102</v>
      </c>
      <c r="AM342" s="46" t="s">
        <v>103</v>
      </c>
      <c r="AN342" s="46" t="s">
        <v>104</v>
      </c>
      <c r="AO342" s="46" t="s">
        <v>105</v>
      </c>
      <c r="AP342" s="46" t="s">
        <v>106</v>
      </c>
      <c r="AQ342" s="46">
        <f t="shared" si="48"/>
        <v>1196</v>
      </c>
      <c r="AR342" s="47">
        <f t="shared" si="49"/>
        <v>0.48</v>
      </c>
      <c r="AS342" s="46" t="s">
        <v>107</v>
      </c>
      <c r="AT342" s="46" t="s">
        <v>108</v>
      </c>
      <c r="AU342" s="46" t="s">
        <v>109</v>
      </c>
      <c r="AV342" s="46" t="s">
        <v>110</v>
      </c>
      <c r="AW342" s="46" t="s">
        <v>111</v>
      </c>
      <c r="AX342" s="48" t="s">
        <v>112</v>
      </c>
      <c r="AY342" s="49">
        <v>163.0</v>
      </c>
      <c r="AZ342" s="49">
        <v>233.0</v>
      </c>
      <c r="BA342" s="126">
        <f>BA341*2</f>
        <v>324</v>
      </c>
      <c r="BB342" s="127">
        <v>20.0</v>
      </c>
      <c r="BC342" s="127">
        <v>20.0</v>
      </c>
      <c r="BD342" s="51">
        <v>0.2</v>
      </c>
      <c r="BE342" s="127">
        <f t="shared" si="67"/>
        <v>211.6</v>
      </c>
      <c r="BF342" s="150"/>
      <c r="BG342" s="151">
        <f t="shared" si="72"/>
        <v>319.4</v>
      </c>
      <c r="BH342" s="53">
        <f t="shared" si="52"/>
        <v>249.4</v>
      </c>
      <c r="BI342" s="153">
        <f t="shared" si="53"/>
        <v>0.3018903592</v>
      </c>
      <c r="BJ342" s="47">
        <f t="shared" si="54"/>
        <v>0.2357277883</v>
      </c>
      <c r="BK342" s="55">
        <f t="shared" si="55"/>
        <v>0.48</v>
      </c>
      <c r="BL342" s="56">
        <f t="shared" si="56"/>
        <v>1206</v>
      </c>
      <c r="BM342" s="57">
        <f t="shared" si="57"/>
        <v>0.3049751244</v>
      </c>
      <c r="BN342" s="46">
        <f t="shared" si="58"/>
        <v>5.76</v>
      </c>
      <c r="BO342" s="46">
        <v>25.0</v>
      </c>
      <c r="BP342" s="46">
        <v>7.0</v>
      </c>
      <c r="BQ342" s="47">
        <v>1.25</v>
      </c>
      <c r="BR342" s="46">
        <f t="shared" si="59"/>
        <v>75</v>
      </c>
      <c r="BS342" s="46">
        <f t="shared" si="60"/>
        <v>158</v>
      </c>
      <c r="BT342" s="46" t="s">
        <v>2565</v>
      </c>
      <c r="BU342" s="65"/>
      <c r="BV342" s="59"/>
      <c r="BW342" s="59"/>
      <c r="BX342" s="60"/>
      <c r="BY342" s="61" t="str">
        <f t="shared" si="69"/>
        <v>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v>
      </c>
      <c r="BZ342" s="66" t="s">
        <v>3032</v>
      </c>
      <c r="CA342" s="59" t="s">
        <v>3033</v>
      </c>
      <c r="CB342" s="62"/>
      <c r="CC342" s="59"/>
    </row>
    <row r="343" ht="30.0" customHeight="1">
      <c r="A343" s="73"/>
      <c r="B343" s="136" t="s">
        <v>3034</v>
      </c>
      <c r="C343" s="68" t="str">
        <f>IF('Стоп-лист'!C$47 = "стоп", "стоп" , "")</f>
        <v/>
      </c>
      <c r="D343" s="29">
        <f t="shared" si="68"/>
        <v>50</v>
      </c>
      <c r="E343" s="30" t="s">
        <v>3035</v>
      </c>
      <c r="F343" s="104" t="s">
        <v>3036</v>
      </c>
      <c r="G343" s="105" t="s">
        <v>3037</v>
      </c>
      <c r="H343" s="33">
        <v>3400.0</v>
      </c>
      <c r="I343" s="34">
        <v>0.5499999999999999</v>
      </c>
      <c r="J343" s="35">
        <f t="shared" si="2"/>
        <v>1530</v>
      </c>
      <c r="K343" s="22" t="s">
        <v>3038</v>
      </c>
      <c r="L343" s="22" t="s">
        <v>3030</v>
      </c>
      <c r="M343" s="22" t="s">
        <v>2998</v>
      </c>
      <c r="N343" s="37" t="s">
        <v>2999</v>
      </c>
      <c r="O343" s="38">
        <v>640.0</v>
      </c>
      <c r="P343" s="38">
        <v>210.0</v>
      </c>
      <c r="Q343" s="38">
        <v>170.0</v>
      </c>
      <c r="R343" s="38">
        <v>220.0</v>
      </c>
      <c r="S343" s="39" t="s">
        <v>3039</v>
      </c>
      <c r="T343" s="70" t="s">
        <v>3001</v>
      </c>
      <c r="U343" s="38" t="s">
        <v>3002</v>
      </c>
      <c r="V343" s="38" t="s">
        <v>1568</v>
      </c>
      <c r="W343" s="38" t="s">
        <v>3016</v>
      </c>
      <c r="X343" s="38">
        <v>320.0</v>
      </c>
      <c r="Y343" s="40">
        <v>1.5</v>
      </c>
      <c r="Z343" s="38">
        <v>1.45</v>
      </c>
      <c r="AA343" s="232" t="s">
        <v>590</v>
      </c>
      <c r="AB343" s="38" t="s">
        <v>93</v>
      </c>
      <c r="AC343" s="107" t="str">
        <f t="shared" si="65"/>
        <v>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v>
      </c>
      <c r="AD343" s="38" t="s">
        <v>95</v>
      </c>
      <c r="AE343" s="74" t="s">
        <v>3004</v>
      </c>
      <c r="AF343" s="70" t="s">
        <v>3005</v>
      </c>
      <c r="AG343" s="38" t="s">
        <v>98</v>
      </c>
      <c r="AH343" s="38" t="s">
        <v>99</v>
      </c>
      <c r="AI343" s="44" t="s">
        <v>100</v>
      </c>
      <c r="AJ343" s="44">
        <v>0.0</v>
      </c>
      <c r="AK343" s="63" t="str">
        <f t="shared" si="66"/>
        <v>https://getfile.dokpub.com/yandex/get/https://disk.yandex.ru/d/7U8ztp_ke2Y5fw/v1.mp4</v>
      </c>
      <c r="AL343" s="46" t="s">
        <v>102</v>
      </c>
      <c r="AM343" s="46" t="s">
        <v>103</v>
      </c>
      <c r="AN343" s="46" t="s">
        <v>104</v>
      </c>
      <c r="AO343" s="46" t="s">
        <v>105</v>
      </c>
      <c r="AP343" s="46" t="s">
        <v>106</v>
      </c>
      <c r="AQ343" s="46">
        <f t="shared" si="48"/>
        <v>1700</v>
      </c>
      <c r="AR343" s="47">
        <f t="shared" si="49"/>
        <v>0.5</v>
      </c>
      <c r="AS343" s="46" t="s">
        <v>107</v>
      </c>
      <c r="AT343" s="46" t="s">
        <v>108</v>
      </c>
      <c r="AU343" s="46" t="s">
        <v>109</v>
      </c>
      <c r="AV343" s="46" t="s">
        <v>110</v>
      </c>
      <c r="AW343" s="46" t="s">
        <v>111</v>
      </c>
      <c r="AX343" s="48" t="s">
        <v>112</v>
      </c>
      <c r="AY343" s="49">
        <v>224.0</v>
      </c>
      <c r="AZ343" s="49">
        <v>307.0</v>
      </c>
      <c r="BA343" s="126">
        <f>BA341*3</f>
        <v>486</v>
      </c>
      <c r="BB343" s="127">
        <v>30.0</v>
      </c>
      <c r="BC343" s="127">
        <v>30.0</v>
      </c>
      <c r="BD343" s="51">
        <v>0.2</v>
      </c>
      <c r="BE343" s="127">
        <f t="shared" si="67"/>
        <v>306</v>
      </c>
      <c r="BF343" s="150"/>
      <c r="BG343" s="151">
        <f t="shared" si="72"/>
        <v>454</v>
      </c>
      <c r="BH343" s="53">
        <f t="shared" si="52"/>
        <v>371</v>
      </c>
      <c r="BI343" s="153">
        <f t="shared" si="53"/>
        <v>0.2967320261</v>
      </c>
      <c r="BJ343" s="47">
        <f t="shared" si="54"/>
        <v>0.2424836601</v>
      </c>
      <c r="BK343" s="55">
        <f t="shared" si="55"/>
        <v>0.5</v>
      </c>
      <c r="BL343" s="56">
        <f t="shared" si="56"/>
        <v>1729</v>
      </c>
      <c r="BM343" s="57">
        <f t="shared" si="57"/>
        <v>0.3066512435</v>
      </c>
      <c r="BN343" s="46">
        <f t="shared" si="58"/>
        <v>7.854</v>
      </c>
      <c r="BO343" s="46">
        <v>25.0</v>
      </c>
      <c r="BP343" s="46">
        <v>7.0</v>
      </c>
      <c r="BQ343" s="47">
        <v>1.25</v>
      </c>
      <c r="BR343" s="46">
        <f t="shared" si="59"/>
        <v>92.5</v>
      </c>
      <c r="BS343" s="46">
        <f t="shared" si="60"/>
        <v>214.5</v>
      </c>
      <c r="BT343" s="46" t="s">
        <v>2574</v>
      </c>
      <c r="BU343" s="65"/>
      <c r="BV343" s="59"/>
      <c r="BW343" s="59"/>
      <c r="BX343" s="60"/>
      <c r="BY343" s="61" t="str">
        <f t="shared" si="69"/>
        <v>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v>
      </c>
      <c r="BZ343" s="66" t="s">
        <v>3040</v>
      </c>
      <c r="CA343" s="59" t="s">
        <v>3041</v>
      </c>
      <c r="CB343" s="62"/>
      <c r="CC343" s="59"/>
    </row>
    <row r="344" ht="30.0" customHeight="1">
      <c r="A344" s="73"/>
      <c r="B344" s="136" t="s">
        <v>3042</v>
      </c>
      <c r="C344" s="68" t="str">
        <f>IF('Стоп-лист'!C$47 = "стоп", "стоп" , "")</f>
        <v/>
      </c>
      <c r="D344" s="29">
        <f t="shared" si="68"/>
        <v>50</v>
      </c>
      <c r="E344" s="30" t="s">
        <v>3043</v>
      </c>
      <c r="F344" s="104" t="s">
        <v>3044</v>
      </c>
      <c r="G344" s="106" t="s">
        <v>3045</v>
      </c>
      <c r="H344" s="33">
        <v>4600.0</v>
      </c>
      <c r="I344" s="34">
        <v>0.5</v>
      </c>
      <c r="J344" s="35">
        <f t="shared" si="2"/>
        <v>2300</v>
      </c>
      <c r="K344" s="22" t="s">
        <v>3046</v>
      </c>
      <c r="L344" s="22" t="s">
        <v>3030</v>
      </c>
      <c r="M344" s="22" t="s">
        <v>2998</v>
      </c>
      <c r="N344" s="37" t="s">
        <v>2999</v>
      </c>
      <c r="O344" s="38">
        <v>1600.0</v>
      </c>
      <c r="P344" s="38">
        <v>300.0</v>
      </c>
      <c r="Q344" s="38">
        <v>200.0</v>
      </c>
      <c r="R344" s="38">
        <v>500.0</v>
      </c>
      <c r="S344" s="43" t="s">
        <v>3047</v>
      </c>
      <c r="T344" s="70" t="s">
        <v>3001</v>
      </c>
      <c r="U344" s="38" t="s">
        <v>3002</v>
      </c>
      <c r="V344" s="38" t="s">
        <v>1568</v>
      </c>
      <c r="W344" s="38" t="s">
        <v>3016</v>
      </c>
      <c r="X344" s="38">
        <v>320.0</v>
      </c>
      <c r="Y344" s="40">
        <v>2.0</v>
      </c>
      <c r="Z344" s="38">
        <v>1.45</v>
      </c>
      <c r="AA344" s="232" t="s">
        <v>590</v>
      </c>
      <c r="AB344" s="38" t="s">
        <v>93</v>
      </c>
      <c r="AC344" s="107" t="str">
        <f t="shared" si="65"/>
        <v>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v>
      </c>
      <c r="AD344" s="38" t="s">
        <v>95</v>
      </c>
      <c r="AE344" s="74" t="s">
        <v>3004</v>
      </c>
      <c r="AF344" s="70" t="s">
        <v>3005</v>
      </c>
      <c r="AG344" s="38" t="s">
        <v>98</v>
      </c>
      <c r="AH344" s="38" t="s">
        <v>99</v>
      </c>
      <c r="AI344" s="44" t="s">
        <v>100</v>
      </c>
      <c r="AJ344" s="44">
        <v>0.0</v>
      </c>
      <c r="AK344" s="63" t="str">
        <f t="shared" si="66"/>
        <v>https://getfile.dokpub.com/yandex/get/https://disk.yandex.ru/d/7U8ztp_ke2Y5fw/v1.mp4</v>
      </c>
      <c r="AL344" s="46" t="s">
        <v>102</v>
      </c>
      <c r="AM344" s="46" t="s">
        <v>103</v>
      </c>
      <c r="AN344" s="46" t="s">
        <v>104</v>
      </c>
      <c r="AO344" s="46" t="s">
        <v>105</v>
      </c>
      <c r="AP344" s="46" t="s">
        <v>106</v>
      </c>
      <c r="AQ344" s="46">
        <f t="shared" si="48"/>
        <v>2622</v>
      </c>
      <c r="AR344" s="47">
        <f t="shared" si="49"/>
        <v>0.43</v>
      </c>
      <c r="AS344" s="46" t="s">
        <v>107</v>
      </c>
      <c r="AT344" s="46" t="s">
        <v>108</v>
      </c>
      <c r="AU344" s="46" t="s">
        <v>109</v>
      </c>
      <c r="AV344" s="46" t="s">
        <v>110</v>
      </c>
      <c r="AW344" s="46" t="s">
        <v>111</v>
      </c>
      <c r="AX344" s="48" t="s">
        <v>112</v>
      </c>
      <c r="AY344" s="49">
        <v>394.0</v>
      </c>
      <c r="AZ344" s="49">
        <v>552.0</v>
      </c>
      <c r="BA344" s="126">
        <f>BA342*2</f>
        <v>648</v>
      </c>
      <c r="BB344" s="127">
        <v>30.0</v>
      </c>
      <c r="BC344" s="127">
        <v>80.0</v>
      </c>
      <c r="BD344" s="51">
        <v>0.2</v>
      </c>
      <c r="BE344" s="127">
        <f t="shared" si="67"/>
        <v>460</v>
      </c>
      <c r="BF344" s="150"/>
      <c r="BG344" s="151">
        <f t="shared" si="72"/>
        <v>688</v>
      </c>
      <c r="BH344" s="53">
        <f t="shared" si="52"/>
        <v>530</v>
      </c>
      <c r="BI344" s="153">
        <f t="shared" si="53"/>
        <v>0.2991304348</v>
      </c>
      <c r="BJ344" s="47">
        <f t="shared" si="54"/>
        <v>0.2304347826</v>
      </c>
      <c r="BK344" s="55">
        <f t="shared" si="55"/>
        <v>0.43</v>
      </c>
      <c r="BL344" s="56">
        <f t="shared" si="56"/>
        <v>2641</v>
      </c>
      <c r="BM344" s="57">
        <f t="shared" si="57"/>
        <v>0.3039757668</v>
      </c>
      <c r="BN344" s="46">
        <f t="shared" si="58"/>
        <v>30</v>
      </c>
      <c r="BO344" s="46">
        <v>25.0</v>
      </c>
      <c r="BP344" s="46">
        <v>7.0</v>
      </c>
      <c r="BQ344" s="47">
        <v>1.25</v>
      </c>
      <c r="BR344" s="46">
        <f t="shared" si="59"/>
        <v>285</v>
      </c>
      <c r="BS344" s="46">
        <f t="shared" si="60"/>
        <v>267</v>
      </c>
      <c r="BT344" s="46" t="s">
        <v>2583</v>
      </c>
      <c r="BU344" s="65"/>
      <c r="BV344" s="59"/>
      <c r="BW344" s="59"/>
      <c r="BX344" s="60"/>
      <c r="BY344" s="61" t="str">
        <f t="shared" si="69"/>
        <v>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v>
      </c>
      <c r="BZ344" s="66"/>
      <c r="CA344" s="59" t="s">
        <v>3048</v>
      </c>
      <c r="CB344" s="62"/>
      <c r="CC344" s="59"/>
    </row>
    <row r="345" ht="30.0" customHeight="1">
      <c r="A345" s="73"/>
      <c r="B345" s="136" t="s">
        <v>3049</v>
      </c>
      <c r="C345" s="68" t="str">
        <f>IF('Стоп-лист'!C$47 = "стоп", "стоп" , "")</f>
        <v/>
      </c>
      <c r="D345" s="29">
        <f t="shared" si="68"/>
        <v>50</v>
      </c>
      <c r="E345" s="30" t="s">
        <v>3050</v>
      </c>
      <c r="F345" s="104" t="s">
        <v>3051</v>
      </c>
      <c r="G345" s="106" t="s">
        <v>3052</v>
      </c>
      <c r="H345" s="33">
        <v>6900.0</v>
      </c>
      <c r="I345" s="34">
        <v>0.51</v>
      </c>
      <c r="J345" s="35">
        <f t="shared" si="2"/>
        <v>3381</v>
      </c>
      <c r="K345" s="22" t="s">
        <v>3053</v>
      </c>
      <c r="L345" s="22" t="s">
        <v>3030</v>
      </c>
      <c r="M345" s="22" t="s">
        <v>2998</v>
      </c>
      <c r="N345" s="37" t="s">
        <v>2999</v>
      </c>
      <c r="O345" s="38">
        <v>2300.0</v>
      </c>
      <c r="P345" s="38">
        <v>350.0</v>
      </c>
      <c r="Q345" s="38">
        <v>250.0</v>
      </c>
      <c r="R345" s="38">
        <v>550.0</v>
      </c>
      <c r="S345" s="43" t="s">
        <v>3054</v>
      </c>
      <c r="T345" s="70" t="s">
        <v>3001</v>
      </c>
      <c r="U345" s="38" t="s">
        <v>3002</v>
      </c>
      <c r="V345" s="38" t="s">
        <v>1568</v>
      </c>
      <c r="W345" s="38" t="s">
        <v>3016</v>
      </c>
      <c r="X345" s="38">
        <v>320.0</v>
      </c>
      <c r="Y345" s="40">
        <v>3.0</v>
      </c>
      <c r="Z345" s="38">
        <v>1.45</v>
      </c>
      <c r="AA345" s="232" t="s">
        <v>590</v>
      </c>
      <c r="AB345" s="38" t="s">
        <v>93</v>
      </c>
      <c r="AC345" s="107" t="str">
        <f t="shared" si="65"/>
        <v>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v>
      </c>
      <c r="AD345" s="38" t="s">
        <v>95</v>
      </c>
      <c r="AE345" s="74" t="s">
        <v>3004</v>
      </c>
      <c r="AF345" s="70" t="s">
        <v>3005</v>
      </c>
      <c r="AG345" s="38" t="s">
        <v>98</v>
      </c>
      <c r="AH345" s="38" t="s">
        <v>99</v>
      </c>
      <c r="AI345" s="44" t="s">
        <v>100</v>
      </c>
      <c r="AJ345" s="44">
        <v>0.0</v>
      </c>
      <c r="AK345" s="63" t="str">
        <f t="shared" si="66"/>
        <v>https://getfile.dokpub.com/yandex/get/https://disk.yandex.ru/d/7U8ztp_ke2Y5fw/v1.mp4</v>
      </c>
      <c r="AL345" s="46" t="s">
        <v>102</v>
      </c>
      <c r="AM345" s="46" t="s">
        <v>103</v>
      </c>
      <c r="AN345" s="46" t="s">
        <v>104</v>
      </c>
      <c r="AO345" s="46" t="s">
        <v>105</v>
      </c>
      <c r="AP345" s="46" t="s">
        <v>106</v>
      </c>
      <c r="AQ345" s="46">
        <f t="shared" si="48"/>
        <v>3864</v>
      </c>
      <c r="AR345" s="47">
        <f t="shared" si="49"/>
        <v>0.44</v>
      </c>
      <c r="AS345" s="46" t="s">
        <v>107</v>
      </c>
      <c r="AT345" s="46" t="s">
        <v>108</v>
      </c>
      <c r="AU345" s="46" t="s">
        <v>109</v>
      </c>
      <c r="AV345" s="46" t="s">
        <v>110</v>
      </c>
      <c r="AW345" s="46" t="s">
        <v>111</v>
      </c>
      <c r="AX345" s="48" t="s">
        <v>112</v>
      </c>
      <c r="AY345" s="49">
        <v>602.0</v>
      </c>
      <c r="AZ345" s="49">
        <v>834.0</v>
      </c>
      <c r="BA345" s="126">
        <f>BA342*3</f>
        <v>972</v>
      </c>
      <c r="BB345" s="127">
        <v>40.0</v>
      </c>
      <c r="BC345" s="127">
        <v>80.0</v>
      </c>
      <c r="BD345" s="51">
        <v>0.2</v>
      </c>
      <c r="BE345" s="127">
        <f t="shared" si="67"/>
        <v>676.2</v>
      </c>
      <c r="BF345" s="150"/>
      <c r="BG345" s="151">
        <f t="shared" si="72"/>
        <v>1010.8</v>
      </c>
      <c r="BH345" s="53">
        <f t="shared" si="52"/>
        <v>778.8</v>
      </c>
      <c r="BI345" s="153">
        <f t="shared" si="53"/>
        <v>0.2989648033</v>
      </c>
      <c r="BJ345" s="47">
        <f t="shared" si="54"/>
        <v>0.2303460515</v>
      </c>
      <c r="BK345" s="55">
        <f t="shared" si="55"/>
        <v>0.44</v>
      </c>
      <c r="BL345" s="56">
        <f t="shared" si="56"/>
        <v>3883</v>
      </c>
      <c r="BM345" s="57">
        <f t="shared" si="57"/>
        <v>0.3039917589</v>
      </c>
      <c r="BN345" s="46">
        <f t="shared" si="58"/>
        <v>48.125</v>
      </c>
      <c r="BO345" s="46">
        <v>25.0</v>
      </c>
      <c r="BP345" s="46">
        <v>7.0</v>
      </c>
      <c r="BQ345" s="47">
        <v>1.25</v>
      </c>
      <c r="BR345" s="46">
        <f t="shared" si="59"/>
        <v>451.25</v>
      </c>
      <c r="BS345" s="46">
        <f t="shared" si="60"/>
        <v>382.75</v>
      </c>
      <c r="BT345" s="46" t="s">
        <v>2590</v>
      </c>
      <c r="BU345" s="65"/>
      <c r="BV345" s="59"/>
      <c r="BW345" s="59"/>
      <c r="BX345" s="60"/>
      <c r="BY345" s="61" t="str">
        <f t="shared" si="69"/>
        <v>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v>
      </c>
      <c r="BZ345" s="66"/>
      <c r="CA345" s="59" t="s">
        <v>3055</v>
      </c>
      <c r="CB345" s="62"/>
      <c r="CC345" s="59"/>
    </row>
    <row r="346" ht="30.0" customHeight="1">
      <c r="A346" s="73"/>
      <c r="B346" s="136" t="s">
        <v>3056</v>
      </c>
      <c r="C346" s="68" t="str">
        <f>IF('Стоп-лист'!C$47 = "стоп", "стоп" , "")</f>
        <v/>
      </c>
      <c r="D346" s="29">
        <f t="shared" si="68"/>
        <v>50</v>
      </c>
      <c r="E346" s="30" t="s">
        <v>3057</v>
      </c>
      <c r="F346" s="104" t="s">
        <v>3058</v>
      </c>
      <c r="G346" s="106" t="s">
        <v>3059</v>
      </c>
      <c r="H346" s="33">
        <v>9200.0</v>
      </c>
      <c r="I346" s="34">
        <v>0.51</v>
      </c>
      <c r="J346" s="35">
        <f t="shared" si="2"/>
        <v>4508</v>
      </c>
      <c r="K346" s="22" t="s">
        <v>3060</v>
      </c>
      <c r="L346" s="22" t="s">
        <v>3030</v>
      </c>
      <c r="M346" s="22" t="s">
        <v>2998</v>
      </c>
      <c r="N346" s="37" t="s">
        <v>2999</v>
      </c>
      <c r="O346" s="38">
        <v>3000.0</v>
      </c>
      <c r="P346" s="38">
        <v>450.0</v>
      </c>
      <c r="Q346" s="38">
        <v>300.0</v>
      </c>
      <c r="R346" s="38">
        <v>550.0</v>
      </c>
      <c r="S346" s="43" t="s">
        <v>3061</v>
      </c>
      <c r="T346" s="70" t="s">
        <v>3001</v>
      </c>
      <c r="U346" s="38" t="s">
        <v>3002</v>
      </c>
      <c r="V346" s="38" t="s">
        <v>1568</v>
      </c>
      <c r="W346" s="38" t="s">
        <v>3016</v>
      </c>
      <c r="X346" s="38">
        <v>320.0</v>
      </c>
      <c r="Y346" s="40">
        <v>4.0</v>
      </c>
      <c r="Z346" s="38">
        <v>1.45</v>
      </c>
      <c r="AA346" s="232" t="s">
        <v>590</v>
      </c>
      <c r="AB346" s="38" t="s">
        <v>93</v>
      </c>
      <c r="AC346" s="107" t="str">
        <f t="shared" si="65"/>
        <v>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v>
      </c>
      <c r="AD346" s="38" t="s">
        <v>95</v>
      </c>
      <c r="AE346" s="74" t="s">
        <v>3004</v>
      </c>
      <c r="AF346" s="70" t="s">
        <v>3005</v>
      </c>
      <c r="AG346" s="38" t="s">
        <v>98</v>
      </c>
      <c r="AH346" s="38" t="s">
        <v>99</v>
      </c>
      <c r="AI346" s="44" t="s">
        <v>100</v>
      </c>
      <c r="AJ346" s="44">
        <v>0.0</v>
      </c>
      <c r="AK346" s="63" t="str">
        <f t="shared" si="66"/>
        <v>https://getfile.dokpub.com/yandex/get/https://disk.yandex.ru/d/7U8ztp_ke2Y5fw/v1.mp4</v>
      </c>
      <c r="AL346" s="46" t="s">
        <v>102</v>
      </c>
      <c r="AM346" s="46" t="s">
        <v>103</v>
      </c>
      <c r="AN346" s="46" t="s">
        <v>104</v>
      </c>
      <c r="AO346" s="46" t="s">
        <v>105</v>
      </c>
      <c r="AP346" s="46" t="s">
        <v>106</v>
      </c>
      <c r="AQ346" s="46">
        <f t="shared" si="48"/>
        <v>5152</v>
      </c>
      <c r="AR346" s="47">
        <f t="shared" si="49"/>
        <v>0.44</v>
      </c>
      <c r="AS346" s="46" t="s">
        <v>107</v>
      </c>
      <c r="AT346" s="46" t="s">
        <v>108</v>
      </c>
      <c r="AU346" s="46" t="s">
        <v>109</v>
      </c>
      <c r="AV346" s="46" t="s">
        <v>110</v>
      </c>
      <c r="AW346" s="46" t="s">
        <v>111</v>
      </c>
      <c r="AX346" s="48" t="s">
        <v>112</v>
      </c>
      <c r="AY346" s="49">
        <v>853.0</v>
      </c>
      <c r="AZ346" s="49">
        <v>1178.0</v>
      </c>
      <c r="BA346" s="126">
        <f>BA342*4</f>
        <v>1296</v>
      </c>
      <c r="BB346" s="127">
        <v>40.0</v>
      </c>
      <c r="BC346" s="127">
        <v>80.0</v>
      </c>
      <c r="BD346" s="51">
        <v>0.2</v>
      </c>
      <c r="BE346" s="127">
        <f t="shared" si="67"/>
        <v>901.6</v>
      </c>
      <c r="BF346" s="150"/>
      <c r="BG346" s="151">
        <f t="shared" si="72"/>
        <v>1337.4</v>
      </c>
      <c r="BH346" s="53">
        <f t="shared" si="52"/>
        <v>1012.4</v>
      </c>
      <c r="BI346" s="153">
        <f t="shared" si="53"/>
        <v>0.2966725821</v>
      </c>
      <c r="BJ346" s="47">
        <f t="shared" si="54"/>
        <v>0.2245785271</v>
      </c>
      <c r="BK346" s="55">
        <f t="shared" si="55"/>
        <v>0.44</v>
      </c>
      <c r="BL346" s="56">
        <f t="shared" si="56"/>
        <v>5217</v>
      </c>
      <c r="BM346" s="57">
        <f t="shared" si="57"/>
        <v>0.3027793751</v>
      </c>
      <c r="BN346" s="46">
        <f t="shared" si="58"/>
        <v>74.25</v>
      </c>
      <c r="BO346" s="46">
        <v>25.0</v>
      </c>
      <c r="BP346" s="46">
        <v>7.0</v>
      </c>
      <c r="BQ346" s="47">
        <v>1.25</v>
      </c>
      <c r="BR346" s="46">
        <f t="shared" si="59"/>
        <v>678.75</v>
      </c>
      <c r="BS346" s="46">
        <f t="shared" si="60"/>
        <v>499.25</v>
      </c>
      <c r="BT346" s="46" t="s">
        <v>2597</v>
      </c>
      <c r="BU346" s="65"/>
      <c r="BV346" s="59"/>
      <c r="BW346" s="59"/>
      <c r="BX346" s="60"/>
      <c r="BY346" s="61" t="str">
        <f t="shared" si="69"/>
        <v>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v>
      </c>
      <c r="BZ346" s="66"/>
      <c r="CA346" s="59" t="s">
        <v>3062</v>
      </c>
      <c r="CB346" s="62"/>
      <c r="CC346" s="59"/>
    </row>
    <row r="347" ht="30.0" customHeight="1">
      <c r="A347" s="73"/>
      <c r="B347" s="136" t="s">
        <v>3063</v>
      </c>
      <c r="C347" s="68" t="str">
        <f>IF('Стоп-лист'!C$47 = "стоп", "стоп" , "")</f>
        <v/>
      </c>
      <c r="D347" s="29">
        <f t="shared" si="68"/>
        <v>50</v>
      </c>
      <c r="E347" s="30" t="s">
        <v>3064</v>
      </c>
      <c r="F347" s="104" t="s">
        <v>3065</v>
      </c>
      <c r="G347" s="106" t="s">
        <v>3066</v>
      </c>
      <c r="H347" s="33">
        <v>11500.0</v>
      </c>
      <c r="I347" s="34">
        <v>0.52</v>
      </c>
      <c r="J347" s="35">
        <f t="shared" si="2"/>
        <v>5520</v>
      </c>
      <c r="K347" s="22" t="s">
        <v>3067</v>
      </c>
      <c r="L347" s="22" t="s">
        <v>3030</v>
      </c>
      <c r="M347" s="22" t="s">
        <v>2998</v>
      </c>
      <c r="N347" s="37" t="s">
        <v>2999</v>
      </c>
      <c r="O347" s="38">
        <v>3850.0</v>
      </c>
      <c r="P347" s="38">
        <v>500.0</v>
      </c>
      <c r="Q347" s="38">
        <v>300.0</v>
      </c>
      <c r="R347" s="38">
        <v>550.0</v>
      </c>
      <c r="S347" s="43" t="s">
        <v>3068</v>
      </c>
      <c r="T347" s="70" t="s">
        <v>3001</v>
      </c>
      <c r="U347" s="38" t="s">
        <v>3002</v>
      </c>
      <c r="V347" s="38" t="s">
        <v>1568</v>
      </c>
      <c r="W347" s="38" t="s">
        <v>3016</v>
      </c>
      <c r="X347" s="38">
        <v>320.0</v>
      </c>
      <c r="Y347" s="40">
        <v>5.0</v>
      </c>
      <c r="Z347" s="38">
        <v>1.45</v>
      </c>
      <c r="AA347" s="232" t="s">
        <v>590</v>
      </c>
      <c r="AB347" s="38" t="s">
        <v>93</v>
      </c>
      <c r="AC347" s="107" t="str">
        <f t="shared" si="65"/>
        <v>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v>
      </c>
      <c r="AD347" s="38" t="s">
        <v>95</v>
      </c>
      <c r="AE347" s="74" t="s">
        <v>3004</v>
      </c>
      <c r="AF347" s="70" t="s">
        <v>3005</v>
      </c>
      <c r="AG347" s="38" t="s">
        <v>98</v>
      </c>
      <c r="AH347" s="38" t="s">
        <v>99</v>
      </c>
      <c r="AI347" s="44" t="s">
        <v>100</v>
      </c>
      <c r="AJ347" s="44">
        <v>0.0</v>
      </c>
      <c r="AK347" s="63" t="str">
        <f t="shared" si="66"/>
        <v>https://getfile.dokpub.com/yandex/get/https://disk.yandex.ru/d/7U8ztp_ke2Y5fw/v1.mp4</v>
      </c>
      <c r="AL347" s="46" t="s">
        <v>102</v>
      </c>
      <c r="AM347" s="46" t="s">
        <v>103</v>
      </c>
      <c r="AN347" s="46" t="s">
        <v>104</v>
      </c>
      <c r="AO347" s="46" t="s">
        <v>105</v>
      </c>
      <c r="AP347" s="46" t="s">
        <v>106</v>
      </c>
      <c r="AQ347" s="46">
        <f t="shared" si="48"/>
        <v>6210</v>
      </c>
      <c r="AR347" s="47">
        <f t="shared" si="49"/>
        <v>0.46</v>
      </c>
      <c r="AS347" s="46" t="s">
        <v>107</v>
      </c>
      <c r="AT347" s="46" t="s">
        <v>108</v>
      </c>
      <c r="AU347" s="46" t="s">
        <v>109</v>
      </c>
      <c r="AV347" s="46" t="s">
        <v>110</v>
      </c>
      <c r="AW347" s="46" t="s">
        <v>111</v>
      </c>
      <c r="AX347" s="48" t="s">
        <v>112</v>
      </c>
      <c r="AY347" s="49">
        <v>996.0</v>
      </c>
      <c r="AZ347" s="49">
        <v>1361.0</v>
      </c>
      <c r="BA347" s="126">
        <f>BA342*5</f>
        <v>1620</v>
      </c>
      <c r="BB347" s="127">
        <v>50.0</v>
      </c>
      <c r="BC347" s="127">
        <v>80.0</v>
      </c>
      <c r="BD347" s="51">
        <v>0.2</v>
      </c>
      <c r="BE347" s="127">
        <f t="shared" si="67"/>
        <v>1104</v>
      </c>
      <c r="BF347" s="150"/>
      <c r="BG347" s="151">
        <f t="shared" si="72"/>
        <v>1670</v>
      </c>
      <c r="BH347" s="53">
        <f t="shared" si="52"/>
        <v>1305</v>
      </c>
      <c r="BI347" s="153">
        <f t="shared" si="53"/>
        <v>0.3025362319</v>
      </c>
      <c r="BJ347" s="47">
        <f t="shared" si="54"/>
        <v>0.2364130435</v>
      </c>
      <c r="BK347" s="55">
        <f t="shared" si="55"/>
        <v>0.46</v>
      </c>
      <c r="BL347" s="56">
        <f t="shared" si="56"/>
        <v>6291</v>
      </c>
      <c r="BM347" s="57">
        <f t="shared" si="57"/>
        <v>0.3054840248</v>
      </c>
      <c r="BN347" s="46">
        <f t="shared" si="58"/>
        <v>82.5</v>
      </c>
      <c r="BO347" s="46">
        <v>25.0</v>
      </c>
      <c r="BP347" s="46">
        <v>7.0</v>
      </c>
      <c r="BQ347" s="47">
        <v>1.25</v>
      </c>
      <c r="BR347" s="46">
        <f t="shared" si="59"/>
        <v>748.75</v>
      </c>
      <c r="BS347" s="46">
        <f t="shared" si="60"/>
        <v>612.25</v>
      </c>
      <c r="BT347" s="46" t="s">
        <v>2604</v>
      </c>
      <c r="BU347" s="65"/>
      <c r="BV347" s="59"/>
      <c r="BW347" s="59"/>
      <c r="BX347" s="60"/>
      <c r="BY347" s="61" t="str">
        <f t="shared" si="69"/>
        <v>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v>
      </c>
      <c r="BZ347" s="66"/>
      <c r="CA347" s="59" t="s">
        <v>3069</v>
      </c>
      <c r="CB347" s="62"/>
      <c r="CC347" s="59"/>
    </row>
    <row r="348" ht="30.0" customHeight="1">
      <c r="A348" s="73"/>
      <c r="B348" s="136" t="s">
        <v>3070</v>
      </c>
      <c r="C348" s="68" t="str">
        <f>IF('Стоп-лист'!C$47 = "стоп", "стоп" , "")</f>
        <v/>
      </c>
      <c r="D348" s="29">
        <f t="shared" si="68"/>
        <v>50</v>
      </c>
      <c r="E348" s="30" t="s">
        <v>3071</v>
      </c>
      <c r="F348" s="104" t="s">
        <v>3072</v>
      </c>
      <c r="G348" s="106" t="s">
        <v>3073</v>
      </c>
      <c r="H348" s="33">
        <v>13800.0</v>
      </c>
      <c r="I348" s="34">
        <v>0.52</v>
      </c>
      <c r="J348" s="35">
        <f t="shared" si="2"/>
        <v>6624</v>
      </c>
      <c r="K348" s="22" t="s">
        <v>3074</v>
      </c>
      <c r="L348" s="22" t="s">
        <v>3030</v>
      </c>
      <c r="M348" s="22" t="s">
        <v>2998</v>
      </c>
      <c r="N348" s="37" t="s">
        <v>2999</v>
      </c>
      <c r="O348" s="72">
        <v>2850.0</v>
      </c>
      <c r="P348" s="72">
        <v>400.0</v>
      </c>
      <c r="Q348" s="72">
        <v>400.0</v>
      </c>
      <c r="R348" s="72">
        <v>600.0</v>
      </c>
      <c r="S348" s="43" t="s">
        <v>3075</v>
      </c>
      <c r="T348" s="70" t="s">
        <v>3001</v>
      </c>
      <c r="U348" s="38" t="s">
        <v>3002</v>
      </c>
      <c r="V348" s="38" t="s">
        <v>1568</v>
      </c>
      <c r="W348" s="38" t="s">
        <v>3016</v>
      </c>
      <c r="X348" s="38">
        <v>320.0</v>
      </c>
      <c r="Y348" s="40">
        <v>6.0</v>
      </c>
      <c r="Z348" s="38">
        <v>1.45</v>
      </c>
      <c r="AA348" s="232" t="s">
        <v>590</v>
      </c>
      <c r="AB348" s="38" t="s">
        <v>93</v>
      </c>
      <c r="AC348" s="107" t="str">
        <f t="shared" si="65"/>
        <v>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v>
      </c>
      <c r="AD348" s="38" t="s">
        <v>95</v>
      </c>
      <c r="AE348" s="74" t="s">
        <v>3004</v>
      </c>
      <c r="AF348" s="70" t="s">
        <v>3005</v>
      </c>
      <c r="AG348" s="38" t="s">
        <v>98</v>
      </c>
      <c r="AH348" s="38" t="s">
        <v>99</v>
      </c>
      <c r="AI348" s="44" t="s">
        <v>100</v>
      </c>
      <c r="AJ348" s="44">
        <v>0.0</v>
      </c>
      <c r="AK348" s="63" t="str">
        <f t="shared" si="66"/>
        <v>https://getfile.dokpub.com/yandex/get/https://disk.yandex.ru/d/7U8ztp_ke2Y5fw/v1.mp4</v>
      </c>
      <c r="AL348" s="46" t="s">
        <v>102</v>
      </c>
      <c r="AM348" s="46" t="s">
        <v>103</v>
      </c>
      <c r="AN348" s="46" t="s">
        <v>104</v>
      </c>
      <c r="AO348" s="46" t="s">
        <v>105</v>
      </c>
      <c r="AP348" s="46" t="s">
        <v>106</v>
      </c>
      <c r="AQ348" s="46">
        <f t="shared" si="48"/>
        <v>7590</v>
      </c>
      <c r="AR348" s="47">
        <f t="shared" si="49"/>
        <v>0.45</v>
      </c>
      <c r="AS348" s="46" t="s">
        <v>107</v>
      </c>
      <c r="AT348" s="46" t="s">
        <v>108</v>
      </c>
      <c r="AU348" s="46" t="s">
        <v>109</v>
      </c>
      <c r="AV348" s="46" t="s">
        <v>110</v>
      </c>
      <c r="AW348" s="46" t="s">
        <v>111</v>
      </c>
      <c r="AX348" s="48" t="s">
        <v>112</v>
      </c>
      <c r="AY348" s="49">
        <v>1276.0</v>
      </c>
      <c r="AZ348" s="49">
        <v>1750.0</v>
      </c>
      <c r="BA348" s="126">
        <f>BA342*6</f>
        <v>1944</v>
      </c>
      <c r="BB348" s="127">
        <v>50.0</v>
      </c>
      <c r="BC348" s="127">
        <v>80.0</v>
      </c>
      <c r="BD348" s="51">
        <v>0.2</v>
      </c>
      <c r="BE348" s="127">
        <f t="shared" si="67"/>
        <v>1324.8</v>
      </c>
      <c r="BF348" s="150"/>
      <c r="BG348" s="151">
        <f t="shared" si="72"/>
        <v>1949.2</v>
      </c>
      <c r="BH348" s="53">
        <f t="shared" si="52"/>
        <v>1475.2</v>
      </c>
      <c r="BI348" s="153">
        <f t="shared" si="53"/>
        <v>0.294263285</v>
      </c>
      <c r="BJ348" s="47">
        <f t="shared" si="54"/>
        <v>0.222705314</v>
      </c>
      <c r="BK348" s="55">
        <f t="shared" si="55"/>
        <v>0.45</v>
      </c>
      <c r="BL348" s="56">
        <f t="shared" si="56"/>
        <v>7684</v>
      </c>
      <c r="BM348" s="57">
        <f t="shared" si="57"/>
        <v>0.3023425299</v>
      </c>
      <c r="BN348" s="46">
        <f t="shared" si="58"/>
        <v>96</v>
      </c>
      <c r="BO348" s="46">
        <v>25.0</v>
      </c>
      <c r="BP348" s="46">
        <v>7.0</v>
      </c>
      <c r="BQ348" s="47">
        <v>1.25</v>
      </c>
      <c r="BR348" s="46">
        <f t="shared" si="59"/>
        <v>862.5</v>
      </c>
      <c r="BS348" s="46">
        <f t="shared" si="60"/>
        <v>887.5</v>
      </c>
      <c r="BT348" s="46" t="s">
        <v>2611</v>
      </c>
      <c r="BU348" s="65"/>
      <c r="BV348" s="59"/>
      <c r="BW348" s="59"/>
      <c r="BX348" s="60"/>
      <c r="BY348" s="61" t="str">
        <f t="shared" si="69"/>
        <v>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v>
      </c>
      <c r="BZ348" s="66"/>
      <c r="CA348" s="59" t="s">
        <v>3076</v>
      </c>
      <c r="CB348" s="62"/>
      <c r="CC348" s="59"/>
    </row>
    <row r="349" ht="30.0" customHeight="1">
      <c r="A349" s="73"/>
      <c r="B349" s="136" t="s">
        <v>3077</v>
      </c>
      <c r="C349" s="68" t="str">
        <f>IF('Стоп-лист'!C$47 = "стоп", "стоп" , "")</f>
        <v/>
      </c>
      <c r="D349" s="29">
        <f t="shared" si="68"/>
        <v>50</v>
      </c>
      <c r="E349" s="30" t="s">
        <v>3078</v>
      </c>
      <c r="F349" s="104" t="s">
        <v>3079</v>
      </c>
      <c r="G349" s="106" t="s">
        <v>3080</v>
      </c>
      <c r="H349" s="33">
        <v>16100.0</v>
      </c>
      <c r="I349" s="34">
        <v>0.52</v>
      </c>
      <c r="J349" s="35">
        <f t="shared" si="2"/>
        <v>7728</v>
      </c>
      <c r="K349" s="22" t="s">
        <v>3081</v>
      </c>
      <c r="L349" s="22" t="s">
        <v>3030</v>
      </c>
      <c r="M349" s="22" t="s">
        <v>2998</v>
      </c>
      <c r="N349" s="37" t="s">
        <v>2999</v>
      </c>
      <c r="O349" s="72">
        <v>3325.0</v>
      </c>
      <c r="P349" s="72">
        <v>400.0</v>
      </c>
      <c r="Q349" s="72">
        <v>400.0</v>
      </c>
      <c r="R349" s="72">
        <v>600.0</v>
      </c>
      <c r="S349" s="43" t="s">
        <v>3082</v>
      </c>
      <c r="T349" s="70" t="s">
        <v>3001</v>
      </c>
      <c r="U349" s="38" t="s">
        <v>3002</v>
      </c>
      <c r="V349" s="38" t="s">
        <v>1568</v>
      </c>
      <c r="W349" s="38" t="s">
        <v>3016</v>
      </c>
      <c r="X349" s="38">
        <v>320.0</v>
      </c>
      <c r="Y349" s="40">
        <v>7.0</v>
      </c>
      <c r="Z349" s="38">
        <v>1.45</v>
      </c>
      <c r="AA349" s="232" t="s">
        <v>590</v>
      </c>
      <c r="AB349" s="38" t="s">
        <v>93</v>
      </c>
      <c r="AC349" s="107" t="str">
        <f t="shared" si="65"/>
        <v>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v>
      </c>
      <c r="AD349" s="38" t="s">
        <v>95</v>
      </c>
      <c r="AE349" s="74" t="s">
        <v>3004</v>
      </c>
      <c r="AF349" s="70" t="s">
        <v>3005</v>
      </c>
      <c r="AG349" s="38" t="s">
        <v>98</v>
      </c>
      <c r="AH349" s="38" t="s">
        <v>99</v>
      </c>
      <c r="AI349" s="44" t="s">
        <v>100</v>
      </c>
      <c r="AJ349" s="44">
        <v>0.0</v>
      </c>
      <c r="AK349" s="63" t="str">
        <f t="shared" si="66"/>
        <v>https://getfile.dokpub.com/yandex/get/https://disk.yandex.ru/d/7U8ztp_ke2Y5fw/v1.mp4</v>
      </c>
      <c r="AL349" s="46" t="s">
        <v>102</v>
      </c>
      <c r="AM349" s="46" t="s">
        <v>103</v>
      </c>
      <c r="AN349" s="46" t="s">
        <v>104</v>
      </c>
      <c r="AO349" s="46" t="s">
        <v>105</v>
      </c>
      <c r="AP349" s="46" t="s">
        <v>106</v>
      </c>
      <c r="AQ349" s="46">
        <f t="shared" si="48"/>
        <v>9016</v>
      </c>
      <c r="AR349" s="47">
        <f t="shared" si="49"/>
        <v>0.44</v>
      </c>
      <c r="AS349" s="46" t="s">
        <v>107</v>
      </c>
      <c r="AT349" s="46" t="s">
        <v>108</v>
      </c>
      <c r="AU349" s="46" t="s">
        <v>109</v>
      </c>
      <c r="AV349" s="46" t="s">
        <v>110</v>
      </c>
      <c r="AW349" s="46" t="s">
        <v>111</v>
      </c>
      <c r="AX349" s="48" t="s">
        <v>112</v>
      </c>
      <c r="AY349" s="49">
        <v>1520.0</v>
      </c>
      <c r="AZ349" s="49">
        <v>2104.0</v>
      </c>
      <c r="BA349" s="126">
        <f>BA342*7</f>
        <v>2268</v>
      </c>
      <c r="BB349" s="127">
        <v>50.0</v>
      </c>
      <c r="BC349" s="127">
        <v>80.0</v>
      </c>
      <c r="BD349" s="51">
        <v>0.2</v>
      </c>
      <c r="BE349" s="127">
        <f t="shared" si="67"/>
        <v>1545.6</v>
      </c>
      <c r="BF349" s="150"/>
      <c r="BG349" s="151">
        <f t="shared" si="72"/>
        <v>2264.4</v>
      </c>
      <c r="BH349" s="53">
        <f t="shared" si="52"/>
        <v>1680.4</v>
      </c>
      <c r="BI349" s="153">
        <f t="shared" si="53"/>
        <v>0.2930124224</v>
      </c>
      <c r="BJ349" s="47">
        <f t="shared" si="54"/>
        <v>0.2174430642</v>
      </c>
      <c r="BK349" s="55">
        <f t="shared" si="55"/>
        <v>0.44</v>
      </c>
      <c r="BL349" s="56">
        <f t="shared" si="56"/>
        <v>9026</v>
      </c>
      <c r="BM349" s="57">
        <f t="shared" si="57"/>
        <v>0.3012187015</v>
      </c>
      <c r="BN349" s="46">
        <f t="shared" si="58"/>
        <v>96</v>
      </c>
      <c r="BO349" s="46">
        <v>25.0</v>
      </c>
      <c r="BP349" s="46">
        <v>7.0</v>
      </c>
      <c r="BQ349" s="47">
        <v>1.25</v>
      </c>
      <c r="BR349" s="46">
        <f t="shared" si="59"/>
        <v>862.5</v>
      </c>
      <c r="BS349" s="46">
        <f t="shared" si="60"/>
        <v>1241.5</v>
      </c>
      <c r="BT349" s="46" t="s">
        <v>2618</v>
      </c>
      <c r="BU349" s="65"/>
      <c r="BV349" s="59"/>
      <c r="BW349" s="59"/>
      <c r="BX349" s="60"/>
      <c r="BY349" s="61" t="str">
        <f t="shared" si="69"/>
        <v>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v>
      </c>
      <c r="BZ349" s="66"/>
      <c r="CA349" s="59" t="s">
        <v>3083</v>
      </c>
      <c r="CB349" s="62"/>
      <c r="CC349" s="59"/>
    </row>
    <row r="350" ht="30.0" customHeight="1">
      <c r="A350" s="233"/>
      <c r="B350" s="209" t="s">
        <v>3084</v>
      </c>
      <c r="C350" s="234" t="s">
        <v>1407</v>
      </c>
      <c r="D350" s="96">
        <f>IF(C350="",1,0)</f>
        <v>0</v>
      </c>
      <c r="E350" s="235" t="s">
        <v>3085</v>
      </c>
      <c r="F350" s="196" t="s">
        <v>3086</v>
      </c>
      <c r="G350" s="223" t="s">
        <v>3087</v>
      </c>
      <c r="H350" s="33">
        <v>23000.0</v>
      </c>
      <c r="I350" s="34">
        <v>0.3</v>
      </c>
      <c r="J350" s="35">
        <f t="shared" si="2"/>
        <v>16100</v>
      </c>
      <c r="K350" s="22" t="s">
        <v>3088</v>
      </c>
      <c r="L350" s="22" t="s">
        <v>3030</v>
      </c>
      <c r="M350" s="22" t="s">
        <v>2998</v>
      </c>
      <c r="N350" s="37" t="s">
        <v>2999</v>
      </c>
      <c r="O350" s="72">
        <v>4750.0</v>
      </c>
      <c r="P350" s="72">
        <v>400.0</v>
      </c>
      <c r="Q350" s="72">
        <v>400.0</v>
      </c>
      <c r="R350" s="72">
        <v>600.0</v>
      </c>
      <c r="S350" s="43" t="s">
        <v>3089</v>
      </c>
      <c r="T350" s="70" t="s">
        <v>3001</v>
      </c>
      <c r="U350" s="38" t="s">
        <v>3002</v>
      </c>
      <c r="V350" s="38" t="s">
        <v>1568</v>
      </c>
      <c r="W350" s="38" t="s">
        <v>3016</v>
      </c>
      <c r="X350" s="38">
        <v>320.0</v>
      </c>
      <c r="Y350" s="40">
        <v>10.0</v>
      </c>
      <c r="Z350" s="38">
        <v>1.45</v>
      </c>
      <c r="AA350" s="232" t="s">
        <v>590</v>
      </c>
      <c r="AB350" s="38" t="s">
        <v>93</v>
      </c>
      <c r="AC350" s="107" t="str">
        <f t="shared" si="65"/>
        <v>https://getfile.dokpub.com/yandex/get/https://disk.yandex.ru/d/PR-ffUig9WswXg/1.jpg, https://getfile.dokpub.com/yandex/get/https://disk.yandex.ru/d/PR-ffUig9WswXg/2.jpg, https://getfile.dokpub.com/yandex/get/https://disk.yandex.ru/d/PR-ffUig9WswXg/3.jpg, https://getfile.dokpub.com/yandex/get/https://disk.yandex.ru/d/PR-ffUig9WswXg/4.jpg, https://getfile.dokpub.com/yandex/get/https://disk.yandex.ru/d/PR-ffUig9WswXg/5.jpg</v>
      </c>
      <c r="AD350" s="38" t="s">
        <v>95</v>
      </c>
      <c r="AE350" s="74" t="s">
        <v>3004</v>
      </c>
      <c r="AF350" s="70" t="s">
        <v>3005</v>
      </c>
      <c r="AG350" s="38" t="s">
        <v>98</v>
      </c>
      <c r="AH350" s="38" t="s">
        <v>99</v>
      </c>
      <c r="AI350" s="44" t="s">
        <v>100</v>
      </c>
      <c r="AJ350" s="44">
        <v>0.0</v>
      </c>
      <c r="AK350" s="45"/>
      <c r="AL350" s="46" t="s">
        <v>786</v>
      </c>
      <c r="AM350" s="46" t="s">
        <v>103</v>
      </c>
      <c r="AN350" s="46" t="s">
        <v>104</v>
      </c>
      <c r="AO350" s="46" t="s">
        <v>105</v>
      </c>
      <c r="AP350" s="46" t="s">
        <v>106</v>
      </c>
      <c r="AQ350" s="46">
        <f t="shared" si="48"/>
        <v>16100</v>
      </c>
      <c r="AR350" s="47">
        <f t="shared" si="49"/>
        <v>0.3</v>
      </c>
      <c r="AS350" s="46" t="s">
        <v>107</v>
      </c>
      <c r="AT350" s="46" t="s">
        <v>108</v>
      </c>
      <c r="AU350" s="46" t="s">
        <v>109</v>
      </c>
      <c r="AV350" s="46" t="s">
        <v>110</v>
      </c>
      <c r="AW350" s="46" t="s">
        <v>111</v>
      </c>
      <c r="AX350" s="48" t="s">
        <v>112</v>
      </c>
      <c r="AY350" s="49" t="s">
        <v>1413</v>
      </c>
      <c r="AZ350" s="49" t="s">
        <v>1413</v>
      </c>
      <c r="BA350" s="36">
        <f>BA342*10</f>
        <v>3240</v>
      </c>
      <c r="BB350" s="116">
        <v>100.0</v>
      </c>
      <c r="BC350" s="116">
        <v>100.0</v>
      </c>
      <c r="BD350" s="51">
        <v>0.2</v>
      </c>
      <c r="BE350" s="127">
        <f t="shared" si="67"/>
        <v>3220</v>
      </c>
      <c r="BF350" s="150"/>
      <c r="BG350" s="151" t="str">
        <f t="shared" si="72"/>
        <v>#VALUE!</v>
      </c>
      <c r="BH350" s="46" t="str">
        <f t="shared" si="52"/>
        <v>#VALUE!</v>
      </c>
      <c r="BI350" s="153" t="str">
        <f t="shared" si="53"/>
        <v>#VALUE!</v>
      </c>
      <c r="BJ350" s="47" t="str">
        <f t="shared" si="54"/>
        <v>#VALUE!</v>
      </c>
      <c r="BK350" s="55">
        <f t="shared" si="55"/>
        <v>0.3</v>
      </c>
      <c r="BL350" s="56" t="str">
        <f t="shared" si="56"/>
        <v>#VALUE!</v>
      </c>
      <c r="BM350" s="57" t="str">
        <f t="shared" si="57"/>
        <v>#VALUE!</v>
      </c>
      <c r="BN350" s="46">
        <f t="shared" si="58"/>
        <v>96</v>
      </c>
      <c r="BO350" s="46">
        <v>25.0</v>
      </c>
      <c r="BP350" s="46">
        <v>7.0</v>
      </c>
      <c r="BQ350" s="47">
        <v>1.25</v>
      </c>
      <c r="BR350" s="46">
        <f t="shared" si="59"/>
        <v>862.5</v>
      </c>
      <c r="BS350" s="46" t="str">
        <f t="shared" si="60"/>
        <v>#VALUE!</v>
      </c>
      <c r="BT350" s="46" t="s">
        <v>3090</v>
      </c>
      <c r="BU350" s="65"/>
      <c r="BV350" s="59"/>
      <c r="BW350" s="59"/>
      <c r="BX350" s="60"/>
      <c r="BY350" s="61"/>
      <c r="BZ350" s="66"/>
      <c r="CA350" s="59"/>
      <c r="CB350" s="62"/>
      <c r="CC350" s="59"/>
    </row>
    <row r="351" ht="30.0" customHeight="1">
      <c r="A351" s="73"/>
      <c r="B351" s="236" t="s">
        <v>3091</v>
      </c>
      <c r="C351" s="28" t="str">
        <f>IF(C353 = "стоп", "стоп" , "")</f>
        <v/>
      </c>
      <c r="D351" s="29">
        <f t="shared" ref="D351:D399" si="73">IF(C351="",50,0)</f>
        <v>50</v>
      </c>
      <c r="E351" s="30" t="s">
        <v>3092</v>
      </c>
      <c r="F351" s="104" t="s">
        <v>3093</v>
      </c>
      <c r="G351" s="105" t="s">
        <v>3094</v>
      </c>
      <c r="H351" s="33">
        <v>700.0</v>
      </c>
      <c r="I351" s="34">
        <v>0.35</v>
      </c>
      <c r="J351" s="35">
        <f t="shared" si="2"/>
        <v>455</v>
      </c>
      <c r="K351" s="22" t="s">
        <v>3095</v>
      </c>
      <c r="L351" s="36" t="s">
        <v>84</v>
      </c>
      <c r="M351" s="36" t="s">
        <v>84</v>
      </c>
      <c r="N351" s="37" t="s">
        <v>85</v>
      </c>
      <c r="O351" s="38">
        <v>115.0</v>
      </c>
      <c r="P351" s="38">
        <v>150.0</v>
      </c>
      <c r="Q351" s="38">
        <v>50.0</v>
      </c>
      <c r="R351" s="38">
        <v>120.0</v>
      </c>
      <c r="S351" s="43" t="s">
        <v>3096</v>
      </c>
      <c r="T351" s="70" t="s">
        <v>3097</v>
      </c>
      <c r="U351" s="38" t="s">
        <v>3098</v>
      </c>
      <c r="V351" s="38" t="s">
        <v>1938</v>
      </c>
      <c r="W351" s="38" t="s">
        <v>491</v>
      </c>
      <c r="X351" s="38">
        <v>395.0</v>
      </c>
      <c r="Y351" s="40" t="s">
        <v>91</v>
      </c>
      <c r="Z351" s="40" t="s">
        <v>1940</v>
      </c>
      <c r="AA351" s="38" t="s">
        <v>92</v>
      </c>
      <c r="AB351" s="38" t="s">
        <v>93</v>
      </c>
      <c r="AC351" s="107" t="str">
        <f t="shared" si="65"/>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AD351" s="38" t="s">
        <v>95</v>
      </c>
      <c r="AE351" s="75" t="s">
        <v>3099</v>
      </c>
      <c r="AF351" s="70" t="s">
        <v>3100</v>
      </c>
      <c r="AG351" s="38" t="s">
        <v>98</v>
      </c>
      <c r="AH351" s="38" t="s">
        <v>99</v>
      </c>
      <c r="AI351" s="44" t="s">
        <v>100</v>
      </c>
      <c r="AJ351" s="44">
        <v>0.0</v>
      </c>
      <c r="AK351" s="63" t="str">
        <f t="shared" ref="AK351:AK388" si="74">"https://getfile.dokpub.com/yandex/get/"&amp;AE351&amp;"/v1.mp4"</f>
        <v>https://getfile.dokpub.com/yandex/get/https://disk.yandex.ru/d/PhPoSxHQmbx6Hw/v1.mp4</v>
      </c>
      <c r="AL351" s="46" t="s">
        <v>102</v>
      </c>
      <c r="AM351" s="46" t="s">
        <v>103</v>
      </c>
      <c r="AN351" s="46" t="s">
        <v>104</v>
      </c>
      <c r="AO351" s="46" t="s">
        <v>105</v>
      </c>
      <c r="AP351" s="46" t="s">
        <v>106</v>
      </c>
      <c r="AQ351" s="46">
        <f t="shared" si="48"/>
        <v>567</v>
      </c>
      <c r="AR351" s="47">
        <f t="shared" si="49"/>
        <v>0.19</v>
      </c>
      <c r="AS351" s="46" t="s">
        <v>107</v>
      </c>
      <c r="AT351" s="46" t="s">
        <v>108</v>
      </c>
      <c r="AU351" s="46" t="s">
        <v>109</v>
      </c>
      <c r="AV351" s="46" t="s">
        <v>110</v>
      </c>
      <c r="AW351" s="46" t="s">
        <v>111</v>
      </c>
      <c r="AX351" s="48" t="s">
        <v>112</v>
      </c>
      <c r="AY351" s="49">
        <v>85.0</v>
      </c>
      <c r="AZ351" s="49">
        <v>142.0</v>
      </c>
      <c r="BA351" s="86">
        <f>IFERROR(__xludf.DUMMYFUNCTION("IMPORTRANGE(""https://docs.google.com/spreadsheets/d/1K9FdSDDcIaIccULM3XeD8ehMwbjQB3kapl3RppOhYx4/edit?usp=sharing"",""D32"")"),130.0)</f>
        <v>130</v>
      </c>
      <c r="BB351" s="123">
        <v>10.0</v>
      </c>
      <c r="BC351" s="123">
        <v>10.0</v>
      </c>
      <c r="BD351" s="51">
        <v>0.2</v>
      </c>
      <c r="BE351" s="123">
        <f t="shared" si="67"/>
        <v>91</v>
      </c>
      <c r="BF351" s="147"/>
      <c r="BG351" s="148">
        <f t="shared" si="72"/>
        <v>129</v>
      </c>
      <c r="BH351" s="53">
        <f t="shared" si="52"/>
        <v>72</v>
      </c>
      <c r="BI351" s="222">
        <f t="shared" si="53"/>
        <v>0.2835164835</v>
      </c>
      <c r="BJ351" s="47">
        <f t="shared" si="54"/>
        <v>0.1582417582</v>
      </c>
      <c r="BK351" s="55">
        <f t="shared" si="55"/>
        <v>0.19</v>
      </c>
      <c r="BL351" s="56">
        <f t="shared" si="56"/>
        <v>571</v>
      </c>
      <c r="BM351" s="57">
        <f t="shared" si="57"/>
        <v>0.2886164623</v>
      </c>
      <c r="BN351" s="46">
        <f t="shared" si="58"/>
        <v>0.9</v>
      </c>
      <c r="BO351" s="46">
        <v>25.0</v>
      </c>
      <c r="BP351" s="46">
        <v>7.0</v>
      </c>
      <c r="BQ351" s="47">
        <v>1.25</v>
      </c>
      <c r="BR351" s="46">
        <f t="shared" si="59"/>
        <v>31.25</v>
      </c>
      <c r="BS351" s="46">
        <f t="shared" si="60"/>
        <v>110.75</v>
      </c>
      <c r="BT351" s="46" t="s">
        <v>113</v>
      </c>
      <c r="BU351" s="124"/>
      <c r="BV351" s="125" t="str">
        <f>IFERROR(__xludf.DUMMYFUNCTION("IMPORTRANGE(""https://docs.google.com/spreadsheets/d/1K9FdSDDcIaIccULM3XeD8ehMwbjQB3kapl3RppOhYx4/edit?usp=sharing"",""B32"")"),"ИД-180")</f>
        <v>ИД-180</v>
      </c>
      <c r="BW351" s="59"/>
      <c r="BX351" s="60"/>
      <c r="BY351" s="61" t="str">
        <f t="shared" ref="BY351:BY399" si="75">"https://getfile.dokpub.com/yandex/get/"&amp;S351&amp;"/1.jpg"&amp;",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BZ351" s="66" t="s">
        <v>3101</v>
      </c>
      <c r="CA351" s="59" t="s">
        <v>3102</v>
      </c>
      <c r="CB351" s="62"/>
      <c r="CC351" s="59"/>
    </row>
    <row r="352" ht="30.0" customHeight="1">
      <c r="A352" s="73"/>
      <c r="B352" s="236" t="s">
        <v>3103</v>
      </c>
      <c r="C352" s="28" t="str">
        <f>IF(C353 = "стоп", "стоп" , "")</f>
        <v/>
      </c>
      <c r="D352" s="29">
        <f t="shared" si="73"/>
        <v>50</v>
      </c>
      <c r="E352" s="30" t="s">
        <v>3104</v>
      </c>
      <c r="F352" s="104" t="s">
        <v>3105</v>
      </c>
      <c r="G352" s="105" t="s">
        <v>3106</v>
      </c>
      <c r="H352" s="33">
        <v>1100.0</v>
      </c>
      <c r="I352" s="34">
        <v>0.35</v>
      </c>
      <c r="J352" s="35">
        <f t="shared" si="2"/>
        <v>715</v>
      </c>
      <c r="K352" s="22" t="s">
        <v>3107</v>
      </c>
      <c r="L352" s="36" t="s">
        <v>84</v>
      </c>
      <c r="M352" s="36" t="s">
        <v>84</v>
      </c>
      <c r="N352" s="37" t="s">
        <v>85</v>
      </c>
      <c r="O352" s="38">
        <v>240.0</v>
      </c>
      <c r="P352" s="38">
        <v>160.0</v>
      </c>
      <c r="Q352" s="38">
        <v>120.0</v>
      </c>
      <c r="R352" s="38">
        <v>180.0</v>
      </c>
      <c r="S352" s="43" t="s">
        <v>3108</v>
      </c>
      <c r="T352" s="70" t="s">
        <v>3097</v>
      </c>
      <c r="U352" s="38" t="s">
        <v>3098</v>
      </c>
      <c r="V352" s="38" t="s">
        <v>1938</v>
      </c>
      <c r="W352" s="38" t="s">
        <v>491</v>
      </c>
      <c r="X352" s="38">
        <v>395.0</v>
      </c>
      <c r="Y352" s="40" t="s">
        <v>91</v>
      </c>
      <c r="Z352" s="38" t="s">
        <v>1952</v>
      </c>
      <c r="AA352" s="38" t="s">
        <v>92</v>
      </c>
      <c r="AB352" s="38" t="s">
        <v>93</v>
      </c>
      <c r="AC352" s="107" t="str">
        <f t="shared" si="65"/>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AD352" s="38" t="s">
        <v>95</v>
      </c>
      <c r="AE352" s="75" t="s">
        <v>3099</v>
      </c>
      <c r="AF352" s="70" t="s">
        <v>3100</v>
      </c>
      <c r="AG352" s="38" t="s">
        <v>98</v>
      </c>
      <c r="AH352" s="38" t="s">
        <v>99</v>
      </c>
      <c r="AI352" s="44" t="s">
        <v>100</v>
      </c>
      <c r="AJ352" s="44">
        <v>0.0</v>
      </c>
      <c r="AK352" s="63" t="str">
        <f t="shared" si="74"/>
        <v>https://getfile.dokpub.com/yandex/get/https://disk.yandex.ru/d/PhPoSxHQmbx6Hw/v1.mp4</v>
      </c>
      <c r="AL352" s="46" t="s">
        <v>102</v>
      </c>
      <c r="AM352" s="46" t="s">
        <v>103</v>
      </c>
      <c r="AN352" s="46" t="s">
        <v>104</v>
      </c>
      <c r="AO352" s="46" t="s">
        <v>105</v>
      </c>
      <c r="AP352" s="46" t="s">
        <v>106</v>
      </c>
      <c r="AQ352" s="46">
        <f t="shared" si="48"/>
        <v>869</v>
      </c>
      <c r="AR352" s="47">
        <f t="shared" si="49"/>
        <v>0.21</v>
      </c>
      <c r="AS352" s="46" t="s">
        <v>107</v>
      </c>
      <c r="AT352" s="46" t="s">
        <v>108</v>
      </c>
      <c r="AU352" s="46" t="s">
        <v>109</v>
      </c>
      <c r="AV352" s="46" t="s">
        <v>110</v>
      </c>
      <c r="AW352" s="46" t="s">
        <v>111</v>
      </c>
      <c r="AX352" s="48" t="s">
        <v>112</v>
      </c>
      <c r="AY352" s="49">
        <v>101.0</v>
      </c>
      <c r="AZ352" s="49">
        <v>161.0</v>
      </c>
      <c r="BA352" s="126">
        <f>BA351*2</f>
        <v>260</v>
      </c>
      <c r="BB352" s="127">
        <v>10.0</v>
      </c>
      <c r="BC352" s="127">
        <v>10.0</v>
      </c>
      <c r="BD352" s="51">
        <v>0.2</v>
      </c>
      <c r="BE352" s="127">
        <f t="shared" si="67"/>
        <v>143</v>
      </c>
      <c r="BF352" s="150"/>
      <c r="BG352" s="151">
        <f t="shared" si="72"/>
        <v>191</v>
      </c>
      <c r="BH352" s="53">
        <f t="shared" si="52"/>
        <v>131</v>
      </c>
      <c r="BI352" s="153">
        <f t="shared" si="53"/>
        <v>0.2671328671</v>
      </c>
      <c r="BJ352" s="47">
        <f t="shared" si="54"/>
        <v>0.1832167832</v>
      </c>
      <c r="BK352" s="55">
        <f t="shared" si="55"/>
        <v>0.21</v>
      </c>
      <c r="BL352" s="56">
        <f t="shared" si="56"/>
        <v>871</v>
      </c>
      <c r="BM352" s="57">
        <f t="shared" si="57"/>
        <v>0.2936854191</v>
      </c>
      <c r="BN352" s="46">
        <f t="shared" si="58"/>
        <v>3.456</v>
      </c>
      <c r="BO352" s="46">
        <v>25.0</v>
      </c>
      <c r="BP352" s="46">
        <v>7.0</v>
      </c>
      <c r="BQ352" s="47">
        <v>1.25</v>
      </c>
      <c r="BR352" s="46">
        <f t="shared" si="59"/>
        <v>57.5</v>
      </c>
      <c r="BS352" s="46">
        <f t="shared" si="60"/>
        <v>103.5</v>
      </c>
      <c r="BT352" s="46" t="s">
        <v>122</v>
      </c>
      <c r="BU352" s="65"/>
      <c r="BV352" s="59"/>
      <c r="BW352" s="59"/>
      <c r="BX352" s="60"/>
      <c r="BY352" s="61" t="str">
        <f t="shared" si="75"/>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BZ352" s="66" t="s">
        <v>3109</v>
      </c>
      <c r="CA352" s="59" t="s">
        <v>3110</v>
      </c>
      <c r="CB352" s="62"/>
      <c r="CC352" s="59"/>
    </row>
    <row r="353" ht="30.0" customHeight="1">
      <c r="A353" s="73"/>
      <c r="B353" s="136" t="s">
        <v>3111</v>
      </c>
      <c r="C353" s="68" t="str">
        <f>IF('Стоп-лист'!D$19 = "стоп", "стоп" , "")</f>
        <v/>
      </c>
      <c r="D353" s="29">
        <f t="shared" si="73"/>
        <v>50</v>
      </c>
      <c r="E353" s="30" t="s">
        <v>3112</v>
      </c>
      <c r="F353" s="104" t="s">
        <v>3113</v>
      </c>
      <c r="G353" s="105" t="s">
        <v>3114</v>
      </c>
      <c r="H353" s="33">
        <v>1600.0</v>
      </c>
      <c r="I353" s="34">
        <v>0.36</v>
      </c>
      <c r="J353" s="35">
        <f t="shared" si="2"/>
        <v>1024</v>
      </c>
      <c r="K353" s="22" t="s">
        <v>3115</v>
      </c>
      <c r="L353" s="36" t="s">
        <v>84</v>
      </c>
      <c r="M353" s="36" t="s">
        <v>84</v>
      </c>
      <c r="N353" s="37" t="s">
        <v>85</v>
      </c>
      <c r="O353" s="38">
        <v>330.0</v>
      </c>
      <c r="P353" s="38">
        <v>170.0</v>
      </c>
      <c r="Q353" s="38">
        <v>120.0</v>
      </c>
      <c r="R353" s="38">
        <v>220.0</v>
      </c>
      <c r="S353" s="43" t="s">
        <v>3116</v>
      </c>
      <c r="T353" s="70" t="s">
        <v>3097</v>
      </c>
      <c r="U353" s="38" t="s">
        <v>3098</v>
      </c>
      <c r="V353" s="38" t="s">
        <v>1938</v>
      </c>
      <c r="W353" s="38" t="s">
        <v>491</v>
      </c>
      <c r="X353" s="38">
        <v>395.0</v>
      </c>
      <c r="Y353" s="40" t="s">
        <v>91</v>
      </c>
      <c r="Z353" s="40">
        <v>1.45</v>
      </c>
      <c r="AA353" s="38" t="s">
        <v>92</v>
      </c>
      <c r="AB353" s="38" t="s">
        <v>93</v>
      </c>
      <c r="AC353" s="107" t="str">
        <f t="shared" si="65"/>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AD353" s="38" t="s">
        <v>95</v>
      </c>
      <c r="AE353" s="75" t="s">
        <v>3099</v>
      </c>
      <c r="AF353" s="70" t="s">
        <v>3100</v>
      </c>
      <c r="AG353" s="38" t="s">
        <v>98</v>
      </c>
      <c r="AH353" s="38" t="s">
        <v>99</v>
      </c>
      <c r="AI353" s="44" t="s">
        <v>100</v>
      </c>
      <c r="AJ353" s="44">
        <v>0.0</v>
      </c>
      <c r="AK353" s="63" t="str">
        <f t="shared" si="74"/>
        <v>https://getfile.dokpub.com/yandex/get/https://disk.yandex.ru/d/PhPoSxHQmbx6Hw/v1.mp4</v>
      </c>
      <c r="AL353" s="46" t="s">
        <v>102</v>
      </c>
      <c r="AM353" s="46" t="s">
        <v>103</v>
      </c>
      <c r="AN353" s="46" t="s">
        <v>104</v>
      </c>
      <c r="AO353" s="46" t="s">
        <v>105</v>
      </c>
      <c r="AP353" s="46" t="s">
        <v>106</v>
      </c>
      <c r="AQ353" s="46">
        <f t="shared" si="48"/>
        <v>1200</v>
      </c>
      <c r="AR353" s="47">
        <f t="shared" si="49"/>
        <v>0.25</v>
      </c>
      <c r="AS353" s="46" t="s">
        <v>107</v>
      </c>
      <c r="AT353" s="46" t="s">
        <v>108</v>
      </c>
      <c r="AU353" s="46" t="s">
        <v>109</v>
      </c>
      <c r="AV353" s="46" t="s">
        <v>110</v>
      </c>
      <c r="AW353" s="46" t="s">
        <v>111</v>
      </c>
      <c r="AX353" s="48" t="s">
        <v>112</v>
      </c>
      <c r="AY353" s="49">
        <v>122.0</v>
      </c>
      <c r="AZ353" s="49">
        <v>186.0</v>
      </c>
      <c r="BA353" s="126">
        <f>BA351*3</f>
        <v>390</v>
      </c>
      <c r="BB353" s="127">
        <v>15.0</v>
      </c>
      <c r="BC353" s="127">
        <v>15.0</v>
      </c>
      <c r="BD353" s="51">
        <v>0.2</v>
      </c>
      <c r="BE353" s="127">
        <f t="shared" si="67"/>
        <v>204.8</v>
      </c>
      <c r="BF353" s="150"/>
      <c r="BG353" s="151">
        <f t="shared" si="72"/>
        <v>277.2</v>
      </c>
      <c r="BH353" s="53">
        <f t="shared" si="52"/>
        <v>213.2</v>
      </c>
      <c r="BI353" s="153">
        <f t="shared" si="53"/>
        <v>0.270703125</v>
      </c>
      <c r="BJ353" s="47">
        <f t="shared" si="54"/>
        <v>0.208203125</v>
      </c>
      <c r="BK353" s="55">
        <f t="shared" si="55"/>
        <v>0.25</v>
      </c>
      <c r="BL353" s="56">
        <f t="shared" si="56"/>
        <v>1210</v>
      </c>
      <c r="BM353" s="57">
        <f t="shared" si="57"/>
        <v>0.2991735537</v>
      </c>
      <c r="BN353" s="46">
        <f t="shared" si="58"/>
        <v>4.488</v>
      </c>
      <c r="BO353" s="46">
        <v>25.0</v>
      </c>
      <c r="BP353" s="46">
        <v>7.0</v>
      </c>
      <c r="BQ353" s="47">
        <v>1.25</v>
      </c>
      <c r="BR353" s="46">
        <f t="shared" si="59"/>
        <v>66.25</v>
      </c>
      <c r="BS353" s="46">
        <f t="shared" si="60"/>
        <v>119.75</v>
      </c>
      <c r="BT353" s="46" t="s">
        <v>131</v>
      </c>
      <c r="BU353" s="65"/>
      <c r="BV353" s="59"/>
      <c r="BW353" s="59"/>
      <c r="BX353" s="60"/>
      <c r="BY353" s="61" t="str">
        <f t="shared" si="75"/>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BZ353" s="66" t="s">
        <v>3117</v>
      </c>
      <c r="CA353" s="59" t="s">
        <v>3118</v>
      </c>
      <c r="CB353" s="62"/>
      <c r="CC353" s="59"/>
    </row>
    <row r="354" ht="30.0" customHeight="1">
      <c r="A354" s="73"/>
      <c r="B354" s="136" t="s">
        <v>3119</v>
      </c>
      <c r="C354" s="68" t="str">
        <f>IF('Стоп-лист'!C$19 = "стоп", "стоп" , "")</f>
        <v/>
      </c>
      <c r="D354" s="29">
        <f t="shared" si="73"/>
        <v>50</v>
      </c>
      <c r="E354" s="30" t="s">
        <v>3120</v>
      </c>
      <c r="F354" s="104" t="s">
        <v>3121</v>
      </c>
      <c r="G354" s="105" t="s">
        <v>3122</v>
      </c>
      <c r="H354" s="33">
        <v>2900.0</v>
      </c>
      <c r="I354" s="34">
        <v>0.34</v>
      </c>
      <c r="J354" s="35">
        <f t="shared" si="2"/>
        <v>1914</v>
      </c>
      <c r="K354" s="22" t="s">
        <v>3123</v>
      </c>
      <c r="L354" s="36" t="s">
        <v>84</v>
      </c>
      <c r="M354" s="36" t="s">
        <v>84</v>
      </c>
      <c r="N354" s="37" t="s">
        <v>85</v>
      </c>
      <c r="O354" s="38">
        <v>640.0</v>
      </c>
      <c r="P354" s="38">
        <v>210.0</v>
      </c>
      <c r="Q354" s="38">
        <v>170.0</v>
      </c>
      <c r="R354" s="38">
        <v>240.0</v>
      </c>
      <c r="S354" s="43" t="s">
        <v>3124</v>
      </c>
      <c r="T354" s="70" t="s">
        <v>3097</v>
      </c>
      <c r="U354" s="38" t="s">
        <v>3098</v>
      </c>
      <c r="V354" s="38" t="s">
        <v>1938</v>
      </c>
      <c r="W354" s="38" t="s">
        <v>491</v>
      </c>
      <c r="X354" s="38">
        <v>395.0</v>
      </c>
      <c r="Y354" s="40">
        <v>1.0</v>
      </c>
      <c r="Z354" s="40">
        <v>1.45</v>
      </c>
      <c r="AA354" s="38" t="s">
        <v>92</v>
      </c>
      <c r="AB354" s="38" t="s">
        <v>93</v>
      </c>
      <c r="AC354" s="107" t="str">
        <f t="shared" si="65"/>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AD354" s="38" t="s">
        <v>95</v>
      </c>
      <c r="AE354" s="75" t="s">
        <v>3099</v>
      </c>
      <c r="AF354" s="70" t="s">
        <v>3100</v>
      </c>
      <c r="AG354" s="38" t="s">
        <v>98</v>
      </c>
      <c r="AH354" s="38" t="s">
        <v>99</v>
      </c>
      <c r="AI354" s="44" t="s">
        <v>100</v>
      </c>
      <c r="AJ354" s="44">
        <v>0.0</v>
      </c>
      <c r="AK354" s="63" t="str">
        <f t="shared" si="74"/>
        <v>https://getfile.dokpub.com/yandex/get/https://disk.yandex.ru/d/PhPoSxHQmbx6Hw/v1.mp4</v>
      </c>
      <c r="AL354" s="46" t="s">
        <v>102</v>
      </c>
      <c r="AM354" s="46" t="s">
        <v>103</v>
      </c>
      <c r="AN354" s="46" t="s">
        <v>104</v>
      </c>
      <c r="AO354" s="46" t="s">
        <v>105</v>
      </c>
      <c r="AP354" s="46" t="s">
        <v>106</v>
      </c>
      <c r="AQ354" s="46">
        <f t="shared" si="48"/>
        <v>2204</v>
      </c>
      <c r="AR354" s="47">
        <f t="shared" si="49"/>
        <v>0.24</v>
      </c>
      <c r="AS354" s="46" t="s">
        <v>107</v>
      </c>
      <c r="AT354" s="46" t="s">
        <v>108</v>
      </c>
      <c r="AU354" s="46" t="s">
        <v>109</v>
      </c>
      <c r="AV354" s="46" t="s">
        <v>110</v>
      </c>
      <c r="AW354" s="46" t="s">
        <v>111</v>
      </c>
      <c r="AX354" s="48" t="s">
        <v>112</v>
      </c>
      <c r="AY354" s="49">
        <v>202.0</v>
      </c>
      <c r="AZ354" s="49">
        <v>287.0</v>
      </c>
      <c r="BA354" s="126">
        <f>BA353*2</f>
        <v>780</v>
      </c>
      <c r="BB354" s="127">
        <v>20.0</v>
      </c>
      <c r="BC354" s="127">
        <v>20.0</v>
      </c>
      <c r="BD354" s="51">
        <v>0.2</v>
      </c>
      <c r="BE354" s="127">
        <f t="shared" si="67"/>
        <v>382.8</v>
      </c>
      <c r="BF354" s="150"/>
      <c r="BG354" s="151">
        <f t="shared" si="72"/>
        <v>509.2</v>
      </c>
      <c r="BH354" s="53">
        <f t="shared" si="52"/>
        <v>424.2</v>
      </c>
      <c r="BI354" s="153">
        <f t="shared" si="53"/>
        <v>0.2660397074</v>
      </c>
      <c r="BJ354" s="47">
        <f t="shared" si="54"/>
        <v>0.221630094</v>
      </c>
      <c r="BK354" s="55">
        <f t="shared" si="55"/>
        <v>0.24</v>
      </c>
      <c r="BL354" s="56">
        <f t="shared" si="56"/>
        <v>2223</v>
      </c>
      <c r="BM354" s="57">
        <f t="shared" si="57"/>
        <v>0.3020242915</v>
      </c>
      <c r="BN354" s="46">
        <f t="shared" si="58"/>
        <v>8.568</v>
      </c>
      <c r="BO354" s="46">
        <v>25.0</v>
      </c>
      <c r="BP354" s="46">
        <v>7.0</v>
      </c>
      <c r="BQ354" s="47">
        <v>1.25</v>
      </c>
      <c r="BR354" s="46">
        <f t="shared" si="59"/>
        <v>101.25</v>
      </c>
      <c r="BS354" s="46">
        <f t="shared" si="60"/>
        <v>185.75</v>
      </c>
      <c r="BT354" s="46" t="s">
        <v>139</v>
      </c>
      <c r="BU354" s="65"/>
      <c r="BV354" s="59"/>
      <c r="BW354" s="59"/>
      <c r="BX354" s="60"/>
      <c r="BY354" s="61" t="str">
        <f t="shared" si="75"/>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BZ354" s="66" t="s">
        <v>3125</v>
      </c>
      <c r="CA354" s="59" t="s">
        <v>3126</v>
      </c>
      <c r="CB354" s="62"/>
      <c r="CC354" s="59"/>
    </row>
    <row r="355" ht="30.0" customHeight="1">
      <c r="A355" s="73"/>
      <c r="B355" s="136" t="s">
        <v>3127</v>
      </c>
      <c r="C355" s="68" t="str">
        <f>IF('Стоп-лист'!C$19 = "стоп", "стоп" , "")</f>
        <v/>
      </c>
      <c r="D355" s="29">
        <f t="shared" si="73"/>
        <v>50</v>
      </c>
      <c r="E355" s="30" t="s">
        <v>3128</v>
      </c>
      <c r="F355" s="104" t="s">
        <v>3129</v>
      </c>
      <c r="G355" s="105" t="s">
        <v>3130</v>
      </c>
      <c r="H355" s="33">
        <v>4300.0</v>
      </c>
      <c r="I355" s="34">
        <v>0.34</v>
      </c>
      <c r="J355" s="35">
        <f t="shared" si="2"/>
        <v>2838</v>
      </c>
      <c r="K355" s="22" t="s">
        <v>3131</v>
      </c>
      <c r="L355" s="36" t="s">
        <v>84</v>
      </c>
      <c r="M355" s="36" t="s">
        <v>84</v>
      </c>
      <c r="N355" s="37" t="s">
        <v>85</v>
      </c>
      <c r="O355" s="38">
        <v>965.0</v>
      </c>
      <c r="P355" s="38">
        <v>240.0</v>
      </c>
      <c r="Q355" s="38">
        <v>200.0</v>
      </c>
      <c r="R355" s="38">
        <v>320.0</v>
      </c>
      <c r="S355" s="43" t="s">
        <v>3132</v>
      </c>
      <c r="T355" s="70" t="s">
        <v>3097</v>
      </c>
      <c r="U355" s="38" t="s">
        <v>3098</v>
      </c>
      <c r="V355" s="38" t="s">
        <v>1938</v>
      </c>
      <c r="W355" s="38" t="s">
        <v>491</v>
      </c>
      <c r="X355" s="38">
        <v>395.0</v>
      </c>
      <c r="Y355" s="40">
        <v>1.5</v>
      </c>
      <c r="Z355" s="40">
        <v>1.45</v>
      </c>
      <c r="AA355" s="38" t="s">
        <v>92</v>
      </c>
      <c r="AB355" s="38" t="s">
        <v>93</v>
      </c>
      <c r="AC355" s="107" t="str">
        <f t="shared" si="65"/>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AD355" s="38" t="s">
        <v>95</v>
      </c>
      <c r="AE355" s="75" t="s">
        <v>3099</v>
      </c>
      <c r="AF355" s="70" t="s">
        <v>3100</v>
      </c>
      <c r="AG355" s="38" t="s">
        <v>98</v>
      </c>
      <c r="AH355" s="38" t="s">
        <v>99</v>
      </c>
      <c r="AI355" s="44" t="s">
        <v>100</v>
      </c>
      <c r="AJ355" s="44">
        <v>0.0</v>
      </c>
      <c r="AK355" s="63" t="str">
        <f t="shared" si="74"/>
        <v>https://getfile.dokpub.com/yandex/get/https://disk.yandex.ru/d/PhPoSxHQmbx6Hw/v1.mp4</v>
      </c>
      <c r="AL355" s="46" t="s">
        <v>102</v>
      </c>
      <c r="AM355" s="46" t="s">
        <v>103</v>
      </c>
      <c r="AN355" s="46" t="s">
        <v>104</v>
      </c>
      <c r="AO355" s="46" t="s">
        <v>105</v>
      </c>
      <c r="AP355" s="46" t="s">
        <v>106</v>
      </c>
      <c r="AQ355" s="46">
        <f t="shared" si="48"/>
        <v>3311</v>
      </c>
      <c r="AR355" s="47">
        <f t="shared" si="49"/>
        <v>0.23</v>
      </c>
      <c r="AS355" s="46" t="s">
        <v>107</v>
      </c>
      <c r="AT355" s="46" t="s">
        <v>108</v>
      </c>
      <c r="AU355" s="46" t="s">
        <v>109</v>
      </c>
      <c r="AV355" s="46" t="s">
        <v>110</v>
      </c>
      <c r="AW355" s="46" t="s">
        <v>111</v>
      </c>
      <c r="AX355" s="48" t="s">
        <v>112</v>
      </c>
      <c r="AY355" s="49">
        <v>305.0</v>
      </c>
      <c r="AZ355" s="49">
        <v>421.0</v>
      </c>
      <c r="BA355" s="126">
        <f>BA353*3</f>
        <v>1170</v>
      </c>
      <c r="BB355" s="127">
        <v>30.0</v>
      </c>
      <c r="BC355" s="127">
        <v>30.0</v>
      </c>
      <c r="BD355" s="51">
        <v>0.2</v>
      </c>
      <c r="BE355" s="127">
        <f t="shared" si="67"/>
        <v>567.6</v>
      </c>
      <c r="BF355" s="150"/>
      <c r="BG355" s="151">
        <f t="shared" si="72"/>
        <v>735.4</v>
      </c>
      <c r="BH355" s="53">
        <f t="shared" si="52"/>
        <v>619.4</v>
      </c>
      <c r="BI355" s="153">
        <f t="shared" si="53"/>
        <v>0.2591261452</v>
      </c>
      <c r="BJ355" s="47">
        <f t="shared" si="54"/>
        <v>0.2182522903</v>
      </c>
      <c r="BK355" s="55">
        <f t="shared" si="55"/>
        <v>0.23</v>
      </c>
      <c r="BL355" s="56">
        <f t="shared" si="56"/>
        <v>3311</v>
      </c>
      <c r="BM355" s="57">
        <f t="shared" si="57"/>
        <v>0.301359106</v>
      </c>
      <c r="BN355" s="46">
        <f t="shared" si="58"/>
        <v>15.36</v>
      </c>
      <c r="BO355" s="46">
        <v>25.0</v>
      </c>
      <c r="BP355" s="46">
        <v>7.0</v>
      </c>
      <c r="BQ355" s="47">
        <v>1.25</v>
      </c>
      <c r="BR355" s="46">
        <f t="shared" si="59"/>
        <v>162.5</v>
      </c>
      <c r="BS355" s="46">
        <f t="shared" si="60"/>
        <v>258.5</v>
      </c>
      <c r="BT355" s="46" t="s">
        <v>147</v>
      </c>
      <c r="BU355" s="65"/>
      <c r="BV355" s="59"/>
      <c r="BW355" s="59"/>
      <c r="BX355" s="60"/>
      <c r="BY355" s="61" t="str">
        <f t="shared" si="75"/>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BZ355" s="66" t="s">
        <v>3133</v>
      </c>
      <c r="CA355" s="59" t="s">
        <v>3134</v>
      </c>
      <c r="CB355" s="62"/>
      <c r="CC355" s="59"/>
    </row>
    <row r="356" ht="30.0" customHeight="1">
      <c r="A356" s="73"/>
      <c r="B356" s="136" t="s">
        <v>3135</v>
      </c>
      <c r="C356" s="68" t="str">
        <f>IF('Стоп-лист'!C$19 = "стоп", "стоп" , "")</f>
        <v/>
      </c>
      <c r="D356" s="29">
        <f t="shared" si="73"/>
        <v>50</v>
      </c>
      <c r="E356" s="30" t="s">
        <v>3136</v>
      </c>
      <c r="F356" s="140" t="s">
        <v>3137</v>
      </c>
      <c r="G356" s="113" t="s">
        <v>3138</v>
      </c>
      <c r="H356" s="33">
        <v>5800.0</v>
      </c>
      <c r="I356" s="34">
        <v>0.32</v>
      </c>
      <c r="J356" s="35">
        <f t="shared" si="2"/>
        <v>3944</v>
      </c>
      <c r="K356" s="22" t="s">
        <v>3139</v>
      </c>
      <c r="L356" s="36" t="s">
        <v>84</v>
      </c>
      <c r="M356" s="36" t="s">
        <v>84</v>
      </c>
      <c r="N356" s="37" t="s">
        <v>85</v>
      </c>
      <c r="O356" s="38">
        <v>1600.0</v>
      </c>
      <c r="P356" s="38">
        <v>300.0</v>
      </c>
      <c r="Q356" s="38">
        <v>200.0</v>
      </c>
      <c r="R356" s="38">
        <v>500.0</v>
      </c>
      <c r="S356" s="43" t="s">
        <v>3140</v>
      </c>
      <c r="T356" s="70" t="s">
        <v>3097</v>
      </c>
      <c r="U356" s="38" t="s">
        <v>3098</v>
      </c>
      <c r="V356" s="38" t="s">
        <v>1938</v>
      </c>
      <c r="W356" s="38" t="s">
        <v>491</v>
      </c>
      <c r="X356" s="38">
        <v>395.0</v>
      </c>
      <c r="Y356" s="40">
        <v>2.0</v>
      </c>
      <c r="Z356" s="40">
        <v>1.45</v>
      </c>
      <c r="AA356" s="38" t="s">
        <v>92</v>
      </c>
      <c r="AB356" s="38" t="s">
        <v>93</v>
      </c>
      <c r="AC356" s="107" t="str">
        <f t="shared" si="65"/>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AD356" s="38" t="s">
        <v>95</v>
      </c>
      <c r="AE356" s="75" t="s">
        <v>3099</v>
      </c>
      <c r="AF356" s="70" t="s">
        <v>3100</v>
      </c>
      <c r="AG356" s="38" t="s">
        <v>98</v>
      </c>
      <c r="AH356" s="38" t="s">
        <v>99</v>
      </c>
      <c r="AI356" s="44" t="s">
        <v>100</v>
      </c>
      <c r="AJ356" s="44">
        <v>0.0</v>
      </c>
      <c r="AK356" s="63" t="str">
        <f t="shared" si="74"/>
        <v>https://getfile.dokpub.com/yandex/get/https://disk.yandex.ru/d/PhPoSxHQmbx6Hw/v1.mp4</v>
      </c>
      <c r="AL356" s="46" t="s">
        <v>102</v>
      </c>
      <c r="AM356" s="46" t="s">
        <v>103</v>
      </c>
      <c r="AN356" s="46" t="s">
        <v>104</v>
      </c>
      <c r="AO356" s="46" t="s">
        <v>105</v>
      </c>
      <c r="AP356" s="46" t="s">
        <v>106</v>
      </c>
      <c r="AQ356" s="46">
        <f t="shared" si="48"/>
        <v>4582</v>
      </c>
      <c r="AR356" s="47">
        <f t="shared" si="49"/>
        <v>0.21</v>
      </c>
      <c r="AS356" s="46" t="s">
        <v>107</v>
      </c>
      <c r="AT356" s="46" t="s">
        <v>108</v>
      </c>
      <c r="AU356" s="46" t="s">
        <v>109</v>
      </c>
      <c r="AV356" s="46" t="s">
        <v>110</v>
      </c>
      <c r="AW356" s="46" t="s">
        <v>111</v>
      </c>
      <c r="AX356" s="48" t="s">
        <v>112</v>
      </c>
      <c r="AY356" s="49">
        <v>462.0</v>
      </c>
      <c r="AZ356" s="49">
        <v>631.0</v>
      </c>
      <c r="BA356" s="126">
        <f>BA354*2</f>
        <v>1560</v>
      </c>
      <c r="BB356" s="127">
        <v>30.0</v>
      </c>
      <c r="BC356" s="127">
        <v>80.0</v>
      </c>
      <c r="BD356" s="51">
        <v>0.2</v>
      </c>
      <c r="BE356" s="127">
        <f t="shared" si="67"/>
        <v>788.8</v>
      </c>
      <c r="BF356" s="150"/>
      <c r="BG356" s="151">
        <f t="shared" si="72"/>
        <v>1023.2</v>
      </c>
      <c r="BH356" s="53">
        <f t="shared" si="52"/>
        <v>854.2</v>
      </c>
      <c r="BI356" s="153">
        <f t="shared" si="53"/>
        <v>0.2594320487</v>
      </c>
      <c r="BJ356" s="47">
        <f t="shared" si="54"/>
        <v>0.2165821501</v>
      </c>
      <c r="BK356" s="55">
        <f t="shared" si="55"/>
        <v>0.21</v>
      </c>
      <c r="BL356" s="56">
        <f t="shared" si="56"/>
        <v>4611</v>
      </c>
      <c r="BM356" s="57">
        <f t="shared" si="57"/>
        <v>0.3009759271</v>
      </c>
      <c r="BN356" s="46">
        <f t="shared" si="58"/>
        <v>30</v>
      </c>
      <c r="BO356" s="46">
        <v>25.0</v>
      </c>
      <c r="BP356" s="46">
        <v>7.0</v>
      </c>
      <c r="BQ356" s="47">
        <v>1.25</v>
      </c>
      <c r="BR356" s="46">
        <f t="shared" si="59"/>
        <v>285</v>
      </c>
      <c r="BS356" s="46">
        <f t="shared" si="60"/>
        <v>346</v>
      </c>
      <c r="BT356" s="46" t="s">
        <v>156</v>
      </c>
      <c r="BU356" s="65"/>
      <c r="BV356" s="59"/>
      <c r="BW356" s="59"/>
      <c r="BX356" s="60"/>
      <c r="BY356" s="61" t="str">
        <f t="shared" si="75"/>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BZ356" s="66" t="s">
        <v>3141</v>
      </c>
      <c r="CA356" s="59" t="s">
        <v>3142</v>
      </c>
      <c r="CB356" s="62"/>
      <c r="CC356" s="59"/>
    </row>
    <row r="357" ht="30.0" customHeight="1">
      <c r="A357" s="73"/>
      <c r="B357" s="136" t="s">
        <v>3143</v>
      </c>
      <c r="C357" s="68" t="str">
        <f>IF('Стоп-лист'!C$19 = "стоп", "стоп" , "")</f>
        <v/>
      </c>
      <c r="D357" s="29">
        <f t="shared" si="73"/>
        <v>50</v>
      </c>
      <c r="E357" s="30" t="s">
        <v>3144</v>
      </c>
      <c r="F357" s="140" t="s">
        <v>3145</v>
      </c>
      <c r="G357" s="113" t="s">
        <v>3146</v>
      </c>
      <c r="H357" s="33">
        <v>8700.0</v>
      </c>
      <c r="I357" s="34">
        <v>0.33</v>
      </c>
      <c r="J357" s="35">
        <f t="shared" si="2"/>
        <v>5829</v>
      </c>
      <c r="K357" s="22" t="s">
        <v>3147</v>
      </c>
      <c r="L357" s="36" t="s">
        <v>84</v>
      </c>
      <c r="M357" s="36" t="s">
        <v>84</v>
      </c>
      <c r="N357" s="37" t="s">
        <v>85</v>
      </c>
      <c r="O357" s="38">
        <v>2300.0</v>
      </c>
      <c r="P357" s="38">
        <v>350.0</v>
      </c>
      <c r="Q357" s="38">
        <v>250.0</v>
      </c>
      <c r="R357" s="38">
        <v>550.0</v>
      </c>
      <c r="S357" s="43" t="s">
        <v>3148</v>
      </c>
      <c r="T357" s="70" t="s">
        <v>3097</v>
      </c>
      <c r="U357" s="38" t="s">
        <v>3098</v>
      </c>
      <c r="V357" s="38" t="s">
        <v>1938</v>
      </c>
      <c r="W357" s="38" t="s">
        <v>491</v>
      </c>
      <c r="X357" s="38">
        <v>395.0</v>
      </c>
      <c r="Y357" s="40">
        <v>3.0</v>
      </c>
      <c r="Z357" s="40">
        <v>1.45</v>
      </c>
      <c r="AA357" s="38" t="s">
        <v>92</v>
      </c>
      <c r="AB357" s="38" t="s">
        <v>93</v>
      </c>
      <c r="AC357" s="107" t="str">
        <f t="shared" si="65"/>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AD357" s="38" t="s">
        <v>95</v>
      </c>
      <c r="AE357" s="75" t="s">
        <v>3099</v>
      </c>
      <c r="AF357" s="70" t="s">
        <v>3100</v>
      </c>
      <c r="AG357" s="38" t="s">
        <v>98</v>
      </c>
      <c r="AH357" s="38" t="s">
        <v>99</v>
      </c>
      <c r="AI357" s="44" t="s">
        <v>100</v>
      </c>
      <c r="AJ357" s="44">
        <v>0.0</v>
      </c>
      <c r="AK357" s="63" t="str">
        <f t="shared" si="74"/>
        <v>https://getfile.dokpub.com/yandex/get/https://disk.yandex.ru/d/PhPoSxHQmbx6Hw/v1.mp4</v>
      </c>
      <c r="AL357" s="46" t="s">
        <v>102</v>
      </c>
      <c r="AM357" s="46" t="s">
        <v>103</v>
      </c>
      <c r="AN357" s="46" t="s">
        <v>104</v>
      </c>
      <c r="AO357" s="46" t="s">
        <v>105</v>
      </c>
      <c r="AP357" s="46" t="s">
        <v>106</v>
      </c>
      <c r="AQ357" s="46">
        <f t="shared" si="48"/>
        <v>6786</v>
      </c>
      <c r="AR357" s="47">
        <f t="shared" si="49"/>
        <v>0.22</v>
      </c>
      <c r="AS357" s="46" t="s">
        <v>107</v>
      </c>
      <c r="AT357" s="46" t="s">
        <v>108</v>
      </c>
      <c r="AU357" s="46" t="s">
        <v>109</v>
      </c>
      <c r="AV357" s="46" t="s">
        <v>110</v>
      </c>
      <c r="AW357" s="46" t="s">
        <v>111</v>
      </c>
      <c r="AX357" s="48" t="s">
        <v>112</v>
      </c>
      <c r="AY357" s="49">
        <v>705.0</v>
      </c>
      <c r="AZ357" s="49">
        <v>952.0</v>
      </c>
      <c r="BA357" s="126">
        <f>BA354*3</f>
        <v>2340</v>
      </c>
      <c r="BB357" s="127">
        <v>40.0</v>
      </c>
      <c r="BC357" s="127">
        <v>80.0</v>
      </c>
      <c r="BD357" s="51">
        <v>0.2</v>
      </c>
      <c r="BE357" s="127">
        <f t="shared" si="67"/>
        <v>1165.8</v>
      </c>
      <c r="BF357" s="150"/>
      <c r="BG357" s="151">
        <f t="shared" si="72"/>
        <v>1498.2</v>
      </c>
      <c r="BH357" s="53">
        <f t="shared" si="52"/>
        <v>1251.2</v>
      </c>
      <c r="BI357" s="153">
        <f t="shared" si="53"/>
        <v>0.2570252187</v>
      </c>
      <c r="BJ357" s="47">
        <f t="shared" si="54"/>
        <v>0.2146508835</v>
      </c>
      <c r="BK357" s="55">
        <f t="shared" si="55"/>
        <v>0.22</v>
      </c>
      <c r="BL357" s="56">
        <f t="shared" si="56"/>
        <v>6832</v>
      </c>
      <c r="BM357" s="57">
        <f t="shared" si="57"/>
        <v>0.3005854801</v>
      </c>
      <c r="BN357" s="46">
        <f t="shared" si="58"/>
        <v>48.125</v>
      </c>
      <c r="BO357" s="46">
        <v>25.0</v>
      </c>
      <c r="BP357" s="46">
        <v>7.0</v>
      </c>
      <c r="BQ357" s="47">
        <v>1.25</v>
      </c>
      <c r="BR357" s="46">
        <f t="shared" si="59"/>
        <v>451.25</v>
      </c>
      <c r="BS357" s="46">
        <f t="shared" si="60"/>
        <v>500.75</v>
      </c>
      <c r="BT357" s="46" t="s">
        <v>164</v>
      </c>
      <c r="BU357" s="65"/>
      <c r="BV357" s="59"/>
      <c r="BW357" s="59"/>
      <c r="BX357" s="60"/>
      <c r="BY357" s="61" t="str">
        <f t="shared" si="75"/>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BZ357" s="66" t="s">
        <v>3149</v>
      </c>
      <c r="CA357" s="59" t="s">
        <v>3150</v>
      </c>
      <c r="CB357" s="62"/>
      <c r="CC357" s="59"/>
    </row>
    <row r="358" ht="30.0" customHeight="1">
      <c r="A358" s="73"/>
      <c r="B358" s="136" t="s">
        <v>3151</v>
      </c>
      <c r="C358" s="68" t="str">
        <f>IF('Стоп-лист'!C$19 = "стоп", "стоп" , "")</f>
        <v/>
      </c>
      <c r="D358" s="29">
        <f t="shared" si="73"/>
        <v>50</v>
      </c>
      <c r="E358" s="30" t="s">
        <v>3152</v>
      </c>
      <c r="F358" s="140" t="s">
        <v>3153</v>
      </c>
      <c r="G358" s="113" t="s">
        <v>3154</v>
      </c>
      <c r="H358" s="33">
        <v>11600.0</v>
      </c>
      <c r="I358" s="34">
        <v>0.32</v>
      </c>
      <c r="J358" s="35">
        <f t="shared" si="2"/>
        <v>7888</v>
      </c>
      <c r="K358" s="22" t="s">
        <v>3155</v>
      </c>
      <c r="L358" s="36" t="s">
        <v>84</v>
      </c>
      <c r="M358" s="36" t="s">
        <v>84</v>
      </c>
      <c r="N358" s="37" t="s">
        <v>85</v>
      </c>
      <c r="O358" s="38">
        <v>3000.0</v>
      </c>
      <c r="P358" s="38">
        <v>450.0</v>
      </c>
      <c r="Q358" s="38">
        <v>300.0</v>
      </c>
      <c r="R358" s="38">
        <v>550.0</v>
      </c>
      <c r="S358" s="43" t="s">
        <v>3156</v>
      </c>
      <c r="T358" s="70" t="s">
        <v>3097</v>
      </c>
      <c r="U358" s="38" t="s">
        <v>3098</v>
      </c>
      <c r="V358" s="38" t="s">
        <v>1938</v>
      </c>
      <c r="W358" s="38" t="s">
        <v>491</v>
      </c>
      <c r="X358" s="38">
        <v>395.0</v>
      </c>
      <c r="Y358" s="40">
        <v>4.0</v>
      </c>
      <c r="Z358" s="40">
        <v>1.45</v>
      </c>
      <c r="AA358" s="38" t="s">
        <v>92</v>
      </c>
      <c r="AB358" s="38" t="s">
        <v>93</v>
      </c>
      <c r="AC358" s="107" t="str">
        <f t="shared" si="65"/>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AD358" s="38" t="s">
        <v>95</v>
      </c>
      <c r="AE358" s="75" t="s">
        <v>3099</v>
      </c>
      <c r="AF358" s="70" t="s">
        <v>3100</v>
      </c>
      <c r="AG358" s="38" t="s">
        <v>98</v>
      </c>
      <c r="AH358" s="38" t="s">
        <v>99</v>
      </c>
      <c r="AI358" s="44" t="s">
        <v>100</v>
      </c>
      <c r="AJ358" s="44">
        <v>0.0</v>
      </c>
      <c r="AK358" s="63" t="str">
        <f t="shared" si="74"/>
        <v>https://getfile.dokpub.com/yandex/get/https://disk.yandex.ru/d/PhPoSxHQmbx6Hw/v1.mp4</v>
      </c>
      <c r="AL358" s="46" t="s">
        <v>102</v>
      </c>
      <c r="AM358" s="46" t="s">
        <v>103</v>
      </c>
      <c r="AN358" s="46" t="s">
        <v>104</v>
      </c>
      <c r="AO358" s="46" t="s">
        <v>105</v>
      </c>
      <c r="AP358" s="46" t="s">
        <v>106</v>
      </c>
      <c r="AQ358" s="46">
        <f t="shared" si="48"/>
        <v>9164</v>
      </c>
      <c r="AR358" s="47">
        <f t="shared" si="49"/>
        <v>0.21</v>
      </c>
      <c r="AS358" s="46" t="s">
        <v>107</v>
      </c>
      <c r="AT358" s="46" t="s">
        <v>108</v>
      </c>
      <c r="AU358" s="46" t="s">
        <v>109</v>
      </c>
      <c r="AV358" s="46" t="s">
        <v>110</v>
      </c>
      <c r="AW358" s="46" t="s">
        <v>111</v>
      </c>
      <c r="AX358" s="48" t="s">
        <v>112</v>
      </c>
      <c r="AY358" s="49">
        <v>989.0</v>
      </c>
      <c r="AZ358" s="49">
        <v>1336.0</v>
      </c>
      <c r="BA358" s="126">
        <f>BA354*4</f>
        <v>3120</v>
      </c>
      <c r="BB358" s="127">
        <v>40.0</v>
      </c>
      <c r="BC358" s="127">
        <v>80.0</v>
      </c>
      <c r="BD358" s="51">
        <v>0.2</v>
      </c>
      <c r="BE358" s="127">
        <f t="shared" si="67"/>
        <v>1577.6</v>
      </c>
      <c r="BF358" s="150"/>
      <c r="BG358" s="151">
        <f t="shared" si="72"/>
        <v>2081.4</v>
      </c>
      <c r="BH358" s="53">
        <f t="shared" si="52"/>
        <v>1734.4</v>
      </c>
      <c r="BI358" s="153">
        <f t="shared" si="53"/>
        <v>0.2638691684</v>
      </c>
      <c r="BJ358" s="47">
        <f t="shared" si="54"/>
        <v>0.2198782961</v>
      </c>
      <c r="BK358" s="55">
        <f t="shared" si="55"/>
        <v>0.21</v>
      </c>
      <c r="BL358" s="56">
        <f t="shared" si="56"/>
        <v>9184</v>
      </c>
      <c r="BM358" s="57">
        <f t="shared" si="57"/>
        <v>0.3017421603</v>
      </c>
      <c r="BN358" s="46">
        <f t="shared" si="58"/>
        <v>74.25</v>
      </c>
      <c r="BO358" s="46">
        <v>25.0</v>
      </c>
      <c r="BP358" s="46">
        <v>7.0</v>
      </c>
      <c r="BQ358" s="47">
        <v>1.25</v>
      </c>
      <c r="BR358" s="46">
        <f t="shared" si="59"/>
        <v>678.75</v>
      </c>
      <c r="BS358" s="46">
        <f t="shared" si="60"/>
        <v>657.25</v>
      </c>
      <c r="BT358" s="46" t="s">
        <v>172</v>
      </c>
      <c r="BU358" s="65"/>
      <c r="BV358" s="59"/>
      <c r="BW358" s="59"/>
      <c r="BX358" s="60"/>
      <c r="BY358" s="61" t="str">
        <f t="shared" si="75"/>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BZ358" s="66" t="s">
        <v>3157</v>
      </c>
      <c r="CA358" s="59" t="s">
        <v>3158</v>
      </c>
      <c r="CB358" s="62"/>
      <c r="CC358" s="59"/>
    </row>
    <row r="359" ht="30.0" customHeight="1">
      <c r="A359" s="73"/>
      <c r="B359" s="136" t="s">
        <v>3159</v>
      </c>
      <c r="C359" s="68" t="str">
        <f>IF('Стоп-лист'!C$19 = "стоп", "стоп" , "")</f>
        <v/>
      </c>
      <c r="D359" s="29">
        <f t="shared" si="73"/>
        <v>50</v>
      </c>
      <c r="E359" s="30" t="s">
        <v>3160</v>
      </c>
      <c r="F359" s="140" t="s">
        <v>3161</v>
      </c>
      <c r="G359" s="113" t="s">
        <v>3162</v>
      </c>
      <c r="H359" s="33">
        <v>14500.0</v>
      </c>
      <c r="I359" s="34">
        <v>0.34</v>
      </c>
      <c r="J359" s="35">
        <f t="shared" si="2"/>
        <v>9570</v>
      </c>
      <c r="K359" s="22" t="s">
        <v>3163</v>
      </c>
      <c r="L359" s="36" t="s">
        <v>84</v>
      </c>
      <c r="M359" s="36" t="s">
        <v>84</v>
      </c>
      <c r="N359" s="37" t="s">
        <v>85</v>
      </c>
      <c r="O359" s="72">
        <v>3500.0</v>
      </c>
      <c r="P359" s="72">
        <v>400.0</v>
      </c>
      <c r="Q359" s="72">
        <v>400.0</v>
      </c>
      <c r="R359" s="72">
        <v>600.0</v>
      </c>
      <c r="S359" s="43" t="s">
        <v>3164</v>
      </c>
      <c r="T359" s="70" t="s">
        <v>3097</v>
      </c>
      <c r="U359" s="38" t="s">
        <v>3098</v>
      </c>
      <c r="V359" s="38" t="s">
        <v>1938</v>
      </c>
      <c r="W359" s="38" t="s">
        <v>491</v>
      </c>
      <c r="X359" s="38">
        <v>395.0</v>
      </c>
      <c r="Y359" s="40">
        <v>5.0</v>
      </c>
      <c r="Z359" s="40">
        <v>1.45</v>
      </c>
      <c r="AA359" s="38" t="s">
        <v>92</v>
      </c>
      <c r="AB359" s="38" t="s">
        <v>93</v>
      </c>
      <c r="AC359" s="107" t="str">
        <f t="shared" si="65"/>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AD359" s="38" t="s">
        <v>95</v>
      </c>
      <c r="AE359" s="75" t="s">
        <v>3099</v>
      </c>
      <c r="AF359" s="70" t="s">
        <v>3100</v>
      </c>
      <c r="AG359" s="38" t="s">
        <v>98</v>
      </c>
      <c r="AH359" s="38" t="s">
        <v>99</v>
      </c>
      <c r="AI359" s="44" t="s">
        <v>100</v>
      </c>
      <c r="AJ359" s="44">
        <v>0.0</v>
      </c>
      <c r="AK359" s="63" t="str">
        <f t="shared" si="74"/>
        <v>https://getfile.dokpub.com/yandex/get/https://disk.yandex.ru/d/PhPoSxHQmbx6Hw/v1.mp4</v>
      </c>
      <c r="AL359" s="46" t="s">
        <v>102</v>
      </c>
      <c r="AM359" s="46" t="s">
        <v>103</v>
      </c>
      <c r="AN359" s="46" t="s">
        <v>104</v>
      </c>
      <c r="AO359" s="46" t="s">
        <v>105</v>
      </c>
      <c r="AP359" s="46" t="s">
        <v>106</v>
      </c>
      <c r="AQ359" s="46">
        <f t="shared" si="48"/>
        <v>11020</v>
      </c>
      <c r="AR359" s="47">
        <f t="shared" si="49"/>
        <v>0.24</v>
      </c>
      <c r="AS359" s="46" t="s">
        <v>107</v>
      </c>
      <c r="AT359" s="46" t="s">
        <v>108</v>
      </c>
      <c r="AU359" s="46" t="s">
        <v>109</v>
      </c>
      <c r="AV359" s="46" t="s">
        <v>110</v>
      </c>
      <c r="AW359" s="46" t="s">
        <v>111</v>
      </c>
      <c r="AX359" s="48" t="s">
        <v>112</v>
      </c>
      <c r="AY359" s="49">
        <v>1132.0</v>
      </c>
      <c r="AZ359" s="49">
        <v>1524.0</v>
      </c>
      <c r="BA359" s="126">
        <f>BA354*5</f>
        <v>3900</v>
      </c>
      <c r="BB359" s="127">
        <v>50.0</v>
      </c>
      <c r="BC359" s="127">
        <v>80.0</v>
      </c>
      <c r="BD359" s="51">
        <v>0.2</v>
      </c>
      <c r="BE359" s="127">
        <f t="shared" si="67"/>
        <v>1914</v>
      </c>
      <c r="BF359" s="150"/>
      <c r="BG359" s="151">
        <f t="shared" si="72"/>
        <v>2494</v>
      </c>
      <c r="BH359" s="53">
        <f t="shared" si="52"/>
        <v>2102</v>
      </c>
      <c r="BI359" s="153">
        <f t="shared" si="53"/>
        <v>0.2606060606</v>
      </c>
      <c r="BJ359" s="47">
        <f t="shared" si="54"/>
        <v>0.2196447231</v>
      </c>
      <c r="BK359" s="55">
        <f t="shared" si="55"/>
        <v>0.24</v>
      </c>
      <c r="BL359" s="56">
        <f t="shared" si="56"/>
        <v>11146</v>
      </c>
      <c r="BM359" s="57">
        <f t="shared" si="57"/>
        <v>0.3017046474</v>
      </c>
      <c r="BN359" s="46">
        <f t="shared" si="58"/>
        <v>96</v>
      </c>
      <c r="BO359" s="46">
        <v>25.0</v>
      </c>
      <c r="BP359" s="46">
        <v>7.0</v>
      </c>
      <c r="BQ359" s="47">
        <v>1.25</v>
      </c>
      <c r="BR359" s="46">
        <f t="shared" si="59"/>
        <v>862.5</v>
      </c>
      <c r="BS359" s="46">
        <f t="shared" si="60"/>
        <v>661.5</v>
      </c>
      <c r="BT359" s="46" t="s">
        <v>180</v>
      </c>
      <c r="BU359" s="65"/>
      <c r="BV359" s="59"/>
      <c r="BW359" s="59"/>
      <c r="BX359" s="60"/>
      <c r="BY359" s="61" t="str">
        <f t="shared" si="75"/>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BZ359" s="66" t="s">
        <v>3165</v>
      </c>
      <c r="CA359" s="59" t="s">
        <v>3166</v>
      </c>
      <c r="CB359" s="62"/>
      <c r="CC359" s="59"/>
    </row>
    <row r="360" ht="30.0" customHeight="1">
      <c r="A360" s="73"/>
      <c r="B360" s="136" t="s">
        <v>3167</v>
      </c>
      <c r="C360" s="68" t="str">
        <f>IF('Стоп-лист'!C$19 = "стоп", "стоп" , "")</f>
        <v/>
      </c>
      <c r="D360" s="29">
        <f t="shared" si="73"/>
        <v>50</v>
      </c>
      <c r="E360" s="30" t="s">
        <v>3168</v>
      </c>
      <c r="F360" s="140" t="s">
        <v>3169</v>
      </c>
      <c r="G360" s="113" t="s">
        <v>3170</v>
      </c>
      <c r="H360" s="33">
        <v>17400.0</v>
      </c>
      <c r="I360" s="34">
        <v>0.34</v>
      </c>
      <c r="J360" s="35">
        <f t="shared" si="2"/>
        <v>11484</v>
      </c>
      <c r="K360" s="22" t="s">
        <v>3171</v>
      </c>
      <c r="L360" s="36" t="s">
        <v>84</v>
      </c>
      <c r="M360" s="36" t="s">
        <v>84</v>
      </c>
      <c r="N360" s="37" t="s">
        <v>85</v>
      </c>
      <c r="O360" s="72">
        <v>4200.0</v>
      </c>
      <c r="P360" s="72">
        <v>400.0</v>
      </c>
      <c r="Q360" s="72">
        <v>400.0</v>
      </c>
      <c r="R360" s="72">
        <v>600.0</v>
      </c>
      <c r="S360" s="43" t="s">
        <v>3172</v>
      </c>
      <c r="T360" s="70" t="s">
        <v>3097</v>
      </c>
      <c r="U360" s="38" t="s">
        <v>3098</v>
      </c>
      <c r="V360" s="38" t="s">
        <v>1938</v>
      </c>
      <c r="W360" s="38" t="s">
        <v>491</v>
      </c>
      <c r="X360" s="38">
        <v>395.0</v>
      </c>
      <c r="Y360" s="40">
        <v>6.0</v>
      </c>
      <c r="Z360" s="40">
        <v>1.45</v>
      </c>
      <c r="AA360" s="38" t="s">
        <v>92</v>
      </c>
      <c r="AB360" s="38" t="s">
        <v>93</v>
      </c>
      <c r="AC360" s="107" t="str">
        <f t="shared" si="65"/>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AD360" s="38" t="s">
        <v>95</v>
      </c>
      <c r="AE360" s="75" t="s">
        <v>3099</v>
      </c>
      <c r="AF360" s="70" t="s">
        <v>3100</v>
      </c>
      <c r="AG360" s="38" t="s">
        <v>98</v>
      </c>
      <c r="AH360" s="38" t="s">
        <v>99</v>
      </c>
      <c r="AI360" s="44" t="s">
        <v>100</v>
      </c>
      <c r="AJ360" s="44">
        <v>0.0</v>
      </c>
      <c r="AK360" s="63" t="str">
        <f t="shared" si="74"/>
        <v>https://getfile.dokpub.com/yandex/get/https://disk.yandex.ru/d/PhPoSxHQmbx6Hw/v1.mp4</v>
      </c>
      <c r="AL360" s="46" t="s">
        <v>102</v>
      </c>
      <c r="AM360" s="46" t="s">
        <v>103</v>
      </c>
      <c r="AN360" s="46" t="s">
        <v>104</v>
      </c>
      <c r="AO360" s="46" t="s">
        <v>105</v>
      </c>
      <c r="AP360" s="46" t="s">
        <v>106</v>
      </c>
      <c r="AQ360" s="46">
        <f t="shared" si="48"/>
        <v>13224</v>
      </c>
      <c r="AR360" s="47">
        <f t="shared" si="49"/>
        <v>0.24</v>
      </c>
      <c r="AS360" s="46" t="s">
        <v>107</v>
      </c>
      <c r="AT360" s="46" t="s">
        <v>108</v>
      </c>
      <c r="AU360" s="46" t="s">
        <v>109</v>
      </c>
      <c r="AV360" s="46" t="s">
        <v>110</v>
      </c>
      <c r="AW360" s="46" t="s">
        <v>111</v>
      </c>
      <c r="AX360" s="48" t="s">
        <v>112</v>
      </c>
      <c r="AY360" s="49">
        <v>1358.0</v>
      </c>
      <c r="AZ360" s="49">
        <v>1864.0</v>
      </c>
      <c r="BA360" s="126">
        <f>BA354*6</f>
        <v>4680</v>
      </c>
      <c r="BB360" s="127">
        <v>50.0</v>
      </c>
      <c r="BC360" s="127">
        <v>80.0</v>
      </c>
      <c r="BD360" s="51">
        <v>0.2</v>
      </c>
      <c r="BE360" s="127">
        <f t="shared" si="67"/>
        <v>2296.8</v>
      </c>
      <c r="BF360" s="150"/>
      <c r="BG360" s="151">
        <f t="shared" si="72"/>
        <v>3019.2</v>
      </c>
      <c r="BH360" s="53">
        <f t="shared" si="52"/>
        <v>2513.2</v>
      </c>
      <c r="BI360" s="153">
        <f t="shared" si="53"/>
        <v>0.2629049112</v>
      </c>
      <c r="BJ360" s="47">
        <f t="shared" si="54"/>
        <v>0.2188436085</v>
      </c>
      <c r="BK360" s="55">
        <f t="shared" si="55"/>
        <v>0.24</v>
      </c>
      <c r="BL360" s="56">
        <f t="shared" si="56"/>
        <v>13389</v>
      </c>
      <c r="BM360" s="57">
        <f t="shared" si="57"/>
        <v>0.3015311076</v>
      </c>
      <c r="BN360" s="46">
        <f t="shared" si="58"/>
        <v>96</v>
      </c>
      <c r="BO360" s="46">
        <v>25.0</v>
      </c>
      <c r="BP360" s="46">
        <v>7.0</v>
      </c>
      <c r="BQ360" s="47">
        <v>1.25</v>
      </c>
      <c r="BR360" s="46">
        <f t="shared" si="59"/>
        <v>862.5</v>
      </c>
      <c r="BS360" s="46">
        <f t="shared" si="60"/>
        <v>1001.5</v>
      </c>
      <c r="BT360" s="46" t="s">
        <v>188</v>
      </c>
      <c r="BU360" s="65"/>
      <c r="BV360" s="59"/>
      <c r="BW360" s="59"/>
      <c r="BX360" s="60"/>
      <c r="BY360" s="61" t="str">
        <f t="shared" si="75"/>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BZ360" s="66" t="s">
        <v>3173</v>
      </c>
      <c r="CA360" s="59" t="s">
        <v>3174</v>
      </c>
      <c r="CB360" s="62"/>
      <c r="CC360" s="59"/>
    </row>
    <row r="361" ht="31.5" customHeight="1">
      <c r="A361" s="73"/>
      <c r="B361" s="136" t="s">
        <v>3175</v>
      </c>
      <c r="C361" s="68" t="str">
        <f>IF('Стоп-лист'!C$19 = "стоп", "стоп" , "")</f>
        <v/>
      </c>
      <c r="D361" s="29">
        <f t="shared" si="73"/>
        <v>50</v>
      </c>
      <c r="E361" s="30" t="s">
        <v>3176</v>
      </c>
      <c r="F361" s="140" t="s">
        <v>3177</v>
      </c>
      <c r="G361" s="113" t="s">
        <v>3178</v>
      </c>
      <c r="H361" s="33">
        <v>20300.0</v>
      </c>
      <c r="I361" s="34">
        <v>0.34</v>
      </c>
      <c r="J361" s="35">
        <f t="shared" si="2"/>
        <v>13398</v>
      </c>
      <c r="K361" s="22" t="s">
        <v>3179</v>
      </c>
      <c r="L361" s="36" t="s">
        <v>84</v>
      </c>
      <c r="M361" s="36" t="s">
        <v>84</v>
      </c>
      <c r="N361" s="37" t="s">
        <v>85</v>
      </c>
      <c r="O361" s="72">
        <v>4900.0</v>
      </c>
      <c r="P361" s="72">
        <v>400.0</v>
      </c>
      <c r="Q361" s="72">
        <v>400.0</v>
      </c>
      <c r="R361" s="72">
        <v>600.0</v>
      </c>
      <c r="S361" s="43" t="s">
        <v>3180</v>
      </c>
      <c r="T361" s="70" t="s">
        <v>3097</v>
      </c>
      <c r="U361" s="38" t="s">
        <v>3098</v>
      </c>
      <c r="V361" s="38" t="s">
        <v>1938</v>
      </c>
      <c r="W361" s="38" t="s">
        <v>491</v>
      </c>
      <c r="X361" s="38">
        <v>395.0</v>
      </c>
      <c r="Y361" s="40">
        <v>7.0</v>
      </c>
      <c r="Z361" s="40">
        <v>1.45</v>
      </c>
      <c r="AA361" s="38" t="s">
        <v>92</v>
      </c>
      <c r="AB361" s="38" t="s">
        <v>93</v>
      </c>
      <c r="AC361" s="107" t="str">
        <f t="shared" si="65"/>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AD361" s="38" t="s">
        <v>95</v>
      </c>
      <c r="AE361" s="75" t="s">
        <v>3099</v>
      </c>
      <c r="AF361" s="70" t="s">
        <v>3100</v>
      </c>
      <c r="AG361" s="38" t="s">
        <v>98</v>
      </c>
      <c r="AH361" s="38" t="s">
        <v>99</v>
      </c>
      <c r="AI361" s="44" t="s">
        <v>100</v>
      </c>
      <c r="AJ361" s="44">
        <v>0.0</v>
      </c>
      <c r="AK361" s="63" t="str">
        <f t="shared" si="74"/>
        <v>https://getfile.dokpub.com/yandex/get/https://disk.yandex.ru/d/PhPoSxHQmbx6Hw/v1.mp4</v>
      </c>
      <c r="AL361" s="46" t="s">
        <v>102</v>
      </c>
      <c r="AM361" s="46" t="s">
        <v>103</v>
      </c>
      <c r="AN361" s="46" t="s">
        <v>104</v>
      </c>
      <c r="AO361" s="46" t="s">
        <v>105</v>
      </c>
      <c r="AP361" s="46" t="s">
        <v>106</v>
      </c>
      <c r="AQ361" s="46">
        <f t="shared" si="48"/>
        <v>15428</v>
      </c>
      <c r="AR361" s="47">
        <f t="shared" si="49"/>
        <v>0.24</v>
      </c>
      <c r="AS361" s="46" t="s">
        <v>107</v>
      </c>
      <c r="AT361" s="46" t="s">
        <v>108</v>
      </c>
      <c r="AU361" s="46" t="s">
        <v>109</v>
      </c>
      <c r="AV361" s="46" t="s">
        <v>110</v>
      </c>
      <c r="AW361" s="46" t="s">
        <v>111</v>
      </c>
      <c r="AX361" s="48" t="s">
        <v>112</v>
      </c>
      <c r="AY361" s="49">
        <v>1568.0</v>
      </c>
      <c r="AZ361" s="49">
        <v>2190.0</v>
      </c>
      <c r="BA361" s="126">
        <f>BA354*7</f>
        <v>5460</v>
      </c>
      <c r="BB361" s="127">
        <v>50.0</v>
      </c>
      <c r="BC361" s="127">
        <v>80.0</v>
      </c>
      <c r="BD361" s="51">
        <v>0.2</v>
      </c>
      <c r="BE361" s="127">
        <f t="shared" si="67"/>
        <v>2679.6</v>
      </c>
      <c r="BF361" s="150"/>
      <c r="BG361" s="151">
        <f t="shared" si="72"/>
        <v>3560.4</v>
      </c>
      <c r="BH361" s="53">
        <f t="shared" si="52"/>
        <v>2938.4</v>
      </c>
      <c r="BI361" s="153">
        <f t="shared" si="53"/>
        <v>0.2657411554</v>
      </c>
      <c r="BJ361" s="47">
        <f t="shared" si="54"/>
        <v>0.2193163159</v>
      </c>
      <c r="BK361" s="55">
        <f t="shared" si="55"/>
        <v>0.24</v>
      </c>
      <c r="BL361" s="56">
        <f t="shared" si="56"/>
        <v>15611</v>
      </c>
      <c r="BM361" s="57">
        <f t="shared" si="57"/>
        <v>0.3016334636</v>
      </c>
      <c r="BN361" s="46">
        <f t="shared" si="58"/>
        <v>96</v>
      </c>
      <c r="BO361" s="46">
        <v>25.0</v>
      </c>
      <c r="BP361" s="46">
        <v>7.0</v>
      </c>
      <c r="BQ361" s="47">
        <v>1.25</v>
      </c>
      <c r="BR361" s="46">
        <f t="shared" si="59"/>
        <v>862.5</v>
      </c>
      <c r="BS361" s="46">
        <f t="shared" si="60"/>
        <v>1327.5</v>
      </c>
      <c r="BT361" s="46" t="s">
        <v>196</v>
      </c>
      <c r="BU361" s="65"/>
      <c r="BV361" s="59"/>
      <c r="BW361" s="59"/>
      <c r="BX361" s="60"/>
      <c r="BY361" s="61" t="str">
        <f t="shared" si="75"/>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BZ361" s="66" t="s">
        <v>3181</v>
      </c>
      <c r="CA361" s="59" t="s">
        <v>3182</v>
      </c>
      <c r="CB361" s="62"/>
      <c r="CC361" s="59"/>
    </row>
    <row r="362" ht="30.75" customHeight="1">
      <c r="A362" s="73"/>
      <c r="B362" s="236" t="s">
        <v>3183</v>
      </c>
      <c r="C362" s="28" t="str">
        <f>IF(C364 = "стоп", "стоп" , "")</f>
        <v>стоп</v>
      </c>
      <c r="D362" s="29">
        <f t="shared" si="73"/>
        <v>0</v>
      </c>
      <c r="E362" s="30" t="s">
        <v>3184</v>
      </c>
      <c r="F362" s="108" t="s">
        <v>3185</v>
      </c>
      <c r="G362" s="113" t="s">
        <v>3186</v>
      </c>
      <c r="H362" s="33">
        <v>600.0</v>
      </c>
      <c r="I362" s="237">
        <v>0.5</v>
      </c>
      <c r="J362" s="35">
        <f t="shared" si="2"/>
        <v>300</v>
      </c>
      <c r="K362" s="58" t="s">
        <v>3187</v>
      </c>
      <c r="L362" s="36" t="s">
        <v>84</v>
      </c>
      <c r="M362" s="36" t="s">
        <v>84</v>
      </c>
      <c r="N362" s="37" t="s">
        <v>85</v>
      </c>
      <c r="O362" s="38">
        <v>100.0</v>
      </c>
      <c r="P362" s="38">
        <v>100.0</v>
      </c>
      <c r="Q362" s="38">
        <v>60.0</v>
      </c>
      <c r="R362" s="38">
        <v>270.0</v>
      </c>
      <c r="S362" s="39" t="s">
        <v>3188</v>
      </c>
      <c r="T362" s="70" t="s">
        <v>3189</v>
      </c>
      <c r="U362" s="38" t="s">
        <v>3190</v>
      </c>
      <c r="V362" s="38" t="s">
        <v>89</v>
      </c>
      <c r="W362" s="38" t="s">
        <v>589</v>
      </c>
      <c r="X362" s="38">
        <v>270.0</v>
      </c>
      <c r="Y362" s="40" t="s">
        <v>91</v>
      </c>
      <c r="Z362" s="38" t="s">
        <v>91</v>
      </c>
      <c r="AA362" s="238" t="s">
        <v>590</v>
      </c>
      <c r="AB362" s="38" t="s">
        <v>93</v>
      </c>
      <c r="AC362" s="107" t="str">
        <f t="shared" si="65"/>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AD362" s="38" t="s">
        <v>95</v>
      </c>
      <c r="AE362" s="75" t="s">
        <v>3191</v>
      </c>
      <c r="AF362" s="70" t="s">
        <v>3192</v>
      </c>
      <c r="AG362" s="38" t="s">
        <v>98</v>
      </c>
      <c r="AH362" s="38" t="s">
        <v>99</v>
      </c>
      <c r="AI362" s="44" t="s">
        <v>100</v>
      </c>
      <c r="AJ362" s="44">
        <v>0.0</v>
      </c>
      <c r="AK362" s="63" t="str">
        <f t="shared" si="74"/>
        <v>https://getfile.dokpub.com/yandex/get/https://disk.yandex.ru/d/pOoSUN2W3SsfcQ/v1.mp4</v>
      </c>
      <c r="AL362" s="46" t="s">
        <v>102</v>
      </c>
      <c r="AM362" s="46" t="s">
        <v>103</v>
      </c>
      <c r="AN362" s="46" t="s">
        <v>104</v>
      </c>
      <c r="AO362" s="46" t="s">
        <v>105</v>
      </c>
      <c r="AP362" s="46" t="s">
        <v>106</v>
      </c>
      <c r="AQ362" s="46">
        <f t="shared" si="48"/>
        <v>396</v>
      </c>
      <c r="AR362" s="47">
        <f t="shared" si="49"/>
        <v>0.34</v>
      </c>
      <c r="AS362" s="46" t="s">
        <v>107</v>
      </c>
      <c r="AT362" s="46" t="s">
        <v>108</v>
      </c>
      <c r="AU362" s="46" t="s">
        <v>109</v>
      </c>
      <c r="AV362" s="46" t="s">
        <v>110</v>
      </c>
      <c r="AW362" s="46" t="s">
        <v>111</v>
      </c>
      <c r="AX362" s="48" t="s">
        <v>112</v>
      </c>
      <c r="AY362" s="49">
        <v>77.0</v>
      </c>
      <c r="AZ362" s="49">
        <v>133.0</v>
      </c>
      <c r="BA362" s="86">
        <f>IFERROR(__xludf.DUMMYFUNCTION("IMPORTRANGE(""https://docs.google.com/spreadsheets/d/1K9FdSDDcIaIccULM3XeD8ehMwbjQB3kapl3RppOhYx4/edit?usp=sharing"",""D51"")"),53.0)</f>
        <v>53</v>
      </c>
      <c r="BB362" s="123">
        <v>10.0</v>
      </c>
      <c r="BC362" s="123">
        <v>10.0</v>
      </c>
      <c r="BD362" s="51">
        <v>0.2</v>
      </c>
      <c r="BE362" s="123">
        <f t="shared" si="67"/>
        <v>60</v>
      </c>
      <c r="BF362" s="147"/>
      <c r="BG362" s="148">
        <f t="shared" si="72"/>
        <v>90</v>
      </c>
      <c r="BH362" s="53">
        <f t="shared" si="52"/>
        <v>34</v>
      </c>
      <c r="BI362" s="149">
        <f t="shared" si="53"/>
        <v>0.3</v>
      </c>
      <c r="BJ362" s="47">
        <f t="shared" si="54"/>
        <v>0.1133333333</v>
      </c>
      <c r="BK362" s="55">
        <f t="shared" si="55"/>
        <v>0.34</v>
      </c>
      <c r="BL362" s="56">
        <f t="shared" si="56"/>
        <v>397</v>
      </c>
      <c r="BM362" s="57">
        <f t="shared" si="57"/>
        <v>0.2811083123</v>
      </c>
      <c r="BN362" s="46">
        <f t="shared" si="58"/>
        <v>1.62</v>
      </c>
      <c r="BO362" s="46">
        <v>25.0</v>
      </c>
      <c r="BP362" s="46">
        <v>7.0</v>
      </c>
      <c r="BQ362" s="47">
        <v>1.25</v>
      </c>
      <c r="BR362" s="46">
        <f t="shared" si="59"/>
        <v>40</v>
      </c>
      <c r="BS362" s="46">
        <f t="shared" si="60"/>
        <v>93</v>
      </c>
      <c r="BT362" s="46" t="s">
        <v>2538</v>
      </c>
      <c r="BU362" s="124"/>
      <c r="BV362" s="125" t="str">
        <f>IFERROR(__xludf.DUMMYFUNCTION("IMPORTRANGE(""https://docs.google.com/spreadsheets/d/1K9FdSDDcIaIccULM3XeD8ehMwbjQB3kapl3RppOhYx4/edit?usp=sharing"",""B51"")"),"21б/10 (И-221 Олдос) абрикосовый")</f>
        <v>21б/10 (И-221 Олдос) абрикосовый</v>
      </c>
      <c r="BW362" s="59" t="s">
        <v>593</v>
      </c>
      <c r="BX362" s="60"/>
      <c r="BY362" s="61" t="str">
        <f t="shared" si="75"/>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BZ362" s="66" t="s">
        <v>3193</v>
      </c>
      <c r="CA362" s="59" t="s">
        <v>3194</v>
      </c>
      <c r="CB362" s="62"/>
      <c r="CC362" s="59"/>
    </row>
    <row r="363" ht="36.0" customHeight="1">
      <c r="A363" s="73"/>
      <c r="B363" s="239" t="s">
        <v>3195</v>
      </c>
      <c r="C363" s="28" t="str">
        <f>IF(C364 = "стоп", "стоп" , "")</f>
        <v>стоп</v>
      </c>
      <c r="D363" s="29">
        <f t="shared" si="73"/>
        <v>0</v>
      </c>
      <c r="E363" s="30" t="s">
        <v>3196</v>
      </c>
      <c r="F363" s="104" t="s">
        <v>3197</v>
      </c>
      <c r="G363" s="113" t="s">
        <v>3198</v>
      </c>
      <c r="H363" s="33">
        <v>900.0</v>
      </c>
      <c r="I363" s="237">
        <v>0.54</v>
      </c>
      <c r="J363" s="35">
        <f t="shared" si="2"/>
        <v>414</v>
      </c>
      <c r="K363" s="58" t="s">
        <v>3199</v>
      </c>
      <c r="L363" s="36" t="s">
        <v>84</v>
      </c>
      <c r="M363" s="36" t="s">
        <v>84</v>
      </c>
      <c r="N363" s="37" t="s">
        <v>85</v>
      </c>
      <c r="O363" s="38">
        <v>165.0</v>
      </c>
      <c r="P363" s="38">
        <v>140.0</v>
      </c>
      <c r="Q363" s="38">
        <v>90.0</v>
      </c>
      <c r="R363" s="38">
        <v>210.0</v>
      </c>
      <c r="S363" s="39" t="s">
        <v>3200</v>
      </c>
      <c r="T363" s="70" t="s">
        <v>3189</v>
      </c>
      <c r="U363" s="38" t="s">
        <v>3190</v>
      </c>
      <c r="V363" s="38" t="s">
        <v>89</v>
      </c>
      <c r="W363" s="38" t="s">
        <v>589</v>
      </c>
      <c r="X363" s="38">
        <v>270.0</v>
      </c>
      <c r="Y363" s="40" t="s">
        <v>91</v>
      </c>
      <c r="Z363" s="38">
        <v>1.0</v>
      </c>
      <c r="AA363" s="238" t="s">
        <v>590</v>
      </c>
      <c r="AB363" s="38" t="s">
        <v>93</v>
      </c>
      <c r="AC363" s="107" t="str">
        <f t="shared" si="65"/>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AD363" s="38" t="s">
        <v>95</v>
      </c>
      <c r="AE363" s="75" t="s">
        <v>3191</v>
      </c>
      <c r="AF363" s="70" t="s">
        <v>3192</v>
      </c>
      <c r="AG363" s="38" t="s">
        <v>98</v>
      </c>
      <c r="AH363" s="38" t="s">
        <v>99</v>
      </c>
      <c r="AI363" s="44" t="s">
        <v>100</v>
      </c>
      <c r="AJ363" s="44">
        <v>0.0</v>
      </c>
      <c r="AK363" s="63" t="str">
        <f t="shared" si="74"/>
        <v>https://getfile.dokpub.com/yandex/get/https://disk.yandex.ru/d/pOoSUN2W3SsfcQ/v1.mp4</v>
      </c>
      <c r="AL363" s="46" t="s">
        <v>102</v>
      </c>
      <c r="AM363" s="46" t="s">
        <v>103</v>
      </c>
      <c r="AN363" s="46" t="s">
        <v>104</v>
      </c>
      <c r="AO363" s="46" t="s">
        <v>105</v>
      </c>
      <c r="AP363" s="46" t="s">
        <v>106</v>
      </c>
      <c r="AQ363" s="46">
        <f t="shared" si="48"/>
        <v>522</v>
      </c>
      <c r="AR363" s="47">
        <f t="shared" si="49"/>
        <v>0.42</v>
      </c>
      <c r="AS363" s="46" t="s">
        <v>107</v>
      </c>
      <c r="AT363" s="46" t="s">
        <v>108</v>
      </c>
      <c r="AU363" s="46" t="s">
        <v>109</v>
      </c>
      <c r="AV363" s="46" t="s">
        <v>110</v>
      </c>
      <c r="AW363" s="46" t="s">
        <v>111</v>
      </c>
      <c r="AX363" s="48" t="s">
        <v>112</v>
      </c>
      <c r="AY363" s="49">
        <v>89.0</v>
      </c>
      <c r="AZ363" s="49">
        <v>146.0</v>
      </c>
      <c r="BA363" s="126">
        <f>BA362*2</f>
        <v>106</v>
      </c>
      <c r="BB363" s="127">
        <v>10.0</v>
      </c>
      <c r="BC363" s="127">
        <v>10.0</v>
      </c>
      <c r="BD363" s="51">
        <v>0.2</v>
      </c>
      <c r="BE363" s="127">
        <f t="shared" si="67"/>
        <v>82.8</v>
      </c>
      <c r="BF363" s="150"/>
      <c r="BG363" s="151">
        <f t="shared" si="72"/>
        <v>116.2</v>
      </c>
      <c r="BH363" s="53">
        <f t="shared" si="52"/>
        <v>59.2</v>
      </c>
      <c r="BI363" s="152">
        <f t="shared" si="53"/>
        <v>0.2806763285</v>
      </c>
      <c r="BJ363" s="47">
        <f t="shared" si="54"/>
        <v>0.1429951691</v>
      </c>
      <c r="BK363" s="55">
        <f t="shared" si="55"/>
        <v>0.42</v>
      </c>
      <c r="BL363" s="56">
        <f t="shared" si="56"/>
        <v>529</v>
      </c>
      <c r="BM363" s="57">
        <f t="shared" si="57"/>
        <v>0.2858223062</v>
      </c>
      <c r="BN363" s="46">
        <f t="shared" si="58"/>
        <v>2.646</v>
      </c>
      <c r="BO363" s="46">
        <v>25.0</v>
      </c>
      <c r="BP363" s="46">
        <v>7.0</v>
      </c>
      <c r="BQ363" s="47">
        <v>1.25</v>
      </c>
      <c r="BR363" s="46">
        <f t="shared" si="59"/>
        <v>48.75</v>
      </c>
      <c r="BS363" s="46">
        <f t="shared" si="60"/>
        <v>97.25</v>
      </c>
      <c r="BT363" s="46" t="s">
        <v>2547</v>
      </c>
      <c r="BU363" s="65"/>
      <c r="BV363" s="59"/>
      <c r="BW363" s="59"/>
      <c r="BX363" s="60"/>
      <c r="BY363" s="61" t="str">
        <f t="shared" si="75"/>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BZ363" s="66" t="s">
        <v>3201</v>
      </c>
      <c r="CA363" s="59" t="s">
        <v>3202</v>
      </c>
      <c r="CB363" s="62"/>
      <c r="CC363" s="59"/>
    </row>
    <row r="364" ht="35.25" customHeight="1">
      <c r="A364" s="73"/>
      <c r="B364" s="136" t="s">
        <v>3203</v>
      </c>
      <c r="C364" s="68" t="str">
        <f>IF('Стоп-лист'!D$48 = "стоп", "стоп" , "")</f>
        <v>стоп</v>
      </c>
      <c r="D364" s="29">
        <f t="shared" si="73"/>
        <v>0</v>
      </c>
      <c r="E364" s="30" t="s">
        <v>3204</v>
      </c>
      <c r="F364" s="104" t="s">
        <v>3205</v>
      </c>
      <c r="G364" s="113" t="s">
        <v>3206</v>
      </c>
      <c r="H364" s="33">
        <v>1300.0</v>
      </c>
      <c r="I364" s="237">
        <v>0.55</v>
      </c>
      <c r="J364" s="35">
        <f t="shared" si="2"/>
        <v>585</v>
      </c>
      <c r="K364" s="58" t="s">
        <v>3207</v>
      </c>
      <c r="L364" s="36" t="s">
        <v>84</v>
      </c>
      <c r="M364" s="36" t="s">
        <v>84</v>
      </c>
      <c r="N364" s="37" t="s">
        <v>85</v>
      </c>
      <c r="O364" s="38">
        <v>230.0</v>
      </c>
      <c r="P364" s="38">
        <v>230.0</v>
      </c>
      <c r="Q364" s="38">
        <v>110.0</v>
      </c>
      <c r="R364" s="38">
        <v>220.0</v>
      </c>
      <c r="S364" s="39" t="s">
        <v>3208</v>
      </c>
      <c r="T364" s="70" t="s">
        <v>3189</v>
      </c>
      <c r="U364" s="38" t="s">
        <v>3190</v>
      </c>
      <c r="V364" s="38" t="s">
        <v>89</v>
      </c>
      <c r="W364" s="38" t="s">
        <v>589</v>
      </c>
      <c r="X364" s="38">
        <v>270.0</v>
      </c>
      <c r="Y364" s="40" t="s">
        <v>91</v>
      </c>
      <c r="Z364" s="38">
        <v>1.5</v>
      </c>
      <c r="AA364" s="238" t="s">
        <v>590</v>
      </c>
      <c r="AB364" s="38" t="s">
        <v>93</v>
      </c>
      <c r="AC364" s="107" t="str">
        <f t="shared" si="65"/>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AD364" s="38" t="s">
        <v>95</v>
      </c>
      <c r="AE364" s="75" t="s">
        <v>3191</v>
      </c>
      <c r="AF364" s="70" t="s">
        <v>3192</v>
      </c>
      <c r="AG364" s="38" t="s">
        <v>98</v>
      </c>
      <c r="AH364" s="38" t="s">
        <v>99</v>
      </c>
      <c r="AI364" s="44" t="s">
        <v>100</v>
      </c>
      <c r="AJ364" s="44">
        <v>0.0</v>
      </c>
      <c r="AK364" s="63" t="str">
        <f t="shared" si="74"/>
        <v>https://getfile.dokpub.com/yandex/get/https://disk.yandex.ru/d/pOoSUN2W3SsfcQ/v1.mp4</v>
      </c>
      <c r="AL364" s="46" t="s">
        <v>102</v>
      </c>
      <c r="AM364" s="46" t="s">
        <v>103</v>
      </c>
      <c r="AN364" s="46" t="s">
        <v>104</v>
      </c>
      <c r="AO364" s="46" t="s">
        <v>105</v>
      </c>
      <c r="AP364" s="46" t="s">
        <v>106</v>
      </c>
      <c r="AQ364" s="46">
        <f t="shared" si="48"/>
        <v>702</v>
      </c>
      <c r="AR364" s="47">
        <f t="shared" si="49"/>
        <v>0.46</v>
      </c>
      <c r="AS364" s="46" t="s">
        <v>107</v>
      </c>
      <c r="AT364" s="46" t="s">
        <v>108</v>
      </c>
      <c r="AU364" s="46" t="s">
        <v>109</v>
      </c>
      <c r="AV364" s="46" t="s">
        <v>110</v>
      </c>
      <c r="AW364" s="46" t="s">
        <v>111</v>
      </c>
      <c r="AX364" s="48" t="s">
        <v>112</v>
      </c>
      <c r="AY364" s="49">
        <v>110.0</v>
      </c>
      <c r="AZ364" s="49">
        <v>173.0</v>
      </c>
      <c r="BA364" s="126">
        <f>BA362*3</f>
        <v>159</v>
      </c>
      <c r="BB364" s="127">
        <v>15.0</v>
      </c>
      <c r="BC364" s="127">
        <v>15.0</v>
      </c>
      <c r="BD364" s="51">
        <v>0.2</v>
      </c>
      <c r="BE364" s="127">
        <f t="shared" si="67"/>
        <v>117</v>
      </c>
      <c r="BF364" s="150"/>
      <c r="BG364" s="151">
        <f t="shared" si="72"/>
        <v>169</v>
      </c>
      <c r="BH364" s="53">
        <f t="shared" si="52"/>
        <v>106</v>
      </c>
      <c r="BI364" s="153">
        <f t="shared" si="53"/>
        <v>0.2888888889</v>
      </c>
      <c r="BJ364" s="47">
        <f t="shared" si="54"/>
        <v>0.1811965812</v>
      </c>
      <c r="BK364" s="55">
        <f t="shared" si="55"/>
        <v>0.46</v>
      </c>
      <c r="BL364" s="56">
        <f t="shared" si="56"/>
        <v>714</v>
      </c>
      <c r="BM364" s="57">
        <f t="shared" si="57"/>
        <v>0.2929971989</v>
      </c>
      <c r="BN364" s="46">
        <f t="shared" si="58"/>
        <v>5.566</v>
      </c>
      <c r="BO364" s="46">
        <v>25.0</v>
      </c>
      <c r="BP364" s="46">
        <v>7.0</v>
      </c>
      <c r="BQ364" s="47">
        <v>1.25</v>
      </c>
      <c r="BR364" s="46">
        <f t="shared" si="59"/>
        <v>75</v>
      </c>
      <c r="BS364" s="46">
        <f t="shared" si="60"/>
        <v>98</v>
      </c>
      <c r="BT364" s="46" t="s">
        <v>2556</v>
      </c>
      <c r="BU364" s="65"/>
      <c r="BV364" s="59"/>
      <c r="BW364" s="59"/>
      <c r="BX364" s="60"/>
      <c r="BY364" s="61" t="str">
        <f t="shared" si="75"/>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BZ364" s="66" t="s">
        <v>3209</v>
      </c>
      <c r="CA364" s="59" t="s">
        <v>3210</v>
      </c>
      <c r="CB364" s="62"/>
      <c r="CC364" s="59"/>
    </row>
    <row r="365" ht="33.0" customHeight="1">
      <c r="A365" s="73"/>
      <c r="B365" s="240" t="s">
        <v>3211</v>
      </c>
      <c r="C365" s="68" t="str">
        <f>IF('Стоп-лист'!C$48 = "стоп", "стоп" , "")</f>
        <v>стоп</v>
      </c>
      <c r="D365" s="29">
        <f t="shared" si="73"/>
        <v>0</v>
      </c>
      <c r="E365" s="30" t="s">
        <v>3212</v>
      </c>
      <c r="F365" s="104" t="s">
        <v>3213</v>
      </c>
      <c r="G365" s="113" t="s">
        <v>3214</v>
      </c>
      <c r="H365" s="33">
        <v>2300.0</v>
      </c>
      <c r="I365" s="237">
        <v>0.58</v>
      </c>
      <c r="J365" s="35">
        <f t="shared" si="2"/>
        <v>966</v>
      </c>
      <c r="K365" s="58" t="s">
        <v>3215</v>
      </c>
      <c r="L365" s="36" t="s">
        <v>84</v>
      </c>
      <c r="M365" s="36" t="s">
        <v>84</v>
      </c>
      <c r="N365" s="37" t="s">
        <v>85</v>
      </c>
      <c r="O365" s="38">
        <v>450.0</v>
      </c>
      <c r="P365" s="38">
        <v>160.0</v>
      </c>
      <c r="Q365" s="38">
        <v>150.0</v>
      </c>
      <c r="R365" s="38">
        <v>240.0</v>
      </c>
      <c r="S365" s="39" t="s">
        <v>3216</v>
      </c>
      <c r="T365" s="70" t="s">
        <v>3189</v>
      </c>
      <c r="U365" s="38" t="s">
        <v>3190</v>
      </c>
      <c r="V365" s="38" t="s">
        <v>89</v>
      </c>
      <c r="W365" s="38" t="s">
        <v>589</v>
      </c>
      <c r="X365" s="38">
        <v>270.0</v>
      </c>
      <c r="Y365" s="40">
        <v>1.0</v>
      </c>
      <c r="Z365" s="38">
        <v>1.0</v>
      </c>
      <c r="AA365" s="238" t="s">
        <v>590</v>
      </c>
      <c r="AB365" s="38" t="s">
        <v>93</v>
      </c>
      <c r="AC365" s="107" t="str">
        <f t="shared" si="65"/>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AD365" s="38" t="s">
        <v>95</v>
      </c>
      <c r="AE365" s="75" t="s">
        <v>3191</v>
      </c>
      <c r="AF365" s="70" t="s">
        <v>3192</v>
      </c>
      <c r="AG365" s="38" t="s">
        <v>98</v>
      </c>
      <c r="AH365" s="38" t="s">
        <v>99</v>
      </c>
      <c r="AI365" s="44" t="s">
        <v>100</v>
      </c>
      <c r="AJ365" s="44">
        <v>0.0</v>
      </c>
      <c r="AK365" s="63" t="str">
        <f t="shared" si="74"/>
        <v>https://getfile.dokpub.com/yandex/get/https://disk.yandex.ru/d/pOoSUN2W3SsfcQ/v1.mp4</v>
      </c>
      <c r="AL365" s="46" t="s">
        <v>102</v>
      </c>
      <c r="AM365" s="46" t="s">
        <v>103</v>
      </c>
      <c r="AN365" s="46" t="s">
        <v>104</v>
      </c>
      <c r="AO365" s="46" t="s">
        <v>105</v>
      </c>
      <c r="AP365" s="46" t="s">
        <v>106</v>
      </c>
      <c r="AQ365" s="46">
        <f t="shared" si="48"/>
        <v>1127</v>
      </c>
      <c r="AR365" s="47">
        <f t="shared" si="49"/>
        <v>0.51</v>
      </c>
      <c r="AS365" s="46" t="s">
        <v>107</v>
      </c>
      <c r="AT365" s="46" t="s">
        <v>108</v>
      </c>
      <c r="AU365" s="46" t="s">
        <v>109</v>
      </c>
      <c r="AV365" s="46" t="s">
        <v>110</v>
      </c>
      <c r="AW365" s="46" t="s">
        <v>111</v>
      </c>
      <c r="AX365" s="48" t="s">
        <v>112</v>
      </c>
      <c r="AY365" s="49">
        <v>148.0</v>
      </c>
      <c r="AZ365" s="49">
        <v>217.0</v>
      </c>
      <c r="BA365" s="126">
        <f>BA364*2</f>
        <v>318</v>
      </c>
      <c r="BB365" s="127">
        <v>20.0</v>
      </c>
      <c r="BC365" s="127">
        <v>20.0</v>
      </c>
      <c r="BD365" s="51">
        <v>0.2</v>
      </c>
      <c r="BE365" s="127">
        <f t="shared" si="67"/>
        <v>193.2</v>
      </c>
      <c r="BF365" s="150"/>
      <c r="BG365" s="151">
        <f t="shared" si="72"/>
        <v>266.8</v>
      </c>
      <c r="BH365" s="53">
        <f t="shared" si="52"/>
        <v>197.8</v>
      </c>
      <c r="BI365" s="153">
        <f t="shared" si="53"/>
        <v>0.2761904762</v>
      </c>
      <c r="BJ365" s="47">
        <f t="shared" si="54"/>
        <v>0.2047619048</v>
      </c>
      <c r="BK365" s="55">
        <f t="shared" si="55"/>
        <v>0.51</v>
      </c>
      <c r="BL365" s="56">
        <f t="shared" si="56"/>
        <v>1146</v>
      </c>
      <c r="BM365" s="57">
        <f t="shared" si="57"/>
        <v>0.2982547993</v>
      </c>
      <c r="BN365" s="46">
        <f t="shared" si="58"/>
        <v>5.76</v>
      </c>
      <c r="BO365" s="46">
        <v>25.0</v>
      </c>
      <c r="BP365" s="46">
        <v>7.0</v>
      </c>
      <c r="BQ365" s="47">
        <v>1.25</v>
      </c>
      <c r="BR365" s="46">
        <f t="shared" si="59"/>
        <v>75</v>
      </c>
      <c r="BS365" s="46">
        <f t="shared" si="60"/>
        <v>142</v>
      </c>
      <c r="BT365" s="46" t="s">
        <v>2565</v>
      </c>
      <c r="BU365" s="65"/>
      <c r="BV365" s="59"/>
      <c r="BW365" s="59"/>
      <c r="BX365" s="60"/>
      <c r="BY365" s="61" t="str">
        <f t="shared" si="75"/>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BZ365" s="66" t="s">
        <v>3217</v>
      </c>
      <c r="CA365" s="59" t="s">
        <v>3218</v>
      </c>
      <c r="CB365" s="62"/>
      <c r="CC365" s="59"/>
    </row>
    <row r="366" ht="35.25" customHeight="1">
      <c r="A366" s="73"/>
      <c r="B366" s="240" t="s">
        <v>3219</v>
      </c>
      <c r="C366" s="68" t="str">
        <f>IF('Стоп-лист'!C$48 = "стоп", "стоп" , "")</f>
        <v>стоп</v>
      </c>
      <c r="D366" s="29">
        <f t="shared" si="73"/>
        <v>0</v>
      </c>
      <c r="E366" s="30" t="s">
        <v>3220</v>
      </c>
      <c r="F366" s="104" t="s">
        <v>3221</v>
      </c>
      <c r="G366" s="113" t="s">
        <v>3222</v>
      </c>
      <c r="H366" s="33">
        <v>3400.0</v>
      </c>
      <c r="I366" s="237">
        <v>0.45</v>
      </c>
      <c r="J366" s="35">
        <f t="shared" si="2"/>
        <v>1870</v>
      </c>
      <c r="K366" s="22" t="s">
        <v>3223</v>
      </c>
      <c r="L366" s="36" t="s">
        <v>84</v>
      </c>
      <c r="M366" s="36" t="s">
        <v>84</v>
      </c>
      <c r="N366" s="37" t="s">
        <v>85</v>
      </c>
      <c r="O366" s="38">
        <v>640.0</v>
      </c>
      <c r="P366" s="38">
        <v>210.0</v>
      </c>
      <c r="Q366" s="38">
        <v>170.0</v>
      </c>
      <c r="R366" s="38">
        <v>220.0</v>
      </c>
      <c r="S366" s="39" t="s">
        <v>3224</v>
      </c>
      <c r="T366" s="70" t="s">
        <v>3189</v>
      </c>
      <c r="U366" s="38" t="s">
        <v>3190</v>
      </c>
      <c r="V366" s="38" t="s">
        <v>89</v>
      </c>
      <c r="W366" s="38" t="s">
        <v>589</v>
      </c>
      <c r="X366" s="38">
        <v>270.0</v>
      </c>
      <c r="Y366" s="40">
        <v>1.5</v>
      </c>
      <c r="Z366" s="38">
        <v>1.5</v>
      </c>
      <c r="AA366" s="238" t="s">
        <v>590</v>
      </c>
      <c r="AB366" s="38" t="s">
        <v>93</v>
      </c>
      <c r="AC366" s="107" t="str">
        <f t="shared" si="65"/>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AD366" s="38" t="s">
        <v>95</v>
      </c>
      <c r="AE366" s="75" t="s">
        <v>3191</v>
      </c>
      <c r="AF366" s="70" t="s">
        <v>3192</v>
      </c>
      <c r="AG366" s="38" t="s">
        <v>98</v>
      </c>
      <c r="AH366" s="38" t="s">
        <v>99</v>
      </c>
      <c r="AI366" s="44" t="s">
        <v>100</v>
      </c>
      <c r="AJ366" s="44">
        <v>0.0</v>
      </c>
      <c r="AK366" s="63" t="str">
        <f t="shared" si="74"/>
        <v>https://getfile.dokpub.com/yandex/get/https://disk.yandex.ru/d/pOoSUN2W3SsfcQ/v1.mp4</v>
      </c>
      <c r="AL366" s="46" t="s">
        <v>102</v>
      </c>
      <c r="AM366" s="46" t="s">
        <v>103</v>
      </c>
      <c r="AN366" s="46" t="s">
        <v>104</v>
      </c>
      <c r="AO366" s="46" t="s">
        <v>105</v>
      </c>
      <c r="AP366" s="46" t="s">
        <v>106</v>
      </c>
      <c r="AQ366" s="46">
        <f t="shared" si="48"/>
        <v>1870</v>
      </c>
      <c r="AR366" s="47">
        <f t="shared" si="49"/>
        <v>0.45</v>
      </c>
      <c r="AS366" s="46" t="s">
        <v>107</v>
      </c>
      <c r="AT366" s="46" t="s">
        <v>108</v>
      </c>
      <c r="AU366" s="46" t="s">
        <v>109</v>
      </c>
      <c r="AV366" s="46" t="s">
        <v>110</v>
      </c>
      <c r="AW366" s="46" t="s">
        <v>111</v>
      </c>
      <c r="AX366" s="48" t="s">
        <v>155</v>
      </c>
      <c r="AY366" s="49" t="s">
        <v>1413</v>
      </c>
      <c r="AZ366" s="49" t="s">
        <v>1413</v>
      </c>
      <c r="BA366" s="126">
        <f>BA364*3</f>
        <v>477</v>
      </c>
      <c r="BB366" s="127">
        <v>30.0</v>
      </c>
      <c r="BC366" s="127">
        <v>30.0</v>
      </c>
      <c r="BD366" s="51">
        <v>0.2</v>
      </c>
      <c r="BE366" s="127">
        <f t="shared" si="67"/>
        <v>374</v>
      </c>
      <c r="BF366" s="150"/>
      <c r="BG366" s="151" t="str">
        <f t="shared" si="72"/>
        <v>#VALUE!</v>
      </c>
      <c r="BH366" s="46" t="str">
        <f t="shared" si="52"/>
        <v>#VALUE!</v>
      </c>
      <c r="BI366" s="153" t="str">
        <f t="shared" si="53"/>
        <v>#VALUE!</v>
      </c>
      <c r="BJ366" s="47" t="str">
        <f t="shared" si="54"/>
        <v>#VALUE!</v>
      </c>
      <c r="BK366" s="55">
        <f t="shared" si="55"/>
        <v>0.45</v>
      </c>
      <c r="BL366" s="56" t="str">
        <f t="shared" si="56"/>
        <v>#VALUE!</v>
      </c>
      <c r="BM366" s="57" t="str">
        <f t="shared" si="57"/>
        <v>#VALUE!</v>
      </c>
      <c r="BN366" s="46">
        <f t="shared" si="58"/>
        <v>7.854</v>
      </c>
      <c r="BO366" s="46">
        <v>25.0</v>
      </c>
      <c r="BP366" s="46">
        <v>7.0</v>
      </c>
      <c r="BQ366" s="47">
        <v>1.25</v>
      </c>
      <c r="BR366" s="46">
        <f t="shared" si="59"/>
        <v>92.5</v>
      </c>
      <c r="BS366" s="46" t="str">
        <f t="shared" si="60"/>
        <v>#VALUE!</v>
      </c>
      <c r="BT366" s="46" t="s">
        <v>2574</v>
      </c>
      <c r="BU366" s="65"/>
      <c r="BV366" s="59"/>
      <c r="BW366" s="59"/>
      <c r="BX366" s="60"/>
      <c r="BY366" s="61" t="str">
        <f t="shared" si="75"/>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BZ366" s="66"/>
      <c r="CA366" s="59" t="s">
        <v>3225</v>
      </c>
      <c r="CB366" s="62"/>
      <c r="CC366" s="59"/>
    </row>
    <row r="367" ht="30.0" customHeight="1">
      <c r="A367" s="73"/>
      <c r="B367" s="236" t="s">
        <v>3226</v>
      </c>
      <c r="C367" s="28" t="str">
        <f>IF(C369 = "стоп", "стоп" , "")</f>
        <v>стоп</v>
      </c>
      <c r="D367" s="29">
        <f t="shared" si="73"/>
        <v>0</v>
      </c>
      <c r="E367" s="30" t="s">
        <v>3227</v>
      </c>
      <c r="F367" s="104" t="s">
        <v>3228</v>
      </c>
      <c r="G367" s="113" t="s">
        <v>3229</v>
      </c>
      <c r="H367" s="33">
        <v>700.0</v>
      </c>
      <c r="I367" s="237">
        <v>0.36</v>
      </c>
      <c r="J367" s="35">
        <f t="shared" si="2"/>
        <v>448</v>
      </c>
      <c r="K367" s="22" t="s">
        <v>3230</v>
      </c>
      <c r="L367" s="36" t="s">
        <v>84</v>
      </c>
      <c r="M367" s="36" t="s">
        <v>84</v>
      </c>
      <c r="N367" s="37" t="s">
        <v>85</v>
      </c>
      <c r="O367" s="38">
        <v>200.0</v>
      </c>
      <c r="P367" s="38">
        <v>130.0</v>
      </c>
      <c r="Q367" s="38">
        <v>90.0</v>
      </c>
      <c r="R367" s="38">
        <v>150.0</v>
      </c>
      <c r="S367" s="39" t="s">
        <v>3231</v>
      </c>
      <c r="T367" s="70" t="s">
        <v>3232</v>
      </c>
      <c r="U367" s="38" t="s">
        <v>3233</v>
      </c>
      <c r="V367" s="38" t="s">
        <v>2225</v>
      </c>
      <c r="W367" s="38" t="s">
        <v>491</v>
      </c>
      <c r="X367" s="38">
        <v>405.0</v>
      </c>
      <c r="Y367" s="40" t="s">
        <v>91</v>
      </c>
      <c r="Z367" s="40" t="s">
        <v>1940</v>
      </c>
      <c r="AA367" s="38" t="s">
        <v>92</v>
      </c>
      <c r="AB367" s="38" t="s">
        <v>93</v>
      </c>
      <c r="AC367" s="107" t="str">
        <f t="shared" si="65"/>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AD367" s="38" t="s">
        <v>95</v>
      </c>
      <c r="AE367" s="75" t="s">
        <v>3234</v>
      </c>
      <c r="AF367" s="70" t="s">
        <v>3235</v>
      </c>
      <c r="AG367" s="38" t="s">
        <v>98</v>
      </c>
      <c r="AH367" s="38" t="s">
        <v>99</v>
      </c>
      <c r="AI367" s="44" t="s">
        <v>100</v>
      </c>
      <c r="AJ367" s="44">
        <v>0.0</v>
      </c>
      <c r="AK367" s="63" t="str">
        <f t="shared" si="74"/>
        <v>https://getfile.dokpub.com/yandex/get/https://disk.yandex.ru/d/IjYQGLnnqpxtag/v1.mp4</v>
      </c>
      <c r="AL367" s="46" t="s">
        <v>102</v>
      </c>
      <c r="AM367" s="46" t="s">
        <v>103</v>
      </c>
      <c r="AN367" s="46" t="s">
        <v>104</v>
      </c>
      <c r="AO367" s="46" t="s">
        <v>105</v>
      </c>
      <c r="AP367" s="46" t="s">
        <v>106</v>
      </c>
      <c r="AQ367" s="46">
        <f t="shared" si="48"/>
        <v>553</v>
      </c>
      <c r="AR367" s="47">
        <f t="shared" si="49"/>
        <v>0.21</v>
      </c>
      <c r="AS367" s="46" t="s">
        <v>107</v>
      </c>
      <c r="AT367" s="46" t="s">
        <v>108</v>
      </c>
      <c r="AU367" s="46" t="s">
        <v>109</v>
      </c>
      <c r="AV367" s="46" t="s">
        <v>110</v>
      </c>
      <c r="AW367" s="46" t="s">
        <v>111</v>
      </c>
      <c r="AX367" s="48" t="s">
        <v>112</v>
      </c>
      <c r="AY367" s="49">
        <v>81.0</v>
      </c>
      <c r="AZ367" s="49">
        <v>137.0</v>
      </c>
      <c r="BA367" s="86">
        <f>IFERROR(__xludf.DUMMYFUNCTION("IMPORTRANGE(""https://docs.google.com/spreadsheets/d/1K9FdSDDcIaIccULM3XeD8ehMwbjQB3kapl3RppOhYx4/edit?usp=sharing"",""D31"")"),126.0)</f>
        <v>126</v>
      </c>
      <c r="BB367" s="123">
        <v>10.0</v>
      </c>
      <c r="BC367" s="123">
        <v>10.0</v>
      </c>
      <c r="BD367" s="51">
        <v>0.2</v>
      </c>
      <c r="BE367" s="123">
        <f t="shared" si="67"/>
        <v>89.6</v>
      </c>
      <c r="BF367" s="147"/>
      <c r="BG367" s="148">
        <f t="shared" si="72"/>
        <v>131.4</v>
      </c>
      <c r="BH367" s="53">
        <f t="shared" si="52"/>
        <v>75.4</v>
      </c>
      <c r="BI367" s="222">
        <f t="shared" si="53"/>
        <v>0.2933035714</v>
      </c>
      <c r="BJ367" s="47">
        <f t="shared" si="54"/>
        <v>0.1683035714</v>
      </c>
      <c r="BK367" s="55">
        <f t="shared" si="55"/>
        <v>0.21</v>
      </c>
      <c r="BL367" s="56">
        <f t="shared" si="56"/>
        <v>556</v>
      </c>
      <c r="BM367" s="57">
        <f t="shared" si="57"/>
        <v>0.2910071942</v>
      </c>
      <c r="BN367" s="46">
        <f t="shared" si="58"/>
        <v>1.755</v>
      </c>
      <c r="BO367" s="46">
        <v>25.0</v>
      </c>
      <c r="BP367" s="46">
        <v>7.0</v>
      </c>
      <c r="BQ367" s="47">
        <v>1.25</v>
      </c>
      <c r="BR367" s="46">
        <f t="shared" si="59"/>
        <v>40</v>
      </c>
      <c r="BS367" s="46">
        <f t="shared" si="60"/>
        <v>97</v>
      </c>
      <c r="BT367" s="46" t="s">
        <v>2538</v>
      </c>
      <c r="BU367" s="124"/>
      <c r="BV367" s="125" t="str">
        <f>IFERROR(__xludf.DUMMYFUNCTION("IMPORTRANGE(""https://docs.google.com/spreadsheets/d/1K9FdSDDcIaIccULM3XeD8ehMwbjQB3kapl3RppOhYx4/edit?usp=sharing"",""B31"")"),"ИД-121")</f>
        <v>ИД-121</v>
      </c>
      <c r="BW367" s="59" t="s">
        <v>3236</v>
      </c>
      <c r="BX367" s="60"/>
      <c r="BY367" s="61" t="str">
        <f t="shared" si="75"/>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BZ367" s="66" t="s">
        <v>3237</v>
      </c>
      <c r="CA367" s="59" t="s">
        <v>3238</v>
      </c>
      <c r="CB367" s="62"/>
      <c r="CC367" s="59"/>
    </row>
    <row r="368" ht="30.0" customHeight="1">
      <c r="A368" s="73"/>
      <c r="B368" s="236" t="s">
        <v>3239</v>
      </c>
      <c r="C368" s="28" t="str">
        <f>IF(C369 = "стоп", "стоп" , "")</f>
        <v>стоп</v>
      </c>
      <c r="D368" s="29">
        <f t="shared" si="73"/>
        <v>0</v>
      </c>
      <c r="E368" s="30" t="s">
        <v>3240</v>
      </c>
      <c r="F368" s="104" t="s">
        <v>3241</v>
      </c>
      <c r="G368" s="113" t="s">
        <v>3242</v>
      </c>
      <c r="H368" s="33">
        <v>1100.0</v>
      </c>
      <c r="I368" s="34">
        <v>0.32999999999999996</v>
      </c>
      <c r="J368" s="35">
        <f t="shared" si="2"/>
        <v>737</v>
      </c>
      <c r="K368" s="22" t="s">
        <v>3243</v>
      </c>
      <c r="L368" s="36" t="s">
        <v>84</v>
      </c>
      <c r="M368" s="36" t="s">
        <v>84</v>
      </c>
      <c r="N368" s="37" t="s">
        <v>85</v>
      </c>
      <c r="O368" s="38">
        <v>400.0</v>
      </c>
      <c r="P368" s="38">
        <v>160.0</v>
      </c>
      <c r="Q368" s="38">
        <v>120.0</v>
      </c>
      <c r="R368" s="38">
        <v>180.0</v>
      </c>
      <c r="S368" s="39" t="s">
        <v>3244</v>
      </c>
      <c r="T368" s="70" t="s">
        <v>3232</v>
      </c>
      <c r="U368" s="38" t="s">
        <v>3233</v>
      </c>
      <c r="V368" s="38" t="s">
        <v>2225</v>
      </c>
      <c r="W368" s="38" t="s">
        <v>491</v>
      </c>
      <c r="X368" s="38">
        <v>405.0</v>
      </c>
      <c r="Y368" s="40" t="s">
        <v>91</v>
      </c>
      <c r="Z368" s="38" t="s">
        <v>1952</v>
      </c>
      <c r="AA368" s="38" t="s">
        <v>92</v>
      </c>
      <c r="AB368" s="38" t="s">
        <v>93</v>
      </c>
      <c r="AC368" s="107" t="str">
        <f t="shared" si="65"/>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AD368" s="38" t="s">
        <v>95</v>
      </c>
      <c r="AE368" s="75" t="s">
        <v>3234</v>
      </c>
      <c r="AF368" s="70" t="s">
        <v>3235</v>
      </c>
      <c r="AG368" s="38" t="s">
        <v>98</v>
      </c>
      <c r="AH368" s="38" t="s">
        <v>99</v>
      </c>
      <c r="AI368" s="44" t="s">
        <v>100</v>
      </c>
      <c r="AJ368" s="44">
        <v>0.0</v>
      </c>
      <c r="AK368" s="63" t="str">
        <f t="shared" si="74"/>
        <v>https://getfile.dokpub.com/yandex/get/https://disk.yandex.ru/d/IjYQGLnnqpxtag/v1.mp4</v>
      </c>
      <c r="AL368" s="46" t="s">
        <v>102</v>
      </c>
      <c r="AM368" s="46" t="s">
        <v>103</v>
      </c>
      <c r="AN368" s="46" t="s">
        <v>104</v>
      </c>
      <c r="AO368" s="46" t="s">
        <v>105</v>
      </c>
      <c r="AP368" s="46" t="s">
        <v>106</v>
      </c>
      <c r="AQ368" s="46">
        <f t="shared" si="48"/>
        <v>869</v>
      </c>
      <c r="AR368" s="47">
        <f t="shared" si="49"/>
        <v>0.21</v>
      </c>
      <c r="AS368" s="46" t="s">
        <v>107</v>
      </c>
      <c r="AT368" s="46" t="s">
        <v>108</v>
      </c>
      <c r="AU368" s="46" t="s">
        <v>109</v>
      </c>
      <c r="AV368" s="46" t="s">
        <v>110</v>
      </c>
      <c r="AW368" s="46" t="s">
        <v>111</v>
      </c>
      <c r="AX368" s="48" t="s">
        <v>112</v>
      </c>
      <c r="AY368" s="49">
        <v>103.0</v>
      </c>
      <c r="AZ368" s="49">
        <v>163.0</v>
      </c>
      <c r="BA368" s="126">
        <f>BA367*2</f>
        <v>252</v>
      </c>
      <c r="BB368" s="127">
        <v>10.0</v>
      </c>
      <c r="BC368" s="127">
        <v>10.0</v>
      </c>
      <c r="BD368" s="51">
        <v>0.2</v>
      </c>
      <c r="BE368" s="127">
        <f t="shared" si="67"/>
        <v>147.4</v>
      </c>
      <c r="BF368" s="150"/>
      <c r="BG368" s="151">
        <f t="shared" si="72"/>
        <v>214.6</v>
      </c>
      <c r="BH368" s="53">
        <f t="shared" si="52"/>
        <v>154.6</v>
      </c>
      <c r="BI368" s="153">
        <f t="shared" si="53"/>
        <v>0.2911804613</v>
      </c>
      <c r="BJ368" s="47">
        <f t="shared" si="54"/>
        <v>0.2097693351</v>
      </c>
      <c r="BK368" s="55">
        <f t="shared" si="55"/>
        <v>0.21</v>
      </c>
      <c r="BL368" s="56">
        <f t="shared" si="56"/>
        <v>869</v>
      </c>
      <c r="BM368" s="57">
        <f t="shared" si="57"/>
        <v>0.299424626</v>
      </c>
      <c r="BN368" s="46">
        <f t="shared" si="58"/>
        <v>3.456</v>
      </c>
      <c r="BO368" s="46">
        <v>25.0</v>
      </c>
      <c r="BP368" s="46">
        <v>7.0</v>
      </c>
      <c r="BQ368" s="47">
        <v>1.25</v>
      </c>
      <c r="BR368" s="46">
        <f t="shared" si="59"/>
        <v>57.5</v>
      </c>
      <c r="BS368" s="46">
        <f t="shared" si="60"/>
        <v>105.5</v>
      </c>
      <c r="BT368" s="46" t="s">
        <v>2547</v>
      </c>
      <c r="BU368" s="65"/>
      <c r="BV368" s="59"/>
      <c r="BW368" s="59"/>
      <c r="BX368" s="60"/>
      <c r="BY368" s="61" t="str">
        <f t="shared" si="75"/>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BZ368" s="66" t="s">
        <v>3245</v>
      </c>
      <c r="CA368" s="59" t="s">
        <v>3246</v>
      </c>
      <c r="CB368" s="62"/>
      <c r="CC368" s="59"/>
    </row>
    <row r="369" ht="30.0" customHeight="1">
      <c r="A369" s="73"/>
      <c r="B369" s="136" t="s">
        <v>3247</v>
      </c>
      <c r="C369" s="68" t="str">
        <f>IF('Стоп-лист'!D$18 = "стоп", "стоп" , "")</f>
        <v>стоп</v>
      </c>
      <c r="D369" s="29">
        <f t="shared" si="73"/>
        <v>0</v>
      </c>
      <c r="E369" s="30" t="s">
        <v>3248</v>
      </c>
      <c r="F369" s="104" t="s">
        <v>3249</v>
      </c>
      <c r="G369" s="113" t="s">
        <v>3250</v>
      </c>
      <c r="H369" s="33">
        <v>1600.0</v>
      </c>
      <c r="I369" s="34">
        <v>0.36</v>
      </c>
      <c r="J369" s="35">
        <f t="shared" si="2"/>
        <v>1024</v>
      </c>
      <c r="K369" s="22" t="s">
        <v>3251</v>
      </c>
      <c r="L369" s="36" t="s">
        <v>84</v>
      </c>
      <c r="M369" s="36" t="s">
        <v>84</v>
      </c>
      <c r="N369" s="37" t="s">
        <v>85</v>
      </c>
      <c r="O369" s="38">
        <v>600.0</v>
      </c>
      <c r="P369" s="38">
        <v>170.0</v>
      </c>
      <c r="Q369" s="38">
        <v>120.0</v>
      </c>
      <c r="R369" s="38">
        <v>220.0</v>
      </c>
      <c r="S369" s="39" t="s">
        <v>3252</v>
      </c>
      <c r="T369" s="70" t="s">
        <v>3232</v>
      </c>
      <c r="U369" s="38" t="s">
        <v>3233</v>
      </c>
      <c r="V369" s="38" t="s">
        <v>2225</v>
      </c>
      <c r="W369" s="38" t="s">
        <v>491</v>
      </c>
      <c r="X369" s="38">
        <v>405.0</v>
      </c>
      <c r="Y369" s="40" t="s">
        <v>91</v>
      </c>
      <c r="Z369" s="40">
        <v>1.45</v>
      </c>
      <c r="AA369" s="38" t="s">
        <v>92</v>
      </c>
      <c r="AB369" s="38" t="s">
        <v>93</v>
      </c>
      <c r="AC369" s="107" t="str">
        <f t="shared" si="65"/>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AD369" s="38" t="s">
        <v>95</v>
      </c>
      <c r="AE369" s="75" t="s">
        <v>3234</v>
      </c>
      <c r="AF369" s="70" t="s">
        <v>3235</v>
      </c>
      <c r="AG369" s="38" t="s">
        <v>98</v>
      </c>
      <c r="AH369" s="38" t="s">
        <v>99</v>
      </c>
      <c r="AI369" s="44" t="s">
        <v>100</v>
      </c>
      <c r="AJ369" s="44">
        <v>0.0</v>
      </c>
      <c r="AK369" s="63" t="str">
        <f t="shared" si="74"/>
        <v>https://getfile.dokpub.com/yandex/get/https://disk.yandex.ru/d/IjYQGLnnqpxtag/v1.mp4</v>
      </c>
      <c r="AL369" s="46" t="s">
        <v>102</v>
      </c>
      <c r="AM369" s="46" t="s">
        <v>103</v>
      </c>
      <c r="AN369" s="46" t="s">
        <v>104</v>
      </c>
      <c r="AO369" s="46" t="s">
        <v>105</v>
      </c>
      <c r="AP369" s="46" t="s">
        <v>106</v>
      </c>
      <c r="AQ369" s="46">
        <f t="shared" si="48"/>
        <v>1168</v>
      </c>
      <c r="AR369" s="47">
        <f t="shared" si="49"/>
        <v>0.27</v>
      </c>
      <c r="AS369" s="46" t="s">
        <v>107</v>
      </c>
      <c r="AT369" s="46" t="s">
        <v>108</v>
      </c>
      <c r="AU369" s="46" t="s">
        <v>109</v>
      </c>
      <c r="AV369" s="46" t="s">
        <v>110</v>
      </c>
      <c r="AW369" s="46" t="s">
        <v>111</v>
      </c>
      <c r="AX369" s="48" t="s">
        <v>112</v>
      </c>
      <c r="AY369" s="49">
        <v>113.0</v>
      </c>
      <c r="AZ369" s="49">
        <v>176.0</v>
      </c>
      <c r="BA369" s="126">
        <f>BA367*3</f>
        <v>378</v>
      </c>
      <c r="BB369" s="127">
        <v>15.0</v>
      </c>
      <c r="BC369" s="127">
        <v>15.0</v>
      </c>
      <c r="BD369" s="51">
        <v>0.2</v>
      </c>
      <c r="BE369" s="127">
        <f t="shared" si="67"/>
        <v>204.8</v>
      </c>
      <c r="BF369" s="150"/>
      <c r="BG369" s="151">
        <f t="shared" si="72"/>
        <v>298.2</v>
      </c>
      <c r="BH369" s="53">
        <f t="shared" si="52"/>
        <v>235.2</v>
      </c>
      <c r="BI369" s="153">
        <f t="shared" si="53"/>
        <v>0.2912109375</v>
      </c>
      <c r="BJ369" s="47">
        <f t="shared" si="54"/>
        <v>0.2296875</v>
      </c>
      <c r="BK369" s="55">
        <f t="shared" si="55"/>
        <v>0.27</v>
      </c>
      <c r="BL369" s="56">
        <f t="shared" si="56"/>
        <v>1177</v>
      </c>
      <c r="BM369" s="57">
        <f t="shared" si="57"/>
        <v>0.3038232795</v>
      </c>
      <c r="BN369" s="46">
        <f t="shared" si="58"/>
        <v>4.488</v>
      </c>
      <c r="BO369" s="46">
        <v>25.0</v>
      </c>
      <c r="BP369" s="46">
        <v>7.0</v>
      </c>
      <c r="BQ369" s="47">
        <v>1.25</v>
      </c>
      <c r="BR369" s="46">
        <f t="shared" si="59"/>
        <v>66.25</v>
      </c>
      <c r="BS369" s="46">
        <f t="shared" si="60"/>
        <v>109.75</v>
      </c>
      <c r="BT369" s="46" t="s">
        <v>2556</v>
      </c>
      <c r="BU369" s="65"/>
      <c r="BV369" s="59"/>
      <c r="BW369" s="59"/>
      <c r="BX369" s="60"/>
      <c r="BY369" s="61" t="str">
        <f t="shared" si="75"/>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BZ369" s="66" t="s">
        <v>3253</v>
      </c>
      <c r="CA369" s="59" t="s">
        <v>3254</v>
      </c>
      <c r="CB369" s="62"/>
      <c r="CC369" s="59"/>
    </row>
    <row r="370" ht="30.0" customHeight="1">
      <c r="A370" s="73"/>
      <c r="B370" s="136" t="s">
        <v>3255</v>
      </c>
      <c r="C370" s="68" t="str">
        <f>IF('Стоп-лист'!C$18 = "стоп", "стоп" , "")</f>
        <v>стоп</v>
      </c>
      <c r="D370" s="29">
        <f t="shared" si="73"/>
        <v>0</v>
      </c>
      <c r="E370" s="30" t="s">
        <v>3256</v>
      </c>
      <c r="F370" s="104" t="s">
        <v>3257</v>
      </c>
      <c r="G370" s="113" t="s">
        <v>3258</v>
      </c>
      <c r="H370" s="33">
        <v>2900.0</v>
      </c>
      <c r="I370" s="34">
        <v>0.33999999999999997</v>
      </c>
      <c r="J370" s="35">
        <f t="shared" si="2"/>
        <v>1914</v>
      </c>
      <c r="K370" s="22" t="s">
        <v>3259</v>
      </c>
      <c r="L370" s="36" t="s">
        <v>84</v>
      </c>
      <c r="M370" s="36" t="s">
        <v>84</v>
      </c>
      <c r="N370" s="37" t="s">
        <v>85</v>
      </c>
      <c r="O370" s="38">
        <v>700.0</v>
      </c>
      <c r="P370" s="38">
        <v>210.0</v>
      </c>
      <c r="Q370" s="38">
        <v>170.0</v>
      </c>
      <c r="R370" s="38">
        <v>240.0</v>
      </c>
      <c r="S370" s="39" t="s">
        <v>3260</v>
      </c>
      <c r="T370" s="70" t="s">
        <v>3232</v>
      </c>
      <c r="U370" s="38" t="s">
        <v>3233</v>
      </c>
      <c r="V370" s="38" t="s">
        <v>2225</v>
      </c>
      <c r="W370" s="38" t="s">
        <v>491</v>
      </c>
      <c r="X370" s="38">
        <v>405.0</v>
      </c>
      <c r="Y370" s="40">
        <v>1.0</v>
      </c>
      <c r="Z370" s="40">
        <v>1.45</v>
      </c>
      <c r="AA370" s="38" t="s">
        <v>92</v>
      </c>
      <c r="AB370" s="38" t="s">
        <v>93</v>
      </c>
      <c r="AC370" s="107" t="str">
        <f t="shared" si="65"/>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AD370" s="38" t="s">
        <v>95</v>
      </c>
      <c r="AE370" s="75" t="s">
        <v>3234</v>
      </c>
      <c r="AF370" s="70" t="s">
        <v>3235</v>
      </c>
      <c r="AG370" s="38" t="s">
        <v>98</v>
      </c>
      <c r="AH370" s="38" t="s">
        <v>99</v>
      </c>
      <c r="AI370" s="44" t="s">
        <v>100</v>
      </c>
      <c r="AJ370" s="44">
        <v>0.0</v>
      </c>
      <c r="AK370" s="63" t="str">
        <f t="shared" si="74"/>
        <v>https://getfile.dokpub.com/yandex/get/https://disk.yandex.ru/d/IjYQGLnnqpxtag/v1.mp4</v>
      </c>
      <c r="AL370" s="46" t="s">
        <v>102</v>
      </c>
      <c r="AM370" s="46" t="s">
        <v>103</v>
      </c>
      <c r="AN370" s="46" t="s">
        <v>104</v>
      </c>
      <c r="AO370" s="46" t="s">
        <v>105</v>
      </c>
      <c r="AP370" s="46" t="s">
        <v>106</v>
      </c>
      <c r="AQ370" s="46">
        <f t="shared" si="48"/>
        <v>2146</v>
      </c>
      <c r="AR370" s="47">
        <f t="shared" si="49"/>
        <v>0.26</v>
      </c>
      <c r="AS370" s="46" t="s">
        <v>107</v>
      </c>
      <c r="AT370" s="46" t="s">
        <v>108</v>
      </c>
      <c r="AU370" s="46" t="s">
        <v>109</v>
      </c>
      <c r="AV370" s="46" t="s">
        <v>110</v>
      </c>
      <c r="AW370" s="46" t="s">
        <v>111</v>
      </c>
      <c r="AX370" s="48" t="s">
        <v>112</v>
      </c>
      <c r="AY370" s="49">
        <v>184.0</v>
      </c>
      <c r="AZ370" s="49">
        <v>269.0</v>
      </c>
      <c r="BA370" s="126">
        <f>BA369*2</f>
        <v>756</v>
      </c>
      <c r="BB370" s="127">
        <v>20.0</v>
      </c>
      <c r="BC370" s="127">
        <v>20.0</v>
      </c>
      <c r="BD370" s="51">
        <v>0.2</v>
      </c>
      <c r="BE370" s="127">
        <f t="shared" si="67"/>
        <v>382.8</v>
      </c>
      <c r="BF370" s="150"/>
      <c r="BG370" s="151">
        <f t="shared" si="72"/>
        <v>551.2</v>
      </c>
      <c r="BH370" s="53">
        <f t="shared" si="52"/>
        <v>466.2</v>
      </c>
      <c r="BI370" s="153">
        <f t="shared" si="53"/>
        <v>0.2879832811</v>
      </c>
      <c r="BJ370" s="47">
        <f t="shared" si="54"/>
        <v>0.2435736677</v>
      </c>
      <c r="BK370" s="55">
        <f t="shared" si="55"/>
        <v>0.26</v>
      </c>
      <c r="BL370" s="56">
        <f t="shared" si="56"/>
        <v>2160</v>
      </c>
      <c r="BM370" s="57">
        <f t="shared" si="57"/>
        <v>0.3069444444</v>
      </c>
      <c r="BN370" s="46">
        <f t="shared" si="58"/>
        <v>8.568</v>
      </c>
      <c r="BO370" s="46">
        <v>25.0</v>
      </c>
      <c r="BP370" s="46">
        <v>7.0</v>
      </c>
      <c r="BQ370" s="47">
        <v>1.25</v>
      </c>
      <c r="BR370" s="46">
        <f t="shared" si="59"/>
        <v>101.25</v>
      </c>
      <c r="BS370" s="46">
        <f t="shared" si="60"/>
        <v>167.75</v>
      </c>
      <c r="BT370" s="46" t="s">
        <v>2565</v>
      </c>
      <c r="BU370" s="65"/>
      <c r="BV370" s="59"/>
      <c r="BW370" s="59"/>
      <c r="BX370" s="60"/>
      <c r="BY370" s="61" t="str">
        <f t="shared" si="75"/>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BZ370" s="66" t="s">
        <v>3261</v>
      </c>
      <c r="CA370" s="59" t="s">
        <v>3262</v>
      </c>
      <c r="CB370" s="62"/>
      <c r="CC370" s="59"/>
    </row>
    <row r="371" ht="30.0" customHeight="1">
      <c r="A371" s="73"/>
      <c r="B371" s="136" t="s">
        <v>3263</v>
      </c>
      <c r="C371" s="68" t="str">
        <f>IF('Стоп-лист'!C$18 = "стоп", "стоп" , "")</f>
        <v>стоп</v>
      </c>
      <c r="D371" s="29">
        <f t="shared" si="73"/>
        <v>0</v>
      </c>
      <c r="E371" s="30" t="s">
        <v>3264</v>
      </c>
      <c r="F371" s="104" t="s">
        <v>3265</v>
      </c>
      <c r="G371" s="113" t="s">
        <v>3266</v>
      </c>
      <c r="H371" s="33">
        <v>4300.0</v>
      </c>
      <c r="I371" s="34">
        <v>0.31000000000000005</v>
      </c>
      <c r="J371" s="35">
        <f t="shared" si="2"/>
        <v>2967</v>
      </c>
      <c r="K371" s="22" t="s">
        <v>3267</v>
      </c>
      <c r="L371" s="36" t="s">
        <v>84</v>
      </c>
      <c r="M371" s="36" t="s">
        <v>84</v>
      </c>
      <c r="N371" s="37" t="s">
        <v>85</v>
      </c>
      <c r="O371" s="38">
        <v>1100.0</v>
      </c>
      <c r="P371" s="38">
        <v>240.0</v>
      </c>
      <c r="Q371" s="38">
        <v>200.0</v>
      </c>
      <c r="R371" s="38">
        <v>320.0</v>
      </c>
      <c r="S371" s="39" t="s">
        <v>3268</v>
      </c>
      <c r="T371" s="70" t="s">
        <v>3232</v>
      </c>
      <c r="U371" s="38" t="s">
        <v>3233</v>
      </c>
      <c r="V371" s="38" t="s">
        <v>2225</v>
      </c>
      <c r="W371" s="38" t="s">
        <v>491</v>
      </c>
      <c r="X371" s="38">
        <v>405.0</v>
      </c>
      <c r="Y371" s="40">
        <v>1.5</v>
      </c>
      <c r="Z371" s="40">
        <v>1.45</v>
      </c>
      <c r="AA371" s="38" t="s">
        <v>92</v>
      </c>
      <c r="AB371" s="38" t="s">
        <v>93</v>
      </c>
      <c r="AC371" s="107" t="str">
        <f t="shared" si="65"/>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AD371" s="38" t="s">
        <v>95</v>
      </c>
      <c r="AE371" s="75" t="s">
        <v>3234</v>
      </c>
      <c r="AF371" s="70" t="s">
        <v>3235</v>
      </c>
      <c r="AG371" s="38" t="s">
        <v>98</v>
      </c>
      <c r="AH371" s="38" t="s">
        <v>99</v>
      </c>
      <c r="AI371" s="44" t="s">
        <v>100</v>
      </c>
      <c r="AJ371" s="44">
        <v>0.0</v>
      </c>
      <c r="AK371" s="63" t="str">
        <f t="shared" si="74"/>
        <v>https://getfile.dokpub.com/yandex/get/https://disk.yandex.ru/d/IjYQGLnnqpxtag/v1.mp4</v>
      </c>
      <c r="AL371" s="46" t="s">
        <v>102</v>
      </c>
      <c r="AM371" s="46" t="s">
        <v>103</v>
      </c>
      <c r="AN371" s="46" t="s">
        <v>104</v>
      </c>
      <c r="AO371" s="46" t="s">
        <v>105</v>
      </c>
      <c r="AP371" s="46" t="s">
        <v>106</v>
      </c>
      <c r="AQ371" s="46">
        <f t="shared" si="48"/>
        <v>3311</v>
      </c>
      <c r="AR371" s="47">
        <f t="shared" si="49"/>
        <v>0.23</v>
      </c>
      <c r="AS371" s="46" t="s">
        <v>107</v>
      </c>
      <c r="AT371" s="46" t="s">
        <v>108</v>
      </c>
      <c r="AU371" s="46" t="s">
        <v>109</v>
      </c>
      <c r="AV371" s="46" t="s">
        <v>110</v>
      </c>
      <c r="AW371" s="46" t="s">
        <v>111</v>
      </c>
      <c r="AX371" s="48" t="s">
        <v>112</v>
      </c>
      <c r="AY371" s="49">
        <v>326.0</v>
      </c>
      <c r="AZ371" s="49">
        <v>442.0</v>
      </c>
      <c r="BA371" s="126">
        <f>BA369*3</f>
        <v>1134</v>
      </c>
      <c r="BB371" s="127">
        <v>30.0</v>
      </c>
      <c r="BC371" s="127">
        <v>30.0</v>
      </c>
      <c r="BD371" s="51">
        <v>0.2</v>
      </c>
      <c r="BE371" s="127">
        <f t="shared" si="67"/>
        <v>593.4</v>
      </c>
      <c r="BF371" s="150"/>
      <c r="BG371" s="151">
        <f t="shared" si="72"/>
        <v>853.6</v>
      </c>
      <c r="BH371" s="53">
        <f t="shared" si="52"/>
        <v>737.6</v>
      </c>
      <c r="BI371" s="153">
        <f t="shared" si="53"/>
        <v>0.2876980115</v>
      </c>
      <c r="BJ371" s="47">
        <f t="shared" si="54"/>
        <v>0.2486012808</v>
      </c>
      <c r="BK371" s="55">
        <f t="shared" si="55"/>
        <v>0.23</v>
      </c>
      <c r="BL371" s="56">
        <f t="shared" si="56"/>
        <v>3327</v>
      </c>
      <c r="BM371" s="57">
        <f t="shared" si="57"/>
        <v>0.3082657048</v>
      </c>
      <c r="BN371" s="46">
        <f t="shared" si="58"/>
        <v>15.36</v>
      </c>
      <c r="BO371" s="46">
        <v>25.0</v>
      </c>
      <c r="BP371" s="46">
        <v>7.0</v>
      </c>
      <c r="BQ371" s="47">
        <v>1.25</v>
      </c>
      <c r="BR371" s="46">
        <f t="shared" si="59"/>
        <v>162.5</v>
      </c>
      <c r="BS371" s="46">
        <f t="shared" si="60"/>
        <v>279.5</v>
      </c>
      <c r="BT371" s="46" t="s">
        <v>2574</v>
      </c>
      <c r="BU371" s="65"/>
      <c r="BV371" s="59"/>
      <c r="BW371" s="59"/>
      <c r="BX371" s="60"/>
      <c r="BY371" s="61" t="str">
        <f t="shared" si="75"/>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BZ371" s="66" t="s">
        <v>3269</v>
      </c>
      <c r="CA371" s="59" t="s">
        <v>3270</v>
      </c>
      <c r="CB371" s="62"/>
      <c r="CC371" s="59"/>
    </row>
    <row r="372" ht="30.0" customHeight="1">
      <c r="A372" s="73"/>
      <c r="B372" s="136" t="s">
        <v>3271</v>
      </c>
      <c r="C372" s="68" t="str">
        <f>IF('Стоп-лист'!C$18 = "стоп", "стоп" , "")</f>
        <v>стоп</v>
      </c>
      <c r="D372" s="29">
        <f t="shared" si="73"/>
        <v>0</v>
      </c>
      <c r="E372" s="30" t="s">
        <v>3272</v>
      </c>
      <c r="F372" s="104" t="s">
        <v>3273</v>
      </c>
      <c r="G372" s="113" t="s">
        <v>3274</v>
      </c>
      <c r="H372" s="33">
        <v>5800.0</v>
      </c>
      <c r="I372" s="34">
        <v>0.30000000000000004</v>
      </c>
      <c r="J372" s="35">
        <f t="shared" si="2"/>
        <v>4060</v>
      </c>
      <c r="K372" s="22" t="s">
        <v>3275</v>
      </c>
      <c r="L372" s="36" t="s">
        <v>84</v>
      </c>
      <c r="M372" s="36" t="s">
        <v>84</v>
      </c>
      <c r="N372" s="37" t="s">
        <v>85</v>
      </c>
      <c r="O372" s="38">
        <v>1600.0</v>
      </c>
      <c r="P372" s="38">
        <v>300.0</v>
      </c>
      <c r="Q372" s="38">
        <v>200.0</v>
      </c>
      <c r="R372" s="38">
        <v>500.0</v>
      </c>
      <c r="S372" s="39" t="s">
        <v>3276</v>
      </c>
      <c r="T372" s="70" t="s">
        <v>3232</v>
      </c>
      <c r="U372" s="38" t="s">
        <v>3233</v>
      </c>
      <c r="V372" s="38" t="s">
        <v>2225</v>
      </c>
      <c r="W372" s="38" t="s">
        <v>491</v>
      </c>
      <c r="X372" s="38">
        <v>405.0</v>
      </c>
      <c r="Y372" s="40">
        <v>2.0</v>
      </c>
      <c r="Z372" s="40">
        <v>1.45</v>
      </c>
      <c r="AA372" s="38" t="s">
        <v>92</v>
      </c>
      <c r="AB372" s="38" t="s">
        <v>93</v>
      </c>
      <c r="AC372" s="107" t="str">
        <f t="shared" si="65"/>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AD372" s="38" t="s">
        <v>95</v>
      </c>
      <c r="AE372" s="75" t="s">
        <v>3234</v>
      </c>
      <c r="AF372" s="70" t="s">
        <v>3235</v>
      </c>
      <c r="AG372" s="38" t="s">
        <v>98</v>
      </c>
      <c r="AH372" s="38" t="s">
        <v>99</v>
      </c>
      <c r="AI372" s="44" t="s">
        <v>100</v>
      </c>
      <c r="AJ372" s="44">
        <v>0.0</v>
      </c>
      <c r="AK372" s="63" t="str">
        <f t="shared" si="74"/>
        <v>https://getfile.dokpub.com/yandex/get/https://disk.yandex.ru/d/IjYQGLnnqpxtag/v1.mp4</v>
      </c>
      <c r="AL372" s="46" t="s">
        <v>102</v>
      </c>
      <c r="AM372" s="46" t="s">
        <v>103</v>
      </c>
      <c r="AN372" s="46" t="s">
        <v>104</v>
      </c>
      <c r="AO372" s="46" t="s">
        <v>105</v>
      </c>
      <c r="AP372" s="46" t="s">
        <v>106</v>
      </c>
      <c r="AQ372" s="46">
        <f t="shared" si="48"/>
        <v>4524</v>
      </c>
      <c r="AR372" s="47">
        <f t="shared" si="49"/>
        <v>0.22</v>
      </c>
      <c r="AS372" s="46" t="s">
        <v>107</v>
      </c>
      <c r="AT372" s="46" t="s">
        <v>108</v>
      </c>
      <c r="AU372" s="46" t="s">
        <v>109</v>
      </c>
      <c r="AV372" s="46" t="s">
        <v>110</v>
      </c>
      <c r="AW372" s="46" t="s">
        <v>111</v>
      </c>
      <c r="AX372" s="48" t="s">
        <v>112</v>
      </c>
      <c r="AY372" s="49">
        <v>462.0</v>
      </c>
      <c r="AZ372" s="49">
        <v>631.0</v>
      </c>
      <c r="BA372" s="126">
        <f>BA370*2</f>
        <v>1512</v>
      </c>
      <c r="BB372" s="127">
        <v>30.0</v>
      </c>
      <c r="BC372" s="127">
        <v>80.0</v>
      </c>
      <c r="BD372" s="51">
        <v>0.2</v>
      </c>
      <c r="BE372" s="127">
        <f t="shared" si="67"/>
        <v>812</v>
      </c>
      <c r="BF372" s="150"/>
      <c r="BG372" s="151">
        <f t="shared" si="72"/>
        <v>1164</v>
      </c>
      <c r="BH372" s="53">
        <f t="shared" si="52"/>
        <v>995</v>
      </c>
      <c r="BI372" s="153">
        <f t="shared" si="53"/>
        <v>0.2866995074</v>
      </c>
      <c r="BJ372" s="47">
        <f t="shared" si="54"/>
        <v>0.2450738916</v>
      </c>
      <c r="BK372" s="55">
        <f t="shared" si="55"/>
        <v>0.22</v>
      </c>
      <c r="BL372" s="56">
        <f t="shared" si="56"/>
        <v>4574</v>
      </c>
      <c r="BM372" s="57">
        <f t="shared" si="57"/>
        <v>0.3074333188</v>
      </c>
      <c r="BN372" s="46">
        <f t="shared" si="58"/>
        <v>30</v>
      </c>
      <c r="BO372" s="46">
        <v>25.0</v>
      </c>
      <c r="BP372" s="46">
        <v>7.0</v>
      </c>
      <c r="BQ372" s="47">
        <v>1.25</v>
      </c>
      <c r="BR372" s="46">
        <f t="shared" si="59"/>
        <v>285</v>
      </c>
      <c r="BS372" s="46">
        <f t="shared" si="60"/>
        <v>346</v>
      </c>
      <c r="BT372" s="46" t="s">
        <v>2583</v>
      </c>
      <c r="BU372" s="65"/>
      <c r="BV372" s="59"/>
      <c r="BW372" s="59"/>
      <c r="BX372" s="60"/>
      <c r="BY372" s="61" t="str">
        <f t="shared" si="75"/>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BZ372" s="66" t="s">
        <v>3277</v>
      </c>
      <c r="CA372" s="59" t="s">
        <v>3278</v>
      </c>
      <c r="CB372" s="62"/>
      <c r="CC372" s="59"/>
    </row>
    <row r="373" ht="30.0" customHeight="1">
      <c r="A373" s="73"/>
      <c r="B373" s="136" t="s">
        <v>3279</v>
      </c>
      <c r="C373" s="68" t="str">
        <f>IF('Стоп-лист'!C$18 = "стоп", "стоп" , "")</f>
        <v>стоп</v>
      </c>
      <c r="D373" s="29">
        <f t="shared" si="73"/>
        <v>0</v>
      </c>
      <c r="E373" s="30" t="s">
        <v>3280</v>
      </c>
      <c r="F373" s="104" t="s">
        <v>3281</v>
      </c>
      <c r="G373" s="113" t="s">
        <v>3282</v>
      </c>
      <c r="H373" s="33">
        <v>8700.0</v>
      </c>
      <c r="I373" s="34">
        <v>0.31000000000000005</v>
      </c>
      <c r="J373" s="35">
        <f t="shared" si="2"/>
        <v>6003</v>
      </c>
      <c r="K373" s="22" t="s">
        <v>3283</v>
      </c>
      <c r="L373" s="36" t="s">
        <v>84</v>
      </c>
      <c r="M373" s="36" t="s">
        <v>84</v>
      </c>
      <c r="N373" s="37" t="s">
        <v>85</v>
      </c>
      <c r="O373" s="38">
        <v>2300.0</v>
      </c>
      <c r="P373" s="38">
        <v>350.0</v>
      </c>
      <c r="Q373" s="38">
        <v>250.0</v>
      </c>
      <c r="R373" s="38">
        <v>550.0</v>
      </c>
      <c r="S373" s="39" t="s">
        <v>3284</v>
      </c>
      <c r="T373" s="70" t="s">
        <v>3232</v>
      </c>
      <c r="U373" s="38" t="s">
        <v>3233</v>
      </c>
      <c r="V373" s="38" t="s">
        <v>2225</v>
      </c>
      <c r="W373" s="38" t="s">
        <v>491</v>
      </c>
      <c r="X373" s="38">
        <v>405.0</v>
      </c>
      <c r="Y373" s="40">
        <v>3.0</v>
      </c>
      <c r="Z373" s="40">
        <v>1.45</v>
      </c>
      <c r="AA373" s="38" t="s">
        <v>92</v>
      </c>
      <c r="AB373" s="38" t="s">
        <v>93</v>
      </c>
      <c r="AC373" s="107" t="str">
        <f t="shared" si="65"/>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AD373" s="38" t="s">
        <v>95</v>
      </c>
      <c r="AE373" s="75" t="s">
        <v>3234</v>
      </c>
      <c r="AF373" s="70" t="s">
        <v>3235</v>
      </c>
      <c r="AG373" s="38" t="s">
        <v>98</v>
      </c>
      <c r="AH373" s="38" t="s">
        <v>99</v>
      </c>
      <c r="AI373" s="44" t="s">
        <v>100</v>
      </c>
      <c r="AJ373" s="44">
        <v>0.0</v>
      </c>
      <c r="AK373" s="63" t="str">
        <f t="shared" si="74"/>
        <v>https://getfile.dokpub.com/yandex/get/https://disk.yandex.ru/d/IjYQGLnnqpxtag/v1.mp4</v>
      </c>
      <c r="AL373" s="46" t="s">
        <v>102</v>
      </c>
      <c r="AM373" s="46" t="s">
        <v>103</v>
      </c>
      <c r="AN373" s="46" t="s">
        <v>104</v>
      </c>
      <c r="AO373" s="46" t="s">
        <v>105</v>
      </c>
      <c r="AP373" s="46" t="s">
        <v>106</v>
      </c>
      <c r="AQ373" s="46">
        <f t="shared" si="48"/>
        <v>6699</v>
      </c>
      <c r="AR373" s="47">
        <f t="shared" si="49"/>
        <v>0.23</v>
      </c>
      <c r="AS373" s="46" t="s">
        <v>107</v>
      </c>
      <c r="AT373" s="46" t="s">
        <v>108</v>
      </c>
      <c r="AU373" s="46" t="s">
        <v>109</v>
      </c>
      <c r="AV373" s="46" t="s">
        <v>110</v>
      </c>
      <c r="AW373" s="46" t="s">
        <v>111</v>
      </c>
      <c r="AX373" s="48" t="s">
        <v>112</v>
      </c>
      <c r="AY373" s="49">
        <v>693.0</v>
      </c>
      <c r="AZ373" s="49">
        <v>941.0</v>
      </c>
      <c r="BA373" s="126">
        <f>BA370*3</f>
        <v>2268</v>
      </c>
      <c r="BB373" s="127">
        <v>40.0</v>
      </c>
      <c r="BC373" s="127">
        <v>80.0</v>
      </c>
      <c r="BD373" s="51">
        <v>0.2</v>
      </c>
      <c r="BE373" s="127">
        <f t="shared" si="67"/>
        <v>1200.6</v>
      </c>
      <c r="BF373" s="150"/>
      <c r="BG373" s="151">
        <f t="shared" si="72"/>
        <v>1721.4</v>
      </c>
      <c r="BH373" s="53">
        <f t="shared" si="52"/>
        <v>1473.4</v>
      </c>
      <c r="BI373" s="153">
        <f t="shared" si="53"/>
        <v>0.2867566217</v>
      </c>
      <c r="BJ373" s="47">
        <f t="shared" si="54"/>
        <v>0.2454439447</v>
      </c>
      <c r="BK373" s="55">
        <f t="shared" si="55"/>
        <v>0.23</v>
      </c>
      <c r="BL373" s="56">
        <f t="shared" si="56"/>
        <v>6760</v>
      </c>
      <c r="BM373" s="57">
        <f t="shared" si="57"/>
        <v>0.3075443787</v>
      </c>
      <c r="BN373" s="46">
        <f t="shared" si="58"/>
        <v>48.125</v>
      </c>
      <c r="BO373" s="46">
        <v>25.0</v>
      </c>
      <c r="BP373" s="46">
        <v>7.0</v>
      </c>
      <c r="BQ373" s="47">
        <v>1.25</v>
      </c>
      <c r="BR373" s="46">
        <f t="shared" si="59"/>
        <v>451.25</v>
      </c>
      <c r="BS373" s="46">
        <f t="shared" si="60"/>
        <v>489.75</v>
      </c>
      <c r="BT373" s="46" t="s">
        <v>2590</v>
      </c>
      <c r="BU373" s="65"/>
      <c r="BV373" s="59"/>
      <c r="BW373" s="59"/>
      <c r="BX373" s="60"/>
      <c r="BY373" s="61" t="str">
        <f t="shared" si="75"/>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BZ373" s="66" t="s">
        <v>3285</v>
      </c>
      <c r="CA373" s="59" t="s">
        <v>3286</v>
      </c>
      <c r="CB373" s="62"/>
      <c r="CC373" s="59"/>
    </row>
    <row r="374" ht="30.0" customHeight="1">
      <c r="A374" s="73"/>
      <c r="B374" s="136" t="s">
        <v>3287</v>
      </c>
      <c r="C374" s="68" t="str">
        <f>IF('Стоп-лист'!C$18 = "стоп", "стоп" , "")</f>
        <v>стоп</v>
      </c>
      <c r="D374" s="29">
        <f t="shared" si="73"/>
        <v>0</v>
      </c>
      <c r="E374" s="30" t="s">
        <v>3288</v>
      </c>
      <c r="F374" s="104" t="s">
        <v>3289</v>
      </c>
      <c r="G374" s="113" t="s">
        <v>3290</v>
      </c>
      <c r="H374" s="33">
        <v>11600.0</v>
      </c>
      <c r="I374" s="34">
        <v>0.31000000000000005</v>
      </c>
      <c r="J374" s="35">
        <f t="shared" si="2"/>
        <v>8004</v>
      </c>
      <c r="K374" s="22" t="s">
        <v>3291</v>
      </c>
      <c r="L374" s="36" t="s">
        <v>84</v>
      </c>
      <c r="M374" s="36" t="s">
        <v>84</v>
      </c>
      <c r="N374" s="37" t="s">
        <v>85</v>
      </c>
      <c r="O374" s="38">
        <v>3000.0</v>
      </c>
      <c r="P374" s="38">
        <v>450.0</v>
      </c>
      <c r="Q374" s="38">
        <v>300.0</v>
      </c>
      <c r="R374" s="38">
        <v>550.0</v>
      </c>
      <c r="S374" s="39" t="s">
        <v>3292</v>
      </c>
      <c r="T374" s="70" t="s">
        <v>3232</v>
      </c>
      <c r="U374" s="38" t="s">
        <v>3233</v>
      </c>
      <c r="V374" s="38" t="s">
        <v>2225</v>
      </c>
      <c r="W374" s="38" t="s">
        <v>491</v>
      </c>
      <c r="X374" s="38">
        <v>405.0</v>
      </c>
      <c r="Y374" s="40">
        <v>4.0</v>
      </c>
      <c r="Z374" s="40">
        <v>1.45</v>
      </c>
      <c r="AA374" s="38" t="s">
        <v>92</v>
      </c>
      <c r="AB374" s="38" t="s">
        <v>93</v>
      </c>
      <c r="AC374" s="107" t="str">
        <f t="shared" si="65"/>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AD374" s="38" t="s">
        <v>95</v>
      </c>
      <c r="AE374" s="75" t="s">
        <v>3234</v>
      </c>
      <c r="AF374" s="70" t="s">
        <v>3235</v>
      </c>
      <c r="AG374" s="38" t="s">
        <v>98</v>
      </c>
      <c r="AH374" s="38" t="s">
        <v>99</v>
      </c>
      <c r="AI374" s="44" t="s">
        <v>100</v>
      </c>
      <c r="AJ374" s="44">
        <v>0.0</v>
      </c>
      <c r="AK374" s="63" t="str">
        <f t="shared" si="74"/>
        <v>https://getfile.dokpub.com/yandex/get/https://disk.yandex.ru/d/IjYQGLnnqpxtag/v1.mp4</v>
      </c>
      <c r="AL374" s="46" t="s">
        <v>102</v>
      </c>
      <c r="AM374" s="46" t="s">
        <v>103</v>
      </c>
      <c r="AN374" s="46" t="s">
        <v>104</v>
      </c>
      <c r="AO374" s="46" t="s">
        <v>105</v>
      </c>
      <c r="AP374" s="46" t="s">
        <v>106</v>
      </c>
      <c r="AQ374" s="46">
        <f t="shared" si="48"/>
        <v>9048</v>
      </c>
      <c r="AR374" s="47">
        <f t="shared" si="49"/>
        <v>0.22</v>
      </c>
      <c r="AS374" s="46" t="s">
        <v>107</v>
      </c>
      <c r="AT374" s="46" t="s">
        <v>108</v>
      </c>
      <c r="AU374" s="46" t="s">
        <v>109</v>
      </c>
      <c r="AV374" s="46" t="s">
        <v>110</v>
      </c>
      <c r="AW374" s="46" t="s">
        <v>111</v>
      </c>
      <c r="AX374" s="48" t="s">
        <v>155</v>
      </c>
      <c r="AY374" s="49">
        <v>989.0</v>
      </c>
      <c r="AZ374" s="49">
        <v>1336.0</v>
      </c>
      <c r="BA374" s="126">
        <f>BA370*4</f>
        <v>3024</v>
      </c>
      <c r="BB374" s="127">
        <v>40.0</v>
      </c>
      <c r="BC374" s="127">
        <v>80.0</v>
      </c>
      <c r="BD374" s="51">
        <v>0.2</v>
      </c>
      <c r="BE374" s="127">
        <f t="shared" si="67"/>
        <v>1600.8</v>
      </c>
      <c r="BF374" s="150"/>
      <c r="BG374" s="151">
        <f t="shared" si="72"/>
        <v>2270.2</v>
      </c>
      <c r="BH374" s="53">
        <f t="shared" si="52"/>
        <v>1923.2</v>
      </c>
      <c r="BI374" s="153">
        <f t="shared" si="53"/>
        <v>0.2836331834</v>
      </c>
      <c r="BJ374" s="47">
        <f t="shared" si="54"/>
        <v>0.2402798601</v>
      </c>
      <c r="BK374" s="55">
        <f t="shared" si="55"/>
        <v>0.22</v>
      </c>
      <c r="BL374" s="56">
        <f t="shared" si="56"/>
        <v>9075</v>
      </c>
      <c r="BM374" s="57">
        <f t="shared" si="57"/>
        <v>0.3063360882</v>
      </c>
      <c r="BN374" s="46">
        <f t="shared" si="58"/>
        <v>74.25</v>
      </c>
      <c r="BO374" s="46">
        <v>25.0</v>
      </c>
      <c r="BP374" s="46">
        <v>7.0</v>
      </c>
      <c r="BQ374" s="47">
        <v>1.25</v>
      </c>
      <c r="BR374" s="46">
        <f t="shared" si="59"/>
        <v>678.75</v>
      </c>
      <c r="BS374" s="46">
        <f t="shared" si="60"/>
        <v>657.25</v>
      </c>
      <c r="BT374" s="46" t="s">
        <v>2597</v>
      </c>
      <c r="BU374" s="65"/>
      <c r="BV374" s="59"/>
      <c r="BW374" s="59"/>
      <c r="BX374" s="60"/>
      <c r="BY374" s="61" t="str">
        <f t="shared" si="75"/>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BZ374" s="66" t="s">
        <v>3293</v>
      </c>
      <c r="CA374" s="59" t="s">
        <v>3294</v>
      </c>
      <c r="CB374" s="62"/>
      <c r="CC374" s="59"/>
    </row>
    <row r="375" ht="30.0" customHeight="1">
      <c r="A375" s="73"/>
      <c r="B375" s="136" t="s">
        <v>3295</v>
      </c>
      <c r="C375" s="68" t="str">
        <f>IF('Стоп-лист'!C$18 = "стоп", "стоп" , "")</f>
        <v>стоп</v>
      </c>
      <c r="D375" s="29">
        <f t="shared" si="73"/>
        <v>0</v>
      </c>
      <c r="E375" s="30" t="s">
        <v>3296</v>
      </c>
      <c r="F375" s="104" t="s">
        <v>3297</v>
      </c>
      <c r="G375" s="113" t="s">
        <v>3298</v>
      </c>
      <c r="H375" s="33">
        <v>14500.0</v>
      </c>
      <c r="I375" s="34">
        <v>0.31999999999999995</v>
      </c>
      <c r="J375" s="35">
        <f t="shared" si="2"/>
        <v>9860</v>
      </c>
      <c r="K375" s="22" t="s">
        <v>3299</v>
      </c>
      <c r="L375" s="36" t="s">
        <v>84</v>
      </c>
      <c r="M375" s="36" t="s">
        <v>84</v>
      </c>
      <c r="N375" s="37" t="s">
        <v>85</v>
      </c>
      <c r="O375" s="72">
        <v>3500.0</v>
      </c>
      <c r="P375" s="72">
        <v>400.0</v>
      </c>
      <c r="Q375" s="72">
        <v>400.0</v>
      </c>
      <c r="R375" s="72">
        <v>600.0</v>
      </c>
      <c r="S375" s="39" t="s">
        <v>3300</v>
      </c>
      <c r="T375" s="70" t="s">
        <v>3232</v>
      </c>
      <c r="U375" s="38" t="s">
        <v>3233</v>
      </c>
      <c r="V375" s="38" t="s">
        <v>2225</v>
      </c>
      <c r="W375" s="38" t="s">
        <v>491</v>
      </c>
      <c r="X375" s="38">
        <v>405.0</v>
      </c>
      <c r="Y375" s="40">
        <v>5.0</v>
      </c>
      <c r="Z375" s="40">
        <v>1.45</v>
      </c>
      <c r="AA375" s="38" t="s">
        <v>92</v>
      </c>
      <c r="AB375" s="38" t="s">
        <v>93</v>
      </c>
      <c r="AC375" s="107" t="str">
        <f t="shared" si="65"/>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AD375" s="38" t="s">
        <v>95</v>
      </c>
      <c r="AE375" s="75" t="s">
        <v>3234</v>
      </c>
      <c r="AF375" s="70" t="s">
        <v>3235</v>
      </c>
      <c r="AG375" s="38" t="s">
        <v>98</v>
      </c>
      <c r="AH375" s="38" t="s">
        <v>99</v>
      </c>
      <c r="AI375" s="44" t="s">
        <v>100</v>
      </c>
      <c r="AJ375" s="44">
        <v>0.0</v>
      </c>
      <c r="AK375" s="63" t="str">
        <f t="shared" si="74"/>
        <v>https://getfile.dokpub.com/yandex/get/https://disk.yandex.ru/d/IjYQGLnnqpxtag/v1.mp4</v>
      </c>
      <c r="AL375" s="46" t="s">
        <v>102</v>
      </c>
      <c r="AM375" s="46" t="s">
        <v>103</v>
      </c>
      <c r="AN375" s="46" t="s">
        <v>104</v>
      </c>
      <c r="AO375" s="46" t="s">
        <v>105</v>
      </c>
      <c r="AP375" s="46" t="s">
        <v>106</v>
      </c>
      <c r="AQ375" s="46">
        <f t="shared" si="48"/>
        <v>11020</v>
      </c>
      <c r="AR375" s="47">
        <f t="shared" si="49"/>
        <v>0.24</v>
      </c>
      <c r="AS375" s="46" t="s">
        <v>107</v>
      </c>
      <c r="AT375" s="46" t="s">
        <v>108</v>
      </c>
      <c r="AU375" s="46" t="s">
        <v>109</v>
      </c>
      <c r="AV375" s="46" t="s">
        <v>110</v>
      </c>
      <c r="AW375" s="46" t="s">
        <v>111</v>
      </c>
      <c r="AX375" s="48" t="s">
        <v>112</v>
      </c>
      <c r="AY375" s="49">
        <v>1147.0</v>
      </c>
      <c r="AZ375" s="49">
        <v>1539.0</v>
      </c>
      <c r="BA375" s="126">
        <f>BA370*5</f>
        <v>3780</v>
      </c>
      <c r="BB375" s="127">
        <v>50.0</v>
      </c>
      <c r="BC375" s="127">
        <v>80.0</v>
      </c>
      <c r="BD375" s="51">
        <v>0.2</v>
      </c>
      <c r="BE375" s="127">
        <f t="shared" si="67"/>
        <v>1972</v>
      </c>
      <c r="BF375" s="150"/>
      <c r="BG375" s="151">
        <f t="shared" si="72"/>
        <v>2831</v>
      </c>
      <c r="BH375" s="53">
        <f t="shared" si="52"/>
        <v>2439</v>
      </c>
      <c r="BI375" s="153">
        <f t="shared" si="53"/>
        <v>0.2871196755</v>
      </c>
      <c r="BJ375" s="47">
        <f t="shared" si="54"/>
        <v>0.2473630832</v>
      </c>
      <c r="BK375" s="55">
        <f t="shared" si="55"/>
        <v>0.24</v>
      </c>
      <c r="BL375" s="56">
        <f t="shared" si="56"/>
        <v>11076</v>
      </c>
      <c r="BM375" s="57">
        <f t="shared" si="57"/>
        <v>0.3080353918</v>
      </c>
      <c r="BN375" s="46">
        <f t="shared" si="58"/>
        <v>96</v>
      </c>
      <c r="BO375" s="46">
        <v>25.0</v>
      </c>
      <c r="BP375" s="46">
        <v>7.0</v>
      </c>
      <c r="BQ375" s="47">
        <v>1.25</v>
      </c>
      <c r="BR375" s="46">
        <f t="shared" si="59"/>
        <v>862.5</v>
      </c>
      <c r="BS375" s="46">
        <f t="shared" si="60"/>
        <v>676.5</v>
      </c>
      <c r="BT375" s="46" t="s">
        <v>2604</v>
      </c>
      <c r="BU375" s="65"/>
      <c r="BV375" s="59"/>
      <c r="BW375" s="59"/>
      <c r="BX375" s="60"/>
      <c r="BY375" s="61" t="str">
        <f t="shared" si="75"/>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BZ375" s="66" t="s">
        <v>3301</v>
      </c>
      <c r="CA375" s="59" t="s">
        <v>3302</v>
      </c>
      <c r="CB375" s="62"/>
      <c r="CC375" s="59"/>
    </row>
    <row r="376" ht="30.0" customHeight="1">
      <c r="A376" s="73"/>
      <c r="B376" s="136" t="s">
        <v>3303</v>
      </c>
      <c r="C376" s="68" t="str">
        <f>IF('Стоп-лист'!C$18 = "стоп", "стоп" , "")</f>
        <v>стоп</v>
      </c>
      <c r="D376" s="29">
        <f t="shared" si="73"/>
        <v>0</v>
      </c>
      <c r="E376" s="30" t="s">
        <v>3304</v>
      </c>
      <c r="F376" s="104" t="s">
        <v>3305</v>
      </c>
      <c r="G376" s="113" t="s">
        <v>3306</v>
      </c>
      <c r="H376" s="33">
        <v>17400.0</v>
      </c>
      <c r="I376" s="34">
        <v>0.31999999999999995</v>
      </c>
      <c r="J376" s="35">
        <f t="shared" si="2"/>
        <v>11832</v>
      </c>
      <c r="K376" s="22" t="s">
        <v>3307</v>
      </c>
      <c r="L376" s="36" t="s">
        <v>84</v>
      </c>
      <c r="M376" s="36" t="s">
        <v>84</v>
      </c>
      <c r="N376" s="37" t="s">
        <v>85</v>
      </c>
      <c r="O376" s="72">
        <v>4200.0</v>
      </c>
      <c r="P376" s="72">
        <v>400.0</v>
      </c>
      <c r="Q376" s="72">
        <v>400.0</v>
      </c>
      <c r="R376" s="72">
        <v>600.0</v>
      </c>
      <c r="S376" s="39" t="s">
        <v>3308</v>
      </c>
      <c r="T376" s="70" t="s">
        <v>3232</v>
      </c>
      <c r="U376" s="38" t="s">
        <v>3233</v>
      </c>
      <c r="V376" s="38" t="s">
        <v>2225</v>
      </c>
      <c r="W376" s="38" t="s">
        <v>491</v>
      </c>
      <c r="X376" s="38">
        <v>405.0</v>
      </c>
      <c r="Y376" s="40">
        <v>6.0</v>
      </c>
      <c r="Z376" s="40">
        <v>1.45</v>
      </c>
      <c r="AA376" s="38" t="s">
        <v>92</v>
      </c>
      <c r="AB376" s="38" t="s">
        <v>93</v>
      </c>
      <c r="AC376" s="107" t="str">
        <f t="shared" si="65"/>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AD376" s="38" t="s">
        <v>95</v>
      </c>
      <c r="AE376" s="75" t="s">
        <v>3234</v>
      </c>
      <c r="AF376" s="70" t="s">
        <v>3235</v>
      </c>
      <c r="AG376" s="38" t="s">
        <v>98</v>
      </c>
      <c r="AH376" s="38" t="s">
        <v>99</v>
      </c>
      <c r="AI376" s="44" t="s">
        <v>100</v>
      </c>
      <c r="AJ376" s="44">
        <v>0.0</v>
      </c>
      <c r="AK376" s="63" t="str">
        <f t="shared" si="74"/>
        <v>https://getfile.dokpub.com/yandex/get/https://disk.yandex.ru/d/IjYQGLnnqpxtag/v1.mp4</v>
      </c>
      <c r="AL376" s="46" t="s">
        <v>102</v>
      </c>
      <c r="AM376" s="46" t="s">
        <v>103</v>
      </c>
      <c r="AN376" s="46" t="s">
        <v>104</v>
      </c>
      <c r="AO376" s="46" t="s">
        <v>105</v>
      </c>
      <c r="AP376" s="46" t="s">
        <v>106</v>
      </c>
      <c r="AQ376" s="46">
        <f t="shared" si="48"/>
        <v>13224</v>
      </c>
      <c r="AR376" s="47">
        <f t="shared" si="49"/>
        <v>0.24</v>
      </c>
      <c r="AS376" s="46" t="s">
        <v>107</v>
      </c>
      <c r="AT376" s="46" t="s">
        <v>108</v>
      </c>
      <c r="AU376" s="46" t="s">
        <v>109</v>
      </c>
      <c r="AV376" s="46" t="s">
        <v>110</v>
      </c>
      <c r="AW376" s="46" t="s">
        <v>111</v>
      </c>
      <c r="AX376" s="48" t="s">
        <v>112</v>
      </c>
      <c r="AY376" s="49">
        <v>1353.0</v>
      </c>
      <c r="AZ376" s="49">
        <v>1860.0</v>
      </c>
      <c r="BA376" s="126">
        <f>BA370*6</f>
        <v>4536</v>
      </c>
      <c r="BB376" s="127">
        <v>50.0</v>
      </c>
      <c r="BC376" s="127">
        <v>80.0</v>
      </c>
      <c r="BD376" s="51">
        <v>0.2</v>
      </c>
      <c r="BE376" s="127">
        <f t="shared" si="67"/>
        <v>2366.4</v>
      </c>
      <c r="BF376" s="150"/>
      <c r="BG376" s="151">
        <f t="shared" si="72"/>
        <v>3446.6</v>
      </c>
      <c r="BH376" s="53">
        <f t="shared" si="52"/>
        <v>2939.6</v>
      </c>
      <c r="BI376" s="153">
        <f t="shared" si="53"/>
        <v>0.2912947938</v>
      </c>
      <c r="BJ376" s="47">
        <f t="shared" si="54"/>
        <v>0.2484448952</v>
      </c>
      <c r="BK376" s="55">
        <f t="shared" si="55"/>
        <v>0.24</v>
      </c>
      <c r="BL376" s="56">
        <f t="shared" si="56"/>
        <v>13272</v>
      </c>
      <c r="BM376" s="57">
        <f t="shared" si="57"/>
        <v>0.3082881254</v>
      </c>
      <c r="BN376" s="46">
        <f t="shared" si="58"/>
        <v>96</v>
      </c>
      <c r="BO376" s="46">
        <v>25.0</v>
      </c>
      <c r="BP376" s="46">
        <v>7.0</v>
      </c>
      <c r="BQ376" s="47">
        <v>1.25</v>
      </c>
      <c r="BR376" s="46">
        <f t="shared" si="59"/>
        <v>862.5</v>
      </c>
      <c r="BS376" s="46">
        <f t="shared" si="60"/>
        <v>997.5</v>
      </c>
      <c r="BT376" s="46" t="s">
        <v>2611</v>
      </c>
      <c r="BU376" s="65"/>
      <c r="BV376" s="59"/>
      <c r="BW376" s="59"/>
      <c r="BX376" s="60"/>
      <c r="BY376" s="61" t="str">
        <f t="shared" si="75"/>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BZ376" s="66" t="s">
        <v>3309</v>
      </c>
      <c r="CA376" s="59" t="s">
        <v>3310</v>
      </c>
      <c r="CB376" s="62"/>
      <c r="CC376" s="59"/>
    </row>
    <row r="377" ht="30.0" customHeight="1">
      <c r="A377" s="73"/>
      <c r="B377" s="136" t="s">
        <v>3311</v>
      </c>
      <c r="C377" s="68" t="str">
        <f>IF('Стоп-лист'!C$18 = "стоп", "стоп" , "")</f>
        <v>стоп</v>
      </c>
      <c r="D377" s="29">
        <f t="shared" si="73"/>
        <v>0</v>
      </c>
      <c r="E377" s="30" t="s">
        <v>3312</v>
      </c>
      <c r="F377" s="104" t="s">
        <v>3313</v>
      </c>
      <c r="G377" s="113" t="s">
        <v>3314</v>
      </c>
      <c r="H377" s="33">
        <v>20300.0</v>
      </c>
      <c r="I377" s="34">
        <v>0.32999999999999996</v>
      </c>
      <c r="J377" s="35">
        <f t="shared" si="2"/>
        <v>13601</v>
      </c>
      <c r="K377" s="22" t="s">
        <v>3315</v>
      </c>
      <c r="L377" s="36" t="s">
        <v>84</v>
      </c>
      <c r="M377" s="36" t="s">
        <v>84</v>
      </c>
      <c r="N377" s="37" t="s">
        <v>85</v>
      </c>
      <c r="O377" s="72">
        <v>4900.0</v>
      </c>
      <c r="P377" s="72">
        <v>400.0</v>
      </c>
      <c r="Q377" s="72">
        <v>400.0</v>
      </c>
      <c r="R377" s="72">
        <v>600.0</v>
      </c>
      <c r="S377" s="39" t="s">
        <v>3316</v>
      </c>
      <c r="T377" s="70" t="s">
        <v>3232</v>
      </c>
      <c r="U377" s="38" t="s">
        <v>3233</v>
      </c>
      <c r="V377" s="38" t="s">
        <v>2225</v>
      </c>
      <c r="W377" s="38" t="s">
        <v>491</v>
      </c>
      <c r="X377" s="38">
        <v>405.0</v>
      </c>
      <c r="Y377" s="40">
        <v>7.0</v>
      </c>
      <c r="Z377" s="40">
        <v>1.45</v>
      </c>
      <c r="AA377" s="38" t="s">
        <v>92</v>
      </c>
      <c r="AB377" s="38" t="s">
        <v>93</v>
      </c>
      <c r="AC377" s="107" t="str">
        <f t="shared" si="65"/>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AD377" s="38" t="s">
        <v>95</v>
      </c>
      <c r="AE377" s="75" t="s">
        <v>3234</v>
      </c>
      <c r="AF377" s="70" t="s">
        <v>3235</v>
      </c>
      <c r="AG377" s="38" t="s">
        <v>98</v>
      </c>
      <c r="AH377" s="38" t="s">
        <v>99</v>
      </c>
      <c r="AI377" s="44" t="s">
        <v>100</v>
      </c>
      <c r="AJ377" s="44">
        <v>0.0</v>
      </c>
      <c r="AK377" s="63" t="str">
        <f t="shared" si="74"/>
        <v>https://getfile.dokpub.com/yandex/get/https://disk.yandex.ru/d/IjYQGLnnqpxtag/v1.mp4</v>
      </c>
      <c r="AL377" s="46" t="s">
        <v>102</v>
      </c>
      <c r="AM377" s="46" t="s">
        <v>103</v>
      </c>
      <c r="AN377" s="46" t="s">
        <v>104</v>
      </c>
      <c r="AO377" s="46" t="s">
        <v>105</v>
      </c>
      <c r="AP377" s="46" t="s">
        <v>106</v>
      </c>
      <c r="AQ377" s="46">
        <f t="shared" si="48"/>
        <v>15225</v>
      </c>
      <c r="AR377" s="47">
        <f t="shared" si="49"/>
        <v>0.25</v>
      </c>
      <c r="AS377" s="46" t="s">
        <v>107</v>
      </c>
      <c r="AT377" s="46" t="s">
        <v>108</v>
      </c>
      <c r="AU377" s="46" t="s">
        <v>109</v>
      </c>
      <c r="AV377" s="46" t="s">
        <v>110</v>
      </c>
      <c r="AW377" s="46" t="s">
        <v>111</v>
      </c>
      <c r="AX377" s="48" t="s">
        <v>155</v>
      </c>
      <c r="AY377" s="49">
        <v>1568.0</v>
      </c>
      <c r="AZ377" s="49">
        <v>2190.0</v>
      </c>
      <c r="BA377" s="126">
        <f>BA370*7</f>
        <v>5292</v>
      </c>
      <c r="BB377" s="127">
        <v>50.0</v>
      </c>
      <c r="BC377" s="127">
        <v>80.0</v>
      </c>
      <c r="BD377" s="51">
        <v>0.2</v>
      </c>
      <c r="BE377" s="127">
        <f t="shared" si="67"/>
        <v>2720.2</v>
      </c>
      <c r="BF377" s="150"/>
      <c r="BG377" s="151">
        <f t="shared" si="72"/>
        <v>3890.8</v>
      </c>
      <c r="BH377" s="53">
        <f t="shared" si="52"/>
        <v>3268.8</v>
      </c>
      <c r="BI377" s="153">
        <f t="shared" si="53"/>
        <v>0.2860672009</v>
      </c>
      <c r="BJ377" s="47">
        <f t="shared" si="54"/>
        <v>0.2403352695</v>
      </c>
      <c r="BK377" s="55">
        <f t="shared" si="55"/>
        <v>0.25</v>
      </c>
      <c r="BL377" s="56">
        <f t="shared" si="56"/>
        <v>15421</v>
      </c>
      <c r="BM377" s="57">
        <f t="shared" si="57"/>
        <v>0.3063873938</v>
      </c>
      <c r="BN377" s="46">
        <f t="shared" si="58"/>
        <v>96</v>
      </c>
      <c r="BO377" s="46">
        <v>25.0</v>
      </c>
      <c r="BP377" s="46">
        <v>7.0</v>
      </c>
      <c r="BQ377" s="47">
        <v>1.25</v>
      </c>
      <c r="BR377" s="46">
        <f t="shared" si="59"/>
        <v>862.5</v>
      </c>
      <c r="BS377" s="46">
        <f t="shared" si="60"/>
        <v>1327.5</v>
      </c>
      <c r="BT377" s="46" t="s">
        <v>2618</v>
      </c>
      <c r="BU377" s="65"/>
      <c r="BV377" s="59"/>
      <c r="BW377" s="59"/>
      <c r="BX377" s="60"/>
      <c r="BY377" s="61" t="str">
        <f t="shared" si="75"/>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BZ377" s="66" t="s">
        <v>3317</v>
      </c>
      <c r="CA377" s="59" t="s">
        <v>3318</v>
      </c>
      <c r="CB377" s="62"/>
      <c r="CC377" s="59"/>
    </row>
    <row r="378" ht="30.0" customHeight="1">
      <c r="A378" s="73"/>
      <c r="B378" s="236" t="s">
        <v>3319</v>
      </c>
      <c r="C378" s="28" t="str">
        <f>IF(C380 = "стоп", "стоп" , "")</f>
        <v/>
      </c>
      <c r="D378" s="29">
        <f t="shared" si="73"/>
        <v>50</v>
      </c>
      <c r="E378" s="30" t="s">
        <v>3320</v>
      </c>
      <c r="F378" s="104" t="s">
        <v>3321</v>
      </c>
      <c r="G378" s="113" t="s">
        <v>3322</v>
      </c>
      <c r="H378" s="33">
        <v>600.0</v>
      </c>
      <c r="I378" s="34">
        <v>0.49</v>
      </c>
      <c r="J378" s="35">
        <f t="shared" si="2"/>
        <v>306</v>
      </c>
      <c r="K378" s="22" t="s">
        <v>3323</v>
      </c>
      <c r="L378" s="36" t="s">
        <v>84</v>
      </c>
      <c r="M378" s="36" t="s">
        <v>84</v>
      </c>
      <c r="N378" s="37" t="s">
        <v>2999</v>
      </c>
      <c r="O378" s="38">
        <v>150.0</v>
      </c>
      <c r="P378" s="38">
        <v>210.0</v>
      </c>
      <c r="Q378" s="38">
        <v>55.0</v>
      </c>
      <c r="R378" s="38">
        <v>100.0</v>
      </c>
      <c r="S378" s="241" t="s">
        <v>3324</v>
      </c>
      <c r="T378" s="70" t="s">
        <v>3325</v>
      </c>
      <c r="U378" s="38" t="s">
        <v>3326</v>
      </c>
      <c r="V378" s="38" t="s">
        <v>914</v>
      </c>
      <c r="W378" s="38" t="s">
        <v>3016</v>
      </c>
      <c r="X378" s="38">
        <v>320.0</v>
      </c>
      <c r="Y378" s="40" t="s">
        <v>91</v>
      </c>
      <c r="Z378" s="40" t="s">
        <v>1940</v>
      </c>
      <c r="AA378" s="232" t="s">
        <v>590</v>
      </c>
      <c r="AB378" s="38" t="s">
        <v>93</v>
      </c>
      <c r="AC378" s="107" t="str">
        <f t="shared" si="65"/>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AD378" s="38" t="s">
        <v>95</v>
      </c>
      <c r="AE378" s="75" t="s">
        <v>3327</v>
      </c>
      <c r="AF378" s="70" t="s">
        <v>3328</v>
      </c>
      <c r="AG378" s="38" t="s">
        <v>98</v>
      </c>
      <c r="AH378" s="38" t="s">
        <v>99</v>
      </c>
      <c r="AI378" s="44" t="s">
        <v>100</v>
      </c>
      <c r="AJ378" s="44">
        <v>0.0</v>
      </c>
      <c r="AK378" s="63" t="str">
        <f t="shared" si="74"/>
        <v>https://getfile.dokpub.com/yandex/get/https://disk.yandex.ru/d/ZKE4SMG9KVy3FA/v1.mp4</v>
      </c>
      <c r="AL378" s="46" t="s">
        <v>102</v>
      </c>
      <c r="AM378" s="46" t="s">
        <v>103</v>
      </c>
      <c r="AN378" s="46" t="s">
        <v>104</v>
      </c>
      <c r="AO378" s="46" t="s">
        <v>105</v>
      </c>
      <c r="AP378" s="46" t="s">
        <v>106</v>
      </c>
      <c r="AQ378" s="46">
        <f t="shared" si="48"/>
        <v>402</v>
      </c>
      <c r="AR378" s="47">
        <f t="shared" si="49"/>
        <v>0.33</v>
      </c>
      <c r="AS378" s="46" t="s">
        <v>107</v>
      </c>
      <c r="AT378" s="46" t="s">
        <v>108</v>
      </c>
      <c r="AU378" s="46" t="s">
        <v>109</v>
      </c>
      <c r="AV378" s="46" t="s">
        <v>110</v>
      </c>
      <c r="AW378" s="46" t="s">
        <v>111</v>
      </c>
      <c r="AX378" s="48" t="s">
        <v>112</v>
      </c>
      <c r="AY378" s="49">
        <v>81.0</v>
      </c>
      <c r="AZ378" s="49">
        <v>137.0</v>
      </c>
      <c r="BA378" s="86">
        <f>IFERROR(__xludf.DUMMYFUNCTION("IMPORTRANGE(""https://docs.google.com/spreadsheets/d/1K9FdSDDcIaIccULM3XeD8ehMwbjQB3kapl3RppOhYx4/edit?usp=sharing"",""D56"")"),54.0)</f>
        <v>54</v>
      </c>
      <c r="BB378" s="123">
        <v>10.0</v>
      </c>
      <c r="BC378" s="123">
        <v>10.0</v>
      </c>
      <c r="BD378" s="51">
        <v>0.2</v>
      </c>
      <c r="BE378" s="123">
        <f t="shared" si="67"/>
        <v>61.2</v>
      </c>
      <c r="BF378" s="147"/>
      <c r="BG378" s="148">
        <f t="shared" si="72"/>
        <v>89.8</v>
      </c>
      <c r="BH378" s="53">
        <f t="shared" si="52"/>
        <v>33.8</v>
      </c>
      <c r="BI378" s="222">
        <f t="shared" si="53"/>
        <v>0.2934640523</v>
      </c>
      <c r="BJ378" s="47">
        <f t="shared" si="54"/>
        <v>0.1104575163</v>
      </c>
      <c r="BK378" s="55">
        <f t="shared" si="55"/>
        <v>0.33</v>
      </c>
      <c r="BL378" s="56">
        <f t="shared" si="56"/>
        <v>406</v>
      </c>
      <c r="BM378" s="57">
        <f t="shared" si="57"/>
        <v>0.2802955665</v>
      </c>
      <c r="BN378" s="46">
        <f t="shared" si="58"/>
        <v>1.155</v>
      </c>
      <c r="BO378" s="46">
        <v>25.0</v>
      </c>
      <c r="BP378" s="46">
        <v>7.0</v>
      </c>
      <c r="BQ378" s="47">
        <v>1.25</v>
      </c>
      <c r="BR378" s="46">
        <f t="shared" si="59"/>
        <v>40</v>
      </c>
      <c r="BS378" s="46">
        <f t="shared" si="60"/>
        <v>97</v>
      </c>
      <c r="BT378" s="46" t="s">
        <v>2538</v>
      </c>
      <c r="BU378" s="124"/>
      <c r="BV378" s="125" t="str">
        <f>IFERROR(__xludf.DUMMYFUNCTION("IMPORTRANGE(""https://docs.google.com/spreadsheets/d/1K9FdSDDcIaIccULM3XeD8ehMwbjQB3kapl3RppOhYx4/edit?usp=sharing"",""B56"")"),"О-3")</f>
        <v>О-3</v>
      </c>
      <c r="BW378" s="59" t="s">
        <v>3006</v>
      </c>
      <c r="BX378" s="60"/>
      <c r="BY378" s="61" t="str">
        <f t="shared" si="75"/>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BZ378" s="66" t="s">
        <v>3329</v>
      </c>
      <c r="CA378" s="59" t="s">
        <v>3330</v>
      </c>
      <c r="CB378" s="62"/>
      <c r="CC378" s="59"/>
    </row>
    <row r="379" ht="30.0" customHeight="1">
      <c r="A379" s="73"/>
      <c r="B379" s="236" t="s">
        <v>3331</v>
      </c>
      <c r="C379" s="28" t="str">
        <f>IF(C380 = "стоп", "стоп" , "")</f>
        <v/>
      </c>
      <c r="D379" s="29">
        <f t="shared" si="73"/>
        <v>50</v>
      </c>
      <c r="E379" s="30" t="s">
        <v>3332</v>
      </c>
      <c r="F379" s="104" t="s">
        <v>3333</v>
      </c>
      <c r="G379" s="113" t="s">
        <v>3334</v>
      </c>
      <c r="H379" s="33">
        <v>1000.0</v>
      </c>
      <c r="I379" s="34">
        <v>0.56</v>
      </c>
      <c r="J379" s="35">
        <f t="shared" si="2"/>
        <v>440</v>
      </c>
      <c r="K379" s="22" t="s">
        <v>3335</v>
      </c>
      <c r="L379" s="36" t="s">
        <v>84</v>
      </c>
      <c r="M379" s="36" t="s">
        <v>84</v>
      </c>
      <c r="N379" s="37" t="s">
        <v>2999</v>
      </c>
      <c r="O379" s="38">
        <v>210.0</v>
      </c>
      <c r="P379" s="38">
        <v>140.0</v>
      </c>
      <c r="Q379" s="38">
        <v>90.0</v>
      </c>
      <c r="R379" s="38">
        <v>165.0</v>
      </c>
      <c r="S379" s="39" t="s">
        <v>3336</v>
      </c>
      <c r="T379" s="70" t="s">
        <v>3325</v>
      </c>
      <c r="U379" s="38" t="s">
        <v>3326</v>
      </c>
      <c r="V379" s="38" t="s">
        <v>914</v>
      </c>
      <c r="W379" s="38" t="s">
        <v>3016</v>
      </c>
      <c r="X379" s="38">
        <v>320.0</v>
      </c>
      <c r="Y379" s="40" t="s">
        <v>91</v>
      </c>
      <c r="Z379" s="38" t="s">
        <v>1952</v>
      </c>
      <c r="AA379" s="232" t="s">
        <v>590</v>
      </c>
      <c r="AB379" s="38" t="s">
        <v>93</v>
      </c>
      <c r="AC379" s="107" t="str">
        <f t="shared" si="65"/>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AD379" s="38" t="s">
        <v>95</v>
      </c>
      <c r="AE379" s="75" t="s">
        <v>3327</v>
      </c>
      <c r="AF379" s="70" t="s">
        <v>3328</v>
      </c>
      <c r="AG379" s="38" t="s">
        <v>98</v>
      </c>
      <c r="AH379" s="38" t="s">
        <v>99</v>
      </c>
      <c r="AI379" s="44" t="s">
        <v>100</v>
      </c>
      <c r="AJ379" s="44">
        <v>0.0</v>
      </c>
      <c r="AK379" s="63" t="str">
        <f t="shared" si="74"/>
        <v>https://getfile.dokpub.com/yandex/get/https://disk.yandex.ru/d/ZKE4SMG9KVy3FA/v1.mp4</v>
      </c>
      <c r="AL379" s="46" t="s">
        <v>102</v>
      </c>
      <c r="AM379" s="46" t="s">
        <v>103</v>
      </c>
      <c r="AN379" s="46" t="s">
        <v>104</v>
      </c>
      <c r="AO379" s="46" t="s">
        <v>105</v>
      </c>
      <c r="AP379" s="46" t="s">
        <v>106</v>
      </c>
      <c r="AQ379" s="46">
        <f t="shared" si="48"/>
        <v>550</v>
      </c>
      <c r="AR379" s="47">
        <f t="shared" si="49"/>
        <v>0.45</v>
      </c>
      <c r="AS379" s="46" t="s">
        <v>107</v>
      </c>
      <c r="AT379" s="46" t="s">
        <v>108</v>
      </c>
      <c r="AU379" s="46" t="s">
        <v>109</v>
      </c>
      <c r="AV379" s="46" t="s">
        <v>110</v>
      </c>
      <c r="AW379" s="46" t="s">
        <v>111</v>
      </c>
      <c r="AX379" s="48" t="s">
        <v>155</v>
      </c>
      <c r="AY379" s="49">
        <v>94.0</v>
      </c>
      <c r="AZ379" s="49">
        <v>153.0</v>
      </c>
      <c r="BA379" s="126">
        <f>BA378*2</f>
        <v>108</v>
      </c>
      <c r="BB379" s="127">
        <v>10.0</v>
      </c>
      <c r="BC379" s="127">
        <v>10.0</v>
      </c>
      <c r="BD379" s="51">
        <v>0.2</v>
      </c>
      <c r="BE379" s="127">
        <f t="shared" si="67"/>
        <v>88</v>
      </c>
      <c r="BF379" s="150"/>
      <c r="BG379" s="151">
        <f t="shared" si="72"/>
        <v>130</v>
      </c>
      <c r="BH379" s="53">
        <f t="shared" si="52"/>
        <v>71</v>
      </c>
      <c r="BI379" s="153">
        <f t="shared" si="53"/>
        <v>0.2954545455</v>
      </c>
      <c r="BJ379" s="47">
        <f t="shared" si="54"/>
        <v>0.1613636364</v>
      </c>
      <c r="BK379" s="55">
        <f t="shared" si="55"/>
        <v>0.45</v>
      </c>
      <c r="BL379" s="56">
        <f t="shared" si="56"/>
        <v>550</v>
      </c>
      <c r="BM379" s="57">
        <f t="shared" si="57"/>
        <v>0.2890909091</v>
      </c>
      <c r="BN379" s="46">
        <f t="shared" si="58"/>
        <v>2.079</v>
      </c>
      <c r="BO379" s="46">
        <v>25.0</v>
      </c>
      <c r="BP379" s="46">
        <v>7.0</v>
      </c>
      <c r="BQ379" s="47">
        <v>1.25</v>
      </c>
      <c r="BR379" s="46">
        <f t="shared" si="59"/>
        <v>48.75</v>
      </c>
      <c r="BS379" s="46">
        <f t="shared" si="60"/>
        <v>104.25</v>
      </c>
      <c r="BT379" s="46" t="s">
        <v>2547</v>
      </c>
      <c r="BU379" s="65"/>
      <c r="BV379" s="59"/>
      <c r="BW379" s="59"/>
      <c r="BX379" s="60"/>
      <c r="BY379" s="61" t="str">
        <f t="shared" si="75"/>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BZ379" s="66" t="s">
        <v>3337</v>
      </c>
      <c r="CA379" s="59" t="s">
        <v>3338</v>
      </c>
      <c r="CB379" s="62"/>
      <c r="CC379" s="59"/>
    </row>
    <row r="380" ht="30.0" customHeight="1">
      <c r="A380" s="73"/>
      <c r="B380" s="136" t="s">
        <v>3339</v>
      </c>
      <c r="C380" s="68" t="str">
        <f>IF('Стоп-лист'!D$45 = "стоп", "стоп" , "")</f>
        <v/>
      </c>
      <c r="D380" s="29">
        <f t="shared" si="73"/>
        <v>50</v>
      </c>
      <c r="E380" s="30" t="s">
        <v>3340</v>
      </c>
      <c r="F380" s="104" t="s">
        <v>3341</v>
      </c>
      <c r="G380" s="113" t="s">
        <v>3342</v>
      </c>
      <c r="H380" s="33">
        <v>1400.0</v>
      </c>
      <c r="I380" s="34">
        <v>0.5599999999999999</v>
      </c>
      <c r="J380" s="35">
        <f t="shared" si="2"/>
        <v>616</v>
      </c>
      <c r="K380" s="22" t="s">
        <v>3343</v>
      </c>
      <c r="L380" s="36" t="s">
        <v>84</v>
      </c>
      <c r="M380" s="36" t="s">
        <v>84</v>
      </c>
      <c r="N380" s="37" t="s">
        <v>2999</v>
      </c>
      <c r="O380" s="38">
        <v>230.0</v>
      </c>
      <c r="P380" s="38">
        <v>220.0</v>
      </c>
      <c r="Q380" s="38">
        <v>110.0</v>
      </c>
      <c r="R380" s="38">
        <v>230.0</v>
      </c>
      <c r="S380" s="39" t="s">
        <v>3344</v>
      </c>
      <c r="T380" s="70" t="s">
        <v>3325</v>
      </c>
      <c r="U380" s="38" t="s">
        <v>3326</v>
      </c>
      <c r="V380" s="38" t="s">
        <v>914</v>
      </c>
      <c r="W380" s="38" t="s">
        <v>3016</v>
      </c>
      <c r="X380" s="38">
        <v>320.0</v>
      </c>
      <c r="Y380" s="40" t="s">
        <v>91</v>
      </c>
      <c r="Z380" s="40">
        <v>1.45</v>
      </c>
      <c r="AA380" s="232" t="s">
        <v>590</v>
      </c>
      <c r="AB380" s="38" t="s">
        <v>93</v>
      </c>
      <c r="AC380" s="107" t="str">
        <f t="shared" si="65"/>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AD380" s="38" t="s">
        <v>95</v>
      </c>
      <c r="AE380" s="75" t="s">
        <v>3327</v>
      </c>
      <c r="AF380" s="70" t="s">
        <v>3328</v>
      </c>
      <c r="AG380" s="38" t="s">
        <v>98</v>
      </c>
      <c r="AH380" s="38" t="s">
        <v>99</v>
      </c>
      <c r="AI380" s="44" t="s">
        <v>100</v>
      </c>
      <c r="AJ380" s="44">
        <v>0.0</v>
      </c>
      <c r="AK380" s="63" t="str">
        <f t="shared" si="74"/>
        <v>https://getfile.dokpub.com/yandex/get/https://disk.yandex.ru/d/ZKE4SMG9KVy3FA/v1.mp4</v>
      </c>
      <c r="AL380" s="46" t="s">
        <v>102</v>
      </c>
      <c r="AM380" s="46" t="s">
        <v>103</v>
      </c>
      <c r="AN380" s="46" t="s">
        <v>104</v>
      </c>
      <c r="AO380" s="46" t="s">
        <v>105</v>
      </c>
      <c r="AP380" s="46" t="s">
        <v>106</v>
      </c>
      <c r="AQ380" s="46">
        <f t="shared" si="48"/>
        <v>742</v>
      </c>
      <c r="AR380" s="47">
        <f t="shared" si="49"/>
        <v>0.47</v>
      </c>
      <c r="AS380" s="46" t="s">
        <v>107</v>
      </c>
      <c r="AT380" s="46" t="s">
        <v>108</v>
      </c>
      <c r="AU380" s="46" t="s">
        <v>109</v>
      </c>
      <c r="AV380" s="46" t="s">
        <v>110</v>
      </c>
      <c r="AW380" s="46" t="s">
        <v>111</v>
      </c>
      <c r="AX380" s="48" t="s">
        <v>155</v>
      </c>
      <c r="AY380" s="49">
        <v>118.0</v>
      </c>
      <c r="AZ380" s="49">
        <v>182.0</v>
      </c>
      <c r="BA380" s="126">
        <f>BA378*3</f>
        <v>162</v>
      </c>
      <c r="BB380" s="127">
        <v>15.0</v>
      </c>
      <c r="BC380" s="127">
        <v>15.0</v>
      </c>
      <c r="BD380" s="51">
        <v>0.2</v>
      </c>
      <c r="BE380" s="127">
        <f t="shared" si="67"/>
        <v>123.2</v>
      </c>
      <c r="BF380" s="150"/>
      <c r="BG380" s="151">
        <f t="shared" si="72"/>
        <v>182.8</v>
      </c>
      <c r="BH380" s="53">
        <f t="shared" si="52"/>
        <v>118.8</v>
      </c>
      <c r="BI380" s="153">
        <f t="shared" si="53"/>
        <v>0.2967532468</v>
      </c>
      <c r="BJ380" s="47">
        <f t="shared" si="54"/>
        <v>0.1928571429</v>
      </c>
      <c r="BK380" s="55">
        <f t="shared" si="55"/>
        <v>0.47</v>
      </c>
      <c r="BL380" s="56">
        <f t="shared" si="56"/>
        <v>742</v>
      </c>
      <c r="BM380" s="57">
        <f t="shared" si="57"/>
        <v>0.2959568733</v>
      </c>
      <c r="BN380" s="46">
        <f t="shared" si="58"/>
        <v>5.566</v>
      </c>
      <c r="BO380" s="46">
        <v>25.0</v>
      </c>
      <c r="BP380" s="46">
        <v>7.0</v>
      </c>
      <c r="BQ380" s="47">
        <v>1.25</v>
      </c>
      <c r="BR380" s="46">
        <f t="shared" si="59"/>
        <v>75</v>
      </c>
      <c r="BS380" s="46">
        <f t="shared" si="60"/>
        <v>107</v>
      </c>
      <c r="BT380" s="46" t="s">
        <v>2556</v>
      </c>
      <c r="BU380" s="65"/>
      <c r="BV380" s="59"/>
      <c r="BW380" s="59"/>
      <c r="BX380" s="60"/>
      <c r="BY380" s="61" t="str">
        <f t="shared" si="75"/>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BZ380" s="66" t="s">
        <v>3345</v>
      </c>
      <c r="CA380" s="59" t="s">
        <v>3346</v>
      </c>
      <c r="CB380" s="62"/>
      <c r="CC380" s="59"/>
    </row>
    <row r="381" ht="30.0" customHeight="1">
      <c r="A381" s="73"/>
      <c r="B381" s="136" t="s">
        <v>3347</v>
      </c>
      <c r="C381" s="68" t="str">
        <f>IF('Стоп-лист'!D$45 = "стоп", "стоп" , "")</f>
        <v/>
      </c>
      <c r="D381" s="29">
        <f t="shared" si="73"/>
        <v>50</v>
      </c>
      <c r="E381" s="30" t="s">
        <v>3348</v>
      </c>
      <c r="F381" s="104" t="s">
        <v>3349</v>
      </c>
      <c r="G381" s="113" t="s">
        <v>3350</v>
      </c>
      <c r="H381" s="33">
        <v>2600.0</v>
      </c>
      <c r="I381" s="34">
        <v>0.57</v>
      </c>
      <c r="J381" s="35">
        <f t="shared" si="2"/>
        <v>1118</v>
      </c>
      <c r="K381" s="22" t="s">
        <v>3351</v>
      </c>
      <c r="L381" s="36" t="s">
        <v>84</v>
      </c>
      <c r="M381" s="36" t="s">
        <v>84</v>
      </c>
      <c r="N381" s="37" t="s">
        <v>2999</v>
      </c>
      <c r="O381" s="38">
        <v>450.0</v>
      </c>
      <c r="P381" s="38">
        <v>220.0</v>
      </c>
      <c r="Q381" s="38">
        <v>210.0</v>
      </c>
      <c r="R381" s="38">
        <v>240.0</v>
      </c>
      <c r="S381" s="39" t="s">
        <v>3352</v>
      </c>
      <c r="T381" s="70" t="s">
        <v>3325</v>
      </c>
      <c r="U381" s="38" t="s">
        <v>3326</v>
      </c>
      <c r="V381" s="38" t="s">
        <v>914</v>
      </c>
      <c r="W381" s="38" t="s">
        <v>3016</v>
      </c>
      <c r="X381" s="38">
        <v>320.0</v>
      </c>
      <c r="Y381" s="40">
        <v>1.0</v>
      </c>
      <c r="Z381" s="40">
        <v>1.45</v>
      </c>
      <c r="AA381" s="232" t="s">
        <v>590</v>
      </c>
      <c r="AB381" s="38" t="s">
        <v>93</v>
      </c>
      <c r="AC381" s="107" t="str">
        <f t="shared" si="65"/>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AD381" s="38" t="s">
        <v>95</v>
      </c>
      <c r="AE381" s="75" t="s">
        <v>3327</v>
      </c>
      <c r="AF381" s="70" t="s">
        <v>3328</v>
      </c>
      <c r="AG381" s="38" t="s">
        <v>98</v>
      </c>
      <c r="AH381" s="38" t="s">
        <v>99</v>
      </c>
      <c r="AI381" s="44" t="s">
        <v>100</v>
      </c>
      <c r="AJ381" s="44">
        <v>0.0</v>
      </c>
      <c r="AK381" s="63" t="str">
        <f t="shared" si="74"/>
        <v>https://getfile.dokpub.com/yandex/get/https://disk.yandex.ru/d/ZKE4SMG9KVy3FA/v1.mp4</v>
      </c>
      <c r="AL381" s="46" t="s">
        <v>102</v>
      </c>
      <c r="AM381" s="46" t="s">
        <v>103</v>
      </c>
      <c r="AN381" s="46" t="s">
        <v>104</v>
      </c>
      <c r="AO381" s="46" t="s">
        <v>105</v>
      </c>
      <c r="AP381" s="46" t="s">
        <v>106</v>
      </c>
      <c r="AQ381" s="46">
        <f t="shared" si="48"/>
        <v>1300</v>
      </c>
      <c r="AR381" s="47">
        <f t="shared" si="49"/>
        <v>0.5</v>
      </c>
      <c r="AS381" s="46" t="s">
        <v>107</v>
      </c>
      <c r="AT381" s="46" t="s">
        <v>108</v>
      </c>
      <c r="AU381" s="46" t="s">
        <v>109</v>
      </c>
      <c r="AV381" s="46" t="s">
        <v>110</v>
      </c>
      <c r="AW381" s="46" t="s">
        <v>111</v>
      </c>
      <c r="AX381" s="48" t="s">
        <v>112</v>
      </c>
      <c r="AY381" s="49">
        <v>198.0</v>
      </c>
      <c r="AZ381" s="49">
        <v>287.0</v>
      </c>
      <c r="BA381" s="126">
        <f>BA380*2</f>
        <v>324</v>
      </c>
      <c r="BB381" s="127">
        <v>20.0</v>
      </c>
      <c r="BC381" s="127">
        <v>20.0</v>
      </c>
      <c r="BD381" s="51">
        <v>0.2</v>
      </c>
      <c r="BE381" s="127">
        <f t="shared" si="67"/>
        <v>223.6</v>
      </c>
      <c r="BF381" s="150"/>
      <c r="BG381" s="151">
        <f t="shared" si="72"/>
        <v>332.4</v>
      </c>
      <c r="BH381" s="53">
        <f t="shared" si="52"/>
        <v>243.4</v>
      </c>
      <c r="BI381" s="153">
        <f t="shared" si="53"/>
        <v>0.2973166369</v>
      </c>
      <c r="BJ381" s="47">
        <f t="shared" si="54"/>
        <v>0.2177101968</v>
      </c>
      <c r="BK381" s="55">
        <f t="shared" si="55"/>
        <v>0.5</v>
      </c>
      <c r="BL381" s="56">
        <f t="shared" si="56"/>
        <v>1305</v>
      </c>
      <c r="BM381" s="57">
        <f t="shared" si="57"/>
        <v>0.3011494253</v>
      </c>
      <c r="BN381" s="46">
        <f t="shared" si="58"/>
        <v>11.088</v>
      </c>
      <c r="BO381" s="46">
        <v>25.0</v>
      </c>
      <c r="BP381" s="46">
        <v>7.0</v>
      </c>
      <c r="BQ381" s="47">
        <v>1.25</v>
      </c>
      <c r="BR381" s="46">
        <f t="shared" si="59"/>
        <v>127.5</v>
      </c>
      <c r="BS381" s="46">
        <f t="shared" si="60"/>
        <v>159.5</v>
      </c>
      <c r="BT381" s="46" t="s">
        <v>2565</v>
      </c>
      <c r="BU381" s="65"/>
      <c r="BV381" s="59"/>
      <c r="BW381" s="59"/>
      <c r="BX381" s="60"/>
      <c r="BY381" s="61" t="str">
        <f t="shared" si="75"/>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BZ381" s="66" t="s">
        <v>3353</v>
      </c>
      <c r="CA381" s="59" t="s">
        <v>3354</v>
      </c>
      <c r="CB381" s="62"/>
      <c r="CC381" s="59"/>
    </row>
    <row r="382" ht="30.0" customHeight="1">
      <c r="A382" s="73"/>
      <c r="B382" s="136" t="s">
        <v>3355</v>
      </c>
      <c r="C382" s="68" t="str">
        <f>IF('Стоп-лист'!D$45 = "стоп", "стоп" , "")</f>
        <v/>
      </c>
      <c r="D382" s="29">
        <f t="shared" si="73"/>
        <v>50</v>
      </c>
      <c r="E382" s="30" t="s">
        <v>3356</v>
      </c>
      <c r="F382" s="104" t="s">
        <v>3357</v>
      </c>
      <c r="G382" s="113" t="s">
        <v>3358</v>
      </c>
      <c r="H382" s="33">
        <v>3600.0</v>
      </c>
      <c r="I382" s="34">
        <v>0.5599999999999999</v>
      </c>
      <c r="J382" s="35">
        <f t="shared" si="2"/>
        <v>1584</v>
      </c>
      <c r="K382" s="22" t="s">
        <v>3359</v>
      </c>
      <c r="L382" s="36" t="s">
        <v>84</v>
      </c>
      <c r="M382" s="36" t="s">
        <v>84</v>
      </c>
      <c r="N382" s="37" t="s">
        <v>2999</v>
      </c>
      <c r="O382" s="38">
        <v>640.0</v>
      </c>
      <c r="P382" s="38">
        <v>220.0</v>
      </c>
      <c r="Q382" s="38">
        <v>210.0</v>
      </c>
      <c r="R382" s="38">
        <v>260.0</v>
      </c>
      <c r="S382" s="39" t="s">
        <v>3360</v>
      </c>
      <c r="T382" s="70" t="s">
        <v>3325</v>
      </c>
      <c r="U382" s="38" t="s">
        <v>3326</v>
      </c>
      <c r="V382" s="38" t="s">
        <v>914</v>
      </c>
      <c r="W382" s="38" t="s">
        <v>3016</v>
      </c>
      <c r="X382" s="38">
        <v>320.0</v>
      </c>
      <c r="Y382" s="40">
        <v>1.5</v>
      </c>
      <c r="Z382" s="40">
        <v>1.45</v>
      </c>
      <c r="AA382" s="232" t="s">
        <v>590</v>
      </c>
      <c r="AB382" s="38" t="s">
        <v>93</v>
      </c>
      <c r="AC382" s="107" t="str">
        <f t="shared" si="65"/>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AD382" s="38" t="s">
        <v>95</v>
      </c>
      <c r="AE382" s="75" t="s">
        <v>3327</v>
      </c>
      <c r="AF382" s="70" t="s">
        <v>3328</v>
      </c>
      <c r="AG382" s="38" t="s">
        <v>98</v>
      </c>
      <c r="AH382" s="38" t="s">
        <v>99</v>
      </c>
      <c r="AI382" s="44" t="s">
        <v>100</v>
      </c>
      <c r="AJ382" s="44">
        <v>0.0</v>
      </c>
      <c r="AK382" s="63" t="str">
        <f t="shared" si="74"/>
        <v>https://getfile.dokpub.com/yandex/get/https://disk.yandex.ru/d/ZKE4SMG9KVy3FA/v1.mp4</v>
      </c>
      <c r="AL382" s="46" t="s">
        <v>102</v>
      </c>
      <c r="AM382" s="46" t="s">
        <v>103</v>
      </c>
      <c r="AN382" s="46" t="s">
        <v>104</v>
      </c>
      <c r="AO382" s="46" t="s">
        <v>105</v>
      </c>
      <c r="AP382" s="46" t="s">
        <v>106</v>
      </c>
      <c r="AQ382" s="46">
        <f t="shared" si="48"/>
        <v>1800</v>
      </c>
      <c r="AR382" s="47">
        <f t="shared" si="49"/>
        <v>0.5</v>
      </c>
      <c r="AS382" s="46" t="s">
        <v>107</v>
      </c>
      <c r="AT382" s="46" t="s">
        <v>108</v>
      </c>
      <c r="AU382" s="46" t="s">
        <v>109</v>
      </c>
      <c r="AV382" s="46" t="s">
        <v>110</v>
      </c>
      <c r="AW382" s="46" t="s">
        <v>111</v>
      </c>
      <c r="AX382" s="48" t="s">
        <v>155</v>
      </c>
      <c r="AY382" s="49">
        <v>253.0</v>
      </c>
      <c r="AZ382" s="49">
        <v>352.0</v>
      </c>
      <c r="BA382" s="126">
        <f>BA380*3</f>
        <v>486</v>
      </c>
      <c r="BB382" s="127">
        <v>30.0</v>
      </c>
      <c r="BC382" s="127">
        <v>30.0</v>
      </c>
      <c r="BD382" s="51">
        <v>0.2</v>
      </c>
      <c r="BE382" s="127">
        <f t="shared" si="67"/>
        <v>316.8</v>
      </c>
      <c r="BF382" s="150"/>
      <c r="BG382" s="151">
        <f t="shared" si="72"/>
        <v>468.2</v>
      </c>
      <c r="BH382" s="53">
        <f t="shared" si="52"/>
        <v>369.2</v>
      </c>
      <c r="BI382" s="153">
        <f t="shared" si="53"/>
        <v>0.2955808081</v>
      </c>
      <c r="BJ382" s="47">
        <f t="shared" si="54"/>
        <v>0.2330808081</v>
      </c>
      <c r="BK382" s="55">
        <f t="shared" si="55"/>
        <v>0.5</v>
      </c>
      <c r="BL382" s="56">
        <f t="shared" si="56"/>
        <v>1813</v>
      </c>
      <c r="BM382" s="57">
        <f t="shared" si="57"/>
        <v>0.3046883618</v>
      </c>
      <c r="BN382" s="46">
        <f t="shared" si="58"/>
        <v>12.012</v>
      </c>
      <c r="BO382" s="46">
        <v>25.0</v>
      </c>
      <c r="BP382" s="46">
        <v>7.0</v>
      </c>
      <c r="BQ382" s="47">
        <v>1.25</v>
      </c>
      <c r="BR382" s="46">
        <f t="shared" si="59"/>
        <v>136.25</v>
      </c>
      <c r="BS382" s="46">
        <f t="shared" si="60"/>
        <v>215.75</v>
      </c>
      <c r="BT382" s="46" t="s">
        <v>2574</v>
      </c>
      <c r="BU382" s="65"/>
      <c r="BV382" s="59"/>
      <c r="BW382" s="59"/>
      <c r="BX382" s="60"/>
      <c r="BY382" s="61" t="str">
        <f t="shared" si="75"/>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BZ382" s="66" t="s">
        <v>3361</v>
      </c>
      <c r="CA382" s="59" t="s">
        <v>3362</v>
      </c>
      <c r="CB382" s="62"/>
      <c r="CC382" s="59"/>
    </row>
    <row r="383" ht="30.0" customHeight="1">
      <c r="A383" s="73"/>
      <c r="B383" s="136" t="s">
        <v>3363</v>
      </c>
      <c r="C383" s="68" t="str">
        <f>IF('Стоп-лист'!D$45 = "стоп", "стоп" , "")</f>
        <v/>
      </c>
      <c r="D383" s="29">
        <f t="shared" si="73"/>
        <v>50</v>
      </c>
      <c r="E383" s="30" t="s">
        <v>3364</v>
      </c>
      <c r="F383" s="104" t="s">
        <v>3365</v>
      </c>
      <c r="G383" s="106" t="s">
        <v>3366</v>
      </c>
      <c r="H383" s="33">
        <v>5400.0</v>
      </c>
      <c r="I383" s="34">
        <v>0.57</v>
      </c>
      <c r="J383" s="35">
        <f t="shared" si="2"/>
        <v>2322</v>
      </c>
      <c r="K383" s="22" t="s">
        <v>3367</v>
      </c>
      <c r="L383" s="36" t="s">
        <v>84</v>
      </c>
      <c r="M383" s="36" t="s">
        <v>84</v>
      </c>
      <c r="N383" s="37" t="s">
        <v>2999</v>
      </c>
      <c r="O383" s="38">
        <v>1600.0</v>
      </c>
      <c r="P383" s="38">
        <v>300.0</v>
      </c>
      <c r="Q383" s="38">
        <v>200.0</v>
      </c>
      <c r="R383" s="38">
        <v>500.0</v>
      </c>
      <c r="S383" s="43" t="s">
        <v>3368</v>
      </c>
      <c r="T383" s="70" t="s">
        <v>3325</v>
      </c>
      <c r="U383" s="38" t="s">
        <v>3326</v>
      </c>
      <c r="V383" s="38" t="s">
        <v>914</v>
      </c>
      <c r="W383" s="38" t="s">
        <v>3016</v>
      </c>
      <c r="X383" s="38">
        <v>320.0</v>
      </c>
      <c r="Y383" s="40">
        <v>2.0</v>
      </c>
      <c r="Z383" s="40">
        <v>1.45</v>
      </c>
      <c r="AA383" s="232" t="s">
        <v>590</v>
      </c>
      <c r="AB383" s="38" t="s">
        <v>93</v>
      </c>
      <c r="AC383" s="107" t="str">
        <f t="shared" si="65"/>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AD383" s="38" t="s">
        <v>95</v>
      </c>
      <c r="AE383" s="75" t="s">
        <v>3327</v>
      </c>
      <c r="AF383" s="70" t="s">
        <v>3328</v>
      </c>
      <c r="AG383" s="38" t="s">
        <v>98</v>
      </c>
      <c r="AH383" s="38" t="s">
        <v>99</v>
      </c>
      <c r="AI383" s="44" t="s">
        <v>100</v>
      </c>
      <c r="AJ383" s="44">
        <v>0.0</v>
      </c>
      <c r="AK383" s="63" t="str">
        <f t="shared" si="74"/>
        <v>https://getfile.dokpub.com/yandex/get/https://disk.yandex.ru/d/ZKE4SMG9KVy3FA/v1.mp4</v>
      </c>
      <c r="AL383" s="46" t="s">
        <v>102</v>
      </c>
      <c r="AM383" s="46" t="s">
        <v>103</v>
      </c>
      <c r="AN383" s="46" t="s">
        <v>104</v>
      </c>
      <c r="AO383" s="46" t="s">
        <v>105</v>
      </c>
      <c r="AP383" s="46" t="s">
        <v>106</v>
      </c>
      <c r="AQ383" s="46">
        <f t="shared" si="48"/>
        <v>2646</v>
      </c>
      <c r="AR383" s="47">
        <f t="shared" si="49"/>
        <v>0.51</v>
      </c>
      <c r="AS383" s="46" t="s">
        <v>107</v>
      </c>
      <c r="AT383" s="46" t="s">
        <v>108</v>
      </c>
      <c r="AU383" s="46" t="s">
        <v>109</v>
      </c>
      <c r="AV383" s="46" t="s">
        <v>110</v>
      </c>
      <c r="AW383" s="46" t="s">
        <v>111</v>
      </c>
      <c r="AX383" s="48" t="s">
        <v>155</v>
      </c>
      <c r="AY383" s="49">
        <v>408.0</v>
      </c>
      <c r="AZ383" s="49">
        <v>567.0</v>
      </c>
      <c r="BA383" s="126">
        <f>BA381*2</f>
        <v>648</v>
      </c>
      <c r="BB383" s="127">
        <v>30.0</v>
      </c>
      <c r="BC383" s="127">
        <v>80.0</v>
      </c>
      <c r="BD383" s="51">
        <v>0.2</v>
      </c>
      <c r="BE383" s="127">
        <f t="shared" si="67"/>
        <v>464.4</v>
      </c>
      <c r="BF383" s="150"/>
      <c r="BG383" s="151">
        <f t="shared" si="72"/>
        <v>691.6</v>
      </c>
      <c r="BH383" s="53">
        <f t="shared" si="52"/>
        <v>532.6</v>
      </c>
      <c r="BI383" s="153">
        <f t="shared" si="53"/>
        <v>0.2978466839</v>
      </c>
      <c r="BJ383" s="47">
        <f t="shared" si="54"/>
        <v>0.2293712317</v>
      </c>
      <c r="BK383" s="55">
        <f t="shared" si="55"/>
        <v>0.51</v>
      </c>
      <c r="BL383" s="56">
        <f t="shared" si="56"/>
        <v>2670</v>
      </c>
      <c r="BM383" s="57">
        <f t="shared" si="57"/>
        <v>0.3037453184</v>
      </c>
      <c r="BN383" s="46">
        <f t="shared" si="58"/>
        <v>30</v>
      </c>
      <c r="BO383" s="46">
        <v>25.0</v>
      </c>
      <c r="BP383" s="46">
        <v>7.0</v>
      </c>
      <c r="BQ383" s="47">
        <v>1.25</v>
      </c>
      <c r="BR383" s="46">
        <f t="shared" si="59"/>
        <v>285</v>
      </c>
      <c r="BS383" s="46">
        <f t="shared" si="60"/>
        <v>282</v>
      </c>
      <c r="BT383" s="46" t="s">
        <v>2583</v>
      </c>
      <c r="BU383" s="65"/>
      <c r="BV383" s="59"/>
      <c r="BW383" s="59"/>
      <c r="BX383" s="60"/>
      <c r="BY383" s="61" t="str">
        <f t="shared" si="75"/>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BZ383" s="66"/>
      <c r="CA383" s="59" t="s">
        <v>3369</v>
      </c>
      <c r="CB383" s="62"/>
      <c r="CC383" s="59"/>
    </row>
    <row r="384" ht="30.0" customHeight="1">
      <c r="A384" s="73"/>
      <c r="B384" s="136" t="s">
        <v>3370</v>
      </c>
      <c r="C384" s="68" t="str">
        <f>IF('Стоп-лист'!D$45 = "стоп", "стоп" , "")</f>
        <v/>
      </c>
      <c r="D384" s="29">
        <f t="shared" si="73"/>
        <v>50</v>
      </c>
      <c r="E384" s="30" t="s">
        <v>3371</v>
      </c>
      <c r="F384" s="104" t="s">
        <v>3372</v>
      </c>
      <c r="G384" s="106" t="s">
        <v>3373</v>
      </c>
      <c r="H384" s="33">
        <v>7800.0</v>
      </c>
      <c r="I384" s="34">
        <v>0.5599999999999999</v>
      </c>
      <c r="J384" s="35">
        <f t="shared" si="2"/>
        <v>3432</v>
      </c>
      <c r="K384" s="22" t="s">
        <v>3374</v>
      </c>
      <c r="L384" s="36" t="s">
        <v>84</v>
      </c>
      <c r="M384" s="36" t="s">
        <v>84</v>
      </c>
      <c r="N384" s="37" t="s">
        <v>2999</v>
      </c>
      <c r="O384" s="38">
        <v>2300.0</v>
      </c>
      <c r="P384" s="38">
        <v>350.0</v>
      </c>
      <c r="Q384" s="38">
        <v>250.0</v>
      </c>
      <c r="R384" s="38">
        <v>550.0</v>
      </c>
      <c r="S384" s="43" t="s">
        <v>3375</v>
      </c>
      <c r="T384" s="70" t="s">
        <v>3325</v>
      </c>
      <c r="U384" s="38" t="s">
        <v>3326</v>
      </c>
      <c r="V384" s="38" t="s">
        <v>914</v>
      </c>
      <c r="W384" s="38" t="s">
        <v>3016</v>
      </c>
      <c r="X384" s="38">
        <v>320.0</v>
      </c>
      <c r="Y384" s="40">
        <v>3.0</v>
      </c>
      <c r="Z384" s="40">
        <v>1.45</v>
      </c>
      <c r="AA384" s="232" t="s">
        <v>590</v>
      </c>
      <c r="AB384" s="38" t="s">
        <v>93</v>
      </c>
      <c r="AC384" s="107" t="str">
        <f t="shared" si="65"/>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AD384" s="38" t="s">
        <v>95</v>
      </c>
      <c r="AE384" s="75" t="s">
        <v>3327</v>
      </c>
      <c r="AF384" s="70" t="s">
        <v>3328</v>
      </c>
      <c r="AG384" s="38" t="s">
        <v>98</v>
      </c>
      <c r="AH384" s="38" t="s">
        <v>99</v>
      </c>
      <c r="AI384" s="44" t="s">
        <v>100</v>
      </c>
      <c r="AJ384" s="44">
        <v>0.0</v>
      </c>
      <c r="AK384" s="63" t="str">
        <f t="shared" si="74"/>
        <v>https://getfile.dokpub.com/yandex/get/https://disk.yandex.ru/d/ZKE4SMG9KVy3FA/v1.mp4</v>
      </c>
      <c r="AL384" s="46" t="s">
        <v>102</v>
      </c>
      <c r="AM384" s="46" t="s">
        <v>103</v>
      </c>
      <c r="AN384" s="46" t="s">
        <v>104</v>
      </c>
      <c r="AO384" s="46" t="s">
        <v>105</v>
      </c>
      <c r="AP384" s="46" t="s">
        <v>106</v>
      </c>
      <c r="AQ384" s="46">
        <f t="shared" si="48"/>
        <v>3900</v>
      </c>
      <c r="AR384" s="47">
        <f t="shared" si="49"/>
        <v>0.5</v>
      </c>
      <c r="AS384" s="46" t="s">
        <v>107</v>
      </c>
      <c r="AT384" s="46" t="s">
        <v>108</v>
      </c>
      <c r="AU384" s="46" t="s">
        <v>109</v>
      </c>
      <c r="AV384" s="46" t="s">
        <v>110</v>
      </c>
      <c r="AW384" s="46" t="s">
        <v>111</v>
      </c>
      <c r="AX384" s="48" t="s">
        <v>155</v>
      </c>
      <c r="AY384" s="49">
        <v>624.0</v>
      </c>
      <c r="AZ384" s="49">
        <v>855.0</v>
      </c>
      <c r="BA384" s="126">
        <f>BA381*3</f>
        <v>972</v>
      </c>
      <c r="BB384" s="127">
        <v>40.0</v>
      </c>
      <c r="BC384" s="127">
        <v>80.0</v>
      </c>
      <c r="BD384" s="51">
        <v>0.2</v>
      </c>
      <c r="BE384" s="127">
        <f t="shared" si="67"/>
        <v>686.4</v>
      </c>
      <c r="BF384" s="150"/>
      <c r="BG384" s="151">
        <f t="shared" si="72"/>
        <v>1029.6</v>
      </c>
      <c r="BH384" s="53">
        <f t="shared" si="52"/>
        <v>798.6</v>
      </c>
      <c r="BI384" s="153">
        <f t="shared" si="53"/>
        <v>0.3</v>
      </c>
      <c r="BJ384" s="47">
        <f t="shared" si="54"/>
        <v>0.2326923077</v>
      </c>
      <c r="BK384" s="55">
        <f t="shared" si="55"/>
        <v>0.5</v>
      </c>
      <c r="BL384" s="56">
        <f t="shared" si="56"/>
        <v>3930</v>
      </c>
      <c r="BM384" s="57">
        <f t="shared" si="57"/>
        <v>0.3045801527</v>
      </c>
      <c r="BN384" s="46">
        <f t="shared" si="58"/>
        <v>48.125</v>
      </c>
      <c r="BO384" s="46">
        <v>25.0</v>
      </c>
      <c r="BP384" s="46">
        <v>7.0</v>
      </c>
      <c r="BQ384" s="47">
        <v>1.25</v>
      </c>
      <c r="BR384" s="46">
        <f t="shared" si="59"/>
        <v>451.25</v>
      </c>
      <c r="BS384" s="46">
        <f t="shared" si="60"/>
        <v>403.75</v>
      </c>
      <c r="BT384" s="46" t="s">
        <v>2590</v>
      </c>
      <c r="BU384" s="65"/>
      <c r="BV384" s="59"/>
      <c r="BW384" s="59"/>
      <c r="BX384" s="60"/>
      <c r="BY384" s="61" t="str">
        <f t="shared" si="75"/>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BZ384" s="66"/>
      <c r="CA384" s="59" t="s">
        <v>3376</v>
      </c>
      <c r="CB384" s="62"/>
      <c r="CC384" s="59"/>
    </row>
    <row r="385" ht="30.0" customHeight="1">
      <c r="A385" s="73"/>
      <c r="B385" s="136" t="s">
        <v>3377</v>
      </c>
      <c r="C385" s="68" t="str">
        <f>IF('Стоп-лист'!D$45 = "стоп", "стоп" , "")</f>
        <v/>
      </c>
      <c r="D385" s="29">
        <f t="shared" si="73"/>
        <v>50</v>
      </c>
      <c r="E385" s="30" t="s">
        <v>3378</v>
      </c>
      <c r="F385" s="104" t="s">
        <v>3379</v>
      </c>
      <c r="G385" s="106" t="s">
        <v>3380</v>
      </c>
      <c r="H385" s="33">
        <v>10000.0</v>
      </c>
      <c r="I385" s="34">
        <v>0.54</v>
      </c>
      <c r="J385" s="35">
        <f t="shared" si="2"/>
        <v>4600</v>
      </c>
      <c r="K385" s="22" t="s">
        <v>3381</v>
      </c>
      <c r="L385" s="36" t="s">
        <v>84</v>
      </c>
      <c r="M385" s="36" t="s">
        <v>84</v>
      </c>
      <c r="N385" s="37" t="s">
        <v>2999</v>
      </c>
      <c r="O385" s="38">
        <v>3000.0</v>
      </c>
      <c r="P385" s="38">
        <v>450.0</v>
      </c>
      <c r="Q385" s="38">
        <v>300.0</v>
      </c>
      <c r="R385" s="38">
        <v>550.0</v>
      </c>
      <c r="S385" s="43" t="s">
        <v>3382</v>
      </c>
      <c r="T385" s="70" t="s">
        <v>3325</v>
      </c>
      <c r="U385" s="38" t="s">
        <v>3326</v>
      </c>
      <c r="V385" s="38" t="s">
        <v>914</v>
      </c>
      <c r="W385" s="38" t="s">
        <v>3016</v>
      </c>
      <c r="X385" s="38">
        <v>320.0</v>
      </c>
      <c r="Y385" s="40">
        <v>4.0</v>
      </c>
      <c r="Z385" s="40">
        <v>1.45</v>
      </c>
      <c r="AA385" s="232" t="s">
        <v>590</v>
      </c>
      <c r="AB385" s="38" t="s">
        <v>93</v>
      </c>
      <c r="AC385" s="107" t="str">
        <f t="shared" si="65"/>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AD385" s="38" t="s">
        <v>95</v>
      </c>
      <c r="AE385" s="75" t="s">
        <v>3327</v>
      </c>
      <c r="AF385" s="70" t="s">
        <v>3328</v>
      </c>
      <c r="AG385" s="38" t="s">
        <v>98</v>
      </c>
      <c r="AH385" s="38" t="s">
        <v>99</v>
      </c>
      <c r="AI385" s="44" t="s">
        <v>100</v>
      </c>
      <c r="AJ385" s="44">
        <v>0.0</v>
      </c>
      <c r="AK385" s="63" t="str">
        <f t="shared" si="74"/>
        <v>https://getfile.dokpub.com/yandex/get/https://disk.yandex.ru/d/ZKE4SMG9KVy3FA/v1.mp4</v>
      </c>
      <c r="AL385" s="46" t="s">
        <v>102</v>
      </c>
      <c r="AM385" s="46" t="s">
        <v>103</v>
      </c>
      <c r="AN385" s="46" t="s">
        <v>104</v>
      </c>
      <c r="AO385" s="46" t="s">
        <v>105</v>
      </c>
      <c r="AP385" s="46" t="s">
        <v>106</v>
      </c>
      <c r="AQ385" s="46">
        <f t="shared" si="48"/>
        <v>5200</v>
      </c>
      <c r="AR385" s="47">
        <f t="shared" si="49"/>
        <v>0.48</v>
      </c>
      <c r="AS385" s="46" t="s">
        <v>107</v>
      </c>
      <c r="AT385" s="46" t="s">
        <v>108</v>
      </c>
      <c r="AU385" s="46" t="s">
        <v>109</v>
      </c>
      <c r="AV385" s="46" t="s">
        <v>110</v>
      </c>
      <c r="AW385" s="46" t="s">
        <v>111</v>
      </c>
      <c r="AX385" s="48" t="s">
        <v>155</v>
      </c>
      <c r="AY385" s="49">
        <v>881.0</v>
      </c>
      <c r="AZ385" s="49">
        <v>1207.0</v>
      </c>
      <c r="BA385" s="126">
        <f>BA381*4</f>
        <v>1296</v>
      </c>
      <c r="BB385" s="127">
        <v>40.0</v>
      </c>
      <c r="BC385" s="127">
        <v>80.0</v>
      </c>
      <c r="BD385" s="51">
        <v>0.2</v>
      </c>
      <c r="BE385" s="127">
        <f t="shared" si="67"/>
        <v>920</v>
      </c>
      <c r="BF385" s="150"/>
      <c r="BG385" s="151">
        <f t="shared" si="72"/>
        <v>1383</v>
      </c>
      <c r="BH385" s="53">
        <f t="shared" si="52"/>
        <v>1057</v>
      </c>
      <c r="BI385" s="153">
        <f t="shared" si="53"/>
        <v>0.3006521739</v>
      </c>
      <c r="BJ385" s="47">
        <f t="shared" si="54"/>
        <v>0.2297826087</v>
      </c>
      <c r="BK385" s="55">
        <f t="shared" si="55"/>
        <v>0.48</v>
      </c>
      <c r="BL385" s="56">
        <f t="shared" si="56"/>
        <v>5288</v>
      </c>
      <c r="BM385" s="57">
        <f t="shared" si="57"/>
        <v>0.3039712557</v>
      </c>
      <c r="BN385" s="46">
        <f t="shared" si="58"/>
        <v>74.25</v>
      </c>
      <c r="BO385" s="46">
        <v>25.0</v>
      </c>
      <c r="BP385" s="46">
        <v>7.0</v>
      </c>
      <c r="BQ385" s="47">
        <v>1.25</v>
      </c>
      <c r="BR385" s="46">
        <f t="shared" si="59"/>
        <v>678.75</v>
      </c>
      <c r="BS385" s="46">
        <f t="shared" si="60"/>
        <v>528.25</v>
      </c>
      <c r="BT385" s="46" t="s">
        <v>2597</v>
      </c>
      <c r="BU385" s="65"/>
      <c r="BV385" s="59"/>
      <c r="BW385" s="59"/>
      <c r="BX385" s="60"/>
      <c r="BY385" s="61" t="str">
        <f t="shared" si="75"/>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BZ385" s="66"/>
      <c r="CA385" s="59" t="s">
        <v>3383</v>
      </c>
      <c r="CB385" s="62"/>
      <c r="CC385" s="59"/>
    </row>
    <row r="386" ht="30.0" customHeight="1">
      <c r="A386" s="73"/>
      <c r="B386" s="136" t="s">
        <v>3384</v>
      </c>
      <c r="C386" s="68" t="str">
        <f>IF('Стоп-лист'!D$45 = "стоп", "стоп" , "")</f>
        <v/>
      </c>
      <c r="D386" s="29">
        <f t="shared" si="73"/>
        <v>50</v>
      </c>
      <c r="E386" s="30" t="s">
        <v>3385</v>
      </c>
      <c r="F386" s="104" t="s">
        <v>3386</v>
      </c>
      <c r="G386" s="106" t="s">
        <v>3387</v>
      </c>
      <c r="H386" s="33">
        <v>12500.0</v>
      </c>
      <c r="I386" s="34">
        <v>0.5599999999999999</v>
      </c>
      <c r="J386" s="35">
        <f t="shared" si="2"/>
        <v>5500</v>
      </c>
      <c r="K386" s="22" t="s">
        <v>3388</v>
      </c>
      <c r="L386" s="36" t="s">
        <v>84</v>
      </c>
      <c r="M386" s="36" t="s">
        <v>84</v>
      </c>
      <c r="N386" s="37" t="s">
        <v>2999</v>
      </c>
      <c r="O386" s="72">
        <v>2850.0</v>
      </c>
      <c r="P386" s="72">
        <v>400.0</v>
      </c>
      <c r="Q386" s="72">
        <v>400.0</v>
      </c>
      <c r="R386" s="72">
        <v>600.0</v>
      </c>
      <c r="S386" s="43" t="s">
        <v>3389</v>
      </c>
      <c r="T386" s="70" t="s">
        <v>3325</v>
      </c>
      <c r="U386" s="38" t="s">
        <v>3326</v>
      </c>
      <c r="V386" s="38" t="s">
        <v>914</v>
      </c>
      <c r="W386" s="38" t="s">
        <v>3016</v>
      </c>
      <c r="X386" s="38">
        <v>320.0</v>
      </c>
      <c r="Y386" s="40">
        <v>5.0</v>
      </c>
      <c r="Z386" s="40">
        <v>1.45</v>
      </c>
      <c r="AA386" s="232" t="s">
        <v>590</v>
      </c>
      <c r="AB386" s="38" t="s">
        <v>93</v>
      </c>
      <c r="AC386" s="107" t="str">
        <f t="shared" si="65"/>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AD386" s="38" t="s">
        <v>95</v>
      </c>
      <c r="AE386" s="75" t="s">
        <v>3327</v>
      </c>
      <c r="AF386" s="70" t="s">
        <v>3328</v>
      </c>
      <c r="AG386" s="38" t="s">
        <v>98</v>
      </c>
      <c r="AH386" s="38" t="s">
        <v>99</v>
      </c>
      <c r="AI386" s="44" t="s">
        <v>100</v>
      </c>
      <c r="AJ386" s="44">
        <v>0.0</v>
      </c>
      <c r="AK386" s="63" t="str">
        <f t="shared" si="74"/>
        <v>https://getfile.dokpub.com/yandex/get/https://disk.yandex.ru/d/ZKE4SMG9KVy3FA/v1.mp4</v>
      </c>
      <c r="AL386" s="46" t="s">
        <v>102</v>
      </c>
      <c r="AM386" s="46" t="s">
        <v>103</v>
      </c>
      <c r="AN386" s="46" t="s">
        <v>104</v>
      </c>
      <c r="AO386" s="46" t="s">
        <v>105</v>
      </c>
      <c r="AP386" s="46" t="s">
        <v>106</v>
      </c>
      <c r="AQ386" s="46">
        <f t="shared" si="48"/>
        <v>6250</v>
      </c>
      <c r="AR386" s="47">
        <f t="shared" si="49"/>
        <v>0.5</v>
      </c>
      <c r="AS386" s="46" t="s">
        <v>107</v>
      </c>
      <c r="AT386" s="46" t="s">
        <v>108</v>
      </c>
      <c r="AU386" s="46" t="s">
        <v>109</v>
      </c>
      <c r="AV386" s="46" t="s">
        <v>110</v>
      </c>
      <c r="AW386" s="46" t="s">
        <v>111</v>
      </c>
      <c r="AX386" s="48" t="s">
        <v>155</v>
      </c>
      <c r="AY386" s="49">
        <v>1032.0</v>
      </c>
      <c r="AZ386" s="49">
        <v>1397.0</v>
      </c>
      <c r="BA386" s="126">
        <f>BA381*5</f>
        <v>1620</v>
      </c>
      <c r="BB386" s="127">
        <v>50.0</v>
      </c>
      <c r="BC386" s="127">
        <v>80.0</v>
      </c>
      <c r="BD386" s="51">
        <v>0.2</v>
      </c>
      <c r="BE386" s="127">
        <f t="shared" si="67"/>
        <v>1100</v>
      </c>
      <c r="BF386" s="150"/>
      <c r="BG386" s="151">
        <f t="shared" si="72"/>
        <v>1618</v>
      </c>
      <c r="BH386" s="53">
        <f t="shared" si="52"/>
        <v>1253</v>
      </c>
      <c r="BI386" s="153">
        <f t="shared" si="53"/>
        <v>0.2941818182</v>
      </c>
      <c r="BJ386" s="47">
        <f t="shared" si="54"/>
        <v>0.2278181818</v>
      </c>
      <c r="BK386" s="55">
        <f t="shared" si="55"/>
        <v>0.5</v>
      </c>
      <c r="BL386" s="56">
        <f t="shared" si="56"/>
        <v>6338</v>
      </c>
      <c r="BM386" s="57">
        <f t="shared" si="57"/>
        <v>0.3034711265</v>
      </c>
      <c r="BN386" s="46">
        <f t="shared" si="58"/>
        <v>96</v>
      </c>
      <c r="BO386" s="46">
        <v>25.0</v>
      </c>
      <c r="BP386" s="46">
        <v>7.0</v>
      </c>
      <c r="BQ386" s="47">
        <v>1.25</v>
      </c>
      <c r="BR386" s="46">
        <f t="shared" si="59"/>
        <v>862.5</v>
      </c>
      <c r="BS386" s="46">
        <f t="shared" si="60"/>
        <v>534.5</v>
      </c>
      <c r="BT386" s="46" t="s">
        <v>2604</v>
      </c>
      <c r="BU386" s="65"/>
      <c r="BV386" s="59"/>
      <c r="BW386" s="59"/>
      <c r="BX386" s="60"/>
      <c r="BY386" s="61" t="str">
        <f t="shared" si="75"/>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BZ386" s="66"/>
      <c r="CA386" s="59" t="s">
        <v>3390</v>
      </c>
      <c r="CB386" s="62"/>
      <c r="CC386" s="59"/>
    </row>
    <row r="387" ht="30.0" customHeight="1">
      <c r="A387" s="73"/>
      <c r="B387" s="136" t="s">
        <v>3391</v>
      </c>
      <c r="C387" s="68" t="str">
        <f>IF('Стоп-лист'!D$45 = "стоп", "стоп" , "")</f>
        <v/>
      </c>
      <c r="D387" s="29">
        <f t="shared" si="73"/>
        <v>50</v>
      </c>
      <c r="E387" s="30" t="s">
        <v>3392</v>
      </c>
      <c r="F387" s="104" t="s">
        <v>3393</v>
      </c>
      <c r="G387" s="106" t="s">
        <v>3394</v>
      </c>
      <c r="H387" s="33">
        <v>15000.0</v>
      </c>
      <c r="I387" s="34">
        <v>0.5499999999999999</v>
      </c>
      <c r="J387" s="35">
        <f t="shared" si="2"/>
        <v>6750</v>
      </c>
      <c r="K387" s="22" t="s">
        <v>3395</v>
      </c>
      <c r="L387" s="36" t="s">
        <v>84</v>
      </c>
      <c r="M387" s="36" t="s">
        <v>84</v>
      </c>
      <c r="N387" s="37" t="s">
        <v>2999</v>
      </c>
      <c r="O387" s="72">
        <v>3325.0</v>
      </c>
      <c r="P387" s="72">
        <v>400.0</v>
      </c>
      <c r="Q387" s="72">
        <v>400.0</v>
      </c>
      <c r="R387" s="72">
        <v>600.0</v>
      </c>
      <c r="S387" s="43" t="s">
        <v>3396</v>
      </c>
      <c r="T387" s="70" t="s">
        <v>3325</v>
      </c>
      <c r="U387" s="38" t="s">
        <v>3326</v>
      </c>
      <c r="V387" s="38" t="s">
        <v>914</v>
      </c>
      <c r="W387" s="38" t="s">
        <v>3016</v>
      </c>
      <c r="X387" s="38">
        <v>320.0</v>
      </c>
      <c r="Y387" s="40">
        <v>6.0</v>
      </c>
      <c r="Z387" s="40">
        <v>1.45</v>
      </c>
      <c r="AA387" s="232" t="s">
        <v>590</v>
      </c>
      <c r="AB387" s="38" t="s">
        <v>93</v>
      </c>
      <c r="AC387" s="107" t="str">
        <f t="shared" si="65"/>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AD387" s="38" t="s">
        <v>95</v>
      </c>
      <c r="AE387" s="75" t="s">
        <v>3327</v>
      </c>
      <c r="AF387" s="70" t="s">
        <v>3328</v>
      </c>
      <c r="AG387" s="38" t="s">
        <v>98</v>
      </c>
      <c r="AH387" s="38" t="s">
        <v>99</v>
      </c>
      <c r="AI387" s="44" t="s">
        <v>100</v>
      </c>
      <c r="AJ387" s="44">
        <v>0.0</v>
      </c>
      <c r="AK387" s="63" t="str">
        <f t="shared" si="74"/>
        <v>https://getfile.dokpub.com/yandex/get/https://disk.yandex.ru/d/ZKE4SMG9KVy3FA/v1.mp4</v>
      </c>
      <c r="AL387" s="46" t="s">
        <v>102</v>
      </c>
      <c r="AM387" s="46" t="s">
        <v>103</v>
      </c>
      <c r="AN387" s="46" t="s">
        <v>104</v>
      </c>
      <c r="AO387" s="46" t="s">
        <v>105</v>
      </c>
      <c r="AP387" s="46" t="s">
        <v>106</v>
      </c>
      <c r="AQ387" s="46">
        <f t="shared" si="48"/>
        <v>7650</v>
      </c>
      <c r="AR387" s="47">
        <f t="shared" si="49"/>
        <v>0.49</v>
      </c>
      <c r="AS387" s="46" t="s">
        <v>107</v>
      </c>
      <c r="AT387" s="46" t="s">
        <v>108</v>
      </c>
      <c r="AU387" s="46" t="s">
        <v>109</v>
      </c>
      <c r="AV387" s="46" t="s">
        <v>110</v>
      </c>
      <c r="AW387" s="46" t="s">
        <v>111</v>
      </c>
      <c r="AX387" s="48" t="s">
        <v>155</v>
      </c>
      <c r="AY387" s="49">
        <v>1319.0</v>
      </c>
      <c r="AZ387" s="49">
        <v>1793.0</v>
      </c>
      <c r="BA387" s="126">
        <f>BA381*6</f>
        <v>1944</v>
      </c>
      <c r="BB387" s="127">
        <v>50.0</v>
      </c>
      <c r="BC387" s="127">
        <v>80.0</v>
      </c>
      <c r="BD387" s="51">
        <v>0.2</v>
      </c>
      <c r="BE387" s="127">
        <f t="shared" si="67"/>
        <v>1350</v>
      </c>
      <c r="BF387" s="150"/>
      <c r="BG387" s="151">
        <f t="shared" si="72"/>
        <v>2007</v>
      </c>
      <c r="BH387" s="53">
        <f t="shared" si="52"/>
        <v>1533</v>
      </c>
      <c r="BI387" s="153">
        <f t="shared" si="53"/>
        <v>0.2973333333</v>
      </c>
      <c r="BJ387" s="47">
        <f t="shared" si="54"/>
        <v>0.2271111111</v>
      </c>
      <c r="BK387" s="55">
        <f t="shared" si="55"/>
        <v>0.49</v>
      </c>
      <c r="BL387" s="56">
        <f t="shared" si="56"/>
        <v>7786</v>
      </c>
      <c r="BM387" s="57">
        <f t="shared" si="57"/>
        <v>0.303339327</v>
      </c>
      <c r="BN387" s="46">
        <f t="shared" si="58"/>
        <v>96</v>
      </c>
      <c r="BO387" s="46">
        <v>25.0</v>
      </c>
      <c r="BP387" s="46">
        <v>7.0</v>
      </c>
      <c r="BQ387" s="47">
        <v>1.25</v>
      </c>
      <c r="BR387" s="46">
        <f t="shared" si="59"/>
        <v>862.5</v>
      </c>
      <c r="BS387" s="46">
        <f t="shared" si="60"/>
        <v>930.5</v>
      </c>
      <c r="BT387" s="46" t="s">
        <v>2611</v>
      </c>
      <c r="BU387" s="65"/>
      <c r="BV387" s="59"/>
      <c r="BW387" s="59"/>
      <c r="BX387" s="60"/>
      <c r="BY387" s="61" t="str">
        <f t="shared" si="75"/>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BZ387" s="66"/>
      <c r="CA387" s="59" t="s">
        <v>3397</v>
      </c>
      <c r="CB387" s="62"/>
      <c r="CC387" s="59"/>
    </row>
    <row r="388" ht="30.0" customHeight="1">
      <c r="A388" s="73"/>
      <c r="B388" s="136" t="s">
        <v>3398</v>
      </c>
      <c r="C388" s="68" t="str">
        <f>IF('Стоп-лист'!D$45 = "стоп", "стоп" , "")</f>
        <v/>
      </c>
      <c r="D388" s="29">
        <f t="shared" si="73"/>
        <v>50</v>
      </c>
      <c r="E388" s="30" t="s">
        <v>3399</v>
      </c>
      <c r="F388" s="104" t="s">
        <v>3400</v>
      </c>
      <c r="G388" s="106" t="s">
        <v>3401</v>
      </c>
      <c r="H388" s="33">
        <v>17500.0</v>
      </c>
      <c r="I388" s="34">
        <v>0.5499999999999999</v>
      </c>
      <c r="J388" s="35">
        <f t="shared" si="2"/>
        <v>7875</v>
      </c>
      <c r="K388" s="22" t="s">
        <v>3402</v>
      </c>
      <c r="L388" s="36" t="s">
        <v>84</v>
      </c>
      <c r="M388" s="36" t="s">
        <v>84</v>
      </c>
      <c r="N388" s="37" t="s">
        <v>2999</v>
      </c>
      <c r="O388" s="72">
        <v>4750.0</v>
      </c>
      <c r="P388" s="72">
        <v>400.0</v>
      </c>
      <c r="Q388" s="72">
        <v>400.0</v>
      </c>
      <c r="R388" s="72">
        <v>600.0</v>
      </c>
      <c r="S388" s="43" t="s">
        <v>3403</v>
      </c>
      <c r="T388" s="70" t="s">
        <v>3325</v>
      </c>
      <c r="U388" s="38" t="s">
        <v>3326</v>
      </c>
      <c r="V388" s="38" t="s">
        <v>914</v>
      </c>
      <c r="W388" s="38" t="s">
        <v>3016</v>
      </c>
      <c r="X388" s="38">
        <v>320.0</v>
      </c>
      <c r="Y388" s="40">
        <v>7.0</v>
      </c>
      <c r="Z388" s="40">
        <v>1.45</v>
      </c>
      <c r="AA388" s="232" t="s">
        <v>590</v>
      </c>
      <c r="AB388" s="38" t="s">
        <v>93</v>
      </c>
      <c r="AC388" s="107" t="str">
        <f t="shared" si="65"/>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AD388" s="38" t="s">
        <v>95</v>
      </c>
      <c r="AE388" s="75" t="s">
        <v>3327</v>
      </c>
      <c r="AF388" s="70" t="s">
        <v>3328</v>
      </c>
      <c r="AG388" s="38" t="s">
        <v>98</v>
      </c>
      <c r="AH388" s="38" t="s">
        <v>99</v>
      </c>
      <c r="AI388" s="44" t="s">
        <v>100</v>
      </c>
      <c r="AJ388" s="44">
        <v>0.0</v>
      </c>
      <c r="AK388" s="63" t="str">
        <f t="shared" si="74"/>
        <v>https://getfile.dokpub.com/yandex/get/https://disk.yandex.ru/d/ZKE4SMG9KVy3FA/v1.mp4</v>
      </c>
      <c r="AL388" s="46" t="s">
        <v>102</v>
      </c>
      <c r="AM388" s="46" t="s">
        <v>103</v>
      </c>
      <c r="AN388" s="46" t="s">
        <v>104</v>
      </c>
      <c r="AO388" s="46" t="s">
        <v>105</v>
      </c>
      <c r="AP388" s="46" t="s">
        <v>106</v>
      </c>
      <c r="AQ388" s="46">
        <f t="shared" si="48"/>
        <v>8925</v>
      </c>
      <c r="AR388" s="47">
        <f t="shared" si="49"/>
        <v>0.49</v>
      </c>
      <c r="AS388" s="46" t="s">
        <v>107</v>
      </c>
      <c r="AT388" s="46" t="s">
        <v>108</v>
      </c>
      <c r="AU388" s="46" t="s">
        <v>109</v>
      </c>
      <c r="AV388" s="46" t="s">
        <v>110</v>
      </c>
      <c r="AW388" s="46" t="s">
        <v>111</v>
      </c>
      <c r="AX388" s="48" t="s">
        <v>155</v>
      </c>
      <c r="AY388" s="49">
        <v>1530.0</v>
      </c>
      <c r="AZ388" s="49">
        <v>2115.0</v>
      </c>
      <c r="BA388" s="126">
        <f>BA381*7</f>
        <v>2268</v>
      </c>
      <c r="BB388" s="127">
        <v>50.0</v>
      </c>
      <c r="BC388" s="127">
        <v>80.0</v>
      </c>
      <c r="BD388" s="51">
        <v>0.2</v>
      </c>
      <c r="BE388" s="127">
        <f t="shared" si="67"/>
        <v>1575</v>
      </c>
      <c r="BF388" s="150"/>
      <c r="BG388" s="151">
        <f t="shared" si="72"/>
        <v>2372</v>
      </c>
      <c r="BH388" s="53">
        <f t="shared" si="52"/>
        <v>1787</v>
      </c>
      <c r="BI388" s="153">
        <f t="shared" si="53"/>
        <v>0.3012063492</v>
      </c>
      <c r="BJ388" s="47">
        <f t="shared" si="54"/>
        <v>0.2269206349</v>
      </c>
      <c r="BK388" s="55">
        <f t="shared" si="55"/>
        <v>0.49</v>
      </c>
      <c r="BL388" s="56">
        <f t="shared" si="56"/>
        <v>9086</v>
      </c>
      <c r="BM388" s="57">
        <f t="shared" si="57"/>
        <v>0.303301783</v>
      </c>
      <c r="BN388" s="46">
        <f t="shared" si="58"/>
        <v>96</v>
      </c>
      <c r="BO388" s="46">
        <v>25.0</v>
      </c>
      <c r="BP388" s="46">
        <v>7.0</v>
      </c>
      <c r="BQ388" s="47">
        <v>1.25</v>
      </c>
      <c r="BR388" s="46">
        <f t="shared" si="59"/>
        <v>862.5</v>
      </c>
      <c r="BS388" s="46">
        <f t="shared" si="60"/>
        <v>1252.5</v>
      </c>
      <c r="BT388" s="46" t="s">
        <v>2618</v>
      </c>
      <c r="BU388" s="65"/>
      <c r="BV388" s="59"/>
      <c r="BW388" s="59"/>
      <c r="BX388" s="60"/>
      <c r="BY388" s="61" t="str">
        <f t="shared" si="75"/>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BZ388" s="66"/>
      <c r="CA388" s="59" t="s">
        <v>3404</v>
      </c>
      <c r="CB388" s="62"/>
      <c r="CC388" s="59"/>
    </row>
    <row r="389" ht="30.0" customHeight="1">
      <c r="A389" s="73"/>
      <c r="B389" s="236" t="s">
        <v>3405</v>
      </c>
      <c r="C389" s="28" t="str">
        <f>IF(C391 = "стоп", "стоп" , "")</f>
        <v/>
      </c>
      <c r="D389" s="29">
        <f t="shared" si="73"/>
        <v>50</v>
      </c>
      <c r="E389" s="30" t="s">
        <v>3406</v>
      </c>
      <c r="F389" s="104" t="s">
        <v>3407</v>
      </c>
      <c r="G389" s="113" t="s">
        <v>3408</v>
      </c>
      <c r="H389" s="33">
        <v>600.0</v>
      </c>
      <c r="I389" s="34">
        <v>0.49</v>
      </c>
      <c r="J389" s="35">
        <f t="shared" si="2"/>
        <v>306</v>
      </c>
      <c r="K389" s="22" t="s">
        <v>3409</v>
      </c>
      <c r="L389" s="36" t="s">
        <v>84</v>
      </c>
      <c r="M389" s="36" t="s">
        <v>84</v>
      </c>
      <c r="N389" s="37" t="s">
        <v>2999</v>
      </c>
      <c r="O389" s="38">
        <v>150.0</v>
      </c>
      <c r="P389" s="38">
        <v>210.0</v>
      </c>
      <c r="Q389" s="38">
        <v>55.0</v>
      </c>
      <c r="R389" s="38">
        <v>100.0</v>
      </c>
      <c r="S389" s="43" t="s">
        <v>3410</v>
      </c>
      <c r="T389" s="70" t="s">
        <v>3411</v>
      </c>
      <c r="U389" s="38" t="s">
        <v>3412</v>
      </c>
      <c r="V389" s="38" t="s">
        <v>205</v>
      </c>
      <c r="W389" s="38" t="s">
        <v>3016</v>
      </c>
      <c r="X389" s="38">
        <v>320.0</v>
      </c>
      <c r="Y389" s="40" t="s">
        <v>91</v>
      </c>
      <c r="Z389" s="40" t="s">
        <v>1940</v>
      </c>
      <c r="AA389" s="38" t="s">
        <v>590</v>
      </c>
      <c r="AB389" s="38" t="s">
        <v>93</v>
      </c>
      <c r="AC389" s="107" t="str">
        <f t="shared" si="65"/>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AD389" s="38" t="s">
        <v>95</v>
      </c>
      <c r="AE389" s="75" t="s">
        <v>3413</v>
      </c>
      <c r="AF389" s="70" t="s">
        <v>3414</v>
      </c>
      <c r="AG389" s="38" t="s">
        <v>98</v>
      </c>
      <c r="AH389" s="38" t="s">
        <v>99</v>
      </c>
      <c r="AI389" s="44" t="s">
        <v>100</v>
      </c>
      <c r="AJ389" s="44">
        <v>0.0</v>
      </c>
      <c r="AK389" s="45" t="s">
        <v>3415</v>
      </c>
      <c r="AL389" s="46" t="s">
        <v>102</v>
      </c>
      <c r="AM389" s="46" t="s">
        <v>103</v>
      </c>
      <c r="AN389" s="46" t="s">
        <v>104</v>
      </c>
      <c r="AO389" s="46" t="s">
        <v>105</v>
      </c>
      <c r="AP389" s="46" t="s">
        <v>106</v>
      </c>
      <c r="AQ389" s="46">
        <f t="shared" si="48"/>
        <v>402</v>
      </c>
      <c r="AR389" s="47">
        <f t="shared" si="49"/>
        <v>0.33</v>
      </c>
      <c r="AS389" s="46" t="s">
        <v>107</v>
      </c>
      <c r="AT389" s="46" t="s">
        <v>108</v>
      </c>
      <c r="AU389" s="46" t="s">
        <v>109</v>
      </c>
      <c r="AV389" s="46" t="s">
        <v>110</v>
      </c>
      <c r="AW389" s="46" t="s">
        <v>111</v>
      </c>
      <c r="AX389" s="48" t="s">
        <v>155</v>
      </c>
      <c r="AY389" s="49">
        <v>81.0</v>
      </c>
      <c r="AZ389" s="49">
        <v>137.0</v>
      </c>
      <c r="BA389" s="86">
        <f>IFERROR(__xludf.DUMMYFUNCTION("IMPORTRANGE(""https://docs.google.com/spreadsheets/d/1K9FdSDDcIaIccULM3XeD8ehMwbjQB3kapl3RppOhYx4/edit?usp=sharing"",""D57"")"),54.0)</f>
        <v>54</v>
      </c>
      <c r="BB389" s="123">
        <v>10.0</v>
      </c>
      <c r="BC389" s="123">
        <v>10.0</v>
      </c>
      <c r="BD389" s="51">
        <v>0.2</v>
      </c>
      <c r="BE389" s="123">
        <f t="shared" si="67"/>
        <v>61.2</v>
      </c>
      <c r="BF389" s="147"/>
      <c r="BG389" s="148">
        <f t="shared" si="72"/>
        <v>89.8</v>
      </c>
      <c r="BH389" s="53">
        <f t="shared" si="52"/>
        <v>33.8</v>
      </c>
      <c r="BI389" s="222">
        <f t="shared" si="53"/>
        <v>0.2934640523</v>
      </c>
      <c r="BJ389" s="47">
        <f t="shared" si="54"/>
        <v>0.1104575163</v>
      </c>
      <c r="BK389" s="55">
        <f t="shared" si="55"/>
        <v>0.33</v>
      </c>
      <c r="BL389" s="56">
        <f t="shared" si="56"/>
        <v>406</v>
      </c>
      <c r="BM389" s="57">
        <f t="shared" si="57"/>
        <v>0.2802955665</v>
      </c>
      <c r="BN389" s="46">
        <f t="shared" si="58"/>
        <v>1.155</v>
      </c>
      <c r="BO389" s="46">
        <v>25.0</v>
      </c>
      <c r="BP389" s="46">
        <v>7.0</v>
      </c>
      <c r="BQ389" s="47">
        <v>1.25</v>
      </c>
      <c r="BR389" s="46">
        <f t="shared" si="59"/>
        <v>40</v>
      </c>
      <c r="BS389" s="46">
        <f t="shared" si="60"/>
        <v>97</v>
      </c>
      <c r="BT389" s="46" t="s">
        <v>2538</v>
      </c>
      <c r="BU389" s="124"/>
      <c r="BV389" s="125" t="str">
        <f>IFERROR(__xludf.DUMMYFUNCTION("IMPORTRANGE(""https://docs.google.com/spreadsheets/d/1K9FdSDDcIaIccULM3XeD8ehMwbjQB3kapl3RppOhYx4/edit?usp=sharing"",""B57"")"),"О-41")</f>
        <v>О-41</v>
      </c>
      <c r="BW389" s="59" t="s">
        <v>3006</v>
      </c>
      <c r="BX389" s="60"/>
      <c r="BY389" s="61" t="str">
        <f t="shared" si="75"/>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BZ389" s="66" t="s">
        <v>3416</v>
      </c>
      <c r="CA389" s="59" t="s">
        <v>3417</v>
      </c>
      <c r="CB389" s="62"/>
      <c r="CC389" s="59"/>
    </row>
    <row r="390" ht="30.0" customHeight="1">
      <c r="A390" s="73"/>
      <c r="B390" s="27" t="s">
        <v>3418</v>
      </c>
      <c r="C390" s="28" t="str">
        <f>IF(C391 = "стоп", "стоп" , "")</f>
        <v/>
      </c>
      <c r="D390" s="29">
        <f t="shared" si="73"/>
        <v>50</v>
      </c>
      <c r="E390" s="30" t="s">
        <v>3419</v>
      </c>
      <c r="F390" s="104" t="s">
        <v>3420</v>
      </c>
      <c r="G390" s="113" t="s">
        <v>3421</v>
      </c>
      <c r="H390" s="33">
        <v>900.0</v>
      </c>
      <c r="I390" s="34">
        <v>0.51</v>
      </c>
      <c r="J390" s="35">
        <f t="shared" si="2"/>
        <v>441</v>
      </c>
      <c r="K390" s="22" t="s">
        <v>3422</v>
      </c>
      <c r="L390" s="36" t="s">
        <v>84</v>
      </c>
      <c r="M390" s="36" t="s">
        <v>84</v>
      </c>
      <c r="N390" s="37" t="s">
        <v>2999</v>
      </c>
      <c r="O390" s="38">
        <v>210.0</v>
      </c>
      <c r="P390" s="38">
        <v>140.0</v>
      </c>
      <c r="Q390" s="38">
        <v>90.0</v>
      </c>
      <c r="R390" s="38">
        <v>165.0</v>
      </c>
      <c r="S390" s="43" t="s">
        <v>3423</v>
      </c>
      <c r="T390" s="70" t="s">
        <v>3411</v>
      </c>
      <c r="U390" s="38" t="s">
        <v>3412</v>
      </c>
      <c r="V390" s="38" t="s">
        <v>205</v>
      </c>
      <c r="W390" s="38" t="s">
        <v>3016</v>
      </c>
      <c r="X390" s="38">
        <v>320.0</v>
      </c>
      <c r="Y390" s="40" t="s">
        <v>91</v>
      </c>
      <c r="Z390" s="38" t="s">
        <v>1952</v>
      </c>
      <c r="AA390" s="38" t="s">
        <v>590</v>
      </c>
      <c r="AB390" s="38" t="s">
        <v>93</v>
      </c>
      <c r="AC390" s="107" t="str">
        <f t="shared" si="65"/>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AD390" s="38" t="s">
        <v>95</v>
      </c>
      <c r="AE390" s="75" t="s">
        <v>3413</v>
      </c>
      <c r="AF390" s="70" t="s">
        <v>3414</v>
      </c>
      <c r="AG390" s="38" t="s">
        <v>98</v>
      </c>
      <c r="AH390" s="38" t="s">
        <v>99</v>
      </c>
      <c r="AI390" s="44" t="s">
        <v>100</v>
      </c>
      <c r="AJ390" s="44">
        <v>0.0</v>
      </c>
      <c r="AK390" s="63" t="str">
        <f t="shared" ref="AK390:AK399" si="76">"https://getfile.dokpub.com/yandex/get/"&amp;AE390&amp;"/v1.mp4"</f>
        <v>https://getfile.dokpub.com/yandex/get/https://disk.yandex.ru/d/M1T4iSJT0SnoUw/v1.mp4</v>
      </c>
      <c r="AL390" s="46" t="s">
        <v>102</v>
      </c>
      <c r="AM390" s="46" t="s">
        <v>103</v>
      </c>
      <c r="AN390" s="46" t="s">
        <v>104</v>
      </c>
      <c r="AO390" s="46" t="s">
        <v>105</v>
      </c>
      <c r="AP390" s="46" t="s">
        <v>106</v>
      </c>
      <c r="AQ390" s="46">
        <f t="shared" si="48"/>
        <v>549</v>
      </c>
      <c r="AR390" s="47">
        <f t="shared" si="49"/>
        <v>0.39</v>
      </c>
      <c r="AS390" s="46" t="s">
        <v>107</v>
      </c>
      <c r="AT390" s="46" t="s">
        <v>108</v>
      </c>
      <c r="AU390" s="46" t="s">
        <v>109</v>
      </c>
      <c r="AV390" s="46" t="s">
        <v>110</v>
      </c>
      <c r="AW390" s="46" t="s">
        <v>111</v>
      </c>
      <c r="AX390" s="48" t="s">
        <v>155</v>
      </c>
      <c r="AY390" s="49">
        <v>94.0</v>
      </c>
      <c r="AZ390" s="49">
        <v>153.0</v>
      </c>
      <c r="BA390" s="126">
        <f>BA389*2</f>
        <v>108</v>
      </c>
      <c r="BB390" s="127">
        <v>10.0</v>
      </c>
      <c r="BC390" s="127">
        <v>10.0</v>
      </c>
      <c r="BD390" s="51">
        <v>0.2</v>
      </c>
      <c r="BE390" s="127">
        <f t="shared" si="67"/>
        <v>88.2</v>
      </c>
      <c r="BF390" s="150"/>
      <c r="BG390" s="151">
        <f t="shared" si="72"/>
        <v>130.8</v>
      </c>
      <c r="BH390" s="53">
        <f t="shared" si="52"/>
        <v>71.8</v>
      </c>
      <c r="BI390" s="153">
        <f t="shared" si="53"/>
        <v>0.2965986395</v>
      </c>
      <c r="BJ390" s="47">
        <f t="shared" si="54"/>
        <v>0.1628117914</v>
      </c>
      <c r="BK390" s="55">
        <f t="shared" si="55"/>
        <v>0.39</v>
      </c>
      <c r="BL390" s="56">
        <f t="shared" si="56"/>
        <v>551</v>
      </c>
      <c r="BM390" s="57">
        <f t="shared" si="57"/>
        <v>0.2900181488</v>
      </c>
      <c r="BN390" s="46">
        <f t="shared" si="58"/>
        <v>2.079</v>
      </c>
      <c r="BO390" s="46">
        <v>25.0</v>
      </c>
      <c r="BP390" s="46">
        <v>7.0</v>
      </c>
      <c r="BQ390" s="47">
        <v>1.25</v>
      </c>
      <c r="BR390" s="46">
        <f t="shared" si="59"/>
        <v>48.75</v>
      </c>
      <c r="BS390" s="46">
        <f t="shared" si="60"/>
        <v>104.25</v>
      </c>
      <c r="BT390" s="46" t="s">
        <v>2547</v>
      </c>
      <c r="BU390" s="65"/>
      <c r="BV390" s="59"/>
      <c r="BW390" s="59"/>
      <c r="BX390" s="60"/>
      <c r="BY390" s="61" t="str">
        <f t="shared" si="75"/>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BZ390" s="66" t="s">
        <v>3424</v>
      </c>
      <c r="CA390" s="59" t="s">
        <v>3425</v>
      </c>
      <c r="CB390" s="62"/>
      <c r="CC390" s="59"/>
    </row>
    <row r="391" ht="30.0" customHeight="1">
      <c r="A391" s="73"/>
      <c r="B391" s="136" t="s">
        <v>3426</v>
      </c>
      <c r="C391" s="68" t="str">
        <f>IF('Стоп-лист'!D$46 = "стоп", "стоп" , "")</f>
        <v/>
      </c>
      <c r="D391" s="29">
        <f t="shared" si="73"/>
        <v>50</v>
      </c>
      <c r="E391" s="30" t="s">
        <v>3427</v>
      </c>
      <c r="F391" s="104" t="s">
        <v>3428</v>
      </c>
      <c r="G391" s="113" t="s">
        <v>3429</v>
      </c>
      <c r="H391" s="33">
        <v>1300.0</v>
      </c>
      <c r="I391" s="34">
        <v>0.53</v>
      </c>
      <c r="J391" s="35">
        <f t="shared" si="2"/>
        <v>611</v>
      </c>
      <c r="K391" s="22" t="s">
        <v>3430</v>
      </c>
      <c r="L391" s="36" t="s">
        <v>84</v>
      </c>
      <c r="M391" s="36" t="s">
        <v>84</v>
      </c>
      <c r="N391" s="37" t="s">
        <v>2999</v>
      </c>
      <c r="O391" s="38">
        <v>230.0</v>
      </c>
      <c r="P391" s="38">
        <v>220.0</v>
      </c>
      <c r="Q391" s="38">
        <v>110.0</v>
      </c>
      <c r="R391" s="38">
        <v>230.0</v>
      </c>
      <c r="S391" s="43" t="s">
        <v>3431</v>
      </c>
      <c r="T391" s="70" t="s">
        <v>3411</v>
      </c>
      <c r="U391" s="38" t="s">
        <v>3412</v>
      </c>
      <c r="V391" s="38" t="s">
        <v>205</v>
      </c>
      <c r="W391" s="38" t="s">
        <v>3016</v>
      </c>
      <c r="X391" s="38">
        <v>320.0</v>
      </c>
      <c r="Y391" s="40" t="s">
        <v>91</v>
      </c>
      <c r="Z391" s="40">
        <v>1.45</v>
      </c>
      <c r="AA391" s="38" t="s">
        <v>590</v>
      </c>
      <c r="AB391" s="38" t="s">
        <v>93</v>
      </c>
      <c r="AC391" s="107" t="str">
        <f t="shared" si="65"/>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AD391" s="38" t="s">
        <v>95</v>
      </c>
      <c r="AE391" s="75" t="s">
        <v>3413</v>
      </c>
      <c r="AF391" s="70" t="s">
        <v>3414</v>
      </c>
      <c r="AG391" s="38" t="s">
        <v>98</v>
      </c>
      <c r="AH391" s="38" t="s">
        <v>99</v>
      </c>
      <c r="AI391" s="44" t="s">
        <v>100</v>
      </c>
      <c r="AJ391" s="44">
        <v>0.0</v>
      </c>
      <c r="AK391" s="63" t="str">
        <f t="shared" si="76"/>
        <v>https://getfile.dokpub.com/yandex/get/https://disk.yandex.ru/d/M1T4iSJT0SnoUw/v1.mp4</v>
      </c>
      <c r="AL391" s="46" t="s">
        <v>102</v>
      </c>
      <c r="AM391" s="46" t="s">
        <v>103</v>
      </c>
      <c r="AN391" s="46" t="s">
        <v>104</v>
      </c>
      <c r="AO391" s="46" t="s">
        <v>105</v>
      </c>
      <c r="AP391" s="46" t="s">
        <v>106</v>
      </c>
      <c r="AQ391" s="46">
        <f t="shared" si="48"/>
        <v>728</v>
      </c>
      <c r="AR391" s="47">
        <f t="shared" si="49"/>
        <v>0.44</v>
      </c>
      <c r="AS391" s="46" t="s">
        <v>107</v>
      </c>
      <c r="AT391" s="46" t="s">
        <v>108</v>
      </c>
      <c r="AU391" s="46" t="s">
        <v>109</v>
      </c>
      <c r="AV391" s="46" t="s">
        <v>110</v>
      </c>
      <c r="AW391" s="46" t="s">
        <v>111</v>
      </c>
      <c r="AX391" s="48" t="s">
        <v>112</v>
      </c>
      <c r="AY391" s="49">
        <v>118.0</v>
      </c>
      <c r="AZ391" s="49">
        <v>182.0</v>
      </c>
      <c r="BA391" s="126">
        <f>BA389*3</f>
        <v>162</v>
      </c>
      <c r="BB391" s="127">
        <v>15.0</v>
      </c>
      <c r="BC391" s="127">
        <v>15.0</v>
      </c>
      <c r="BD391" s="51">
        <v>0.2</v>
      </c>
      <c r="BE391" s="127">
        <f t="shared" si="67"/>
        <v>122.2</v>
      </c>
      <c r="BF391" s="150"/>
      <c r="BG391" s="151">
        <f t="shared" si="72"/>
        <v>178.8</v>
      </c>
      <c r="BH391" s="53">
        <f t="shared" si="52"/>
        <v>114.8</v>
      </c>
      <c r="BI391" s="153">
        <f t="shared" si="53"/>
        <v>0.2926350245</v>
      </c>
      <c r="BJ391" s="47">
        <f t="shared" si="54"/>
        <v>0.187888707</v>
      </c>
      <c r="BK391" s="55">
        <f t="shared" si="55"/>
        <v>0.44</v>
      </c>
      <c r="BL391" s="56">
        <f t="shared" si="56"/>
        <v>740</v>
      </c>
      <c r="BM391" s="57">
        <f t="shared" si="57"/>
        <v>0.2945945946</v>
      </c>
      <c r="BN391" s="46">
        <f t="shared" si="58"/>
        <v>5.566</v>
      </c>
      <c r="BO391" s="46">
        <v>25.0</v>
      </c>
      <c r="BP391" s="46">
        <v>7.0</v>
      </c>
      <c r="BQ391" s="47">
        <v>1.25</v>
      </c>
      <c r="BR391" s="46">
        <f t="shared" si="59"/>
        <v>75</v>
      </c>
      <c r="BS391" s="46">
        <f t="shared" si="60"/>
        <v>107</v>
      </c>
      <c r="BT391" s="46" t="s">
        <v>2556</v>
      </c>
      <c r="BU391" s="65"/>
      <c r="BV391" s="59"/>
      <c r="BW391" s="59"/>
      <c r="BX391" s="60"/>
      <c r="BY391" s="61" t="str">
        <f t="shared" si="75"/>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BZ391" s="66" t="s">
        <v>3432</v>
      </c>
      <c r="CA391" s="59" t="s">
        <v>3433</v>
      </c>
      <c r="CB391" s="62"/>
      <c r="CC391" s="59"/>
    </row>
    <row r="392" ht="30.0" customHeight="1">
      <c r="A392" s="73"/>
      <c r="B392" s="136" t="s">
        <v>3434</v>
      </c>
      <c r="C392" s="68" t="str">
        <f>IF('Стоп-лист'!C$46 = "стоп", "стоп" , "")</f>
        <v>стоп</v>
      </c>
      <c r="D392" s="29">
        <f t="shared" si="73"/>
        <v>0</v>
      </c>
      <c r="E392" s="30" t="s">
        <v>3435</v>
      </c>
      <c r="F392" s="104" t="s">
        <v>3436</v>
      </c>
      <c r="G392" s="113" t="s">
        <v>3437</v>
      </c>
      <c r="H392" s="33">
        <v>2300.0</v>
      </c>
      <c r="I392" s="34">
        <v>0.52</v>
      </c>
      <c r="J392" s="35">
        <f t="shared" si="2"/>
        <v>1104</v>
      </c>
      <c r="K392" s="22" t="s">
        <v>3438</v>
      </c>
      <c r="L392" s="36" t="s">
        <v>84</v>
      </c>
      <c r="M392" s="36" t="s">
        <v>84</v>
      </c>
      <c r="N392" s="37" t="s">
        <v>2999</v>
      </c>
      <c r="O392" s="38">
        <v>450.0</v>
      </c>
      <c r="P392" s="38">
        <v>220.0</v>
      </c>
      <c r="Q392" s="38">
        <v>210.0</v>
      </c>
      <c r="R392" s="38">
        <v>240.0</v>
      </c>
      <c r="S392" s="43" t="s">
        <v>3439</v>
      </c>
      <c r="T392" s="70" t="s">
        <v>3411</v>
      </c>
      <c r="U392" s="38" t="s">
        <v>3412</v>
      </c>
      <c r="V392" s="38" t="s">
        <v>205</v>
      </c>
      <c r="W392" s="38" t="s">
        <v>3016</v>
      </c>
      <c r="X392" s="38">
        <v>320.0</v>
      </c>
      <c r="Y392" s="40">
        <v>1.0</v>
      </c>
      <c r="Z392" s="40">
        <v>1.45</v>
      </c>
      <c r="AA392" s="38" t="s">
        <v>590</v>
      </c>
      <c r="AB392" s="38" t="s">
        <v>93</v>
      </c>
      <c r="AC392" s="107" t="str">
        <f t="shared" si="65"/>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AD392" s="38" t="s">
        <v>95</v>
      </c>
      <c r="AE392" s="75" t="s">
        <v>3413</v>
      </c>
      <c r="AF392" s="70" t="s">
        <v>3414</v>
      </c>
      <c r="AG392" s="38" t="s">
        <v>98</v>
      </c>
      <c r="AH392" s="38" t="s">
        <v>99</v>
      </c>
      <c r="AI392" s="44" t="s">
        <v>100</v>
      </c>
      <c r="AJ392" s="44">
        <v>0.0</v>
      </c>
      <c r="AK392" s="63" t="str">
        <f t="shared" si="76"/>
        <v>https://getfile.dokpub.com/yandex/get/https://disk.yandex.ru/d/M1T4iSJT0SnoUw/v1.mp4</v>
      </c>
      <c r="AL392" s="46" t="s">
        <v>102</v>
      </c>
      <c r="AM392" s="46" t="s">
        <v>103</v>
      </c>
      <c r="AN392" s="46" t="s">
        <v>104</v>
      </c>
      <c r="AO392" s="46" t="s">
        <v>105</v>
      </c>
      <c r="AP392" s="46" t="s">
        <v>106</v>
      </c>
      <c r="AQ392" s="46">
        <f t="shared" si="48"/>
        <v>1288</v>
      </c>
      <c r="AR392" s="47">
        <f t="shared" si="49"/>
        <v>0.44</v>
      </c>
      <c r="AS392" s="46" t="s">
        <v>107</v>
      </c>
      <c r="AT392" s="46" t="s">
        <v>108</v>
      </c>
      <c r="AU392" s="46" t="s">
        <v>109</v>
      </c>
      <c r="AV392" s="46" t="s">
        <v>110</v>
      </c>
      <c r="AW392" s="46" t="s">
        <v>111</v>
      </c>
      <c r="AX392" s="48" t="s">
        <v>112</v>
      </c>
      <c r="AY392" s="49">
        <v>198.0</v>
      </c>
      <c r="AZ392" s="49">
        <v>287.0</v>
      </c>
      <c r="BA392" s="126">
        <f>BA391*2</f>
        <v>324</v>
      </c>
      <c r="BB392" s="127">
        <v>20.0</v>
      </c>
      <c r="BC392" s="127">
        <v>20.0</v>
      </c>
      <c r="BD392" s="51">
        <v>0.2</v>
      </c>
      <c r="BE392" s="127">
        <f t="shared" si="67"/>
        <v>220.8</v>
      </c>
      <c r="BF392" s="150"/>
      <c r="BG392" s="151">
        <f t="shared" si="72"/>
        <v>321.2</v>
      </c>
      <c r="BH392" s="53">
        <f t="shared" si="52"/>
        <v>232.2</v>
      </c>
      <c r="BI392" s="153">
        <f t="shared" si="53"/>
        <v>0.290942029</v>
      </c>
      <c r="BJ392" s="47">
        <f t="shared" si="54"/>
        <v>0.210326087</v>
      </c>
      <c r="BK392" s="55">
        <f t="shared" si="55"/>
        <v>0.44</v>
      </c>
      <c r="BL392" s="56">
        <f t="shared" si="56"/>
        <v>1301</v>
      </c>
      <c r="BM392" s="57">
        <f t="shared" si="57"/>
        <v>0.2996156802</v>
      </c>
      <c r="BN392" s="46">
        <f t="shared" si="58"/>
        <v>11.088</v>
      </c>
      <c r="BO392" s="46">
        <v>25.0</v>
      </c>
      <c r="BP392" s="46">
        <v>7.0</v>
      </c>
      <c r="BQ392" s="47">
        <v>1.25</v>
      </c>
      <c r="BR392" s="46">
        <f t="shared" si="59"/>
        <v>127.5</v>
      </c>
      <c r="BS392" s="46">
        <f t="shared" si="60"/>
        <v>159.5</v>
      </c>
      <c r="BT392" s="46" t="s">
        <v>2565</v>
      </c>
      <c r="BU392" s="65"/>
      <c r="BV392" s="59"/>
      <c r="BW392" s="59"/>
      <c r="BX392" s="60"/>
      <c r="BY392" s="61" t="str">
        <f t="shared" si="75"/>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BZ392" s="66" t="s">
        <v>3440</v>
      </c>
      <c r="CA392" s="59" t="s">
        <v>3441</v>
      </c>
      <c r="CB392" s="62"/>
      <c r="CC392" s="59"/>
    </row>
    <row r="393" ht="30.0" customHeight="1">
      <c r="A393" s="73"/>
      <c r="B393" s="136" t="s">
        <v>3442</v>
      </c>
      <c r="C393" s="68" t="str">
        <f>IF('Стоп-лист'!C$46 = "стоп", "стоп" , "")</f>
        <v>стоп</v>
      </c>
      <c r="D393" s="29">
        <f t="shared" si="73"/>
        <v>0</v>
      </c>
      <c r="E393" s="30" t="s">
        <v>3443</v>
      </c>
      <c r="F393" s="104" t="s">
        <v>3444</v>
      </c>
      <c r="G393" s="113" t="s">
        <v>3445</v>
      </c>
      <c r="H393" s="33">
        <v>3400.0</v>
      </c>
      <c r="I393" s="34">
        <v>0.54</v>
      </c>
      <c r="J393" s="35">
        <f t="shared" si="2"/>
        <v>1564</v>
      </c>
      <c r="K393" s="22" t="s">
        <v>3446</v>
      </c>
      <c r="L393" s="36" t="s">
        <v>84</v>
      </c>
      <c r="M393" s="36" t="s">
        <v>84</v>
      </c>
      <c r="N393" s="37" t="s">
        <v>2999</v>
      </c>
      <c r="O393" s="38">
        <v>640.0</v>
      </c>
      <c r="P393" s="38">
        <v>220.0</v>
      </c>
      <c r="Q393" s="38">
        <v>210.0</v>
      </c>
      <c r="R393" s="38">
        <v>260.0</v>
      </c>
      <c r="S393" s="43" t="s">
        <v>3447</v>
      </c>
      <c r="T393" s="70" t="s">
        <v>3411</v>
      </c>
      <c r="U393" s="38" t="s">
        <v>3412</v>
      </c>
      <c r="V393" s="38" t="s">
        <v>205</v>
      </c>
      <c r="W393" s="38" t="s">
        <v>3016</v>
      </c>
      <c r="X393" s="38">
        <v>320.0</v>
      </c>
      <c r="Y393" s="40">
        <v>1.5</v>
      </c>
      <c r="Z393" s="40">
        <v>1.45</v>
      </c>
      <c r="AA393" s="38" t="s">
        <v>590</v>
      </c>
      <c r="AB393" s="38" t="s">
        <v>93</v>
      </c>
      <c r="AC393" s="107" t="str">
        <f t="shared" si="65"/>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AD393" s="38" t="s">
        <v>95</v>
      </c>
      <c r="AE393" s="75" t="s">
        <v>3413</v>
      </c>
      <c r="AF393" s="70" t="s">
        <v>3414</v>
      </c>
      <c r="AG393" s="38" t="s">
        <v>98</v>
      </c>
      <c r="AH393" s="38" t="s">
        <v>99</v>
      </c>
      <c r="AI393" s="44" t="s">
        <v>100</v>
      </c>
      <c r="AJ393" s="44">
        <v>0.0</v>
      </c>
      <c r="AK393" s="63" t="str">
        <f t="shared" si="76"/>
        <v>https://getfile.dokpub.com/yandex/get/https://disk.yandex.ru/d/M1T4iSJT0SnoUw/v1.mp4</v>
      </c>
      <c r="AL393" s="46" t="s">
        <v>102</v>
      </c>
      <c r="AM393" s="46" t="s">
        <v>103</v>
      </c>
      <c r="AN393" s="46" t="s">
        <v>104</v>
      </c>
      <c r="AO393" s="46" t="s">
        <v>105</v>
      </c>
      <c r="AP393" s="46" t="s">
        <v>106</v>
      </c>
      <c r="AQ393" s="46">
        <f t="shared" si="48"/>
        <v>1768</v>
      </c>
      <c r="AR393" s="47">
        <f t="shared" si="49"/>
        <v>0.48</v>
      </c>
      <c r="AS393" s="46" t="s">
        <v>107</v>
      </c>
      <c r="AT393" s="46" t="s">
        <v>108</v>
      </c>
      <c r="AU393" s="46" t="s">
        <v>109</v>
      </c>
      <c r="AV393" s="46" t="s">
        <v>110</v>
      </c>
      <c r="AW393" s="46" t="s">
        <v>111</v>
      </c>
      <c r="AX393" s="48" t="s">
        <v>155</v>
      </c>
      <c r="AY393" s="49">
        <v>243.0</v>
      </c>
      <c r="AZ393" s="49">
        <v>342.0</v>
      </c>
      <c r="BA393" s="126">
        <f>BA391*3</f>
        <v>486</v>
      </c>
      <c r="BB393" s="127">
        <v>30.0</v>
      </c>
      <c r="BC393" s="127">
        <v>30.0</v>
      </c>
      <c r="BD393" s="51">
        <v>0.2</v>
      </c>
      <c r="BE393" s="127">
        <f t="shared" si="67"/>
        <v>312.8</v>
      </c>
      <c r="BF393" s="150"/>
      <c r="BG393" s="151">
        <f t="shared" si="72"/>
        <v>462.2</v>
      </c>
      <c r="BH393" s="53">
        <f t="shared" si="52"/>
        <v>363.2</v>
      </c>
      <c r="BI393" s="153">
        <f t="shared" si="53"/>
        <v>0.2955242967</v>
      </c>
      <c r="BJ393" s="47">
        <f t="shared" si="54"/>
        <v>0.2322250639</v>
      </c>
      <c r="BK393" s="55">
        <f t="shared" si="55"/>
        <v>0.48</v>
      </c>
      <c r="BL393" s="56">
        <f t="shared" si="56"/>
        <v>1792</v>
      </c>
      <c r="BM393" s="57">
        <f t="shared" si="57"/>
        <v>0.3044642857</v>
      </c>
      <c r="BN393" s="46">
        <f t="shared" si="58"/>
        <v>12.012</v>
      </c>
      <c r="BO393" s="46">
        <v>25.0</v>
      </c>
      <c r="BP393" s="46">
        <v>7.0</v>
      </c>
      <c r="BQ393" s="47">
        <v>1.25</v>
      </c>
      <c r="BR393" s="46">
        <f t="shared" si="59"/>
        <v>136.25</v>
      </c>
      <c r="BS393" s="46">
        <f t="shared" si="60"/>
        <v>205.75</v>
      </c>
      <c r="BT393" s="46" t="s">
        <v>2574</v>
      </c>
      <c r="BU393" s="65"/>
      <c r="BV393" s="59"/>
      <c r="BW393" s="59"/>
      <c r="BX393" s="60"/>
      <c r="BY393" s="61" t="str">
        <f t="shared" si="75"/>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BZ393" s="66" t="s">
        <v>3448</v>
      </c>
      <c r="CA393" s="59" t="s">
        <v>3449</v>
      </c>
      <c r="CB393" s="62"/>
      <c r="CC393" s="59"/>
    </row>
    <row r="394" ht="30.0" customHeight="1">
      <c r="A394" s="73"/>
      <c r="B394" s="136" t="s">
        <v>3450</v>
      </c>
      <c r="C394" s="68" t="str">
        <f>IF('Стоп-лист'!C$46 = "стоп", "стоп" , "")</f>
        <v>стоп</v>
      </c>
      <c r="D394" s="29">
        <f t="shared" si="73"/>
        <v>0</v>
      </c>
      <c r="E394" s="30" t="s">
        <v>3451</v>
      </c>
      <c r="F394" s="104" t="s">
        <v>3452</v>
      </c>
      <c r="G394" s="106" t="s">
        <v>3453</v>
      </c>
      <c r="H394" s="33">
        <v>4600.0</v>
      </c>
      <c r="I394" s="34">
        <v>0.5</v>
      </c>
      <c r="J394" s="35">
        <f t="shared" si="2"/>
        <v>2300</v>
      </c>
      <c r="K394" s="22" t="s">
        <v>3454</v>
      </c>
      <c r="L394" s="36" t="s">
        <v>84</v>
      </c>
      <c r="M394" s="36" t="s">
        <v>84</v>
      </c>
      <c r="N394" s="37" t="s">
        <v>2999</v>
      </c>
      <c r="O394" s="38">
        <v>1600.0</v>
      </c>
      <c r="P394" s="38">
        <v>300.0</v>
      </c>
      <c r="Q394" s="38">
        <v>200.0</v>
      </c>
      <c r="R394" s="38">
        <v>500.0</v>
      </c>
      <c r="S394" s="70" t="s">
        <v>3455</v>
      </c>
      <c r="T394" s="70" t="s">
        <v>3411</v>
      </c>
      <c r="U394" s="38" t="s">
        <v>3412</v>
      </c>
      <c r="V394" s="38" t="s">
        <v>205</v>
      </c>
      <c r="W394" s="38" t="s">
        <v>3016</v>
      </c>
      <c r="X394" s="38">
        <v>320.0</v>
      </c>
      <c r="Y394" s="40">
        <v>2.0</v>
      </c>
      <c r="Z394" s="40">
        <v>1.45</v>
      </c>
      <c r="AA394" s="38" t="s">
        <v>590</v>
      </c>
      <c r="AB394" s="38" t="s">
        <v>93</v>
      </c>
      <c r="AC394" s="107" t="str">
        <f t="shared" si="65"/>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AD394" s="38" t="s">
        <v>95</v>
      </c>
      <c r="AE394" s="75" t="s">
        <v>3413</v>
      </c>
      <c r="AF394" s="70" t="s">
        <v>3414</v>
      </c>
      <c r="AG394" s="38" t="s">
        <v>98</v>
      </c>
      <c r="AH394" s="38" t="s">
        <v>99</v>
      </c>
      <c r="AI394" s="44" t="s">
        <v>100</v>
      </c>
      <c r="AJ394" s="44">
        <v>0.0</v>
      </c>
      <c r="AK394" s="63" t="str">
        <f t="shared" si="76"/>
        <v>https://getfile.dokpub.com/yandex/get/https://disk.yandex.ru/d/M1T4iSJT0SnoUw/v1.mp4</v>
      </c>
      <c r="AL394" s="46" t="s">
        <v>102</v>
      </c>
      <c r="AM394" s="46" t="s">
        <v>103</v>
      </c>
      <c r="AN394" s="46" t="s">
        <v>104</v>
      </c>
      <c r="AO394" s="46" t="s">
        <v>105</v>
      </c>
      <c r="AP394" s="46" t="s">
        <v>106</v>
      </c>
      <c r="AQ394" s="46">
        <f t="shared" si="48"/>
        <v>2622</v>
      </c>
      <c r="AR394" s="47">
        <f t="shared" si="49"/>
        <v>0.43</v>
      </c>
      <c r="AS394" s="46" t="s">
        <v>107</v>
      </c>
      <c r="AT394" s="46" t="s">
        <v>108</v>
      </c>
      <c r="AU394" s="46" t="s">
        <v>109</v>
      </c>
      <c r="AV394" s="46" t="s">
        <v>110</v>
      </c>
      <c r="AW394" s="46" t="s">
        <v>111</v>
      </c>
      <c r="AX394" s="48" t="s">
        <v>112</v>
      </c>
      <c r="AY394" s="49">
        <v>394.0</v>
      </c>
      <c r="AZ394" s="49">
        <v>552.0</v>
      </c>
      <c r="BA394" s="126">
        <f>BA392*2</f>
        <v>648</v>
      </c>
      <c r="BB394" s="127">
        <v>30.0</v>
      </c>
      <c r="BC394" s="127">
        <v>80.0</v>
      </c>
      <c r="BD394" s="51">
        <v>0.2</v>
      </c>
      <c r="BE394" s="127">
        <f t="shared" si="67"/>
        <v>460</v>
      </c>
      <c r="BF394" s="150"/>
      <c r="BG394" s="151">
        <f t="shared" si="72"/>
        <v>688</v>
      </c>
      <c r="BH394" s="53">
        <f t="shared" si="52"/>
        <v>530</v>
      </c>
      <c r="BI394" s="153">
        <f t="shared" si="53"/>
        <v>0.2991304348</v>
      </c>
      <c r="BJ394" s="47">
        <f t="shared" si="54"/>
        <v>0.2304347826</v>
      </c>
      <c r="BK394" s="55">
        <f t="shared" si="55"/>
        <v>0.43</v>
      </c>
      <c r="BL394" s="56">
        <f t="shared" si="56"/>
        <v>2641</v>
      </c>
      <c r="BM394" s="57">
        <f t="shared" si="57"/>
        <v>0.3039757668</v>
      </c>
      <c r="BN394" s="46">
        <f t="shared" si="58"/>
        <v>30</v>
      </c>
      <c r="BO394" s="46">
        <v>25.0</v>
      </c>
      <c r="BP394" s="46">
        <v>7.0</v>
      </c>
      <c r="BQ394" s="47">
        <v>1.25</v>
      </c>
      <c r="BR394" s="46">
        <f t="shared" si="59"/>
        <v>285</v>
      </c>
      <c r="BS394" s="46">
        <f t="shared" si="60"/>
        <v>267</v>
      </c>
      <c r="BT394" s="46" t="s">
        <v>2583</v>
      </c>
      <c r="BU394" s="65"/>
      <c r="BV394" s="59"/>
      <c r="BW394" s="59"/>
      <c r="BX394" s="60"/>
      <c r="BY394" s="61" t="str">
        <f t="shared" si="75"/>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BZ394" s="66"/>
      <c r="CA394" s="59" t="s">
        <v>3456</v>
      </c>
      <c r="CB394" s="62"/>
      <c r="CC394" s="59"/>
    </row>
    <row r="395" ht="30.0" customHeight="1">
      <c r="A395" s="73"/>
      <c r="B395" s="136" t="s">
        <v>3457</v>
      </c>
      <c r="C395" s="68" t="str">
        <f>IF('Стоп-лист'!C$46 = "стоп", "стоп" , "")</f>
        <v>стоп</v>
      </c>
      <c r="D395" s="29">
        <f t="shared" si="73"/>
        <v>0</v>
      </c>
      <c r="E395" s="30" t="s">
        <v>3458</v>
      </c>
      <c r="F395" s="104" t="s">
        <v>3459</v>
      </c>
      <c r="G395" s="106" t="s">
        <v>3460</v>
      </c>
      <c r="H395" s="33">
        <v>6900.0</v>
      </c>
      <c r="I395" s="34">
        <v>0.51</v>
      </c>
      <c r="J395" s="35">
        <f t="shared" si="2"/>
        <v>3381</v>
      </c>
      <c r="K395" s="22" t="s">
        <v>3461</v>
      </c>
      <c r="L395" s="36" t="s">
        <v>84</v>
      </c>
      <c r="M395" s="36" t="s">
        <v>84</v>
      </c>
      <c r="N395" s="37" t="s">
        <v>2999</v>
      </c>
      <c r="O395" s="38">
        <v>2300.0</v>
      </c>
      <c r="P395" s="38">
        <v>350.0</v>
      </c>
      <c r="Q395" s="38">
        <v>250.0</v>
      </c>
      <c r="R395" s="38">
        <v>550.0</v>
      </c>
      <c r="S395" s="70" t="s">
        <v>3462</v>
      </c>
      <c r="T395" s="70" t="s">
        <v>3411</v>
      </c>
      <c r="U395" s="38" t="s">
        <v>3412</v>
      </c>
      <c r="V395" s="38" t="s">
        <v>205</v>
      </c>
      <c r="W395" s="38" t="s">
        <v>3016</v>
      </c>
      <c r="X395" s="38">
        <v>320.0</v>
      </c>
      <c r="Y395" s="40">
        <v>3.0</v>
      </c>
      <c r="Z395" s="40">
        <v>1.45</v>
      </c>
      <c r="AA395" s="38" t="s">
        <v>590</v>
      </c>
      <c r="AB395" s="38" t="s">
        <v>93</v>
      </c>
      <c r="AC395" s="107" t="str">
        <f t="shared" si="65"/>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AD395" s="38" t="s">
        <v>95</v>
      </c>
      <c r="AE395" s="75" t="s">
        <v>3413</v>
      </c>
      <c r="AF395" s="70" t="s">
        <v>3414</v>
      </c>
      <c r="AG395" s="38" t="s">
        <v>98</v>
      </c>
      <c r="AH395" s="38" t="s">
        <v>99</v>
      </c>
      <c r="AI395" s="44" t="s">
        <v>100</v>
      </c>
      <c r="AJ395" s="44">
        <v>0.0</v>
      </c>
      <c r="AK395" s="63" t="str">
        <f t="shared" si="76"/>
        <v>https://getfile.dokpub.com/yandex/get/https://disk.yandex.ru/d/M1T4iSJT0SnoUw/v1.mp4</v>
      </c>
      <c r="AL395" s="46" t="s">
        <v>102</v>
      </c>
      <c r="AM395" s="46" t="s">
        <v>103</v>
      </c>
      <c r="AN395" s="46" t="s">
        <v>104</v>
      </c>
      <c r="AO395" s="46" t="s">
        <v>105</v>
      </c>
      <c r="AP395" s="46" t="s">
        <v>106</v>
      </c>
      <c r="AQ395" s="46">
        <f t="shared" si="48"/>
        <v>3864</v>
      </c>
      <c r="AR395" s="47">
        <f t="shared" si="49"/>
        <v>0.44</v>
      </c>
      <c r="AS395" s="46" t="s">
        <v>107</v>
      </c>
      <c r="AT395" s="46" t="s">
        <v>108</v>
      </c>
      <c r="AU395" s="46" t="s">
        <v>109</v>
      </c>
      <c r="AV395" s="46" t="s">
        <v>110</v>
      </c>
      <c r="AW395" s="46" t="s">
        <v>111</v>
      </c>
      <c r="AX395" s="48" t="s">
        <v>112</v>
      </c>
      <c r="AY395" s="49">
        <v>602.0</v>
      </c>
      <c r="AZ395" s="49">
        <v>834.0</v>
      </c>
      <c r="BA395" s="126">
        <f>BA392*3</f>
        <v>972</v>
      </c>
      <c r="BB395" s="127">
        <v>40.0</v>
      </c>
      <c r="BC395" s="127">
        <v>80.0</v>
      </c>
      <c r="BD395" s="51">
        <v>0.2</v>
      </c>
      <c r="BE395" s="127">
        <f t="shared" si="67"/>
        <v>676.2</v>
      </c>
      <c r="BF395" s="150"/>
      <c r="BG395" s="151">
        <f t="shared" si="72"/>
        <v>1010.8</v>
      </c>
      <c r="BH395" s="53">
        <f t="shared" si="52"/>
        <v>778.8</v>
      </c>
      <c r="BI395" s="153">
        <f t="shared" si="53"/>
        <v>0.2989648033</v>
      </c>
      <c r="BJ395" s="47">
        <f t="shared" si="54"/>
        <v>0.2303460515</v>
      </c>
      <c r="BK395" s="55">
        <f t="shared" si="55"/>
        <v>0.44</v>
      </c>
      <c r="BL395" s="56">
        <f t="shared" si="56"/>
        <v>3883</v>
      </c>
      <c r="BM395" s="57">
        <f t="shared" si="57"/>
        <v>0.3039917589</v>
      </c>
      <c r="BN395" s="46">
        <f t="shared" si="58"/>
        <v>48.125</v>
      </c>
      <c r="BO395" s="46">
        <v>25.0</v>
      </c>
      <c r="BP395" s="46">
        <v>7.0</v>
      </c>
      <c r="BQ395" s="47">
        <v>1.25</v>
      </c>
      <c r="BR395" s="46">
        <f t="shared" si="59"/>
        <v>451.25</v>
      </c>
      <c r="BS395" s="46">
        <f t="shared" si="60"/>
        <v>382.75</v>
      </c>
      <c r="BT395" s="46" t="s">
        <v>2590</v>
      </c>
      <c r="BU395" s="65"/>
      <c r="BV395" s="59"/>
      <c r="BW395" s="59"/>
      <c r="BX395" s="60"/>
      <c r="BY395" s="61" t="str">
        <f t="shared" si="75"/>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BZ395" s="66"/>
      <c r="CA395" s="59" t="s">
        <v>3463</v>
      </c>
      <c r="CB395" s="62"/>
      <c r="CC395" s="59"/>
    </row>
    <row r="396" ht="30.0" customHeight="1">
      <c r="A396" s="73"/>
      <c r="B396" s="136" t="s">
        <v>3464</v>
      </c>
      <c r="C396" s="68" t="str">
        <f>IF('Стоп-лист'!C$46 = "стоп", "стоп" , "")</f>
        <v>стоп</v>
      </c>
      <c r="D396" s="29">
        <f t="shared" si="73"/>
        <v>0</v>
      </c>
      <c r="E396" s="30" t="s">
        <v>3465</v>
      </c>
      <c r="F396" s="104" t="s">
        <v>3466</v>
      </c>
      <c r="G396" s="106" t="s">
        <v>3467</v>
      </c>
      <c r="H396" s="33">
        <v>9200.0</v>
      </c>
      <c r="I396" s="34">
        <v>0.51</v>
      </c>
      <c r="J396" s="35">
        <f t="shared" si="2"/>
        <v>4508</v>
      </c>
      <c r="K396" s="22" t="s">
        <v>3468</v>
      </c>
      <c r="L396" s="36" t="s">
        <v>84</v>
      </c>
      <c r="M396" s="36" t="s">
        <v>84</v>
      </c>
      <c r="N396" s="37" t="s">
        <v>2999</v>
      </c>
      <c r="O396" s="38">
        <v>3000.0</v>
      </c>
      <c r="P396" s="38">
        <v>450.0</v>
      </c>
      <c r="Q396" s="38">
        <v>300.0</v>
      </c>
      <c r="R396" s="38">
        <v>550.0</v>
      </c>
      <c r="S396" s="70" t="s">
        <v>3469</v>
      </c>
      <c r="T396" s="70" t="s">
        <v>3411</v>
      </c>
      <c r="U396" s="38" t="s">
        <v>3412</v>
      </c>
      <c r="V396" s="38" t="s">
        <v>205</v>
      </c>
      <c r="W396" s="38" t="s">
        <v>3016</v>
      </c>
      <c r="X396" s="38">
        <v>320.0</v>
      </c>
      <c r="Y396" s="40">
        <v>4.0</v>
      </c>
      <c r="Z396" s="40">
        <v>1.45</v>
      </c>
      <c r="AA396" s="38" t="s">
        <v>590</v>
      </c>
      <c r="AB396" s="38" t="s">
        <v>93</v>
      </c>
      <c r="AC396" s="107" t="str">
        <f t="shared" si="65"/>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AD396" s="38" t="s">
        <v>95</v>
      </c>
      <c r="AE396" s="75" t="s">
        <v>3413</v>
      </c>
      <c r="AF396" s="70" t="s">
        <v>3414</v>
      </c>
      <c r="AG396" s="38" t="s">
        <v>98</v>
      </c>
      <c r="AH396" s="38" t="s">
        <v>99</v>
      </c>
      <c r="AI396" s="44" t="s">
        <v>100</v>
      </c>
      <c r="AJ396" s="44">
        <v>0.0</v>
      </c>
      <c r="AK396" s="63" t="str">
        <f t="shared" si="76"/>
        <v>https://getfile.dokpub.com/yandex/get/https://disk.yandex.ru/d/M1T4iSJT0SnoUw/v1.mp4</v>
      </c>
      <c r="AL396" s="46" t="s">
        <v>102</v>
      </c>
      <c r="AM396" s="46" t="s">
        <v>103</v>
      </c>
      <c r="AN396" s="46" t="s">
        <v>104</v>
      </c>
      <c r="AO396" s="46" t="s">
        <v>105</v>
      </c>
      <c r="AP396" s="46" t="s">
        <v>106</v>
      </c>
      <c r="AQ396" s="46">
        <f t="shared" si="48"/>
        <v>5152</v>
      </c>
      <c r="AR396" s="47">
        <f t="shared" si="49"/>
        <v>0.44</v>
      </c>
      <c r="AS396" s="46" t="s">
        <v>107</v>
      </c>
      <c r="AT396" s="46" t="s">
        <v>108</v>
      </c>
      <c r="AU396" s="46" t="s">
        <v>109</v>
      </c>
      <c r="AV396" s="46" t="s">
        <v>110</v>
      </c>
      <c r="AW396" s="46" t="s">
        <v>111</v>
      </c>
      <c r="AX396" s="48" t="s">
        <v>112</v>
      </c>
      <c r="AY396" s="49">
        <v>853.0</v>
      </c>
      <c r="AZ396" s="49">
        <v>1178.0</v>
      </c>
      <c r="BA396" s="126">
        <f>BA392*4</f>
        <v>1296</v>
      </c>
      <c r="BB396" s="127">
        <v>40.0</v>
      </c>
      <c r="BC396" s="127">
        <v>80.0</v>
      </c>
      <c r="BD396" s="51">
        <v>0.2</v>
      </c>
      <c r="BE396" s="127">
        <f t="shared" si="67"/>
        <v>901.6</v>
      </c>
      <c r="BF396" s="150"/>
      <c r="BG396" s="151">
        <f t="shared" si="72"/>
        <v>1337.4</v>
      </c>
      <c r="BH396" s="53">
        <f t="shared" si="52"/>
        <v>1012.4</v>
      </c>
      <c r="BI396" s="153">
        <f t="shared" si="53"/>
        <v>0.2966725821</v>
      </c>
      <c r="BJ396" s="47">
        <f t="shared" si="54"/>
        <v>0.2245785271</v>
      </c>
      <c r="BK396" s="55">
        <f t="shared" si="55"/>
        <v>0.44</v>
      </c>
      <c r="BL396" s="56">
        <f t="shared" si="56"/>
        <v>5217</v>
      </c>
      <c r="BM396" s="57">
        <f t="shared" si="57"/>
        <v>0.3027793751</v>
      </c>
      <c r="BN396" s="46">
        <f t="shared" si="58"/>
        <v>74.25</v>
      </c>
      <c r="BO396" s="46">
        <v>25.0</v>
      </c>
      <c r="BP396" s="46">
        <v>7.0</v>
      </c>
      <c r="BQ396" s="47">
        <v>1.25</v>
      </c>
      <c r="BR396" s="46">
        <f t="shared" si="59"/>
        <v>678.75</v>
      </c>
      <c r="BS396" s="46">
        <f t="shared" si="60"/>
        <v>499.25</v>
      </c>
      <c r="BT396" s="46" t="s">
        <v>2597</v>
      </c>
      <c r="BU396" s="65"/>
      <c r="BV396" s="59"/>
      <c r="BW396" s="59"/>
      <c r="BX396" s="60"/>
      <c r="BY396" s="61" t="str">
        <f t="shared" si="75"/>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BZ396" s="66"/>
      <c r="CA396" s="59" t="s">
        <v>3470</v>
      </c>
      <c r="CB396" s="62"/>
      <c r="CC396" s="59"/>
    </row>
    <row r="397" ht="30.0" customHeight="1">
      <c r="A397" s="73"/>
      <c r="B397" s="136" t="s">
        <v>3471</v>
      </c>
      <c r="C397" s="68" t="str">
        <f>IF('Стоп-лист'!C$46 = "стоп", "стоп" , "")</f>
        <v>стоп</v>
      </c>
      <c r="D397" s="29">
        <f t="shared" si="73"/>
        <v>0</v>
      </c>
      <c r="E397" s="30" t="s">
        <v>3472</v>
      </c>
      <c r="F397" s="104" t="s">
        <v>3473</v>
      </c>
      <c r="G397" s="106" t="s">
        <v>3474</v>
      </c>
      <c r="H397" s="33">
        <v>11500.0</v>
      </c>
      <c r="I397" s="34">
        <v>0.52</v>
      </c>
      <c r="J397" s="35">
        <f t="shared" si="2"/>
        <v>5520</v>
      </c>
      <c r="K397" s="22" t="s">
        <v>3475</v>
      </c>
      <c r="L397" s="36" t="s">
        <v>84</v>
      </c>
      <c r="M397" s="36" t="s">
        <v>84</v>
      </c>
      <c r="N397" s="37" t="s">
        <v>2999</v>
      </c>
      <c r="O397" s="38">
        <v>3850.0</v>
      </c>
      <c r="P397" s="38">
        <v>500.0</v>
      </c>
      <c r="Q397" s="38">
        <v>300.0</v>
      </c>
      <c r="R397" s="38">
        <v>550.0</v>
      </c>
      <c r="S397" s="70" t="s">
        <v>3476</v>
      </c>
      <c r="T397" s="70" t="s">
        <v>3411</v>
      </c>
      <c r="U397" s="38" t="s">
        <v>3412</v>
      </c>
      <c r="V397" s="38" t="s">
        <v>205</v>
      </c>
      <c r="W397" s="38" t="s">
        <v>3016</v>
      </c>
      <c r="X397" s="38">
        <v>320.0</v>
      </c>
      <c r="Y397" s="40">
        <v>5.0</v>
      </c>
      <c r="Z397" s="40">
        <v>1.45</v>
      </c>
      <c r="AA397" s="38" t="s">
        <v>590</v>
      </c>
      <c r="AB397" s="38" t="s">
        <v>93</v>
      </c>
      <c r="AC397" s="107" t="str">
        <f t="shared" si="65"/>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AD397" s="38" t="s">
        <v>95</v>
      </c>
      <c r="AE397" s="75" t="s">
        <v>3413</v>
      </c>
      <c r="AF397" s="70" t="s">
        <v>3414</v>
      </c>
      <c r="AG397" s="38" t="s">
        <v>98</v>
      </c>
      <c r="AH397" s="38" t="s">
        <v>99</v>
      </c>
      <c r="AI397" s="44" t="s">
        <v>100</v>
      </c>
      <c r="AJ397" s="44">
        <v>0.0</v>
      </c>
      <c r="AK397" s="63" t="str">
        <f t="shared" si="76"/>
        <v>https://getfile.dokpub.com/yandex/get/https://disk.yandex.ru/d/M1T4iSJT0SnoUw/v1.mp4</v>
      </c>
      <c r="AL397" s="46" t="s">
        <v>102</v>
      </c>
      <c r="AM397" s="46" t="s">
        <v>103</v>
      </c>
      <c r="AN397" s="46" t="s">
        <v>104</v>
      </c>
      <c r="AO397" s="46" t="s">
        <v>105</v>
      </c>
      <c r="AP397" s="46" t="s">
        <v>106</v>
      </c>
      <c r="AQ397" s="46">
        <f t="shared" si="48"/>
        <v>6210</v>
      </c>
      <c r="AR397" s="47">
        <f t="shared" si="49"/>
        <v>0.46</v>
      </c>
      <c r="AS397" s="46" t="s">
        <v>107</v>
      </c>
      <c r="AT397" s="46" t="s">
        <v>108</v>
      </c>
      <c r="AU397" s="46" t="s">
        <v>109</v>
      </c>
      <c r="AV397" s="46" t="s">
        <v>110</v>
      </c>
      <c r="AW397" s="46" t="s">
        <v>111</v>
      </c>
      <c r="AX397" s="48" t="s">
        <v>112</v>
      </c>
      <c r="AY397" s="49">
        <v>996.0</v>
      </c>
      <c r="AZ397" s="49">
        <v>1361.0</v>
      </c>
      <c r="BA397" s="126">
        <f>BA392*5</f>
        <v>1620</v>
      </c>
      <c r="BB397" s="127">
        <v>50.0</v>
      </c>
      <c r="BC397" s="127">
        <v>80.0</v>
      </c>
      <c r="BD397" s="51">
        <v>0.2</v>
      </c>
      <c r="BE397" s="127">
        <f t="shared" si="67"/>
        <v>1104</v>
      </c>
      <c r="BF397" s="150"/>
      <c r="BG397" s="151">
        <f t="shared" si="72"/>
        <v>1670</v>
      </c>
      <c r="BH397" s="53">
        <f t="shared" si="52"/>
        <v>1305</v>
      </c>
      <c r="BI397" s="153">
        <f t="shared" si="53"/>
        <v>0.3025362319</v>
      </c>
      <c r="BJ397" s="47">
        <f t="shared" si="54"/>
        <v>0.2364130435</v>
      </c>
      <c r="BK397" s="55">
        <f t="shared" si="55"/>
        <v>0.46</v>
      </c>
      <c r="BL397" s="56">
        <f t="shared" si="56"/>
        <v>6291</v>
      </c>
      <c r="BM397" s="57">
        <f t="shared" si="57"/>
        <v>0.3054840248</v>
      </c>
      <c r="BN397" s="46">
        <f t="shared" si="58"/>
        <v>82.5</v>
      </c>
      <c r="BO397" s="46">
        <v>25.0</v>
      </c>
      <c r="BP397" s="46">
        <v>7.0</v>
      </c>
      <c r="BQ397" s="47">
        <v>1.25</v>
      </c>
      <c r="BR397" s="46">
        <f t="shared" si="59"/>
        <v>748.75</v>
      </c>
      <c r="BS397" s="46">
        <f t="shared" si="60"/>
        <v>612.25</v>
      </c>
      <c r="BT397" s="46" t="s">
        <v>2604</v>
      </c>
      <c r="BU397" s="65"/>
      <c r="BV397" s="59"/>
      <c r="BW397" s="59"/>
      <c r="BX397" s="60"/>
      <c r="BY397" s="61" t="str">
        <f t="shared" si="75"/>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BZ397" s="66"/>
      <c r="CA397" s="59" t="s">
        <v>3477</v>
      </c>
      <c r="CB397" s="62"/>
      <c r="CC397" s="59"/>
    </row>
    <row r="398" ht="30.0" customHeight="1">
      <c r="A398" s="73"/>
      <c r="B398" s="136" t="s">
        <v>3478</v>
      </c>
      <c r="C398" s="68" t="str">
        <f>IF('Стоп-лист'!C$46 = "стоп", "стоп" , "")</f>
        <v>стоп</v>
      </c>
      <c r="D398" s="29">
        <f t="shared" si="73"/>
        <v>0</v>
      </c>
      <c r="E398" s="30" t="s">
        <v>3479</v>
      </c>
      <c r="F398" s="104" t="s">
        <v>3480</v>
      </c>
      <c r="G398" s="106" t="s">
        <v>3481</v>
      </c>
      <c r="H398" s="33">
        <v>13800.0</v>
      </c>
      <c r="I398" s="34">
        <v>0.52</v>
      </c>
      <c r="J398" s="35">
        <f t="shared" si="2"/>
        <v>6624</v>
      </c>
      <c r="K398" s="22" t="s">
        <v>3482</v>
      </c>
      <c r="L398" s="36" t="s">
        <v>84</v>
      </c>
      <c r="M398" s="36" t="s">
        <v>84</v>
      </c>
      <c r="N398" s="37" t="s">
        <v>2999</v>
      </c>
      <c r="O398" s="72">
        <v>2850.0</v>
      </c>
      <c r="P398" s="72">
        <v>400.0</v>
      </c>
      <c r="Q398" s="72">
        <v>400.0</v>
      </c>
      <c r="R398" s="72">
        <v>600.0</v>
      </c>
      <c r="S398" s="70" t="s">
        <v>3483</v>
      </c>
      <c r="T398" s="70" t="s">
        <v>3411</v>
      </c>
      <c r="U398" s="38" t="s">
        <v>3412</v>
      </c>
      <c r="V398" s="38" t="s">
        <v>205</v>
      </c>
      <c r="W398" s="38" t="s">
        <v>3016</v>
      </c>
      <c r="X398" s="38">
        <v>320.0</v>
      </c>
      <c r="Y398" s="40">
        <v>6.0</v>
      </c>
      <c r="Z398" s="40">
        <v>1.45</v>
      </c>
      <c r="AA398" s="38" t="s">
        <v>590</v>
      </c>
      <c r="AB398" s="38" t="s">
        <v>93</v>
      </c>
      <c r="AC398" s="107" t="str">
        <f t="shared" si="65"/>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AD398" s="38" t="s">
        <v>95</v>
      </c>
      <c r="AE398" s="75" t="s">
        <v>3413</v>
      </c>
      <c r="AF398" s="70" t="s">
        <v>3414</v>
      </c>
      <c r="AG398" s="38" t="s">
        <v>98</v>
      </c>
      <c r="AH398" s="38" t="s">
        <v>99</v>
      </c>
      <c r="AI398" s="44" t="s">
        <v>100</v>
      </c>
      <c r="AJ398" s="44">
        <v>0.0</v>
      </c>
      <c r="AK398" s="63" t="str">
        <f t="shared" si="76"/>
        <v>https://getfile.dokpub.com/yandex/get/https://disk.yandex.ru/d/M1T4iSJT0SnoUw/v1.mp4</v>
      </c>
      <c r="AL398" s="46" t="s">
        <v>102</v>
      </c>
      <c r="AM398" s="46" t="s">
        <v>103</v>
      </c>
      <c r="AN398" s="46" t="s">
        <v>104</v>
      </c>
      <c r="AO398" s="46" t="s">
        <v>105</v>
      </c>
      <c r="AP398" s="46" t="s">
        <v>106</v>
      </c>
      <c r="AQ398" s="46">
        <f t="shared" si="48"/>
        <v>7590</v>
      </c>
      <c r="AR398" s="47">
        <f t="shared" si="49"/>
        <v>0.45</v>
      </c>
      <c r="AS398" s="46" t="s">
        <v>107</v>
      </c>
      <c r="AT398" s="46" t="s">
        <v>108</v>
      </c>
      <c r="AU398" s="46" t="s">
        <v>109</v>
      </c>
      <c r="AV398" s="46" t="s">
        <v>110</v>
      </c>
      <c r="AW398" s="46" t="s">
        <v>111</v>
      </c>
      <c r="AX398" s="48" t="s">
        <v>112</v>
      </c>
      <c r="AY398" s="49">
        <v>1276.0</v>
      </c>
      <c r="AZ398" s="49">
        <v>1750.0</v>
      </c>
      <c r="BA398" s="126">
        <f>BA392*6</f>
        <v>1944</v>
      </c>
      <c r="BB398" s="127">
        <v>50.0</v>
      </c>
      <c r="BC398" s="127">
        <v>80.0</v>
      </c>
      <c r="BD398" s="51">
        <v>0.2</v>
      </c>
      <c r="BE398" s="127">
        <f t="shared" si="67"/>
        <v>1324.8</v>
      </c>
      <c r="BF398" s="150"/>
      <c r="BG398" s="151">
        <f t="shared" si="72"/>
        <v>1949.2</v>
      </c>
      <c r="BH398" s="53">
        <f t="shared" si="52"/>
        <v>1475.2</v>
      </c>
      <c r="BI398" s="153">
        <f t="shared" si="53"/>
        <v>0.294263285</v>
      </c>
      <c r="BJ398" s="47">
        <f t="shared" si="54"/>
        <v>0.222705314</v>
      </c>
      <c r="BK398" s="55">
        <f t="shared" si="55"/>
        <v>0.45</v>
      </c>
      <c r="BL398" s="56">
        <f t="shared" si="56"/>
        <v>7684</v>
      </c>
      <c r="BM398" s="57">
        <f t="shared" si="57"/>
        <v>0.3023425299</v>
      </c>
      <c r="BN398" s="46">
        <f t="shared" si="58"/>
        <v>96</v>
      </c>
      <c r="BO398" s="46">
        <v>25.0</v>
      </c>
      <c r="BP398" s="46">
        <v>7.0</v>
      </c>
      <c r="BQ398" s="47">
        <v>1.25</v>
      </c>
      <c r="BR398" s="46">
        <f t="shared" si="59"/>
        <v>862.5</v>
      </c>
      <c r="BS398" s="46">
        <f t="shared" si="60"/>
        <v>887.5</v>
      </c>
      <c r="BT398" s="46" t="s">
        <v>2611</v>
      </c>
      <c r="BU398" s="65"/>
      <c r="BV398" s="59"/>
      <c r="BW398" s="59"/>
      <c r="BX398" s="60"/>
      <c r="BY398" s="61" t="str">
        <f t="shared" si="75"/>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BZ398" s="66"/>
      <c r="CA398" s="59" t="s">
        <v>3484</v>
      </c>
      <c r="CB398" s="62"/>
      <c r="CC398" s="59"/>
    </row>
    <row r="399" ht="30.0" customHeight="1">
      <c r="A399" s="73"/>
      <c r="B399" s="136" t="s">
        <v>3485</v>
      </c>
      <c r="C399" s="68" t="str">
        <f>IF('Стоп-лист'!C$46 = "стоп", "стоп" , "")</f>
        <v>стоп</v>
      </c>
      <c r="D399" s="29">
        <f t="shared" si="73"/>
        <v>0</v>
      </c>
      <c r="E399" s="30" t="s">
        <v>3486</v>
      </c>
      <c r="F399" s="104" t="s">
        <v>3487</v>
      </c>
      <c r="G399" s="106" t="s">
        <v>3488</v>
      </c>
      <c r="H399" s="33">
        <v>16100.0</v>
      </c>
      <c r="I399" s="34">
        <v>0.52</v>
      </c>
      <c r="J399" s="35">
        <f t="shared" si="2"/>
        <v>7728</v>
      </c>
      <c r="K399" s="22" t="s">
        <v>3489</v>
      </c>
      <c r="L399" s="36" t="s">
        <v>84</v>
      </c>
      <c r="M399" s="36" t="s">
        <v>84</v>
      </c>
      <c r="N399" s="37" t="s">
        <v>2999</v>
      </c>
      <c r="O399" s="72">
        <v>3325.0</v>
      </c>
      <c r="P399" s="72">
        <v>400.0</v>
      </c>
      <c r="Q399" s="72">
        <v>400.0</v>
      </c>
      <c r="R399" s="72">
        <v>600.0</v>
      </c>
      <c r="S399" s="70" t="s">
        <v>3490</v>
      </c>
      <c r="T399" s="70" t="s">
        <v>3411</v>
      </c>
      <c r="U399" s="38" t="s">
        <v>3412</v>
      </c>
      <c r="V399" s="38" t="s">
        <v>205</v>
      </c>
      <c r="W399" s="38" t="s">
        <v>3016</v>
      </c>
      <c r="X399" s="38">
        <v>320.0</v>
      </c>
      <c r="Y399" s="40">
        <v>7.0</v>
      </c>
      <c r="Z399" s="40">
        <v>1.45</v>
      </c>
      <c r="AA399" s="38" t="s">
        <v>590</v>
      </c>
      <c r="AB399" s="38" t="s">
        <v>93</v>
      </c>
      <c r="AC399" s="107" t="str">
        <f t="shared" si="65"/>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AD399" s="38" t="s">
        <v>95</v>
      </c>
      <c r="AE399" s="75" t="s">
        <v>3413</v>
      </c>
      <c r="AF399" s="70" t="s">
        <v>3414</v>
      </c>
      <c r="AG399" s="38" t="s">
        <v>98</v>
      </c>
      <c r="AH399" s="38" t="s">
        <v>99</v>
      </c>
      <c r="AI399" s="44" t="s">
        <v>100</v>
      </c>
      <c r="AJ399" s="44">
        <v>0.0</v>
      </c>
      <c r="AK399" s="63" t="str">
        <f t="shared" si="76"/>
        <v>https://getfile.dokpub.com/yandex/get/https://disk.yandex.ru/d/M1T4iSJT0SnoUw/v1.mp4</v>
      </c>
      <c r="AL399" s="46" t="s">
        <v>102</v>
      </c>
      <c r="AM399" s="46" t="s">
        <v>103</v>
      </c>
      <c r="AN399" s="46" t="s">
        <v>104</v>
      </c>
      <c r="AO399" s="46" t="s">
        <v>105</v>
      </c>
      <c r="AP399" s="46" t="s">
        <v>106</v>
      </c>
      <c r="AQ399" s="46">
        <f t="shared" si="48"/>
        <v>9016</v>
      </c>
      <c r="AR399" s="47">
        <f t="shared" si="49"/>
        <v>0.44</v>
      </c>
      <c r="AS399" s="46" t="s">
        <v>107</v>
      </c>
      <c r="AT399" s="46" t="s">
        <v>108</v>
      </c>
      <c r="AU399" s="46" t="s">
        <v>109</v>
      </c>
      <c r="AV399" s="46" t="s">
        <v>110</v>
      </c>
      <c r="AW399" s="46" t="s">
        <v>111</v>
      </c>
      <c r="AX399" s="48" t="s">
        <v>112</v>
      </c>
      <c r="AY399" s="49">
        <v>1520.0</v>
      </c>
      <c r="AZ399" s="49">
        <v>2104.0</v>
      </c>
      <c r="BA399" s="126">
        <f t="shared" ref="BA399:BA400" si="77">BA392*7</f>
        <v>2268</v>
      </c>
      <c r="BB399" s="127">
        <v>50.0</v>
      </c>
      <c r="BC399" s="127">
        <v>80.0</v>
      </c>
      <c r="BD399" s="51">
        <v>0.2</v>
      </c>
      <c r="BE399" s="127">
        <f t="shared" si="67"/>
        <v>1545.6</v>
      </c>
      <c r="BF399" s="150"/>
      <c r="BG399" s="151">
        <f t="shared" si="72"/>
        <v>2264.4</v>
      </c>
      <c r="BH399" s="53">
        <f t="shared" si="52"/>
        <v>1680.4</v>
      </c>
      <c r="BI399" s="153">
        <f t="shared" si="53"/>
        <v>0.2930124224</v>
      </c>
      <c r="BJ399" s="47">
        <f t="shared" si="54"/>
        <v>0.2174430642</v>
      </c>
      <c r="BK399" s="55">
        <f t="shared" si="55"/>
        <v>0.44</v>
      </c>
      <c r="BL399" s="56">
        <f t="shared" si="56"/>
        <v>9026</v>
      </c>
      <c r="BM399" s="57">
        <f t="shared" si="57"/>
        <v>0.3012187015</v>
      </c>
      <c r="BN399" s="46">
        <f t="shared" si="58"/>
        <v>96</v>
      </c>
      <c r="BO399" s="46">
        <v>25.0</v>
      </c>
      <c r="BP399" s="46">
        <v>7.0</v>
      </c>
      <c r="BQ399" s="47">
        <v>1.25</v>
      </c>
      <c r="BR399" s="46">
        <f t="shared" si="59"/>
        <v>862.5</v>
      </c>
      <c r="BS399" s="46">
        <f t="shared" si="60"/>
        <v>1241.5</v>
      </c>
      <c r="BT399" s="46" t="s">
        <v>2618</v>
      </c>
      <c r="BU399" s="65"/>
      <c r="BV399" s="59"/>
      <c r="BW399" s="59"/>
      <c r="BX399" s="60"/>
      <c r="BY399" s="61" t="str">
        <f t="shared" si="75"/>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BZ399" s="66"/>
      <c r="CA399" s="59" t="s">
        <v>3491</v>
      </c>
      <c r="CB399" s="62"/>
      <c r="CC399" s="59"/>
    </row>
    <row r="400" ht="30.0" customHeight="1">
      <c r="A400" s="194"/>
      <c r="B400" s="209" t="s">
        <v>3492</v>
      </c>
      <c r="C400" s="95"/>
      <c r="D400" s="96"/>
      <c r="E400" s="97" t="s">
        <v>3493</v>
      </c>
      <c r="F400" s="104" t="s">
        <v>3494</v>
      </c>
      <c r="G400" s="158" t="s">
        <v>3495</v>
      </c>
      <c r="H400" s="33">
        <v>17000.0</v>
      </c>
      <c r="I400" s="34">
        <v>0.4</v>
      </c>
      <c r="J400" s="35">
        <f t="shared" si="2"/>
        <v>10200</v>
      </c>
      <c r="K400" s="22" t="s">
        <v>3496</v>
      </c>
      <c r="L400" s="36" t="s">
        <v>84</v>
      </c>
      <c r="M400" s="36" t="s">
        <v>84</v>
      </c>
      <c r="N400" s="37" t="s">
        <v>2999</v>
      </c>
      <c r="O400" s="72">
        <v>4750.0</v>
      </c>
      <c r="P400" s="72">
        <v>400.0</v>
      </c>
      <c r="Q400" s="72">
        <v>400.0</v>
      </c>
      <c r="R400" s="72">
        <v>600.0</v>
      </c>
      <c r="S400" s="70" t="s">
        <v>3497</v>
      </c>
      <c r="T400" s="70" t="s">
        <v>3411</v>
      </c>
      <c r="U400" s="38" t="s">
        <v>3412</v>
      </c>
      <c r="V400" s="38" t="s">
        <v>205</v>
      </c>
      <c r="W400" s="38" t="s">
        <v>3016</v>
      </c>
      <c r="X400" s="38">
        <v>320.0</v>
      </c>
      <c r="Y400" s="40">
        <v>10.0</v>
      </c>
      <c r="Z400" s="40">
        <v>1.45</v>
      </c>
      <c r="AA400" s="38" t="s">
        <v>590</v>
      </c>
      <c r="AB400" s="38" t="s">
        <v>93</v>
      </c>
      <c r="AC400" s="107" t="str">
        <f t="shared" si="65"/>
        <v>https://getfile.dokpub.com/yandex/get/https://disk.yandex.ru/d/AioSQp9pnmskFg/1.jpg, https://getfile.dokpub.com/yandex/get/https://disk.yandex.ru/d/AioSQp9pnmskFg/2.jpg, https://getfile.dokpub.com/yandex/get/https://disk.yandex.ru/d/AioSQp9pnmskFg/3.jpg, https://getfile.dokpub.com/yandex/get/https://disk.yandex.ru/d/AioSQp9pnmskFg/4.jpg, https://getfile.dokpub.com/yandex/get/https://disk.yandex.ru/d/AioSQp9pnmskFg/5.jpg</v>
      </c>
      <c r="AD400" s="38" t="s">
        <v>95</v>
      </c>
      <c r="AE400" s="75" t="s">
        <v>3413</v>
      </c>
      <c r="AF400" s="70" t="s">
        <v>3414</v>
      </c>
      <c r="AG400" s="38" t="s">
        <v>98</v>
      </c>
      <c r="AH400" s="38" t="s">
        <v>99</v>
      </c>
      <c r="AI400" s="44" t="s">
        <v>100</v>
      </c>
      <c r="AJ400" s="44">
        <v>0.0</v>
      </c>
      <c r="AK400" s="45"/>
      <c r="AL400" s="46" t="s">
        <v>786</v>
      </c>
      <c r="AM400" s="46" t="s">
        <v>103</v>
      </c>
      <c r="AN400" s="46" t="s">
        <v>104</v>
      </c>
      <c r="AO400" s="46" t="s">
        <v>105</v>
      </c>
      <c r="AP400" s="46" t="s">
        <v>106</v>
      </c>
      <c r="AQ400" s="46">
        <f t="shared" si="48"/>
        <v>11390</v>
      </c>
      <c r="AR400" s="47">
        <f t="shared" si="49"/>
        <v>0.33</v>
      </c>
      <c r="AS400" s="46" t="s">
        <v>107</v>
      </c>
      <c r="AT400" s="46" t="s">
        <v>108</v>
      </c>
      <c r="AU400" s="46" t="s">
        <v>109</v>
      </c>
      <c r="AV400" s="46" t="s">
        <v>110</v>
      </c>
      <c r="AW400" s="46" t="s">
        <v>111</v>
      </c>
      <c r="AX400" s="48" t="s">
        <v>112</v>
      </c>
      <c r="AY400" s="49">
        <v>1520.0</v>
      </c>
      <c r="AZ400" s="49">
        <v>2104.0</v>
      </c>
      <c r="BA400" s="126">
        <f t="shared" si="77"/>
        <v>3402</v>
      </c>
      <c r="BB400" s="127">
        <v>50.0</v>
      </c>
      <c r="BC400" s="127">
        <v>80.0</v>
      </c>
      <c r="BD400" s="51">
        <v>0.2</v>
      </c>
      <c r="BE400" s="127">
        <f t="shared" si="67"/>
        <v>2040</v>
      </c>
      <c r="BF400" s="150"/>
      <c r="BG400" s="151">
        <f t="shared" si="72"/>
        <v>3108</v>
      </c>
      <c r="BH400" s="53">
        <f t="shared" si="52"/>
        <v>2524</v>
      </c>
      <c r="BI400" s="153">
        <f t="shared" si="53"/>
        <v>0.3047058824</v>
      </c>
      <c r="BJ400" s="47">
        <f t="shared" si="54"/>
        <v>0.2474509804</v>
      </c>
      <c r="BK400" s="55">
        <f t="shared" si="55"/>
        <v>0.33</v>
      </c>
      <c r="BL400" s="56">
        <f t="shared" si="56"/>
        <v>11456</v>
      </c>
      <c r="BM400" s="57">
        <f t="shared" si="57"/>
        <v>0.3080307263</v>
      </c>
      <c r="BN400" s="46">
        <f t="shared" si="58"/>
        <v>96</v>
      </c>
      <c r="BO400" s="46">
        <v>25.0</v>
      </c>
      <c r="BP400" s="46">
        <v>7.0</v>
      </c>
      <c r="BQ400" s="47">
        <v>1.25</v>
      </c>
      <c r="BR400" s="46">
        <f t="shared" si="59"/>
        <v>862.5</v>
      </c>
      <c r="BS400" s="46">
        <f t="shared" si="60"/>
        <v>1241.5</v>
      </c>
      <c r="BT400" s="46" t="s">
        <v>3090</v>
      </c>
      <c r="BU400" s="65"/>
      <c r="BV400" s="59"/>
      <c r="BW400" s="59"/>
      <c r="BX400" s="60"/>
      <c r="BY400" s="61"/>
      <c r="BZ400" s="66"/>
      <c r="CA400" s="59"/>
      <c r="CB400" s="62"/>
      <c r="CC400" s="59"/>
    </row>
    <row r="401" ht="30.0" customHeight="1">
      <c r="A401" s="71" t="s">
        <v>2300</v>
      </c>
      <c r="B401" s="136" t="s">
        <v>3498</v>
      </c>
      <c r="C401" s="71" t="s">
        <v>2300</v>
      </c>
      <c r="D401" s="29">
        <v>50.0</v>
      </c>
      <c r="E401" s="30" t="s">
        <v>3499</v>
      </c>
      <c r="F401" s="104" t="s">
        <v>3500</v>
      </c>
      <c r="G401" s="105" t="s">
        <v>3501</v>
      </c>
      <c r="H401" s="33">
        <v>750.0</v>
      </c>
      <c r="I401" s="99">
        <v>0.18000000000000002</v>
      </c>
      <c r="J401" s="35">
        <f t="shared" si="2"/>
        <v>615</v>
      </c>
      <c r="K401" s="22" t="s">
        <v>3502</v>
      </c>
      <c r="L401" s="36" t="s">
        <v>84</v>
      </c>
      <c r="M401" s="36" t="s">
        <v>84</v>
      </c>
      <c r="N401" s="37" t="s">
        <v>2999</v>
      </c>
      <c r="O401" s="38">
        <v>130.0</v>
      </c>
      <c r="P401" s="38">
        <v>110.0</v>
      </c>
      <c r="Q401" s="38">
        <v>70.0</v>
      </c>
      <c r="R401" s="38">
        <v>150.0</v>
      </c>
      <c r="S401" s="70" t="s">
        <v>3503</v>
      </c>
      <c r="T401" s="70" t="s">
        <v>3504</v>
      </c>
      <c r="U401" s="38" t="s">
        <v>3505</v>
      </c>
      <c r="V401" s="38" t="s">
        <v>3506</v>
      </c>
      <c r="W401" s="38" t="s">
        <v>3016</v>
      </c>
      <c r="X401" s="38">
        <v>450.0</v>
      </c>
      <c r="Y401" s="40" t="s">
        <v>91</v>
      </c>
      <c r="Z401" s="38" t="s">
        <v>1940</v>
      </c>
      <c r="AA401" s="38" t="s">
        <v>1941</v>
      </c>
      <c r="AB401" s="38" t="s">
        <v>93</v>
      </c>
      <c r="AC401" s="107" t="str">
        <f t="shared" si="65"/>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AD401" s="38" t="s">
        <v>95</v>
      </c>
      <c r="AE401" s="75" t="s">
        <v>3507</v>
      </c>
      <c r="AF401" s="70" t="s">
        <v>3508</v>
      </c>
      <c r="AG401" s="38" t="s">
        <v>98</v>
      </c>
      <c r="AH401" s="38" t="s">
        <v>99</v>
      </c>
      <c r="AI401" s="44" t="s">
        <v>100</v>
      </c>
      <c r="AJ401" s="44">
        <v>0.0</v>
      </c>
      <c r="AK401" s="63" t="str">
        <f t="shared" ref="AK401:AK491" si="78">"https://getfile.dokpub.com/yandex/get/"&amp;AE401&amp;"/v1.mp4"</f>
        <v>https://getfile.dokpub.com/yandex/get/https://disk.yandex.ru/d/uVtWBejnpzt-Bw/v1.mp4</v>
      </c>
      <c r="AL401" s="46" t="s">
        <v>102</v>
      </c>
      <c r="AM401" s="46" t="s">
        <v>103</v>
      </c>
      <c r="AN401" s="46" t="s">
        <v>104</v>
      </c>
      <c r="AO401" s="46" t="s">
        <v>105</v>
      </c>
      <c r="AP401" s="46" t="s">
        <v>106</v>
      </c>
      <c r="AQ401" s="46">
        <f t="shared" si="48"/>
        <v>735</v>
      </c>
      <c r="AR401" s="47">
        <f t="shared" si="49"/>
        <v>0.02</v>
      </c>
      <c r="AS401" s="46" t="s">
        <v>107</v>
      </c>
      <c r="AT401" s="46" t="s">
        <v>108</v>
      </c>
      <c r="AU401" s="46" t="s">
        <v>109</v>
      </c>
      <c r="AV401" s="46" t="s">
        <v>110</v>
      </c>
      <c r="AW401" s="46" t="s">
        <v>111</v>
      </c>
      <c r="AX401" s="48" t="s">
        <v>112</v>
      </c>
      <c r="AY401" s="49">
        <v>88.0</v>
      </c>
      <c r="AZ401" s="49">
        <v>145.0</v>
      </c>
      <c r="BA401" s="86">
        <f>IFERROR(__xludf.DUMMYFUNCTION("IMPORTRANGE(""https://docs.google.com/spreadsheets/d/1K9FdSDDcIaIccULM3XeD8ehMwbjQB3kapl3RppOhYx4/edit?usp=sharing"",""D70"")"),206.0)</f>
        <v>206</v>
      </c>
      <c r="BB401" s="242">
        <v>10.0</v>
      </c>
      <c r="BC401" s="242">
        <v>10.0</v>
      </c>
      <c r="BD401" s="51">
        <v>0.2</v>
      </c>
      <c r="BE401" s="242">
        <f t="shared" si="67"/>
        <v>123</v>
      </c>
      <c r="BF401" s="147"/>
      <c r="BG401" s="148">
        <f t="shared" si="72"/>
        <v>178</v>
      </c>
      <c r="BH401" s="53">
        <f t="shared" si="52"/>
        <v>121</v>
      </c>
      <c r="BI401" s="149">
        <f t="shared" si="53"/>
        <v>0.2894308943</v>
      </c>
      <c r="BJ401" s="47">
        <f t="shared" si="54"/>
        <v>0.1967479675</v>
      </c>
      <c r="BK401" s="55">
        <f t="shared" si="55"/>
        <v>0.02</v>
      </c>
      <c r="BL401" s="56">
        <f t="shared" si="56"/>
        <v>737</v>
      </c>
      <c r="BM401" s="57">
        <f t="shared" si="57"/>
        <v>0.2966078697</v>
      </c>
      <c r="BN401" s="46">
        <f t="shared" si="58"/>
        <v>1.155</v>
      </c>
      <c r="BO401" s="46">
        <v>25.0</v>
      </c>
      <c r="BP401" s="46">
        <v>7.0</v>
      </c>
      <c r="BQ401" s="47">
        <v>1.25</v>
      </c>
      <c r="BR401" s="46">
        <f t="shared" si="59"/>
        <v>40</v>
      </c>
      <c r="BS401" s="46">
        <f t="shared" si="60"/>
        <v>105</v>
      </c>
      <c r="BT401" s="46" t="s">
        <v>2538</v>
      </c>
      <c r="BU401" s="124"/>
      <c r="BV401" s="125" t="str">
        <f>IFERROR(__xludf.DUMMYFUNCTION("IMPORTRANGE(""https://docs.google.com/spreadsheets/d/1K9FdSDDcIaIccULM3XeD8ehMwbjQB3kapl3RppOhYx4/edit?usp=sharing"",""B70"")"),"Lamb")</f>
        <v>Lamb</v>
      </c>
      <c r="BW401" s="59"/>
      <c r="BX401" s="60"/>
      <c r="BY401" s="61" t="str">
        <f t="shared" ref="BY401:BY421" si="79">"https://getfile.dokpub.com/yandex/get/"&amp;S401&amp;"/1.jpg"&amp;", "&amp;"https://getfile.dokpub.com/yandex/get/"&amp;S401&amp;"/2.jpg"&amp;", "&amp;"https://getfile.dokpub.com/yandex/get/"&amp;S401&amp;"/3.jpg"&amp;", "&amp;"https://getfile.dokpub.com/yandex/get/"&amp;S401&amp;"/4.jpg"&amp;", "&amp;"https://getfile.dokpub.com/yandex/get/"&amp;S401&amp;"/5.jpg"</f>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BZ401" s="66" t="s">
        <v>3509</v>
      </c>
      <c r="CA401" s="59" t="s">
        <v>3510</v>
      </c>
      <c r="CB401" s="62"/>
      <c r="CC401" s="59"/>
    </row>
    <row r="402" ht="30.0" customHeight="1">
      <c r="A402" s="71" t="s">
        <v>2300</v>
      </c>
      <c r="B402" s="136" t="s">
        <v>3511</v>
      </c>
      <c r="C402" s="71" t="s">
        <v>2300</v>
      </c>
      <c r="D402" s="29">
        <v>50.0</v>
      </c>
      <c r="E402" s="30" t="s">
        <v>3512</v>
      </c>
      <c r="F402" s="104" t="s">
        <v>3513</v>
      </c>
      <c r="G402" s="105" t="s">
        <v>3514</v>
      </c>
      <c r="H402" s="33">
        <v>1150.0</v>
      </c>
      <c r="I402" s="99">
        <v>0.09</v>
      </c>
      <c r="J402" s="35">
        <f t="shared" si="2"/>
        <v>1047</v>
      </c>
      <c r="K402" s="22" t="s">
        <v>3515</v>
      </c>
      <c r="L402" s="36" t="s">
        <v>84</v>
      </c>
      <c r="M402" s="36" t="s">
        <v>84</v>
      </c>
      <c r="N402" s="37" t="s">
        <v>2999</v>
      </c>
      <c r="O402" s="38">
        <v>250.0</v>
      </c>
      <c r="P402" s="38">
        <v>160.0</v>
      </c>
      <c r="Q402" s="38">
        <v>70.0</v>
      </c>
      <c r="R402" s="38">
        <v>180.0</v>
      </c>
      <c r="S402" s="70" t="s">
        <v>3516</v>
      </c>
      <c r="T402" s="70" t="s">
        <v>3504</v>
      </c>
      <c r="U402" s="38" t="s">
        <v>3505</v>
      </c>
      <c r="V402" s="38" t="s">
        <v>3506</v>
      </c>
      <c r="W402" s="38" t="s">
        <v>3016</v>
      </c>
      <c r="X402" s="38">
        <v>450.0</v>
      </c>
      <c r="Y402" s="40" t="s">
        <v>91</v>
      </c>
      <c r="Z402" s="38" t="s">
        <v>3517</v>
      </c>
      <c r="AA402" s="38" t="s">
        <v>1941</v>
      </c>
      <c r="AB402" s="38" t="s">
        <v>93</v>
      </c>
      <c r="AC402" s="107" t="str">
        <f t="shared" si="65"/>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AD402" s="38" t="s">
        <v>95</v>
      </c>
      <c r="AE402" s="75" t="s">
        <v>3507</v>
      </c>
      <c r="AF402" s="70" t="s">
        <v>3508</v>
      </c>
      <c r="AG402" s="38" t="s">
        <v>98</v>
      </c>
      <c r="AH402" s="38" t="s">
        <v>99</v>
      </c>
      <c r="AI402" s="44" t="s">
        <v>100</v>
      </c>
      <c r="AJ402" s="44">
        <v>0.0</v>
      </c>
      <c r="AK402" s="63" t="str">
        <f t="shared" si="78"/>
        <v>https://getfile.dokpub.com/yandex/get/https://disk.yandex.ru/d/uVtWBejnpzt-Bw/v1.mp4</v>
      </c>
      <c r="AL402" s="46" t="s">
        <v>102</v>
      </c>
      <c r="AM402" s="46" t="s">
        <v>103</v>
      </c>
      <c r="AN402" s="46" t="s">
        <v>104</v>
      </c>
      <c r="AO402" s="46" t="s">
        <v>105</v>
      </c>
      <c r="AP402" s="46" t="s">
        <v>106</v>
      </c>
      <c r="AQ402" s="46">
        <f t="shared" si="48"/>
        <v>1219</v>
      </c>
      <c r="AR402" s="47">
        <f t="shared" si="49"/>
        <v>-0.06</v>
      </c>
      <c r="AS402" s="46" t="s">
        <v>107</v>
      </c>
      <c r="AT402" s="46" t="s">
        <v>108</v>
      </c>
      <c r="AU402" s="46" t="s">
        <v>109</v>
      </c>
      <c r="AV402" s="46" t="s">
        <v>110</v>
      </c>
      <c r="AW402" s="46" t="s">
        <v>111</v>
      </c>
      <c r="AX402" s="48" t="s">
        <v>155</v>
      </c>
      <c r="AY402" s="49">
        <v>109.0</v>
      </c>
      <c r="AZ402" s="49">
        <v>170.0</v>
      </c>
      <c r="BA402" s="126">
        <f>BA401*2</f>
        <v>412</v>
      </c>
      <c r="BB402" s="127">
        <v>10.0</v>
      </c>
      <c r="BC402" s="127">
        <v>10.0</v>
      </c>
      <c r="BD402" s="51">
        <v>0.2</v>
      </c>
      <c r="BE402" s="127">
        <f t="shared" si="67"/>
        <v>209.4</v>
      </c>
      <c r="BF402" s="150"/>
      <c r="BG402" s="151">
        <f t="shared" si="72"/>
        <v>296.6</v>
      </c>
      <c r="BH402" s="53">
        <f t="shared" si="52"/>
        <v>235.6</v>
      </c>
      <c r="BI402" s="152">
        <f t="shared" si="53"/>
        <v>0.2832855778</v>
      </c>
      <c r="BJ402" s="47">
        <f t="shared" si="54"/>
        <v>0.2250238777</v>
      </c>
      <c r="BK402" s="55">
        <f t="shared" si="55"/>
        <v>-0.06</v>
      </c>
      <c r="BL402" s="56">
        <f t="shared" si="56"/>
        <v>1211</v>
      </c>
      <c r="BM402" s="57">
        <f t="shared" si="57"/>
        <v>0.3028901734</v>
      </c>
      <c r="BN402" s="46">
        <f t="shared" si="58"/>
        <v>2.016</v>
      </c>
      <c r="BO402" s="46">
        <v>25.0</v>
      </c>
      <c r="BP402" s="46">
        <v>7.0</v>
      </c>
      <c r="BQ402" s="47">
        <v>1.25</v>
      </c>
      <c r="BR402" s="46">
        <f t="shared" si="59"/>
        <v>48.75</v>
      </c>
      <c r="BS402" s="46">
        <f t="shared" si="60"/>
        <v>121.25</v>
      </c>
      <c r="BT402" s="46" t="s">
        <v>3518</v>
      </c>
      <c r="BU402" s="65"/>
      <c r="BV402" s="59"/>
      <c r="BW402" s="59"/>
      <c r="BX402" s="60"/>
      <c r="BY402" s="61" t="str">
        <f t="shared" si="79"/>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BZ402" s="66" t="s">
        <v>3519</v>
      </c>
      <c r="CA402" s="59" t="s">
        <v>3520</v>
      </c>
      <c r="CB402" s="62"/>
      <c r="CC402" s="59"/>
    </row>
    <row r="403" ht="30.0" customHeight="1">
      <c r="A403" s="71" t="s">
        <v>2300</v>
      </c>
      <c r="B403" s="136" t="s">
        <v>3521</v>
      </c>
      <c r="C403" s="71" t="s">
        <v>2300</v>
      </c>
      <c r="D403" s="29">
        <v>50.0</v>
      </c>
      <c r="E403" s="30" t="s">
        <v>3522</v>
      </c>
      <c r="F403" s="104" t="s">
        <v>3523</v>
      </c>
      <c r="G403" s="105" t="s">
        <v>3524</v>
      </c>
      <c r="H403" s="33">
        <v>1650.0</v>
      </c>
      <c r="I403" s="99">
        <v>0.11000000000000001</v>
      </c>
      <c r="J403" s="35">
        <f t="shared" si="2"/>
        <v>1469</v>
      </c>
      <c r="K403" s="22" t="s">
        <v>3525</v>
      </c>
      <c r="L403" s="36" t="s">
        <v>84</v>
      </c>
      <c r="M403" s="36" t="s">
        <v>84</v>
      </c>
      <c r="N403" s="37" t="s">
        <v>2999</v>
      </c>
      <c r="O403" s="38">
        <v>550.0</v>
      </c>
      <c r="P403" s="38">
        <v>180.0</v>
      </c>
      <c r="Q403" s="38">
        <v>100.0</v>
      </c>
      <c r="R403" s="38">
        <v>210.0</v>
      </c>
      <c r="S403" s="70" t="s">
        <v>3526</v>
      </c>
      <c r="T403" s="70" t="s">
        <v>3504</v>
      </c>
      <c r="U403" s="38" t="s">
        <v>3505</v>
      </c>
      <c r="V403" s="38" t="s">
        <v>3506</v>
      </c>
      <c r="W403" s="38" t="s">
        <v>3016</v>
      </c>
      <c r="X403" s="38">
        <v>450.0</v>
      </c>
      <c r="Y403" s="40" t="s">
        <v>91</v>
      </c>
      <c r="Z403" s="203">
        <v>45017.0</v>
      </c>
      <c r="AA403" s="38" t="s">
        <v>1941</v>
      </c>
      <c r="AB403" s="38" t="s">
        <v>93</v>
      </c>
      <c r="AC403" s="107" t="str">
        <f t="shared" si="65"/>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AD403" s="38" t="s">
        <v>95</v>
      </c>
      <c r="AE403" s="75" t="s">
        <v>3507</v>
      </c>
      <c r="AF403" s="70" t="s">
        <v>3508</v>
      </c>
      <c r="AG403" s="38" t="s">
        <v>98</v>
      </c>
      <c r="AH403" s="38" t="s">
        <v>99</v>
      </c>
      <c r="AI403" s="44" t="s">
        <v>100</v>
      </c>
      <c r="AJ403" s="44">
        <v>0.0</v>
      </c>
      <c r="AK403" s="63" t="str">
        <f t="shared" si="78"/>
        <v>https://getfile.dokpub.com/yandex/get/https://disk.yandex.ru/d/uVtWBejnpzt-Bw/v1.mp4</v>
      </c>
      <c r="AL403" s="46" t="s">
        <v>102</v>
      </c>
      <c r="AM403" s="46" t="s">
        <v>103</v>
      </c>
      <c r="AN403" s="46" t="s">
        <v>104</v>
      </c>
      <c r="AO403" s="46" t="s">
        <v>105</v>
      </c>
      <c r="AP403" s="46" t="s">
        <v>106</v>
      </c>
      <c r="AQ403" s="46">
        <f t="shared" si="48"/>
        <v>1683</v>
      </c>
      <c r="AR403" s="47">
        <f t="shared" si="49"/>
        <v>-0.02</v>
      </c>
      <c r="AS403" s="46" t="s">
        <v>107</v>
      </c>
      <c r="AT403" s="46" t="s">
        <v>108</v>
      </c>
      <c r="AU403" s="46" t="s">
        <v>109</v>
      </c>
      <c r="AV403" s="46" t="s">
        <v>110</v>
      </c>
      <c r="AW403" s="46" t="s">
        <v>111</v>
      </c>
      <c r="AX403" s="48" t="s">
        <v>155</v>
      </c>
      <c r="AY403" s="49">
        <v>114.0</v>
      </c>
      <c r="AZ403" s="49">
        <v>179.0</v>
      </c>
      <c r="BA403" s="126">
        <f>BA401*3</f>
        <v>618</v>
      </c>
      <c r="BB403" s="127">
        <v>15.0</v>
      </c>
      <c r="BC403" s="127">
        <v>15.0</v>
      </c>
      <c r="BD403" s="51">
        <v>0.2</v>
      </c>
      <c r="BE403" s="127">
        <f t="shared" si="67"/>
        <v>293.8</v>
      </c>
      <c r="BF403" s="150"/>
      <c r="BG403" s="151">
        <f t="shared" si="72"/>
        <v>413.2</v>
      </c>
      <c r="BH403" s="53">
        <f t="shared" si="52"/>
        <v>348.2</v>
      </c>
      <c r="BI403" s="153">
        <f t="shared" si="53"/>
        <v>0.2812797822</v>
      </c>
      <c r="BJ403" s="47">
        <f t="shared" si="54"/>
        <v>0.2370319946</v>
      </c>
      <c r="BK403" s="55">
        <f t="shared" si="55"/>
        <v>-0.02</v>
      </c>
      <c r="BL403" s="56">
        <f t="shared" si="56"/>
        <v>1672</v>
      </c>
      <c r="BM403" s="57">
        <f t="shared" si="57"/>
        <v>0.3053827751</v>
      </c>
      <c r="BN403" s="46">
        <f t="shared" si="58"/>
        <v>3.78</v>
      </c>
      <c r="BO403" s="46">
        <v>25.0</v>
      </c>
      <c r="BP403" s="46">
        <v>7.0</v>
      </c>
      <c r="BQ403" s="47">
        <v>1.25</v>
      </c>
      <c r="BR403" s="46">
        <f t="shared" si="59"/>
        <v>57.5</v>
      </c>
      <c r="BS403" s="46">
        <f t="shared" si="60"/>
        <v>121.5</v>
      </c>
      <c r="BT403" s="46" t="s">
        <v>3527</v>
      </c>
      <c r="BU403" s="65"/>
      <c r="BV403" s="59"/>
      <c r="BW403" s="59"/>
      <c r="BX403" s="60"/>
      <c r="BY403" s="61" t="str">
        <f t="shared" si="79"/>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BZ403" s="66" t="s">
        <v>3528</v>
      </c>
      <c r="CA403" s="59" t="s">
        <v>3529</v>
      </c>
      <c r="CB403" s="62"/>
      <c r="CC403" s="59"/>
    </row>
    <row r="404" ht="30.0" customHeight="1">
      <c r="A404" s="71" t="s">
        <v>2300</v>
      </c>
      <c r="B404" s="136" t="s">
        <v>3530</v>
      </c>
      <c r="C404" s="71" t="s">
        <v>2300</v>
      </c>
      <c r="D404" s="29">
        <v>50.0</v>
      </c>
      <c r="E404" s="202" t="s">
        <v>3531</v>
      </c>
      <c r="F404" s="104" t="s">
        <v>3532</v>
      </c>
      <c r="G404" s="105" t="s">
        <v>3533</v>
      </c>
      <c r="H404" s="33">
        <v>3200.0</v>
      </c>
      <c r="I404" s="99">
        <v>0.1</v>
      </c>
      <c r="J404" s="35">
        <f t="shared" si="2"/>
        <v>2880</v>
      </c>
      <c r="K404" s="22" t="s">
        <v>3534</v>
      </c>
      <c r="L404" s="36" t="s">
        <v>84</v>
      </c>
      <c r="M404" s="36" t="s">
        <v>84</v>
      </c>
      <c r="N404" s="37" t="s">
        <v>2999</v>
      </c>
      <c r="O404" s="38">
        <v>850.0</v>
      </c>
      <c r="P404" s="38">
        <v>250.0</v>
      </c>
      <c r="Q404" s="38">
        <v>150.0</v>
      </c>
      <c r="R404" s="38">
        <v>260.0</v>
      </c>
      <c r="S404" s="70" t="s">
        <v>3535</v>
      </c>
      <c r="T404" s="70" t="s">
        <v>3504</v>
      </c>
      <c r="U404" s="38" t="s">
        <v>3505</v>
      </c>
      <c r="V404" s="38" t="s">
        <v>3506</v>
      </c>
      <c r="W404" s="38" t="s">
        <v>3016</v>
      </c>
      <c r="X404" s="38">
        <v>450.0</v>
      </c>
      <c r="Y404" s="40">
        <v>1.0</v>
      </c>
      <c r="Z404" s="203">
        <v>45017.0</v>
      </c>
      <c r="AA404" s="38" t="s">
        <v>1941</v>
      </c>
      <c r="AB404" s="38" t="s">
        <v>93</v>
      </c>
      <c r="AC404" s="107" t="str">
        <f t="shared" si="65"/>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AD404" s="38" t="s">
        <v>95</v>
      </c>
      <c r="AE404" s="74" t="s">
        <v>3507</v>
      </c>
      <c r="AF404" s="70" t="s">
        <v>3508</v>
      </c>
      <c r="AG404" s="38" t="s">
        <v>98</v>
      </c>
      <c r="AH404" s="38" t="s">
        <v>99</v>
      </c>
      <c r="AI404" s="44" t="s">
        <v>100</v>
      </c>
      <c r="AJ404" s="44">
        <v>0.0</v>
      </c>
      <c r="AK404" s="63" t="str">
        <f t="shared" si="78"/>
        <v>https://getfile.dokpub.com/yandex/get/https://disk.yandex.ru/d/uVtWBejnpzt-Bw/v1.mp4</v>
      </c>
      <c r="AL404" s="46" t="s">
        <v>102</v>
      </c>
      <c r="AM404" s="46" t="s">
        <v>103</v>
      </c>
      <c r="AN404" s="46" t="s">
        <v>104</v>
      </c>
      <c r="AO404" s="46" t="s">
        <v>105</v>
      </c>
      <c r="AP404" s="46" t="s">
        <v>106</v>
      </c>
      <c r="AQ404" s="46">
        <f t="shared" si="48"/>
        <v>3264</v>
      </c>
      <c r="AR404" s="47">
        <f t="shared" si="49"/>
        <v>-0.02</v>
      </c>
      <c r="AS404" s="46" t="s">
        <v>107</v>
      </c>
      <c r="AT404" s="46" t="s">
        <v>108</v>
      </c>
      <c r="AU404" s="46" t="s">
        <v>109</v>
      </c>
      <c r="AV404" s="46" t="s">
        <v>110</v>
      </c>
      <c r="AW404" s="46" t="s">
        <v>111</v>
      </c>
      <c r="AX404" s="48" t="s">
        <v>112</v>
      </c>
      <c r="AY404" s="49">
        <v>227.0</v>
      </c>
      <c r="AZ404" s="49">
        <v>317.0</v>
      </c>
      <c r="BA404" s="126">
        <f>BA403*2</f>
        <v>1236</v>
      </c>
      <c r="BB404" s="127">
        <v>20.0</v>
      </c>
      <c r="BC404" s="127">
        <v>20.0</v>
      </c>
      <c r="BD404" s="51">
        <v>0.2</v>
      </c>
      <c r="BE404" s="127">
        <f t="shared" si="67"/>
        <v>576</v>
      </c>
      <c r="BF404" s="150"/>
      <c r="BG404" s="151">
        <f t="shared" si="72"/>
        <v>801</v>
      </c>
      <c r="BH404" s="53">
        <f t="shared" si="52"/>
        <v>711</v>
      </c>
      <c r="BI404" s="153">
        <f t="shared" si="53"/>
        <v>0.278125</v>
      </c>
      <c r="BJ404" s="47">
        <f t="shared" si="54"/>
        <v>0.246875</v>
      </c>
      <c r="BK404" s="55">
        <f t="shared" si="55"/>
        <v>-0.02</v>
      </c>
      <c r="BL404" s="56">
        <f t="shared" si="56"/>
        <v>3237</v>
      </c>
      <c r="BM404" s="57">
        <f t="shared" si="57"/>
        <v>0.3078776645</v>
      </c>
      <c r="BN404" s="46">
        <f t="shared" si="58"/>
        <v>9.75</v>
      </c>
      <c r="BO404" s="46">
        <v>25.0</v>
      </c>
      <c r="BP404" s="46">
        <v>7.0</v>
      </c>
      <c r="BQ404" s="47">
        <v>1.25</v>
      </c>
      <c r="BR404" s="46">
        <f t="shared" si="59"/>
        <v>110</v>
      </c>
      <c r="BS404" s="46">
        <f t="shared" si="60"/>
        <v>207</v>
      </c>
      <c r="BT404" s="46" t="s">
        <v>3536</v>
      </c>
      <c r="BU404" s="65"/>
      <c r="BV404" s="59"/>
      <c r="BW404" s="59"/>
      <c r="BX404" s="60"/>
      <c r="BY404" s="61" t="str">
        <f t="shared" si="79"/>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BZ404" s="66" t="s">
        <v>3537</v>
      </c>
      <c r="CA404" s="59" t="s">
        <v>3538</v>
      </c>
      <c r="CB404" s="62"/>
      <c r="CC404" s="59"/>
    </row>
    <row r="405" ht="30.0" customHeight="1">
      <c r="A405" s="71" t="s">
        <v>2300</v>
      </c>
      <c r="B405" s="136" t="s">
        <v>3539</v>
      </c>
      <c r="C405" s="71" t="s">
        <v>2300</v>
      </c>
      <c r="D405" s="29">
        <v>50.0</v>
      </c>
      <c r="E405" s="202" t="s">
        <v>3540</v>
      </c>
      <c r="F405" s="104" t="s">
        <v>3541</v>
      </c>
      <c r="G405" s="105" t="s">
        <v>3542</v>
      </c>
      <c r="H405" s="33">
        <v>4650.0</v>
      </c>
      <c r="I405" s="99">
        <v>0.07999999999999999</v>
      </c>
      <c r="J405" s="35">
        <f t="shared" si="2"/>
        <v>4278</v>
      </c>
      <c r="K405" s="22" t="s">
        <v>3543</v>
      </c>
      <c r="L405" s="36" t="s">
        <v>84</v>
      </c>
      <c r="M405" s="36" t="s">
        <v>84</v>
      </c>
      <c r="N405" s="37" t="s">
        <v>2999</v>
      </c>
      <c r="O405" s="38">
        <v>1100.0</v>
      </c>
      <c r="P405" s="38">
        <v>250.0</v>
      </c>
      <c r="Q405" s="38">
        <v>180.0</v>
      </c>
      <c r="R405" s="38">
        <v>280.0</v>
      </c>
      <c r="S405" s="39" t="s">
        <v>3544</v>
      </c>
      <c r="T405" s="70" t="s">
        <v>3504</v>
      </c>
      <c r="U405" s="38" t="s">
        <v>3505</v>
      </c>
      <c r="V405" s="38" t="s">
        <v>3506</v>
      </c>
      <c r="W405" s="38" t="s">
        <v>3016</v>
      </c>
      <c r="X405" s="38">
        <v>450.0</v>
      </c>
      <c r="Y405" s="40">
        <v>1.5</v>
      </c>
      <c r="Z405" s="203">
        <v>45017.0</v>
      </c>
      <c r="AA405" s="38" t="s">
        <v>1941</v>
      </c>
      <c r="AB405" s="38" t="s">
        <v>93</v>
      </c>
      <c r="AC405" s="107" t="str">
        <f t="shared" si="65"/>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AD405" s="38" t="s">
        <v>95</v>
      </c>
      <c r="AE405" s="75" t="s">
        <v>3507</v>
      </c>
      <c r="AF405" s="70" t="s">
        <v>3508</v>
      </c>
      <c r="AG405" s="38" t="s">
        <v>98</v>
      </c>
      <c r="AH405" s="38" t="s">
        <v>99</v>
      </c>
      <c r="AI405" s="44" t="s">
        <v>100</v>
      </c>
      <c r="AJ405" s="44">
        <v>0.0</v>
      </c>
      <c r="AK405" s="63" t="str">
        <f t="shared" si="78"/>
        <v>https://getfile.dokpub.com/yandex/get/https://disk.yandex.ru/d/uVtWBejnpzt-Bw/v1.mp4</v>
      </c>
      <c r="AL405" s="46" t="s">
        <v>102</v>
      </c>
      <c r="AM405" s="46" t="s">
        <v>103</v>
      </c>
      <c r="AN405" s="46" t="s">
        <v>104</v>
      </c>
      <c r="AO405" s="46" t="s">
        <v>105</v>
      </c>
      <c r="AP405" s="46" t="s">
        <v>106</v>
      </c>
      <c r="AQ405" s="46">
        <f t="shared" si="48"/>
        <v>4790</v>
      </c>
      <c r="AR405" s="47">
        <f t="shared" si="49"/>
        <v>-0.03</v>
      </c>
      <c r="AS405" s="46" t="s">
        <v>107</v>
      </c>
      <c r="AT405" s="46" t="s">
        <v>108</v>
      </c>
      <c r="AU405" s="46" t="s">
        <v>109</v>
      </c>
      <c r="AV405" s="46" t="s">
        <v>110</v>
      </c>
      <c r="AW405" s="46" t="s">
        <v>111</v>
      </c>
      <c r="AX405" s="48" t="s">
        <v>112</v>
      </c>
      <c r="AY405" s="49">
        <v>313.0</v>
      </c>
      <c r="AZ405" s="49">
        <v>423.0</v>
      </c>
      <c r="BA405" s="126">
        <f>BA403*3</f>
        <v>1854</v>
      </c>
      <c r="BB405" s="127">
        <v>30.0</v>
      </c>
      <c r="BC405" s="127">
        <v>30.0</v>
      </c>
      <c r="BD405" s="51">
        <v>0.2</v>
      </c>
      <c r="BE405" s="127">
        <f t="shared" si="67"/>
        <v>855.6</v>
      </c>
      <c r="BF405" s="150"/>
      <c r="BG405" s="151">
        <f t="shared" si="72"/>
        <v>1195.4</v>
      </c>
      <c r="BH405" s="53">
        <f t="shared" si="52"/>
        <v>1085.4</v>
      </c>
      <c r="BI405" s="153">
        <f t="shared" si="53"/>
        <v>0.27942964</v>
      </c>
      <c r="BJ405" s="47">
        <f t="shared" si="54"/>
        <v>0.25371669</v>
      </c>
      <c r="BK405" s="55">
        <f t="shared" si="55"/>
        <v>-0.03</v>
      </c>
      <c r="BL405" s="56">
        <f t="shared" si="56"/>
        <v>4765</v>
      </c>
      <c r="BM405" s="57">
        <f t="shared" si="57"/>
        <v>0.3095487933</v>
      </c>
      <c r="BN405" s="46">
        <f t="shared" si="58"/>
        <v>12.6</v>
      </c>
      <c r="BO405" s="46">
        <v>25.0</v>
      </c>
      <c r="BP405" s="46">
        <v>7.0</v>
      </c>
      <c r="BQ405" s="47">
        <v>1.25</v>
      </c>
      <c r="BR405" s="46">
        <f t="shared" si="59"/>
        <v>136.25</v>
      </c>
      <c r="BS405" s="46">
        <f t="shared" si="60"/>
        <v>286.75</v>
      </c>
      <c r="BT405" s="46" t="s">
        <v>3545</v>
      </c>
      <c r="BU405" s="65"/>
      <c r="BV405" s="59"/>
      <c r="BW405" s="59"/>
      <c r="BX405" s="60"/>
      <c r="BY405" s="61" t="str">
        <f t="shared" si="79"/>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BZ405" s="66" t="s">
        <v>3546</v>
      </c>
      <c r="CA405" s="59" t="s">
        <v>3547</v>
      </c>
      <c r="CB405" s="62"/>
      <c r="CC405" s="59"/>
    </row>
    <row r="406" ht="30.0" customHeight="1">
      <c r="A406" s="243" t="s">
        <v>2300</v>
      </c>
      <c r="B406" s="136" t="s">
        <v>3548</v>
      </c>
      <c r="C406" s="71" t="s">
        <v>2300</v>
      </c>
      <c r="D406" s="29">
        <v>50.0</v>
      </c>
      <c r="E406" s="30" t="s">
        <v>3549</v>
      </c>
      <c r="F406" s="104" t="s">
        <v>3550</v>
      </c>
      <c r="G406" s="105" t="s">
        <v>3551</v>
      </c>
      <c r="H406" s="33">
        <v>750.0</v>
      </c>
      <c r="I406" s="99">
        <v>0.18000000000000002</v>
      </c>
      <c r="J406" s="35">
        <f t="shared" si="2"/>
        <v>615</v>
      </c>
      <c r="K406" s="22" t="s">
        <v>3552</v>
      </c>
      <c r="L406" s="36" t="s">
        <v>84</v>
      </c>
      <c r="M406" s="36" t="s">
        <v>84</v>
      </c>
      <c r="N406" s="37" t="s">
        <v>85</v>
      </c>
      <c r="O406" s="38">
        <v>130.0</v>
      </c>
      <c r="P406" s="38">
        <v>110.0</v>
      </c>
      <c r="Q406" s="38">
        <v>70.0</v>
      </c>
      <c r="R406" s="38">
        <v>150.0</v>
      </c>
      <c r="S406" s="43" t="s">
        <v>3553</v>
      </c>
      <c r="T406" s="70" t="s">
        <v>3554</v>
      </c>
      <c r="U406" s="38" t="s">
        <v>3555</v>
      </c>
      <c r="V406" s="38" t="s">
        <v>2247</v>
      </c>
      <c r="W406" s="38" t="s">
        <v>3016</v>
      </c>
      <c r="X406" s="38">
        <v>450.0</v>
      </c>
      <c r="Y406" s="40" t="s">
        <v>91</v>
      </c>
      <c r="Z406" s="38" t="s">
        <v>1940</v>
      </c>
      <c r="AA406" s="38" t="s">
        <v>1941</v>
      </c>
      <c r="AB406" s="38" t="s">
        <v>93</v>
      </c>
      <c r="AC406" s="107" t="str">
        <f t="shared" si="65"/>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AD406" s="38" t="s">
        <v>95</v>
      </c>
      <c r="AE406" s="75" t="s">
        <v>3556</v>
      </c>
      <c r="AF406" s="70" t="s">
        <v>3557</v>
      </c>
      <c r="AG406" s="38" t="s">
        <v>98</v>
      </c>
      <c r="AH406" s="38" t="s">
        <v>99</v>
      </c>
      <c r="AI406" s="44" t="s">
        <v>100</v>
      </c>
      <c r="AJ406" s="44">
        <v>0.0</v>
      </c>
      <c r="AK406" s="63" t="str">
        <f t="shared" si="78"/>
        <v>https://getfile.dokpub.com/yandex/get/https://disk.yandex.ru/d/CZFhNOV98ZHsFA/v1.mp4</v>
      </c>
      <c r="AL406" s="46" t="s">
        <v>102</v>
      </c>
      <c r="AM406" s="46" t="s">
        <v>103</v>
      </c>
      <c r="AN406" s="46" t="s">
        <v>104</v>
      </c>
      <c r="AO406" s="46" t="s">
        <v>105</v>
      </c>
      <c r="AP406" s="46" t="s">
        <v>106</v>
      </c>
      <c r="AQ406" s="46">
        <f t="shared" si="48"/>
        <v>735</v>
      </c>
      <c r="AR406" s="47">
        <f t="shared" si="49"/>
        <v>0.02</v>
      </c>
      <c r="AS406" s="46" t="s">
        <v>107</v>
      </c>
      <c r="AT406" s="46" t="s">
        <v>108</v>
      </c>
      <c r="AU406" s="46" t="s">
        <v>109</v>
      </c>
      <c r="AV406" s="46" t="s">
        <v>110</v>
      </c>
      <c r="AW406" s="46" t="s">
        <v>111</v>
      </c>
      <c r="AX406" s="48" t="s">
        <v>112</v>
      </c>
      <c r="AY406" s="49">
        <v>88.0</v>
      </c>
      <c r="AZ406" s="49">
        <v>145.0</v>
      </c>
      <c r="BA406" s="204">
        <f>BA401</f>
        <v>206</v>
      </c>
      <c r="BB406" s="123">
        <v>10.0</v>
      </c>
      <c r="BC406" s="123">
        <v>10.0</v>
      </c>
      <c r="BD406" s="51">
        <v>0.2</v>
      </c>
      <c r="BE406" s="127">
        <f t="shared" si="67"/>
        <v>123</v>
      </c>
      <c r="BF406" s="150"/>
      <c r="BG406" s="151">
        <f t="shared" si="72"/>
        <v>178</v>
      </c>
      <c r="BH406" s="53">
        <f t="shared" si="52"/>
        <v>121</v>
      </c>
      <c r="BI406" s="153">
        <f t="shared" si="53"/>
        <v>0.2894308943</v>
      </c>
      <c r="BJ406" s="47">
        <f t="shared" si="54"/>
        <v>0.1967479675</v>
      </c>
      <c r="BK406" s="55">
        <f t="shared" si="55"/>
        <v>0.02</v>
      </c>
      <c r="BL406" s="56">
        <f t="shared" si="56"/>
        <v>737</v>
      </c>
      <c r="BM406" s="57">
        <f t="shared" si="57"/>
        <v>0.2966078697</v>
      </c>
      <c r="BN406" s="46">
        <f t="shared" si="58"/>
        <v>1.155</v>
      </c>
      <c r="BO406" s="46">
        <v>25.0</v>
      </c>
      <c r="BP406" s="46">
        <v>7.0</v>
      </c>
      <c r="BQ406" s="47">
        <v>1.25</v>
      </c>
      <c r="BR406" s="46">
        <f t="shared" si="59"/>
        <v>40</v>
      </c>
      <c r="BS406" s="46">
        <f t="shared" si="60"/>
        <v>105</v>
      </c>
      <c r="BT406" s="46" t="s">
        <v>2538</v>
      </c>
      <c r="BU406" s="65"/>
      <c r="BV406" s="59"/>
      <c r="BW406" s="59"/>
      <c r="BX406" s="60"/>
      <c r="BY406" s="61" t="str">
        <f t="shared" si="79"/>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BZ406" s="66" t="s">
        <v>3558</v>
      </c>
      <c r="CA406" s="59" t="s">
        <v>3559</v>
      </c>
      <c r="CB406" s="62"/>
      <c r="CC406" s="59"/>
    </row>
    <row r="407" ht="30.0" customHeight="1">
      <c r="A407" s="71" t="s">
        <v>2300</v>
      </c>
      <c r="B407" s="136" t="s">
        <v>3560</v>
      </c>
      <c r="C407" s="71" t="s">
        <v>2300</v>
      </c>
      <c r="D407" s="29">
        <v>50.0</v>
      </c>
      <c r="E407" s="30" t="s">
        <v>3561</v>
      </c>
      <c r="F407" s="104" t="s">
        <v>3562</v>
      </c>
      <c r="G407" s="105" t="s">
        <v>3563</v>
      </c>
      <c r="H407" s="33">
        <v>1150.0</v>
      </c>
      <c r="I407" s="99">
        <v>0.09</v>
      </c>
      <c r="J407" s="35">
        <f t="shared" si="2"/>
        <v>1047</v>
      </c>
      <c r="K407" s="22" t="s">
        <v>3564</v>
      </c>
      <c r="L407" s="36" t="s">
        <v>84</v>
      </c>
      <c r="M407" s="36" t="s">
        <v>84</v>
      </c>
      <c r="N407" s="37" t="s">
        <v>2999</v>
      </c>
      <c r="O407" s="38">
        <v>250.0</v>
      </c>
      <c r="P407" s="38">
        <v>160.0</v>
      </c>
      <c r="Q407" s="38">
        <v>70.0</v>
      </c>
      <c r="R407" s="38">
        <v>180.0</v>
      </c>
      <c r="S407" s="43" t="s">
        <v>3565</v>
      </c>
      <c r="T407" s="70" t="s">
        <v>3554</v>
      </c>
      <c r="U407" s="38" t="s">
        <v>3555</v>
      </c>
      <c r="V407" s="38" t="s">
        <v>2247</v>
      </c>
      <c r="W407" s="38" t="s">
        <v>3016</v>
      </c>
      <c r="X407" s="38">
        <v>450.0</v>
      </c>
      <c r="Y407" s="40" t="s">
        <v>91</v>
      </c>
      <c r="Z407" s="38" t="s">
        <v>3517</v>
      </c>
      <c r="AA407" s="38" t="s">
        <v>1941</v>
      </c>
      <c r="AB407" s="38" t="s">
        <v>93</v>
      </c>
      <c r="AC407" s="107" t="str">
        <f t="shared" si="65"/>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AD407" s="38" t="s">
        <v>95</v>
      </c>
      <c r="AE407" s="75" t="s">
        <v>3556</v>
      </c>
      <c r="AF407" s="70" t="s">
        <v>3557</v>
      </c>
      <c r="AG407" s="38" t="s">
        <v>98</v>
      </c>
      <c r="AH407" s="38" t="s">
        <v>99</v>
      </c>
      <c r="AI407" s="44" t="s">
        <v>100</v>
      </c>
      <c r="AJ407" s="44">
        <v>0.0</v>
      </c>
      <c r="AK407" s="63" t="str">
        <f t="shared" si="78"/>
        <v>https://getfile.dokpub.com/yandex/get/https://disk.yandex.ru/d/CZFhNOV98ZHsFA/v1.mp4</v>
      </c>
      <c r="AL407" s="46" t="s">
        <v>102</v>
      </c>
      <c r="AM407" s="46" t="s">
        <v>103</v>
      </c>
      <c r="AN407" s="46" t="s">
        <v>104</v>
      </c>
      <c r="AO407" s="46" t="s">
        <v>105</v>
      </c>
      <c r="AP407" s="46" t="s">
        <v>106</v>
      </c>
      <c r="AQ407" s="46">
        <f t="shared" si="48"/>
        <v>1219</v>
      </c>
      <c r="AR407" s="47">
        <f t="shared" si="49"/>
        <v>-0.06</v>
      </c>
      <c r="AS407" s="46" t="s">
        <v>107</v>
      </c>
      <c r="AT407" s="46" t="s">
        <v>108</v>
      </c>
      <c r="AU407" s="46" t="s">
        <v>109</v>
      </c>
      <c r="AV407" s="46" t="s">
        <v>110</v>
      </c>
      <c r="AW407" s="46" t="s">
        <v>111</v>
      </c>
      <c r="AX407" s="48" t="s">
        <v>155</v>
      </c>
      <c r="AY407" s="49">
        <v>109.0</v>
      </c>
      <c r="AZ407" s="49">
        <v>170.0</v>
      </c>
      <c r="BA407" s="126">
        <f>BA406*2</f>
        <v>412</v>
      </c>
      <c r="BB407" s="127">
        <v>10.0</v>
      </c>
      <c r="BC407" s="127">
        <v>10.0</v>
      </c>
      <c r="BD407" s="51">
        <v>0.2</v>
      </c>
      <c r="BE407" s="127">
        <f t="shared" si="67"/>
        <v>209.4</v>
      </c>
      <c r="BF407" s="150"/>
      <c r="BG407" s="151">
        <f t="shared" si="72"/>
        <v>296.6</v>
      </c>
      <c r="BH407" s="53">
        <f t="shared" si="52"/>
        <v>235.6</v>
      </c>
      <c r="BI407" s="153">
        <f t="shared" si="53"/>
        <v>0.2832855778</v>
      </c>
      <c r="BJ407" s="47">
        <f t="shared" si="54"/>
        <v>0.2250238777</v>
      </c>
      <c r="BK407" s="55">
        <f t="shared" si="55"/>
        <v>-0.06</v>
      </c>
      <c r="BL407" s="56">
        <f t="shared" si="56"/>
        <v>1211</v>
      </c>
      <c r="BM407" s="57">
        <f t="shared" si="57"/>
        <v>0.3028901734</v>
      </c>
      <c r="BN407" s="46">
        <f t="shared" si="58"/>
        <v>2.016</v>
      </c>
      <c r="BO407" s="46">
        <v>25.0</v>
      </c>
      <c r="BP407" s="46">
        <v>7.0</v>
      </c>
      <c r="BQ407" s="47">
        <v>1.25</v>
      </c>
      <c r="BR407" s="46">
        <f t="shared" si="59"/>
        <v>48.75</v>
      </c>
      <c r="BS407" s="46">
        <f t="shared" si="60"/>
        <v>121.25</v>
      </c>
      <c r="BT407" s="46" t="s">
        <v>3518</v>
      </c>
      <c r="BU407" s="65"/>
      <c r="BV407" s="59"/>
      <c r="BW407" s="59"/>
      <c r="BX407" s="60"/>
      <c r="BY407" s="61" t="str">
        <f t="shared" si="79"/>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BZ407" s="66" t="s">
        <v>3566</v>
      </c>
      <c r="CA407" s="59" t="s">
        <v>3567</v>
      </c>
      <c r="CB407" s="62"/>
      <c r="CC407" s="59"/>
    </row>
    <row r="408" ht="30.0" customHeight="1">
      <c r="A408" s="71" t="s">
        <v>2300</v>
      </c>
      <c r="B408" s="136" t="s">
        <v>3568</v>
      </c>
      <c r="C408" s="71" t="s">
        <v>2300</v>
      </c>
      <c r="D408" s="29">
        <v>50.0</v>
      </c>
      <c r="E408" s="202" t="s">
        <v>3569</v>
      </c>
      <c r="F408" s="104" t="s">
        <v>3570</v>
      </c>
      <c r="G408" s="105" t="s">
        <v>3571</v>
      </c>
      <c r="H408" s="33">
        <v>1650.0</v>
      </c>
      <c r="I408" s="99">
        <v>0.09</v>
      </c>
      <c r="J408" s="35">
        <f t="shared" si="2"/>
        <v>1502</v>
      </c>
      <c r="K408" s="22" t="s">
        <v>3572</v>
      </c>
      <c r="L408" s="36" t="s">
        <v>84</v>
      </c>
      <c r="M408" s="36" t="s">
        <v>84</v>
      </c>
      <c r="N408" s="37" t="s">
        <v>2999</v>
      </c>
      <c r="O408" s="38">
        <v>550.0</v>
      </c>
      <c r="P408" s="38">
        <v>180.0</v>
      </c>
      <c r="Q408" s="38">
        <v>100.0</v>
      </c>
      <c r="R408" s="38">
        <v>210.0</v>
      </c>
      <c r="S408" s="43" t="s">
        <v>3573</v>
      </c>
      <c r="T408" s="70" t="s">
        <v>3554</v>
      </c>
      <c r="U408" s="38" t="s">
        <v>3555</v>
      </c>
      <c r="V408" s="38" t="s">
        <v>2247</v>
      </c>
      <c r="W408" s="38" t="s">
        <v>3016</v>
      </c>
      <c r="X408" s="38">
        <v>450.0</v>
      </c>
      <c r="Y408" s="40" t="s">
        <v>91</v>
      </c>
      <c r="Z408" s="203">
        <v>45017.0</v>
      </c>
      <c r="AA408" s="38" t="s">
        <v>1941</v>
      </c>
      <c r="AB408" s="38" t="s">
        <v>93</v>
      </c>
      <c r="AC408" s="107" t="str">
        <f t="shared" si="65"/>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AD408" s="38" t="s">
        <v>95</v>
      </c>
      <c r="AE408" s="75" t="s">
        <v>3556</v>
      </c>
      <c r="AF408" s="70" t="s">
        <v>3557</v>
      </c>
      <c r="AG408" s="38" t="s">
        <v>98</v>
      </c>
      <c r="AH408" s="38" t="s">
        <v>99</v>
      </c>
      <c r="AI408" s="44" t="s">
        <v>100</v>
      </c>
      <c r="AJ408" s="44">
        <v>0.0</v>
      </c>
      <c r="AK408" s="63" t="str">
        <f t="shared" si="78"/>
        <v>https://getfile.dokpub.com/yandex/get/https://disk.yandex.ru/d/CZFhNOV98ZHsFA/v1.mp4</v>
      </c>
      <c r="AL408" s="46" t="s">
        <v>102</v>
      </c>
      <c r="AM408" s="46" t="s">
        <v>103</v>
      </c>
      <c r="AN408" s="46" t="s">
        <v>104</v>
      </c>
      <c r="AO408" s="46" t="s">
        <v>105</v>
      </c>
      <c r="AP408" s="46" t="s">
        <v>106</v>
      </c>
      <c r="AQ408" s="46">
        <f t="shared" si="48"/>
        <v>1716</v>
      </c>
      <c r="AR408" s="47">
        <f t="shared" si="49"/>
        <v>-0.04</v>
      </c>
      <c r="AS408" s="46" t="s">
        <v>107</v>
      </c>
      <c r="AT408" s="46" t="s">
        <v>108</v>
      </c>
      <c r="AU408" s="46" t="s">
        <v>109</v>
      </c>
      <c r="AV408" s="46" t="s">
        <v>110</v>
      </c>
      <c r="AW408" s="46" t="s">
        <v>111</v>
      </c>
      <c r="AX408" s="48" t="s">
        <v>112</v>
      </c>
      <c r="AY408" s="49">
        <v>134.0</v>
      </c>
      <c r="AZ408" s="49">
        <v>199.0</v>
      </c>
      <c r="BA408" s="126">
        <f>BA406*3</f>
        <v>618</v>
      </c>
      <c r="BB408" s="127">
        <v>15.0</v>
      </c>
      <c r="BC408" s="127">
        <v>15.0</v>
      </c>
      <c r="BD408" s="51">
        <v>0.2</v>
      </c>
      <c r="BE408" s="127">
        <f t="shared" si="67"/>
        <v>300.4</v>
      </c>
      <c r="BF408" s="150"/>
      <c r="BG408" s="151">
        <f t="shared" si="72"/>
        <v>419.6</v>
      </c>
      <c r="BH408" s="53">
        <f t="shared" si="52"/>
        <v>354.6</v>
      </c>
      <c r="BI408" s="153">
        <f t="shared" si="53"/>
        <v>0.2793608522</v>
      </c>
      <c r="BJ408" s="47">
        <f t="shared" si="54"/>
        <v>0.2360852197</v>
      </c>
      <c r="BK408" s="55">
        <f t="shared" si="55"/>
        <v>-0.04</v>
      </c>
      <c r="BL408" s="56">
        <f t="shared" si="56"/>
        <v>1712</v>
      </c>
      <c r="BM408" s="57">
        <f t="shared" si="57"/>
        <v>0.3052570093</v>
      </c>
      <c r="BN408" s="46">
        <f t="shared" si="58"/>
        <v>3.78</v>
      </c>
      <c r="BO408" s="46">
        <v>25.0</v>
      </c>
      <c r="BP408" s="46">
        <v>7.0</v>
      </c>
      <c r="BQ408" s="47">
        <v>1.25</v>
      </c>
      <c r="BR408" s="46">
        <f t="shared" si="59"/>
        <v>57.5</v>
      </c>
      <c r="BS408" s="46">
        <f t="shared" si="60"/>
        <v>141.5</v>
      </c>
      <c r="BT408" s="46" t="s">
        <v>2556</v>
      </c>
      <c r="BU408" s="65"/>
      <c r="BV408" s="59"/>
      <c r="BW408" s="59"/>
      <c r="BX408" s="60"/>
      <c r="BY408" s="61" t="str">
        <f t="shared" si="79"/>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BZ408" s="66" t="s">
        <v>3574</v>
      </c>
      <c r="CA408" s="59" t="s">
        <v>3575</v>
      </c>
      <c r="CB408" s="62"/>
      <c r="CC408" s="59"/>
    </row>
    <row r="409" ht="30.0" customHeight="1">
      <c r="A409" s="71" t="s">
        <v>2300</v>
      </c>
      <c r="B409" s="136" t="s">
        <v>3576</v>
      </c>
      <c r="C409" s="71" t="s">
        <v>2300</v>
      </c>
      <c r="D409" s="29">
        <v>50.0</v>
      </c>
      <c r="E409" s="202" t="s">
        <v>3577</v>
      </c>
      <c r="F409" s="104" t="s">
        <v>3578</v>
      </c>
      <c r="G409" s="105" t="s">
        <v>3579</v>
      </c>
      <c r="H409" s="33">
        <v>3300.0</v>
      </c>
      <c r="I409" s="99">
        <v>0.12</v>
      </c>
      <c r="J409" s="35">
        <f t="shared" si="2"/>
        <v>2904</v>
      </c>
      <c r="K409" s="22" t="s">
        <v>3580</v>
      </c>
      <c r="L409" s="36" t="s">
        <v>84</v>
      </c>
      <c r="M409" s="36" t="s">
        <v>84</v>
      </c>
      <c r="N409" s="37" t="s">
        <v>2999</v>
      </c>
      <c r="O409" s="38">
        <v>850.0</v>
      </c>
      <c r="P409" s="38">
        <v>250.0</v>
      </c>
      <c r="Q409" s="38">
        <v>150.0</v>
      </c>
      <c r="R409" s="38">
        <v>260.0</v>
      </c>
      <c r="S409" s="43" t="s">
        <v>3581</v>
      </c>
      <c r="T409" s="70" t="s">
        <v>3554</v>
      </c>
      <c r="U409" s="38" t="s">
        <v>3555</v>
      </c>
      <c r="V409" s="38" t="s">
        <v>2247</v>
      </c>
      <c r="W409" s="38" t="s">
        <v>3016</v>
      </c>
      <c r="X409" s="38">
        <v>450.0</v>
      </c>
      <c r="Y409" s="40">
        <v>1.0</v>
      </c>
      <c r="Z409" s="203">
        <v>45017.0</v>
      </c>
      <c r="AA409" s="38" t="s">
        <v>1941</v>
      </c>
      <c r="AB409" s="38" t="s">
        <v>93</v>
      </c>
      <c r="AC409" s="107" t="str">
        <f t="shared" si="65"/>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AD409" s="38" t="s">
        <v>95</v>
      </c>
      <c r="AE409" s="75" t="s">
        <v>3556</v>
      </c>
      <c r="AF409" s="70" t="s">
        <v>3557</v>
      </c>
      <c r="AG409" s="38" t="s">
        <v>98</v>
      </c>
      <c r="AH409" s="38" t="s">
        <v>99</v>
      </c>
      <c r="AI409" s="44" t="s">
        <v>100</v>
      </c>
      <c r="AJ409" s="44">
        <v>0.0</v>
      </c>
      <c r="AK409" s="63" t="str">
        <f t="shared" si="78"/>
        <v>https://getfile.dokpub.com/yandex/get/https://disk.yandex.ru/d/CZFhNOV98ZHsFA/v1.mp4</v>
      </c>
      <c r="AL409" s="46" t="s">
        <v>102</v>
      </c>
      <c r="AM409" s="46" t="s">
        <v>103</v>
      </c>
      <c r="AN409" s="46" t="s">
        <v>104</v>
      </c>
      <c r="AO409" s="46" t="s">
        <v>105</v>
      </c>
      <c r="AP409" s="46" t="s">
        <v>106</v>
      </c>
      <c r="AQ409" s="46">
        <f t="shared" si="48"/>
        <v>3234</v>
      </c>
      <c r="AR409" s="47">
        <f t="shared" si="49"/>
        <v>0.02</v>
      </c>
      <c r="AS409" s="46" t="s">
        <v>107</v>
      </c>
      <c r="AT409" s="46" t="s">
        <v>108</v>
      </c>
      <c r="AU409" s="46" t="s">
        <v>109</v>
      </c>
      <c r="AV409" s="46" t="s">
        <v>110</v>
      </c>
      <c r="AW409" s="46" t="s">
        <v>111</v>
      </c>
      <c r="AX409" s="48" t="s">
        <v>112</v>
      </c>
      <c r="AY409" s="49">
        <v>227.0</v>
      </c>
      <c r="AZ409" s="49">
        <v>317.0</v>
      </c>
      <c r="BA409" s="126">
        <f>BA408*2</f>
        <v>1236</v>
      </c>
      <c r="BB409" s="127">
        <v>20.0</v>
      </c>
      <c r="BC409" s="127">
        <v>20.0</v>
      </c>
      <c r="BD409" s="51">
        <v>0.2</v>
      </c>
      <c r="BE409" s="127">
        <f t="shared" si="67"/>
        <v>580.8</v>
      </c>
      <c r="BF409" s="150"/>
      <c r="BG409" s="151">
        <f t="shared" si="72"/>
        <v>820.2</v>
      </c>
      <c r="BH409" s="53">
        <f t="shared" si="52"/>
        <v>730.2</v>
      </c>
      <c r="BI409" s="153">
        <f t="shared" si="53"/>
        <v>0.2824380165</v>
      </c>
      <c r="BJ409" s="47">
        <f t="shared" si="54"/>
        <v>0.251446281</v>
      </c>
      <c r="BK409" s="55">
        <f t="shared" si="55"/>
        <v>0.02</v>
      </c>
      <c r="BL409" s="56">
        <f t="shared" si="56"/>
        <v>3244</v>
      </c>
      <c r="BM409" s="57">
        <f t="shared" si="57"/>
        <v>0.3089395808</v>
      </c>
      <c r="BN409" s="46">
        <f t="shared" si="58"/>
        <v>9.75</v>
      </c>
      <c r="BO409" s="46">
        <v>25.0</v>
      </c>
      <c r="BP409" s="46">
        <v>7.0</v>
      </c>
      <c r="BQ409" s="47">
        <v>1.25</v>
      </c>
      <c r="BR409" s="46">
        <f t="shared" si="59"/>
        <v>110</v>
      </c>
      <c r="BS409" s="46">
        <f t="shared" si="60"/>
        <v>207</v>
      </c>
      <c r="BT409" s="46" t="s">
        <v>2565</v>
      </c>
      <c r="BU409" s="65"/>
      <c r="BV409" s="59"/>
      <c r="BW409" s="59"/>
      <c r="BX409" s="60"/>
      <c r="BY409" s="61" t="str">
        <f t="shared" si="79"/>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BZ409" s="66" t="s">
        <v>3582</v>
      </c>
      <c r="CA409" s="59" t="s">
        <v>3583</v>
      </c>
      <c r="CB409" s="62"/>
      <c r="CC409" s="59"/>
    </row>
    <row r="410" ht="30.0" customHeight="1">
      <c r="A410" s="71" t="s">
        <v>2300</v>
      </c>
      <c r="B410" s="136" t="s">
        <v>3584</v>
      </c>
      <c r="C410" s="71" t="s">
        <v>2300</v>
      </c>
      <c r="D410" s="29">
        <v>50.0</v>
      </c>
      <c r="E410" s="202" t="s">
        <v>3585</v>
      </c>
      <c r="F410" s="104" t="s">
        <v>3586</v>
      </c>
      <c r="G410" s="105" t="s">
        <v>3587</v>
      </c>
      <c r="H410" s="33">
        <v>4650.0</v>
      </c>
      <c r="I410" s="99">
        <v>0.07999999999999999</v>
      </c>
      <c r="J410" s="35">
        <f t="shared" si="2"/>
        <v>4278</v>
      </c>
      <c r="K410" s="22" t="s">
        <v>3588</v>
      </c>
      <c r="L410" s="36" t="s">
        <v>84</v>
      </c>
      <c r="M410" s="36" t="s">
        <v>84</v>
      </c>
      <c r="N410" s="37" t="s">
        <v>2999</v>
      </c>
      <c r="O410" s="38">
        <v>550.0</v>
      </c>
      <c r="P410" s="38">
        <v>250.0</v>
      </c>
      <c r="Q410" s="38">
        <v>180.0</v>
      </c>
      <c r="R410" s="38">
        <v>280.0</v>
      </c>
      <c r="S410" s="43" t="s">
        <v>3589</v>
      </c>
      <c r="T410" s="70" t="s">
        <v>3554</v>
      </c>
      <c r="U410" s="38" t="s">
        <v>3555</v>
      </c>
      <c r="V410" s="38" t="s">
        <v>2247</v>
      </c>
      <c r="W410" s="38" t="s">
        <v>3016</v>
      </c>
      <c r="X410" s="38">
        <v>450.0</v>
      </c>
      <c r="Y410" s="40">
        <v>1.5</v>
      </c>
      <c r="Z410" s="203">
        <v>45017.0</v>
      </c>
      <c r="AA410" s="38" t="s">
        <v>1941</v>
      </c>
      <c r="AB410" s="38" t="s">
        <v>93</v>
      </c>
      <c r="AC410" s="107" t="str">
        <f t="shared" si="65"/>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AD410" s="38" t="s">
        <v>95</v>
      </c>
      <c r="AE410" s="75" t="s">
        <v>3556</v>
      </c>
      <c r="AF410" s="70" t="s">
        <v>3557</v>
      </c>
      <c r="AG410" s="38" t="s">
        <v>98</v>
      </c>
      <c r="AH410" s="38" t="s">
        <v>99</v>
      </c>
      <c r="AI410" s="44" t="s">
        <v>100</v>
      </c>
      <c r="AJ410" s="44">
        <v>0.0</v>
      </c>
      <c r="AK410" s="63" t="str">
        <f t="shared" si="78"/>
        <v>https://getfile.dokpub.com/yandex/get/https://disk.yandex.ru/d/CZFhNOV98ZHsFA/v1.mp4</v>
      </c>
      <c r="AL410" s="46" t="s">
        <v>102</v>
      </c>
      <c r="AM410" s="46" t="s">
        <v>103</v>
      </c>
      <c r="AN410" s="46" t="s">
        <v>104</v>
      </c>
      <c r="AO410" s="46" t="s">
        <v>105</v>
      </c>
      <c r="AP410" s="46" t="s">
        <v>106</v>
      </c>
      <c r="AQ410" s="46">
        <f t="shared" si="48"/>
        <v>4790</v>
      </c>
      <c r="AR410" s="47">
        <f t="shared" si="49"/>
        <v>-0.03</v>
      </c>
      <c r="AS410" s="46" t="s">
        <v>107</v>
      </c>
      <c r="AT410" s="46" t="s">
        <v>108</v>
      </c>
      <c r="AU410" s="46" t="s">
        <v>109</v>
      </c>
      <c r="AV410" s="46" t="s">
        <v>110</v>
      </c>
      <c r="AW410" s="46" t="s">
        <v>111</v>
      </c>
      <c r="AX410" s="48" t="s">
        <v>155</v>
      </c>
      <c r="AY410" s="49">
        <v>313.0</v>
      </c>
      <c r="AZ410" s="49">
        <v>423.0</v>
      </c>
      <c r="BA410" s="126">
        <f>BA408*3</f>
        <v>1854</v>
      </c>
      <c r="BB410" s="127">
        <v>30.0</v>
      </c>
      <c r="BC410" s="127">
        <v>30.0</v>
      </c>
      <c r="BD410" s="51">
        <v>0.2</v>
      </c>
      <c r="BE410" s="127">
        <f t="shared" si="67"/>
        <v>855.6</v>
      </c>
      <c r="BF410" s="150"/>
      <c r="BG410" s="151">
        <f t="shared" si="72"/>
        <v>1195.4</v>
      </c>
      <c r="BH410" s="53">
        <f t="shared" si="52"/>
        <v>1085.4</v>
      </c>
      <c r="BI410" s="153">
        <f t="shared" si="53"/>
        <v>0.27942964</v>
      </c>
      <c r="BJ410" s="47">
        <f t="shared" si="54"/>
        <v>0.25371669</v>
      </c>
      <c r="BK410" s="55">
        <f t="shared" si="55"/>
        <v>-0.03</v>
      </c>
      <c r="BL410" s="56">
        <f t="shared" si="56"/>
        <v>4765</v>
      </c>
      <c r="BM410" s="57">
        <f t="shared" si="57"/>
        <v>0.3095487933</v>
      </c>
      <c r="BN410" s="46">
        <f t="shared" si="58"/>
        <v>12.6</v>
      </c>
      <c r="BO410" s="46">
        <v>25.0</v>
      </c>
      <c r="BP410" s="46">
        <v>7.0</v>
      </c>
      <c r="BQ410" s="47">
        <v>1.25</v>
      </c>
      <c r="BR410" s="46">
        <f t="shared" si="59"/>
        <v>136.25</v>
      </c>
      <c r="BS410" s="46">
        <f t="shared" si="60"/>
        <v>286.75</v>
      </c>
      <c r="BT410" s="46" t="s">
        <v>2574</v>
      </c>
      <c r="BU410" s="65"/>
      <c r="BV410" s="59"/>
      <c r="BW410" s="59"/>
      <c r="BX410" s="60"/>
      <c r="BY410" s="61" t="str">
        <f t="shared" si="79"/>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BZ410" s="66" t="s">
        <v>3590</v>
      </c>
      <c r="CA410" s="59" t="s">
        <v>3591</v>
      </c>
      <c r="CB410" s="62"/>
      <c r="CC410" s="59"/>
    </row>
    <row r="411" ht="30.0" customHeight="1">
      <c r="A411" s="244"/>
      <c r="B411" s="136" t="s">
        <v>3592</v>
      </c>
      <c r="C411" s="28" t="str">
        <f>IF(C413 = "стоп", "стоп" , "")</f>
        <v>стоп</v>
      </c>
      <c r="D411" s="29">
        <f t="shared" ref="D411:D421" si="80">IF(C411="",50,0)</f>
        <v>0</v>
      </c>
      <c r="E411" s="30" t="s">
        <v>3593</v>
      </c>
      <c r="F411" s="245" t="s">
        <v>3594</v>
      </c>
      <c r="G411" s="105" t="s">
        <v>3595</v>
      </c>
      <c r="H411" s="33">
        <v>700.0</v>
      </c>
      <c r="I411" s="34">
        <v>0.39999999999999997</v>
      </c>
      <c r="J411" s="35">
        <f t="shared" si="2"/>
        <v>420</v>
      </c>
      <c r="K411" s="22" t="s">
        <v>3596</v>
      </c>
      <c r="L411" s="36" t="s">
        <v>84</v>
      </c>
      <c r="M411" s="36" t="s">
        <v>84</v>
      </c>
      <c r="N411" s="37" t="s">
        <v>85</v>
      </c>
      <c r="O411" s="38">
        <v>140.0</v>
      </c>
      <c r="P411" s="38">
        <v>130.0</v>
      </c>
      <c r="Q411" s="38">
        <v>60.0</v>
      </c>
      <c r="R411" s="38">
        <v>180.0</v>
      </c>
      <c r="S411" s="70" t="s">
        <v>3597</v>
      </c>
      <c r="T411" s="70" t="s">
        <v>3598</v>
      </c>
      <c r="U411" s="38" t="s">
        <v>2296</v>
      </c>
      <c r="V411" s="38" t="s">
        <v>2296</v>
      </c>
      <c r="W411" s="38" t="s">
        <v>90</v>
      </c>
      <c r="X411" s="38">
        <v>405.0</v>
      </c>
      <c r="Y411" s="40" t="s">
        <v>91</v>
      </c>
      <c r="Z411" s="40" t="s">
        <v>1940</v>
      </c>
      <c r="AA411" s="38" t="s">
        <v>92</v>
      </c>
      <c r="AB411" s="38" t="s">
        <v>93</v>
      </c>
      <c r="AC411" s="107" t="str">
        <f t="shared" si="65"/>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AD411" s="38" t="s">
        <v>95</v>
      </c>
      <c r="AE411" s="75" t="s">
        <v>3599</v>
      </c>
      <c r="AF411" s="70" t="s">
        <v>3600</v>
      </c>
      <c r="AG411" s="38" t="s">
        <v>98</v>
      </c>
      <c r="AH411" s="38" t="s">
        <v>99</v>
      </c>
      <c r="AI411" s="44" t="s">
        <v>100</v>
      </c>
      <c r="AJ411" s="44">
        <v>0.0</v>
      </c>
      <c r="AK411" s="63" t="str">
        <f t="shared" si="78"/>
        <v>https://getfile.dokpub.com/yandex/get/https://disk.yandex.ru/d/804w0JglcyZFFQ/v1.mp4</v>
      </c>
      <c r="AL411" s="46" t="s">
        <v>102</v>
      </c>
      <c r="AM411" s="46" t="s">
        <v>103</v>
      </c>
      <c r="AN411" s="46" t="s">
        <v>104</v>
      </c>
      <c r="AO411" s="46" t="s">
        <v>105</v>
      </c>
      <c r="AP411" s="46" t="s">
        <v>106</v>
      </c>
      <c r="AQ411" s="46">
        <f t="shared" si="48"/>
        <v>525</v>
      </c>
      <c r="AR411" s="47">
        <f t="shared" si="49"/>
        <v>0.25</v>
      </c>
      <c r="AS411" s="46" t="s">
        <v>107</v>
      </c>
      <c r="AT411" s="46" t="s">
        <v>108</v>
      </c>
      <c r="AU411" s="46" t="s">
        <v>109</v>
      </c>
      <c r="AV411" s="46" t="s">
        <v>110</v>
      </c>
      <c r="AW411" s="46" t="s">
        <v>111</v>
      </c>
      <c r="AX411" s="48" t="s">
        <v>155</v>
      </c>
      <c r="AY411" s="49">
        <v>83.0</v>
      </c>
      <c r="AZ411" s="49">
        <v>140.0</v>
      </c>
      <c r="BA411" s="86">
        <f>IFERROR(__xludf.DUMMYFUNCTION("IMPORTRANGE(""https://docs.google.com/spreadsheets/d/1K9FdSDDcIaIccULM3XeD8ehMwbjQB3kapl3RppOhYx4/edit?usp=sharing"",""D71"")"),110.0)</f>
        <v>110</v>
      </c>
      <c r="BB411" s="123">
        <v>10.0</v>
      </c>
      <c r="BC411" s="123">
        <v>10.0</v>
      </c>
      <c r="BD411" s="51">
        <v>0.2</v>
      </c>
      <c r="BE411" s="123">
        <f t="shared" si="67"/>
        <v>84</v>
      </c>
      <c r="BF411" s="147"/>
      <c r="BG411" s="148">
        <f t="shared" si="72"/>
        <v>123</v>
      </c>
      <c r="BH411" s="53">
        <f t="shared" si="52"/>
        <v>66</v>
      </c>
      <c r="BI411" s="149">
        <f t="shared" si="53"/>
        <v>0.2928571429</v>
      </c>
      <c r="BJ411" s="47">
        <f t="shared" si="54"/>
        <v>0.1571428571</v>
      </c>
      <c r="BK411" s="55">
        <f t="shared" si="55"/>
        <v>0.25</v>
      </c>
      <c r="BL411" s="56">
        <f t="shared" si="56"/>
        <v>528</v>
      </c>
      <c r="BM411" s="57">
        <f t="shared" si="57"/>
        <v>0.2886363636</v>
      </c>
      <c r="BN411" s="46">
        <f t="shared" si="58"/>
        <v>1.404</v>
      </c>
      <c r="BO411" s="46">
        <v>25.0</v>
      </c>
      <c r="BP411" s="46">
        <v>7.0</v>
      </c>
      <c r="BQ411" s="47">
        <v>1.25</v>
      </c>
      <c r="BR411" s="46">
        <f t="shared" si="59"/>
        <v>40</v>
      </c>
      <c r="BS411" s="46">
        <f t="shared" si="60"/>
        <v>100</v>
      </c>
      <c r="BT411" s="46" t="s">
        <v>2538</v>
      </c>
      <c r="BU411" s="124"/>
      <c r="BV411" s="125" t="str">
        <f>IFERROR(__xludf.DUMMYFUNCTION("IMPORTRANGE(""https://docs.google.com/spreadsheets/d/1K9FdSDDcIaIccULM3XeD8ehMwbjQB3kapl3RppOhYx4/edit?usp=sharing"",""B71"")"),"ИЖСВ3550Р44 (Радужный)")</f>
        <v>ИЖСВ3550Р44 (Радужный)</v>
      </c>
      <c r="BW411" s="59" t="s">
        <v>3601</v>
      </c>
      <c r="BX411" s="60"/>
      <c r="BY411" s="61" t="str">
        <f t="shared" si="79"/>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BZ411" s="246" t="s">
        <v>3602</v>
      </c>
      <c r="CA411" s="59" t="s">
        <v>3603</v>
      </c>
      <c r="CB411" s="62"/>
      <c r="CC411" s="59"/>
    </row>
    <row r="412" ht="30.0" customHeight="1">
      <c r="A412" s="73"/>
      <c r="B412" s="136" t="s">
        <v>3604</v>
      </c>
      <c r="C412" s="28" t="str">
        <f>IF(C413 = "стоп", "стоп" , "")</f>
        <v>стоп</v>
      </c>
      <c r="D412" s="29">
        <f t="shared" si="80"/>
        <v>0</v>
      </c>
      <c r="E412" s="30" t="s">
        <v>3605</v>
      </c>
      <c r="F412" s="245" t="s">
        <v>3606</v>
      </c>
      <c r="G412" s="105" t="s">
        <v>3607</v>
      </c>
      <c r="H412" s="33">
        <v>1100.0</v>
      </c>
      <c r="I412" s="34">
        <v>0.38</v>
      </c>
      <c r="J412" s="35">
        <f t="shared" si="2"/>
        <v>682</v>
      </c>
      <c r="K412" s="22" t="s">
        <v>3608</v>
      </c>
      <c r="L412" s="36" t="s">
        <v>84</v>
      </c>
      <c r="M412" s="36" t="s">
        <v>84</v>
      </c>
      <c r="N412" s="37" t="s">
        <v>85</v>
      </c>
      <c r="O412" s="38">
        <v>220.0</v>
      </c>
      <c r="P412" s="38">
        <v>150.0</v>
      </c>
      <c r="Q412" s="38">
        <v>100.0</v>
      </c>
      <c r="R412" s="38">
        <v>255.0</v>
      </c>
      <c r="S412" s="70" t="s">
        <v>3609</v>
      </c>
      <c r="T412" s="70" t="s">
        <v>3598</v>
      </c>
      <c r="U412" s="38" t="s">
        <v>2296</v>
      </c>
      <c r="V412" s="38" t="s">
        <v>2296</v>
      </c>
      <c r="W412" s="38" t="s">
        <v>90</v>
      </c>
      <c r="X412" s="38">
        <v>405.0</v>
      </c>
      <c r="Y412" s="40" t="s">
        <v>91</v>
      </c>
      <c r="Z412" s="38" t="s">
        <v>1952</v>
      </c>
      <c r="AA412" s="38" t="s">
        <v>92</v>
      </c>
      <c r="AB412" s="38" t="s">
        <v>93</v>
      </c>
      <c r="AC412" s="107" t="str">
        <f t="shared" si="65"/>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AD412" s="38" t="s">
        <v>95</v>
      </c>
      <c r="AE412" s="75" t="s">
        <v>3599</v>
      </c>
      <c r="AF412" s="70" t="s">
        <v>3600</v>
      </c>
      <c r="AG412" s="38" t="s">
        <v>98</v>
      </c>
      <c r="AH412" s="38" t="s">
        <v>99</v>
      </c>
      <c r="AI412" s="44" t="s">
        <v>100</v>
      </c>
      <c r="AJ412" s="44">
        <v>0.0</v>
      </c>
      <c r="AK412" s="63" t="str">
        <f t="shared" si="78"/>
        <v>https://getfile.dokpub.com/yandex/get/https://disk.yandex.ru/d/804w0JglcyZFFQ/v1.mp4</v>
      </c>
      <c r="AL412" s="46" t="s">
        <v>102</v>
      </c>
      <c r="AM412" s="46" t="s">
        <v>103</v>
      </c>
      <c r="AN412" s="46" t="s">
        <v>104</v>
      </c>
      <c r="AO412" s="46" t="s">
        <v>105</v>
      </c>
      <c r="AP412" s="46" t="s">
        <v>106</v>
      </c>
      <c r="AQ412" s="46">
        <f t="shared" si="48"/>
        <v>803</v>
      </c>
      <c r="AR412" s="47">
        <f t="shared" si="49"/>
        <v>0.27</v>
      </c>
      <c r="AS412" s="46" t="s">
        <v>107</v>
      </c>
      <c r="AT412" s="46" t="s">
        <v>108</v>
      </c>
      <c r="AU412" s="46" t="s">
        <v>109</v>
      </c>
      <c r="AV412" s="46" t="s">
        <v>110</v>
      </c>
      <c r="AW412" s="46" t="s">
        <v>111</v>
      </c>
      <c r="AX412" s="48" t="s">
        <v>155</v>
      </c>
      <c r="AY412" s="49">
        <v>107.0</v>
      </c>
      <c r="AZ412" s="49">
        <v>167.0</v>
      </c>
      <c r="BA412" s="126">
        <f>BA411*2</f>
        <v>220</v>
      </c>
      <c r="BB412" s="127">
        <v>10.0</v>
      </c>
      <c r="BC412" s="127">
        <v>10.0</v>
      </c>
      <c r="BD412" s="51">
        <v>0.2</v>
      </c>
      <c r="BE412" s="127">
        <f t="shared" si="67"/>
        <v>136.4</v>
      </c>
      <c r="BF412" s="150"/>
      <c r="BG412" s="151">
        <f t="shared" si="72"/>
        <v>198.6</v>
      </c>
      <c r="BH412" s="53">
        <f t="shared" si="52"/>
        <v>138.6</v>
      </c>
      <c r="BI412" s="152">
        <f t="shared" si="53"/>
        <v>0.291202346</v>
      </c>
      <c r="BJ412" s="47">
        <f t="shared" si="54"/>
        <v>0.2032258065</v>
      </c>
      <c r="BK412" s="55">
        <f t="shared" si="55"/>
        <v>0.27</v>
      </c>
      <c r="BL412" s="56">
        <f t="shared" si="56"/>
        <v>811</v>
      </c>
      <c r="BM412" s="57">
        <f t="shared" si="57"/>
        <v>0.2981504316</v>
      </c>
      <c r="BN412" s="46">
        <f t="shared" si="58"/>
        <v>3.825</v>
      </c>
      <c r="BO412" s="46">
        <v>25.0</v>
      </c>
      <c r="BP412" s="46">
        <v>7.0</v>
      </c>
      <c r="BQ412" s="47">
        <v>1.25</v>
      </c>
      <c r="BR412" s="46">
        <f t="shared" si="59"/>
        <v>57.5</v>
      </c>
      <c r="BS412" s="46">
        <f t="shared" si="60"/>
        <v>109.5</v>
      </c>
      <c r="BT412" s="46" t="s">
        <v>3518</v>
      </c>
      <c r="BU412" s="65"/>
      <c r="BV412" s="59"/>
      <c r="BW412" s="59"/>
      <c r="BX412" s="60"/>
      <c r="BY412" s="61" t="str">
        <f t="shared" si="79"/>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BZ412" s="246" t="s">
        <v>3610</v>
      </c>
      <c r="CA412" s="59" t="s">
        <v>3611</v>
      </c>
      <c r="CB412" s="62"/>
      <c r="CC412" s="59"/>
    </row>
    <row r="413" ht="30.0" customHeight="1">
      <c r="A413" s="73"/>
      <c r="B413" s="136" t="s">
        <v>3612</v>
      </c>
      <c r="C413" s="68" t="str">
        <f>IF('Стоп-лист'!D$49 = "стоп", "стоп" , "")</f>
        <v>стоп</v>
      </c>
      <c r="D413" s="29">
        <f t="shared" si="80"/>
        <v>0</v>
      </c>
      <c r="E413" s="30" t="s">
        <v>3613</v>
      </c>
      <c r="F413" s="245" t="s">
        <v>3614</v>
      </c>
      <c r="G413" s="105" t="s">
        <v>3615</v>
      </c>
      <c r="H413" s="33">
        <v>1600.0</v>
      </c>
      <c r="I413" s="34">
        <v>0.39999999999999997</v>
      </c>
      <c r="J413" s="35">
        <f t="shared" si="2"/>
        <v>960</v>
      </c>
      <c r="K413" s="22" t="s">
        <v>3616</v>
      </c>
      <c r="L413" s="36" t="s">
        <v>84</v>
      </c>
      <c r="M413" s="36" t="s">
        <v>84</v>
      </c>
      <c r="N413" s="37" t="s">
        <v>85</v>
      </c>
      <c r="O413" s="38">
        <v>360.0</v>
      </c>
      <c r="P413" s="38">
        <v>220.0</v>
      </c>
      <c r="Q413" s="38">
        <v>100.0</v>
      </c>
      <c r="R413" s="38">
        <v>200.0</v>
      </c>
      <c r="S413" s="70" t="s">
        <v>3617</v>
      </c>
      <c r="T413" s="70" t="s">
        <v>3598</v>
      </c>
      <c r="U413" s="38" t="s">
        <v>2296</v>
      </c>
      <c r="V413" s="38" t="s">
        <v>2296</v>
      </c>
      <c r="W413" s="38" t="s">
        <v>90</v>
      </c>
      <c r="X413" s="38">
        <v>405.0</v>
      </c>
      <c r="Y413" s="40" t="s">
        <v>91</v>
      </c>
      <c r="Z413" s="40">
        <v>1.45</v>
      </c>
      <c r="AA413" s="38" t="s">
        <v>92</v>
      </c>
      <c r="AB413" s="38" t="s">
        <v>93</v>
      </c>
      <c r="AC413" s="107" t="str">
        <f t="shared" si="65"/>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AD413" s="38" t="s">
        <v>95</v>
      </c>
      <c r="AE413" s="75" t="s">
        <v>3599</v>
      </c>
      <c r="AF413" s="70" t="s">
        <v>3600</v>
      </c>
      <c r="AG413" s="38" t="s">
        <v>98</v>
      </c>
      <c r="AH413" s="38" t="s">
        <v>99</v>
      </c>
      <c r="AI413" s="44" t="s">
        <v>100</v>
      </c>
      <c r="AJ413" s="44">
        <v>0.0</v>
      </c>
      <c r="AK413" s="63" t="str">
        <f t="shared" si="78"/>
        <v>https://getfile.dokpub.com/yandex/get/https://disk.yandex.ru/d/804w0JglcyZFFQ/v1.mp4</v>
      </c>
      <c r="AL413" s="46" t="s">
        <v>102</v>
      </c>
      <c r="AM413" s="46" t="s">
        <v>103</v>
      </c>
      <c r="AN413" s="46" t="s">
        <v>104</v>
      </c>
      <c r="AO413" s="46" t="s">
        <v>105</v>
      </c>
      <c r="AP413" s="46" t="s">
        <v>106</v>
      </c>
      <c r="AQ413" s="46">
        <f t="shared" si="48"/>
        <v>1104</v>
      </c>
      <c r="AR413" s="47">
        <f t="shared" si="49"/>
        <v>0.31</v>
      </c>
      <c r="AS413" s="46" t="s">
        <v>107</v>
      </c>
      <c r="AT413" s="46" t="s">
        <v>108</v>
      </c>
      <c r="AU413" s="46" t="s">
        <v>109</v>
      </c>
      <c r="AV413" s="46" t="s">
        <v>110</v>
      </c>
      <c r="AW413" s="46" t="s">
        <v>111</v>
      </c>
      <c r="AX413" s="48" t="s">
        <v>155</v>
      </c>
      <c r="AY413" s="49">
        <v>131.0</v>
      </c>
      <c r="AZ413" s="49">
        <v>195.0</v>
      </c>
      <c r="BA413" s="126">
        <f>BA411*3</f>
        <v>330</v>
      </c>
      <c r="BB413" s="127">
        <v>15.0</v>
      </c>
      <c r="BC413" s="127">
        <v>15.0</v>
      </c>
      <c r="BD413" s="51">
        <v>0.2</v>
      </c>
      <c r="BE413" s="127">
        <f t="shared" si="67"/>
        <v>192</v>
      </c>
      <c r="BF413" s="150"/>
      <c r="BG413" s="151">
        <f t="shared" si="72"/>
        <v>277</v>
      </c>
      <c r="BH413" s="53">
        <f t="shared" si="52"/>
        <v>213</v>
      </c>
      <c r="BI413" s="153">
        <f t="shared" si="53"/>
        <v>0.2885416667</v>
      </c>
      <c r="BJ413" s="47">
        <f t="shared" si="54"/>
        <v>0.221875</v>
      </c>
      <c r="BK413" s="55">
        <f t="shared" si="55"/>
        <v>0.31</v>
      </c>
      <c r="BL413" s="56">
        <f t="shared" si="56"/>
        <v>1114</v>
      </c>
      <c r="BM413" s="57">
        <f t="shared" si="57"/>
        <v>0.3017953321</v>
      </c>
      <c r="BN413" s="46">
        <f t="shared" si="58"/>
        <v>4.4</v>
      </c>
      <c r="BO413" s="46">
        <v>25.0</v>
      </c>
      <c r="BP413" s="46">
        <v>7.0</v>
      </c>
      <c r="BQ413" s="47">
        <v>1.25</v>
      </c>
      <c r="BR413" s="46">
        <f t="shared" si="59"/>
        <v>66.25</v>
      </c>
      <c r="BS413" s="46">
        <f t="shared" si="60"/>
        <v>128.75</v>
      </c>
      <c r="BT413" s="46" t="s">
        <v>2556</v>
      </c>
      <c r="BU413" s="65"/>
      <c r="BV413" s="59"/>
      <c r="BW413" s="59"/>
      <c r="BX413" s="60"/>
      <c r="BY413" s="61" t="str">
        <f t="shared" si="79"/>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BZ413" s="246" t="s">
        <v>3618</v>
      </c>
      <c r="CA413" s="59" t="s">
        <v>3619</v>
      </c>
      <c r="CB413" s="62"/>
      <c r="CC413" s="59"/>
    </row>
    <row r="414" ht="30.0" customHeight="1">
      <c r="A414" s="73"/>
      <c r="B414" s="136" t="s">
        <v>3620</v>
      </c>
      <c r="C414" s="68" t="str">
        <f>IF('Стоп-лист'!C$49 = "стоп", "стоп" , "")</f>
        <v>стоп</v>
      </c>
      <c r="D414" s="29">
        <f t="shared" si="80"/>
        <v>0</v>
      </c>
      <c r="E414" s="30" t="s">
        <v>3621</v>
      </c>
      <c r="F414" s="245" t="s">
        <v>3622</v>
      </c>
      <c r="G414" s="105" t="s">
        <v>3623</v>
      </c>
      <c r="H414" s="33">
        <v>2900.0</v>
      </c>
      <c r="I414" s="34">
        <v>0.38</v>
      </c>
      <c r="J414" s="35">
        <f t="shared" si="2"/>
        <v>1798</v>
      </c>
      <c r="K414" s="22" t="s">
        <v>3624</v>
      </c>
      <c r="L414" s="36" t="s">
        <v>84</v>
      </c>
      <c r="M414" s="36" t="s">
        <v>84</v>
      </c>
      <c r="N414" s="37" t="s">
        <v>85</v>
      </c>
      <c r="O414" s="38">
        <v>700.0</v>
      </c>
      <c r="P414" s="38">
        <v>290.0</v>
      </c>
      <c r="Q414" s="38">
        <v>130.0</v>
      </c>
      <c r="R414" s="38">
        <v>260.0</v>
      </c>
      <c r="S414" s="70" t="s">
        <v>3625</v>
      </c>
      <c r="T414" s="70" t="s">
        <v>3598</v>
      </c>
      <c r="U414" s="38" t="s">
        <v>2296</v>
      </c>
      <c r="V414" s="38" t="s">
        <v>2296</v>
      </c>
      <c r="W414" s="38" t="s">
        <v>90</v>
      </c>
      <c r="X414" s="38">
        <v>405.0</v>
      </c>
      <c r="Y414" s="40">
        <v>1.0</v>
      </c>
      <c r="Z414" s="40">
        <v>1.45</v>
      </c>
      <c r="AA414" s="38" t="s">
        <v>92</v>
      </c>
      <c r="AB414" s="38" t="s">
        <v>93</v>
      </c>
      <c r="AC414" s="107" t="str">
        <f t="shared" si="65"/>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AD414" s="38" t="s">
        <v>95</v>
      </c>
      <c r="AE414" s="75" t="s">
        <v>3599</v>
      </c>
      <c r="AF414" s="70" t="s">
        <v>3600</v>
      </c>
      <c r="AG414" s="38" t="s">
        <v>98</v>
      </c>
      <c r="AH414" s="38" t="s">
        <v>99</v>
      </c>
      <c r="AI414" s="44" t="s">
        <v>100</v>
      </c>
      <c r="AJ414" s="44">
        <v>0.0</v>
      </c>
      <c r="AK414" s="63" t="str">
        <f t="shared" si="78"/>
        <v>https://getfile.dokpub.com/yandex/get/https://disk.yandex.ru/d/804w0JglcyZFFQ/v1.mp4</v>
      </c>
      <c r="AL414" s="46" t="s">
        <v>102</v>
      </c>
      <c r="AM414" s="46" t="s">
        <v>103</v>
      </c>
      <c r="AN414" s="46" t="s">
        <v>104</v>
      </c>
      <c r="AO414" s="46" t="s">
        <v>105</v>
      </c>
      <c r="AP414" s="46" t="s">
        <v>106</v>
      </c>
      <c r="AQ414" s="46">
        <f t="shared" si="48"/>
        <v>2030</v>
      </c>
      <c r="AR414" s="47">
        <f t="shared" si="49"/>
        <v>0.3</v>
      </c>
      <c r="AS414" s="46" t="s">
        <v>107</v>
      </c>
      <c r="AT414" s="46" t="s">
        <v>108</v>
      </c>
      <c r="AU414" s="46" t="s">
        <v>109</v>
      </c>
      <c r="AV414" s="46" t="s">
        <v>110</v>
      </c>
      <c r="AW414" s="46" t="s">
        <v>111</v>
      </c>
      <c r="AX414" s="48" t="s">
        <v>155</v>
      </c>
      <c r="AY414" s="49">
        <v>213.0</v>
      </c>
      <c r="AZ414" s="49">
        <v>301.0</v>
      </c>
      <c r="BA414" s="126">
        <f>BA413*2</f>
        <v>660</v>
      </c>
      <c r="BB414" s="127">
        <v>20.0</v>
      </c>
      <c r="BC414" s="127">
        <v>20.0</v>
      </c>
      <c r="BD414" s="51">
        <v>0.2</v>
      </c>
      <c r="BE414" s="127">
        <f t="shared" si="67"/>
        <v>359.6</v>
      </c>
      <c r="BF414" s="150"/>
      <c r="BG414" s="151">
        <f t="shared" si="72"/>
        <v>525.4</v>
      </c>
      <c r="BH414" s="53">
        <f t="shared" si="52"/>
        <v>437.4</v>
      </c>
      <c r="BI414" s="153">
        <f t="shared" si="53"/>
        <v>0.2922135706</v>
      </c>
      <c r="BJ414" s="47">
        <f t="shared" si="54"/>
        <v>0.2432703003</v>
      </c>
      <c r="BK414" s="55">
        <f t="shared" si="55"/>
        <v>0.3</v>
      </c>
      <c r="BL414" s="56">
        <f t="shared" si="56"/>
        <v>2030</v>
      </c>
      <c r="BM414" s="57">
        <f t="shared" si="57"/>
        <v>0.3068965517</v>
      </c>
      <c r="BN414" s="46">
        <f t="shared" si="58"/>
        <v>9.802</v>
      </c>
      <c r="BO414" s="46">
        <v>25.0</v>
      </c>
      <c r="BP414" s="46">
        <v>7.0</v>
      </c>
      <c r="BQ414" s="47">
        <v>1.25</v>
      </c>
      <c r="BR414" s="46">
        <f t="shared" si="59"/>
        <v>110</v>
      </c>
      <c r="BS414" s="46">
        <f t="shared" si="60"/>
        <v>191</v>
      </c>
      <c r="BT414" s="46" t="s">
        <v>2565</v>
      </c>
      <c r="BU414" s="65"/>
      <c r="BV414" s="59"/>
      <c r="BW414" s="59"/>
      <c r="BX414" s="60"/>
      <c r="BY414" s="61" t="str">
        <f t="shared" si="79"/>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BZ414" s="66" t="s">
        <v>3626</v>
      </c>
      <c r="CA414" s="59" t="s">
        <v>3627</v>
      </c>
      <c r="CB414" s="62"/>
      <c r="CC414" s="59"/>
    </row>
    <row r="415" ht="30.0" customHeight="1">
      <c r="A415" s="73"/>
      <c r="B415" s="136" t="s">
        <v>3628</v>
      </c>
      <c r="C415" s="68" t="str">
        <f>IF('Стоп-лист'!C$49 = "стоп", "стоп" , "")</f>
        <v>стоп</v>
      </c>
      <c r="D415" s="29">
        <f t="shared" si="80"/>
        <v>0</v>
      </c>
      <c r="E415" s="30" t="s">
        <v>3629</v>
      </c>
      <c r="F415" s="245" t="s">
        <v>3630</v>
      </c>
      <c r="G415" s="105" t="s">
        <v>3631</v>
      </c>
      <c r="H415" s="33">
        <v>4300.0</v>
      </c>
      <c r="I415" s="34">
        <v>0.38</v>
      </c>
      <c r="J415" s="35">
        <f t="shared" si="2"/>
        <v>2666</v>
      </c>
      <c r="K415" s="22" t="s">
        <v>3632</v>
      </c>
      <c r="L415" s="36" t="s">
        <v>84</v>
      </c>
      <c r="M415" s="36" t="s">
        <v>84</v>
      </c>
      <c r="N415" s="37" t="s">
        <v>85</v>
      </c>
      <c r="O415" s="38">
        <v>940.0</v>
      </c>
      <c r="P415" s="38">
        <v>340.0</v>
      </c>
      <c r="Q415" s="38">
        <v>140.0</v>
      </c>
      <c r="R415" s="38">
        <v>300.0</v>
      </c>
      <c r="S415" s="70" t="s">
        <v>3633</v>
      </c>
      <c r="T415" s="70" t="s">
        <v>3598</v>
      </c>
      <c r="U415" s="38" t="s">
        <v>2296</v>
      </c>
      <c r="V415" s="38" t="s">
        <v>2296</v>
      </c>
      <c r="W415" s="38" t="s">
        <v>90</v>
      </c>
      <c r="X415" s="38">
        <v>405.0</v>
      </c>
      <c r="Y415" s="40">
        <v>1.5</v>
      </c>
      <c r="Z415" s="40">
        <v>1.45</v>
      </c>
      <c r="AA415" s="38" t="s">
        <v>92</v>
      </c>
      <c r="AB415" s="38" t="s">
        <v>93</v>
      </c>
      <c r="AC415" s="107" t="str">
        <f t="shared" si="65"/>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AD415" s="38" t="s">
        <v>95</v>
      </c>
      <c r="AE415" s="75" t="s">
        <v>3599</v>
      </c>
      <c r="AF415" s="70" t="s">
        <v>3600</v>
      </c>
      <c r="AG415" s="38" t="s">
        <v>98</v>
      </c>
      <c r="AH415" s="38" t="s">
        <v>99</v>
      </c>
      <c r="AI415" s="44" t="s">
        <v>100</v>
      </c>
      <c r="AJ415" s="44">
        <v>0.0</v>
      </c>
      <c r="AK415" s="63" t="str">
        <f t="shared" si="78"/>
        <v>https://getfile.dokpub.com/yandex/get/https://disk.yandex.ru/d/804w0JglcyZFFQ/v1.mp4</v>
      </c>
      <c r="AL415" s="46" t="s">
        <v>102</v>
      </c>
      <c r="AM415" s="46" t="s">
        <v>103</v>
      </c>
      <c r="AN415" s="46" t="s">
        <v>104</v>
      </c>
      <c r="AO415" s="46" t="s">
        <v>105</v>
      </c>
      <c r="AP415" s="46" t="s">
        <v>106</v>
      </c>
      <c r="AQ415" s="46">
        <f t="shared" si="48"/>
        <v>2967</v>
      </c>
      <c r="AR415" s="47">
        <f t="shared" si="49"/>
        <v>0.31</v>
      </c>
      <c r="AS415" s="46" t="s">
        <v>107</v>
      </c>
      <c r="AT415" s="46" t="s">
        <v>108</v>
      </c>
      <c r="AU415" s="46" t="s">
        <v>109</v>
      </c>
      <c r="AV415" s="46" t="s">
        <v>110</v>
      </c>
      <c r="AW415" s="46" t="s">
        <v>111</v>
      </c>
      <c r="AX415" s="48" t="s">
        <v>112</v>
      </c>
      <c r="AY415" s="49">
        <v>306.0</v>
      </c>
      <c r="AZ415" s="49">
        <v>419.0</v>
      </c>
      <c r="BA415" s="126">
        <f>BA413*3</f>
        <v>990</v>
      </c>
      <c r="BB415" s="127">
        <v>30.0</v>
      </c>
      <c r="BC415" s="127">
        <v>30.0</v>
      </c>
      <c r="BD415" s="51">
        <v>0.2</v>
      </c>
      <c r="BE415" s="127">
        <f t="shared" si="67"/>
        <v>533.2</v>
      </c>
      <c r="BF415" s="150"/>
      <c r="BG415" s="151">
        <f t="shared" si="72"/>
        <v>776.8</v>
      </c>
      <c r="BH415" s="53">
        <f t="shared" si="52"/>
        <v>663.8</v>
      </c>
      <c r="BI415" s="153">
        <f t="shared" si="53"/>
        <v>0.2913728432</v>
      </c>
      <c r="BJ415" s="47">
        <f t="shared" si="54"/>
        <v>0.2489872468</v>
      </c>
      <c r="BK415" s="55">
        <f t="shared" si="55"/>
        <v>0.31</v>
      </c>
      <c r="BL415" s="56">
        <f t="shared" si="56"/>
        <v>2988</v>
      </c>
      <c r="BM415" s="57">
        <f t="shared" si="57"/>
        <v>0.3083668005</v>
      </c>
      <c r="BN415" s="46">
        <f t="shared" si="58"/>
        <v>14.28</v>
      </c>
      <c r="BO415" s="46">
        <v>25.0</v>
      </c>
      <c r="BP415" s="46">
        <v>7.0</v>
      </c>
      <c r="BQ415" s="47">
        <v>1.25</v>
      </c>
      <c r="BR415" s="46">
        <f t="shared" si="59"/>
        <v>153.75</v>
      </c>
      <c r="BS415" s="46">
        <f t="shared" si="60"/>
        <v>265.25</v>
      </c>
      <c r="BT415" s="46" t="s">
        <v>2574</v>
      </c>
      <c r="BU415" s="65"/>
      <c r="BV415" s="59"/>
      <c r="BW415" s="59"/>
      <c r="BX415" s="60"/>
      <c r="BY415" s="61" t="str">
        <f t="shared" si="79"/>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BZ415" s="66" t="s">
        <v>3634</v>
      </c>
      <c r="CA415" s="59" t="s">
        <v>3635</v>
      </c>
      <c r="CB415" s="62"/>
      <c r="CC415" s="59"/>
    </row>
    <row r="416" ht="30.0" customHeight="1">
      <c r="A416" s="73"/>
      <c r="B416" s="136" t="s">
        <v>3636</v>
      </c>
      <c r="C416" s="68" t="str">
        <f>IF('Стоп-лист'!C$49 = "стоп", "стоп" , "")</f>
        <v>стоп</v>
      </c>
      <c r="D416" s="29">
        <f t="shared" si="80"/>
        <v>0</v>
      </c>
      <c r="E416" s="30" t="s">
        <v>3637</v>
      </c>
      <c r="F416" s="245" t="s">
        <v>3638</v>
      </c>
      <c r="G416" s="105" t="s">
        <v>3639</v>
      </c>
      <c r="H416" s="33">
        <v>5800.0</v>
      </c>
      <c r="I416" s="34">
        <v>0.36</v>
      </c>
      <c r="J416" s="35">
        <f t="shared" si="2"/>
        <v>3712</v>
      </c>
      <c r="K416" s="22" t="s">
        <v>3640</v>
      </c>
      <c r="L416" s="36" t="s">
        <v>84</v>
      </c>
      <c r="M416" s="36" t="s">
        <v>84</v>
      </c>
      <c r="N416" s="37" t="s">
        <v>85</v>
      </c>
      <c r="O416" s="38">
        <v>1600.0</v>
      </c>
      <c r="P416" s="38">
        <v>300.0</v>
      </c>
      <c r="Q416" s="38">
        <v>200.0</v>
      </c>
      <c r="R416" s="38">
        <v>500.0</v>
      </c>
      <c r="S416" s="70" t="s">
        <v>3641</v>
      </c>
      <c r="T416" s="70" t="s">
        <v>3598</v>
      </c>
      <c r="U416" s="38" t="s">
        <v>2296</v>
      </c>
      <c r="V416" s="38" t="s">
        <v>2296</v>
      </c>
      <c r="W416" s="38" t="s">
        <v>90</v>
      </c>
      <c r="X416" s="38">
        <v>405.0</v>
      </c>
      <c r="Y416" s="40">
        <v>2.0</v>
      </c>
      <c r="Z416" s="40">
        <v>1.45</v>
      </c>
      <c r="AA416" s="38" t="s">
        <v>92</v>
      </c>
      <c r="AB416" s="38" t="s">
        <v>93</v>
      </c>
      <c r="AC416" s="107" t="str">
        <f t="shared" si="65"/>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AD416" s="38" t="s">
        <v>95</v>
      </c>
      <c r="AE416" s="75" t="s">
        <v>3599</v>
      </c>
      <c r="AF416" s="70" t="s">
        <v>3600</v>
      </c>
      <c r="AG416" s="38" t="s">
        <v>98</v>
      </c>
      <c r="AH416" s="38" t="s">
        <v>99</v>
      </c>
      <c r="AI416" s="44" t="s">
        <v>100</v>
      </c>
      <c r="AJ416" s="44">
        <v>0.0</v>
      </c>
      <c r="AK416" s="63" t="str">
        <f t="shared" si="78"/>
        <v>https://getfile.dokpub.com/yandex/get/https://disk.yandex.ru/d/804w0JglcyZFFQ/v1.mp4</v>
      </c>
      <c r="AL416" s="46" t="s">
        <v>102</v>
      </c>
      <c r="AM416" s="46" t="s">
        <v>103</v>
      </c>
      <c r="AN416" s="46" t="s">
        <v>104</v>
      </c>
      <c r="AO416" s="46" t="s">
        <v>105</v>
      </c>
      <c r="AP416" s="46" t="s">
        <v>106</v>
      </c>
      <c r="AQ416" s="46">
        <f t="shared" si="48"/>
        <v>4176</v>
      </c>
      <c r="AR416" s="47">
        <f t="shared" si="49"/>
        <v>0.28</v>
      </c>
      <c r="AS416" s="46" t="s">
        <v>107</v>
      </c>
      <c r="AT416" s="46" t="s">
        <v>108</v>
      </c>
      <c r="AU416" s="46" t="s">
        <v>109</v>
      </c>
      <c r="AV416" s="46" t="s">
        <v>110</v>
      </c>
      <c r="AW416" s="46" t="s">
        <v>111</v>
      </c>
      <c r="AX416" s="48" t="s">
        <v>155</v>
      </c>
      <c r="AY416" s="49">
        <v>462.0</v>
      </c>
      <c r="AZ416" s="49">
        <v>631.0</v>
      </c>
      <c r="BA416" s="126">
        <f>BA414*2</f>
        <v>1320</v>
      </c>
      <c r="BB416" s="127">
        <v>30.0</v>
      </c>
      <c r="BC416" s="127">
        <v>80.0</v>
      </c>
      <c r="BD416" s="51">
        <v>0.2</v>
      </c>
      <c r="BE416" s="127">
        <f t="shared" si="67"/>
        <v>742.4</v>
      </c>
      <c r="BF416" s="150"/>
      <c r="BG416" s="151">
        <f t="shared" si="72"/>
        <v>1077.6</v>
      </c>
      <c r="BH416" s="53">
        <f t="shared" si="52"/>
        <v>908.6</v>
      </c>
      <c r="BI416" s="153">
        <f t="shared" si="53"/>
        <v>0.2903017241</v>
      </c>
      <c r="BJ416" s="47">
        <f t="shared" si="54"/>
        <v>0.2447737069</v>
      </c>
      <c r="BK416" s="55">
        <f t="shared" si="55"/>
        <v>0.28</v>
      </c>
      <c r="BL416" s="56">
        <f t="shared" si="56"/>
        <v>4184</v>
      </c>
      <c r="BM416" s="57">
        <f t="shared" si="57"/>
        <v>0.3074091778</v>
      </c>
      <c r="BN416" s="46">
        <f t="shared" si="58"/>
        <v>30</v>
      </c>
      <c r="BO416" s="46">
        <v>25.0</v>
      </c>
      <c r="BP416" s="46">
        <v>7.0</v>
      </c>
      <c r="BQ416" s="47">
        <v>1.25</v>
      </c>
      <c r="BR416" s="46">
        <f t="shared" si="59"/>
        <v>285</v>
      </c>
      <c r="BS416" s="46">
        <f t="shared" si="60"/>
        <v>346</v>
      </c>
      <c r="BT416" s="46" t="s">
        <v>2583</v>
      </c>
      <c r="BU416" s="65"/>
      <c r="BV416" s="59"/>
      <c r="BW416" s="59"/>
      <c r="BX416" s="60"/>
      <c r="BY416" s="61" t="str">
        <f t="shared" si="79"/>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BZ416" s="66" t="s">
        <v>3642</v>
      </c>
      <c r="CA416" s="59" t="s">
        <v>3643</v>
      </c>
      <c r="CB416" s="62"/>
      <c r="CC416" s="59"/>
    </row>
    <row r="417" ht="30.0" customHeight="1">
      <c r="A417" s="73"/>
      <c r="B417" s="136" t="s">
        <v>3644</v>
      </c>
      <c r="C417" s="68" t="str">
        <f>IF('Стоп-лист'!C$49 = "стоп", "стоп" , "")</f>
        <v>стоп</v>
      </c>
      <c r="D417" s="29">
        <f t="shared" si="80"/>
        <v>0</v>
      </c>
      <c r="E417" s="30" t="s">
        <v>3645</v>
      </c>
      <c r="F417" s="245" t="s">
        <v>3646</v>
      </c>
      <c r="G417" s="105" t="s">
        <v>3647</v>
      </c>
      <c r="H417" s="33">
        <v>8700.0</v>
      </c>
      <c r="I417" s="34">
        <v>0.37</v>
      </c>
      <c r="J417" s="35">
        <f t="shared" si="2"/>
        <v>5481</v>
      </c>
      <c r="K417" s="22" t="s">
        <v>3648</v>
      </c>
      <c r="L417" s="36" t="s">
        <v>84</v>
      </c>
      <c r="M417" s="36" t="s">
        <v>84</v>
      </c>
      <c r="N417" s="37" t="s">
        <v>85</v>
      </c>
      <c r="O417" s="38">
        <v>2300.0</v>
      </c>
      <c r="P417" s="38">
        <v>350.0</v>
      </c>
      <c r="Q417" s="38">
        <v>250.0</v>
      </c>
      <c r="R417" s="38">
        <v>550.0</v>
      </c>
      <c r="S417" s="70" t="s">
        <v>3649</v>
      </c>
      <c r="T417" s="70" t="s">
        <v>3598</v>
      </c>
      <c r="U417" s="38" t="s">
        <v>2296</v>
      </c>
      <c r="V417" s="38" t="s">
        <v>2296</v>
      </c>
      <c r="W417" s="38" t="s">
        <v>90</v>
      </c>
      <c r="X417" s="38">
        <v>405.0</v>
      </c>
      <c r="Y417" s="40">
        <v>3.0</v>
      </c>
      <c r="Z417" s="40">
        <v>1.45</v>
      </c>
      <c r="AA417" s="38" t="s">
        <v>92</v>
      </c>
      <c r="AB417" s="38" t="s">
        <v>93</v>
      </c>
      <c r="AC417" s="107" t="str">
        <f t="shared" si="65"/>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AD417" s="38" t="s">
        <v>95</v>
      </c>
      <c r="AE417" s="75" t="s">
        <v>3599</v>
      </c>
      <c r="AF417" s="70" t="s">
        <v>3600</v>
      </c>
      <c r="AG417" s="38" t="s">
        <v>98</v>
      </c>
      <c r="AH417" s="38" t="s">
        <v>99</v>
      </c>
      <c r="AI417" s="44" t="s">
        <v>100</v>
      </c>
      <c r="AJ417" s="44">
        <v>0.0</v>
      </c>
      <c r="AK417" s="63" t="str">
        <f t="shared" si="78"/>
        <v>https://getfile.dokpub.com/yandex/get/https://disk.yandex.ru/d/804w0JglcyZFFQ/v1.mp4</v>
      </c>
      <c r="AL417" s="46" t="s">
        <v>102</v>
      </c>
      <c r="AM417" s="46" t="s">
        <v>103</v>
      </c>
      <c r="AN417" s="46" t="s">
        <v>104</v>
      </c>
      <c r="AO417" s="46" t="s">
        <v>105</v>
      </c>
      <c r="AP417" s="46" t="s">
        <v>106</v>
      </c>
      <c r="AQ417" s="46">
        <f t="shared" si="48"/>
        <v>6177</v>
      </c>
      <c r="AR417" s="47">
        <f t="shared" si="49"/>
        <v>0.29</v>
      </c>
      <c r="AS417" s="46" t="s">
        <v>107</v>
      </c>
      <c r="AT417" s="46" t="s">
        <v>108</v>
      </c>
      <c r="AU417" s="46" t="s">
        <v>109</v>
      </c>
      <c r="AV417" s="46" t="s">
        <v>110</v>
      </c>
      <c r="AW417" s="46" t="s">
        <v>111</v>
      </c>
      <c r="AX417" s="48" t="s">
        <v>155</v>
      </c>
      <c r="AY417" s="49">
        <v>705.0</v>
      </c>
      <c r="AZ417" s="49">
        <v>952.0</v>
      </c>
      <c r="BA417" s="126">
        <f>BA414*3</f>
        <v>1980</v>
      </c>
      <c r="BB417" s="127">
        <v>40.0</v>
      </c>
      <c r="BC417" s="127">
        <v>80.0</v>
      </c>
      <c r="BD417" s="51">
        <v>0.2</v>
      </c>
      <c r="BE417" s="127">
        <f t="shared" si="67"/>
        <v>1096.2</v>
      </c>
      <c r="BF417" s="150"/>
      <c r="BG417" s="151">
        <f t="shared" si="72"/>
        <v>1579.8</v>
      </c>
      <c r="BH417" s="53">
        <f t="shared" si="52"/>
        <v>1332.8</v>
      </c>
      <c r="BI417" s="153">
        <f t="shared" si="53"/>
        <v>0.2882320744</v>
      </c>
      <c r="BJ417" s="47">
        <f t="shared" si="54"/>
        <v>0.2431673052</v>
      </c>
      <c r="BK417" s="55">
        <f t="shared" si="55"/>
        <v>0.29</v>
      </c>
      <c r="BL417" s="56">
        <f t="shared" si="56"/>
        <v>6191</v>
      </c>
      <c r="BM417" s="57">
        <f t="shared" si="57"/>
        <v>0.3070263285</v>
      </c>
      <c r="BN417" s="46">
        <f t="shared" si="58"/>
        <v>48.125</v>
      </c>
      <c r="BO417" s="46">
        <v>25.0</v>
      </c>
      <c r="BP417" s="46">
        <v>7.0</v>
      </c>
      <c r="BQ417" s="47">
        <v>1.25</v>
      </c>
      <c r="BR417" s="46">
        <f t="shared" si="59"/>
        <v>451.25</v>
      </c>
      <c r="BS417" s="46">
        <f t="shared" si="60"/>
        <v>500.75</v>
      </c>
      <c r="BT417" s="46" t="s">
        <v>2590</v>
      </c>
      <c r="BU417" s="65"/>
      <c r="BV417" s="59"/>
      <c r="BW417" s="59"/>
      <c r="BX417" s="60"/>
      <c r="BY417" s="61" t="str">
        <f t="shared" si="79"/>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BZ417" s="66" t="s">
        <v>3650</v>
      </c>
      <c r="CA417" s="59" t="s">
        <v>3651</v>
      </c>
      <c r="CB417" s="62"/>
      <c r="CC417" s="59"/>
    </row>
    <row r="418" ht="30.0" customHeight="1">
      <c r="A418" s="73"/>
      <c r="B418" s="136" t="s">
        <v>3652</v>
      </c>
      <c r="C418" s="68" t="str">
        <f>IF('Стоп-лист'!C$49 = "стоп", "стоп" , "")</f>
        <v>стоп</v>
      </c>
      <c r="D418" s="29">
        <f t="shared" si="80"/>
        <v>0</v>
      </c>
      <c r="E418" s="30" t="s">
        <v>3653</v>
      </c>
      <c r="F418" s="245" t="s">
        <v>3654</v>
      </c>
      <c r="G418" s="105" t="s">
        <v>3655</v>
      </c>
      <c r="H418" s="33">
        <v>11600.0</v>
      </c>
      <c r="I418" s="34">
        <v>0.37</v>
      </c>
      <c r="J418" s="35">
        <f t="shared" si="2"/>
        <v>7308</v>
      </c>
      <c r="K418" s="22" t="s">
        <v>3656</v>
      </c>
      <c r="L418" s="36" t="s">
        <v>84</v>
      </c>
      <c r="M418" s="36" t="s">
        <v>84</v>
      </c>
      <c r="N418" s="37" t="s">
        <v>85</v>
      </c>
      <c r="O418" s="38">
        <v>3000.0</v>
      </c>
      <c r="P418" s="38">
        <v>450.0</v>
      </c>
      <c r="Q418" s="38">
        <v>300.0</v>
      </c>
      <c r="R418" s="38">
        <v>550.0</v>
      </c>
      <c r="S418" s="70" t="s">
        <v>3657</v>
      </c>
      <c r="T418" s="70" t="s">
        <v>3598</v>
      </c>
      <c r="U418" s="38" t="s">
        <v>2296</v>
      </c>
      <c r="V418" s="38" t="s">
        <v>2296</v>
      </c>
      <c r="W418" s="38" t="s">
        <v>90</v>
      </c>
      <c r="X418" s="38">
        <v>405.0</v>
      </c>
      <c r="Y418" s="40">
        <v>4.0</v>
      </c>
      <c r="Z418" s="40">
        <v>1.45</v>
      </c>
      <c r="AA418" s="38" t="s">
        <v>92</v>
      </c>
      <c r="AB418" s="38" t="s">
        <v>93</v>
      </c>
      <c r="AC418" s="107" t="str">
        <f t="shared" si="65"/>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AD418" s="38" t="s">
        <v>95</v>
      </c>
      <c r="AE418" s="75" t="s">
        <v>3599</v>
      </c>
      <c r="AF418" s="70" t="s">
        <v>3600</v>
      </c>
      <c r="AG418" s="38" t="s">
        <v>98</v>
      </c>
      <c r="AH418" s="38" t="s">
        <v>99</v>
      </c>
      <c r="AI418" s="44" t="s">
        <v>100</v>
      </c>
      <c r="AJ418" s="44">
        <v>0.0</v>
      </c>
      <c r="AK418" s="63" t="str">
        <f t="shared" si="78"/>
        <v>https://getfile.dokpub.com/yandex/get/https://disk.yandex.ru/d/804w0JglcyZFFQ/v1.mp4</v>
      </c>
      <c r="AL418" s="46" t="s">
        <v>102</v>
      </c>
      <c r="AM418" s="46" t="s">
        <v>103</v>
      </c>
      <c r="AN418" s="46" t="s">
        <v>104</v>
      </c>
      <c r="AO418" s="46" t="s">
        <v>105</v>
      </c>
      <c r="AP418" s="46" t="s">
        <v>106</v>
      </c>
      <c r="AQ418" s="46">
        <f t="shared" si="48"/>
        <v>8236</v>
      </c>
      <c r="AR418" s="47">
        <f t="shared" si="49"/>
        <v>0.29</v>
      </c>
      <c r="AS418" s="46" t="s">
        <v>107</v>
      </c>
      <c r="AT418" s="46" t="s">
        <v>108</v>
      </c>
      <c r="AU418" s="46" t="s">
        <v>109</v>
      </c>
      <c r="AV418" s="46" t="s">
        <v>110</v>
      </c>
      <c r="AW418" s="46" t="s">
        <v>111</v>
      </c>
      <c r="AX418" s="48" t="s">
        <v>112</v>
      </c>
      <c r="AY418" s="49">
        <v>989.0</v>
      </c>
      <c r="AZ418" s="49">
        <v>1336.0</v>
      </c>
      <c r="BA418" s="126">
        <f>BA414*4</f>
        <v>2640</v>
      </c>
      <c r="BB418" s="127">
        <v>40.0</v>
      </c>
      <c r="BC418" s="127">
        <v>80.0</v>
      </c>
      <c r="BD418" s="51">
        <v>0.2</v>
      </c>
      <c r="BE418" s="127">
        <f t="shared" si="67"/>
        <v>1461.6</v>
      </c>
      <c r="BF418" s="150"/>
      <c r="BG418" s="151">
        <f t="shared" si="72"/>
        <v>2097.4</v>
      </c>
      <c r="BH418" s="53">
        <f t="shared" si="52"/>
        <v>1750.4</v>
      </c>
      <c r="BI418" s="153">
        <f t="shared" si="53"/>
        <v>0.2870005473</v>
      </c>
      <c r="BJ418" s="47">
        <f t="shared" si="54"/>
        <v>0.2395183361</v>
      </c>
      <c r="BK418" s="55">
        <f t="shared" si="55"/>
        <v>0.29</v>
      </c>
      <c r="BL418" s="56">
        <f t="shared" si="56"/>
        <v>8294</v>
      </c>
      <c r="BM418" s="57">
        <f t="shared" si="57"/>
        <v>0.3061490234</v>
      </c>
      <c r="BN418" s="46">
        <f t="shared" si="58"/>
        <v>74.25</v>
      </c>
      <c r="BO418" s="46">
        <v>25.0</v>
      </c>
      <c r="BP418" s="46">
        <v>7.0</v>
      </c>
      <c r="BQ418" s="47">
        <v>1.25</v>
      </c>
      <c r="BR418" s="46">
        <f t="shared" si="59"/>
        <v>678.75</v>
      </c>
      <c r="BS418" s="46">
        <f t="shared" si="60"/>
        <v>657.25</v>
      </c>
      <c r="BT418" s="46" t="s">
        <v>2597</v>
      </c>
      <c r="BU418" s="65"/>
      <c r="BV418" s="59"/>
      <c r="BW418" s="59"/>
      <c r="BX418" s="60"/>
      <c r="BY418" s="61" t="str">
        <f t="shared" si="79"/>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BZ418" s="66" t="s">
        <v>3658</v>
      </c>
      <c r="CA418" s="59" t="s">
        <v>3659</v>
      </c>
      <c r="CB418" s="62"/>
      <c r="CC418" s="59"/>
    </row>
    <row r="419" ht="30.0" customHeight="1">
      <c r="A419" s="73"/>
      <c r="B419" s="136" t="s">
        <v>3660</v>
      </c>
      <c r="C419" s="68" t="str">
        <f>IF('Стоп-лист'!C$49 = "стоп", "стоп" , "")</f>
        <v>стоп</v>
      </c>
      <c r="D419" s="29">
        <f t="shared" si="80"/>
        <v>0</v>
      </c>
      <c r="E419" s="30" t="s">
        <v>3661</v>
      </c>
      <c r="F419" s="245" t="s">
        <v>3662</v>
      </c>
      <c r="G419" s="105" t="s">
        <v>3663</v>
      </c>
      <c r="H419" s="33">
        <v>14500.0</v>
      </c>
      <c r="I419" s="34">
        <v>0.38</v>
      </c>
      <c r="J419" s="35">
        <f t="shared" si="2"/>
        <v>8990</v>
      </c>
      <c r="K419" s="22" t="s">
        <v>3664</v>
      </c>
      <c r="L419" s="36" t="s">
        <v>84</v>
      </c>
      <c r="M419" s="36" t="s">
        <v>84</v>
      </c>
      <c r="N419" s="37" t="s">
        <v>85</v>
      </c>
      <c r="O419" s="38">
        <v>3850.0</v>
      </c>
      <c r="P419" s="38">
        <v>500.0</v>
      </c>
      <c r="Q419" s="38">
        <v>300.0</v>
      </c>
      <c r="R419" s="38">
        <v>550.0</v>
      </c>
      <c r="S419" s="70" t="s">
        <v>3665</v>
      </c>
      <c r="T419" s="70" t="s">
        <v>3598</v>
      </c>
      <c r="U419" s="38" t="s">
        <v>2296</v>
      </c>
      <c r="V419" s="38" t="s">
        <v>2296</v>
      </c>
      <c r="W419" s="38" t="s">
        <v>90</v>
      </c>
      <c r="X419" s="38">
        <v>405.0</v>
      </c>
      <c r="Y419" s="40">
        <v>5.0</v>
      </c>
      <c r="Z419" s="40">
        <v>1.45</v>
      </c>
      <c r="AA419" s="38" t="s">
        <v>92</v>
      </c>
      <c r="AB419" s="38" t="s">
        <v>93</v>
      </c>
      <c r="AC419" s="107" t="str">
        <f t="shared" si="65"/>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AD419" s="38" t="s">
        <v>95</v>
      </c>
      <c r="AE419" s="75" t="s">
        <v>3599</v>
      </c>
      <c r="AF419" s="70" t="s">
        <v>3600</v>
      </c>
      <c r="AG419" s="38" t="s">
        <v>98</v>
      </c>
      <c r="AH419" s="38" t="s">
        <v>99</v>
      </c>
      <c r="AI419" s="44" t="s">
        <v>100</v>
      </c>
      <c r="AJ419" s="44">
        <v>0.0</v>
      </c>
      <c r="AK419" s="63" t="str">
        <f t="shared" si="78"/>
        <v>https://getfile.dokpub.com/yandex/get/https://disk.yandex.ru/d/804w0JglcyZFFQ/v1.mp4</v>
      </c>
      <c r="AL419" s="46" t="s">
        <v>102</v>
      </c>
      <c r="AM419" s="46" t="s">
        <v>103</v>
      </c>
      <c r="AN419" s="46" t="s">
        <v>104</v>
      </c>
      <c r="AO419" s="46" t="s">
        <v>105</v>
      </c>
      <c r="AP419" s="46" t="s">
        <v>106</v>
      </c>
      <c r="AQ419" s="46">
        <f t="shared" si="48"/>
        <v>10005</v>
      </c>
      <c r="AR419" s="47">
        <f t="shared" si="49"/>
        <v>0.31</v>
      </c>
      <c r="AS419" s="46" t="s">
        <v>107</v>
      </c>
      <c r="AT419" s="46" t="s">
        <v>108</v>
      </c>
      <c r="AU419" s="46" t="s">
        <v>109</v>
      </c>
      <c r="AV419" s="46" t="s">
        <v>110</v>
      </c>
      <c r="AW419" s="46" t="s">
        <v>111</v>
      </c>
      <c r="AX419" s="48" t="s">
        <v>155</v>
      </c>
      <c r="AY419" s="49">
        <v>1147.0</v>
      </c>
      <c r="AZ419" s="49">
        <v>1539.0</v>
      </c>
      <c r="BA419" s="126">
        <f>BA414*5</f>
        <v>3300</v>
      </c>
      <c r="BB419" s="127">
        <v>50.0</v>
      </c>
      <c r="BC419" s="127">
        <v>80.0</v>
      </c>
      <c r="BD419" s="51">
        <v>0.2</v>
      </c>
      <c r="BE419" s="127">
        <f t="shared" si="67"/>
        <v>1798</v>
      </c>
      <c r="BF419" s="150"/>
      <c r="BG419" s="151">
        <f t="shared" si="72"/>
        <v>2615</v>
      </c>
      <c r="BH419" s="53">
        <f t="shared" si="52"/>
        <v>2223</v>
      </c>
      <c r="BI419" s="153">
        <f t="shared" si="53"/>
        <v>0.2908787542</v>
      </c>
      <c r="BJ419" s="47">
        <f t="shared" si="54"/>
        <v>0.2472747497</v>
      </c>
      <c r="BK419" s="55">
        <f t="shared" si="55"/>
        <v>0.31</v>
      </c>
      <c r="BL419" s="56">
        <f t="shared" si="56"/>
        <v>10100</v>
      </c>
      <c r="BM419" s="57">
        <f t="shared" si="57"/>
        <v>0.308019802</v>
      </c>
      <c r="BN419" s="46">
        <f t="shared" si="58"/>
        <v>82.5</v>
      </c>
      <c r="BO419" s="46">
        <v>25.0</v>
      </c>
      <c r="BP419" s="46">
        <v>7.0</v>
      </c>
      <c r="BQ419" s="47">
        <v>1.25</v>
      </c>
      <c r="BR419" s="46">
        <f t="shared" si="59"/>
        <v>748.75</v>
      </c>
      <c r="BS419" s="46">
        <f t="shared" si="60"/>
        <v>790.25</v>
      </c>
      <c r="BT419" s="46" t="s">
        <v>2604</v>
      </c>
      <c r="BU419" s="65"/>
      <c r="BV419" s="59"/>
      <c r="BW419" s="59"/>
      <c r="BX419" s="60"/>
      <c r="BY419" s="61" t="str">
        <f t="shared" si="79"/>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BZ419" s="66" t="s">
        <v>3666</v>
      </c>
      <c r="CA419" s="59" t="s">
        <v>3667</v>
      </c>
      <c r="CB419" s="62"/>
      <c r="CC419" s="59"/>
    </row>
    <row r="420" ht="30.0" customHeight="1">
      <c r="A420" s="73"/>
      <c r="B420" s="136" t="s">
        <v>3668</v>
      </c>
      <c r="C420" s="68" t="str">
        <f>IF('Стоп-лист'!C$49 = "стоп", "стоп" , "")</f>
        <v>стоп</v>
      </c>
      <c r="D420" s="29">
        <f t="shared" si="80"/>
        <v>0</v>
      </c>
      <c r="E420" s="30" t="s">
        <v>3669</v>
      </c>
      <c r="F420" s="245" t="s">
        <v>3670</v>
      </c>
      <c r="G420" s="105" t="s">
        <v>3671</v>
      </c>
      <c r="H420" s="33">
        <v>17400.0</v>
      </c>
      <c r="I420" s="34">
        <v>0.38</v>
      </c>
      <c r="J420" s="35">
        <f t="shared" si="2"/>
        <v>10788</v>
      </c>
      <c r="K420" s="22" t="s">
        <v>3672</v>
      </c>
      <c r="L420" s="36" t="s">
        <v>84</v>
      </c>
      <c r="M420" s="36" t="s">
        <v>84</v>
      </c>
      <c r="N420" s="37" t="s">
        <v>85</v>
      </c>
      <c r="O420" s="72">
        <v>3500.0</v>
      </c>
      <c r="P420" s="72">
        <v>400.0</v>
      </c>
      <c r="Q420" s="72">
        <v>400.0</v>
      </c>
      <c r="R420" s="72">
        <v>600.0</v>
      </c>
      <c r="S420" s="70" t="s">
        <v>3673</v>
      </c>
      <c r="T420" s="70" t="s">
        <v>3598</v>
      </c>
      <c r="U420" s="38" t="s">
        <v>2296</v>
      </c>
      <c r="V420" s="38" t="s">
        <v>2296</v>
      </c>
      <c r="W420" s="38" t="s">
        <v>90</v>
      </c>
      <c r="X420" s="38">
        <v>405.0</v>
      </c>
      <c r="Y420" s="40">
        <v>6.0</v>
      </c>
      <c r="Z420" s="40">
        <v>1.45</v>
      </c>
      <c r="AA420" s="38" t="s">
        <v>92</v>
      </c>
      <c r="AB420" s="38" t="s">
        <v>93</v>
      </c>
      <c r="AC420" s="107" t="str">
        <f t="shared" si="65"/>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AD420" s="38" t="s">
        <v>95</v>
      </c>
      <c r="AE420" s="75" t="s">
        <v>3599</v>
      </c>
      <c r="AF420" s="70" t="s">
        <v>3600</v>
      </c>
      <c r="AG420" s="38" t="s">
        <v>98</v>
      </c>
      <c r="AH420" s="38" t="s">
        <v>99</v>
      </c>
      <c r="AI420" s="44" t="s">
        <v>100</v>
      </c>
      <c r="AJ420" s="44">
        <v>0.0</v>
      </c>
      <c r="AK420" s="63" t="str">
        <f t="shared" si="78"/>
        <v>https://getfile.dokpub.com/yandex/get/https://disk.yandex.ru/d/804w0JglcyZFFQ/v1.mp4</v>
      </c>
      <c r="AL420" s="46" t="s">
        <v>102</v>
      </c>
      <c r="AM420" s="46" t="s">
        <v>103</v>
      </c>
      <c r="AN420" s="46" t="s">
        <v>104</v>
      </c>
      <c r="AO420" s="46" t="s">
        <v>105</v>
      </c>
      <c r="AP420" s="46" t="s">
        <v>106</v>
      </c>
      <c r="AQ420" s="46">
        <f t="shared" si="48"/>
        <v>12006</v>
      </c>
      <c r="AR420" s="47">
        <f t="shared" si="49"/>
        <v>0.31</v>
      </c>
      <c r="AS420" s="46" t="s">
        <v>107</v>
      </c>
      <c r="AT420" s="46" t="s">
        <v>108</v>
      </c>
      <c r="AU420" s="46" t="s">
        <v>109</v>
      </c>
      <c r="AV420" s="46" t="s">
        <v>110</v>
      </c>
      <c r="AW420" s="46" t="s">
        <v>111</v>
      </c>
      <c r="AX420" s="48" t="s">
        <v>155</v>
      </c>
      <c r="AY420" s="49">
        <v>1358.0</v>
      </c>
      <c r="AZ420" s="49">
        <v>1864.0</v>
      </c>
      <c r="BA420" s="126">
        <f>BA414*6</f>
        <v>3960</v>
      </c>
      <c r="BB420" s="127">
        <v>50.0</v>
      </c>
      <c r="BC420" s="127">
        <v>80.0</v>
      </c>
      <c r="BD420" s="51">
        <v>0.2</v>
      </c>
      <c r="BE420" s="127">
        <f t="shared" si="67"/>
        <v>2157.6</v>
      </c>
      <c r="BF420" s="150"/>
      <c r="BG420" s="151">
        <f t="shared" si="72"/>
        <v>3182.4</v>
      </c>
      <c r="BH420" s="53">
        <f t="shared" si="52"/>
        <v>2676.4</v>
      </c>
      <c r="BI420" s="153">
        <f t="shared" si="53"/>
        <v>0.2949944383</v>
      </c>
      <c r="BJ420" s="47">
        <f t="shared" si="54"/>
        <v>0.2480904709</v>
      </c>
      <c r="BK420" s="55">
        <f t="shared" si="55"/>
        <v>0.31</v>
      </c>
      <c r="BL420" s="56">
        <f t="shared" si="56"/>
        <v>12106</v>
      </c>
      <c r="BM420" s="57">
        <f t="shared" si="57"/>
        <v>0.3081777631</v>
      </c>
      <c r="BN420" s="46">
        <f t="shared" si="58"/>
        <v>96</v>
      </c>
      <c r="BO420" s="46">
        <v>25.0</v>
      </c>
      <c r="BP420" s="46">
        <v>7.0</v>
      </c>
      <c r="BQ420" s="47">
        <v>1.25</v>
      </c>
      <c r="BR420" s="46">
        <f t="shared" si="59"/>
        <v>862.5</v>
      </c>
      <c r="BS420" s="46">
        <f t="shared" si="60"/>
        <v>1001.5</v>
      </c>
      <c r="BT420" s="46" t="s">
        <v>2611</v>
      </c>
      <c r="BU420" s="65"/>
      <c r="BV420" s="59"/>
      <c r="BW420" s="59"/>
      <c r="BX420" s="60"/>
      <c r="BY420" s="61" t="str">
        <f t="shared" si="79"/>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BZ420" s="66" t="s">
        <v>3674</v>
      </c>
      <c r="CA420" s="59" t="s">
        <v>3675</v>
      </c>
      <c r="CB420" s="62"/>
      <c r="CC420" s="59"/>
    </row>
    <row r="421" ht="30.0" customHeight="1">
      <c r="A421" s="73"/>
      <c r="B421" s="136" t="s">
        <v>3676</v>
      </c>
      <c r="C421" s="68" t="str">
        <f>IF('Стоп-лист'!C$49 = "стоп", "стоп" , "")</f>
        <v>стоп</v>
      </c>
      <c r="D421" s="29">
        <f t="shared" si="80"/>
        <v>0</v>
      </c>
      <c r="E421" s="30" t="s">
        <v>3677</v>
      </c>
      <c r="F421" s="245" t="s">
        <v>3678</v>
      </c>
      <c r="G421" s="212" t="s">
        <v>3679</v>
      </c>
      <c r="H421" s="33">
        <v>20300.0</v>
      </c>
      <c r="I421" s="34">
        <v>0.38999999999999996</v>
      </c>
      <c r="J421" s="35">
        <f t="shared" si="2"/>
        <v>12383</v>
      </c>
      <c r="K421" s="22" t="s">
        <v>3680</v>
      </c>
      <c r="L421" s="36" t="s">
        <v>84</v>
      </c>
      <c r="M421" s="36" t="s">
        <v>84</v>
      </c>
      <c r="N421" s="37" t="s">
        <v>85</v>
      </c>
      <c r="O421" s="72">
        <v>4200.0</v>
      </c>
      <c r="P421" s="72">
        <v>400.0</v>
      </c>
      <c r="Q421" s="72">
        <v>400.0</v>
      </c>
      <c r="R421" s="72">
        <v>600.0</v>
      </c>
      <c r="S421" s="70" t="s">
        <v>3681</v>
      </c>
      <c r="T421" s="70" t="s">
        <v>3598</v>
      </c>
      <c r="U421" s="38" t="s">
        <v>2296</v>
      </c>
      <c r="V421" s="38" t="s">
        <v>2296</v>
      </c>
      <c r="W421" s="38" t="s">
        <v>90</v>
      </c>
      <c r="X421" s="38">
        <v>405.0</v>
      </c>
      <c r="Y421" s="40">
        <v>7.0</v>
      </c>
      <c r="Z421" s="40">
        <v>1.45</v>
      </c>
      <c r="AA421" s="38" t="s">
        <v>92</v>
      </c>
      <c r="AB421" s="38" t="s">
        <v>93</v>
      </c>
      <c r="AC421" s="107" t="str">
        <f t="shared" si="65"/>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AD421" s="38" t="s">
        <v>95</v>
      </c>
      <c r="AE421" s="75" t="s">
        <v>3599</v>
      </c>
      <c r="AF421" s="70" t="s">
        <v>3600</v>
      </c>
      <c r="AG421" s="38" t="s">
        <v>98</v>
      </c>
      <c r="AH421" s="38" t="s">
        <v>99</v>
      </c>
      <c r="AI421" s="44" t="s">
        <v>100</v>
      </c>
      <c r="AJ421" s="44">
        <v>0.0</v>
      </c>
      <c r="AK421" s="63" t="str">
        <f t="shared" si="78"/>
        <v>https://getfile.dokpub.com/yandex/get/https://disk.yandex.ru/d/804w0JglcyZFFQ/v1.mp4</v>
      </c>
      <c r="AL421" s="46" t="s">
        <v>102</v>
      </c>
      <c r="AM421" s="46" t="s">
        <v>103</v>
      </c>
      <c r="AN421" s="46" t="s">
        <v>104</v>
      </c>
      <c r="AO421" s="46" t="s">
        <v>105</v>
      </c>
      <c r="AP421" s="46" t="s">
        <v>106</v>
      </c>
      <c r="AQ421" s="46">
        <f t="shared" si="48"/>
        <v>14007</v>
      </c>
      <c r="AR421" s="47">
        <f t="shared" si="49"/>
        <v>0.31</v>
      </c>
      <c r="AS421" s="46" t="s">
        <v>107</v>
      </c>
      <c r="AT421" s="46" t="s">
        <v>108</v>
      </c>
      <c r="AU421" s="46" t="s">
        <v>109</v>
      </c>
      <c r="AV421" s="46" t="s">
        <v>110</v>
      </c>
      <c r="AW421" s="46" t="s">
        <v>111</v>
      </c>
      <c r="AX421" s="48" t="s">
        <v>155</v>
      </c>
      <c r="AY421" s="49">
        <v>1568.0</v>
      </c>
      <c r="AZ421" s="49">
        <v>2190.0</v>
      </c>
      <c r="BA421" s="126">
        <f>BA414*7</f>
        <v>4620</v>
      </c>
      <c r="BB421" s="127">
        <v>50.0</v>
      </c>
      <c r="BC421" s="127">
        <v>80.0</v>
      </c>
      <c r="BD421" s="51">
        <v>0.2</v>
      </c>
      <c r="BE421" s="127">
        <f t="shared" si="67"/>
        <v>2476.6</v>
      </c>
      <c r="BF421" s="150"/>
      <c r="BG421" s="151">
        <f t="shared" si="72"/>
        <v>3588.4</v>
      </c>
      <c r="BH421" s="53">
        <f t="shared" si="52"/>
        <v>2966.4</v>
      </c>
      <c r="BI421" s="153">
        <f t="shared" si="53"/>
        <v>0.2897843818</v>
      </c>
      <c r="BJ421" s="47">
        <f t="shared" si="54"/>
        <v>0.2395542276</v>
      </c>
      <c r="BK421" s="55">
        <f t="shared" si="55"/>
        <v>0.31</v>
      </c>
      <c r="BL421" s="56">
        <f t="shared" si="56"/>
        <v>14054</v>
      </c>
      <c r="BM421" s="57">
        <f t="shared" si="57"/>
        <v>0.3061904084</v>
      </c>
      <c r="BN421" s="46">
        <f t="shared" si="58"/>
        <v>96</v>
      </c>
      <c r="BO421" s="46">
        <v>25.0</v>
      </c>
      <c r="BP421" s="46">
        <v>7.0</v>
      </c>
      <c r="BQ421" s="47">
        <v>1.25</v>
      </c>
      <c r="BR421" s="46">
        <f t="shared" si="59"/>
        <v>862.5</v>
      </c>
      <c r="BS421" s="46">
        <f t="shared" si="60"/>
        <v>1327.5</v>
      </c>
      <c r="BT421" s="46" t="s">
        <v>2618</v>
      </c>
      <c r="BU421" s="65"/>
      <c r="BV421" s="59"/>
      <c r="BW421" s="59"/>
      <c r="BX421" s="60"/>
      <c r="BY421" s="61" t="str">
        <f t="shared" si="79"/>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BZ421" s="66" t="s">
        <v>3682</v>
      </c>
      <c r="CA421" s="59" t="s">
        <v>3683</v>
      </c>
      <c r="CB421" s="62"/>
      <c r="CC421" s="59"/>
    </row>
    <row r="422" ht="30.0" customHeight="1">
      <c r="A422" s="73"/>
      <c r="B422" s="94" t="s">
        <v>3684</v>
      </c>
      <c r="C422" s="68"/>
      <c r="D422" s="29"/>
      <c r="E422" s="30" t="s">
        <v>3685</v>
      </c>
      <c r="F422" s="245" t="s">
        <v>3686</v>
      </c>
      <c r="G422" s="158" t="s">
        <v>3687</v>
      </c>
      <c r="H422" s="33"/>
      <c r="I422" s="34"/>
      <c r="J422" s="35"/>
      <c r="K422" s="22" t="s">
        <v>3688</v>
      </c>
      <c r="L422" s="36" t="s">
        <v>84</v>
      </c>
      <c r="M422" s="36" t="s">
        <v>84</v>
      </c>
      <c r="N422" s="37" t="s">
        <v>85</v>
      </c>
      <c r="O422" s="72">
        <v>4900.0</v>
      </c>
      <c r="P422" s="72">
        <v>400.0</v>
      </c>
      <c r="Q422" s="72">
        <v>400.0</v>
      </c>
      <c r="R422" s="72">
        <v>600.0</v>
      </c>
      <c r="S422" s="70" t="s">
        <v>3689</v>
      </c>
      <c r="T422" s="70" t="s">
        <v>3598</v>
      </c>
      <c r="U422" s="38" t="s">
        <v>2296</v>
      </c>
      <c r="V422" s="38" t="s">
        <v>2296</v>
      </c>
      <c r="W422" s="38" t="s">
        <v>90</v>
      </c>
      <c r="X422" s="38">
        <v>405.0</v>
      </c>
      <c r="Y422" s="40">
        <v>10.0</v>
      </c>
      <c r="Z422" s="40">
        <v>1.45</v>
      </c>
      <c r="AA422" s="38" t="s">
        <v>92</v>
      </c>
      <c r="AB422" s="38" t="s">
        <v>93</v>
      </c>
      <c r="AC422" s="107" t="str">
        <f t="shared" si="65"/>
        <v>https://getfile.dokpub.com/yandex/get/https://disk.yandex.ru/d/X5jI3m4u3YZR0w/1.jpg, https://getfile.dokpub.com/yandex/get/https://disk.yandex.ru/d/X5jI3m4u3YZR0w/2.jpg, https://getfile.dokpub.com/yandex/get/https://disk.yandex.ru/d/X5jI3m4u3YZR0w/3.jpg, https://getfile.dokpub.com/yandex/get/https://disk.yandex.ru/d/X5jI3m4u3YZR0w/4.jpg, https://getfile.dokpub.com/yandex/get/https://disk.yandex.ru/d/X5jI3m4u3YZR0w/5.jpg</v>
      </c>
      <c r="AD422" s="38" t="s">
        <v>95</v>
      </c>
      <c r="AE422" s="75" t="s">
        <v>3599</v>
      </c>
      <c r="AF422" s="70" t="s">
        <v>3600</v>
      </c>
      <c r="AG422" s="38" t="s">
        <v>98</v>
      </c>
      <c r="AH422" s="38" t="s">
        <v>99</v>
      </c>
      <c r="AI422" s="44" t="s">
        <v>100</v>
      </c>
      <c r="AJ422" s="44">
        <v>0.0</v>
      </c>
      <c r="AK422" s="63" t="str">
        <f t="shared" si="78"/>
        <v>https://getfile.dokpub.com/yandex/get/https://disk.yandex.ru/d/804w0JglcyZFFQ/v1.mp4</v>
      </c>
      <c r="AL422" s="46" t="s">
        <v>786</v>
      </c>
      <c r="AM422" s="46" t="s">
        <v>103</v>
      </c>
      <c r="AN422" s="46" t="s">
        <v>104</v>
      </c>
      <c r="AO422" s="46" t="s">
        <v>105</v>
      </c>
      <c r="AP422" s="46" t="s">
        <v>106</v>
      </c>
      <c r="AQ422" s="46">
        <f t="shared" si="48"/>
        <v>0</v>
      </c>
      <c r="AR422" s="47" t="str">
        <f t="shared" si="49"/>
        <v/>
      </c>
      <c r="AS422" s="46" t="s">
        <v>107</v>
      </c>
      <c r="AT422" s="46" t="s">
        <v>108</v>
      </c>
      <c r="AU422" s="46" t="s">
        <v>109</v>
      </c>
      <c r="AV422" s="46" t="s">
        <v>110</v>
      </c>
      <c r="AW422" s="46" t="s">
        <v>786</v>
      </c>
      <c r="AX422" s="48" t="s">
        <v>155</v>
      </c>
      <c r="AY422" s="49" t="s">
        <v>1413</v>
      </c>
      <c r="AZ422" s="49" t="s">
        <v>1413</v>
      </c>
      <c r="BA422" s="36">
        <f>BA414*10</f>
        <v>6600</v>
      </c>
      <c r="BB422" s="116">
        <v>100.0</v>
      </c>
      <c r="BC422" s="116">
        <v>100.0</v>
      </c>
      <c r="BD422" s="51">
        <v>0.2</v>
      </c>
      <c r="BE422" s="128"/>
      <c r="BF422" s="247"/>
      <c r="BG422" s="248"/>
      <c r="BH422" s="58" t="str">
        <f t="shared" si="52"/>
        <v>#VALUE!</v>
      </c>
      <c r="BI422" s="249"/>
      <c r="BJ422" s="55" t="str">
        <f t="shared" si="54"/>
        <v>#VALUE!</v>
      </c>
      <c r="BK422" s="55" t="str">
        <f t="shared" si="55"/>
        <v/>
      </c>
      <c r="BL422" s="56" t="str">
        <f t="shared" si="56"/>
        <v>#VALUE!</v>
      </c>
      <c r="BM422" s="57" t="str">
        <f t="shared" si="57"/>
        <v>#VALUE!</v>
      </c>
      <c r="BN422" s="46">
        <f t="shared" si="58"/>
        <v>96</v>
      </c>
      <c r="BO422" s="46">
        <v>25.0</v>
      </c>
      <c r="BP422" s="46">
        <v>7.0</v>
      </c>
      <c r="BQ422" s="47">
        <v>1.25</v>
      </c>
      <c r="BR422" s="46">
        <f t="shared" si="59"/>
        <v>862.5</v>
      </c>
      <c r="BS422" s="46" t="str">
        <f t="shared" si="60"/>
        <v>#VALUE!</v>
      </c>
      <c r="BT422" s="46" t="s">
        <v>3090</v>
      </c>
      <c r="BU422" s="65"/>
      <c r="BV422" s="65"/>
      <c r="BW422" s="65"/>
      <c r="BX422" s="60"/>
      <c r="BY422" s="61"/>
      <c r="BZ422" s="66"/>
      <c r="CA422" s="59"/>
      <c r="CB422" s="62"/>
      <c r="CC422" s="59"/>
    </row>
    <row r="423" ht="30.0" customHeight="1">
      <c r="A423" s="73"/>
      <c r="B423" s="136" t="s">
        <v>3690</v>
      </c>
      <c r="C423" s="28" t="str">
        <f>IF(C425 = "стоп", "стоп" , "")</f>
        <v>стоп</v>
      </c>
      <c r="D423" s="29">
        <f t="shared" ref="D423:D478" si="81">IF(C423="",50,0)</f>
        <v>0</v>
      </c>
      <c r="E423" s="30" t="s">
        <v>3691</v>
      </c>
      <c r="F423" s="140" t="s">
        <v>3692</v>
      </c>
      <c r="G423" s="105" t="s">
        <v>3693</v>
      </c>
      <c r="H423" s="33">
        <v>700.0</v>
      </c>
      <c r="I423" s="34">
        <v>0.36</v>
      </c>
      <c r="J423" s="35">
        <f t="shared" ref="J423:J490" si="82">ROUND(H423*(1-I423),0)</f>
        <v>448</v>
      </c>
      <c r="K423" s="22" t="s">
        <v>3694</v>
      </c>
      <c r="L423" s="36" t="s">
        <v>84</v>
      </c>
      <c r="M423" s="36" t="s">
        <v>84</v>
      </c>
      <c r="N423" s="37" t="s">
        <v>85</v>
      </c>
      <c r="O423" s="38">
        <v>120.0</v>
      </c>
      <c r="P423" s="38">
        <v>130.0</v>
      </c>
      <c r="Q423" s="38">
        <v>90.0</v>
      </c>
      <c r="R423" s="38">
        <v>150.0</v>
      </c>
      <c r="S423" s="43" t="s">
        <v>3695</v>
      </c>
      <c r="T423" s="70" t="s">
        <v>3696</v>
      </c>
      <c r="U423" s="38" t="s">
        <v>3697</v>
      </c>
      <c r="V423" s="38" t="s">
        <v>89</v>
      </c>
      <c r="W423" s="38" t="s">
        <v>491</v>
      </c>
      <c r="X423" s="38">
        <v>395.0</v>
      </c>
      <c r="Y423" s="40" t="s">
        <v>91</v>
      </c>
      <c r="Z423" s="40" t="s">
        <v>1940</v>
      </c>
      <c r="AA423" s="38" t="s">
        <v>92</v>
      </c>
      <c r="AB423" s="38" t="s">
        <v>93</v>
      </c>
      <c r="AC423" s="107" t="str">
        <f t="shared" si="65"/>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AD423" s="38" t="s">
        <v>95</v>
      </c>
      <c r="AE423" s="75" t="s">
        <v>3698</v>
      </c>
      <c r="AF423" s="70" t="s">
        <v>3699</v>
      </c>
      <c r="AG423" s="38" t="s">
        <v>98</v>
      </c>
      <c r="AH423" s="38" t="s">
        <v>99</v>
      </c>
      <c r="AI423" s="44" t="s">
        <v>100</v>
      </c>
      <c r="AJ423" s="44">
        <v>0.0</v>
      </c>
      <c r="AK423" s="63" t="str">
        <f t="shared" si="78"/>
        <v>https://getfile.dokpub.com/yandex/get/https://disk.yandex.ru/d/ETHvCzVJ7F_LMQ/v1.mp4</v>
      </c>
      <c r="AL423" s="46" t="s">
        <v>102</v>
      </c>
      <c r="AM423" s="46" t="s">
        <v>103</v>
      </c>
      <c r="AN423" s="46" t="s">
        <v>104</v>
      </c>
      <c r="AO423" s="46" t="s">
        <v>105</v>
      </c>
      <c r="AP423" s="46" t="s">
        <v>106</v>
      </c>
      <c r="AQ423" s="46">
        <f t="shared" si="48"/>
        <v>560</v>
      </c>
      <c r="AR423" s="47">
        <f t="shared" si="49"/>
        <v>0.2</v>
      </c>
      <c r="AS423" s="46" t="s">
        <v>107</v>
      </c>
      <c r="AT423" s="46" t="s">
        <v>108</v>
      </c>
      <c r="AU423" s="46" t="s">
        <v>109</v>
      </c>
      <c r="AV423" s="46" t="s">
        <v>110</v>
      </c>
      <c r="AW423" s="46" t="s">
        <v>111</v>
      </c>
      <c r="AX423" s="48" t="s">
        <v>112</v>
      </c>
      <c r="AY423" s="49">
        <v>83.0</v>
      </c>
      <c r="AZ423" s="49">
        <v>140.0</v>
      </c>
      <c r="BA423" s="86">
        <f>IFERROR(__xludf.DUMMYFUNCTION("IMPORTRANGE(""https://docs.google.com/spreadsheets/d/1K9FdSDDcIaIccULM3XeD8ehMwbjQB3kapl3RppOhYx4/edit?usp=sharing"",""D33"")"),126.0)</f>
        <v>126</v>
      </c>
      <c r="BB423" s="123">
        <v>10.0</v>
      </c>
      <c r="BC423" s="123">
        <v>10.0</v>
      </c>
      <c r="BD423" s="51">
        <v>0.2</v>
      </c>
      <c r="BE423" s="123">
        <f t="shared" ref="BE423:BE516" si="83">J423*BD423</f>
        <v>89.6</v>
      </c>
      <c r="BF423" s="147"/>
      <c r="BG423" s="148">
        <f t="shared" ref="BG423:BG491" si="84">J423-AY423-BA423-BB423-BC423-BE423-BF423</f>
        <v>129.4</v>
      </c>
      <c r="BH423" s="53">
        <f t="shared" si="52"/>
        <v>72.4</v>
      </c>
      <c r="BI423" s="149">
        <f t="shared" ref="BI423:BI491" si="85">BG423/J423</f>
        <v>0.2888392857</v>
      </c>
      <c r="BJ423" s="47">
        <f t="shared" si="54"/>
        <v>0.1616071429</v>
      </c>
      <c r="BK423" s="55">
        <f t="shared" si="55"/>
        <v>0.2</v>
      </c>
      <c r="BL423" s="56">
        <f t="shared" si="56"/>
        <v>560</v>
      </c>
      <c r="BM423" s="57">
        <f t="shared" si="57"/>
        <v>0.2892857143</v>
      </c>
      <c r="BN423" s="46">
        <f t="shared" si="58"/>
        <v>1.755</v>
      </c>
      <c r="BO423" s="46">
        <v>25.0</v>
      </c>
      <c r="BP423" s="46">
        <v>7.0</v>
      </c>
      <c r="BQ423" s="47">
        <v>1.25</v>
      </c>
      <c r="BR423" s="46">
        <f t="shared" si="59"/>
        <v>40</v>
      </c>
      <c r="BS423" s="46">
        <f t="shared" si="60"/>
        <v>100</v>
      </c>
      <c r="BT423" s="46" t="s">
        <v>2538</v>
      </c>
      <c r="BU423" s="124"/>
      <c r="BV423" s="125" t="str">
        <f>IFERROR(__xludf.DUMMYFUNCTION("IMPORTRANGE(""https://docs.google.com/spreadsheets/d/1K9FdSDDcIaIccULM3XeD8ehMwbjQB3kapl3RppOhYx4/edit?usp=sharing"",""B33"")"),"ИД-220")</f>
        <v>ИД-220</v>
      </c>
      <c r="BW423" s="59"/>
      <c r="BX423" s="60"/>
      <c r="BY423" s="61" t="str">
        <f t="shared" ref="BY423:BY472" si="86">"https://getfile.dokpub.com/yandex/get/"&amp;S423&amp;"/1.jpg"&amp;", "&amp;"https://getfile.dokpub.com/yandex/get/"&amp;S423&amp;"/2.jpg"&amp;", "&amp;"https://getfile.dokpub.com/yandex/get/"&amp;S423&amp;"/3.jpg"&amp;", "&amp;"https://getfile.dokpub.com/yandex/get/"&amp;S423&amp;"/4.jpg"&amp;", "&amp;"https://getfile.dokpub.com/yandex/get/"&amp;S423&amp;"/5.jpg"</f>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BZ423" s="66" t="s">
        <v>3700</v>
      </c>
      <c r="CA423" s="59" t="s">
        <v>3701</v>
      </c>
      <c r="CB423" s="62"/>
      <c r="CC423" s="59"/>
    </row>
    <row r="424" ht="30.0" customHeight="1">
      <c r="A424" s="73"/>
      <c r="B424" s="136" t="s">
        <v>3702</v>
      </c>
      <c r="C424" s="28" t="str">
        <f>IF(C425 = "стоп", "стоп" , "")</f>
        <v>стоп</v>
      </c>
      <c r="D424" s="29">
        <f t="shared" si="81"/>
        <v>0</v>
      </c>
      <c r="E424" s="30" t="s">
        <v>3703</v>
      </c>
      <c r="F424" s="140" t="s">
        <v>3704</v>
      </c>
      <c r="G424" s="105" t="s">
        <v>3705</v>
      </c>
      <c r="H424" s="33">
        <v>1100.0</v>
      </c>
      <c r="I424" s="34">
        <v>0.31999999999999995</v>
      </c>
      <c r="J424" s="35">
        <f t="shared" si="82"/>
        <v>748</v>
      </c>
      <c r="K424" s="22" t="s">
        <v>3706</v>
      </c>
      <c r="L424" s="36" t="s">
        <v>84</v>
      </c>
      <c r="M424" s="36" t="s">
        <v>84</v>
      </c>
      <c r="N424" s="37" t="s">
        <v>85</v>
      </c>
      <c r="O424" s="38">
        <v>220.0</v>
      </c>
      <c r="P424" s="38">
        <v>150.0</v>
      </c>
      <c r="Q424" s="38">
        <v>100.0</v>
      </c>
      <c r="R424" s="38">
        <v>250.0</v>
      </c>
      <c r="S424" s="43" t="s">
        <v>3707</v>
      </c>
      <c r="T424" s="70" t="s">
        <v>3696</v>
      </c>
      <c r="U424" s="38" t="s">
        <v>3697</v>
      </c>
      <c r="V424" s="38" t="s">
        <v>89</v>
      </c>
      <c r="W424" s="38" t="s">
        <v>491</v>
      </c>
      <c r="X424" s="38">
        <v>395.0</v>
      </c>
      <c r="Y424" s="40" t="s">
        <v>91</v>
      </c>
      <c r="Z424" s="38" t="s">
        <v>3517</v>
      </c>
      <c r="AA424" s="38" t="s">
        <v>92</v>
      </c>
      <c r="AB424" s="38" t="s">
        <v>93</v>
      </c>
      <c r="AC424" s="107" t="str">
        <f t="shared" si="65"/>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AD424" s="38" t="s">
        <v>95</v>
      </c>
      <c r="AE424" s="75" t="s">
        <v>3698</v>
      </c>
      <c r="AF424" s="70" t="s">
        <v>3699</v>
      </c>
      <c r="AG424" s="38" t="s">
        <v>98</v>
      </c>
      <c r="AH424" s="38" t="s">
        <v>99</v>
      </c>
      <c r="AI424" s="44" t="s">
        <v>100</v>
      </c>
      <c r="AJ424" s="44">
        <v>0.0</v>
      </c>
      <c r="AK424" s="63" t="str">
        <f t="shared" si="78"/>
        <v>https://getfile.dokpub.com/yandex/get/https://disk.yandex.ru/d/ETHvCzVJ7F_LMQ/v1.mp4</v>
      </c>
      <c r="AL424" s="46" t="s">
        <v>102</v>
      </c>
      <c r="AM424" s="46" t="s">
        <v>103</v>
      </c>
      <c r="AN424" s="46" t="s">
        <v>104</v>
      </c>
      <c r="AO424" s="46" t="s">
        <v>105</v>
      </c>
      <c r="AP424" s="46" t="s">
        <v>106</v>
      </c>
      <c r="AQ424" s="46">
        <f t="shared" si="48"/>
        <v>869</v>
      </c>
      <c r="AR424" s="47">
        <f t="shared" si="49"/>
        <v>0.21</v>
      </c>
      <c r="AS424" s="46" t="s">
        <v>107</v>
      </c>
      <c r="AT424" s="46" t="s">
        <v>108</v>
      </c>
      <c r="AU424" s="46" t="s">
        <v>109</v>
      </c>
      <c r="AV424" s="46" t="s">
        <v>110</v>
      </c>
      <c r="AW424" s="46" t="s">
        <v>111</v>
      </c>
      <c r="AX424" s="48" t="s">
        <v>112</v>
      </c>
      <c r="AY424" s="49">
        <v>107.0</v>
      </c>
      <c r="AZ424" s="49">
        <v>167.0</v>
      </c>
      <c r="BA424" s="126">
        <f>BA423*2</f>
        <v>252</v>
      </c>
      <c r="BB424" s="127">
        <v>10.0</v>
      </c>
      <c r="BC424" s="127">
        <v>10.0</v>
      </c>
      <c r="BD424" s="51">
        <v>0.2</v>
      </c>
      <c r="BE424" s="127">
        <f t="shared" si="83"/>
        <v>149.6</v>
      </c>
      <c r="BF424" s="150"/>
      <c r="BG424" s="151">
        <f t="shared" si="84"/>
        <v>219.4</v>
      </c>
      <c r="BH424" s="53">
        <f t="shared" si="52"/>
        <v>159.4</v>
      </c>
      <c r="BI424" s="152">
        <f t="shared" si="85"/>
        <v>0.293315508</v>
      </c>
      <c r="BJ424" s="47">
        <f t="shared" si="54"/>
        <v>0.2131016043</v>
      </c>
      <c r="BK424" s="55">
        <f t="shared" si="55"/>
        <v>0.21</v>
      </c>
      <c r="BL424" s="56">
        <f t="shared" si="56"/>
        <v>878</v>
      </c>
      <c r="BM424" s="57">
        <f t="shared" si="57"/>
        <v>0.3</v>
      </c>
      <c r="BN424" s="46">
        <f t="shared" si="58"/>
        <v>3.75</v>
      </c>
      <c r="BO424" s="46">
        <v>25.0</v>
      </c>
      <c r="BP424" s="46">
        <v>7.0</v>
      </c>
      <c r="BQ424" s="47">
        <v>1.25</v>
      </c>
      <c r="BR424" s="46">
        <f t="shared" si="59"/>
        <v>57.5</v>
      </c>
      <c r="BS424" s="46">
        <f t="shared" si="60"/>
        <v>109.5</v>
      </c>
      <c r="BT424" s="46" t="s">
        <v>2547</v>
      </c>
      <c r="BU424" s="65"/>
      <c r="BV424" s="59"/>
      <c r="BW424" s="59"/>
      <c r="BX424" s="60"/>
      <c r="BY424" s="61" t="str">
        <f t="shared" si="86"/>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BZ424" s="66" t="s">
        <v>3708</v>
      </c>
      <c r="CA424" s="59" t="s">
        <v>3709</v>
      </c>
      <c r="CB424" s="62"/>
      <c r="CC424" s="59"/>
    </row>
    <row r="425" ht="30.0" customHeight="1">
      <c r="A425" s="73"/>
      <c r="B425" s="136" t="s">
        <v>3710</v>
      </c>
      <c r="C425" s="68" t="str">
        <f>IF('Стоп-лист'!D$22 = "стоп", "стоп" , "")</f>
        <v>стоп</v>
      </c>
      <c r="D425" s="29">
        <f t="shared" si="81"/>
        <v>0</v>
      </c>
      <c r="E425" s="30" t="s">
        <v>3711</v>
      </c>
      <c r="F425" s="140" t="s">
        <v>3712</v>
      </c>
      <c r="G425" s="105" t="s">
        <v>3713</v>
      </c>
      <c r="H425" s="33">
        <v>1600.0</v>
      </c>
      <c r="I425" s="34">
        <v>0.35</v>
      </c>
      <c r="J425" s="35">
        <f t="shared" si="82"/>
        <v>1040</v>
      </c>
      <c r="K425" s="22" t="s">
        <v>3714</v>
      </c>
      <c r="L425" s="36" t="s">
        <v>84</v>
      </c>
      <c r="M425" s="36" t="s">
        <v>84</v>
      </c>
      <c r="N425" s="37" t="s">
        <v>85</v>
      </c>
      <c r="O425" s="38">
        <v>360.0</v>
      </c>
      <c r="P425" s="38">
        <v>200.0</v>
      </c>
      <c r="Q425" s="38">
        <v>100.0</v>
      </c>
      <c r="R425" s="38">
        <v>250.0</v>
      </c>
      <c r="S425" s="43" t="s">
        <v>3715</v>
      </c>
      <c r="T425" s="70" t="s">
        <v>3696</v>
      </c>
      <c r="U425" s="38" t="s">
        <v>3697</v>
      </c>
      <c r="V425" s="38" t="s">
        <v>89</v>
      </c>
      <c r="W425" s="38" t="s">
        <v>491</v>
      </c>
      <c r="X425" s="38">
        <v>395.0</v>
      </c>
      <c r="Y425" s="40" t="s">
        <v>91</v>
      </c>
      <c r="Z425" s="40">
        <v>1.45</v>
      </c>
      <c r="AA425" s="38" t="s">
        <v>92</v>
      </c>
      <c r="AB425" s="38" t="s">
        <v>93</v>
      </c>
      <c r="AC425" s="107" t="str">
        <f t="shared" si="65"/>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AD425" s="38" t="s">
        <v>95</v>
      </c>
      <c r="AE425" s="75" t="s">
        <v>3698</v>
      </c>
      <c r="AF425" s="70" t="s">
        <v>3699</v>
      </c>
      <c r="AG425" s="38" t="s">
        <v>98</v>
      </c>
      <c r="AH425" s="38" t="s">
        <v>99</v>
      </c>
      <c r="AI425" s="44" t="s">
        <v>100</v>
      </c>
      <c r="AJ425" s="44">
        <v>0.0</v>
      </c>
      <c r="AK425" s="63" t="str">
        <f t="shared" si="78"/>
        <v>https://getfile.dokpub.com/yandex/get/https://disk.yandex.ru/d/ETHvCzVJ7F_LMQ/v1.mp4</v>
      </c>
      <c r="AL425" s="46" t="s">
        <v>102</v>
      </c>
      <c r="AM425" s="46" t="s">
        <v>103</v>
      </c>
      <c r="AN425" s="46" t="s">
        <v>104</v>
      </c>
      <c r="AO425" s="46" t="s">
        <v>105</v>
      </c>
      <c r="AP425" s="46" t="s">
        <v>106</v>
      </c>
      <c r="AQ425" s="46">
        <f t="shared" si="48"/>
        <v>1200</v>
      </c>
      <c r="AR425" s="47">
        <f t="shared" si="49"/>
        <v>0.25</v>
      </c>
      <c r="AS425" s="46" t="s">
        <v>107</v>
      </c>
      <c r="AT425" s="46" t="s">
        <v>108</v>
      </c>
      <c r="AU425" s="46" t="s">
        <v>109</v>
      </c>
      <c r="AV425" s="46" t="s">
        <v>110</v>
      </c>
      <c r="AW425" s="46" t="s">
        <v>111</v>
      </c>
      <c r="AX425" s="48" t="s">
        <v>112</v>
      </c>
      <c r="AY425" s="49">
        <v>126.0</v>
      </c>
      <c r="AZ425" s="49">
        <v>189.0</v>
      </c>
      <c r="BA425" s="126">
        <f>BA423*3</f>
        <v>378</v>
      </c>
      <c r="BB425" s="127">
        <v>15.0</v>
      </c>
      <c r="BC425" s="127">
        <v>15.0</v>
      </c>
      <c r="BD425" s="51">
        <v>0.2</v>
      </c>
      <c r="BE425" s="127">
        <f t="shared" si="83"/>
        <v>208</v>
      </c>
      <c r="BF425" s="150"/>
      <c r="BG425" s="151">
        <f t="shared" si="84"/>
        <v>298</v>
      </c>
      <c r="BH425" s="53">
        <f t="shared" si="52"/>
        <v>235</v>
      </c>
      <c r="BI425" s="153">
        <f t="shared" si="85"/>
        <v>0.2865384615</v>
      </c>
      <c r="BJ425" s="47">
        <f t="shared" si="54"/>
        <v>0.2259615385</v>
      </c>
      <c r="BK425" s="55">
        <f t="shared" si="55"/>
        <v>0.25</v>
      </c>
      <c r="BL425" s="56">
        <f t="shared" si="56"/>
        <v>1201</v>
      </c>
      <c r="BM425" s="57">
        <f t="shared" si="57"/>
        <v>0.3029142381</v>
      </c>
      <c r="BN425" s="46">
        <f t="shared" si="58"/>
        <v>5</v>
      </c>
      <c r="BO425" s="46">
        <v>25.0</v>
      </c>
      <c r="BP425" s="46">
        <v>7.0</v>
      </c>
      <c r="BQ425" s="47">
        <v>1.25</v>
      </c>
      <c r="BR425" s="46">
        <f t="shared" si="59"/>
        <v>66.25</v>
      </c>
      <c r="BS425" s="46">
        <f t="shared" si="60"/>
        <v>122.75</v>
      </c>
      <c r="BT425" s="46" t="s">
        <v>2556</v>
      </c>
      <c r="BU425" s="65"/>
      <c r="BV425" s="59"/>
      <c r="BW425" s="59"/>
      <c r="BX425" s="60"/>
      <c r="BY425" s="61" t="str">
        <f t="shared" si="86"/>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BZ425" s="66" t="s">
        <v>3716</v>
      </c>
      <c r="CA425" s="59" t="s">
        <v>3717</v>
      </c>
      <c r="CB425" s="62"/>
      <c r="CC425" s="59"/>
    </row>
    <row r="426" ht="30.0" customHeight="1">
      <c r="A426" s="73"/>
      <c r="B426" s="136" t="s">
        <v>3718</v>
      </c>
      <c r="C426" s="68" t="str">
        <f>IF('Стоп-лист'!C$22 = "стоп", "стоп" , "")</f>
        <v/>
      </c>
      <c r="D426" s="29">
        <f t="shared" si="81"/>
        <v>50</v>
      </c>
      <c r="E426" s="30" t="s">
        <v>3719</v>
      </c>
      <c r="F426" s="140" t="s">
        <v>3720</v>
      </c>
      <c r="G426" s="105" t="s">
        <v>3721</v>
      </c>
      <c r="H426" s="33">
        <v>2900.0</v>
      </c>
      <c r="I426" s="34">
        <v>0.31999999999999995</v>
      </c>
      <c r="J426" s="35">
        <f t="shared" si="82"/>
        <v>1972</v>
      </c>
      <c r="K426" s="22" t="s">
        <v>3722</v>
      </c>
      <c r="L426" s="36" t="s">
        <v>84</v>
      </c>
      <c r="M426" s="36" t="s">
        <v>84</v>
      </c>
      <c r="N426" s="37" t="s">
        <v>85</v>
      </c>
      <c r="O426" s="38">
        <v>700.0</v>
      </c>
      <c r="P426" s="38">
        <v>260.0</v>
      </c>
      <c r="Q426" s="38">
        <v>130.0</v>
      </c>
      <c r="R426" s="38">
        <v>290.0</v>
      </c>
      <c r="S426" s="43" t="s">
        <v>3723</v>
      </c>
      <c r="T426" s="70" t="s">
        <v>3696</v>
      </c>
      <c r="U426" s="38" t="s">
        <v>3697</v>
      </c>
      <c r="V426" s="38" t="s">
        <v>89</v>
      </c>
      <c r="W426" s="38" t="s">
        <v>491</v>
      </c>
      <c r="X426" s="38">
        <v>395.0</v>
      </c>
      <c r="Y426" s="40">
        <v>1.0</v>
      </c>
      <c r="Z426" s="40">
        <v>1.45</v>
      </c>
      <c r="AA426" s="38" t="s">
        <v>92</v>
      </c>
      <c r="AB426" s="38" t="s">
        <v>93</v>
      </c>
      <c r="AC426" s="107" t="str">
        <f t="shared" si="65"/>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AD426" s="38" t="s">
        <v>95</v>
      </c>
      <c r="AE426" s="75" t="s">
        <v>3698</v>
      </c>
      <c r="AF426" s="70" t="s">
        <v>3699</v>
      </c>
      <c r="AG426" s="38" t="s">
        <v>98</v>
      </c>
      <c r="AH426" s="38" t="s">
        <v>99</v>
      </c>
      <c r="AI426" s="44" t="s">
        <v>100</v>
      </c>
      <c r="AJ426" s="44">
        <v>0.0</v>
      </c>
      <c r="AK426" s="63" t="str">
        <f t="shared" si="78"/>
        <v>https://getfile.dokpub.com/yandex/get/https://disk.yandex.ru/d/ETHvCzVJ7F_LMQ/v1.mp4</v>
      </c>
      <c r="AL426" s="46" t="s">
        <v>102</v>
      </c>
      <c r="AM426" s="46" t="s">
        <v>103</v>
      </c>
      <c r="AN426" s="46" t="s">
        <v>104</v>
      </c>
      <c r="AO426" s="46" t="s">
        <v>105</v>
      </c>
      <c r="AP426" s="46" t="s">
        <v>106</v>
      </c>
      <c r="AQ426" s="46">
        <f t="shared" si="48"/>
        <v>2204</v>
      </c>
      <c r="AR426" s="47">
        <f t="shared" si="49"/>
        <v>0.24</v>
      </c>
      <c r="AS426" s="46" t="s">
        <v>107</v>
      </c>
      <c r="AT426" s="46" t="s">
        <v>108</v>
      </c>
      <c r="AU426" s="46" t="s">
        <v>109</v>
      </c>
      <c r="AV426" s="46" t="s">
        <v>110</v>
      </c>
      <c r="AW426" s="46" t="s">
        <v>111</v>
      </c>
      <c r="AX426" s="48" t="s">
        <v>112</v>
      </c>
      <c r="AY426" s="49">
        <v>207.0</v>
      </c>
      <c r="AZ426" s="49">
        <v>295.0</v>
      </c>
      <c r="BA426" s="126">
        <f>BA425*2</f>
        <v>756</v>
      </c>
      <c r="BB426" s="127">
        <v>20.0</v>
      </c>
      <c r="BC426" s="127">
        <v>20.0</v>
      </c>
      <c r="BD426" s="51">
        <v>0.2</v>
      </c>
      <c r="BE426" s="127">
        <f t="shared" si="83"/>
        <v>394.4</v>
      </c>
      <c r="BF426" s="150"/>
      <c r="BG426" s="151">
        <f t="shared" si="84"/>
        <v>574.6</v>
      </c>
      <c r="BH426" s="53">
        <f t="shared" si="52"/>
        <v>486.6</v>
      </c>
      <c r="BI426" s="153">
        <f t="shared" si="85"/>
        <v>0.2913793103</v>
      </c>
      <c r="BJ426" s="47">
        <f t="shared" si="54"/>
        <v>0.2467545639</v>
      </c>
      <c r="BK426" s="55">
        <f t="shared" si="55"/>
        <v>0.24</v>
      </c>
      <c r="BL426" s="56">
        <f t="shared" si="56"/>
        <v>2217</v>
      </c>
      <c r="BM426" s="57">
        <f t="shared" si="57"/>
        <v>0.3078935498</v>
      </c>
      <c r="BN426" s="46">
        <f t="shared" si="58"/>
        <v>9.802</v>
      </c>
      <c r="BO426" s="46">
        <v>25.0</v>
      </c>
      <c r="BP426" s="46">
        <v>7.0</v>
      </c>
      <c r="BQ426" s="47">
        <v>1.25</v>
      </c>
      <c r="BR426" s="46">
        <f t="shared" si="59"/>
        <v>110</v>
      </c>
      <c r="BS426" s="46">
        <f t="shared" si="60"/>
        <v>185</v>
      </c>
      <c r="BT426" s="46" t="s">
        <v>2565</v>
      </c>
      <c r="BU426" s="65"/>
      <c r="BV426" s="59"/>
      <c r="BW426" s="59"/>
      <c r="BX426" s="60"/>
      <c r="BY426" s="61" t="str">
        <f t="shared" si="86"/>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BZ426" s="66" t="s">
        <v>3724</v>
      </c>
      <c r="CA426" s="59" t="s">
        <v>3725</v>
      </c>
      <c r="CB426" s="62"/>
      <c r="CC426" s="59"/>
    </row>
    <row r="427" ht="30.0" customHeight="1">
      <c r="A427" s="73"/>
      <c r="B427" s="136" t="s">
        <v>3726</v>
      </c>
      <c r="C427" s="68" t="str">
        <f>IF('Стоп-лист'!C$22 = "стоп", "стоп" , "")</f>
        <v/>
      </c>
      <c r="D427" s="29">
        <f t="shared" si="81"/>
        <v>50</v>
      </c>
      <c r="E427" s="30" t="s">
        <v>3727</v>
      </c>
      <c r="F427" s="140" t="s">
        <v>3728</v>
      </c>
      <c r="G427" s="105" t="s">
        <v>3729</v>
      </c>
      <c r="H427" s="33">
        <v>4300.0</v>
      </c>
      <c r="I427" s="34">
        <v>0.31999999999999995</v>
      </c>
      <c r="J427" s="35">
        <f t="shared" si="82"/>
        <v>2924</v>
      </c>
      <c r="K427" s="22" t="s">
        <v>3730</v>
      </c>
      <c r="L427" s="36" t="s">
        <v>84</v>
      </c>
      <c r="M427" s="36" t="s">
        <v>84</v>
      </c>
      <c r="N427" s="37" t="s">
        <v>85</v>
      </c>
      <c r="O427" s="38">
        <v>940.0</v>
      </c>
      <c r="P427" s="38">
        <v>300.0</v>
      </c>
      <c r="Q427" s="38">
        <v>140.0</v>
      </c>
      <c r="R427" s="38">
        <v>340.0</v>
      </c>
      <c r="S427" s="43" t="s">
        <v>3731</v>
      </c>
      <c r="T427" s="70" t="s">
        <v>3696</v>
      </c>
      <c r="U427" s="38" t="s">
        <v>3697</v>
      </c>
      <c r="V427" s="38" t="s">
        <v>89</v>
      </c>
      <c r="W427" s="38" t="s">
        <v>491</v>
      </c>
      <c r="X427" s="38">
        <v>395.0</v>
      </c>
      <c r="Y427" s="40">
        <v>1.5</v>
      </c>
      <c r="Z427" s="40">
        <v>1.45</v>
      </c>
      <c r="AA427" s="38" t="s">
        <v>92</v>
      </c>
      <c r="AB427" s="38" t="s">
        <v>93</v>
      </c>
      <c r="AC427" s="107" t="str">
        <f t="shared" si="65"/>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AD427" s="38" t="s">
        <v>95</v>
      </c>
      <c r="AE427" s="75" t="s">
        <v>3698</v>
      </c>
      <c r="AF427" s="70" t="s">
        <v>3699</v>
      </c>
      <c r="AG427" s="38" t="s">
        <v>98</v>
      </c>
      <c r="AH427" s="38" t="s">
        <v>99</v>
      </c>
      <c r="AI427" s="44" t="s">
        <v>100</v>
      </c>
      <c r="AJ427" s="44">
        <v>0.0</v>
      </c>
      <c r="AK427" s="63" t="str">
        <f t="shared" si="78"/>
        <v>https://getfile.dokpub.com/yandex/get/https://disk.yandex.ru/d/ETHvCzVJ7F_LMQ/v1.mp4</v>
      </c>
      <c r="AL427" s="46" t="s">
        <v>102</v>
      </c>
      <c r="AM427" s="46" t="s">
        <v>103</v>
      </c>
      <c r="AN427" s="46" t="s">
        <v>104</v>
      </c>
      <c r="AO427" s="46" t="s">
        <v>105</v>
      </c>
      <c r="AP427" s="46" t="s">
        <v>106</v>
      </c>
      <c r="AQ427" s="46">
        <f t="shared" si="48"/>
        <v>3268</v>
      </c>
      <c r="AR427" s="47">
        <f t="shared" si="49"/>
        <v>0.24</v>
      </c>
      <c r="AS427" s="46" t="s">
        <v>107</v>
      </c>
      <c r="AT427" s="46" t="s">
        <v>108</v>
      </c>
      <c r="AU427" s="46" t="s">
        <v>109</v>
      </c>
      <c r="AV427" s="46" t="s">
        <v>110</v>
      </c>
      <c r="AW427" s="46" t="s">
        <v>111</v>
      </c>
      <c r="AX427" s="48" t="s">
        <v>112</v>
      </c>
      <c r="AY427" s="49">
        <v>306.0</v>
      </c>
      <c r="AZ427" s="49">
        <v>419.0</v>
      </c>
      <c r="BA427" s="126">
        <f>BA425*3</f>
        <v>1134</v>
      </c>
      <c r="BB427" s="127">
        <v>30.0</v>
      </c>
      <c r="BC427" s="127">
        <v>30.0</v>
      </c>
      <c r="BD427" s="51">
        <v>0.2</v>
      </c>
      <c r="BE427" s="127">
        <f t="shared" si="83"/>
        <v>584.8</v>
      </c>
      <c r="BF427" s="150"/>
      <c r="BG427" s="151">
        <f t="shared" si="84"/>
        <v>839.2</v>
      </c>
      <c r="BH427" s="53">
        <f t="shared" si="52"/>
        <v>726.2</v>
      </c>
      <c r="BI427" s="153">
        <f t="shared" si="85"/>
        <v>0.287004104</v>
      </c>
      <c r="BJ427" s="47">
        <f t="shared" si="54"/>
        <v>0.2483584131</v>
      </c>
      <c r="BK427" s="55">
        <f t="shared" si="55"/>
        <v>0.24</v>
      </c>
      <c r="BL427" s="56">
        <f t="shared" si="56"/>
        <v>3280</v>
      </c>
      <c r="BM427" s="57">
        <f t="shared" si="57"/>
        <v>0.3082317073</v>
      </c>
      <c r="BN427" s="46">
        <f t="shared" si="58"/>
        <v>14.28</v>
      </c>
      <c r="BO427" s="46">
        <v>25.0</v>
      </c>
      <c r="BP427" s="46">
        <v>7.0</v>
      </c>
      <c r="BQ427" s="47">
        <v>1.25</v>
      </c>
      <c r="BR427" s="46">
        <f t="shared" si="59"/>
        <v>153.75</v>
      </c>
      <c r="BS427" s="46">
        <f t="shared" si="60"/>
        <v>265.25</v>
      </c>
      <c r="BT427" s="46" t="s">
        <v>2574</v>
      </c>
      <c r="BU427" s="65"/>
      <c r="BV427" s="59"/>
      <c r="BW427" s="59"/>
      <c r="BX427" s="60"/>
      <c r="BY427" s="61" t="str">
        <f t="shared" si="86"/>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BZ427" s="66" t="s">
        <v>3732</v>
      </c>
      <c r="CA427" s="59" t="s">
        <v>3733</v>
      </c>
      <c r="CB427" s="62"/>
      <c r="CC427" s="59"/>
    </row>
    <row r="428" ht="30.0" customHeight="1">
      <c r="A428" s="73"/>
      <c r="B428" s="136" t="s">
        <v>3734</v>
      </c>
      <c r="C428" s="68" t="str">
        <f>IF('Стоп-лист'!C$22 = "стоп", "стоп" , "")</f>
        <v/>
      </c>
      <c r="D428" s="29">
        <f t="shared" si="81"/>
        <v>50</v>
      </c>
      <c r="E428" s="30" t="s">
        <v>3735</v>
      </c>
      <c r="F428" s="140" t="s">
        <v>3736</v>
      </c>
      <c r="G428" s="105" t="s">
        <v>3737</v>
      </c>
      <c r="H428" s="33">
        <v>5800.0</v>
      </c>
      <c r="I428" s="34">
        <v>0.30000000000000004</v>
      </c>
      <c r="J428" s="35">
        <f t="shared" si="82"/>
        <v>4060</v>
      </c>
      <c r="K428" s="22" t="s">
        <v>3738</v>
      </c>
      <c r="L428" s="36" t="s">
        <v>84</v>
      </c>
      <c r="M428" s="36" t="s">
        <v>84</v>
      </c>
      <c r="N428" s="37" t="s">
        <v>85</v>
      </c>
      <c r="O428" s="38">
        <v>940.0</v>
      </c>
      <c r="P428" s="38">
        <v>300.0</v>
      </c>
      <c r="Q428" s="38">
        <v>200.0</v>
      </c>
      <c r="R428" s="38">
        <v>500.0</v>
      </c>
      <c r="S428" s="43" t="s">
        <v>3739</v>
      </c>
      <c r="T428" s="70" t="s">
        <v>3696</v>
      </c>
      <c r="U428" s="38" t="s">
        <v>3697</v>
      </c>
      <c r="V428" s="38" t="s">
        <v>89</v>
      </c>
      <c r="W428" s="38" t="s">
        <v>491</v>
      </c>
      <c r="X428" s="38">
        <v>395.0</v>
      </c>
      <c r="Y428" s="40">
        <v>2.0</v>
      </c>
      <c r="Z428" s="40">
        <v>1.45</v>
      </c>
      <c r="AA428" s="38" t="s">
        <v>92</v>
      </c>
      <c r="AB428" s="38" t="s">
        <v>93</v>
      </c>
      <c r="AC428" s="107" t="str">
        <f t="shared" si="65"/>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AD428" s="38" t="s">
        <v>95</v>
      </c>
      <c r="AE428" s="75" t="s">
        <v>3698</v>
      </c>
      <c r="AF428" s="70" t="s">
        <v>3699</v>
      </c>
      <c r="AG428" s="38" t="s">
        <v>98</v>
      </c>
      <c r="AH428" s="38" t="s">
        <v>99</v>
      </c>
      <c r="AI428" s="44" t="s">
        <v>100</v>
      </c>
      <c r="AJ428" s="44">
        <v>0.0</v>
      </c>
      <c r="AK428" s="63" t="str">
        <f t="shared" si="78"/>
        <v>https://getfile.dokpub.com/yandex/get/https://disk.yandex.ru/d/ETHvCzVJ7F_LMQ/v1.mp4</v>
      </c>
      <c r="AL428" s="46" t="s">
        <v>102</v>
      </c>
      <c r="AM428" s="46" t="s">
        <v>103</v>
      </c>
      <c r="AN428" s="46" t="s">
        <v>104</v>
      </c>
      <c r="AO428" s="46" t="s">
        <v>105</v>
      </c>
      <c r="AP428" s="46" t="s">
        <v>106</v>
      </c>
      <c r="AQ428" s="46">
        <f t="shared" si="48"/>
        <v>4524</v>
      </c>
      <c r="AR428" s="47">
        <f t="shared" si="49"/>
        <v>0.22</v>
      </c>
      <c r="AS428" s="46" t="s">
        <v>107</v>
      </c>
      <c r="AT428" s="46" t="s">
        <v>108</v>
      </c>
      <c r="AU428" s="46" t="s">
        <v>109</v>
      </c>
      <c r="AV428" s="46" t="s">
        <v>110</v>
      </c>
      <c r="AW428" s="46" t="s">
        <v>111</v>
      </c>
      <c r="AX428" s="48" t="s">
        <v>112</v>
      </c>
      <c r="AY428" s="49">
        <v>462.0</v>
      </c>
      <c r="AZ428" s="49">
        <v>631.0</v>
      </c>
      <c r="BA428" s="126">
        <f>BA426*2</f>
        <v>1512</v>
      </c>
      <c r="BB428" s="127">
        <v>30.0</v>
      </c>
      <c r="BC428" s="127">
        <v>80.0</v>
      </c>
      <c r="BD428" s="51">
        <v>0.2</v>
      </c>
      <c r="BE428" s="127">
        <f t="shared" si="83"/>
        <v>812</v>
      </c>
      <c r="BF428" s="150"/>
      <c r="BG428" s="151">
        <f t="shared" si="84"/>
        <v>1164</v>
      </c>
      <c r="BH428" s="53">
        <f t="shared" si="52"/>
        <v>995</v>
      </c>
      <c r="BI428" s="153">
        <f t="shared" si="85"/>
        <v>0.2866995074</v>
      </c>
      <c r="BJ428" s="47">
        <f t="shared" si="54"/>
        <v>0.2450738916</v>
      </c>
      <c r="BK428" s="55">
        <f t="shared" si="55"/>
        <v>0.22</v>
      </c>
      <c r="BL428" s="56">
        <f t="shared" si="56"/>
        <v>4574</v>
      </c>
      <c r="BM428" s="57">
        <f t="shared" si="57"/>
        <v>0.3074333188</v>
      </c>
      <c r="BN428" s="46">
        <f t="shared" si="58"/>
        <v>30</v>
      </c>
      <c r="BO428" s="46">
        <v>25.0</v>
      </c>
      <c r="BP428" s="46">
        <v>7.0</v>
      </c>
      <c r="BQ428" s="47">
        <v>1.25</v>
      </c>
      <c r="BR428" s="46">
        <f t="shared" si="59"/>
        <v>285</v>
      </c>
      <c r="BS428" s="46">
        <f t="shared" si="60"/>
        <v>346</v>
      </c>
      <c r="BT428" s="46" t="s">
        <v>2583</v>
      </c>
      <c r="BU428" s="65"/>
      <c r="BV428" s="59"/>
      <c r="BW428" s="59"/>
      <c r="BX428" s="60"/>
      <c r="BY428" s="61" t="str">
        <f t="shared" si="86"/>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BZ428" s="66" t="s">
        <v>3740</v>
      </c>
      <c r="CA428" s="59" t="s">
        <v>3741</v>
      </c>
      <c r="CB428" s="62"/>
      <c r="CC428" s="59"/>
    </row>
    <row r="429" ht="30.0" customHeight="1">
      <c r="A429" s="73"/>
      <c r="B429" s="136" t="s">
        <v>3742</v>
      </c>
      <c r="C429" s="68" t="str">
        <f>IF('Стоп-лист'!C$22 = "стоп", "стоп" , "")</f>
        <v/>
      </c>
      <c r="D429" s="29">
        <f t="shared" si="81"/>
        <v>50</v>
      </c>
      <c r="E429" s="30" t="s">
        <v>3743</v>
      </c>
      <c r="F429" s="140" t="s">
        <v>3744</v>
      </c>
      <c r="G429" s="105" t="s">
        <v>3745</v>
      </c>
      <c r="H429" s="33">
        <v>8700.0</v>
      </c>
      <c r="I429" s="34">
        <v>0.31000000000000005</v>
      </c>
      <c r="J429" s="35">
        <f t="shared" si="82"/>
        <v>6003</v>
      </c>
      <c r="K429" s="22" t="s">
        <v>3746</v>
      </c>
      <c r="L429" s="36" t="s">
        <v>84</v>
      </c>
      <c r="M429" s="36" t="s">
        <v>84</v>
      </c>
      <c r="N429" s="37" t="s">
        <v>85</v>
      </c>
      <c r="O429" s="38">
        <v>2300.0</v>
      </c>
      <c r="P429" s="38">
        <v>350.0</v>
      </c>
      <c r="Q429" s="38">
        <v>250.0</v>
      </c>
      <c r="R429" s="38">
        <v>550.0</v>
      </c>
      <c r="S429" s="43" t="s">
        <v>3747</v>
      </c>
      <c r="T429" s="70" t="s">
        <v>3696</v>
      </c>
      <c r="U429" s="38" t="s">
        <v>3697</v>
      </c>
      <c r="V429" s="38" t="s">
        <v>89</v>
      </c>
      <c r="W429" s="38" t="s">
        <v>491</v>
      </c>
      <c r="X429" s="38">
        <v>395.0</v>
      </c>
      <c r="Y429" s="40">
        <v>3.0</v>
      </c>
      <c r="Z429" s="40">
        <v>1.45</v>
      </c>
      <c r="AA429" s="38" t="s">
        <v>92</v>
      </c>
      <c r="AB429" s="38" t="s">
        <v>93</v>
      </c>
      <c r="AC429" s="107" t="str">
        <f t="shared" si="65"/>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AD429" s="38" t="s">
        <v>95</v>
      </c>
      <c r="AE429" s="75" t="s">
        <v>3698</v>
      </c>
      <c r="AF429" s="70" t="s">
        <v>3699</v>
      </c>
      <c r="AG429" s="38" t="s">
        <v>98</v>
      </c>
      <c r="AH429" s="38" t="s">
        <v>99</v>
      </c>
      <c r="AI429" s="44" t="s">
        <v>100</v>
      </c>
      <c r="AJ429" s="44">
        <v>0.0</v>
      </c>
      <c r="AK429" s="63" t="str">
        <f t="shared" si="78"/>
        <v>https://getfile.dokpub.com/yandex/get/https://disk.yandex.ru/d/ETHvCzVJ7F_LMQ/v1.mp4</v>
      </c>
      <c r="AL429" s="46" t="s">
        <v>102</v>
      </c>
      <c r="AM429" s="46" t="s">
        <v>103</v>
      </c>
      <c r="AN429" s="46" t="s">
        <v>104</v>
      </c>
      <c r="AO429" s="46" t="s">
        <v>105</v>
      </c>
      <c r="AP429" s="46" t="s">
        <v>106</v>
      </c>
      <c r="AQ429" s="46">
        <f t="shared" si="48"/>
        <v>6699</v>
      </c>
      <c r="AR429" s="47">
        <f t="shared" si="49"/>
        <v>0.23</v>
      </c>
      <c r="AS429" s="46" t="s">
        <v>107</v>
      </c>
      <c r="AT429" s="46" t="s">
        <v>108</v>
      </c>
      <c r="AU429" s="46" t="s">
        <v>109</v>
      </c>
      <c r="AV429" s="46" t="s">
        <v>110</v>
      </c>
      <c r="AW429" s="46" t="s">
        <v>111</v>
      </c>
      <c r="AX429" s="48" t="s">
        <v>112</v>
      </c>
      <c r="AY429" s="49">
        <v>705.0</v>
      </c>
      <c r="AZ429" s="49">
        <v>952.0</v>
      </c>
      <c r="BA429" s="126">
        <f>BA426*3</f>
        <v>2268</v>
      </c>
      <c r="BB429" s="127">
        <v>40.0</v>
      </c>
      <c r="BC429" s="127">
        <v>80.0</v>
      </c>
      <c r="BD429" s="51">
        <v>0.2</v>
      </c>
      <c r="BE429" s="127">
        <f t="shared" si="83"/>
        <v>1200.6</v>
      </c>
      <c r="BF429" s="150"/>
      <c r="BG429" s="151">
        <f t="shared" si="84"/>
        <v>1709.4</v>
      </c>
      <c r="BH429" s="53">
        <f t="shared" si="52"/>
        <v>1462.4</v>
      </c>
      <c r="BI429" s="153">
        <f t="shared" si="85"/>
        <v>0.2847576212</v>
      </c>
      <c r="BJ429" s="47">
        <f t="shared" si="54"/>
        <v>0.2436115276</v>
      </c>
      <c r="BK429" s="55">
        <f t="shared" si="55"/>
        <v>0.23</v>
      </c>
      <c r="BL429" s="56">
        <f t="shared" si="56"/>
        <v>6777</v>
      </c>
      <c r="BM429" s="57">
        <f t="shared" si="57"/>
        <v>0.3071565589</v>
      </c>
      <c r="BN429" s="46">
        <f t="shared" si="58"/>
        <v>48.125</v>
      </c>
      <c r="BO429" s="46">
        <v>25.0</v>
      </c>
      <c r="BP429" s="46">
        <v>7.0</v>
      </c>
      <c r="BQ429" s="47">
        <v>1.25</v>
      </c>
      <c r="BR429" s="46">
        <f t="shared" si="59"/>
        <v>451.25</v>
      </c>
      <c r="BS429" s="46">
        <f t="shared" si="60"/>
        <v>500.75</v>
      </c>
      <c r="BT429" s="46" t="s">
        <v>2590</v>
      </c>
      <c r="BU429" s="65"/>
      <c r="BV429" s="59"/>
      <c r="BW429" s="59"/>
      <c r="BX429" s="60"/>
      <c r="BY429" s="61" t="str">
        <f t="shared" si="86"/>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BZ429" s="66" t="s">
        <v>3748</v>
      </c>
      <c r="CA429" s="59" t="s">
        <v>3749</v>
      </c>
      <c r="CB429" s="62"/>
      <c r="CC429" s="59"/>
    </row>
    <row r="430" ht="30.0" customHeight="1">
      <c r="A430" s="73"/>
      <c r="B430" s="136" t="s">
        <v>3750</v>
      </c>
      <c r="C430" s="68" t="str">
        <f>IF('Стоп-лист'!C$22 = "стоп", "стоп" , "")</f>
        <v/>
      </c>
      <c r="D430" s="29">
        <f t="shared" si="81"/>
        <v>50</v>
      </c>
      <c r="E430" s="30" t="s">
        <v>3751</v>
      </c>
      <c r="F430" s="140" t="s">
        <v>3752</v>
      </c>
      <c r="G430" s="105" t="s">
        <v>3753</v>
      </c>
      <c r="H430" s="33">
        <v>11600.0</v>
      </c>
      <c r="I430" s="34">
        <v>0.29000000000000004</v>
      </c>
      <c r="J430" s="35">
        <f t="shared" si="82"/>
        <v>8236</v>
      </c>
      <c r="K430" s="22" t="s">
        <v>3754</v>
      </c>
      <c r="L430" s="36" t="s">
        <v>84</v>
      </c>
      <c r="M430" s="36" t="s">
        <v>84</v>
      </c>
      <c r="N430" s="37" t="s">
        <v>85</v>
      </c>
      <c r="O430" s="38">
        <v>3000.0</v>
      </c>
      <c r="P430" s="38">
        <v>450.0</v>
      </c>
      <c r="Q430" s="38">
        <v>350.0</v>
      </c>
      <c r="R430" s="38">
        <v>550.0</v>
      </c>
      <c r="S430" s="43" t="s">
        <v>3755</v>
      </c>
      <c r="T430" s="70" t="s">
        <v>3696</v>
      </c>
      <c r="U430" s="38" t="s">
        <v>3697</v>
      </c>
      <c r="V430" s="38" t="s">
        <v>89</v>
      </c>
      <c r="W430" s="38" t="s">
        <v>491</v>
      </c>
      <c r="X430" s="38">
        <v>395.0</v>
      </c>
      <c r="Y430" s="40">
        <v>4.0</v>
      </c>
      <c r="Z430" s="40">
        <v>1.45</v>
      </c>
      <c r="AA430" s="38" t="s">
        <v>92</v>
      </c>
      <c r="AB430" s="38" t="s">
        <v>93</v>
      </c>
      <c r="AC430" s="107" t="str">
        <f t="shared" si="65"/>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AD430" s="38" t="s">
        <v>95</v>
      </c>
      <c r="AE430" s="75" t="s">
        <v>3698</v>
      </c>
      <c r="AF430" s="70" t="s">
        <v>3699</v>
      </c>
      <c r="AG430" s="38" t="s">
        <v>98</v>
      </c>
      <c r="AH430" s="38" t="s">
        <v>99</v>
      </c>
      <c r="AI430" s="44" t="s">
        <v>100</v>
      </c>
      <c r="AJ430" s="44">
        <v>0.0</v>
      </c>
      <c r="AK430" s="63" t="str">
        <f t="shared" si="78"/>
        <v>https://getfile.dokpub.com/yandex/get/https://disk.yandex.ru/d/ETHvCzVJ7F_LMQ/v1.mp4</v>
      </c>
      <c r="AL430" s="46" t="s">
        <v>102</v>
      </c>
      <c r="AM430" s="46" t="s">
        <v>103</v>
      </c>
      <c r="AN430" s="46" t="s">
        <v>104</v>
      </c>
      <c r="AO430" s="46" t="s">
        <v>105</v>
      </c>
      <c r="AP430" s="46" t="s">
        <v>106</v>
      </c>
      <c r="AQ430" s="46">
        <f t="shared" si="48"/>
        <v>9280</v>
      </c>
      <c r="AR430" s="47">
        <f t="shared" si="49"/>
        <v>0.2</v>
      </c>
      <c r="AS430" s="46" t="s">
        <v>107</v>
      </c>
      <c r="AT430" s="46" t="s">
        <v>108</v>
      </c>
      <c r="AU430" s="46" t="s">
        <v>109</v>
      </c>
      <c r="AV430" s="46" t="s">
        <v>110</v>
      </c>
      <c r="AW430" s="46" t="s">
        <v>111</v>
      </c>
      <c r="AX430" s="48" t="s">
        <v>112</v>
      </c>
      <c r="AY430" s="49">
        <v>1061.0</v>
      </c>
      <c r="AZ430" s="49">
        <v>1444.0</v>
      </c>
      <c r="BA430" s="126">
        <f>BA426*4</f>
        <v>3024</v>
      </c>
      <c r="BB430" s="127">
        <v>40.0</v>
      </c>
      <c r="BC430" s="127">
        <v>80.0</v>
      </c>
      <c r="BD430" s="51">
        <v>0.2</v>
      </c>
      <c r="BE430" s="127">
        <f t="shared" si="83"/>
        <v>1647.2</v>
      </c>
      <c r="BF430" s="150"/>
      <c r="BG430" s="151">
        <f t="shared" si="84"/>
        <v>2383.8</v>
      </c>
      <c r="BH430" s="53">
        <f t="shared" si="52"/>
        <v>2000.8</v>
      </c>
      <c r="BI430" s="153">
        <f t="shared" si="85"/>
        <v>0.2894366197</v>
      </c>
      <c r="BJ430" s="47">
        <f t="shared" si="54"/>
        <v>0.2429334628</v>
      </c>
      <c r="BK430" s="55">
        <f t="shared" si="55"/>
        <v>0.2</v>
      </c>
      <c r="BL430" s="56">
        <f t="shared" si="56"/>
        <v>9306</v>
      </c>
      <c r="BM430" s="57">
        <f t="shared" si="57"/>
        <v>0.306984741</v>
      </c>
      <c r="BN430" s="46">
        <f t="shared" si="58"/>
        <v>86.625</v>
      </c>
      <c r="BO430" s="46">
        <v>25.0</v>
      </c>
      <c r="BP430" s="46">
        <v>7.0</v>
      </c>
      <c r="BQ430" s="47">
        <v>1.25</v>
      </c>
      <c r="BR430" s="46">
        <f t="shared" si="59"/>
        <v>783.75</v>
      </c>
      <c r="BS430" s="46">
        <f t="shared" si="60"/>
        <v>660.25</v>
      </c>
      <c r="BT430" s="46" t="s">
        <v>2597</v>
      </c>
      <c r="BU430" s="65"/>
      <c r="BV430" s="59"/>
      <c r="BW430" s="59"/>
      <c r="BX430" s="60"/>
      <c r="BY430" s="61" t="str">
        <f t="shared" si="86"/>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BZ430" s="66" t="s">
        <v>3756</v>
      </c>
      <c r="CA430" s="59" t="s">
        <v>3757</v>
      </c>
      <c r="CB430" s="62"/>
      <c r="CC430" s="59"/>
    </row>
    <row r="431" ht="30.0" customHeight="1">
      <c r="A431" s="73"/>
      <c r="B431" s="136" t="s">
        <v>3758</v>
      </c>
      <c r="C431" s="68" t="str">
        <f>IF('Стоп-лист'!C$22 = "стоп", "стоп" , "")</f>
        <v/>
      </c>
      <c r="D431" s="29">
        <f t="shared" si="81"/>
        <v>50</v>
      </c>
      <c r="E431" s="30" t="s">
        <v>3759</v>
      </c>
      <c r="F431" s="140" t="s">
        <v>3760</v>
      </c>
      <c r="G431" s="105" t="s">
        <v>3761</v>
      </c>
      <c r="H431" s="33">
        <v>14500.0</v>
      </c>
      <c r="I431" s="34">
        <v>0.31000000000000005</v>
      </c>
      <c r="J431" s="35">
        <f t="shared" si="82"/>
        <v>10005</v>
      </c>
      <c r="K431" s="22" t="s">
        <v>3762</v>
      </c>
      <c r="L431" s="36" t="s">
        <v>84</v>
      </c>
      <c r="M431" s="36" t="s">
        <v>84</v>
      </c>
      <c r="N431" s="37" t="s">
        <v>85</v>
      </c>
      <c r="O431" s="72">
        <v>3500.0</v>
      </c>
      <c r="P431" s="72">
        <v>400.0</v>
      </c>
      <c r="Q431" s="72">
        <v>400.0</v>
      </c>
      <c r="R431" s="72">
        <v>600.0</v>
      </c>
      <c r="S431" s="43" t="s">
        <v>3763</v>
      </c>
      <c r="T431" s="70" t="s">
        <v>3696</v>
      </c>
      <c r="U431" s="38" t="s">
        <v>3697</v>
      </c>
      <c r="V431" s="38" t="s">
        <v>89</v>
      </c>
      <c r="W431" s="38" t="s">
        <v>491</v>
      </c>
      <c r="X431" s="38">
        <v>395.0</v>
      </c>
      <c r="Y431" s="40">
        <v>5.0</v>
      </c>
      <c r="Z431" s="40">
        <v>1.45</v>
      </c>
      <c r="AA431" s="38" t="s">
        <v>92</v>
      </c>
      <c r="AB431" s="38" t="s">
        <v>93</v>
      </c>
      <c r="AC431" s="107" t="str">
        <f t="shared" si="65"/>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AD431" s="38" t="s">
        <v>95</v>
      </c>
      <c r="AE431" s="75" t="s">
        <v>3698</v>
      </c>
      <c r="AF431" s="70" t="s">
        <v>3699</v>
      </c>
      <c r="AG431" s="38" t="s">
        <v>98</v>
      </c>
      <c r="AH431" s="38" t="s">
        <v>99</v>
      </c>
      <c r="AI431" s="44" t="s">
        <v>100</v>
      </c>
      <c r="AJ431" s="44">
        <v>0.0</v>
      </c>
      <c r="AK431" s="63" t="str">
        <f t="shared" si="78"/>
        <v>https://getfile.dokpub.com/yandex/get/https://disk.yandex.ru/d/ETHvCzVJ7F_LMQ/v1.mp4</v>
      </c>
      <c r="AL431" s="46" t="s">
        <v>102</v>
      </c>
      <c r="AM431" s="46" t="s">
        <v>103</v>
      </c>
      <c r="AN431" s="46" t="s">
        <v>104</v>
      </c>
      <c r="AO431" s="46" t="s">
        <v>105</v>
      </c>
      <c r="AP431" s="46" t="s">
        <v>106</v>
      </c>
      <c r="AQ431" s="46">
        <f t="shared" si="48"/>
        <v>11165</v>
      </c>
      <c r="AR431" s="47">
        <f t="shared" si="49"/>
        <v>0.23</v>
      </c>
      <c r="AS431" s="46" t="s">
        <v>107</v>
      </c>
      <c r="AT431" s="46" t="s">
        <v>108</v>
      </c>
      <c r="AU431" s="46" t="s">
        <v>109</v>
      </c>
      <c r="AV431" s="46" t="s">
        <v>110</v>
      </c>
      <c r="AW431" s="46" t="s">
        <v>111</v>
      </c>
      <c r="AX431" s="48" t="s">
        <v>112</v>
      </c>
      <c r="AY431" s="49">
        <v>1171.0</v>
      </c>
      <c r="AZ431" s="49">
        <v>1575.0</v>
      </c>
      <c r="BA431" s="126">
        <f>BA426*5</f>
        <v>3780</v>
      </c>
      <c r="BB431" s="127">
        <v>50.0</v>
      </c>
      <c r="BC431" s="127">
        <v>80.0</v>
      </c>
      <c r="BD431" s="51">
        <v>0.2</v>
      </c>
      <c r="BE431" s="127">
        <f t="shared" si="83"/>
        <v>2001</v>
      </c>
      <c r="BF431" s="150"/>
      <c r="BG431" s="151">
        <f t="shared" si="84"/>
        <v>2923</v>
      </c>
      <c r="BH431" s="53">
        <f t="shared" si="52"/>
        <v>2519</v>
      </c>
      <c r="BI431" s="153">
        <f t="shared" si="85"/>
        <v>0.292153923</v>
      </c>
      <c r="BJ431" s="47">
        <f t="shared" si="54"/>
        <v>0.2517741129</v>
      </c>
      <c r="BK431" s="55">
        <f t="shared" si="55"/>
        <v>0.23</v>
      </c>
      <c r="BL431" s="56">
        <f t="shared" si="56"/>
        <v>11173</v>
      </c>
      <c r="BM431" s="57">
        <f t="shared" si="57"/>
        <v>0.3090843999</v>
      </c>
      <c r="BN431" s="46">
        <f t="shared" si="58"/>
        <v>96</v>
      </c>
      <c r="BO431" s="46">
        <v>25.0</v>
      </c>
      <c r="BP431" s="46">
        <v>7.0</v>
      </c>
      <c r="BQ431" s="47">
        <v>1.25</v>
      </c>
      <c r="BR431" s="46">
        <f t="shared" si="59"/>
        <v>862.5</v>
      </c>
      <c r="BS431" s="46">
        <f t="shared" si="60"/>
        <v>712.5</v>
      </c>
      <c r="BT431" s="46" t="s">
        <v>2604</v>
      </c>
      <c r="BU431" s="65"/>
      <c r="BV431" s="59"/>
      <c r="BW431" s="59"/>
      <c r="BX431" s="60"/>
      <c r="BY431" s="61" t="str">
        <f t="shared" si="86"/>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BZ431" s="66" t="s">
        <v>3764</v>
      </c>
      <c r="CA431" s="59" t="s">
        <v>3765</v>
      </c>
      <c r="CB431" s="62"/>
      <c r="CC431" s="59"/>
    </row>
    <row r="432" ht="30.0" customHeight="1">
      <c r="A432" s="73"/>
      <c r="B432" s="136" t="s">
        <v>3766</v>
      </c>
      <c r="C432" s="68" t="str">
        <f>IF('Стоп-лист'!C$22 = "стоп", "стоп" , "")</f>
        <v/>
      </c>
      <c r="D432" s="29">
        <f t="shared" si="81"/>
        <v>50</v>
      </c>
      <c r="E432" s="30" t="s">
        <v>3767</v>
      </c>
      <c r="F432" s="140" t="s">
        <v>3768</v>
      </c>
      <c r="G432" s="105" t="s">
        <v>3769</v>
      </c>
      <c r="H432" s="33">
        <v>17400.0</v>
      </c>
      <c r="I432" s="34">
        <v>0.31000000000000005</v>
      </c>
      <c r="J432" s="35">
        <f t="shared" si="82"/>
        <v>12006</v>
      </c>
      <c r="K432" s="22" t="s">
        <v>3770</v>
      </c>
      <c r="L432" s="36" t="s">
        <v>84</v>
      </c>
      <c r="M432" s="36" t="s">
        <v>84</v>
      </c>
      <c r="N432" s="37" t="s">
        <v>85</v>
      </c>
      <c r="O432" s="72">
        <v>4200.0</v>
      </c>
      <c r="P432" s="72">
        <v>400.0</v>
      </c>
      <c r="Q432" s="72">
        <v>400.0</v>
      </c>
      <c r="R432" s="72">
        <v>600.0</v>
      </c>
      <c r="S432" s="43" t="s">
        <v>3771</v>
      </c>
      <c r="T432" s="70" t="s">
        <v>3696</v>
      </c>
      <c r="U432" s="38" t="s">
        <v>3697</v>
      </c>
      <c r="V432" s="38" t="s">
        <v>89</v>
      </c>
      <c r="W432" s="38" t="s">
        <v>491</v>
      </c>
      <c r="X432" s="38">
        <v>395.0</v>
      </c>
      <c r="Y432" s="40">
        <v>6.0</v>
      </c>
      <c r="Z432" s="40">
        <v>1.45</v>
      </c>
      <c r="AA432" s="38" t="s">
        <v>92</v>
      </c>
      <c r="AB432" s="38" t="s">
        <v>93</v>
      </c>
      <c r="AC432" s="107" t="str">
        <f t="shared" si="65"/>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AD432" s="38" t="s">
        <v>95</v>
      </c>
      <c r="AE432" s="75" t="s">
        <v>3698</v>
      </c>
      <c r="AF432" s="70" t="s">
        <v>3699</v>
      </c>
      <c r="AG432" s="38" t="s">
        <v>98</v>
      </c>
      <c r="AH432" s="38" t="s">
        <v>99</v>
      </c>
      <c r="AI432" s="44" t="s">
        <v>100</v>
      </c>
      <c r="AJ432" s="44">
        <v>0.0</v>
      </c>
      <c r="AK432" s="63" t="str">
        <f t="shared" si="78"/>
        <v>https://getfile.dokpub.com/yandex/get/https://disk.yandex.ru/d/ETHvCzVJ7F_LMQ/v1.mp4</v>
      </c>
      <c r="AL432" s="46" t="s">
        <v>102</v>
      </c>
      <c r="AM432" s="46" t="s">
        <v>103</v>
      </c>
      <c r="AN432" s="46" t="s">
        <v>104</v>
      </c>
      <c r="AO432" s="46" t="s">
        <v>105</v>
      </c>
      <c r="AP432" s="46" t="s">
        <v>106</v>
      </c>
      <c r="AQ432" s="46">
        <f t="shared" si="48"/>
        <v>13398</v>
      </c>
      <c r="AR432" s="47">
        <f t="shared" si="49"/>
        <v>0.23</v>
      </c>
      <c r="AS432" s="46" t="s">
        <v>107</v>
      </c>
      <c r="AT432" s="46" t="s">
        <v>108</v>
      </c>
      <c r="AU432" s="46" t="s">
        <v>109</v>
      </c>
      <c r="AV432" s="46" t="s">
        <v>110</v>
      </c>
      <c r="AW432" s="46" t="s">
        <v>111</v>
      </c>
      <c r="AX432" s="48" t="s">
        <v>112</v>
      </c>
      <c r="AY432" s="49">
        <v>1429.0</v>
      </c>
      <c r="AZ432" s="49">
        <v>1972.0</v>
      </c>
      <c r="BA432" s="126">
        <f>BA426*6</f>
        <v>4536</v>
      </c>
      <c r="BB432" s="127">
        <v>50.0</v>
      </c>
      <c r="BC432" s="127">
        <v>80.0</v>
      </c>
      <c r="BD432" s="51">
        <v>0.2</v>
      </c>
      <c r="BE432" s="127">
        <f t="shared" si="83"/>
        <v>2401.2</v>
      </c>
      <c r="BF432" s="150"/>
      <c r="BG432" s="151">
        <f t="shared" si="84"/>
        <v>3509.8</v>
      </c>
      <c r="BH432" s="53">
        <f t="shared" si="52"/>
        <v>2966.8</v>
      </c>
      <c r="BI432" s="153">
        <f t="shared" si="85"/>
        <v>0.2923371648</v>
      </c>
      <c r="BJ432" s="47">
        <f t="shared" si="54"/>
        <v>0.2471097784</v>
      </c>
      <c r="BK432" s="55">
        <f t="shared" si="55"/>
        <v>0.23</v>
      </c>
      <c r="BL432" s="56">
        <f t="shared" si="56"/>
        <v>13491</v>
      </c>
      <c r="BM432" s="57">
        <f t="shared" si="57"/>
        <v>0.3079682751</v>
      </c>
      <c r="BN432" s="46">
        <f t="shared" si="58"/>
        <v>96</v>
      </c>
      <c r="BO432" s="46">
        <v>25.0</v>
      </c>
      <c r="BP432" s="46">
        <v>7.0</v>
      </c>
      <c r="BQ432" s="47">
        <v>1.25</v>
      </c>
      <c r="BR432" s="46">
        <f t="shared" si="59"/>
        <v>862.5</v>
      </c>
      <c r="BS432" s="46">
        <f t="shared" si="60"/>
        <v>1109.5</v>
      </c>
      <c r="BT432" s="46" t="s">
        <v>2611</v>
      </c>
      <c r="BU432" s="65"/>
      <c r="BV432" s="59"/>
      <c r="BW432" s="59"/>
      <c r="BX432" s="60"/>
      <c r="BY432" s="61" t="str">
        <f t="shared" si="86"/>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BZ432" s="66" t="s">
        <v>3772</v>
      </c>
      <c r="CA432" s="59" t="s">
        <v>3773</v>
      </c>
      <c r="CB432" s="62"/>
      <c r="CC432" s="59"/>
    </row>
    <row r="433" ht="30.0" customHeight="1">
      <c r="A433" s="73"/>
      <c r="B433" s="136" t="s">
        <v>3774</v>
      </c>
      <c r="C433" s="68" t="str">
        <f>IF('Стоп-лист'!C$22 = "стоп", "стоп" , "")</f>
        <v/>
      </c>
      <c r="D433" s="29">
        <f t="shared" si="81"/>
        <v>50</v>
      </c>
      <c r="E433" s="30" t="s">
        <v>3775</v>
      </c>
      <c r="F433" s="140" t="s">
        <v>3776</v>
      </c>
      <c r="G433" s="105" t="s">
        <v>3777</v>
      </c>
      <c r="H433" s="33">
        <v>20300.0</v>
      </c>
      <c r="I433" s="34">
        <v>0.32999999999999996</v>
      </c>
      <c r="J433" s="35">
        <f t="shared" si="82"/>
        <v>13601</v>
      </c>
      <c r="K433" s="22" t="s">
        <v>3778</v>
      </c>
      <c r="L433" s="36" t="s">
        <v>84</v>
      </c>
      <c r="M433" s="36" t="s">
        <v>84</v>
      </c>
      <c r="N433" s="37" t="s">
        <v>85</v>
      </c>
      <c r="O433" s="72">
        <v>4900.0</v>
      </c>
      <c r="P433" s="72">
        <v>400.0</v>
      </c>
      <c r="Q433" s="72">
        <v>400.0</v>
      </c>
      <c r="R433" s="72">
        <v>600.0</v>
      </c>
      <c r="S433" s="43" t="s">
        <v>3779</v>
      </c>
      <c r="T433" s="70" t="s">
        <v>3696</v>
      </c>
      <c r="U433" s="38" t="s">
        <v>3697</v>
      </c>
      <c r="V433" s="38" t="s">
        <v>89</v>
      </c>
      <c r="W433" s="38" t="s">
        <v>491</v>
      </c>
      <c r="X433" s="38">
        <v>395.0</v>
      </c>
      <c r="Y433" s="40">
        <v>7.0</v>
      </c>
      <c r="Z433" s="40">
        <v>1.45</v>
      </c>
      <c r="AA433" s="38" t="s">
        <v>92</v>
      </c>
      <c r="AB433" s="38" t="s">
        <v>93</v>
      </c>
      <c r="AC433" s="107" t="str">
        <f t="shared" si="65"/>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AD433" s="38" t="s">
        <v>95</v>
      </c>
      <c r="AE433" s="75" t="s">
        <v>3698</v>
      </c>
      <c r="AF433" s="70" t="s">
        <v>3699</v>
      </c>
      <c r="AG433" s="38" t="s">
        <v>98</v>
      </c>
      <c r="AH433" s="38" t="s">
        <v>99</v>
      </c>
      <c r="AI433" s="44" t="s">
        <v>100</v>
      </c>
      <c r="AJ433" s="44">
        <v>0.0</v>
      </c>
      <c r="AK433" s="63" t="str">
        <f t="shared" si="78"/>
        <v>https://getfile.dokpub.com/yandex/get/https://disk.yandex.ru/d/ETHvCzVJ7F_LMQ/v1.mp4</v>
      </c>
      <c r="AL433" s="46" t="s">
        <v>102</v>
      </c>
      <c r="AM433" s="46" t="s">
        <v>103</v>
      </c>
      <c r="AN433" s="46" t="s">
        <v>104</v>
      </c>
      <c r="AO433" s="46" t="s">
        <v>105</v>
      </c>
      <c r="AP433" s="46" t="s">
        <v>106</v>
      </c>
      <c r="AQ433" s="46">
        <f t="shared" si="48"/>
        <v>15225</v>
      </c>
      <c r="AR433" s="47">
        <f t="shared" si="49"/>
        <v>0.25</v>
      </c>
      <c r="AS433" s="46" t="s">
        <v>107</v>
      </c>
      <c r="AT433" s="46" t="s">
        <v>108</v>
      </c>
      <c r="AU433" s="46" t="s">
        <v>109</v>
      </c>
      <c r="AV433" s="46" t="s">
        <v>110</v>
      </c>
      <c r="AW433" s="46" t="s">
        <v>111</v>
      </c>
      <c r="AX433" s="48" t="s">
        <v>112</v>
      </c>
      <c r="AY433" s="49">
        <v>1568.0</v>
      </c>
      <c r="AZ433" s="49">
        <v>2190.0</v>
      </c>
      <c r="BA433" s="126">
        <f>BA426*7</f>
        <v>5292</v>
      </c>
      <c r="BB433" s="127">
        <v>50.0</v>
      </c>
      <c r="BC433" s="127">
        <v>80.0</v>
      </c>
      <c r="BD433" s="51">
        <v>0.2</v>
      </c>
      <c r="BE433" s="127">
        <f t="shared" si="83"/>
        <v>2720.2</v>
      </c>
      <c r="BF433" s="150"/>
      <c r="BG433" s="151">
        <f t="shared" si="84"/>
        <v>3890.8</v>
      </c>
      <c r="BH433" s="53">
        <f t="shared" si="52"/>
        <v>3268.8</v>
      </c>
      <c r="BI433" s="153">
        <f t="shared" si="85"/>
        <v>0.2860672009</v>
      </c>
      <c r="BJ433" s="47">
        <f t="shared" si="54"/>
        <v>0.2403352695</v>
      </c>
      <c r="BK433" s="55">
        <f t="shared" si="55"/>
        <v>0.25</v>
      </c>
      <c r="BL433" s="56">
        <f t="shared" si="56"/>
        <v>15421</v>
      </c>
      <c r="BM433" s="57">
        <f t="shared" si="57"/>
        <v>0.3063873938</v>
      </c>
      <c r="BN433" s="46">
        <f t="shared" si="58"/>
        <v>96</v>
      </c>
      <c r="BO433" s="46">
        <v>25.0</v>
      </c>
      <c r="BP433" s="46">
        <v>7.0</v>
      </c>
      <c r="BQ433" s="47">
        <v>1.25</v>
      </c>
      <c r="BR433" s="46">
        <f t="shared" si="59"/>
        <v>862.5</v>
      </c>
      <c r="BS433" s="46">
        <f t="shared" si="60"/>
        <v>1327.5</v>
      </c>
      <c r="BT433" s="46" t="s">
        <v>2618</v>
      </c>
      <c r="BU433" s="65"/>
      <c r="BV433" s="59"/>
      <c r="BW433" s="59"/>
      <c r="BX433" s="60"/>
      <c r="BY433" s="61" t="str">
        <f t="shared" si="86"/>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BZ433" s="66" t="s">
        <v>3780</v>
      </c>
      <c r="CA433" s="59" t="s">
        <v>3781</v>
      </c>
      <c r="CB433" s="62"/>
      <c r="CC433" s="59"/>
    </row>
    <row r="434" ht="30.0" customHeight="1">
      <c r="A434" s="73"/>
      <c r="B434" s="136" t="s">
        <v>3782</v>
      </c>
      <c r="C434" s="28" t="str">
        <f>IF(C436 = "стоп", "стоп" , "")</f>
        <v>стоп</v>
      </c>
      <c r="D434" s="29">
        <f t="shared" si="81"/>
        <v>0</v>
      </c>
      <c r="E434" s="30" t="s">
        <v>3783</v>
      </c>
      <c r="F434" s="140" t="s">
        <v>3784</v>
      </c>
      <c r="G434" s="105" t="s">
        <v>3785</v>
      </c>
      <c r="H434" s="33">
        <v>700.0</v>
      </c>
      <c r="I434" s="34">
        <v>0.37</v>
      </c>
      <c r="J434" s="35">
        <f t="shared" si="82"/>
        <v>441</v>
      </c>
      <c r="K434" s="22" t="s">
        <v>3786</v>
      </c>
      <c r="L434" s="36" t="s">
        <v>84</v>
      </c>
      <c r="M434" s="36" t="s">
        <v>84</v>
      </c>
      <c r="N434" s="37" t="s">
        <v>85</v>
      </c>
      <c r="O434" s="38">
        <v>140.0</v>
      </c>
      <c r="P434" s="38">
        <v>130.0</v>
      </c>
      <c r="Q434" s="38">
        <v>60.0</v>
      </c>
      <c r="R434" s="38">
        <v>180.0</v>
      </c>
      <c r="S434" s="70" t="s">
        <v>3787</v>
      </c>
      <c r="T434" s="70" t="s">
        <v>3788</v>
      </c>
      <c r="U434" s="38" t="s">
        <v>3789</v>
      </c>
      <c r="V434" s="38" t="s">
        <v>2277</v>
      </c>
      <c r="W434" s="38" t="s">
        <v>491</v>
      </c>
      <c r="X434" s="38">
        <v>395.0</v>
      </c>
      <c r="Y434" s="40" t="s">
        <v>91</v>
      </c>
      <c r="Z434" s="40" t="s">
        <v>1940</v>
      </c>
      <c r="AA434" s="38" t="s">
        <v>92</v>
      </c>
      <c r="AB434" s="38" t="s">
        <v>93</v>
      </c>
      <c r="AC434" s="107" t="str">
        <f t="shared" si="65"/>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AD434" s="38" t="s">
        <v>95</v>
      </c>
      <c r="AE434" s="75" t="s">
        <v>3790</v>
      </c>
      <c r="AF434" s="70" t="s">
        <v>3791</v>
      </c>
      <c r="AG434" s="38" t="s">
        <v>98</v>
      </c>
      <c r="AH434" s="38" t="s">
        <v>99</v>
      </c>
      <c r="AI434" s="44" t="s">
        <v>100</v>
      </c>
      <c r="AJ434" s="44">
        <v>0.0</v>
      </c>
      <c r="AK434" s="63" t="str">
        <f t="shared" si="78"/>
        <v>https://getfile.dokpub.com/yandex/get/https://disk.yandex.ru/d/5kIc2CDk0NCchA/v1.mp4</v>
      </c>
      <c r="AL434" s="46" t="s">
        <v>102</v>
      </c>
      <c r="AM434" s="46" t="s">
        <v>103</v>
      </c>
      <c r="AN434" s="46" t="s">
        <v>104</v>
      </c>
      <c r="AO434" s="46" t="s">
        <v>105</v>
      </c>
      <c r="AP434" s="46" t="s">
        <v>106</v>
      </c>
      <c r="AQ434" s="46">
        <f t="shared" si="48"/>
        <v>553</v>
      </c>
      <c r="AR434" s="47">
        <f t="shared" si="49"/>
        <v>0.21</v>
      </c>
      <c r="AS434" s="46" t="s">
        <v>107</v>
      </c>
      <c r="AT434" s="46" t="s">
        <v>108</v>
      </c>
      <c r="AU434" s="46" t="s">
        <v>109</v>
      </c>
      <c r="AV434" s="46" t="s">
        <v>110</v>
      </c>
      <c r="AW434" s="46" t="s">
        <v>111</v>
      </c>
      <c r="AX434" s="48" t="s">
        <v>112</v>
      </c>
      <c r="AY434" s="49">
        <v>85.0</v>
      </c>
      <c r="AZ434" s="49">
        <v>142.0</v>
      </c>
      <c r="BA434" s="86">
        <f>IFERROR(__xludf.DUMMYFUNCTION("IMPORTRANGE(""https://docs.google.com/spreadsheets/d/1K9FdSDDcIaIccULM3XeD8ehMwbjQB3kapl3RppOhYx4/edit?usp=sharing"",""D26"")"),121.0)</f>
        <v>121</v>
      </c>
      <c r="BB434" s="123">
        <v>10.0</v>
      </c>
      <c r="BC434" s="123">
        <v>10.0</v>
      </c>
      <c r="BD434" s="51">
        <v>0.2</v>
      </c>
      <c r="BE434" s="123">
        <f t="shared" si="83"/>
        <v>88.2</v>
      </c>
      <c r="BF434" s="147"/>
      <c r="BG434" s="148">
        <f t="shared" si="84"/>
        <v>126.8</v>
      </c>
      <c r="BH434" s="53">
        <f t="shared" si="52"/>
        <v>69.8</v>
      </c>
      <c r="BI434" s="222">
        <f t="shared" si="85"/>
        <v>0.2875283447</v>
      </c>
      <c r="BJ434" s="47">
        <f t="shared" si="54"/>
        <v>0.158276644</v>
      </c>
      <c r="BK434" s="55">
        <f t="shared" si="55"/>
        <v>0.21</v>
      </c>
      <c r="BL434" s="56">
        <f t="shared" si="56"/>
        <v>554</v>
      </c>
      <c r="BM434" s="57">
        <f t="shared" si="57"/>
        <v>0.2891696751</v>
      </c>
      <c r="BN434" s="46">
        <f t="shared" si="58"/>
        <v>1.404</v>
      </c>
      <c r="BO434" s="46">
        <v>25.0</v>
      </c>
      <c r="BP434" s="46">
        <v>7.0</v>
      </c>
      <c r="BQ434" s="47">
        <v>1.25</v>
      </c>
      <c r="BR434" s="46">
        <f t="shared" si="59"/>
        <v>40</v>
      </c>
      <c r="BS434" s="46">
        <f t="shared" si="60"/>
        <v>102</v>
      </c>
      <c r="BT434" s="46" t="s">
        <v>2538</v>
      </c>
      <c r="BU434" s="124"/>
      <c r="BV434" s="125" t="str">
        <f>IFERROR(__xludf.DUMMYFUNCTION("IMPORTRANGE(""https://docs.google.com/spreadsheets/d/1K9FdSDDcIaIccULM3XeD8ehMwbjQB3kapl3RppOhYx4/edit?usp=sharing"",""B26"")"),"ИД-21")</f>
        <v>ИД-21</v>
      </c>
      <c r="BW434" s="59"/>
      <c r="BX434" s="60"/>
      <c r="BY434" s="61" t="str">
        <f t="shared" si="86"/>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BZ434" s="66" t="s">
        <v>3792</v>
      </c>
      <c r="CA434" s="59" t="s">
        <v>3793</v>
      </c>
      <c r="CB434" s="62"/>
      <c r="CC434" s="59"/>
    </row>
    <row r="435" ht="30.0" customHeight="1">
      <c r="A435" s="73"/>
      <c r="B435" s="136" t="s">
        <v>3794</v>
      </c>
      <c r="C435" s="28" t="str">
        <f>IF(C436 = "стоп", "стоп" , "")</f>
        <v>стоп</v>
      </c>
      <c r="D435" s="29">
        <f t="shared" si="81"/>
        <v>0</v>
      </c>
      <c r="E435" s="30" t="s">
        <v>3795</v>
      </c>
      <c r="F435" s="140" t="s">
        <v>3796</v>
      </c>
      <c r="G435" s="105" t="s">
        <v>3797</v>
      </c>
      <c r="H435" s="33">
        <v>1100.0</v>
      </c>
      <c r="I435" s="34">
        <v>0.35</v>
      </c>
      <c r="J435" s="35">
        <f t="shared" si="82"/>
        <v>715</v>
      </c>
      <c r="K435" s="22" t="s">
        <v>3798</v>
      </c>
      <c r="L435" s="36" t="s">
        <v>84</v>
      </c>
      <c r="M435" s="36" t="s">
        <v>84</v>
      </c>
      <c r="N435" s="37" t="s">
        <v>85</v>
      </c>
      <c r="O435" s="38">
        <v>220.0</v>
      </c>
      <c r="P435" s="38">
        <v>150.0</v>
      </c>
      <c r="Q435" s="38">
        <v>100.0</v>
      </c>
      <c r="R435" s="38">
        <v>255.0</v>
      </c>
      <c r="S435" s="70" t="s">
        <v>3799</v>
      </c>
      <c r="T435" s="70" t="s">
        <v>3788</v>
      </c>
      <c r="U435" s="38" t="s">
        <v>3789</v>
      </c>
      <c r="V435" s="38" t="s">
        <v>2277</v>
      </c>
      <c r="W435" s="38" t="s">
        <v>491</v>
      </c>
      <c r="X435" s="38">
        <v>395.0</v>
      </c>
      <c r="Y435" s="40" t="s">
        <v>91</v>
      </c>
      <c r="Z435" s="38" t="s">
        <v>1952</v>
      </c>
      <c r="AA435" s="38" t="s">
        <v>92</v>
      </c>
      <c r="AB435" s="38" t="s">
        <v>93</v>
      </c>
      <c r="AC435" s="107" t="str">
        <f t="shared" si="65"/>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AD435" s="38" t="s">
        <v>95</v>
      </c>
      <c r="AE435" s="75" t="s">
        <v>3790</v>
      </c>
      <c r="AF435" s="70" t="s">
        <v>3791</v>
      </c>
      <c r="AG435" s="38" t="s">
        <v>98</v>
      </c>
      <c r="AH435" s="38" t="s">
        <v>99</v>
      </c>
      <c r="AI435" s="44" t="s">
        <v>100</v>
      </c>
      <c r="AJ435" s="44">
        <v>0.0</v>
      </c>
      <c r="AK435" s="63" t="str">
        <f t="shared" si="78"/>
        <v>https://getfile.dokpub.com/yandex/get/https://disk.yandex.ru/d/5kIc2CDk0NCchA/v1.mp4</v>
      </c>
      <c r="AL435" s="46" t="s">
        <v>102</v>
      </c>
      <c r="AM435" s="46" t="s">
        <v>103</v>
      </c>
      <c r="AN435" s="46" t="s">
        <v>104</v>
      </c>
      <c r="AO435" s="46" t="s">
        <v>105</v>
      </c>
      <c r="AP435" s="46" t="s">
        <v>106</v>
      </c>
      <c r="AQ435" s="46">
        <f t="shared" si="48"/>
        <v>847</v>
      </c>
      <c r="AR435" s="47">
        <f t="shared" si="49"/>
        <v>0.23</v>
      </c>
      <c r="AS435" s="46" t="s">
        <v>107</v>
      </c>
      <c r="AT435" s="46" t="s">
        <v>108</v>
      </c>
      <c r="AU435" s="46" t="s">
        <v>109</v>
      </c>
      <c r="AV435" s="46" t="s">
        <v>110</v>
      </c>
      <c r="AW435" s="46" t="s">
        <v>111</v>
      </c>
      <c r="AX435" s="48" t="s">
        <v>112</v>
      </c>
      <c r="AY435" s="49">
        <v>105.0</v>
      </c>
      <c r="AZ435" s="49">
        <v>165.0</v>
      </c>
      <c r="BA435" s="126">
        <f>BA434*2</f>
        <v>242</v>
      </c>
      <c r="BB435" s="127">
        <v>10.0</v>
      </c>
      <c r="BC435" s="127">
        <v>10.0</v>
      </c>
      <c r="BD435" s="51">
        <v>0.2</v>
      </c>
      <c r="BE435" s="127">
        <f t="shared" si="83"/>
        <v>143</v>
      </c>
      <c r="BF435" s="150"/>
      <c r="BG435" s="151">
        <f t="shared" si="84"/>
        <v>205</v>
      </c>
      <c r="BH435" s="53">
        <f t="shared" si="52"/>
        <v>145</v>
      </c>
      <c r="BI435" s="153">
        <f t="shared" si="85"/>
        <v>0.2867132867</v>
      </c>
      <c r="BJ435" s="47">
        <f t="shared" si="54"/>
        <v>0.2027972028</v>
      </c>
      <c r="BK435" s="55">
        <f t="shared" si="55"/>
        <v>0.23</v>
      </c>
      <c r="BL435" s="56">
        <f t="shared" si="56"/>
        <v>850</v>
      </c>
      <c r="BM435" s="57">
        <f t="shared" si="57"/>
        <v>0.2976470588</v>
      </c>
      <c r="BN435" s="46">
        <f t="shared" si="58"/>
        <v>3.825</v>
      </c>
      <c r="BO435" s="46">
        <v>25.0</v>
      </c>
      <c r="BP435" s="46">
        <v>7.0</v>
      </c>
      <c r="BQ435" s="47">
        <v>1.25</v>
      </c>
      <c r="BR435" s="46">
        <f t="shared" si="59"/>
        <v>57.5</v>
      </c>
      <c r="BS435" s="46">
        <f t="shared" si="60"/>
        <v>107.5</v>
      </c>
      <c r="BT435" s="46" t="s">
        <v>2547</v>
      </c>
      <c r="BU435" s="65"/>
      <c r="BV435" s="59"/>
      <c r="BW435" s="59"/>
      <c r="BX435" s="60"/>
      <c r="BY435" s="61" t="str">
        <f t="shared" si="86"/>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BZ435" s="66" t="s">
        <v>3800</v>
      </c>
      <c r="CA435" s="59" t="s">
        <v>3801</v>
      </c>
      <c r="CB435" s="62"/>
      <c r="CC435" s="59"/>
    </row>
    <row r="436" ht="30.0" customHeight="1">
      <c r="A436" s="73"/>
      <c r="B436" s="136" t="s">
        <v>3802</v>
      </c>
      <c r="C436" s="68" t="str">
        <f>IF('Стоп-лист'!D$13 = "стоп", "стоп" , "")</f>
        <v>стоп</v>
      </c>
      <c r="D436" s="29">
        <f t="shared" si="81"/>
        <v>0</v>
      </c>
      <c r="E436" s="30" t="s">
        <v>3803</v>
      </c>
      <c r="F436" s="140" t="s">
        <v>3804</v>
      </c>
      <c r="G436" s="105" t="s">
        <v>3805</v>
      </c>
      <c r="H436" s="33">
        <v>1600.0</v>
      </c>
      <c r="I436" s="34">
        <v>0.35</v>
      </c>
      <c r="J436" s="35">
        <f t="shared" si="82"/>
        <v>1040</v>
      </c>
      <c r="K436" s="22" t="s">
        <v>3806</v>
      </c>
      <c r="L436" s="36" t="s">
        <v>84</v>
      </c>
      <c r="M436" s="36" t="s">
        <v>84</v>
      </c>
      <c r="N436" s="37" t="s">
        <v>85</v>
      </c>
      <c r="O436" s="38">
        <v>360.0</v>
      </c>
      <c r="P436" s="38">
        <v>200.0</v>
      </c>
      <c r="Q436" s="38">
        <v>100.0</v>
      </c>
      <c r="R436" s="38">
        <v>255.0</v>
      </c>
      <c r="S436" s="70" t="s">
        <v>3807</v>
      </c>
      <c r="T436" s="70" t="s">
        <v>3788</v>
      </c>
      <c r="U436" s="38" t="s">
        <v>3789</v>
      </c>
      <c r="V436" s="38" t="s">
        <v>2277</v>
      </c>
      <c r="W436" s="38" t="s">
        <v>491</v>
      </c>
      <c r="X436" s="38">
        <v>395.0</v>
      </c>
      <c r="Y436" s="40" t="s">
        <v>91</v>
      </c>
      <c r="Z436" s="40">
        <v>1.45</v>
      </c>
      <c r="AA436" s="38" t="s">
        <v>92</v>
      </c>
      <c r="AB436" s="38" t="s">
        <v>93</v>
      </c>
      <c r="AC436" s="107" t="str">
        <f t="shared" si="65"/>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AD436" s="38" t="s">
        <v>95</v>
      </c>
      <c r="AE436" s="75" t="s">
        <v>3790</v>
      </c>
      <c r="AF436" s="70" t="s">
        <v>3791</v>
      </c>
      <c r="AG436" s="38" t="s">
        <v>98</v>
      </c>
      <c r="AH436" s="38" t="s">
        <v>99</v>
      </c>
      <c r="AI436" s="44" t="s">
        <v>100</v>
      </c>
      <c r="AJ436" s="44">
        <v>0.0</v>
      </c>
      <c r="AK436" s="63" t="str">
        <f t="shared" si="78"/>
        <v>https://getfile.dokpub.com/yandex/get/https://disk.yandex.ru/d/5kIc2CDk0NCchA/v1.mp4</v>
      </c>
      <c r="AL436" s="46" t="s">
        <v>102</v>
      </c>
      <c r="AM436" s="46" t="s">
        <v>103</v>
      </c>
      <c r="AN436" s="46" t="s">
        <v>104</v>
      </c>
      <c r="AO436" s="46" t="s">
        <v>105</v>
      </c>
      <c r="AP436" s="46" t="s">
        <v>106</v>
      </c>
      <c r="AQ436" s="46">
        <f t="shared" si="48"/>
        <v>1200</v>
      </c>
      <c r="AR436" s="47">
        <f t="shared" si="49"/>
        <v>0.25</v>
      </c>
      <c r="AS436" s="46" t="s">
        <v>107</v>
      </c>
      <c r="AT436" s="46" t="s">
        <v>108</v>
      </c>
      <c r="AU436" s="46" t="s">
        <v>109</v>
      </c>
      <c r="AV436" s="46" t="s">
        <v>110</v>
      </c>
      <c r="AW436" s="46" t="s">
        <v>111</v>
      </c>
      <c r="AX436" s="48" t="s">
        <v>155</v>
      </c>
      <c r="AY436" s="49">
        <v>137.0</v>
      </c>
      <c r="AZ436" s="49">
        <v>204.0</v>
      </c>
      <c r="BA436" s="126">
        <f>BA434*3</f>
        <v>363</v>
      </c>
      <c r="BB436" s="127">
        <v>15.0</v>
      </c>
      <c r="BC436" s="127">
        <v>15.0</v>
      </c>
      <c r="BD436" s="51">
        <v>0.2</v>
      </c>
      <c r="BE436" s="127">
        <f t="shared" si="83"/>
        <v>208</v>
      </c>
      <c r="BF436" s="150"/>
      <c r="BG436" s="151">
        <f t="shared" si="84"/>
        <v>302</v>
      </c>
      <c r="BH436" s="53">
        <f t="shared" si="52"/>
        <v>235</v>
      </c>
      <c r="BI436" s="153">
        <f t="shared" si="85"/>
        <v>0.2903846154</v>
      </c>
      <c r="BJ436" s="47">
        <f t="shared" si="54"/>
        <v>0.2259615385</v>
      </c>
      <c r="BK436" s="55">
        <f t="shared" si="55"/>
        <v>0.25</v>
      </c>
      <c r="BL436" s="56">
        <f t="shared" si="56"/>
        <v>1201</v>
      </c>
      <c r="BM436" s="57">
        <f t="shared" si="57"/>
        <v>0.3029142381</v>
      </c>
      <c r="BN436" s="46">
        <f t="shared" si="58"/>
        <v>5.1</v>
      </c>
      <c r="BO436" s="46">
        <v>25.0</v>
      </c>
      <c r="BP436" s="46">
        <v>7.0</v>
      </c>
      <c r="BQ436" s="47">
        <v>1.25</v>
      </c>
      <c r="BR436" s="46">
        <f t="shared" si="59"/>
        <v>75</v>
      </c>
      <c r="BS436" s="46">
        <f t="shared" si="60"/>
        <v>129</v>
      </c>
      <c r="BT436" s="46" t="s">
        <v>2556</v>
      </c>
      <c r="BU436" s="65"/>
      <c r="BV436" s="59"/>
      <c r="BW436" s="59"/>
      <c r="BX436" s="60"/>
      <c r="BY436" s="61" t="str">
        <f t="shared" si="86"/>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BZ436" s="66" t="s">
        <v>3808</v>
      </c>
      <c r="CA436" s="59" t="s">
        <v>3809</v>
      </c>
      <c r="CB436" s="62"/>
      <c r="CC436" s="59"/>
    </row>
    <row r="437" ht="30.0" customHeight="1">
      <c r="A437" s="73"/>
      <c r="B437" s="136" t="s">
        <v>3810</v>
      </c>
      <c r="C437" s="68" t="str">
        <f>IF('Стоп-лист'!C$13 = "стоп", "стоп" , "")</f>
        <v>стоп</v>
      </c>
      <c r="D437" s="29">
        <f t="shared" si="81"/>
        <v>0</v>
      </c>
      <c r="E437" s="30" t="s">
        <v>3811</v>
      </c>
      <c r="F437" s="140" t="s">
        <v>3812</v>
      </c>
      <c r="G437" s="105" t="s">
        <v>3813</v>
      </c>
      <c r="H437" s="33">
        <v>2900.0</v>
      </c>
      <c r="I437" s="34">
        <v>0.32999999999999996</v>
      </c>
      <c r="J437" s="35">
        <f t="shared" si="82"/>
        <v>1943</v>
      </c>
      <c r="K437" s="22" t="s">
        <v>3814</v>
      </c>
      <c r="L437" s="36" t="s">
        <v>84</v>
      </c>
      <c r="M437" s="36" t="s">
        <v>84</v>
      </c>
      <c r="N437" s="37" t="s">
        <v>85</v>
      </c>
      <c r="O437" s="38">
        <v>360.0</v>
      </c>
      <c r="P437" s="38">
        <v>260.0</v>
      </c>
      <c r="Q437" s="38">
        <v>130.0</v>
      </c>
      <c r="R437" s="38">
        <v>290.0</v>
      </c>
      <c r="S437" s="70" t="s">
        <v>3815</v>
      </c>
      <c r="T437" s="70" t="s">
        <v>3788</v>
      </c>
      <c r="U437" s="38" t="s">
        <v>3789</v>
      </c>
      <c r="V437" s="38" t="s">
        <v>2277</v>
      </c>
      <c r="W437" s="38" t="s">
        <v>491</v>
      </c>
      <c r="X437" s="38">
        <v>395.0</v>
      </c>
      <c r="Y437" s="40">
        <v>1.0</v>
      </c>
      <c r="Z437" s="40">
        <v>1.45</v>
      </c>
      <c r="AA437" s="38" t="s">
        <v>92</v>
      </c>
      <c r="AB437" s="38" t="s">
        <v>93</v>
      </c>
      <c r="AC437" s="107" t="str">
        <f t="shared" si="65"/>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AD437" s="38" t="s">
        <v>95</v>
      </c>
      <c r="AE437" s="75" t="s">
        <v>3790</v>
      </c>
      <c r="AF437" s="70" t="s">
        <v>3791</v>
      </c>
      <c r="AG437" s="38" t="s">
        <v>98</v>
      </c>
      <c r="AH437" s="38" t="s">
        <v>99</v>
      </c>
      <c r="AI437" s="44" t="s">
        <v>100</v>
      </c>
      <c r="AJ437" s="44">
        <v>0.0</v>
      </c>
      <c r="AK437" s="63" t="str">
        <f t="shared" si="78"/>
        <v>https://getfile.dokpub.com/yandex/get/https://disk.yandex.ru/d/5kIc2CDk0NCchA/v1.mp4</v>
      </c>
      <c r="AL437" s="46" t="s">
        <v>102</v>
      </c>
      <c r="AM437" s="46" t="s">
        <v>103</v>
      </c>
      <c r="AN437" s="46" t="s">
        <v>104</v>
      </c>
      <c r="AO437" s="46" t="s">
        <v>105</v>
      </c>
      <c r="AP437" s="46" t="s">
        <v>106</v>
      </c>
      <c r="AQ437" s="46">
        <f t="shared" si="48"/>
        <v>2175</v>
      </c>
      <c r="AR437" s="47">
        <f t="shared" si="49"/>
        <v>0.25</v>
      </c>
      <c r="AS437" s="46" t="s">
        <v>107</v>
      </c>
      <c r="AT437" s="46" t="s">
        <v>108</v>
      </c>
      <c r="AU437" s="46" t="s">
        <v>109</v>
      </c>
      <c r="AV437" s="46" t="s">
        <v>110</v>
      </c>
      <c r="AW437" s="46" t="s">
        <v>111</v>
      </c>
      <c r="AX437" s="48" t="s">
        <v>112</v>
      </c>
      <c r="AY437" s="49">
        <v>223.0</v>
      </c>
      <c r="AZ437" s="49">
        <v>311.0</v>
      </c>
      <c r="BA437" s="126">
        <f>BA436*2</f>
        <v>726</v>
      </c>
      <c r="BB437" s="127">
        <v>20.0</v>
      </c>
      <c r="BC437" s="127">
        <v>20.0</v>
      </c>
      <c r="BD437" s="51">
        <v>0.2</v>
      </c>
      <c r="BE437" s="127">
        <f t="shared" si="83"/>
        <v>388.6</v>
      </c>
      <c r="BF437" s="150"/>
      <c r="BG437" s="151">
        <f t="shared" si="84"/>
        <v>565.4</v>
      </c>
      <c r="BH437" s="53">
        <f t="shared" si="52"/>
        <v>477.4</v>
      </c>
      <c r="BI437" s="153">
        <f t="shared" si="85"/>
        <v>0.2909933093</v>
      </c>
      <c r="BJ437" s="47">
        <f t="shared" si="54"/>
        <v>0.2457025219</v>
      </c>
      <c r="BK437" s="55">
        <f t="shared" si="55"/>
        <v>0.25</v>
      </c>
      <c r="BL437" s="56">
        <f t="shared" si="56"/>
        <v>2187</v>
      </c>
      <c r="BM437" s="57">
        <f t="shared" si="57"/>
        <v>0.3075445816</v>
      </c>
      <c r="BN437" s="46">
        <f t="shared" si="58"/>
        <v>9.802</v>
      </c>
      <c r="BO437" s="46">
        <v>25.0</v>
      </c>
      <c r="BP437" s="46">
        <v>7.0</v>
      </c>
      <c r="BQ437" s="47">
        <v>1.25</v>
      </c>
      <c r="BR437" s="46">
        <f t="shared" si="59"/>
        <v>110</v>
      </c>
      <c r="BS437" s="46">
        <f t="shared" si="60"/>
        <v>201</v>
      </c>
      <c r="BT437" s="46" t="s">
        <v>2565</v>
      </c>
      <c r="BU437" s="65"/>
      <c r="BV437" s="59"/>
      <c r="BW437" s="59"/>
      <c r="BX437" s="60"/>
      <c r="BY437" s="61" t="str">
        <f t="shared" si="86"/>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BZ437" s="66" t="s">
        <v>3816</v>
      </c>
      <c r="CA437" s="59" t="s">
        <v>3817</v>
      </c>
      <c r="CB437" s="62"/>
      <c r="CC437" s="59"/>
    </row>
    <row r="438" ht="30.0" customHeight="1">
      <c r="A438" s="73"/>
      <c r="B438" s="136" t="s">
        <v>3818</v>
      </c>
      <c r="C438" s="68" t="str">
        <f>IF('Стоп-лист'!C$13 = "стоп", "стоп" , "")</f>
        <v>стоп</v>
      </c>
      <c r="D438" s="29">
        <f t="shared" si="81"/>
        <v>0</v>
      </c>
      <c r="E438" s="30" t="s">
        <v>3819</v>
      </c>
      <c r="F438" s="140" t="s">
        <v>3820</v>
      </c>
      <c r="G438" s="105" t="s">
        <v>3821</v>
      </c>
      <c r="H438" s="33">
        <v>4300.0</v>
      </c>
      <c r="I438" s="34">
        <v>0.32999999999999996</v>
      </c>
      <c r="J438" s="35">
        <f t="shared" si="82"/>
        <v>2881</v>
      </c>
      <c r="K438" s="22" t="s">
        <v>3822</v>
      </c>
      <c r="L438" s="36" t="s">
        <v>84</v>
      </c>
      <c r="M438" s="36" t="s">
        <v>84</v>
      </c>
      <c r="N438" s="37" t="s">
        <v>85</v>
      </c>
      <c r="O438" s="38">
        <v>940.0</v>
      </c>
      <c r="P438" s="38">
        <v>300.0</v>
      </c>
      <c r="Q438" s="38">
        <v>140.0</v>
      </c>
      <c r="R438" s="38">
        <v>340.0</v>
      </c>
      <c r="S438" s="70" t="s">
        <v>3823</v>
      </c>
      <c r="T438" s="70" t="s">
        <v>3788</v>
      </c>
      <c r="U438" s="38" t="s">
        <v>3789</v>
      </c>
      <c r="V438" s="38" t="s">
        <v>2277</v>
      </c>
      <c r="W438" s="38" t="s">
        <v>491</v>
      </c>
      <c r="X438" s="38">
        <v>395.0</v>
      </c>
      <c r="Y438" s="40">
        <v>1.5</v>
      </c>
      <c r="Z438" s="40">
        <v>1.45</v>
      </c>
      <c r="AA438" s="38" t="s">
        <v>92</v>
      </c>
      <c r="AB438" s="38" t="s">
        <v>93</v>
      </c>
      <c r="AC438" s="107" t="str">
        <f t="shared" si="65"/>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AD438" s="38" t="s">
        <v>95</v>
      </c>
      <c r="AE438" s="75" t="s">
        <v>3790</v>
      </c>
      <c r="AF438" s="70" t="s">
        <v>3791</v>
      </c>
      <c r="AG438" s="38" t="s">
        <v>98</v>
      </c>
      <c r="AH438" s="38" t="s">
        <v>99</v>
      </c>
      <c r="AI438" s="44" t="s">
        <v>100</v>
      </c>
      <c r="AJ438" s="44">
        <v>0.0</v>
      </c>
      <c r="AK438" s="63" t="str">
        <f t="shared" si="78"/>
        <v>https://getfile.dokpub.com/yandex/get/https://disk.yandex.ru/d/5kIc2CDk0NCchA/v1.mp4</v>
      </c>
      <c r="AL438" s="46" t="s">
        <v>102</v>
      </c>
      <c r="AM438" s="46" t="s">
        <v>103</v>
      </c>
      <c r="AN438" s="46" t="s">
        <v>104</v>
      </c>
      <c r="AO438" s="46" t="s">
        <v>105</v>
      </c>
      <c r="AP438" s="46" t="s">
        <v>106</v>
      </c>
      <c r="AQ438" s="46">
        <f t="shared" si="48"/>
        <v>3182</v>
      </c>
      <c r="AR438" s="47">
        <f t="shared" si="49"/>
        <v>0.26</v>
      </c>
      <c r="AS438" s="46" t="s">
        <v>107</v>
      </c>
      <c r="AT438" s="46" t="s">
        <v>108</v>
      </c>
      <c r="AU438" s="46" t="s">
        <v>109</v>
      </c>
      <c r="AV438" s="46" t="s">
        <v>110</v>
      </c>
      <c r="AW438" s="46" t="s">
        <v>111</v>
      </c>
      <c r="AX438" s="48" t="s">
        <v>112</v>
      </c>
      <c r="AY438" s="49">
        <v>320.0</v>
      </c>
      <c r="AZ438" s="49">
        <v>433.0</v>
      </c>
      <c r="BA438" s="126">
        <f>BA436*3</f>
        <v>1089</v>
      </c>
      <c r="BB438" s="127">
        <v>30.0</v>
      </c>
      <c r="BC438" s="127">
        <v>30.0</v>
      </c>
      <c r="BD438" s="51">
        <v>0.2</v>
      </c>
      <c r="BE438" s="127">
        <f t="shared" si="83"/>
        <v>576.2</v>
      </c>
      <c r="BF438" s="150"/>
      <c r="BG438" s="151">
        <f t="shared" si="84"/>
        <v>835.8</v>
      </c>
      <c r="BH438" s="53">
        <f t="shared" si="52"/>
        <v>722.8</v>
      </c>
      <c r="BI438" s="153">
        <f t="shared" si="85"/>
        <v>0.2901076015</v>
      </c>
      <c r="BJ438" s="47">
        <f t="shared" si="54"/>
        <v>0.2508851093</v>
      </c>
      <c r="BK438" s="55">
        <f t="shared" si="55"/>
        <v>0.26</v>
      </c>
      <c r="BL438" s="56">
        <f t="shared" si="56"/>
        <v>3221</v>
      </c>
      <c r="BM438" s="57">
        <f t="shared" si="57"/>
        <v>0.3088481838</v>
      </c>
      <c r="BN438" s="46">
        <f t="shared" si="58"/>
        <v>14.28</v>
      </c>
      <c r="BO438" s="46">
        <v>25.0</v>
      </c>
      <c r="BP438" s="46">
        <v>7.0</v>
      </c>
      <c r="BQ438" s="47">
        <v>1.25</v>
      </c>
      <c r="BR438" s="46">
        <f t="shared" si="59"/>
        <v>153.75</v>
      </c>
      <c r="BS438" s="46">
        <f t="shared" si="60"/>
        <v>279.25</v>
      </c>
      <c r="BT438" s="46" t="s">
        <v>2574</v>
      </c>
      <c r="BU438" s="65"/>
      <c r="BV438" s="59"/>
      <c r="BW438" s="59"/>
      <c r="BX438" s="60"/>
      <c r="BY438" s="61" t="str">
        <f t="shared" si="86"/>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BZ438" s="66" t="s">
        <v>3824</v>
      </c>
      <c r="CA438" s="59" t="s">
        <v>3825</v>
      </c>
      <c r="CB438" s="62"/>
      <c r="CC438" s="59"/>
    </row>
    <row r="439" ht="30.0" customHeight="1">
      <c r="A439" s="73"/>
      <c r="B439" s="136" t="s">
        <v>3826</v>
      </c>
      <c r="C439" s="68" t="str">
        <f>IF('Стоп-лист'!C$13 = "стоп", "стоп" , "")</f>
        <v>стоп</v>
      </c>
      <c r="D439" s="29">
        <f t="shared" si="81"/>
        <v>0</v>
      </c>
      <c r="E439" s="30" t="s">
        <v>3827</v>
      </c>
      <c r="F439" s="140" t="s">
        <v>3828</v>
      </c>
      <c r="G439" s="105" t="s">
        <v>3829</v>
      </c>
      <c r="H439" s="33">
        <v>5800.0</v>
      </c>
      <c r="I439" s="34">
        <v>0.31000000000000005</v>
      </c>
      <c r="J439" s="35">
        <f t="shared" si="82"/>
        <v>4002</v>
      </c>
      <c r="K439" s="22" t="s">
        <v>3830</v>
      </c>
      <c r="L439" s="36" t="s">
        <v>84</v>
      </c>
      <c r="M439" s="36" t="s">
        <v>84</v>
      </c>
      <c r="N439" s="37" t="s">
        <v>85</v>
      </c>
      <c r="O439" s="38">
        <v>1600.0</v>
      </c>
      <c r="P439" s="38">
        <v>300.0</v>
      </c>
      <c r="Q439" s="38">
        <v>200.0</v>
      </c>
      <c r="R439" s="38">
        <v>500.0</v>
      </c>
      <c r="S439" s="70" t="s">
        <v>3831</v>
      </c>
      <c r="T439" s="70" t="s">
        <v>3788</v>
      </c>
      <c r="U439" s="38" t="s">
        <v>3789</v>
      </c>
      <c r="V439" s="38" t="s">
        <v>2277</v>
      </c>
      <c r="W439" s="38" t="s">
        <v>491</v>
      </c>
      <c r="X439" s="38">
        <v>395.0</v>
      </c>
      <c r="Y439" s="40">
        <v>2.0</v>
      </c>
      <c r="Z439" s="40">
        <v>1.45</v>
      </c>
      <c r="AA439" s="38" t="s">
        <v>92</v>
      </c>
      <c r="AB439" s="38" t="s">
        <v>93</v>
      </c>
      <c r="AC439" s="107" t="str">
        <f t="shared" si="65"/>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AD439" s="38" t="s">
        <v>95</v>
      </c>
      <c r="AE439" s="75" t="s">
        <v>3790</v>
      </c>
      <c r="AF439" s="70" t="s">
        <v>3791</v>
      </c>
      <c r="AG439" s="38" t="s">
        <v>98</v>
      </c>
      <c r="AH439" s="38" t="s">
        <v>99</v>
      </c>
      <c r="AI439" s="44" t="s">
        <v>100</v>
      </c>
      <c r="AJ439" s="44">
        <v>0.0</v>
      </c>
      <c r="AK439" s="63" t="str">
        <f t="shared" si="78"/>
        <v>https://getfile.dokpub.com/yandex/get/https://disk.yandex.ru/d/5kIc2CDk0NCchA/v1.mp4</v>
      </c>
      <c r="AL439" s="46" t="s">
        <v>102</v>
      </c>
      <c r="AM439" s="46" t="s">
        <v>103</v>
      </c>
      <c r="AN439" s="46" t="s">
        <v>104</v>
      </c>
      <c r="AO439" s="46" t="s">
        <v>105</v>
      </c>
      <c r="AP439" s="46" t="s">
        <v>106</v>
      </c>
      <c r="AQ439" s="46">
        <f t="shared" si="48"/>
        <v>4466</v>
      </c>
      <c r="AR439" s="47">
        <f t="shared" si="49"/>
        <v>0.23</v>
      </c>
      <c r="AS439" s="46" t="s">
        <v>107</v>
      </c>
      <c r="AT439" s="46" t="s">
        <v>108</v>
      </c>
      <c r="AU439" s="46" t="s">
        <v>109</v>
      </c>
      <c r="AV439" s="46" t="s">
        <v>110</v>
      </c>
      <c r="AW439" s="46" t="s">
        <v>111</v>
      </c>
      <c r="AX439" s="48" t="s">
        <v>112</v>
      </c>
      <c r="AY439" s="49">
        <v>482.0</v>
      </c>
      <c r="AZ439" s="49">
        <v>651.0</v>
      </c>
      <c r="BA439" s="126">
        <f>BA437*2</f>
        <v>1452</v>
      </c>
      <c r="BB439" s="127">
        <v>30.0</v>
      </c>
      <c r="BC439" s="127">
        <v>80.0</v>
      </c>
      <c r="BD439" s="51">
        <v>0.2</v>
      </c>
      <c r="BE439" s="127">
        <f t="shared" si="83"/>
        <v>800.4</v>
      </c>
      <c r="BF439" s="150"/>
      <c r="BG439" s="151">
        <f t="shared" si="84"/>
        <v>1157.6</v>
      </c>
      <c r="BH439" s="53">
        <f t="shared" si="52"/>
        <v>988.6</v>
      </c>
      <c r="BI439" s="153">
        <f t="shared" si="85"/>
        <v>0.2892553723</v>
      </c>
      <c r="BJ439" s="47">
        <f t="shared" si="54"/>
        <v>0.2470264868</v>
      </c>
      <c r="BK439" s="55">
        <f t="shared" si="55"/>
        <v>0.23</v>
      </c>
      <c r="BL439" s="56">
        <f t="shared" si="56"/>
        <v>4497</v>
      </c>
      <c r="BM439" s="57">
        <f t="shared" si="57"/>
        <v>0.3078941517</v>
      </c>
      <c r="BN439" s="46">
        <f t="shared" si="58"/>
        <v>30</v>
      </c>
      <c r="BO439" s="46">
        <v>25.0</v>
      </c>
      <c r="BP439" s="46">
        <v>7.0</v>
      </c>
      <c r="BQ439" s="47">
        <v>1.25</v>
      </c>
      <c r="BR439" s="46">
        <f t="shared" si="59"/>
        <v>285</v>
      </c>
      <c r="BS439" s="46">
        <f t="shared" si="60"/>
        <v>366</v>
      </c>
      <c r="BT439" s="46" t="s">
        <v>2583</v>
      </c>
      <c r="BU439" s="65"/>
      <c r="BV439" s="59"/>
      <c r="BW439" s="59"/>
      <c r="BX439" s="60"/>
      <c r="BY439" s="61" t="str">
        <f t="shared" si="86"/>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BZ439" s="66" t="s">
        <v>3832</v>
      </c>
      <c r="CA439" s="59" t="s">
        <v>3833</v>
      </c>
      <c r="CB439" s="62"/>
      <c r="CC439" s="59"/>
    </row>
    <row r="440" ht="30.0" customHeight="1">
      <c r="A440" s="73"/>
      <c r="B440" s="136" t="s">
        <v>3834</v>
      </c>
      <c r="C440" s="68" t="str">
        <f>IF('Стоп-лист'!C$13 = "стоп", "стоп" , "")</f>
        <v>стоп</v>
      </c>
      <c r="D440" s="29">
        <f t="shared" si="81"/>
        <v>0</v>
      </c>
      <c r="E440" s="30" t="s">
        <v>3835</v>
      </c>
      <c r="F440" s="140" t="s">
        <v>3836</v>
      </c>
      <c r="G440" s="105" t="s">
        <v>3837</v>
      </c>
      <c r="H440" s="33">
        <v>8700.0</v>
      </c>
      <c r="I440" s="34">
        <v>0.31999999999999995</v>
      </c>
      <c r="J440" s="35">
        <f t="shared" si="82"/>
        <v>5916</v>
      </c>
      <c r="K440" s="22" t="s">
        <v>3838</v>
      </c>
      <c r="L440" s="36" t="s">
        <v>84</v>
      </c>
      <c r="M440" s="36" t="s">
        <v>84</v>
      </c>
      <c r="N440" s="37" t="s">
        <v>85</v>
      </c>
      <c r="O440" s="38">
        <v>2300.0</v>
      </c>
      <c r="P440" s="38">
        <v>350.0</v>
      </c>
      <c r="Q440" s="38">
        <v>250.0</v>
      </c>
      <c r="R440" s="38">
        <v>550.0</v>
      </c>
      <c r="S440" s="70" t="s">
        <v>3839</v>
      </c>
      <c r="T440" s="70" t="s">
        <v>3788</v>
      </c>
      <c r="U440" s="38" t="s">
        <v>3789</v>
      </c>
      <c r="V440" s="38" t="s">
        <v>2277</v>
      </c>
      <c r="W440" s="38" t="s">
        <v>491</v>
      </c>
      <c r="X440" s="38">
        <v>395.0</v>
      </c>
      <c r="Y440" s="40">
        <v>3.0</v>
      </c>
      <c r="Z440" s="40">
        <v>1.45</v>
      </c>
      <c r="AA440" s="38" t="s">
        <v>92</v>
      </c>
      <c r="AB440" s="38" t="s">
        <v>93</v>
      </c>
      <c r="AC440" s="107" t="str">
        <f t="shared" si="65"/>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AD440" s="38" t="s">
        <v>95</v>
      </c>
      <c r="AE440" s="75" t="s">
        <v>3790</v>
      </c>
      <c r="AF440" s="70" t="s">
        <v>3791</v>
      </c>
      <c r="AG440" s="38" t="s">
        <v>98</v>
      </c>
      <c r="AH440" s="38" t="s">
        <v>99</v>
      </c>
      <c r="AI440" s="44" t="s">
        <v>100</v>
      </c>
      <c r="AJ440" s="44">
        <v>0.0</v>
      </c>
      <c r="AK440" s="63" t="str">
        <f t="shared" si="78"/>
        <v>https://getfile.dokpub.com/yandex/get/https://disk.yandex.ru/d/5kIc2CDk0NCchA/v1.mp4</v>
      </c>
      <c r="AL440" s="46" t="s">
        <v>102</v>
      </c>
      <c r="AM440" s="46" t="s">
        <v>103</v>
      </c>
      <c r="AN440" s="46" t="s">
        <v>104</v>
      </c>
      <c r="AO440" s="46" t="s">
        <v>105</v>
      </c>
      <c r="AP440" s="46" t="s">
        <v>106</v>
      </c>
      <c r="AQ440" s="46">
        <f t="shared" si="48"/>
        <v>6612</v>
      </c>
      <c r="AR440" s="47">
        <f t="shared" si="49"/>
        <v>0.24</v>
      </c>
      <c r="AS440" s="46" t="s">
        <v>107</v>
      </c>
      <c r="AT440" s="46" t="s">
        <v>108</v>
      </c>
      <c r="AU440" s="46" t="s">
        <v>109</v>
      </c>
      <c r="AV440" s="46" t="s">
        <v>110</v>
      </c>
      <c r="AW440" s="46" t="s">
        <v>111</v>
      </c>
      <c r="AX440" s="48" t="s">
        <v>112</v>
      </c>
      <c r="AY440" s="49">
        <v>734.0</v>
      </c>
      <c r="AZ440" s="49">
        <v>982.0</v>
      </c>
      <c r="BA440" s="126">
        <f>BA437*3</f>
        <v>2178</v>
      </c>
      <c r="BB440" s="127">
        <v>40.0</v>
      </c>
      <c r="BC440" s="127">
        <v>80.0</v>
      </c>
      <c r="BD440" s="51">
        <v>0.2</v>
      </c>
      <c r="BE440" s="127">
        <f t="shared" si="83"/>
        <v>1183.2</v>
      </c>
      <c r="BF440" s="150"/>
      <c r="BG440" s="151">
        <f t="shared" si="84"/>
        <v>1700.8</v>
      </c>
      <c r="BH440" s="53">
        <f t="shared" si="52"/>
        <v>1452.8</v>
      </c>
      <c r="BI440" s="153">
        <f t="shared" si="85"/>
        <v>0.2874915483</v>
      </c>
      <c r="BJ440" s="47">
        <f t="shared" si="54"/>
        <v>0.245571332</v>
      </c>
      <c r="BK440" s="55">
        <f t="shared" si="55"/>
        <v>0.24</v>
      </c>
      <c r="BL440" s="56">
        <f t="shared" si="56"/>
        <v>6661</v>
      </c>
      <c r="BM440" s="57">
        <f t="shared" si="57"/>
        <v>0.3075814442</v>
      </c>
      <c r="BN440" s="46">
        <f t="shared" si="58"/>
        <v>48.125</v>
      </c>
      <c r="BO440" s="46">
        <v>25.0</v>
      </c>
      <c r="BP440" s="46">
        <v>7.0</v>
      </c>
      <c r="BQ440" s="47">
        <v>1.25</v>
      </c>
      <c r="BR440" s="46">
        <f t="shared" si="59"/>
        <v>451.25</v>
      </c>
      <c r="BS440" s="46">
        <f t="shared" si="60"/>
        <v>530.75</v>
      </c>
      <c r="BT440" s="46" t="s">
        <v>2590</v>
      </c>
      <c r="BU440" s="65"/>
      <c r="BV440" s="59"/>
      <c r="BW440" s="59"/>
      <c r="BX440" s="60"/>
      <c r="BY440" s="61" t="str">
        <f t="shared" si="86"/>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BZ440" s="66" t="s">
        <v>3840</v>
      </c>
      <c r="CA440" s="59" t="s">
        <v>3841</v>
      </c>
      <c r="CB440" s="62"/>
      <c r="CC440" s="59"/>
    </row>
    <row r="441" ht="30.0" customHeight="1">
      <c r="A441" s="73"/>
      <c r="B441" s="136" t="s">
        <v>3842</v>
      </c>
      <c r="C441" s="68" t="str">
        <f>IF('Стоп-лист'!C$13 = "стоп", "стоп" , "")</f>
        <v>стоп</v>
      </c>
      <c r="D441" s="29">
        <f t="shared" si="81"/>
        <v>0</v>
      </c>
      <c r="E441" s="30" t="s">
        <v>3843</v>
      </c>
      <c r="F441" s="140" t="s">
        <v>3844</v>
      </c>
      <c r="G441" s="105" t="s">
        <v>3845</v>
      </c>
      <c r="H441" s="33">
        <v>11600.0</v>
      </c>
      <c r="I441" s="34">
        <v>0.31999999999999995</v>
      </c>
      <c r="J441" s="35">
        <f t="shared" si="82"/>
        <v>7888</v>
      </c>
      <c r="K441" s="22" t="s">
        <v>3846</v>
      </c>
      <c r="L441" s="36" t="s">
        <v>84</v>
      </c>
      <c r="M441" s="36" t="s">
        <v>84</v>
      </c>
      <c r="N441" s="37" t="s">
        <v>85</v>
      </c>
      <c r="O441" s="38">
        <v>3000.0</v>
      </c>
      <c r="P441" s="38">
        <v>450.0</v>
      </c>
      <c r="Q441" s="38">
        <v>300.0</v>
      </c>
      <c r="R441" s="38">
        <v>550.0</v>
      </c>
      <c r="S441" s="70" t="s">
        <v>3847</v>
      </c>
      <c r="T441" s="70" t="s">
        <v>3788</v>
      </c>
      <c r="U441" s="38" t="s">
        <v>3789</v>
      </c>
      <c r="V441" s="38" t="s">
        <v>2277</v>
      </c>
      <c r="W441" s="38" t="s">
        <v>491</v>
      </c>
      <c r="X441" s="38">
        <v>395.0</v>
      </c>
      <c r="Y441" s="40">
        <v>4.0</v>
      </c>
      <c r="Z441" s="40">
        <v>1.45</v>
      </c>
      <c r="AA441" s="38" t="s">
        <v>92</v>
      </c>
      <c r="AB441" s="38" t="s">
        <v>93</v>
      </c>
      <c r="AC441" s="107" t="str">
        <f t="shared" si="65"/>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AD441" s="38" t="s">
        <v>95</v>
      </c>
      <c r="AE441" s="75" t="s">
        <v>3790</v>
      </c>
      <c r="AF441" s="70" t="s">
        <v>3791</v>
      </c>
      <c r="AG441" s="38" t="s">
        <v>98</v>
      </c>
      <c r="AH441" s="38" t="s">
        <v>99</v>
      </c>
      <c r="AI441" s="44" t="s">
        <v>100</v>
      </c>
      <c r="AJ441" s="44">
        <v>0.0</v>
      </c>
      <c r="AK441" s="63" t="str">
        <f t="shared" si="78"/>
        <v>https://getfile.dokpub.com/yandex/get/https://disk.yandex.ru/d/5kIc2CDk0NCchA/v1.mp4</v>
      </c>
      <c r="AL441" s="46" t="s">
        <v>102</v>
      </c>
      <c r="AM441" s="46" t="s">
        <v>103</v>
      </c>
      <c r="AN441" s="46" t="s">
        <v>104</v>
      </c>
      <c r="AO441" s="46" t="s">
        <v>105</v>
      </c>
      <c r="AP441" s="46" t="s">
        <v>106</v>
      </c>
      <c r="AQ441" s="46">
        <f t="shared" si="48"/>
        <v>8816</v>
      </c>
      <c r="AR441" s="47">
        <f t="shared" si="49"/>
        <v>0.24</v>
      </c>
      <c r="AS441" s="46" t="s">
        <v>107</v>
      </c>
      <c r="AT441" s="46" t="s">
        <v>108</v>
      </c>
      <c r="AU441" s="46" t="s">
        <v>109</v>
      </c>
      <c r="AV441" s="46" t="s">
        <v>110</v>
      </c>
      <c r="AW441" s="46" t="s">
        <v>111</v>
      </c>
      <c r="AX441" s="48" t="s">
        <v>112</v>
      </c>
      <c r="AY441" s="49">
        <v>1028.0</v>
      </c>
      <c r="AZ441" s="49">
        <v>1376.0</v>
      </c>
      <c r="BA441" s="126">
        <f>BA437*4</f>
        <v>2904</v>
      </c>
      <c r="BB441" s="127">
        <v>40.0</v>
      </c>
      <c r="BC441" s="127">
        <v>80.0</v>
      </c>
      <c r="BD441" s="51">
        <v>0.2</v>
      </c>
      <c r="BE441" s="127">
        <f t="shared" si="83"/>
        <v>1577.6</v>
      </c>
      <c r="BF441" s="150"/>
      <c r="BG441" s="151">
        <f t="shared" si="84"/>
        <v>2258.4</v>
      </c>
      <c r="BH441" s="53">
        <f t="shared" si="52"/>
        <v>1910.4</v>
      </c>
      <c r="BI441" s="153">
        <f t="shared" si="85"/>
        <v>0.2863083164</v>
      </c>
      <c r="BJ441" s="47">
        <f t="shared" si="54"/>
        <v>0.2421906694</v>
      </c>
      <c r="BK441" s="55">
        <f t="shared" si="55"/>
        <v>0.24</v>
      </c>
      <c r="BL441" s="56">
        <f t="shared" si="56"/>
        <v>8921</v>
      </c>
      <c r="BM441" s="57">
        <f t="shared" si="57"/>
        <v>0.3067817509</v>
      </c>
      <c r="BN441" s="46">
        <f t="shared" si="58"/>
        <v>74.25</v>
      </c>
      <c r="BO441" s="46">
        <v>25.0</v>
      </c>
      <c r="BP441" s="46">
        <v>7.0</v>
      </c>
      <c r="BQ441" s="47">
        <v>1.25</v>
      </c>
      <c r="BR441" s="46">
        <f t="shared" si="59"/>
        <v>678.75</v>
      </c>
      <c r="BS441" s="46">
        <f t="shared" si="60"/>
        <v>697.25</v>
      </c>
      <c r="BT441" s="46" t="s">
        <v>2597</v>
      </c>
      <c r="BU441" s="65"/>
      <c r="BV441" s="59"/>
      <c r="BW441" s="59"/>
      <c r="BX441" s="60"/>
      <c r="BY441" s="61" t="str">
        <f t="shared" si="86"/>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BZ441" s="66" t="s">
        <v>3848</v>
      </c>
      <c r="CA441" s="59" t="s">
        <v>3849</v>
      </c>
      <c r="CB441" s="62"/>
      <c r="CC441" s="59"/>
    </row>
    <row r="442" ht="30.0" customHeight="1">
      <c r="A442" s="73"/>
      <c r="B442" s="136" t="s">
        <v>3850</v>
      </c>
      <c r="C442" s="68" t="str">
        <f>IF('Стоп-лист'!C$13 = "стоп", "стоп" , "")</f>
        <v>стоп</v>
      </c>
      <c r="D442" s="29">
        <f t="shared" si="81"/>
        <v>0</v>
      </c>
      <c r="E442" s="30" t="s">
        <v>3851</v>
      </c>
      <c r="F442" s="140" t="s">
        <v>3852</v>
      </c>
      <c r="G442" s="105" t="s">
        <v>3853</v>
      </c>
      <c r="H442" s="33">
        <v>14500.0</v>
      </c>
      <c r="I442" s="34">
        <v>0.33999999999999997</v>
      </c>
      <c r="J442" s="35">
        <f t="shared" si="82"/>
        <v>9570</v>
      </c>
      <c r="K442" s="22" t="s">
        <v>3854</v>
      </c>
      <c r="L442" s="36" t="s">
        <v>84</v>
      </c>
      <c r="M442" s="36" t="s">
        <v>84</v>
      </c>
      <c r="N442" s="37" t="s">
        <v>85</v>
      </c>
      <c r="O442" s="72">
        <v>3500.0</v>
      </c>
      <c r="P442" s="72">
        <v>400.0</v>
      </c>
      <c r="Q442" s="72">
        <v>400.0</v>
      </c>
      <c r="R442" s="72">
        <v>600.0</v>
      </c>
      <c r="S442" s="70" t="s">
        <v>3855</v>
      </c>
      <c r="T442" s="70" t="s">
        <v>3788</v>
      </c>
      <c r="U442" s="38" t="s">
        <v>3789</v>
      </c>
      <c r="V442" s="38" t="s">
        <v>2277</v>
      </c>
      <c r="W442" s="38" t="s">
        <v>491</v>
      </c>
      <c r="X442" s="38">
        <v>395.0</v>
      </c>
      <c r="Y442" s="40">
        <v>5.0</v>
      </c>
      <c r="Z442" s="40">
        <v>1.45</v>
      </c>
      <c r="AA442" s="38" t="s">
        <v>92</v>
      </c>
      <c r="AB442" s="38" t="s">
        <v>93</v>
      </c>
      <c r="AC442" s="107" t="str">
        <f t="shared" si="65"/>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AD442" s="38" t="s">
        <v>95</v>
      </c>
      <c r="AE442" s="75" t="s">
        <v>3790</v>
      </c>
      <c r="AF442" s="39" t="s">
        <v>3791</v>
      </c>
      <c r="AG442" s="38" t="s">
        <v>98</v>
      </c>
      <c r="AH442" s="38" t="s">
        <v>99</v>
      </c>
      <c r="AI442" s="44" t="s">
        <v>100</v>
      </c>
      <c r="AJ442" s="44">
        <v>0.0</v>
      </c>
      <c r="AK442" s="63" t="str">
        <f t="shared" si="78"/>
        <v>https://getfile.dokpub.com/yandex/get/https://disk.yandex.ru/d/5kIc2CDk0NCchA/v1.mp4</v>
      </c>
      <c r="AL442" s="46" t="s">
        <v>102</v>
      </c>
      <c r="AM442" s="46" t="s">
        <v>103</v>
      </c>
      <c r="AN442" s="46" t="s">
        <v>104</v>
      </c>
      <c r="AO442" s="46" t="s">
        <v>105</v>
      </c>
      <c r="AP442" s="46" t="s">
        <v>106</v>
      </c>
      <c r="AQ442" s="46">
        <f t="shared" si="48"/>
        <v>10730</v>
      </c>
      <c r="AR442" s="47">
        <f t="shared" si="49"/>
        <v>0.26</v>
      </c>
      <c r="AS442" s="46" t="s">
        <v>107</v>
      </c>
      <c r="AT442" s="46" t="s">
        <v>108</v>
      </c>
      <c r="AU442" s="46" t="s">
        <v>109</v>
      </c>
      <c r="AV442" s="46" t="s">
        <v>110</v>
      </c>
      <c r="AW442" s="46" t="s">
        <v>111</v>
      </c>
      <c r="AX442" s="48" t="s">
        <v>112</v>
      </c>
      <c r="AY442" s="49">
        <v>1157.0</v>
      </c>
      <c r="AZ442" s="49">
        <v>1549.0</v>
      </c>
      <c r="BA442" s="126">
        <f>BA437*5</f>
        <v>3630</v>
      </c>
      <c r="BB442" s="127">
        <v>50.0</v>
      </c>
      <c r="BC442" s="127">
        <v>80.0</v>
      </c>
      <c r="BD442" s="51">
        <v>0.2</v>
      </c>
      <c r="BE442" s="127">
        <f t="shared" si="83"/>
        <v>1914</v>
      </c>
      <c r="BF442" s="150"/>
      <c r="BG442" s="151">
        <f t="shared" si="84"/>
        <v>2739</v>
      </c>
      <c r="BH442" s="53">
        <f t="shared" si="52"/>
        <v>2347</v>
      </c>
      <c r="BI442" s="153">
        <f t="shared" si="85"/>
        <v>0.2862068966</v>
      </c>
      <c r="BJ442" s="47">
        <f t="shared" si="54"/>
        <v>0.245245559</v>
      </c>
      <c r="BK442" s="55">
        <f t="shared" si="55"/>
        <v>0.26</v>
      </c>
      <c r="BL442" s="56">
        <f t="shared" si="56"/>
        <v>10780</v>
      </c>
      <c r="BM442" s="57">
        <f t="shared" si="57"/>
        <v>0.3075139147</v>
      </c>
      <c r="BN442" s="46">
        <f t="shared" si="58"/>
        <v>96</v>
      </c>
      <c r="BO442" s="46">
        <v>25.0</v>
      </c>
      <c r="BP442" s="46">
        <v>7.0</v>
      </c>
      <c r="BQ442" s="47">
        <v>1.25</v>
      </c>
      <c r="BR442" s="46">
        <f t="shared" si="59"/>
        <v>862.5</v>
      </c>
      <c r="BS442" s="46">
        <f t="shared" si="60"/>
        <v>686.5</v>
      </c>
      <c r="BT442" s="46" t="s">
        <v>2604</v>
      </c>
      <c r="BU442" s="65"/>
      <c r="BV442" s="59"/>
      <c r="BW442" s="59"/>
      <c r="BX442" s="60"/>
      <c r="BY442" s="61" t="str">
        <f t="shared" si="86"/>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BZ442" s="66" t="s">
        <v>3856</v>
      </c>
      <c r="CA442" s="59" t="s">
        <v>3857</v>
      </c>
      <c r="CB442" s="62"/>
      <c r="CC442" s="59"/>
    </row>
    <row r="443" ht="30.0" customHeight="1">
      <c r="A443" s="73"/>
      <c r="B443" s="136" t="s">
        <v>3858</v>
      </c>
      <c r="C443" s="68" t="str">
        <f>IF('Стоп-лист'!C$13 = "стоп", "стоп" , "")</f>
        <v>стоп</v>
      </c>
      <c r="D443" s="29">
        <f t="shared" si="81"/>
        <v>0</v>
      </c>
      <c r="E443" s="30" t="s">
        <v>3859</v>
      </c>
      <c r="F443" s="140" t="s">
        <v>3860</v>
      </c>
      <c r="G443" s="105" t="s">
        <v>3861</v>
      </c>
      <c r="H443" s="33">
        <v>17400.0</v>
      </c>
      <c r="I443" s="34">
        <v>0.33999999999999997</v>
      </c>
      <c r="J443" s="35">
        <f t="shared" si="82"/>
        <v>11484</v>
      </c>
      <c r="K443" s="22" t="s">
        <v>3862</v>
      </c>
      <c r="L443" s="36" t="s">
        <v>84</v>
      </c>
      <c r="M443" s="36" t="s">
        <v>84</v>
      </c>
      <c r="N443" s="37" t="s">
        <v>85</v>
      </c>
      <c r="O443" s="72">
        <v>4200.0</v>
      </c>
      <c r="P443" s="72">
        <v>400.0</v>
      </c>
      <c r="Q443" s="72">
        <v>400.0</v>
      </c>
      <c r="R443" s="72">
        <v>600.0</v>
      </c>
      <c r="S443" s="70" t="s">
        <v>3863</v>
      </c>
      <c r="T443" s="70" t="s">
        <v>3788</v>
      </c>
      <c r="U443" s="38" t="s">
        <v>3789</v>
      </c>
      <c r="V443" s="38" t="s">
        <v>2277</v>
      </c>
      <c r="W443" s="38" t="s">
        <v>491</v>
      </c>
      <c r="X443" s="38">
        <v>395.0</v>
      </c>
      <c r="Y443" s="40">
        <v>6.0</v>
      </c>
      <c r="Z443" s="40">
        <v>1.45</v>
      </c>
      <c r="AA443" s="38" t="s">
        <v>92</v>
      </c>
      <c r="AB443" s="38" t="s">
        <v>93</v>
      </c>
      <c r="AC443" s="107" t="str">
        <f t="shared" si="65"/>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AD443" s="38" t="s">
        <v>95</v>
      </c>
      <c r="AE443" s="75" t="s">
        <v>3790</v>
      </c>
      <c r="AF443" s="70" t="s">
        <v>3791</v>
      </c>
      <c r="AG443" s="38" t="s">
        <v>98</v>
      </c>
      <c r="AH443" s="38" t="s">
        <v>99</v>
      </c>
      <c r="AI443" s="44" t="s">
        <v>100</v>
      </c>
      <c r="AJ443" s="44">
        <v>0.0</v>
      </c>
      <c r="AK443" s="63" t="str">
        <f t="shared" si="78"/>
        <v>https://getfile.dokpub.com/yandex/get/https://disk.yandex.ru/d/5kIc2CDk0NCchA/v1.mp4</v>
      </c>
      <c r="AL443" s="46" t="s">
        <v>102</v>
      </c>
      <c r="AM443" s="46" t="s">
        <v>103</v>
      </c>
      <c r="AN443" s="46" t="s">
        <v>104</v>
      </c>
      <c r="AO443" s="46" t="s">
        <v>105</v>
      </c>
      <c r="AP443" s="46" t="s">
        <v>106</v>
      </c>
      <c r="AQ443" s="46">
        <f t="shared" si="48"/>
        <v>12876</v>
      </c>
      <c r="AR443" s="47">
        <f t="shared" si="49"/>
        <v>0.26</v>
      </c>
      <c r="AS443" s="46" t="s">
        <v>107</v>
      </c>
      <c r="AT443" s="46" t="s">
        <v>108</v>
      </c>
      <c r="AU443" s="46" t="s">
        <v>109</v>
      </c>
      <c r="AV443" s="46" t="s">
        <v>110</v>
      </c>
      <c r="AW443" s="46" t="s">
        <v>111</v>
      </c>
      <c r="AX443" s="48" t="s">
        <v>112</v>
      </c>
      <c r="AY443" s="49">
        <v>1369.0</v>
      </c>
      <c r="AZ443" s="49">
        <v>1876.0</v>
      </c>
      <c r="BA443" s="126">
        <f>BA437*6</f>
        <v>4356</v>
      </c>
      <c r="BB443" s="127">
        <v>50.0</v>
      </c>
      <c r="BC443" s="127">
        <v>80.0</v>
      </c>
      <c r="BD443" s="51">
        <v>0.2</v>
      </c>
      <c r="BE443" s="127">
        <f t="shared" si="83"/>
        <v>2296.8</v>
      </c>
      <c r="BF443" s="150"/>
      <c r="BG443" s="151">
        <f t="shared" si="84"/>
        <v>3332.2</v>
      </c>
      <c r="BH443" s="53">
        <f t="shared" si="52"/>
        <v>2825.2</v>
      </c>
      <c r="BI443" s="153">
        <f t="shared" si="85"/>
        <v>0.2901602229</v>
      </c>
      <c r="BJ443" s="47">
        <f t="shared" si="54"/>
        <v>0.2460118426</v>
      </c>
      <c r="BK443" s="55">
        <f t="shared" si="55"/>
        <v>0.26</v>
      </c>
      <c r="BL443" s="56">
        <f t="shared" si="56"/>
        <v>12923</v>
      </c>
      <c r="BM443" s="57">
        <f t="shared" si="57"/>
        <v>0.3076994506</v>
      </c>
      <c r="BN443" s="46">
        <f t="shared" si="58"/>
        <v>96</v>
      </c>
      <c r="BO443" s="46">
        <v>25.0</v>
      </c>
      <c r="BP443" s="46">
        <v>7.0</v>
      </c>
      <c r="BQ443" s="47">
        <v>1.25</v>
      </c>
      <c r="BR443" s="46">
        <f t="shared" si="59"/>
        <v>862.5</v>
      </c>
      <c r="BS443" s="46">
        <f t="shared" si="60"/>
        <v>1013.5</v>
      </c>
      <c r="BT443" s="46" t="s">
        <v>2611</v>
      </c>
      <c r="BU443" s="65"/>
      <c r="BV443" s="59"/>
      <c r="BW443" s="59"/>
      <c r="BX443" s="60"/>
      <c r="BY443" s="61" t="str">
        <f t="shared" si="86"/>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BZ443" s="66" t="s">
        <v>3864</v>
      </c>
      <c r="CA443" s="59" t="s">
        <v>3865</v>
      </c>
      <c r="CB443" s="62"/>
      <c r="CC443" s="59"/>
    </row>
    <row r="444" ht="30.0" customHeight="1">
      <c r="A444" s="73"/>
      <c r="B444" s="136" t="s">
        <v>3866</v>
      </c>
      <c r="C444" s="68" t="str">
        <f>IF('Стоп-лист'!C$13 = "стоп", "стоп" , "")</f>
        <v>стоп</v>
      </c>
      <c r="D444" s="29">
        <f t="shared" si="81"/>
        <v>0</v>
      </c>
      <c r="E444" s="30" t="s">
        <v>3867</v>
      </c>
      <c r="F444" s="140" t="s">
        <v>3868</v>
      </c>
      <c r="G444" s="105" t="s">
        <v>3869</v>
      </c>
      <c r="H444" s="33">
        <v>20300.0</v>
      </c>
      <c r="I444" s="34">
        <v>0.33999999999999997</v>
      </c>
      <c r="J444" s="35">
        <f t="shared" si="82"/>
        <v>13398</v>
      </c>
      <c r="K444" s="22" t="s">
        <v>3870</v>
      </c>
      <c r="L444" s="36" t="s">
        <v>84</v>
      </c>
      <c r="M444" s="36" t="s">
        <v>84</v>
      </c>
      <c r="N444" s="37" t="s">
        <v>85</v>
      </c>
      <c r="O444" s="72">
        <v>4900.0</v>
      </c>
      <c r="P444" s="72">
        <v>400.0</v>
      </c>
      <c r="Q444" s="72">
        <v>400.0</v>
      </c>
      <c r="R444" s="72">
        <v>600.0</v>
      </c>
      <c r="S444" s="70" t="s">
        <v>3871</v>
      </c>
      <c r="T444" s="70" t="s">
        <v>3788</v>
      </c>
      <c r="U444" s="38" t="s">
        <v>3789</v>
      </c>
      <c r="V444" s="38" t="s">
        <v>2277</v>
      </c>
      <c r="W444" s="38" t="s">
        <v>491</v>
      </c>
      <c r="X444" s="38">
        <v>395.0</v>
      </c>
      <c r="Y444" s="40">
        <v>7.0</v>
      </c>
      <c r="Z444" s="40">
        <v>1.45</v>
      </c>
      <c r="AA444" s="38" t="s">
        <v>92</v>
      </c>
      <c r="AB444" s="38" t="s">
        <v>93</v>
      </c>
      <c r="AC444" s="107" t="str">
        <f t="shared" si="65"/>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AD444" s="38" t="s">
        <v>95</v>
      </c>
      <c r="AE444" s="75" t="s">
        <v>3790</v>
      </c>
      <c r="AF444" s="70" t="s">
        <v>3791</v>
      </c>
      <c r="AG444" s="38" t="s">
        <v>98</v>
      </c>
      <c r="AH444" s="38" t="s">
        <v>99</v>
      </c>
      <c r="AI444" s="44" t="s">
        <v>100</v>
      </c>
      <c r="AJ444" s="44">
        <v>0.0</v>
      </c>
      <c r="AK444" s="63" t="str">
        <f t="shared" si="78"/>
        <v>https://getfile.dokpub.com/yandex/get/https://disk.yandex.ru/d/5kIc2CDk0NCchA/v1.mp4</v>
      </c>
      <c r="AL444" s="46" t="s">
        <v>102</v>
      </c>
      <c r="AM444" s="46" t="s">
        <v>103</v>
      </c>
      <c r="AN444" s="46" t="s">
        <v>104</v>
      </c>
      <c r="AO444" s="46" t="s">
        <v>105</v>
      </c>
      <c r="AP444" s="46" t="s">
        <v>106</v>
      </c>
      <c r="AQ444" s="46">
        <f t="shared" si="48"/>
        <v>15022</v>
      </c>
      <c r="AR444" s="47">
        <f t="shared" si="49"/>
        <v>0.26</v>
      </c>
      <c r="AS444" s="46" t="s">
        <v>107</v>
      </c>
      <c r="AT444" s="46" t="s">
        <v>108</v>
      </c>
      <c r="AU444" s="46" t="s">
        <v>109</v>
      </c>
      <c r="AV444" s="46" t="s">
        <v>110</v>
      </c>
      <c r="AW444" s="46" t="s">
        <v>111</v>
      </c>
      <c r="AX444" s="48" t="s">
        <v>112</v>
      </c>
      <c r="AY444" s="49">
        <v>1582.0</v>
      </c>
      <c r="AZ444" s="49">
        <v>2203.0</v>
      </c>
      <c r="BA444" s="126">
        <f>BA437*7</f>
        <v>5082</v>
      </c>
      <c r="BB444" s="127">
        <v>50.0</v>
      </c>
      <c r="BC444" s="127">
        <v>80.0</v>
      </c>
      <c r="BD444" s="51">
        <v>0.2</v>
      </c>
      <c r="BE444" s="127">
        <f t="shared" si="83"/>
        <v>2679.6</v>
      </c>
      <c r="BF444" s="150"/>
      <c r="BG444" s="151">
        <f t="shared" si="84"/>
        <v>3924.4</v>
      </c>
      <c r="BH444" s="53">
        <f t="shared" si="52"/>
        <v>3303.4</v>
      </c>
      <c r="BI444" s="153">
        <f t="shared" si="85"/>
        <v>0.2929093895</v>
      </c>
      <c r="BJ444" s="47">
        <f t="shared" si="54"/>
        <v>0.2465591879</v>
      </c>
      <c r="BK444" s="55">
        <f t="shared" si="55"/>
        <v>0.26</v>
      </c>
      <c r="BL444" s="56">
        <f t="shared" si="56"/>
        <v>15066</v>
      </c>
      <c r="BM444" s="57">
        <f t="shared" si="57"/>
        <v>0.307832205</v>
      </c>
      <c r="BN444" s="46">
        <f t="shared" si="58"/>
        <v>96</v>
      </c>
      <c r="BO444" s="46">
        <v>25.0</v>
      </c>
      <c r="BP444" s="46">
        <v>7.0</v>
      </c>
      <c r="BQ444" s="47">
        <v>1.25</v>
      </c>
      <c r="BR444" s="46">
        <f t="shared" si="59"/>
        <v>862.5</v>
      </c>
      <c r="BS444" s="46">
        <f t="shared" si="60"/>
        <v>1340.5</v>
      </c>
      <c r="BT444" s="46" t="s">
        <v>2618</v>
      </c>
      <c r="BU444" s="65"/>
      <c r="BV444" s="59"/>
      <c r="BW444" s="59"/>
      <c r="BX444" s="60"/>
      <c r="BY444" s="61" t="str">
        <f t="shared" si="86"/>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BZ444" s="66" t="s">
        <v>3872</v>
      </c>
      <c r="CA444" s="59" t="s">
        <v>3873</v>
      </c>
      <c r="CB444" s="62"/>
      <c r="CC444" s="59"/>
    </row>
    <row r="445" ht="30.0" customHeight="1">
      <c r="A445" s="73"/>
      <c r="B445" s="136" t="s">
        <v>3874</v>
      </c>
      <c r="C445" s="28" t="str">
        <f>IF(C447 = "стоп", "стоп" , "")</f>
        <v/>
      </c>
      <c r="D445" s="29">
        <f t="shared" si="81"/>
        <v>50</v>
      </c>
      <c r="E445" s="30" t="s">
        <v>3875</v>
      </c>
      <c r="F445" s="140" t="s">
        <v>3876</v>
      </c>
      <c r="G445" s="105" t="s">
        <v>3877</v>
      </c>
      <c r="H445" s="33">
        <v>700.0</v>
      </c>
      <c r="I445" s="34">
        <v>0.47</v>
      </c>
      <c r="J445" s="35">
        <f t="shared" si="82"/>
        <v>371</v>
      </c>
      <c r="K445" s="22" t="s">
        <v>3878</v>
      </c>
      <c r="L445" s="36" t="s">
        <v>84</v>
      </c>
      <c r="M445" s="36" t="s">
        <v>84</v>
      </c>
      <c r="N445" s="37" t="s">
        <v>85</v>
      </c>
      <c r="O445" s="38">
        <v>140.0</v>
      </c>
      <c r="P445" s="38">
        <v>130.0</v>
      </c>
      <c r="Q445" s="38">
        <v>60.0</v>
      </c>
      <c r="R445" s="38">
        <v>180.0</v>
      </c>
      <c r="S445" s="43" t="s">
        <v>3879</v>
      </c>
      <c r="T445" s="70" t="s">
        <v>3880</v>
      </c>
      <c r="U445" s="38" t="s">
        <v>3881</v>
      </c>
      <c r="V445" s="38" t="s">
        <v>3506</v>
      </c>
      <c r="W445" s="38" t="s">
        <v>90</v>
      </c>
      <c r="X445" s="38">
        <v>405.0</v>
      </c>
      <c r="Y445" s="40" t="s">
        <v>91</v>
      </c>
      <c r="Z445" s="40" t="s">
        <v>1940</v>
      </c>
      <c r="AA445" s="38" t="s">
        <v>92</v>
      </c>
      <c r="AB445" s="38" t="s">
        <v>93</v>
      </c>
      <c r="AC445" s="107" t="str">
        <f t="shared" si="65"/>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AD445" s="38" t="s">
        <v>95</v>
      </c>
      <c r="AE445" s="75" t="s">
        <v>3882</v>
      </c>
      <c r="AF445" s="70" t="s">
        <v>3883</v>
      </c>
      <c r="AG445" s="38" t="s">
        <v>98</v>
      </c>
      <c r="AH445" s="38" t="s">
        <v>99</v>
      </c>
      <c r="AI445" s="44" t="s">
        <v>100</v>
      </c>
      <c r="AJ445" s="44">
        <v>0.0</v>
      </c>
      <c r="AK445" s="63" t="str">
        <f t="shared" si="78"/>
        <v>https://getfile.dokpub.com/yandex/get/https://disk.yandex.ru/d/ct5vMPklveasdA/v1.mp4</v>
      </c>
      <c r="AL445" s="46" t="s">
        <v>102</v>
      </c>
      <c r="AM445" s="46" t="s">
        <v>103</v>
      </c>
      <c r="AN445" s="46" t="s">
        <v>104</v>
      </c>
      <c r="AO445" s="46" t="s">
        <v>105</v>
      </c>
      <c r="AP445" s="46" t="s">
        <v>106</v>
      </c>
      <c r="AQ445" s="46">
        <f t="shared" si="48"/>
        <v>469</v>
      </c>
      <c r="AR445" s="47">
        <f t="shared" si="49"/>
        <v>0.33</v>
      </c>
      <c r="AS445" s="46" t="s">
        <v>107</v>
      </c>
      <c r="AT445" s="46" t="s">
        <v>108</v>
      </c>
      <c r="AU445" s="46" t="s">
        <v>109</v>
      </c>
      <c r="AV445" s="46" t="s">
        <v>110</v>
      </c>
      <c r="AW445" s="46" t="s">
        <v>111</v>
      </c>
      <c r="AX445" s="48" t="s">
        <v>112</v>
      </c>
      <c r="AY445" s="49">
        <v>83.0</v>
      </c>
      <c r="AZ445" s="49">
        <v>140.0</v>
      </c>
      <c r="BA445" s="86">
        <f>IFERROR(__xludf.DUMMYFUNCTION("IMPORTRANGE(""https://docs.google.com/spreadsheets/d/1K9FdSDDcIaIccULM3XeD8ehMwbjQB3kapl3RppOhYx4/edit?usp=sharing"",""D35"")"),84.0)</f>
        <v>84</v>
      </c>
      <c r="BB445" s="123">
        <v>10.0</v>
      </c>
      <c r="BC445" s="123">
        <v>10.0</v>
      </c>
      <c r="BD445" s="51">
        <v>0.2</v>
      </c>
      <c r="BE445" s="123">
        <f t="shared" si="83"/>
        <v>74.2</v>
      </c>
      <c r="BF445" s="147"/>
      <c r="BG445" s="148">
        <f t="shared" si="84"/>
        <v>109.8</v>
      </c>
      <c r="BH445" s="53">
        <f t="shared" si="52"/>
        <v>52.8</v>
      </c>
      <c r="BI445" s="149">
        <f t="shared" si="85"/>
        <v>0.2959568733</v>
      </c>
      <c r="BJ445" s="47">
        <f t="shared" si="54"/>
        <v>0.1423180593</v>
      </c>
      <c r="BK445" s="55">
        <f t="shared" si="55"/>
        <v>0.33</v>
      </c>
      <c r="BL445" s="56">
        <f t="shared" si="56"/>
        <v>474</v>
      </c>
      <c r="BM445" s="57">
        <f t="shared" si="57"/>
        <v>0.2852320675</v>
      </c>
      <c r="BN445" s="46">
        <f t="shared" si="58"/>
        <v>1.404</v>
      </c>
      <c r="BO445" s="46">
        <v>25.0</v>
      </c>
      <c r="BP445" s="46">
        <v>7.0</v>
      </c>
      <c r="BQ445" s="47">
        <v>1.25</v>
      </c>
      <c r="BR445" s="46">
        <f t="shared" si="59"/>
        <v>40</v>
      </c>
      <c r="BS445" s="46">
        <f t="shared" si="60"/>
        <v>100</v>
      </c>
      <c r="BT445" s="46" t="s">
        <v>2538</v>
      </c>
      <c r="BU445" s="124"/>
      <c r="BV445" s="125" t="str">
        <f>IFERROR(__xludf.DUMMYFUNCTION("IMPORTRANGE(""https://docs.google.com/spreadsheets/d/1K9FdSDDcIaIccULM3XeD8ehMwbjQB3kapl3RppOhYx4/edit?usp=sharing"",""B35"")"),"ИП-1202")</f>
        <v>ИП-1202</v>
      </c>
      <c r="BW445" s="59" t="s">
        <v>3884</v>
      </c>
      <c r="BX445" s="60"/>
      <c r="BY445" s="61" t="str">
        <f t="shared" si="86"/>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BZ445" s="66" t="s">
        <v>3885</v>
      </c>
      <c r="CA445" s="59" t="s">
        <v>3886</v>
      </c>
      <c r="CB445" s="62"/>
      <c r="CC445" s="59"/>
    </row>
    <row r="446" ht="30.0" customHeight="1">
      <c r="A446" s="73"/>
      <c r="B446" s="136" t="s">
        <v>3887</v>
      </c>
      <c r="C446" s="28" t="str">
        <f>IF(C447 = "стоп", "стоп" , "")</f>
        <v/>
      </c>
      <c r="D446" s="29">
        <f t="shared" si="81"/>
        <v>50</v>
      </c>
      <c r="E446" s="30" t="s">
        <v>3888</v>
      </c>
      <c r="F446" s="140" t="s">
        <v>3889</v>
      </c>
      <c r="G446" s="105" t="s">
        <v>3890</v>
      </c>
      <c r="H446" s="33">
        <v>1100.0</v>
      </c>
      <c r="I446" s="34">
        <v>0.49</v>
      </c>
      <c r="J446" s="35">
        <f t="shared" si="82"/>
        <v>561</v>
      </c>
      <c r="K446" s="22" t="s">
        <v>3891</v>
      </c>
      <c r="L446" s="36" t="s">
        <v>84</v>
      </c>
      <c r="M446" s="36" t="s">
        <v>84</v>
      </c>
      <c r="N446" s="37" t="s">
        <v>85</v>
      </c>
      <c r="O446" s="38">
        <v>240.0</v>
      </c>
      <c r="P446" s="38">
        <v>150.0</v>
      </c>
      <c r="Q446" s="38">
        <v>100.0</v>
      </c>
      <c r="R446" s="38">
        <v>255.0</v>
      </c>
      <c r="S446" s="43" t="s">
        <v>3892</v>
      </c>
      <c r="T446" s="70" t="s">
        <v>3880</v>
      </c>
      <c r="U446" s="38" t="s">
        <v>3881</v>
      </c>
      <c r="V446" s="38" t="s">
        <v>3506</v>
      </c>
      <c r="W446" s="38" t="s">
        <v>90</v>
      </c>
      <c r="X446" s="38">
        <v>405.0</v>
      </c>
      <c r="Y446" s="40" t="s">
        <v>91</v>
      </c>
      <c r="Z446" s="38" t="s">
        <v>1952</v>
      </c>
      <c r="AA446" s="38" t="s">
        <v>92</v>
      </c>
      <c r="AB446" s="38" t="s">
        <v>93</v>
      </c>
      <c r="AC446" s="107" t="str">
        <f t="shared" si="65"/>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AD446" s="38" t="s">
        <v>95</v>
      </c>
      <c r="AE446" s="75" t="s">
        <v>3882</v>
      </c>
      <c r="AF446" s="70" t="s">
        <v>3883</v>
      </c>
      <c r="AG446" s="38" t="s">
        <v>98</v>
      </c>
      <c r="AH446" s="38" t="s">
        <v>99</v>
      </c>
      <c r="AI446" s="44" t="s">
        <v>100</v>
      </c>
      <c r="AJ446" s="44">
        <v>0.0</v>
      </c>
      <c r="AK446" s="63" t="str">
        <f t="shared" si="78"/>
        <v>https://getfile.dokpub.com/yandex/get/https://disk.yandex.ru/d/ct5vMPklveasdA/v1.mp4</v>
      </c>
      <c r="AL446" s="46" t="s">
        <v>102</v>
      </c>
      <c r="AM446" s="46" t="s">
        <v>103</v>
      </c>
      <c r="AN446" s="46" t="s">
        <v>104</v>
      </c>
      <c r="AO446" s="46" t="s">
        <v>105</v>
      </c>
      <c r="AP446" s="46" t="s">
        <v>106</v>
      </c>
      <c r="AQ446" s="46">
        <f t="shared" si="48"/>
        <v>682</v>
      </c>
      <c r="AR446" s="47">
        <f t="shared" si="49"/>
        <v>0.38</v>
      </c>
      <c r="AS446" s="46" t="s">
        <v>107</v>
      </c>
      <c r="AT446" s="46" t="s">
        <v>108</v>
      </c>
      <c r="AU446" s="46" t="s">
        <v>109</v>
      </c>
      <c r="AV446" s="46" t="s">
        <v>110</v>
      </c>
      <c r="AW446" s="46" t="s">
        <v>111</v>
      </c>
      <c r="AX446" s="48" t="s">
        <v>112</v>
      </c>
      <c r="AY446" s="49">
        <v>97.0</v>
      </c>
      <c r="AZ446" s="49">
        <v>157.0</v>
      </c>
      <c r="BA446" s="126">
        <f>BA445*2</f>
        <v>168</v>
      </c>
      <c r="BB446" s="127">
        <v>10.0</v>
      </c>
      <c r="BC446" s="127">
        <v>10.0</v>
      </c>
      <c r="BD446" s="51">
        <v>0.2</v>
      </c>
      <c r="BE446" s="127">
        <f t="shared" si="83"/>
        <v>112.2</v>
      </c>
      <c r="BF446" s="150"/>
      <c r="BG446" s="151">
        <f t="shared" si="84"/>
        <v>163.8</v>
      </c>
      <c r="BH446" s="53">
        <f t="shared" si="52"/>
        <v>103.8</v>
      </c>
      <c r="BI446" s="152">
        <f t="shared" si="85"/>
        <v>0.2919786096</v>
      </c>
      <c r="BJ446" s="47">
        <f t="shared" si="54"/>
        <v>0.185026738</v>
      </c>
      <c r="BK446" s="55">
        <f t="shared" si="55"/>
        <v>0.38</v>
      </c>
      <c r="BL446" s="56">
        <f t="shared" si="56"/>
        <v>682</v>
      </c>
      <c r="BM446" s="57">
        <f t="shared" si="57"/>
        <v>0.2941348974</v>
      </c>
      <c r="BN446" s="46">
        <f t="shared" si="58"/>
        <v>3.825</v>
      </c>
      <c r="BO446" s="46">
        <v>25.0</v>
      </c>
      <c r="BP446" s="46">
        <v>7.0</v>
      </c>
      <c r="BQ446" s="47">
        <v>1.25</v>
      </c>
      <c r="BR446" s="46">
        <f t="shared" si="59"/>
        <v>57.5</v>
      </c>
      <c r="BS446" s="46">
        <f t="shared" si="60"/>
        <v>99.5</v>
      </c>
      <c r="BT446" s="46" t="s">
        <v>2547</v>
      </c>
      <c r="BU446" s="65"/>
      <c r="BV446" s="59"/>
      <c r="BW446" s="59"/>
      <c r="BX446" s="60"/>
      <c r="BY446" s="61" t="str">
        <f t="shared" si="86"/>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BZ446" s="66" t="s">
        <v>3893</v>
      </c>
      <c r="CA446" s="59" t="s">
        <v>3894</v>
      </c>
      <c r="CB446" s="62"/>
      <c r="CC446" s="59"/>
    </row>
    <row r="447" ht="30.0" customHeight="1">
      <c r="A447" s="73"/>
      <c r="B447" s="136" t="s">
        <v>3895</v>
      </c>
      <c r="C447" s="68" t="str">
        <f>IF('Стоп-лист'!D$11 = "стоп", "стоп" , "")</f>
        <v/>
      </c>
      <c r="D447" s="29">
        <f t="shared" si="81"/>
        <v>50</v>
      </c>
      <c r="E447" s="30" t="s">
        <v>3896</v>
      </c>
      <c r="F447" s="140" t="s">
        <v>3897</v>
      </c>
      <c r="G447" s="105" t="s">
        <v>3898</v>
      </c>
      <c r="H447" s="33">
        <v>1500.0</v>
      </c>
      <c r="I447" s="34">
        <v>0.47</v>
      </c>
      <c r="J447" s="35">
        <f t="shared" si="82"/>
        <v>795</v>
      </c>
      <c r="K447" s="22" t="s">
        <v>3899</v>
      </c>
      <c r="L447" s="36" t="s">
        <v>84</v>
      </c>
      <c r="M447" s="36" t="s">
        <v>84</v>
      </c>
      <c r="N447" s="37" t="s">
        <v>85</v>
      </c>
      <c r="O447" s="38">
        <v>360.0</v>
      </c>
      <c r="P447" s="38">
        <v>200.0</v>
      </c>
      <c r="Q447" s="38">
        <v>100.0</v>
      </c>
      <c r="R447" s="38">
        <v>255.0</v>
      </c>
      <c r="S447" s="43" t="s">
        <v>3900</v>
      </c>
      <c r="T447" s="70" t="s">
        <v>3880</v>
      </c>
      <c r="U447" s="38" t="s">
        <v>3881</v>
      </c>
      <c r="V447" s="38" t="s">
        <v>3506</v>
      </c>
      <c r="W447" s="38" t="s">
        <v>90</v>
      </c>
      <c r="X447" s="38">
        <v>405.0</v>
      </c>
      <c r="Y447" s="40" t="s">
        <v>91</v>
      </c>
      <c r="Z447" s="40">
        <v>1.45</v>
      </c>
      <c r="AA447" s="38" t="s">
        <v>92</v>
      </c>
      <c r="AB447" s="38" t="s">
        <v>93</v>
      </c>
      <c r="AC447" s="107" t="str">
        <f t="shared" si="65"/>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AD447" s="38" t="s">
        <v>95</v>
      </c>
      <c r="AE447" s="75" t="s">
        <v>3882</v>
      </c>
      <c r="AF447" s="70" t="s">
        <v>3883</v>
      </c>
      <c r="AG447" s="38" t="s">
        <v>98</v>
      </c>
      <c r="AH447" s="38" t="s">
        <v>99</v>
      </c>
      <c r="AI447" s="44" t="s">
        <v>100</v>
      </c>
      <c r="AJ447" s="44">
        <v>0.0</v>
      </c>
      <c r="AK447" s="63" t="str">
        <f t="shared" si="78"/>
        <v>https://getfile.dokpub.com/yandex/get/https://disk.yandex.ru/d/ct5vMPklveasdA/v1.mp4</v>
      </c>
      <c r="AL447" s="46" t="s">
        <v>102</v>
      </c>
      <c r="AM447" s="46" t="s">
        <v>103</v>
      </c>
      <c r="AN447" s="46" t="s">
        <v>104</v>
      </c>
      <c r="AO447" s="46" t="s">
        <v>105</v>
      </c>
      <c r="AP447" s="46" t="s">
        <v>106</v>
      </c>
      <c r="AQ447" s="46">
        <f t="shared" si="48"/>
        <v>930</v>
      </c>
      <c r="AR447" s="47">
        <f t="shared" si="49"/>
        <v>0.38</v>
      </c>
      <c r="AS447" s="46" t="s">
        <v>107</v>
      </c>
      <c r="AT447" s="46" t="s">
        <v>108</v>
      </c>
      <c r="AU447" s="46" t="s">
        <v>109</v>
      </c>
      <c r="AV447" s="46" t="s">
        <v>110</v>
      </c>
      <c r="AW447" s="46" t="s">
        <v>111</v>
      </c>
      <c r="AX447" s="48" t="s">
        <v>112</v>
      </c>
      <c r="AY447" s="49">
        <v>120.0</v>
      </c>
      <c r="AZ447" s="49">
        <v>186.0</v>
      </c>
      <c r="BA447" s="126">
        <f>BA445*3</f>
        <v>252</v>
      </c>
      <c r="BB447" s="127">
        <v>15.0</v>
      </c>
      <c r="BC447" s="127">
        <v>15.0</v>
      </c>
      <c r="BD447" s="51">
        <v>0.2</v>
      </c>
      <c r="BE447" s="127">
        <f t="shared" si="83"/>
        <v>159</v>
      </c>
      <c r="BF447" s="150"/>
      <c r="BG447" s="151">
        <f t="shared" si="84"/>
        <v>234</v>
      </c>
      <c r="BH447" s="53">
        <f t="shared" si="52"/>
        <v>168</v>
      </c>
      <c r="BI447" s="153">
        <f t="shared" si="85"/>
        <v>0.2943396226</v>
      </c>
      <c r="BJ447" s="47">
        <f t="shared" si="54"/>
        <v>0.2113207547</v>
      </c>
      <c r="BK447" s="55">
        <f t="shared" si="55"/>
        <v>0.38</v>
      </c>
      <c r="BL447" s="56">
        <f t="shared" si="56"/>
        <v>935</v>
      </c>
      <c r="BM447" s="57">
        <f t="shared" si="57"/>
        <v>0.2994652406</v>
      </c>
      <c r="BN447" s="46">
        <f t="shared" si="58"/>
        <v>5.1</v>
      </c>
      <c r="BO447" s="46">
        <v>25.0</v>
      </c>
      <c r="BP447" s="46">
        <v>7.0</v>
      </c>
      <c r="BQ447" s="47">
        <v>1.25</v>
      </c>
      <c r="BR447" s="46">
        <f t="shared" si="59"/>
        <v>75</v>
      </c>
      <c r="BS447" s="46">
        <f t="shared" si="60"/>
        <v>111</v>
      </c>
      <c r="BT447" s="46" t="s">
        <v>2556</v>
      </c>
      <c r="BU447" s="65"/>
      <c r="BV447" s="59"/>
      <c r="BW447" s="59"/>
      <c r="BX447" s="60"/>
      <c r="BY447" s="61" t="str">
        <f t="shared" si="86"/>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BZ447" s="66" t="s">
        <v>3901</v>
      </c>
      <c r="CA447" s="59" t="s">
        <v>3902</v>
      </c>
      <c r="CB447" s="62"/>
      <c r="CC447" s="59"/>
    </row>
    <row r="448" ht="30.0" customHeight="1">
      <c r="A448" s="73"/>
      <c r="B448" s="136" t="s">
        <v>3903</v>
      </c>
      <c r="C448" s="68" t="str">
        <f>IF('Стоп-лист'!C$11 = "стоп", "стоп" , "")</f>
        <v>стоп</v>
      </c>
      <c r="D448" s="29">
        <f t="shared" si="81"/>
        <v>0</v>
      </c>
      <c r="E448" s="30" t="s">
        <v>3904</v>
      </c>
      <c r="F448" s="140" t="s">
        <v>3905</v>
      </c>
      <c r="G448" s="105" t="s">
        <v>3906</v>
      </c>
      <c r="H448" s="33">
        <v>2900.0</v>
      </c>
      <c r="I448" s="34">
        <v>0.49</v>
      </c>
      <c r="J448" s="35">
        <f t="shared" si="82"/>
        <v>1479</v>
      </c>
      <c r="K448" s="22" t="s">
        <v>3907</v>
      </c>
      <c r="L448" s="36" t="s">
        <v>84</v>
      </c>
      <c r="M448" s="36" t="s">
        <v>84</v>
      </c>
      <c r="N448" s="37" t="s">
        <v>85</v>
      </c>
      <c r="O448" s="38">
        <v>700.0</v>
      </c>
      <c r="P448" s="38">
        <v>260.0</v>
      </c>
      <c r="Q448" s="38">
        <v>130.0</v>
      </c>
      <c r="R448" s="38">
        <v>290.0</v>
      </c>
      <c r="S448" s="43" t="s">
        <v>3908</v>
      </c>
      <c r="T448" s="70" t="s">
        <v>3880</v>
      </c>
      <c r="U448" s="38" t="s">
        <v>3881</v>
      </c>
      <c r="V448" s="38" t="s">
        <v>3506</v>
      </c>
      <c r="W448" s="38" t="s">
        <v>90</v>
      </c>
      <c r="X448" s="38">
        <v>405.0</v>
      </c>
      <c r="Y448" s="40">
        <v>1.0</v>
      </c>
      <c r="Z448" s="40">
        <v>1.45</v>
      </c>
      <c r="AA448" s="38" t="s">
        <v>92</v>
      </c>
      <c r="AB448" s="38" t="s">
        <v>93</v>
      </c>
      <c r="AC448" s="107" t="str">
        <f t="shared" si="65"/>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AD448" s="38" t="s">
        <v>95</v>
      </c>
      <c r="AE448" s="75" t="s">
        <v>3882</v>
      </c>
      <c r="AF448" s="70" t="s">
        <v>3883</v>
      </c>
      <c r="AG448" s="38" t="s">
        <v>98</v>
      </c>
      <c r="AH448" s="38" t="s">
        <v>99</v>
      </c>
      <c r="AI448" s="44" t="s">
        <v>100</v>
      </c>
      <c r="AJ448" s="44">
        <v>0.0</v>
      </c>
      <c r="AK448" s="63" t="str">
        <f t="shared" si="78"/>
        <v>https://getfile.dokpub.com/yandex/get/https://disk.yandex.ru/d/ct5vMPklveasdA/v1.mp4</v>
      </c>
      <c r="AL448" s="46" t="s">
        <v>102</v>
      </c>
      <c r="AM448" s="46" t="s">
        <v>103</v>
      </c>
      <c r="AN448" s="46" t="s">
        <v>104</v>
      </c>
      <c r="AO448" s="46" t="s">
        <v>105</v>
      </c>
      <c r="AP448" s="46" t="s">
        <v>106</v>
      </c>
      <c r="AQ448" s="46">
        <f t="shared" si="48"/>
        <v>1682</v>
      </c>
      <c r="AR448" s="47">
        <f t="shared" si="49"/>
        <v>0.42</v>
      </c>
      <c r="AS448" s="46" t="s">
        <v>107</v>
      </c>
      <c r="AT448" s="46" t="s">
        <v>108</v>
      </c>
      <c r="AU448" s="46" t="s">
        <v>109</v>
      </c>
      <c r="AV448" s="46" t="s">
        <v>110</v>
      </c>
      <c r="AW448" s="46" t="s">
        <v>111</v>
      </c>
      <c r="AX448" s="48" t="s">
        <v>112</v>
      </c>
      <c r="AY448" s="49">
        <v>204.0</v>
      </c>
      <c r="AZ448" s="49">
        <v>291.0</v>
      </c>
      <c r="BA448" s="126">
        <f>BA447*2</f>
        <v>504</v>
      </c>
      <c r="BB448" s="127">
        <v>20.0</v>
      </c>
      <c r="BC448" s="127">
        <v>20.0</v>
      </c>
      <c r="BD448" s="51">
        <v>0.2</v>
      </c>
      <c r="BE448" s="127">
        <f t="shared" si="83"/>
        <v>295.8</v>
      </c>
      <c r="BF448" s="150"/>
      <c r="BG448" s="151">
        <f t="shared" si="84"/>
        <v>435.2</v>
      </c>
      <c r="BH448" s="53">
        <f t="shared" si="52"/>
        <v>348.2</v>
      </c>
      <c r="BI448" s="153">
        <f t="shared" si="85"/>
        <v>0.2942528736</v>
      </c>
      <c r="BJ448" s="47">
        <f t="shared" si="54"/>
        <v>0.2354293442</v>
      </c>
      <c r="BK448" s="55">
        <f t="shared" si="55"/>
        <v>0.42</v>
      </c>
      <c r="BL448" s="56">
        <f t="shared" si="56"/>
        <v>1687</v>
      </c>
      <c r="BM448" s="57">
        <f t="shared" si="57"/>
        <v>0.3050385299</v>
      </c>
      <c r="BN448" s="46">
        <f t="shared" si="58"/>
        <v>9.802</v>
      </c>
      <c r="BO448" s="46">
        <v>25.0</v>
      </c>
      <c r="BP448" s="46">
        <v>7.0</v>
      </c>
      <c r="BQ448" s="47">
        <v>1.25</v>
      </c>
      <c r="BR448" s="46">
        <f t="shared" si="59"/>
        <v>110</v>
      </c>
      <c r="BS448" s="46">
        <f t="shared" si="60"/>
        <v>181</v>
      </c>
      <c r="BT448" s="46" t="s">
        <v>2565</v>
      </c>
      <c r="BU448" s="65"/>
      <c r="BV448" s="59"/>
      <c r="BW448" s="59"/>
      <c r="BX448" s="60"/>
      <c r="BY448" s="61" t="str">
        <f t="shared" si="86"/>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BZ448" s="66" t="s">
        <v>3909</v>
      </c>
      <c r="CA448" s="59" t="s">
        <v>3910</v>
      </c>
      <c r="CB448" s="62"/>
      <c r="CC448" s="59"/>
    </row>
    <row r="449" ht="30.0" customHeight="1">
      <c r="A449" s="73"/>
      <c r="B449" s="136" t="s">
        <v>3911</v>
      </c>
      <c r="C449" s="68" t="str">
        <f>IF('Стоп-лист'!C$11 = "стоп", "стоп" , "")</f>
        <v>стоп</v>
      </c>
      <c r="D449" s="29">
        <f t="shared" si="81"/>
        <v>0</v>
      </c>
      <c r="E449" s="30" t="s">
        <v>3912</v>
      </c>
      <c r="F449" s="140" t="s">
        <v>3913</v>
      </c>
      <c r="G449" s="105" t="s">
        <v>3914</v>
      </c>
      <c r="H449" s="33">
        <v>4400.0</v>
      </c>
      <c r="I449" s="34">
        <v>0.5</v>
      </c>
      <c r="J449" s="35">
        <f t="shared" si="82"/>
        <v>2200</v>
      </c>
      <c r="K449" s="22" t="s">
        <v>3915</v>
      </c>
      <c r="L449" s="36" t="s">
        <v>84</v>
      </c>
      <c r="M449" s="36" t="s">
        <v>84</v>
      </c>
      <c r="N449" s="37" t="s">
        <v>85</v>
      </c>
      <c r="O449" s="38">
        <v>940.0</v>
      </c>
      <c r="P449" s="38">
        <v>300.0</v>
      </c>
      <c r="Q449" s="38">
        <v>140.0</v>
      </c>
      <c r="R449" s="38">
        <v>340.0</v>
      </c>
      <c r="S449" s="43" t="s">
        <v>3916</v>
      </c>
      <c r="T449" s="70" t="s">
        <v>3880</v>
      </c>
      <c r="U449" s="38" t="s">
        <v>3881</v>
      </c>
      <c r="V449" s="38" t="s">
        <v>3506</v>
      </c>
      <c r="W449" s="38" t="s">
        <v>90</v>
      </c>
      <c r="X449" s="38">
        <v>405.0</v>
      </c>
      <c r="Y449" s="40">
        <v>1.5</v>
      </c>
      <c r="Z449" s="40">
        <v>1.45</v>
      </c>
      <c r="AA449" s="38" t="s">
        <v>92</v>
      </c>
      <c r="AB449" s="38" t="s">
        <v>93</v>
      </c>
      <c r="AC449" s="107" t="str">
        <f t="shared" si="65"/>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AD449" s="38" t="s">
        <v>95</v>
      </c>
      <c r="AE449" s="75" t="s">
        <v>3882</v>
      </c>
      <c r="AF449" s="70" t="s">
        <v>3883</v>
      </c>
      <c r="AG449" s="38" t="s">
        <v>98</v>
      </c>
      <c r="AH449" s="38" t="s">
        <v>99</v>
      </c>
      <c r="AI449" s="44" t="s">
        <v>100</v>
      </c>
      <c r="AJ449" s="44">
        <v>0.0</v>
      </c>
      <c r="AK449" s="63" t="str">
        <f t="shared" si="78"/>
        <v>https://getfile.dokpub.com/yandex/get/https://disk.yandex.ru/d/ct5vMPklveasdA/v1.mp4</v>
      </c>
      <c r="AL449" s="46" t="s">
        <v>102</v>
      </c>
      <c r="AM449" s="46" t="s">
        <v>103</v>
      </c>
      <c r="AN449" s="46" t="s">
        <v>104</v>
      </c>
      <c r="AO449" s="46" t="s">
        <v>105</v>
      </c>
      <c r="AP449" s="46" t="s">
        <v>106</v>
      </c>
      <c r="AQ449" s="46">
        <f t="shared" si="48"/>
        <v>2464</v>
      </c>
      <c r="AR449" s="47">
        <f t="shared" si="49"/>
        <v>0.44</v>
      </c>
      <c r="AS449" s="46" t="s">
        <v>107</v>
      </c>
      <c r="AT449" s="46" t="s">
        <v>108</v>
      </c>
      <c r="AU449" s="46" t="s">
        <v>109</v>
      </c>
      <c r="AV449" s="46" t="s">
        <v>110</v>
      </c>
      <c r="AW449" s="46" t="s">
        <v>111</v>
      </c>
      <c r="AX449" s="48" t="s">
        <v>112</v>
      </c>
      <c r="AY449" s="49">
        <v>296.0</v>
      </c>
      <c r="AZ449" s="49">
        <v>408.0</v>
      </c>
      <c r="BA449" s="126">
        <f>BA447*3</f>
        <v>756</v>
      </c>
      <c r="BB449" s="127">
        <v>30.0</v>
      </c>
      <c r="BC449" s="127">
        <v>30.0</v>
      </c>
      <c r="BD449" s="51">
        <v>0.2</v>
      </c>
      <c r="BE449" s="127">
        <f t="shared" si="83"/>
        <v>440</v>
      </c>
      <c r="BF449" s="150"/>
      <c r="BG449" s="151">
        <f t="shared" si="84"/>
        <v>648</v>
      </c>
      <c r="BH449" s="53">
        <f t="shared" si="52"/>
        <v>536</v>
      </c>
      <c r="BI449" s="153">
        <f t="shared" si="85"/>
        <v>0.2945454545</v>
      </c>
      <c r="BJ449" s="47">
        <f t="shared" si="54"/>
        <v>0.2436363636</v>
      </c>
      <c r="BK449" s="55">
        <f t="shared" si="55"/>
        <v>0.44</v>
      </c>
      <c r="BL449" s="56">
        <f t="shared" si="56"/>
        <v>2483</v>
      </c>
      <c r="BM449" s="57">
        <f t="shared" si="57"/>
        <v>0.3070479259</v>
      </c>
      <c r="BN449" s="46">
        <f t="shared" si="58"/>
        <v>14.28</v>
      </c>
      <c r="BO449" s="46">
        <v>25.0</v>
      </c>
      <c r="BP449" s="46">
        <v>7.0</v>
      </c>
      <c r="BQ449" s="47">
        <v>1.25</v>
      </c>
      <c r="BR449" s="46">
        <f t="shared" si="59"/>
        <v>153.75</v>
      </c>
      <c r="BS449" s="46">
        <f t="shared" si="60"/>
        <v>254.25</v>
      </c>
      <c r="BT449" s="46" t="s">
        <v>2574</v>
      </c>
      <c r="BU449" s="65"/>
      <c r="BV449" s="59"/>
      <c r="BW449" s="59"/>
      <c r="BX449" s="60"/>
      <c r="BY449" s="61" t="str">
        <f t="shared" si="86"/>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BZ449" s="66" t="s">
        <v>3917</v>
      </c>
      <c r="CA449" s="59" t="s">
        <v>3918</v>
      </c>
      <c r="CB449" s="62"/>
      <c r="CC449" s="59"/>
    </row>
    <row r="450" ht="30.0" customHeight="1">
      <c r="A450" s="73"/>
      <c r="B450" s="136" t="s">
        <v>3919</v>
      </c>
      <c r="C450" s="68" t="str">
        <f>IF('Стоп-лист'!C$11 = "стоп", "стоп" , "")</f>
        <v>стоп</v>
      </c>
      <c r="D450" s="29">
        <f t="shared" si="81"/>
        <v>0</v>
      </c>
      <c r="E450" s="30" t="s">
        <v>3920</v>
      </c>
      <c r="F450" s="140" t="s">
        <v>3921</v>
      </c>
      <c r="G450" s="105" t="s">
        <v>3922</v>
      </c>
      <c r="H450" s="33">
        <v>5800.0</v>
      </c>
      <c r="I450" s="34">
        <v>0.47</v>
      </c>
      <c r="J450" s="35">
        <f t="shared" si="82"/>
        <v>3074</v>
      </c>
      <c r="K450" s="22" t="s">
        <v>3923</v>
      </c>
      <c r="L450" s="36" t="s">
        <v>84</v>
      </c>
      <c r="M450" s="36" t="s">
        <v>84</v>
      </c>
      <c r="N450" s="37" t="s">
        <v>85</v>
      </c>
      <c r="O450" s="38">
        <v>1600.0</v>
      </c>
      <c r="P450" s="38">
        <v>300.0</v>
      </c>
      <c r="Q450" s="38">
        <v>200.0</v>
      </c>
      <c r="R450" s="38">
        <v>500.0</v>
      </c>
      <c r="S450" s="43" t="s">
        <v>3924</v>
      </c>
      <c r="T450" s="70" t="s">
        <v>3880</v>
      </c>
      <c r="U450" s="38" t="s">
        <v>3881</v>
      </c>
      <c r="V450" s="38" t="s">
        <v>3506</v>
      </c>
      <c r="W450" s="38" t="s">
        <v>90</v>
      </c>
      <c r="X450" s="38">
        <v>405.0</v>
      </c>
      <c r="Y450" s="40">
        <v>2.0</v>
      </c>
      <c r="Z450" s="40">
        <v>1.45</v>
      </c>
      <c r="AA450" s="38" t="s">
        <v>92</v>
      </c>
      <c r="AB450" s="38" t="s">
        <v>93</v>
      </c>
      <c r="AC450" s="107" t="str">
        <f t="shared" si="65"/>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AD450" s="38" t="s">
        <v>95</v>
      </c>
      <c r="AE450" s="75" t="s">
        <v>3882</v>
      </c>
      <c r="AF450" s="70" t="s">
        <v>3883</v>
      </c>
      <c r="AG450" s="38" t="s">
        <v>98</v>
      </c>
      <c r="AH450" s="38" t="s">
        <v>99</v>
      </c>
      <c r="AI450" s="44" t="s">
        <v>100</v>
      </c>
      <c r="AJ450" s="44">
        <v>0.0</v>
      </c>
      <c r="AK450" s="63" t="str">
        <f t="shared" si="78"/>
        <v>https://getfile.dokpub.com/yandex/get/https://disk.yandex.ru/d/ct5vMPklveasdA/v1.mp4</v>
      </c>
      <c r="AL450" s="46" t="s">
        <v>102</v>
      </c>
      <c r="AM450" s="46" t="s">
        <v>103</v>
      </c>
      <c r="AN450" s="46" t="s">
        <v>104</v>
      </c>
      <c r="AO450" s="46" t="s">
        <v>105</v>
      </c>
      <c r="AP450" s="46" t="s">
        <v>106</v>
      </c>
      <c r="AQ450" s="46">
        <f t="shared" si="48"/>
        <v>3480</v>
      </c>
      <c r="AR450" s="47">
        <f t="shared" si="49"/>
        <v>0.4</v>
      </c>
      <c r="AS450" s="46" t="s">
        <v>107</v>
      </c>
      <c r="AT450" s="46" t="s">
        <v>108</v>
      </c>
      <c r="AU450" s="46" t="s">
        <v>109</v>
      </c>
      <c r="AV450" s="46" t="s">
        <v>110</v>
      </c>
      <c r="AW450" s="46" t="s">
        <v>111</v>
      </c>
      <c r="AX450" s="48" t="s">
        <v>112</v>
      </c>
      <c r="AY450" s="49">
        <v>444.0</v>
      </c>
      <c r="AZ450" s="49">
        <v>610.0</v>
      </c>
      <c r="BA450" s="126">
        <f>BA448*2</f>
        <v>1008</v>
      </c>
      <c r="BB450" s="127">
        <v>30.0</v>
      </c>
      <c r="BC450" s="127">
        <v>80.0</v>
      </c>
      <c r="BD450" s="51">
        <v>0.2</v>
      </c>
      <c r="BE450" s="127">
        <f t="shared" si="83"/>
        <v>614.8</v>
      </c>
      <c r="BF450" s="150"/>
      <c r="BG450" s="151">
        <f t="shared" si="84"/>
        <v>897.2</v>
      </c>
      <c r="BH450" s="53">
        <f t="shared" si="52"/>
        <v>731.2</v>
      </c>
      <c r="BI450" s="153">
        <f t="shared" si="85"/>
        <v>0.2918672739</v>
      </c>
      <c r="BJ450" s="47">
        <f t="shared" si="54"/>
        <v>0.2378659727</v>
      </c>
      <c r="BK450" s="55">
        <f t="shared" si="55"/>
        <v>0.4</v>
      </c>
      <c r="BL450" s="56">
        <f t="shared" si="56"/>
        <v>3496</v>
      </c>
      <c r="BM450" s="57">
        <f t="shared" si="57"/>
        <v>0.3057208238</v>
      </c>
      <c r="BN450" s="46">
        <f t="shared" si="58"/>
        <v>30</v>
      </c>
      <c r="BO450" s="46">
        <v>25.0</v>
      </c>
      <c r="BP450" s="46">
        <v>7.0</v>
      </c>
      <c r="BQ450" s="47">
        <v>1.25</v>
      </c>
      <c r="BR450" s="46">
        <f t="shared" si="59"/>
        <v>285</v>
      </c>
      <c r="BS450" s="46">
        <f t="shared" si="60"/>
        <v>325</v>
      </c>
      <c r="BT450" s="46" t="s">
        <v>2583</v>
      </c>
      <c r="BU450" s="65"/>
      <c r="BV450" s="59"/>
      <c r="BW450" s="59"/>
      <c r="BX450" s="60"/>
      <c r="BY450" s="61" t="str">
        <f t="shared" si="86"/>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BZ450" s="66" t="s">
        <v>3925</v>
      </c>
      <c r="CA450" s="59" t="s">
        <v>3926</v>
      </c>
      <c r="CB450" s="62"/>
      <c r="CC450" s="59"/>
    </row>
    <row r="451" ht="30.0" customHeight="1">
      <c r="A451" s="73"/>
      <c r="B451" s="136" t="s">
        <v>3927</v>
      </c>
      <c r="C451" s="68" t="str">
        <f>IF('Стоп-лист'!C$11 = "стоп", "стоп" , "")</f>
        <v>стоп</v>
      </c>
      <c r="D451" s="29">
        <f t="shared" si="81"/>
        <v>0</v>
      </c>
      <c r="E451" s="30" t="s">
        <v>3928</v>
      </c>
      <c r="F451" s="140" t="s">
        <v>3929</v>
      </c>
      <c r="G451" s="105" t="s">
        <v>3930</v>
      </c>
      <c r="H451" s="33">
        <v>8700.0</v>
      </c>
      <c r="I451" s="34">
        <v>0.48</v>
      </c>
      <c r="J451" s="35">
        <f t="shared" si="82"/>
        <v>4524</v>
      </c>
      <c r="K451" s="22" t="s">
        <v>3931</v>
      </c>
      <c r="L451" s="36" t="s">
        <v>84</v>
      </c>
      <c r="M451" s="36" t="s">
        <v>84</v>
      </c>
      <c r="N451" s="37" t="s">
        <v>85</v>
      </c>
      <c r="O451" s="38">
        <v>2300.0</v>
      </c>
      <c r="P451" s="38">
        <v>250.0</v>
      </c>
      <c r="Q451" s="38">
        <v>300.0</v>
      </c>
      <c r="R451" s="38">
        <v>550.0</v>
      </c>
      <c r="S451" s="43" t="s">
        <v>3932</v>
      </c>
      <c r="T451" s="70" t="s">
        <v>3880</v>
      </c>
      <c r="U451" s="38" t="s">
        <v>3881</v>
      </c>
      <c r="V451" s="38" t="s">
        <v>3506</v>
      </c>
      <c r="W451" s="38" t="s">
        <v>90</v>
      </c>
      <c r="X451" s="38">
        <v>405.0</v>
      </c>
      <c r="Y451" s="40">
        <v>3.0</v>
      </c>
      <c r="Z451" s="40">
        <v>1.45</v>
      </c>
      <c r="AA451" s="38" t="s">
        <v>92</v>
      </c>
      <c r="AB451" s="38" t="s">
        <v>93</v>
      </c>
      <c r="AC451" s="107" t="str">
        <f t="shared" si="65"/>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AD451" s="38" t="s">
        <v>95</v>
      </c>
      <c r="AE451" s="75" t="s">
        <v>3882</v>
      </c>
      <c r="AF451" s="70" t="s">
        <v>3883</v>
      </c>
      <c r="AG451" s="38" t="s">
        <v>98</v>
      </c>
      <c r="AH451" s="38" t="s">
        <v>99</v>
      </c>
      <c r="AI451" s="44" t="s">
        <v>100</v>
      </c>
      <c r="AJ451" s="44">
        <v>0.0</v>
      </c>
      <c r="AK451" s="63" t="str">
        <f t="shared" si="78"/>
        <v>https://getfile.dokpub.com/yandex/get/https://disk.yandex.ru/d/ct5vMPklveasdA/v1.mp4</v>
      </c>
      <c r="AL451" s="46" t="s">
        <v>102</v>
      </c>
      <c r="AM451" s="46" t="s">
        <v>103</v>
      </c>
      <c r="AN451" s="46" t="s">
        <v>104</v>
      </c>
      <c r="AO451" s="46" t="s">
        <v>105</v>
      </c>
      <c r="AP451" s="46" t="s">
        <v>106</v>
      </c>
      <c r="AQ451" s="46">
        <f t="shared" si="48"/>
        <v>5046</v>
      </c>
      <c r="AR451" s="47">
        <f t="shared" si="49"/>
        <v>0.42</v>
      </c>
      <c r="AS451" s="46" t="s">
        <v>107</v>
      </c>
      <c r="AT451" s="46" t="s">
        <v>108</v>
      </c>
      <c r="AU451" s="46" t="s">
        <v>109</v>
      </c>
      <c r="AV451" s="46" t="s">
        <v>110</v>
      </c>
      <c r="AW451" s="46" t="s">
        <v>111</v>
      </c>
      <c r="AX451" s="48" t="s">
        <v>112</v>
      </c>
      <c r="AY451" s="49">
        <v>635.0</v>
      </c>
      <c r="AZ451" s="49">
        <v>857.0</v>
      </c>
      <c r="BA451" s="126">
        <f>BA448*3</f>
        <v>1512</v>
      </c>
      <c r="BB451" s="127">
        <v>40.0</v>
      </c>
      <c r="BC451" s="127">
        <v>80.0</v>
      </c>
      <c r="BD451" s="51">
        <v>0.2</v>
      </c>
      <c r="BE451" s="127">
        <f t="shared" si="83"/>
        <v>904.8</v>
      </c>
      <c r="BF451" s="150"/>
      <c r="BG451" s="151">
        <f t="shared" si="84"/>
        <v>1352.2</v>
      </c>
      <c r="BH451" s="53">
        <f t="shared" si="52"/>
        <v>1130.2</v>
      </c>
      <c r="BI451" s="153">
        <f t="shared" si="85"/>
        <v>0.2988947834</v>
      </c>
      <c r="BJ451" s="47">
        <f t="shared" si="54"/>
        <v>0.2498231653</v>
      </c>
      <c r="BK451" s="55">
        <f t="shared" si="55"/>
        <v>0.42</v>
      </c>
      <c r="BL451" s="56">
        <f t="shared" si="56"/>
        <v>5065</v>
      </c>
      <c r="BM451" s="57">
        <f t="shared" si="57"/>
        <v>0.3085883514</v>
      </c>
      <c r="BN451" s="46">
        <f t="shared" si="58"/>
        <v>41.25</v>
      </c>
      <c r="BO451" s="46">
        <v>25.0</v>
      </c>
      <c r="BP451" s="46">
        <v>7.0</v>
      </c>
      <c r="BQ451" s="47">
        <v>1.25</v>
      </c>
      <c r="BR451" s="46">
        <f t="shared" si="59"/>
        <v>390</v>
      </c>
      <c r="BS451" s="46">
        <f t="shared" si="60"/>
        <v>467</v>
      </c>
      <c r="BT451" s="46" t="s">
        <v>2590</v>
      </c>
      <c r="BU451" s="65"/>
      <c r="BV451" s="59"/>
      <c r="BW451" s="59"/>
      <c r="BX451" s="60"/>
      <c r="BY451" s="61" t="str">
        <f t="shared" si="86"/>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BZ451" s="66" t="s">
        <v>3933</v>
      </c>
      <c r="CA451" s="59" t="s">
        <v>3934</v>
      </c>
      <c r="CB451" s="62"/>
      <c r="CC451" s="59"/>
    </row>
    <row r="452" ht="30.0" customHeight="1">
      <c r="A452" s="73"/>
      <c r="B452" s="136" t="s">
        <v>3935</v>
      </c>
      <c r="C452" s="68" t="str">
        <f>IF('Стоп-лист'!C$11 = "стоп", "стоп" , "")</f>
        <v>стоп</v>
      </c>
      <c r="D452" s="29">
        <f t="shared" si="81"/>
        <v>0</v>
      </c>
      <c r="E452" s="30" t="s">
        <v>3936</v>
      </c>
      <c r="F452" s="140" t="s">
        <v>3937</v>
      </c>
      <c r="G452" s="105" t="s">
        <v>3938</v>
      </c>
      <c r="H452" s="33">
        <v>11600.0</v>
      </c>
      <c r="I452" s="34">
        <v>0.47</v>
      </c>
      <c r="J452" s="35">
        <f t="shared" si="82"/>
        <v>6148</v>
      </c>
      <c r="K452" s="22" t="s">
        <v>3939</v>
      </c>
      <c r="L452" s="36" t="s">
        <v>84</v>
      </c>
      <c r="M452" s="36" t="s">
        <v>84</v>
      </c>
      <c r="N452" s="37" t="s">
        <v>85</v>
      </c>
      <c r="O452" s="38">
        <v>3000.0</v>
      </c>
      <c r="P452" s="38">
        <v>450.0</v>
      </c>
      <c r="Q452" s="38">
        <v>300.0</v>
      </c>
      <c r="R452" s="38">
        <v>550.0</v>
      </c>
      <c r="S452" s="43" t="s">
        <v>3940</v>
      </c>
      <c r="T452" s="70" t="s">
        <v>3880</v>
      </c>
      <c r="U452" s="38" t="s">
        <v>3881</v>
      </c>
      <c r="V452" s="38" t="s">
        <v>3506</v>
      </c>
      <c r="W452" s="38" t="s">
        <v>90</v>
      </c>
      <c r="X452" s="38">
        <v>405.0</v>
      </c>
      <c r="Y452" s="40">
        <v>4.0</v>
      </c>
      <c r="Z452" s="40">
        <v>1.45</v>
      </c>
      <c r="AA452" s="38" t="s">
        <v>92</v>
      </c>
      <c r="AB452" s="38" t="s">
        <v>93</v>
      </c>
      <c r="AC452" s="107" t="str">
        <f t="shared" si="65"/>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AD452" s="38" t="s">
        <v>95</v>
      </c>
      <c r="AE452" s="75" t="s">
        <v>3882</v>
      </c>
      <c r="AF452" s="70" t="s">
        <v>3883</v>
      </c>
      <c r="AG452" s="38" t="s">
        <v>98</v>
      </c>
      <c r="AH452" s="38" t="s">
        <v>99</v>
      </c>
      <c r="AI452" s="44" t="s">
        <v>100</v>
      </c>
      <c r="AJ452" s="44">
        <v>0.0</v>
      </c>
      <c r="AK452" s="63" t="str">
        <f t="shared" si="78"/>
        <v>https://getfile.dokpub.com/yandex/get/https://disk.yandex.ru/d/ct5vMPklveasdA/v1.mp4</v>
      </c>
      <c r="AL452" s="46" t="s">
        <v>102</v>
      </c>
      <c r="AM452" s="46" t="s">
        <v>103</v>
      </c>
      <c r="AN452" s="46" t="s">
        <v>104</v>
      </c>
      <c r="AO452" s="46" t="s">
        <v>105</v>
      </c>
      <c r="AP452" s="46" t="s">
        <v>106</v>
      </c>
      <c r="AQ452" s="46">
        <f t="shared" si="48"/>
        <v>6844</v>
      </c>
      <c r="AR452" s="47">
        <f t="shared" si="49"/>
        <v>0.41</v>
      </c>
      <c r="AS452" s="46" t="s">
        <v>107</v>
      </c>
      <c r="AT452" s="46" t="s">
        <v>108</v>
      </c>
      <c r="AU452" s="46" t="s">
        <v>109</v>
      </c>
      <c r="AV452" s="46" t="s">
        <v>110</v>
      </c>
      <c r="AW452" s="46" t="s">
        <v>111</v>
      </c>
      <c r="AX452" s="48" t="s">
        <v>112</v>
      </c>
      <c r="AY452" s="49">
        <v>952.0</v>
      </c>
      <c r="AZ452" s="49">
        <v>1294.0</v>
      </c>
      <c r="BA452" s="126">
        <f>BA448*4</f>
        <v>2016</v>
      </c>
      <c r="BB452" s="127">
        <v>40.0</v>
      </c>
      <c r="BC452" s="127">
        <v>80.0</v>
      </c>
      <c r="BD452" s="51">
        <v>0.2</v>
      </c>
      <c r="BE452" s="127">
        <f t="shared" si="83"/>
        <v>1229.6</v>
      </c>
      <c r="BF452" s="150"/>
      <c r="BG452" s="151">
        <f t="shared" si="84"/>
        <v>1830.4</v>
      </c>
      <c r="BH452" s="53">
        <f t="shared" si="52"/>
        <v>1488.4</v>
      </c>
      <c r="BI452" s="153">
        <f t="shared" si="85"/>
        <v>0.2977228367</v>
      </c>
      <c r="BJ452" s="47">
        <f t="shared" si="54"/>
        <v>0.2420949902</v>
      </c>
      <c r="BK452" s="55">
        <f t="shared" si="55"/>
        <v>0.41</v>
      </c>
      <c r="BL452" s="56">
        <f t="shared" si="56"/>
        <v>6954</v>
      </c>
      <c r="BM452" s="57">
        <f t="shared" si="57"/>
        <v>0.3067587</v>
      </c>
      <c r="BN452" s="46">
        <f t="shared" si="58"/>
        <v>74.25</v>
      </c>
      <c r="BO452" s="46">
        <v>25.0</v>
      </c>
      <c r="BP452" s="46">
        <v>7.0</v>
      </c>
      <c r="BQ452" s="47">
        <v>1.25</v>
      </c>
      <c r="BR452" s="46">
        <f t="shared" si="59"/>
        <v>678.75</v>
      </c>
      <c r="BS452" s="46">
        <f t="shared" si="60"/>
        <v>615.25</v>
      </c>
      <c r="BT452" s="46" t="s">
        <v>2597</v>
      </c>
      <c r="BU452" s="65"/>
      <c r="BV452" s="59"/>
      <c r="BW452" s="59"/>
      <c r="BX452" s="60"/>
      <c r="BY452" s="61" t="str">
        <f t="shared" si="86"/>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BZ452" s="66" t="s">
        <v>3941</v>
      </c>
      <c r="CA452" s="59" t="s">
        <v>3942</v>
      </c>
      <c r="CB452" s="62"/>
      <c r="CC452" s="59"/>
    </row>
    <row r="453" ht="30.0" customHeight="1">
      <c r="A453" s="73"/>
      <c r="B453" s="136" t="s">
        <v>3943</v>
      </c>
      <c r="C453" s="68" t="str">
        <f>IF('Стоп-лист'!C$11 = "стоп", "стоп" , "")</f>
        <v>стоп</v>
      </c>
      <c r="D453" s="29">
        <f t="shared" si="81"/>
        <v>0</v>
      </c>
      <c r="E453" s="30" t="s">
        <v>3944</v>
      </c>
      <c r="F453" s="140" t="s">
        <v>3945</v>
      </c>
      <c r="G453" s="105" t="s">
        <v>3946</v>
      </c>
      <c r="H453" s="33">
        <v>14500.0</v>
      </c>
      <c r="I453" s="34">
        <v>0.48</v>
      </c>
      <c r="J453" s="35">
        <f t="shared" si="82"/>
        <v>7540</v>
      </c>
      <c r="K453" s="22" t="s">
        <v>3947</v>
      </c>
      <c r="L453" s="36" t="s">
        <v>84</v>
      </c>
      <c r="M453" s="36" t="s">
        <v>84</v>
      </c>
      <c r="N453" s="37" t="s">
        <v>85</v>
      </c>
      <c r="O453" s="72">
        <v>3500.0</v>
      </c>
      <c r="P453" s="72">
        <v>400.0</v>
      </c>
      <c r="Q453" s="72">
        <v>400.0</v>
      </c>
      <c r="R453" s="72">
        <v>600.0</v>
      </c>
      <c r="S453" s="43" t="s">
        <v>3948</v>
      </c>
      <c r="T453" s="70" t="s">
        <v>3880</v>
      </c>
      <c r="U453" s="38" t="s">
        <v>3881</v>
      </c>
      <c r="V453" s="38" t="s">
        <v>3506</v>
      </c>
      <c r="W453" s="38" t="s">
        <v>90</v>
      </c>
      <c r="X453" s="38">
        <v>405.0</v>
      </c>
      <c r="Y453" s="40">
        <v>5.0</v>
      </c>
      <c r="Z453" s="40">
        <v>1.45</v>
      </c>
      <c r="AA453" s="38" t="s">
        <v>92</v>
      </c>
      <c r="AB453" s="38" t="s">
        <v>93</v>
      </c>
      <c r="AC453" s="107" t="str">
        <f t="shared" si="65"/>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AD453" s="38" t="s">
        <v>95</v>
      </c>
      <c r="AE453" s="75" t="s">
        <v>3882</v>
      </c>
      <c r="AF453" s="70" t="s">
        <v>3883</v>
      </c>
      <c r="AG453" s="38" t="s">
        <v>98</v>
      </c>
      <c r="AH453" s="38" t="s">
        <v>99</v>
      </c>
      <c r="AI453" s="44" t="s">
        <v>100</v>
      </c>
      <c r="AJ453" s="44">
        <v>0.0</v>
      </c>
      <c r="AK453" s="63" t="str">
        <f t="shared" si="78"/>
        <v>https://getfile.dokpub.com/yandex/get/https://disk.yandex.ru/d/ct5vMPklveasdA/v1.mp4</v>
      </c>
      <c r="AL453" s="46" t="s">
        <v>102</v>
      </c>
      <c r="AM453" s="46" t="s">
        <v>103</v>
      </c>
      <c r="AN453" s="46" t="s">
        <v>104</v>
      </c>
      <c r="AO453" s="46" t="s">
        <v>105</v>
      </c>
      <c r="AP453" s="46" t="s">
        <v>106</v>
      </c>
      <c r="AQ453" s="46">
        <f t="shared" si="48"/>
        <v>8410</v>
      </c>
      <c r="AR453" s="47">
        <f t="shared" si="49"/>
        <v>0.42</v>
      </c>
      <c r="AS453" s="46" t="s">
        <v>107</v>
      </c>
      <c r="AT453" s="46" t="s">
        <v>108</v>
      </c>
      <c r="AU453" s="46" t="s">
        <v>109</v>
      </c>
      <c r="AV453" s="46" t="s">
        <v>110</v>
      </c>
      <c r="AW453" s="46" t="s">
        <v>111</v>
      </c>
      <c r="AX453" s="48" t="s">
        <v>112</v>
      </c>
      <c r="AY453" s="49">
        <v>1120.0</v>
      </c>
      <c r="AZ453" s="49">
        <v>1505.0</v>
      </c>
      <c r="BA453" s="126">
        <f>BA448*5</f>
        <v>2520</v>
      </c>
      <c r="BB453" s="127">
        <v>50.0</v>
      </c>
      <c r="BC453" s="127">
        <v>80.0</v>
      </c>
      <c r="BD453" s="51">
        <v>0.2</v>
      </c>
      <c r="BE453" s="127">
        <f t="shared" si="83"/>
        <v>1508</v>
      </c>
      <c r="BF453" s="150"/>
      <c r="BG453" s="151">
        <f t="shared" si="84"/>
        <v>2262</v>
      </c>
      <c r="BH453" s="53">
        <f t="shared" si="52"/>
        <v>1877</v>
      </c>
      <c r="BI453" s="153">
        <f t="shared" si="85"/>
        <v>0.3</v>
      </c>
      <c r="BJ453" s="47">
        <f t="shared" si="54"/>
        <v>0.248938992</v>
      </c>
      <c r="BK453" s="55">
        <f t="shared" si="55"/>
        <v>0.42</v>
      </c>
      <c r="BL453" s="56">
        <f t="shared" si="56"/>
        <v>8452</v>
      </c>
      <c r="BM453" s="57">
        <f t="shared" si="57"/>
        <v>0.3084003786</v>
      </c>
      <c r="BN453" s="46">
        <f t="shared" si="58"/>
        <v>96</v>
      </c>
      <c r="BO453" s="46">
        <v>25.0</v>
      </c>
      <c r="BP453" s="46">
        <v>7.0</v>
      </c>
      <c r="BQ453" s="47">
        <v>1.25</v>
      </c>
      <c r="BR453" s="46">
        <f t="shared" si="59"/>
        <v>862.5</v>
      </c>
      <c r="BS453" s="46">
        <f t="shared" si="60"/>
        <v>642.5</v>
      </c>
      <c r="BT453" s="46" t="s">
        <v>2604</v>
      </c>
      <c r="BU453" s="65"/>
      <c r="BV453" s="59"/>
      <c r="BW453" s="59"/>
      <c r="BX453" s="60"/>
      <c r="BY453" s="61" t="str">
        <f t="shared" si="86"/>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BZ453" s="66" t="s">
        <v>3949</v>
      </c>
      <c r="CA453" s="59" t="s">
        <v>3950</v>
      </c>
      <c r="CB453" s="62"/>
      <c r="CC453" s="59"/>
    </row>
    <row r="454" ht="30.0" customHeight="1">
      <c r="A454" s="73"/>
      <c r="B454" s="136" t="s">
        <v>3951</v>
      </c>
      <c r="C454" s="68" t="str">
        <f>IF('Стоп-лист'!C$11 = "стоп", "стоп" , "")</f>
        <v>стоп</v>
      </c>
      <c r="D454" s="29">
        <f t="shared" si="81"/>
        <v>0</v>
      </c>
      <c r="E454" s="30" t="s">
        <v>3952</v>
      </c>
      <c r="F454" s="140" t="s">
        <v>3953</v>
      </c>
      <c r="G454" s="105" t="s">
        <v>3954</v>
      </c>
      <c r="H454" s="33">
        <v>17400.0</v>
      </c>
      <c r="I454" s="34">
        <v>0.49</v>
      </c>
      <c r="J454" s="35">
        <f t="shared" si="82"/>
        <v>8874</v>
      </c>
      <c r="K454" s="22" t="s">
        <v>3955</v>
      </c>
      <c r="L454" s="36" t="s">
        <v>84</v>
      </c>
      <c r="M454" s="36" t="s">
        <v>84</v>
      </c>
      <c r="N454" s="37" t="s">
        <v>85</v>
      </c>
      <c r="O454" s="72">
        <v>4200.0</v>
      </c>
      <c r="P454" s="72">
        <v>400.0</v>
      </c>
      <c r="Q454" s="72">
        <v>400.0</v>
      </c>
      <c r="R454" s="72">
        <v>600.0</v>
      </c>
      <c r="S454" s="43" t="s">
        <v>3956</v>
      </c>
      <c r="T454" s="70" t="s">
        <v>3880</v>
      </c>
      <c r="U454" s="38" t="s">
        <v>3881</v>
      </c>
      <c r="V454" s="38" t="s">
        <v>3506</v>
      </c>
      <c r="W454" s="38" t="s">
        <v>90</v>
      </c>
      <c r="X454" s="38">
        <v>405.0</v>
      </c>
      <c r="Y454" s="40">
        <v>6.0</v>
      </c>
      <c r="Z454" s="40">
        <v>1.45</v>
      </c>
      <c r="AA454" s="38" t="s">
        <v>92</v>
      </c>
      <c r="AB454" s="38" t="s">
        <v>93</v>
      </c>
      <c r="AC454" s="107" t="str">
        <f t="shared" si="65"/>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AD454" s="38" t="s">
        <v>95</v>
      </c>
      <c r="AE454" s="75" t="s">
        <v>3882</v>
      </c>
      <c r="AF454" s="70" t="s">
        <v>3883</v>
      </c>
      <c r="AG454" s="38" t="s">
        <v>98</v>
      </c>
      <c r="AH454" s="38" t="s">
        <v>99</v>
      </c>
      <c r="AI454" s="44" t="s">
        <v>100</v>
      </c>
      <c r="AJ454" s="44">
        <v>0.0</v>
      </c>
      <c r="AK454" s="63" t="str">
        <f t="shared" si="78"/>
        <v>https://getfile.dokpub.com/yandex/get/https://disk.yandex.ru/d/ct5vMPklveasdA/v1.mp4</v>
      </c>
      <c r="AL454" s="46" t="s">
        <v>102</v>
      </c>
      <c r="AM454" s="46" t="s">
        <v>103</v>
      </c>
      <c r="AN454" s="46" t="s">
        <v>104</v>
      </c>
      <c r="AO454" s="46" t="s">
        <v>105</v>
      </c>
      <c r="AP454" s="46" t="s">
        <v>106</v>
      </c>
      <c r="AQ454" s="46">
        <f t="shared" si="48"/>
        <v>10092</v>
      </c>
      <c r="AR454" s="47">
        <f t="shared" si="49"/>
        <v>0.42</v>
      </c>
      <c r="AS454" s="46" t="s">
        <v>107</v>
      </c>
      <c r="AT454" s="46" t="s">
        <v>108</v>
      </c>
      <c r="AU454" s="46" t="s">
        <v>109</v>
      </c>
      <c r="AV454" s="46" t="s">
        <v>110</v>
      </c>
      <c r="AW454" s="46" t="s">
        <v>111</v>
      </c>
      <c r="AX454" s="48" t="s">
        <v>112</v>
      </c>
      <c r="AY454" s="49">
        <v>1347.0</v>
      </c>
      <c r="AZ454" s="49">
        <v>1845.0</v>
      </c>
      <c r="BA454" s="126">
        <f>BA448*6</f>
        <v>3024</v>
      </c>
      <c r="BB454" s="127">
        <v>50.0</v>
      </c>
      <c r="BC454" s="127">
        <v>80.0</v>
      </c>
      <c r="BD454" s="51">
        <v>0.2</v>
      </c>
      <c r="BE454" s="127">
        <f t="shared" si="83"/>
        <v>1774.8</v>
      </c>
      <c r="BF454" s="150"/>
      <c r="BG454" s="151">
        <f t="shared" si="84"/>
        <v>2598.2</v>
      </c>
      <c r="BH454" s="53">
        <f t="shared" si="52"/>
        <v>2100.2</v>
      </c>
      <c r="BI454" s="153">
        <f t="shared" si="85"/>
        <v>0.2927879198</v>
      </c>
      <c r="BJ454" s="47">
        <f t="shared" si="54"/>
        <v>0.2366689204</v>
      </c>
      <c r="BK454" s="55">
        <f t="shared" si="55"/>
        <v>0.42</v>
      </c>
      <c r="BL454" s="56">
        <f t="shared" si="56"/>
        <v>10110</v>
      </c>
      <c r="BM454" s="57">
        <f t="shared" si="57"/>
        <v>0.3055390702</v>
      </c>
      <c r="BN454" s="46">
        <f t="shared" si="58"/>
        <v>96</v>
      </c>
      <c r="BO454" s="46">
        <v>25.0</v>
      </c>
      <c r="BP454" s="46">
        <v>7.0</v>
      </c>
      <c r="BQ454" s="47">
        <v>1.25</v>
      </c>
      <c r="BR454" s="46">
        <f t="shared" si="59"/>
        <v>862.5</v>
      </c>
      <c r="BS454" s="46">
        <f t="shared" si="60"/>
        <v>982.5</v>
      </c>
      <c r="BT454" s="46" t="s">
        <v>2611</v>
      </c>
      <c r="BU454" s="65"/>
      <c r="BV454" s="59"/>
      <c r="BW454" s="59"/>
      <c r="BX454" s="60"/>
      <c r="BY454" s="61" t="str">
        <f t="shared" si="86"/>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BZ454" s="66" t="s">
        <v>3957</v>
      </c>
      <c r="CA454" s="59" t="s">
        <v>3958</v>
      </c>
      <c r="CB454" s="62"/>
      <c r="CC454" s="59"/>
    </row>
    <row r="455" ht="30.0" customHeight="1">
      <c r="A455" s="73"/>
      <c r="B455" s="136" t="s">
        <v>3959</v>
      </c>
      <c r="C455" s="68" t="str">
        <f>IF('Стоп-лист'!C$11 = "стоп", "стоп" , "")</f>
        <v>стоп</v>
      </c>
      <c r="D455" s="29">
        <f t="shared" si="81"/>
        <v>0</v>
      </c>
      <c r="E455" s="30" t="s">
        <v>3960</v>
      </c>
      <c r="F455" s="140" t="s">
        <v>3961</v>
      </c>
      <c r="G455" s="105" t="s">
        <v>3962</v>
      </c>
      <c r="H455" s="33">
        <v>20300.0</v>
      </c>
      <c r="I455" s="34">
        <v>0.49</v>
      </c>
      <c r="J455" s="35">
        <f t="shared" si="82"/>
        <v>10353</v>
      </c>
      <c r="K455" s="22" t="s">
        <v>3963</v>
      </c>
      <c r="L455" s="36" t="s">
        <v>84</v>
      </c>
      <c r="M455" s="36" t="s">
        <v>84</v>
      </c>
      <c r="N455" s="37" t="s">
        <v>85</v>
      </c>
      <c r="O455" s="72">
        <v>4900.0</v>
      </c>
      <c r="P455" s="72">
        <v>400.0</v>
      </c>
      <c r="Q455" s="72">
        <v>400.0</v>
      </c>
      <c r="R455" s="72">
        <v>600.0</v>
      </c>
      <c r="S455" s="43" t="s">
        <v>3964</v>
      </c>
      <c r="T455" s="70" t="s">
        <v>3880</v>
      </c>
      <c r="U455" s="38" t="s">
        <v>3881</v>
      </c>
      <c r="V455" s="38" t="s">
        <v>3506</v>
      </c>
      <c r="W455" s="38" t="s">
        <v>90</v>
      </c>
      <c r="X455" s="38">
        <v>405.0</v>
      </c>
      <c r="Y455" s="40">
        <v>7.0</v>
      </c>
      <c r="Z455" s="40">
        <v>1.45</v>
      </c>
      <c r="AA455" s="38" t="s">
        <v>92</v>
      </c>
      <c r="AB455" s="38" t="s">
        <v>93</v>
      </c>
      <c r="AC455" s="107" t="str">
        <f t="shared" si="65"/>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AD455" s="38" t="s">
        <v>95</v>
      </c>
      <c r="AE455" s="75" t="s">
        <v>3882</v>
      </c>
      <c r="AF455" s="70" t="s">
        <v>3883</v>
      </c>
      <c r="AG455" s="38" t="s">
        <v>98</v>
      </c>
      <c r="AH455" s="38" t="s">
        <v>99</v>
      </c>
      <c r="AI455" s="44" t="s">
        <v>100</v>
      </c>
      <c r="AJ455" s="44">
        <v>0.0</v>
      </c>
      <c r="AK455" s="63" t="str">
        <f t="shared" si="78"/>
        <v>https://getfile.dokpub.com/yandex/get/https://disk.yandex.ru/d/ct5vMPklveasdA/v1.mp4</v>
      </c>
      <c r="AL455" s="46" t="s">
        <v>102</v>
      </c>
      <c r="AM455" s="46" t="s">
        <v>103</v>
      </c>
      <c r="AN455" s="46" t="s">
        <v>104</v>
      </c>
      <c r="AO455" s="46" t="s">
        <v>105</v>
      </c>
      <c r="AP455" s="46" t="s">
        <v>106</v>
      </c>
      <c r="AQ455" s="46">
        <f t="shared" si="48"/>
        <v>11774</v>
      </c>
      <c r="AR455" s="47">
        <f t="shared" si="49"/>
        <v>0.42</v>
      </c>
      <c r="AS455" s="46" t="s">
        <v>107</v>
      </c>
      <c r="AT455" s="46" t="s">
        <v>108</v>
      </c>
      <c r="AU455" s="46" t="s">
        <v>109</v>
      </c>
      <c r="AV455" s="46" t="s">
        <v>110</v>
      </c>
      <c r="AW455" s="46" t="s">
        <v>111</v>
      </c>
      <c r="AX455" s="48" t="s">
        <v>112</v>
      </c>
      <c r="AY455" s="49">
        <v>1555.0</v>
      </c>
      <c r="AZ455" s="49">
        <v>2167.0</v>
      </c>
      <c r="BA455" s="126">
        <f>BA448*7</f>
        <v>3528</v>
      </c>
      <c r="BB455" s="127">
        <v>50.0</v>
      </c>
      <c r="BC455" s="127">
        <v>80.0</v>
      </c>
      <c r="BD455" s="51">
        <v>0.2</v>
      </c>
      <c r="BE455" s="127">
        <f t="shared" si="83"/>
        <v>2070.6</v>
      </c>
      <c r="BF455" s="150"/>
      <c r="BG455" s="151">
        <f t="shared" si="84"/>
        <v>3069.4</v>
      </c>
      <c r="BH455" s="53">
        <f t="shared" si="52"/>
        <v>2457.4</v>
      </c>
      <c r="BI455" s="153">
        <f t="shared" si="85"/>
        <v>0.2964744518</v>
      </c>
      <c r="BJ455" s="47">
        <f t="shared" si="54"/>
        <v>0.2373611514</v>
      </c>
      <c r="BK455" s="55">
        <f t="shared" si="55"/>
        <v>0.42</v>
      </c>
      <c r="BL455" s="56">
        <f t="shared" si="56"/>
        <v>11784</v>
      </c>
      <c r="BM455" s="57">
        <f t="shared" si="57"/>
        <v>0.3056856755</v>
      </c>
      <c r="BN455" s="46">
        <f t="shared" si="58"/>
        <v>96</v>
      </c>
      <c r="BO455" s="46">
        <v>25.0</v>
      </c>
      <c r="BP455" s="46">
        <v>7.0</v>
      </c>
      <c r="BQ455" s="47">
        <v>1.25</v>
      </c>
      <c r="BR455" s="46">
        <f t="shared" si="59"/>
        <v>862.5</v>
      </c>
      <c r="BS455" s="46">
        <f t="shared" si="60"/>
        <v>1304.5</v>
      </c>
      <c r="BT455" s="46" t="s">
        <v>2618</v>
      </c>
      <c r="BU455" s="65"/>
      <c r="BV455" s="59"/>
      <c r="BW455" s="59"/>
      <c r="BX455" s="60"/>
      <c r="BY455" s="61" t="str">
        <f t="shared" si="86"/>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BZ455" s="66" t="s">
        <v>3965</v>
      </c>
      <c r="CA455" s="59" t="s">
        <v>3966</v>
      </c>
      <c r="CB455" s="62"/>
      <c r="CC455" s="59"/>
    </row>
    <row r="456" ht="30.0" customHeight="1">
      <c r="A456" s="73"/>
      <c r="B456" s="136" t="s">
        <v>3967</v>
      </c>
      <c r="C456" s="28" t="str">
        <f>IF(C458 = "стоп", "стоп" , "")</f>
        <v/>
      </c>
      <c r="D456" s="29">
        <f t="shared" si="81"/>
        <v>50</v>
      </c>
      <c r="E456" s="30" t="s">
        <v>3968</v>
      </c>
      <c r="F456" s="140" t="s">
        <v>3969</v>
      </c>
      <c r="G456" s="105" t="s">
        <v>3970</v>
      </c>
      <c r="H456" s="33">
        <v>700.0</v>
      </c>
      <c r="I456" s="34">
        <v>0.48</v>
      </c>
      <c r="J456" s="35">
        <f t="shared" si="82"/>
        <v>364</v>
      </c>
      <c r="K456" s="22" t="s">
        <v>3971</v>
      </c>
      <c r="L456" s="36" t="s">
        <v>84</v>
      </c>
      <c r="M456" s="36" t="s">
        <v>84</v>
      </c>
      <c r="N456" s="37" t="s">
        <v>85</v>
      </c>
      <c r="O456" s="38">
        <v>140.0</v>
      </c>
      <c r="P456" s="38">
        <v>130.0</v>
      </c>
      <c r="Q456" s="38">
        <v>60.0</v>
      </c>
      <c r="R456" s="38">
        <v>180.0</v>
      </c>
      <c r="S456" s="70" t="s">
        <v>3972</v>
      </c>
      <c r="T456" s="70" t="s">
        <v>3973</v>
      </c>
      <c r="U456" s="38" t="s">
        <v>3974</v>
      </c>
      <c r="V456" s="38" t="s">
        <v>914</v>
      </c>
      <c r="W456" s="38" t="s">
        <v>90</v>
      </c>
      <c r="X456" s="38">
        <v>405.0</v>
      </c>
      <c r="Y456" s="40" t="s">
        <v>91</v>
      </c>
      <c r="Z456" s="40" t="s">
        <v>1940</v>
      </c>
      <c r="AA456" s="38" t="s">
        <v>92</v>
      </c>
      <c r="AB456" s="38" t="s">
        <v>93</v>
      </c>
      <c r="AC456" s="107" t="str">
        <f t="shared" si="65"/>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AD456" s="38" t="s">
        <v>95</v>
      </c>
      <c r="AE456" s="75" t="s">
        <v>3975</v>
      </c>
      <c r="AF456" s="70" t="s">
        <v>3976</v>
      </c>
      <c r="AG456" s="38" t="s">
        <v>98</v>
      </c>
      <c r="AH456" s="38" t="s">
        <v>99</v>
      </c>
      <c r="AI456" s="44" t="s">
        <v>100</v>
      </c>
      <c r="AJ456" s="44">
        <v>0.0</v>
      </c>
      <c r="AK456" s="63" t="str">
        <f t="shared" si="78"/>
        <v>https://getfile.dokpub.com/yandex/get/https://disk.yandex.ru/d/tbN6bAryox-Apg/v1.mp4</v>
      </c>
      <c r="AL456" s="46" t="s">
        <v>102</v>
      </c>
      <c r="AM456" s="46" t="s">
        <v>103</v>
      </c>
      <c r="AN456" s="46" t="s">
        <v>104</v>
      </c>
      <c r="AO456" s="46" t="s">
        <v>105</v>
      </c>
      <c r="AP456" s="46" t="s">
        <v>106</v>
      </c>
      <c r="AQ456" s="46">
        <f t="shared" si="48"/>
        <v>462</v>
      </c>
      <c r="AR456" s="47">
        <f t="shared" si="49"/>
        <v>0.34</v>
      </c>
      <c r="AS456" s="46" t="s">
        <v>107</v>
      </c>
      <c r="AT456" s="46" t="s">
        <v>108</v>
      </c>
      <c r="AU456" s="46" t="s">
        <v>109</v>
      </c>
      <c r="AV456" s="46" t="s">
        <v>110</v>
      </c>
      <c r="AW456" s="46" t="s">
        <v>111</v>
      </c>
      <c r="AX456" s="48" t="s">
        <v>112</v>
      </c>
      <c r="AY456" s="49">
        <v>85.0</v>
      </c>
      <c r="AZ456" s="49">
        <v>142.0</v>
      </c>
      <c r="BA456" s="86">
        <f>IFERROR(__xludf.DUMMYFUNCTION("IMPORTRANGE(""https://docs.google.com/spreadsheets/d/1K9FdSDDcIaIccULM3XeD8ehMwbjQB3kapl3RppOhYx4/edit?usp=sharing"",""D45"")"),79.0)</f>
        <v>79</v>
      </c>
      <c r="BB456" s="46">
        <v>10.0</v>
      </c>
      <c r="BC456" s="46">
        <v>10.0</v>
      </c>
      <c r="BD456" s="51">
        <v>0.2</v>
      </c>
      <c r="BE456" s="123">
        <f t="shared" si="83"/>
        <v>72.8</v>
      </c>
      <c r="BF456" s="147"/>
      <c r="BG456" s="148">
        <f t="shared" si="84"/>
        <v>107.2</v>
      </c>
      <c r="BH456" s="53">
        <f t="shared" si="52"/>
        <v>50.2</v>
      </c>
      <c r="BI456" s="153">
        <f t="shared" si="85"/>
        <v>0.2945054945</v>
      </c>
      <c r="BJ456" s="47">
        <f t="shared" si="54"/>
        <v>0.1379120879</v>
      </c>
      <c r="BK456" s="55">
        <f t="shared" si="55"/>
        <v>0.34</v>
      </c>
      <c r="BL456" s="56">
        <f t="shared" si="56"/>
        <v>468</v>
      </c>
      <c r="BM456" s="57">
        <f t="shared" si="57"/>
        <v>0.285042735</v>
      </c>
      <c r="BN456" s="46">
        <f t="shared" si="58"/>
        <v>1.404</v>
      </c>
      <c r="BO456" s="46">
        <v>25.0</v>
      </c>
      <c r="BP456" s="46">
        <v>7.0</v>
      </c>
      <c r="BQ456" s="47">
        <v>1.25</v>
      </c>
      <c r="BR456" s="46">
        <f t="shared" si="59"/>
        <v>40</v>
      </c>
      <c r="BS456" s="46">
        <f t="shared" si="60"/>
        <v>102</v>
      </c>
      <c r="BT456" s="46" t="s">
        <v>2538</v>
      </c>
      <c r="BU456" s="87"/>
      <c r="BV456" s="88" t="str">
        <f>IFERROR(__xludf.DUMMYFUNCTION("IMPORTRANGE(""https://docs.google.com/spreadsheets/d/1K9FdSDDcIaIccULM3XeD8ehMwbjQB3kapl3RppOhYx4/edit?usp=sharing"",""B45"")"),"ИП-39")</f>
        <v>ИП-39</v>
      </c>
      <c r="BW456" s="59" t="s">
        <v>3977</v>
      </c>
      <c r="BX456" s="60"/>
      <c r="BY456" s="61" t="str">
        <f t="shared" si="86"/>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BZ456" s="66" t="s">
        <v>3978</v>
      </c>
      <c r="CA456" s="59" t="s">
        <v>3979</v>
      </c>
      <c r="CB456" s="62"/>
      <c r="CC456" s="59"/>
    </row>
    <row r="457" ht="30.0" customHeight="1">
      <c r="A457" s="73"/>
      <c r="B457" s="136" t="s">
        <v>3980</v>
      </c>
      <c r="C457" s="28" t="str">
        <f>IF(C458 = "стоп", "стоп" , "")</f>
        <v/>
      </c>
      <c r="D457" s="29">
        <f t="shared" si="81"/>
        <v>50</v>
      </c>
      <c r="E457" s="30" t="s">
        <v>3981</v>
      </c>
      <c r="F457" s="140" t="s">
        <v>3982</v>
      </c>
      <c r="G457" s="105" t="s">
        <v>3983</v>
      </c>
      <c r="H457" s="33">
        <v>1100.0</v>
      </c>
      <c r="I457" s="34">
        <v>0.5</v>
      </c>
      <c r="J457" s="35">
        <f t="shared" si="82"/>
        <v>550</v>
      </c>
      <c r="K457" s="22" t="s">
        <v>3984</v>
      </c>
      <c r="L457" s="36" t="s">
        <v>84</v>
      </c>
      <c r="M457" s="36" t="s">
        <v>84</v>
      </c>
      <c r="N457" s="37" t="s">
        <v>85</v>
      </c>
      <c r="O457" s="38">
        <v>140.0</v>
      </c>
      <c r="P457" s="38">
        <v>130.0</v>
      </c>
      <c r="Q457" s="38">
        <v>60.0</v>
      </c>
      <c r="R457" s="38">
        <v>180.0</v>
      </c>
      <c r="S457" s="70" t="s">
        <v>3985</v>
      </c>
      <c r="T457" s="70" t="s">
        <v>3973</v>
      </c>
      <c r="U457" s="38" t="s">
        <v>3974</v>
      </c>
      <c r="V457" s="38" t="s">
        <v>914</v>
      </c>
      <c r="W457" s="38" t="s">
        <v>90</v>
      </c>
      <c r="X457" s="38">
        <v>405.0</v>
      </c>
      <c r="Y457" s="40" t="s">
        <v>91</v>
      </c>
      <c r="Z457" s="38" t="s">
        <v>1952</v>
      </c>
      <c r="AA457" s="38" t="s">
        <v>92</v>
      </c>
      <c r="AB457" s="38" t="s">
        <v>93</v>
      </c>
      <c r="AC457" s="107" t="str">
        <f t="shared" si="65"/>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AD457" s="38" t="s">
        <v>95</v>
      </c>
      <c r="AE457" s="75" t="s">
        <v>3975</v>
      </c>
      <c r="AF457" s="70" t="s">
        <v>3976</v>
      </c>
      <c r="AG457" s="38" t="s">
        <v>98</v>
      </c>
      <c r="AH457" s="38" t="s">
        <v>99</v>
      </c>
      <c r="AI457" s="44" t="s">
        <v>100</v>
      </c>
      <c r="AJ457" s="44">
        <v>0.0</v>
      </c>
      <c r="AK457" s="63" t="str">
        <f t="shared" si="78"/>
        <v>https://getfile.dokpub.com/yandex/get/https://disk.yandex.ru/d/tbN6bAryox-Apg/v1.mp4</v>
      </c>
      <c r="AL457" s="46" t="s">
        <v>102</v>
      </c>
      <c r="AM457" s="46" t="s">
        <v>103</v>
      </c>
      <c r="AN457" s="46" t="s">
        <v>104</v>
      </c>
      <c r="AO457" s="46" t="s">
        <v>105</v>
      </c>
      <c r="AP457" s="46" t="s">
        <v>106</v>
      </c>
      <c r="AQ457" s="46">
        <f t="shared" si="48"/>
        <v>660</v>
      </c>
      <c r="AR457" s="47">
        <f t="shared" si="49"/>
        <v>0.4</v>
      </c>
      <c r="AS457" s="46" t="s">
        <v>107</v>
      </c>
      <c r="AT457" s="46" t="s">
        <v>108</v>
      </c>
      <c r="AU457" s="46" t="s">
        <v>109</v>
      </c>
      <c r="AV457" s="46" t="s">
        <v>110</v>
      </c>
      <c r="AW457" s="46" t="s">
        <v>111</v>
      </c>
      <c r="AX457" s="48" t="s">
        <v>112</v>
      </c>
      <c r="AY457" s="49">
        <v>100.0</v>
      </c>
      <c r="AZ457" s="49">
        <v>159.0</v>
      </c>
      <c r="BA457" s="64">
        <f t="shared" ref="BA457:BA458" si="87">BA456*2</f>
        <v>158</v>
      </c>
      <c r="BB457" s="46">
        <v>10.0</v>
      </c>
      <c r="BC457" s="46">
        <v>10.0</v>
      </c>
      <c r="BD457" s="51">
        <v>0.2</v>
      </c>
      <c r="BE457" s="127">
        <f t="shared" si="83"/>
        <v>110</v>
      </c>
      <c r="BF457" s="150"/>
      <c r="BG457" s="151">
        <f t="shared" si="84"/>
        <v>162</v>
      </c>
      <c r="BH457" s="53">
        <f t="shared" si="52"/>
        <v>103</v>
      </c>
      <c r="BI457" s="153">
        <f t="shared" si="85"/>
        <v>0.2945454545</v>
      </c>
      <c r="BJ457" s="47">
        <f t="shared" si="54"/>
        <v>0.1872727273</v>
      </c>
      <c r="BK457" s="55">
        <f t="shared" si="55"/>
        <v>0.4</v>
      </c>
      <c r="BL457" s="56">
        <f t="shared" si="56"/>
        <v>667</v>
      </c>
      <c r="BM457" s="57">
        <f t="shared" si="57"/>
        <v>0.2947526237</v>
      </c>
      <c r="BN457" s="46">
        <f t="shared" si="58"/>
        <v>1.404</v>
      </c>
      <c r="BO457" s="46">
        <v>25.0</v>
      </c>
      <c r="BP457" s="46">
        <v>7.0</v>
      </c>
      <c r="BQ457" s="47">
        <v>1.25</v>
      </c>
      <c r="BR457" s="46">
        <f t="shared" si="59"/>
        <v>40</v>
      </c>
      <c r="BS457" s="46">
        <f t="shared" si="60"/>
        <v>119</v>
      </c>
      <c r="BT457" s="46" t="s">
        <v>2547</v>
      </c>
      <c r="BU457" s="65"/>
      <c r="BV457" s="59"/>
      <c r="BW457" s="59"/>
      <c r="BX457" s="60"/>
      <c r="BY457" s="61" t="str">
        <f t="shared" si="86"/>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BZ457" s="66" t="s">
        <v>3986</v>
      </c>
      <c r="CA457" s="59" t="s">
        <v>3987</v>
      </c>
      <c r="CB457" s="62"/>
      <c r="CC457" s="59"/>
    </row>
    <row r="458" ht="30.0" customHeight="1">
      <c r="A458" s="77"/>
      <c r="B458" s="136" t="s">
        <v>3988</v>
      </c>
      <c r="C458" s="68" t="str">
        <f>IF('Стоп-лист'!D$2 = "стоп", "стоп" , "")</f>
        <v/>
      </c>
      <c r="D458" s="29">
        <f t="shared" si="81"/>
        <v>50</v>
      </c>
      <c r="E458" s="30" t="s">
        <v>3989</v>
      </c>
      <c r="F458" s="140" t="s">
        <v>3990</v>
      </c>
      <c r="G458" s="106" t="s">
        <v>3991</v>
      </c>
      <c r="H458" s="33">
        <v>2307.0</v>
      </c>
      <c r="I458" s="34">
        <v>0.58</v>
      </c>
      <c r="J458" s="35">
        <f t="shared" si="82"/>
        <v>969</v>
      </c>
      <c r="K458" s="22" t="s">
        <v>3992</v>
      </c>
      <c r="L458" s="36" t="s">
        <v>84</v>
      </c>
      <c r="M458" s="36" t="s">
        <v>84</v>
      </c>
      <c r="N458" s="37" t="s">
        <v>85</v>
      </c>
      <c r="O458" s="38">
        <v>360.0</v>
      </c>
      <c r="P458" s="38">
        <v>200.0</v>
      </c>
      <c r="Q458" s="38">
        <v>100.0</v>
      </c>
      <c r="R458" s="38">
        <v>220.0</v>
      </c>
      <c r="S458" s="250" t="s">
        <v>3993</v>
      </c>
      <c r="T458" s="70" t="s">
        <v>3973</v>
      </c>
      <c r="U458" s="38" t="s">
        <v>3974</v>
      </c>
      <c r="V458" s="38" t="s">
        <v>914</v>
      </c>
      <c r="W458" s="38" t="s">
        <v>90</v>
      </c>
      <c r="X458" s="38">
        <v>405.0</v>
      </c>
      <c r="Y458" s="40">
        <v>1.0</v>
      </c>
      <c r="Z458" s="40">
        <v>1.45</v>
      </c>
      <c r="AA458" s="38" t="s">
        <v>92</v>
      </c>
      <c r="AB458" s="38" t="s">
        <v>93</v>
      </c>
      <c r="AC458" s="107" t="str">
        <f t="shared" si="65"/>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AD458" s="38" t="s">
        <v>95</v>
      </c>
      <c r="AE458" s="75" t="s">
        <v>3975</v>
      </c>
      <c r="AF458" s="70" t="s">
        <v>3976</v>
      </c>
      <c r="AG458" s="38" t="s">
        <v>98</v>
      </c>
      <c r="AH458" s="38" t="s">
        <v>99</v>
      </c>
      <c r="AI458" s="44" t="s">
        <v>100</v>
      </c>
      <c r="AJ458" s="44">
        <v>0.0</v>
      </c>
      <c r="AK458" s="63" t="str">
        <f t="shared" si="78"/>
        <v>https://getfile.dokpub.com/yandex/get/https://disk.yandex.ru/d/tbN6bAryox-Apg/v1.mp4</v>
      </c>
      <c r="AL458" s="46" t="s">
        <v>102</v>
      </c>
      <c r="AM458" s="46" t="s">
        <v>103</v>
      </c>
      <c r="AN458" s="46" t="s">
        <v>104</v>
      </c>
      <c r="AO458" s="46" t="s">
        <v>105</v>
      </c>
      <c r="AP458" s="46" t="s">
        <v>106</v>
      </c>
      <c r="AQ458" s="46">
        <f t="shared" si="48"/>
        <v>1108</v>
      </c>
      <c r="AR458" s="47">
        <f t="shared" si="49"/>
        <v>0.52</v>
      </c>
      <c r="AS458" s="46" t="s">
        <v>107</v>
      </c>
      <c r="AT458" s="46" t="s">
        <v>108</v>
      </c>
      <c r="AU458" s="46" t="s">
        <v>109</v>
      </c>
      <c r="AV458" s="46" t="s">
        <v>110</v>
      </c>
      <c r="AW458" s="46" t="s">
        <v>111</v>
      </c>
      <c r="AX458" s="48" t="s">
        <v>112</v>
      </c>
      <c r="AY458" s="49">
        <v>150.0</v>
      </c>
      <c r="AZ458" s="49">
        <v>217.0</v>
      </c>
      <c r="BA458" s="64">
        <f t="shared" si="87"/>
        <v>316</v>
      </c>
      <c r="BB458" s="46">
        <v>10.0</v>
      </c>
      <c r="BC458" s="46">
        <v>10.0</v>
      </c>
      <c r="BD458" s="51">
        <v>0.2</v>
      </c>
      <c r="BE458" s="127">
        <f t="shared" si="83"/>
        <v>193.8</v>
      </c>
      <c r="BF458" s="150"/>
      <c r="BG458" s="151">
        <f t="shared" si="84"/>
        <v>289.2</v>
      </c>
      <c r="BH458" s="53">
        <f t="shared" si="52"/>
        <v>222.2</v>
      </c>
      <c r="BI458" s="153">
        <f t="shared" si="85"/>
        <v>0.2984520124</v>
      </c>
      <c r="BJ458" s="47">
        <f t="shared" si="54"/>
        <v>0.2293085655</v>
      </c>
      <c r="BK458" s="55">
        <f t="shared" si="55"/>
        <v>0.52</v>
      </c>
      <c r="BL458" s="56">
        <f t="shared" si="56"/>
        <v>1114</v>
      </c>
      <c r="BM458" s="57">
        <f t="shared" si="57"/>
        <v>0.3035906643</v>
      </c>
      <c r="BN458" s="46">
        <f t="shared" si="58"/>
        <v>4.4</v>
      </c>
      <c r="BO458" s="46">
        <v>25.0</v>
      </c>
      <c r="BP458" s="46">
        <v>7.0</v>
      </c>
      <c r="BQ458" s="47">
        <v>1.25</v>
      </c>
      <c r="BR458" s="46">
        <f t="shared" si="59"/>
        <v>66.25</v>
      </c>
      <c r="BS458" s="46">
        <f t="shared" si="60"/>
        <v>150.75</v>
      </c>
      <c r="BT458" s="46" t="s">
        <v>2917</v>
      </c>
      <c r="BU458" s="65"/>
      <c r="BV458" s="59"/>
      <c r="BW458" s="59"/>
      <c r="BX458" s="60"/>
      <c r="BY458" s="61" t="str">
        <f t="shared" si="86"/>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BZ458" s="66" t="s">
        <v>3994</v>
      </c>
      <c r="CA458" s="59" t="s">
        <v>3995</v>
      </c>
      <c r="CB458" s="62"/>
      <c r="CC458" s="59"/>
    </row>
    <row r="459" ht="30.0" customHeight="1">
      <c r="A459" s="73"/>
      <c r="B459" s="136" t="s">
        <v>3996</v>
      </c>
      <c r="C459" s="68" t="str">
        <f>IF('Стоп-лист'!D$2 = "стоп", "стоп" , "")</f>
        <v/>
      </c>
      <c r="D459" s="29">
        <f t="shared" si="81"/>
        <v>50</v>
      </c>
      <c r="E459" s="30" t="s">
        <v>3997</v>
      </c>
      <c r="F459" s="140" t="s">
        <v>3998</v>
      </c>
      <c r="G459" s="105" t="s">
        <v>3999</v>
      </c>
      <c r="H459" s="33">
        <v>2000.0</v>
      </c>
      <c r="I459" s="34">
        <v>0.62</v>
      </c>
      <c r="J459" s="35">
        <f t="shared" si="82"/>
        <v>760</v>
      </c>
      <c r="K459" s="22" t="s">
        <v>4000</v>
      </c>
      <c r="L459" s="36" t="s">
        <v>84</v>
      </c>
      <c r="M459" s="36" t="s">
        <v>84</v>
      </c>
      <c r="N459" s="37" t="s">
        <v>85</v>
      </c>
      <c r="O459" s="38">
        <v>360.0</v>
      </c>
      <c r="P459" s="38">
        <v>200.0</v>
      </c>
      <c r="Q459" s="38">
        <v>100.0</v>
      </c>
      <c r="R459" s="38">
        <v>220.0</v>
      </c>
      <c r="S459" s="70" t="s">
        <v>4001</v>
      </c>
      <c r="T459" s="70" t="s">
        <v>3973</v>
      </c>
      <c r="U459" s="38" t="s">
        <v>3974</v>
      </c>
      <c r="V459" s="38" t="s">
        <v>914</v>
      </c>
      <c r="W459" s="38" t="s">
        <v>90</v>
      </c>
      <c r="X459" s="38">
        <v>405.0</v>
      </c>
      <c r="Y459" s="40">
        <v>5.0</v>
      </c>
      <c r="Z459" s="40">
        <v>1.45</v>
      </c>
      <c r="AA459" s="38" t="s">
        <v>92</v>
      </c>
      <c r="AB459" s="38" t="s">
        <v>93</v>
      </c>
      <c r="AC459" s="107" t="str">
        <f t="shared" si="65"/>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AD459" s="38" t="s">
        <v>95</v>
      </c>
      <c r="AE459" s="75" t="s">
        <v>3975</v>
      </c>
      <c r="AF459" s="70" t="s">
        <v>3976</v>
      </c>
      <c r="AG459" s="38" t="s">
        <v>98</v>
      </c>
      <c r="AH459" s="38" t="s">
        <v>99</v>
      </c>
      <c r="AI459" s="44" t="s">
        <v>100</v>
      </c>
      <c r="AJ459" s="44">
        <v>0.0</v>
      </c>
      <c r="AK459" s="63" t="str">
        <f t="shared" si="78"/>
        <v>https://getfile.dokpub.com/yandex/get/https://disk.yandex.ru/d/tbN6bAryox-Apg/v1.mp4</v>
      </c>
      <c r="AL459" s="46" t="s">
        <v>102</v>
      </c>
      <c r="AM459" s="46" t="s">
        <v>103</v>
      </c>
      <c r="AN459" s="46" t="s">
        <v>104</v>
      </c>
      <c r="AO459" s="46" t="s">
        <v>105</v>
      </c>
      <c r="AP459" s="46" t="s">
        <v>106</v>
      </c>
      <c r="AQ459" s="46">
        <f t="shared" si="48"/>
        <v>880</v>
      </c>
      <c r="AR459" s="47">
        <f t="shared" si="49"/>
        <v>0.56</v>
      </c>
      <c r="AS459" s="46" t="s">
        <v>107</v>
      </c>
      <c r="AT459" s="46" t="s">
        <v>108</v>
      </c>
      <c r="AU459" s="46" t="s">
        <v>109</v>
      </c>
      <c r="AV459" s="46" t="s">
        <v>110</v>
      </c>
      <c r="AW459" s="46" t="s">
        <v>111</v>
      </c>
      <c r="AX459" s="48" t="s">
        <v>112</v>
      </c>
      <c r="AY459" s="49">
        <v>116.0</v>
      </c>
      <c r="AZ459" s="49">
        <v>178.0</v>
      </c>
      <c r="BA459" s="64">
        <f>BA456*3</f>
        <v>237</v>
      </c>
      <c r="BB459" s="46">
        <v>15.0</v>
      </c>
      <c r="BC459" s="46">
        <v>15.0</v>
      </c>
      <c r="BD459" s="51">
        <v>0.2</v>
      </c>
      <c r="BE459" s="127">
        <f t="shared" si="83"/>
        <v>152</v>
      </c>
      <c r="BF459" s="150"/>
      <c r="BG459" s="151">
        <f t="shared" si="84"/>
        <v>225</v>
      </c>
      <c r="BH459" s="53">
        <f t="shared" si="52"/>
        <v>163</v>
      </c>
      <c r="BI459" s="153">
        <f t="shared" si="85"/>
        <v>0.2960526316</v>
      </c>
      <c r="BJ459" s="47">
        <f t="shared" si="54"/>
        <v>0.2144736842</v>
      </c>
      <c r="BK459" s="55">
        <f t="shared" si="55"/>
        <v>0.56</v>
      </c>
      <c r="BL459" s="56">
        <f t="shared" si="56"/>
        <v>891</v>
      </c>
      <c r="BM459" s="57">
        <f t="shared" si="57"/>
        <v>0.3005611672</v>
      </c>
      <c r="BN459" s="46">
        <f t="shared" si="58"/>
        <v>4.4</v>
      </c>
      <c r="BO459" s="46">
        <v>25.0</v>
      </c>
      <c r="BP459" s="46">
        <v>7.0</v>
      </c>
      <c r="BQ459" s="47">
        <v>1.25</v>
      </c>
      <c r="BR459" s="46">
        <f t="shared" si="59"/>
        <v>66.25</v>
      </c>
      <c r="BS459" s="46">
        <f t="shared" si="60"/>
        <v>111.75</v>
      </c>
      <c r="BT459" s="46" t="s">
        <v>2556</v>
      </c>
      <c r="BU459" s="65"/>
      <c r="BV459" s="59"/>
      <c r="BW459" s="59"/>
      <c r="BX459" s="60"/>
      <c r="BY459" s="61" t="str">
        <f t="shared" si="86"/>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BZ459" s="66" t="s">
        <v>4002</v>
      </c>
      <c r="CA459" s="59" t="s">
        <v>4003</v>
      </c>
      <c r="CB459" s="62"/>
      <c r="CC459" s="59"/>
    </row>
    <row r="460" ht="30.0" customHeight="1">
      <c r="A460" s="73"/>
      <c r="B460" s="136" t="s">
        <v>4004</v>
      </c>
      <c r="C460" s="68" t="str">
        <f>IF('Стоп-лист'!C$2 = "стоп", "стоп" , "")</f>
        <v/>
      </c>
      <c r="D460" s="29">
        <f t="shared" si="81"/>
        <v>50</v>
      </c>
      <c r="E460" s="30" t="s">
        <v>4005</v>
      </c>
      <c r="F460" s="140" t="s">
        <v>4006</v>
      </c>
      <c r="G460" s="105" t="s">
        <v>4007</v>
      </c>
      <c r="H460" s="33">
        <v>2900.0</v>
      </c>
      <c r="I460" s="34">
        <v>0.51</v>
      </c>
      <c r="J460" s="35">
        <f t="shared" si="82"/>
        <v>1421</v>
      </c>
      <c r="K460" s="22" t="s">
        <v>4008</v>
      </c>
      <c r="L460" s="36" t="s">
        <v>84</v>
      </c>
      <c r="M460" s="36" t="s">
        <v>84</v>
      </c>
      <c r="N460" s="37" t="s">
        <v>85</v>
      </c>
      <c r="O460" s="38">
        <v>700.0</v>
      </c>
      <c r="P460" s="38">
        <v>260.0</v>
      </c>
      <c r="Q460" s="38">
        <v>130.0</v>
      </c>
      <c r="R460" s="38">
        <v>290.0</v>
      </c>
      <c r="S460" s="70" t="s">
        <v>4009</v>
      </c>
      <c r="T460" s="70" t="s">
        <v>3973</v>
      </c>
      <c r="U460" s="38" t="s">
        <v>3974</v>
      </c>
      <c r="V460" s="38" t="s">
        <v>914</v>
      </c>
      <c r="W460" s="38" t="s">
        <v>90</v>
      </c>
      <c r="X460" s="38">
        <v>405.0</v>
      </c>
      <c r="Y460" s="40">
        <v>1.0</v>
      </c>
      <c r="Z460" s="40">
        <v>1.45</v>
      </c>
      <c r="AA460" s="38" t="s">
        <v>92</v>
      </c>
      <c r="AB460" s="38" t="s">
        <v>93</v>
      </c>
      <c r="AC460" s="107" t="str">
        <f t="shared" si="65"/>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AD460" s="38" t="s">
        <v>95</v>
      </c>
      <c r="AE460" s="75" t="s">
        <v>3975</v>
      </c>
      <c r="AF460" s="70" t="s">
        <v>3976</v>
      </c>
      <c r="AG460" s="38" t="s">
        <v>98</v>
      </c>
      <c r="AH460" s="38" t="s">
        <v>99</v>
      </c>
      <c r="AI460" s="44" t="s">
        <v>100</v>
      </c>
      <c r="AJ460" s="44">
        <v>0.0</v>
      </c>
      <c r="AK460" s="63" t="str">
        <f t="shared" si="78"/>
        <v>https://getfile.dokpub.com/yandex/get/https://disk.yandex.ru/d/tbN6bAryox-Apg/v1.mp4</v>
      </c>
      <c r="AL460" s="46" t="s">
        <v>102</v>
      </c>
      <c r="AM460" s="46" t="s">
        <v>103</v>
      </c>
      <c r="AN460" s="46" t="s">
        <v>104</v>
      </c>
      <c r="AO460" s="46" t="s">
        <v>105</v>
      </c>
      <c r="AP460" s="46" t="s">
        <v>106</v>
      </c>
      <c r="AQ460" s="46">
        <f t="shared" si="48"/>
        <v>1624</v>
      </c>
      <c r="AR460" s="47">
        <f t="shared" si="49"/>
        <v>0.44</v>
      </c>
      <c r="AS460" s="46" t="s">
        <v>107</v>
      </c>
      <c r="AT460" s="46" t="s">
        <v>108</v>
      </c>
      <c r="AU460" s="46" t="s">
        <v>109</v>
      </c>
      <c r="AV460" s="46" t="s">
        <v>110</v>
      </c>
      <c r="AW460" s="46" t="s">
        <v>111</v>
      </c>
      <c r="AX460" s="48" t="s">
        <v>112</v>
      </c>
      <c r="AY460" s="49">
        <v>204.0</v>
      </c>
      <c r="AZ460" s="49">
        <v>291.0</v>
      </c>
      <c r="BA460" s="64">
        <f>BA459*2</f>
        <v>474</v>
      </c>
      <c r="BB460" s="46">
        <v>20.0</v>
      </c>
      <c r="BC460" s="46">
        <v>20.0</v>
      </c>
      <c r="BD460" s="51">
        <v>0.2</v>
      </c>
      <c r="BE460" s="127">
        <f t="shared" si="83"/>
        <v>284.2</v>
      </c>
      <c r="BF460" s="150"/>
      <c r="BG460" s="151">
        <f t="shared" si="84"/>
        <v>418.8</v>
      </c>
      <c r="BH460" s="53">
        <f t="shared" si="52"/>
        <v>331.8</v>
      </c>
      <c r="BI460" s="153">
        <f t="shared" si="85"/>
        <v>0.2947220267</v>
      </c>
      <c r="BJ460" s="47">
        <f t="shared" si="54"/>
        <v>0.2334975369</v>
      </c>
      <c r="BK460" s="55">
        <f t="shared" si="55"/>
        <v>0.44</v>
      </c>
      <c r="BL460" s="56">
        <f t="shared" si="56"/>
        <v>1625</v>
      </c>
      <c r="BM460" s="57">
        <f t="shared" si="57"/>
        <v>0.3046153846</v>
      </c>
      <c r="BN460" s="46">
        <f t="shared" si="58"/>
        <v>9.802</v>
      </c>
      <c r="BO460" s="46">
        <v>25.0</v>
      </c>
      <c r="BP460" s="46">
        <v>7.0</v>
      </c>
      <c r="BQ460" s="47">
        <v>1.25</v>
      </c>
      <c r="BR460" s="46">
        <f t="shared" si="59"/>
        <v>110</v>
      </c>
      <c r="BS460" s="46">
        <f t="shared" si="60"/>
        <v>181</v>
      </c>
      <c r="BT460" s="46" t="s">
        <v>2565</v>
      </c>
      <c r="BU460" s="65"/>
      <c r="BV460" s="59"/>
      <c r="BW460" s="59"/>
      <c r="BX460" s="60"/>
      <c r="BY460" s="61" t="str">
        <f t="shared" si="86"/>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BZ460" s="66" t="s">
        <v>4010</v>
      </c>
      <c r="CA460" s="59" t="s">
        <v>4011</v>
      </c>
      <c r="CB460" s="62"/>
      <c r="CC460" s="59"/>
    </row>
    <row r="461" ht="30.0" customHeight="1">
      <c r="A461" s="73"/>
      <c r="B461" s="136" t="s">
        <v>4012</v>
      </c>
      <c r="C461" s="68" t="str">
        <f>IF('Стоп-лист'!C$2 = "стоп", "стоп" , "")</f>
        <v/>
      </c>
      <c r="D461" s="29">
        <f t="shared" si="81"/>
        <v>50</v>
      </c>
      <c r="E461" s="30" t="s">
        <v>4013</v>
      </c>
      <c r="F461" s="140" t="s">
        <v>4014</v>
      </c>
      <c r="G461" s="105" t="s">
        <v>4015</v>
      </c>
      <c r="H461" s="33">
        <v>4400.0</v>
      </c>
      <c r="I461" s="34">
        <v>0.52</v>
      </c>
      <c r="J461" s="35">
        <f t="shared" si="82"/>
        <v>2112</v>
      </c>
      <c r="K461" s="22" t="s">
        <v>4016</v>
      </c>
      <c r="L461" s="36" t="s">
        <v>84</v>
      </c>
      <c r="M461" s="36" t="s">
        <v>84</v>
      </c>
      <c r="N461" s="37" t="s">
        <v>85</v>
      </c>
      <c r="O461" s="38">
        <v>940.0</v>
      </c>
      <c r="P461" s="38">
        <v>300.0</v>
      </c>
      <c r="Q461" s="38">
        <v>140.0</v>
      </c>
      <c r="R461" s="38">
        <v>340.0</v>
      </c>
      <c r="S461" s="70" t="s">
        <v>4017</v>
      </c>
      <c r="T461" s="70" t="s">
        <v>3973</v>
      </c>
      <c r="U461" s="38" t="s">
        <v>3974</v>
      </c>
      <c r="V461" s="38" t="s">
        <v>914</v>
      </c>
      <c r="W461" s="38" t="s">
        <v>90</v>
      </c>
      <c r="X461" s="38">
        <v>405.0</v>
      </c>
      <c r="Y461" s="40">
        <v>1.5</v>
      </c>
      <c r="Z461" s="40">
        <v>1.45</v>
      </c>
      <c r="AA461" s="38" t="s">
        <v>92</v>
      </c>
      <c r="AB461" s="38" t="s">
        <v>93</v>
      </c>
      <c r="AC461" s="107" t="str">
        <f t="shared" si="65"/>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AD461" s="38" t="s">
        <v>95</v>
      </c>
      <c r="AE461" s="75" t="s">
        <v>3975</v>
      </c>
      <c r="AF461" s="70" t="s">
        <v>3976</v>
      </c>
      <c r="AG461" s="38" t="s">
        <v>98</v>
      </c>
      <c r="AH461" s="38" t="s">
        <v>99</v>
      </c>
      <c r="AI461" s="44" t="s">
        <v>100</v>
      </c>
      <c r="AJ461" s="44">
        <v>0.0</v>
      </c>
      <c r="AK461" s="63" t="str">
        <f t="shared" si="78"/>
        <v>https://getfile.dokpub.com/yandex/get/https://disk.yandex.ru/d/tbN6bAryox-Apg/v1.mp4</v>
      </c>
      <c r="AL461" s="46" t="s">
        <v>102</v>
      </c>
      <c r="AM461" s="46" t="s">
        <v>103</v>
      </c>
      <c r="AN461" s="46" t="s">
        <v>104</v>
      </c>
      <c r="AO461" s="46" t="s">
        <v>105</v>
      </c>
      <c r="AP461" s="46" t="s">
        <v>106</v>
      </c>
      <c r="AQ461" s="46">
        <f t="shared" si="48"/>
        <v>2376</v>
      </c>
      <c r="AR461" s="47">
        <f t="shared" si="49"/>
        <v>0.46</v>
      </c>
      <c r="AS461" s="46" t="s">
        <v>107</v>
      </c>
      <c r="AT461" s="46" t="s">
        <v>108</v>
      </c>
      <c r="AU461" s="46" t="s">
        <v>109</v>
      </c>
      <c r="AV461" s="46" t="s">
        <v>110</v>
      </c>
      <c r="AW461" s="46" t="s">
        <v>111</v>
      </c>
      <c r="AX461" s="48" t="s">
        <v>112</v>
      </c>
      <c r="AY461" s="49">
        <v>296.0</v>
      </c>
      <c r="AZ461" s="49">
        <v>408.0</v>
      </c>
      <c r="BA461" s="64">
        <f>BA459*3</f>
        <v>711</v>
      </c>
      <c r="BB461" s="46">
        <v>30.0</v>
      </c>
      <c r="BC461" s="46">
        <v>30.0</v>
      </c>
      <c r="BD461" s="51">
        <v>0.2</v>
      </c>
      <c r="BE461" s="127">
        <f t="shared" si="83"/>
        <v>422.4</v>
      </c>
      <c r="BF461" s="150"/>
      <c r="BG461" s="151">
        <f t="shared" si="84"/>
        <v>622.6</v>
      </c>
      <c r="BH461" s="53">
        <f t="shared" si="52"/>
        <v>510.6</v>
      </c>
      <c r="BI461" s="153">
        <f t="shared" si="85"/>
        <v>0.2947916667</v>
      </c>
      <c r="BJ461" s="47">
        <f t="shared" si="54"/>
        <v>0.2417613636</v>
      </c>
      <c r="BK461" s="55">
        <f t="shared" si="55"/>
        <v>0.46</v>
      </c>
      <c r="BL461" s="56">
        <f t="shared" si="56"/>
        <v>2390</v>
      </c>
      <c r="BM461" s="57">
        <f t="shared" si="57"/>
        <v>0.3066945607</v>
      </c>
      <c r="BN461" s="46">
        <f t="shared" si="58"/>
        <v>14.28</v>
      </c>
      <c r="BO461" s="46">
        <v>25.0</v>
      </c>
      <c r="BP461" s="46">
        <v>7.0</v>
      </c>
      <c r="BQ461" s="47">
        <v>1.25</v>
      </c>
      <c r="BR461" s="46">
        <f t="shared" si="59"/>
        <v>153.75</v>
      </c>
      <c r="BS461" s="46">
        <f t="shared" si="60"/>
        <v>254.25</v>
      </c>
      <c r="BT461" s="46" t="s">
        <v>2574</v>
      </c>
      <c r="BU461" s="65"/>
      <c r="BV461" s="59"/>
      <c r="BW461" s="59"/>
      <c r="BX461" s="60"/>
      <c r="BY461" s="61" t="str">
        <f t="shared" si="86"/>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BZ461" s="66" t="s">
        <v>4018</v>
      </c>
      <c r="CA461" s="59" t="s">
        <v>4019</v>
      </c>
      <c r="CB461" s="62"/>
      <c r="CC461" s="59"/>
    </row>
    <row r="462" ht="30.0" customHeight="1">
      <c r="A462" s="73"/>
      <c r="B462" s="136" t="s">
        <v>4020</v>
      </c>
      <c r="C462" s="68" t="str">
        <f>IF('Стоп-лист'!C$2 = "стоп", "стоп" , "")</f>
        <v/>
      </c>
      <c r="D462" s="29">
        <f t="shared" si="81"/>
        <v>50</v>
      </c>
      <c r="E462" s="30" t="s">
        <v>4021</v>
      </c>
      <c r="F462" s="140" t="s">
        <v>4022</v>
      </c>
      <c r="G462" s="105" t="s">
        <v>4023</v>
      </c>
      <c r="H462" s="33">
        <v>6000.0</v>
      </c>
      <c r="I462" s="34">
        <v>0.5</v>
      </c>
      <c r="J462" s="35">
        <f t="shared" si="82"/>
        <v>3000</v>
      </c>
      <c r="K462" s="22" t="s">
        <v>4024</v>
      </c>
      <c r="L462" s="36" t="s">
        <v>84</v>
      </c>
      <c r="M462" s="36" t="s">
        <v>84</v>
      </c>
      <c r="N462" s="37" t="s">
        <v>85</v>
      </c>
      <c r="O462" s="38">
        <v>1600.0</v>
      </c>
      <c r="P462" s="38">
        <v>300.0</v>
      </c>
      <c r="Q462" s="38">
        <v>200.0</v>
      </c>
      <c r="R462" s="38">
        <v>500.0</v>
      </c>
      <c r="S462" s="70" t="s">
        <v>4025</v>
      </c>
      <c r="T462" s="70" t="s">
        <v>3973</v>
      </c>
      <c r="U462" s="38" t="s">
        <v>3974</v>
      </c>
      <c r="V462" s="38" t="s">
        <v>914</v>
      </c>
      <c r="W462" s="38" t="s">
        <v>90</v>
      </c>
      <c r="X462" s="38">
        <v>405.0</v>
      </c>
      <c r="Y462" s="40">
        <v>2.0</v>
      </c>
      <c r="Z462" s="40">
        <v>1.45</v>
      </c>
      <c r="AA462" s="38" t="s">
        <v>92</v>
      </c>
      <c r="AB462" s="38" t="s">
        <v>93</v>
      </c>
      <c r="AC462" s="107" t="str">
        <f t="shared" si="65"/>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AD462" s="38" t="s">
        <v>95</v>
      </c>
      <c r="AE462" s="75" t="s">
        <v>3975</v>
      </c>
      <c r="AF462" s="70" t="s">
        <v>3976</v>
      </c>
      <c r="AG462" s="38" t="s">
        <v>98</v>
      </c>
      <c r="AH462" s="38" t="s">
        <v>99</v>
      </c>
      <c r="AI462" s="44" t="s">
        <v>100</v>
      </c>
      <c r="AJ462" s="44">
        <v>0.0</v>
      </c>
      <c r="AK462" s="63" t="str">
        <f t="shared" si="78"/>
        <v>https://getfile.dokpub.com/yandex/get/https://disk.yandex.ru/d/tbN6bAryox-Apg/v1.mp4</v>
      </c>
      <c r="AL462" s="46" t="s">
        <v>102</v>
      </c>
      <c r="AM462" s="46" t="s">
        <v>103</v>
      </c>
      <c r="AN462" s="46" t="s">
        <v>104</v>
      </c>
      <c r="AO462" s="46" t="s">
        <v>105</v>
      </c>
      <c r="AP462" s="46" t="s">
        <v>106</v>
      </c>
      <c r="AQ462" s="46">
        <f t="shared" si="48"/>
        <v>3360</v>
      </c>
      <c r="AR462" s="47">
        <f t="shared" si="49"/>
        <v>0.44</v>
      </c>
      <c r="AS462" s="46" t="s">
        <v>107</v>
      </c>
      <c r="AT462" s="46" t="s">
        <v>108</v>
      </c>
      <c r="AU462" s="46" t="s">
        <v>109</v>
      </c>
      <c r="AV462" s="46" t="s">
        <v>110</v>
      </c>
      <c r="AW462" s="46" t="s">
        <v>111</v>
      </c>
      <c r="AX462" s="48" t="s">
        <v>112</v>
      </c>
      <c r="AY462" s="49">
        <v>444.0</v>
      </c>
      <c r="AZ462" s="49">
        <v>610.0</v>
      </c>
      <c r="BA462" s="64">
        <f>BA460*2</f>
        <v>948</v>
      </c>
      <c r="BB462" s="46">
        <v>30.0</v>
      </c>
      <c r="BC462" s="46">
        <v>80.0</v>
      </c>
      <c r="BD462" s="51">
        <v>0.2</v>
      </c>
      <c r="BE462" s="127">
        <f t="shared" si="83"/>
        <v>600</v>
      </c>
      <c r="BF462" s="150"/>
      <c r="BG462" s="151">
        <f t="shared" si="84"/>
        <v>898</v>
      </c>
      <c r="BH462" s="53">
        <f t="shared" si="52"/>
        <v>732</v>
      </c>
      <c r="BI462" s="153">
        <f t="shared" si="85"/>
        <v>0.2993333333</v>
      </c>
      <c r="BJ462" s="47">
        <f t="shared" si="54"/>
        <v>0.244</v>
      </c>
      <c r="BK462" s="55">
        <f t="shared" si="55"/>
        <v>0.44</v>
      </c>
      <c r="BL462" s="56">
        <f t="shared" si="56"/>
        <v>3385</v>
      </c>
      <c r="BM462" s="57">
        <f t="shared" si="57"/>
        <v>0.3072378139</v>
      </c>
      <c r="BN462" s="46">
        <f t="shared" si="58"/>
        <v>30</v>
      </c>
      <c r="BO462" s="46">
        <v>25.0</v>
      </c>
      <c r="BP462" s="46">
        <v>7.0</v>
      </c>
      <c r="BQ462" s="47">
        <v>1.25</v>
      </c>
      <c r="BR462" s="46">
        <f t="shared" si="59"/>
        <v>285</v>
      </c>
      <c r="BS462" s="46">
        <f t="shared" si="60"/>
        <v>325</v>
      </c>
      <c r="BT462" s="46" t="s">
        <v>2583</v>
      </c>
      <c r="BU462" s="65"/>
      <c r="BV462" s="59"/>
      <c r="BW462" s="59"/>
      <c r="BX462" s="60"/>
      <c r="BY462" s="61" t="str">
        <f t="shared" si="86"/>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BZ462" s="66" t="s">
        <v>4026</v>
      </c>
      <c r="CA462" s="59" t="s">
        <v>4027</v>
      </c>
      <c r="CB462" s="62"/>
      <c r="CC462" s="59"/>
    </row>
    <row r="463" ht="30.0" customHeight="1">
      <c r="A463" s="73"/>
      <c r="B463" s="136" t="s">
        <v>4028</v>
      </c>
      <c r="C463" s="68" t="str">
        <f>IF('Стоп-лист'!C$2 = "стоп", "стоп" , "")</f>
        <v/>
      </c>
      <c r="D463" s="29">
        <f t="shared" si="81"/>
        <v>50</v>
      </c>
      <c r="E463" s="30" t="s">
        <v>4029</v>
      </c>
      <c r="F463" s="140" t="s">
        <v>4030</v>
      </c>
      <c r="G463" s="105" t="s">
        <v>4031</v>
      </c>
      <c r="H463" s="33">
        <v>8700.0</v>
      </c>
      <c r="I463" s="34">
        <v>0.49</v>
      </c>
      <c r="J463" s="35">
        <f t="shared" si="82"/>
        <v>4437</v>
      </c>
      <c r="K463" s="22" t="s">
        <v>4032</v>
      </c>
      <c r="L463" s="36" t="s">
        <v>84</v>
      </c>
      <c r="M463" s="36" t="s">
        <v>84</v>
      </c>
      <c r="N463" s="37" t="s">
        <v>85</v>
      </c>
      <c r="O463" s="38">
        <v>2300.0</v>
      </c>
      <c r="P463" s="38">
        <v>350.0</v>
      </c>
      <c r="Q463" s="38">
        <v>250.0</v>
      </c>
      <c r="R463" s="38">
        <v>550.0</v>
      </c>
      <c r="S463" s="70" t="s">
        <v>4033</v>
      </c>
      <c r="T463" s="70" t="s">
        <v>3973</v>
      </c>
      <c r="U463" s="38" t="s">
        <v>3974</v>
      </c>
      <c r="V463" s="38" t="s">
        <v>914</v>
      </c>
      <c r="W463" s="38" t="s">
        <v>90</v>
      </c>
      <c r="X463" s="38">
        <v>405.0</v>
      </c>
      <c r="Y463" s="40">
        <v>3.0</v>
      </c>
      <c r="Z463" s="40">
        <v>1.45</v>
      </c>
      <c r="AA463" s="38" t="s">
        <v>92</v>
      </c>
      <c r="AB463" s="38" t="s">
        <v>93</v>
      </c>
      <c r="AC463" s="107" t="str">
        <f t="shared" si="65"/>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AD463" s="38" t="s">
        <v>95</v>
      </c>
      <c r="AE463" s="75" t="s">
        <v>3975</v>
      </c>
      <c r="AF463" s="70" t="s">
        <v>3976</v>
      </c>
      <c r="AG463" s="38" t="s">
        <v>98</v>
      </c>
      <c r="AH463" s="38" t="s">
        <v>99</v>
      </c>
      <c r="AI463" s="44" t="s">
        <v>100</v>
      </c>
      <c r="AJ463" s="44">
        <v>0.0</v>
      </c>
      <c r="AK463" s="63" t="str">
        <f t="shared" si="78"/>
        <v>https://getfile.dokpub.com/yandex/get/https://disk.yandex.ru/d/tbN6bAryox-Apg/v1.mp4</v>
      </c>
      <c r="AL463" s="46" t="s">
        <v>102</v>
      </c>
      <c r="AM463" s="46" t="s">
        <v>103</v>
      </c>
      <c r="AN463" s="46" t="s">
        <v>104</v>
      </c>
      <c r="AO463" s="46" t="s">
        <v>105</v>
      </c>
      <c r="AP463" s="46" t="s">
        <v>106</v>
      </c>
      <c r="AQ463" s="46">
        <f t="shared" si="48"/>
        <v>4959</v>
      </c>
      <c r="AR463" s="47">
        <f t="shared" si="49"/>
        <v>0.43</v>
      </c>
      <c r="AS463" s="46" t="s">
        <v>107</v>
      </c>
      <c r="AT463" s="46" t="s">
        <v>108</v>
      </c>
      <c r="AU463" s="46" t="s">
        <v>109</v>
      </c>
      <c r="AV463" s="46" t="s">
        <v>110</v>
      </c>
      <c r="AW463" s="46" t="s">
        <v>111</v>
      </c>
      <c r="AX463" s="48" t="s">
        <v>112</v>
      </c>
      <c r="AY463" s="49">
        <v>677.0</v>
      </c>
      <c r="AZ463" s="49">
        <v>920.0</v>
      </c>
      <c r="BA463" s="64">
        <f>BA460*3</f>
        <v>1422</v>
      </c>
      <c r="BB463" s="46">
        <v>40.0</v>
      </c>
      <c r="BC463" s="46">
        <v>80.0</v>
      </c>
      <c r="BD463" s="51">
        <v>0.2</v>
      </c>
      <c r="BE463" s="127">
        <f t="shared" si="83"/>
        <v>887.4</v>
      </c>
      <c r="BF463" s="150"/>
      <c r="BG463" s="151">
        <f t="shared" si="84"/>
        <v>1330.6</v>
      </c>
      <c r="BH463" s="53">
        <f t="shared" si="52"/>
        <v>1087.6</v>
      </c>
      <c r="BI463" s="153">
        <f t="shared" si="85"/>
        <v>0.2998873112</v>
      </c>
      <c r="BJ463" s="47">
        <f t="shared" si="54"/>
        <v>0.245120577</v>
      </c>
      <c r="BK463" s="55">
        <f t="shared" si="55"/>
        <v>0.43</v>
      </c>
      <c r="BL463" s="56">
        <f t="shared" si="56"/>
        <v>4999</v>
      </c>
      <c r="BM463" s="57">
        <f t="shared" si="57"/>
        <v>0.3075015003</v>
      </c>
      <c r="BN463" s="46">
        <f t="shared" si="58"/>
        <v>48.125</v>
      </c>
      <c r="BO463" s="46">
        <v>25.0</v>
      </c>
      <c r="BP463" s="46">
        <v>7.0</v>
      </c>
      <c r="BQ463" s="47">
        <v>1.25</v>
      </c>
      <c r="BR463" s="46">
        <f t="shared" si="59"/>
        <v>451.25</v>
      </c>
      <c r="BS463" s="46">
        <f t="shared" si="60"/>
        <v>468.75</v>
      </c>
      <c r="BT463" s="46" t="s">
        <v>2590</v>
      </c>
      <c r="BU463" s="65"/>
      <c r="BV463" s="59"/>
      <c r="BW463" s="59"/>
      <c r="BX463" s="60"/>
      <c r="BY463" s="61" t="str">
        <f t="shared" si="86"/>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BZ463" s="66" t="s">
        <v>4034</v>
      </c>
      <c r="CA463" s="59" t="s">
        <v>4035</v>
      </c>
      <c r="CB463" s="62"/>
      <c r="CC463" s="59"/>
    </row>
    <row r="464" ht="30.0" customHeight="1">
      <c r="A464" s="73"/>
      <c r="B464" s="136" t="s">
        <v>4036</v>
      </c>
      <c r="C464" s="68" t="str">
        <f>IF('Стоп-лист'!C$2 = "стоп", "стоп" , "")</f>
        <v/>
      </c>
      <c r="D464" s="29">
        <f t="shared" si="81"/>
        <v>50</v>
      </c>
      <c r="E464" s="30" t="s">
        <v>4037</v>
      </c>
      <c r="F464" s="140" t="s">
        <v>4038</v>
      </c>
      <c r="G464" s="105" t="s">
        <v>4039</v>
      </c>
      <c r="H464" s="33">
        <v>11600.0</v>
      </c>
      <c r="I464" s="34">
        <v>0.48</v>
      </c>
      <c r="J464" s="35">
        <f t="shared" si="82"/>
        <v>6032</v>
      </c>
      <c r="K464" s="22" t="s">
        <v>4040</v>
      </c>
      <c r="L464" s="36" t="s">
        <v>84</v>
      </c>
      <c r="M464" s="36" t="s">
        <v>84</v>
      </c>
      <c r="N464" s="37" t="s">
        <v>85</v>
      </c>
      <c r="O464" s="38">
        <v>3000.0</v>
      </c>
      <c r="P464" s="38">
        <v>450.0</v>
      </c>
      <c r="Q464" s="38">
        <v>350.0</v>
      </c>
      <c r="R464" s="38">
        <v>550.0</v>
      </c>
      <c r="S464" s="70" t="s">
        <v>4041</v>
      </c>
      <c r="T464" s="70" t="s">
        <v>3973</v>
      </c>
      <c r="U464" s="38" t="s">
        <v>3974</v>
      </c>
      <c r="V464" s="38" t="s">
        <v>914</v>
      </c>
      <c r="W464" s="38" t="s">
        <v>90</v>
      </c>
      <c r="X464" s="38">
        <v>405.0</v>
      </c>
      <c r="Y464" s="40">
        <v>4.0</v>
      </c>
      <c r="Z464" s="40">
        <v>1.45</v>
      </c>
      <c r="AA464" s="38" t="s">
        <v>92</v>
      </c>
      <c r="AB464" s="38" t="s">
        <v>93</v>
      </c>
      <c r="AC464" s="107" t="str">
        <f t="shared" si="65"/>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AD464" s="38" t="s">
        <v>95</v>
      </c>
      <c r="AE464" s="75" t="s">
        <v>3975</v>
      </c>
      <c r="AF464" s="70" t="s">
        <v>3976</v>
      </c>
      <c r="AG464" s="38" t="s">
        <v>98</v>
      </c>
      <c r="AH464" s="38" t="s">
        <v>99</v>
      </c>
      <c r="AI464" s="44" t="s">
        <v>100</v>
      </c>
      <c r="AJ464" s="44">
        <v>0.0</v>
      </c>
      <c r="AK464" s="63" t="str">
        <f t="shared" si="78"/>
        <v>https://getfile.dokpub.com/yandex/get/https://disk.yandex.ru/d/tbN6bAryox-Apg/v1.mp4</v>
      </c>
      <c r="AL464" s="46" t="s">
        <v>102</v>
      </c>
      <c r="AM464" s="46" t="s">
        <v>103</v>
      </c>
      <c r="AN464" s="46" t="s">
        <v>104</v>
      </c>
      <c r="AO464" s="46" t="s">
        <v>105</v>
      </c>
      <c r="AP464" s="46" t="s">
        <v>106</v>
      </c>
      <c r="AQ464" s="46">
        <f t="shared" si="48"/>
        <v>6844</v>
      </c>
      <c r="AR464" s="47">
        <f t="shared" si="49"/>
        <v>0.41</v>
      </c>
      <c r="AS464" s="46" t="s">
        <v>107</v>
      </c>
      <c r="AT464" s="46" t="s">
        <v>108</v>
      </c>
      <c r="AU464" s="46" t="s">
        <v>109</v>
      </c>
      <c r="AV464" s="46" t="s">
        <v>110</v>
      </c>
      <c r="AW464" s="46" t="s">
        <v>111</v>
      </c>
      <c r="AX464" s="48" t="s">
        <v>112</v>
      </c>
      <c r="AY464" s="49">
        <v>1024.0</v>
      </c>
      <c r="AZ464" s="49">
        <v>1402.0</v>
      </c>
      <c r="BA464" s="64">
        <f>BA460*4</f>
        <v>1896</v>
      </c>
      <c r="BB464" s="46">
        <v>40.0</v>
      </c>
      <c r="BC464" s="46">
        <v>80.0</v>
      </c>
      <c r="BD464" s="51">
        <v>0.2</v>
      </c>
      <c r="BE464" s="127">
        <f t="shared" si="83"/>
        <v>1206.4</v>
      </c>
      <c r="BF464" s="150"/>
      <c r="BG464" s="151">
        <f t="shared" si="84"/>
        <v>1785.6</v>
      </c>
      <c r="BH464" s="53">
        <f t="shared" si="52"/>
        <v>1407.6</v>
      </c>
      <c r="BI464" s="153">
        <f t="shared" si="85"/>
        <v>0.2960212202</v>
      </c>
      <c r="BJ464" s="47">
        <f t="shared" si="54"/>
        <v>0.2333554377</v>
      </c>
      <c r="BK464" s="55">
        <f t="shared" si="55"/>
        <v>0.41</v>
      </c>
      <c r="BL464" s="56">
        <f t="shared" si="56"/>
        <v>6902</v>
      </c>
      <c r="BM464" s="57">
        <f t="shared" si="57"/>
        <v>0.3047812228</v>
      </c>
      <c r="BN464" s="46">
        <f t="shared" si="58"/>
        <v>86.625</v>
      </c>
      <c r="BO464" s="46">
        <v>25.0</v>
      </c>
      <c r="BP464" s="46">
        <v>7.0</v>
      </c>
      <c r="BQ464" s="47">
        <v>1.25</v>
      </c>
      <c r="BR464" s="46">
        <f t="shared" si="59"/>
        <v>783.75</v>
      </c>
      <c r="BS464" s="46">
        <f t="shared" si="60"/>
        <v>618.25</v>
      </c>
      <c r="BT464" s="46" t="s">
        <v>2597</v>
      </c>
      <c r="BU464" s="65"/>
      <c r="BV464" s="59"/>
      <c r="BW464" s="59"/>
      <c r="BX464" s="60"/>
      <c r="BY464" s="61" t="str">
        <f t="shared" si="86"/>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BZ464" s="66" t="s">
        <v>4042</v>
      </c>
      <c r="CA464" s="59" t="s">
        <v>4043</v>
      </c>
      <c r="CB464" s="62"/>
      <c r="CC464" s="59"/>
    </row>
    <row r="465" ht="30.0" customHeight="1">
      <c r="A465" s="73"/>
      <c r="B465" s="136" t="s">
        <v>4044</v>
      </c>
      <c r="C465" s="68" t="str">
        <f>IF('Стоп-лист'!C$2 = "стоп", "стоп" , "")</f>
        <v/>
      </c>
      <c r="D465" s="29">
        <f t="shared" si="81"/>
        <v>50</v>
      </c>
      <c r="E465" s="30" t="s">
        <v>4045</v>
      </c>
      <c r="F465" s="140" t="s">
        <v>4046</v>
      </c>
      <c r="G465" s="105" t="s">
        <v>4047</v>
      </c>
      <c r="H465" s="33">
        <v>14500.0</v>
      </c>
      <c r="I465" s="34">
        <v>0.49</v>
      </c>
      <c r="J465" s="35">
        <f t="shared" si="82"/>
        <v>7395</v>
      </c>
      <c r="K465" s="22" t="s">
        <v>4048</v>
      </c>
      <c r="L465" s="36" t="s">
        <v>84</v>
      </c>
      <c r="M465" s="36" t="s">
        <v>84</v>
      </c>
      <c r="N465" s="37" t="s">
        <v>85</v>
      </c>
      <c r="O465" s="72">
        <v>3500.0</v>
      </c>
      <c r="P465" s="72">
        <v>400.0</v>
      </c>
      <c r="Q465" s="72">
        <v>400.0</v>
      </c>
      <c r="R465" s="72">
        <v>600.0</v>
      </c>
      <c r="S465" s="70" t="s">
        <v>4049</v>
      </c>
      <c r="T465" s="70" t="s">
        <v>3973</v>
      </c>
      <c r="U465" s="38" t="s">
        <v>3974</v>
      </c>
      <c r="V465" s="38" t="s">
        <v>914</v>
      </c>
      <c r="W465" s="38" t="s">
        <v>90</v>
      </c>
      <c r="X465" s="38">
        <v>405.0</v>
      </c>
      <c r="Y465" s="40">
        <v>5.0</v>
      </c>
      <c r="Z465" s="40">
        <v>1.45</v>
      </c>
      <c r="AA465" s="38" t="s">
        <v>92</v>
      </c>
      <c r="AB465" s="38" t="s">
        <v>93</v>
      </c>
      <c r="AC465" s="107" t="str">
        <f t="shared" si="65"/>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AD465" s="38" t="s">
        <v>95</v>
      </c>
      <c r="AE465" s="75" t="s">
        <v>3975</v>
      </c>
      <c r="AF465" s="70" t="s">
        <v>3976</v>
      </c>
      <c r="AG465" s="38" t="s">
        <v>98</v>
      </c>
      <c r="AH465" s="38" t="s">
        <v>99</v>
      </c>
      <c r="AI465" s="44" t="s">
        <v>100</v>
      </c>
      <c r="AJ465" s="44">
        <v>0.0</v>
      </c>
      <c r="AK465" s="63" t="str">
        <f t="shared" si="78"/>
        <v>https://getfile.dokpub.com/yandex/get/https://disk.yandex.ru/d/tbN6bAryox-Apg/v1.mp4</v>
      </c>
      <c r="AL465" s="46" t="s">
        <v>102</v>
      </c>
      <c r="AM465" s="46" t="s">
        <v>103</v>
      </c>
      <c r="AN465" s="46" t="s">
        <v>104</v>
      </c>
      <c r="AO465" s="46" t="s">
        <v>105</v>
      </c>
      <c r="AP465" s="46" t="s">
        <v>106</v>
      </c>
      <c r="AQ465" s="46">
        <f t="shared" si="48"/>
        <v>8265</v>
      </c>
      <c r="AR465" s="47">
        <f t="shared" si="49"/>
        <v>0.43</v>
      </c>
      <c r="AS465" s="46" t="s">
        <v>107</v>
      </c>
      <c r="AT465" s="46" t="s">
        <v>108</v>
      </c>
      <c r="AU465" s="46" t="s">
        <v>109</v>
      </c>
      <c r="AV465" s="46" t="s">
        <v>110</v>
      </c>
      <c r="AW465" s="46" t="s">
        <v>111</v>
      </c>
      <c r="AX465" s="48" t="s">
        <v>112</v>
      </c>
      <c r="AY465" s="49">
        <v>1204.0</v>
      </c>
      <c r="AZ465" s="49">
        <v>1631.0</v>
      </c>
      <c r="BA465" s="64">
        <f>BA460*5</f>
        <v>2370</v>
      </c>
      <c r="BB465" s="46">
        <v>50.0</v>
      </c>
      <c r="BC465" s="46">
        <v>80.0</v>
      </c>
      <c r="BD465" s="51">
        <v>0.2</v>
      </c>
      <c r="BE465" s="127">
        <f t="shared" si="83"/>
        <v>1479</v>
      </c>
      <c r="BF465" s="150"/>
      <c r="BG465" s="151">
        <f t="shared" si="84"/>
        <v>2212</v>
      </c>
      <c r="BH465" s="53">
        <f t="shared" si="52"/>
        <v>1785</v>
      </c>
      <c r="BI465" s="153">
        <f t="shared" si="85"/>
        <v>0.2991210277</v>
      </c>
      <c r="BJ465" s="47">
        <f t="shared" si="54"/>
        <v>0.2413793103</v>
      </c>
      <c r="BK465" s="55">
        <f t="shared" si="55"/>
        <v>0.43</v>
      </c>
      <c r="BL465" s="56">
        <f t="shared" si="56"/>
        <v>8373</v>
      </c>
      <c r="BM465" s="57">
        <f t="shared" si="57"/>
        <v>0.3066284486</v>
      </c>
      <c r="BN465" s="46">
        <f t="shared" si="58"/>
        <v>96</v>
      </c>
      <c r="BO465" s="46">
        <v>25.0</v>
      </c>
      <c r="BP465" s="46">
        <v>7.0</v>
      </c>
      <c r="BQ465" s="47">
        <v>1.25</v>
      </c>
      <c r="BR465" s="46">
        <f t="shared" si="59"/>
        <v>862.5</v>
      </c>
      <c r="BS465" s="46">
        <f t="shared" si="60"/>
        <v>768.5</v>
      </c>
      <c r="BT465" s="46" t="s">
        <v>2604</v>
      </c>
      <c r="BU465" s="65"/>
      <c r="BV465" s="59"/>
      <c r="BW465" s="59"/>
      <c r="BX465" s="60"/>
      <c r="BY465" s="61" t="str">
        <f t="shared" si="86"/>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BZ465" s="66" t="s">
        <v>4050</v>
      </c>
      <c r="CA465" s="59" t="s">
        <v>4051</v>
      </c>
      <c r="CB465" s="62"/>
      <c r="CC465" s="59"/>
    </row>
    <row r="466" ht="30.0" customHeight="1">
      <c r="A466" s="73"/>
      <c r="B466" s="136" t="s">
        <v>4052</v>
      </c>
      <c r="C466" s="68" t="str">
        <f>IF('Стоп-лист'!C$2 = "стоп", "стоп" , "")</f>
        <v/>
      </c>
      <c r="D466" s="29">
        <f t="shared" si="81"/>
        <v>50</v>
      </c>
      <c r="E466" s="30" t="s">
        <v>4053</v>
      </c>
      <c r="F466" s="140" t="s">
        <v>4054</v>
      </c>
      <c r="G466" s="105" t="s">
        <v>4055</v>
      </c>
      <c r="H466" s="33">
        <v>17400.0</v>
      </c>
      <c r="I466" s="34">
        <v>0.5</v>
      </c>
      <c r="J466" s="35">
        <f t="shared" si="82"/>
        <v>8700</v>
      </c>
      <c r="K466" s="22" t="s">
        <v>4056</v>
      </c>
      <c r="L466" s="36" t="s">
        <v>84</v>
      </c>
      <c r="M466" s="36" t="s">
        <v>84</v>
      </c>
      <c r="N466" s="37" t="s">
        <v>85</v>
      </c>
      <c r="O466" s="72">
        <v>4200.0</v>
      </c>
      <c r="P466" s="72">
        <v>400.0</v>
      </c>
      <c r="Q466" s="72">
        <v>400.0</v>
      </c>
      <c r="R466" s="72">
        <v>600.0</v>
      </c>
      <c r="S466" s="70" t="s">
        <v>4057</v>
      </c>
      <c r="T466" s="70" t="s">
        <v>3973</v>
      </c>
      <c r="U466" s="38" t="s">
        <v>3974</v>
      </c>
      <c r="V466" s="38" t="s">
        <v>914</v>
      </c>
      <c r="W466" s="38" t="s">
        <v>90</v>
      </c>
      <c r="X466" s="38">
        <v>405.0</v>
      </c>
      <c r="Y466" s="40">
        <v>6.0</v>
      </c>
      <c r="Z466" s="40">
        <v>1.45</v>
      </c>
      <c r="AA466" s="38" t="s">
        <v>92</v>
      </c>
      <c r="AB466" s="38" t="s">
        <v>93</v>
      </c>
      <c r="AC466" s="107" t="str">
        <f t="shared" si="65"/>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AD466" s="38" t="s">
        <v>95</v>
      </c>
      <c r="AE466" s="75" t="s">
        <v>3975</v>
      </c>
      <c r="AF466" s="70" t="s">
        <v>3976</v>
      </c>
      <c r="AG466" s="38" t="s">
        <v>98</v>
      </c>
      <c r="AH466" s="38" t="s">
        <v>99</v>
      </c>
      <c r="AI466" s="44" t="s">
        <v>100</v>
      </c>
      <c r="AJ466" s="44">
        <v>0.0</v>
      </c>
      <c r="AK466" s="63" t="str">
        <f t="shared" si="78"/>
        <v>https://getfile.dokpub.com/yandex/get/https://disk.yandex.ru/d/tbN6bAryox-Apg/v1.mp4</v>
      </c>
      <c r="AL466" s="46" t="s">
        <v>102</v>
      </c>
      <c r="AM466" s="46" t="s">
        <v>103</v>
      </c>
      <c r="AN466" s="46" t="s">
        <v>104</v>
      </c>
      <c r="AO466" s="46" t="s">
        <v>105</v>
      </c>
      <c r="AP466" s="46" t="s">
        <v>106</v>
      </c>
      <c r="AQ466" s="46">
        <f t="shared" si="48"/>
        <v>9918</v>
      </c>
      <c r="AR466" s="47">
        <f t="shared" si="49"/>
        <v>0.43</v>
      </c>
      <c r="AS466" s="46" t="s">
        <v>107</v>
      </c>
      <c r="AT466" s="46" t="s">
        <v>108</v>
      </c>
      <c r="AU466" s="46" t="s">
        <v>109</v>
      </c>
      <c r="AV466" s="46" t="s">
        <v>110</v>
      </c>
      <c r="AW466" s="46" t="s">
        <v>111</v>
      </c>
      <c r="AX466" s="48" t="s">
        <v>155</v>
      </c>
      <c r="AY466" s="49">
        <v>1418.0</v>
      </c>
      <c r="AZ466" s="49">
        <v>1953.0</v>
      </c>
      <c r="BA466" s="64">
        <f>BA460*6</f>
        <v>2844</v>
      </c>
      <c r="BB466" s="46">
        <v>50.0</v>
      </c>
      <c r="BC466" s="46">
        <v>80.0</v>
      </c>
      <c r="BD466" s="51">
        <v>0.2</v>
      </c>
      <c r="BE466" s="127">
        <f t="shared" si="83"/>
        <v>1740</v>
      </c>
      <c r="BF466" s="150"/>
      <c r="BG466" s="151">
        <f t="shared" si="84"/>
        <v>2568</v>
      </c>
      <c r="BH466" s="53">
        <f t="shared" si="52"/>
        <v>2033</v>
      </c>
      <c r="BI466" s="153">
        <f t="shared" si="85"/>
        <v>0.2951724138</v>
      </c>
      <c r="BJ466" s="47">
        <f t="shared" si="54"/>
        <v>0.2336781609</v>
      </c>
      <c r="BK466" s="55">
        <f t="shared" si="55"/>
        <v>0.43</v>
      </c>
      <c r="BL466" s="56">
        <f t="shared" si="56"/>
        <v>9950</v>
      </c>
      <c r="BM466" s="57">
        <f t="shared" si="57"/>
        <v>0.3048241206</v>
      </c>
      <c r="BN466" s="46">
        <f t="shared" si="58"/>
        <v>96</v>
      </c>
      <c r="BO466" s="46">
        <v>25.0</v>
      </c>
      <c r="BP466" s="46">
        <v>7.0</v>
      </c>
      <c r="BQ466" s="47">
        <v>1.25</v>
      </c>
      <c r="BR466" s="46">
        <f t="shared" si="59"/>
        <v>862.5</v>
      </c>
      <c r="BS466" s="46">
        <f t="shared" si="60"/>
        <v>1090.5</v>
      </c>
      <c r="BT466" s="46" t="s">
        <v>2611</v>
      </c>
      <c r="BU466" s="65"/>
      <c r="BV466" s="59"/>
      <c r="BW466" s="59"/>
      <c r="BX466" s="60"/>
      <c r="BY466" s="61" t="str">
        <f t="shared" si="86"/>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BZ466" s="66" t="s">
        <v>4058</v>
      </c>
      <c r="CA466" s="59" t="s">
        <v>4059</v>
      </c>
      <c r="CB466" s="62"/>
      <c r="CC466" s="59"/>
    </row>
    <row r="467" ht="30.0" customHeight="1">
      <c r="A467" s="73"/>
      <c r="B467" s="136" t="s">
        <v>4060</v>
      </c>
      <c r="C467" s="68" t="str">
        <f>IF('Стоп-лист'!C$2 = "стоп", "стоп" , "")</f>
        <v/>
      </c>
      <c r="D467" s="29">
        <f t="shared" si="81"/>
        <v>50</v>
      </c>
      <c r="E467" s="30" t="s">
        <v>4061</v>
      </c>
      <c r="F467" s="140" t="s">
        <v>4062</v>
      </c>
      <c r="G467" s="105" t="s">
        <v>4063</v>
      </c>
      <c r="H467" s="33">
        <v>20300.0</v>
      </c>
      <c r="I467" s="34">
        <v>0.51</v>
      </c>
      <c r="J467" s="35">
        <f t="shared" si="82"/>
        <v>9947</v>
      </c>
      <c r="K467" s="22" t="s">
        <v>4064</v>
      </c>
      <c r="L467" s="36" t="s">
        <v>84</v>
      </c>
      <c r="M467" s="36" t="s">
        <v>84</v>
      </c>
      <c r="N467" s="37" t="s">
        <v>85</v>
      </c>
      <c r="O467" s="72">
        <v>4900.0</v>
      </c>
      <c r="P467" s="72">
        <v>400.0</v>
      </c>
      <c r="Q467" s="72">
        <v>400.0</v>
      </c>
      <c r="R467" s="72">
        <v>600.0</v>
      </c>
      <c r="S467" s="70" t="s">
        <v>4065</v>
      </c>
      <c r="T467" s="70" t="s">
        <v>3973</v>
      </c>
      <c r="U467" s="38" t="s">
        <v>3974</v>
      </c>
      <c r="V467" s="38" t="s">
        <v>914</v>
      </c>
      <c r="W467" s="38" t="s">
        <v>90</v>
      </c>
      <c r="X467" s="38">
        <v>405.0</v>
      </c>
      <c r="Y467" s="40">
        <v>7.0</v>
      </c>
      <c r="Z467" s="40">
        <v>1.45</v>
      </c>
      <c r="AA467" s="38" t="s">
        <v>92</v>
      </c>
      <c r="AB467" s="38" t="s">
        <v>93</v>
      </c>
      <c r="AC467" s="107" t="str">
        <f t="shared" si="65"/>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AD467" s="38" t="s">
        <v>95</v>
      </c>
      <c r="AE467" s="75" t="s">
        <v>3975</v>
      </c>
      <c r="AF467" s="70" t="s">
        <v>3976</v>
      </c>
      <c r="AG467" s="38" t="s">
        <v>98</v>
      </c>
      <c r="AH467" s="38" t="s">
        <v>99</v>
      </c>
      <c r="AI467" s="44" t="s">
        <v>100</v>
      </c>
      <c r="AJ467" s="44">
        <v>0.0</v>
      </c>
      <c r="AK467" s="63" t="str">
        <f t="shared" si="78"/>
        <v>https://getfile.dokpub.com/yandex/get/https://disk.yandex.ru/d/tbN6bAryox-Apg/v1.mp4</v>
      </c>
      <c r="AL467" s="46" t="s">
        <v>102</v>
      </c>
      <c r="AM467" s="46" t="s">
        <v>103</v>
      </c>
      <c r="AN467" s="46" t="s">
        <v>104</v>
      </c>
      <c r="AO467" s="46" t="s">
        <v>105</v>
      </c>
      <c r="AP467" s="46" t="s">
        <v>106</v>
      </c>
      <c r="AQ467" s="46">
        <f t="shared" si="48"/>
        <v>11165</v>
      </c>
      <c r="AR467" s="47">
        <f t="shared" si="49"/>
        <v>0.45</v>
      </c>
      <c r="AS467" s="46" t="s">
        <v>107</v>
      </c>
      <c r="AT467" s="46" t="s">
        <v>108</v>
      </c>
      <c r="AU467" s="46" t="s">
        <v>109</v>
      </c>
      <c r="AV467" s="46" t="s">
        <v>110</v>
      </c>
      <c r="AW467" s="46" t="s">
        <v>111</v>
      </c>
      <c r="AX467" s="48" t="s">
        <v>112</v>
      </c>
      <c r="AY467" s="49">
        <v>1555.0</v>
      </c>
      <c r="AZ467" s="49">
        <v>2167.0</v>
      </c>
      <c r="BA467" s="64">
        <f>BA460*7</f>
        <v>3318</v>
      </c>
      <c r="BB467" s="46">
        <v>50.0</v>
      </c>
      <c r="BC467" s="46">
        <v>80.0</v>
      </c>
      <c r="BD467" s="51">
        <v>0.2</v>
      </c>
      <c r="BE467" s="127">
        <f t="shared" si="83"/>
        <v>1989.4</v>
      </c>
      <c r="BF467" s="150"/>
      <c r="BG467" s="151">
        <f t="shared" si="84"/>
        <v>2954.6</v>
      </c>
      <c r="BH467" s="53">
        <f t="shared" si="52"/>
        <v>2342.6</v>
      </c>
      <c r="BI467" s="153">
        <f t="shared" si="85"/>
        <v>0.2970342817</v>
      </c>
      <c r="BJ467" s="47">
        <f t="shared" si="54"/>
        <v>0.2355081934</v>
      </c>
      <c r="BK467" s="55">
        <f t="shared" si="55"/>
        <v>0.45</v>
      </c>
      <c r="BL467" s="56">
        <f t="shared" si="56"/>
        <v>11349</v>
      </c>
      <c r="BM467" s="57">
        <f t="shared" si="57"/>
        <v>0.3052427527</v>
      </c>
      <c r="BN467" s="46">
        <f t="shared" si="58"/>
        <v>96</v>
      </c>
      <c r="BO467" s="46">
        <v>25.0</v>
      </c>
      <c r="BP467" s="46">
        <v>7.0</v>
      </c>
      <c r="BQ467" s="47">
        <v>1.25</v>
      </c>
      <c r="BR467" s="46">
        <f t="shared" si="59"/>
        <v>862.5</v>
      </c>
      <c r="BS467" s="46">
        <f t="shared" si="60"/>
        <v>1304.5</v>
      </c>
      <c r="BT467" s="46" t="s">
        <v>2618</v>
      </c>
      <c r="BU467" s="65"/>
      <c r="BV467" s="59"/>
      <c r="BW467" s="59"/>
      <c r="BX467" s="60"/>
      <c r="BY467" s="61" t="str">
        <f t="shared" si="86"/>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BZ467" s="66" t="s">
        <v>4066</v>
      </c>
      <c r="CA467" s="59" t="s">
        <v>4067</v>
      </c>
      <c r="CB467" s="62"/>
      <c r="CC467" s="59"/>
    </row>
    <row r="468" ht="30.0" customHeight="1">
      <c r="A468" s="73"/>
      <c r="B468" s="136" t="s">
        <v>4068</v>
      </c>
      <c r="C468" s="28" t="str">
        <f>IF(C470 = "стоп", "стоп" , "")</f>
        <v/>
      </c>
      <c r="D468" s="29">
        <f t="shared" si="81"/>
        <v>50</v>
      </c>
      <c r="E468" s="30" t="s">
        <v>4069</v>
      </c>
      <c r="F468" s="140" t="s">
        <v>4070</v>
      </c>
      <c r="G468" s="105" t="s">
        <v>4071</v>
      </c>
      <c r="H468" s="33">
        <v>700.0</v>
      </c>
      <c r="I468" s="34">
        <v>0.43</v>
      </c>
      <c r="J468" s="35">
        <f t="shared" si="82"/>
        <v>399</v>
      </c>
      <c r="K468" s="22" t="s">
        <v>4072</v>
      </c>
      <c r="L468" s="36" t="s">
        <v>84</v>
      </c>
      <c r="M468" s="36" t="s">
        <v>84</v>
      </c>
      <c r="N468" s="37" t="s">
        <v>584</v>
      </c>
      <c r="O468" s="38">
        <v>100.0</v>
      </c>
      <c r="P468" s="38">
        <v>100.0</v>
      </c>
      <c r="Q468" s="38">
        <v>55.0</v>
      </c>
      <c r="R468" s="38">
        <v>265.0</v>
      </c>
      <c r="S468" s="70" t="s">
        <v>4073</v>
      </c>
      <c r="T468" s="70" t="s">
        <v>4074</v>
      </c>
      <c r="U468" s="38" t="s">
        <v>4075</v>
      </c>
      <c r="V468" s="38" t="s">
        <v>2325</v>
      </c>
      <c r="W468" s="38" t="s">
        <v>589</v>
      </c>
      <c r="X468" s="232">
        <v>270.0</v>
      </c>
      <c r="Y468" s="40" t="s">
        <v>91</v>
      </c>
      <c r="Z468" s="38" t="s">
        <v>1940</v>
      </c>
      <c r="AA468" s="232" t="s">
        <v>590</v>
      </c>
      <c r="AB468" s="38" t="s">
        <v>93</v>
      </c>
      <c r="AC468" s="107" t="str">
        <f t="shared" si="65"/>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AD468" s="38" t="s">
        <v>95</v>
      </c>
      <c r="AE468" s="75" t="s">
        <v>4076</v>
      </c>
      <c r="AF468" s="70" t="s">
        <v>4077</v>
      </c>
      <c r="AG468" s="38" t="s">
        <v>98</v>
      </c>
      <c r="AH468" s="38" t="s">
        <v>99</v>
      </c>
      <c r="AI468" s="44" t="s">
        <v>100</v>
      </c>
      <c r="AJ468" s="44">
        <v>0.0</v>
      </c>
      <c r="AK468" s="63" t="str">
        <f t="shared" si="78"/>
        <v>https://getfile.dokpub.com/yandex/get/https://disk.yandex.ru/d/VJdcflSPbsFwmQ/v1.mp4</v>
      </c>
      <c r="AL468" s="46" t="s">
        <v>102</v>
      </c>
      <c r="AM468" s="46" t="s">
        <v>103</v>
      </c>
      <c r="AN468" s="46" t="s">
        <v>104</v>
      </c>
      <c r="AO468" s="46" t="s">
        <v>105</v>
      </c>
      <c r="AP468" s="46" t="s">
        <v>106</v>
      </c>
      <c r="AQ468" s="46">
        <f t="shared" si="48"/>
        <v>504</v>
      </c>
      <c r="AR468" s="47">
        <f t="shared" si="49"/>
        <v>0.28</v>
      </c>
      <c r="AS468" s="46" t="s">
        <v>107</v>
      </c>
      <c r="AT468" s="46" t="s">
        <v>108</v>
      </c>
      <c r="AU468" s="46" t="s">
        <v>109</v>
      </c>
      <c r="AV468" s="46" t="s">
        <v>110</v>
      </c>
      <c r="AW468" s="46" t="s">
        <v>111</v>
      </c>
      <c r="AX468" s="48" t="s">
        <v>112</v>
      </c>
      <c r="AY468" s="49">
        <v>85.0</v>
      </c>
      <c r="AZ468" s="49">
        <v>142.0</v>
      </c>
      <c r="BA468" s="86">
        <f>IFERROR(__xludf.DUMMYFUNCTION("IMPORTRANGE(""https://docs.google.com/spreadsheets/d/1K9FdSDDcIaIccULM3XeD8ehMwbjQB3kapl3RppOhYx4/edit?usp=sharing"",""D13"")"),97.0)</f>
        <v>97</v>
      </c>
      <c r="BB468" s="123">
        <v>10.0</v>
      </c>
      <c r="BC468" s="123">
        <v>10.0</v>
      </c>
      <c r="BD468" s="51">
        <v>0.2</v>
      </c>
      <c r="BE468" s="127">
        <f t="shared" si="83"/>
        <v>79.8</v>
      </c>
      <c r="BF468" s="150"/>
      <c r="BG468" s="151">
        <f t="shared" si="84"/>
        <v>117.2</v>
      </c>
      <c r="BH468" s="53">
        <f t="shared" si="52"/>
        <v>60.2</v>
      </c>
      <c r="BI468" s="153">
        <f t="shared" si="85"/>
        <v>0.2937343358</v>
      </c>
      <c r="BJ468" s="47">
        <f t="shared" si="54"/>
        <v>0.150877193</v>
      </c>
      <c r="BK468" s="55">
        <f t="shared" si="55"/>
        <v>0.28</v>
      </c>
      <c r="BL468" s="56">
        <f t="shared" si="56"/>
        <v>505</v>
      </c>
      <c r="BM468" s="57">
        <f t="shared" si="57"/>
        <v>0.2871287129</v>
      </c>
      <c r="BN468" s="46">
        <f t="shared" si="58"/>
        <v>1.4575</v>
      </c>
      <c r="BO468" s="46">
        <v>25.0</v>
      </c>
      <c r="BP468" s="46">
        <v>7.0</v>
      </c>
      <c r="BQ468" s="47">
        <v>1.25</v>
      </c>
      <c r="BR468" s="46">
        <f t="shared" si="59"/>
        <v>40</v>
      </c>
      <c r="BS468" s="46">
        <f t="shared" si="60"/>
        <v>102</v>
      </c>
      <c r="BT468" s="46" t="s">
        <v>2538</v>
      </c>
      <c r="BU468" s="124"/>
      <c r="BV468" s="125" t="str">
        <f>IFERROR(__xludf.DUMMYFUNCTION("IMPORTRANGE(""https://docs.google.com/spreadsheets/d/1K9FdSDDcIaIccULM3XeD8ehMwbjQB3kapl3RppOhYx4/edit?usp=sharing"",""B13"")"),"И-104")</f>
        <v>И-104</v>
      </c>
      <c r="BW468" s="59" t="s">
        <v>4078</v>
      </c>
      <c r="BX468" s="60"/>
      <c r="BY468" s="61" t="str">
        <f t="shared" si="86"/>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BZ468" s="66" t="s">
        <v>4079</v>
      </c>
      <c r="CA468" s="59" t="s">
        <v>4080</v>
      </c>
      <c r="CB468" s="62"/>
      <c r="CC468" s="59"/>
    </row>
    <row r="469" ht="30.0" customHeight="1">
      <c r="A469" s="73"/>
      <c r="B469" s="136" t="s">
        <v>4081</v>
      </c>
      <c r="C469" s="28" t="str">
        <f>IF(C470 = "стоп", "стоп" , "")</f>
        <v/>
      </c>
      <c r="D469" s="29">
        <f t="shared" si="81"/>
        <v>50</v>
      </c>
      <c r="E469" s="30" t="s">
        <v>4082</v>
      </c>
      <c r="F469" s="140" t="s">
        <v>4083</v>
      </c>
      <c r="G469" s="105" t="s">
        <v>4084</v>
      </c>
      <c r="H469" s="33">
        <v>1100.0</v>
      </c>
      <c r="I469" s="34">
        <v>0.44</v>
      </c>
      <c r="J469" s="35">
        <f t="shared" si="82"/>
        <v>616</v>
      </c>
      <c r="K469" s="22" t="s">
        <v>4085</v>
      </c>
      <c r="L469" s="36" t="s">
        <v>83</v>
      </c>
      <c r="M469" s="36" t="s">
        <v>84</v>
      </c>
      <c r="N469" s="37" t="s">
        <v>584</v>
      </c>
      <c r="O469" s="38">
        <v>165.0</v>
      </c>
      <c r="P469" s="38">
        <v>140.0</v>
      </c>
      <c r="Q469" s="38">
        <v>90.0</v>
      </c>
      <c r="R469" s="38">
        <v>265.0</v>
      </c>
      <c r="S469" s="70" t="s">
        <v>4086</v>
      </c>
      <c r="T469" s="70" t="s">
        <v>4074</v>
      </c>
      <c r="U469" s="38" t="s">
        <v>4075</v>
      </c>
      <c r="V469" s="38" t="s">
        <v>2325</v>
      </c>
      <c r="W469" s="38" t="s">
        <v>589</v>
      </c>
      <c r="X469" s="232">
        <v>270.0</v>
      </c>
      <c r="Y469" s="40" t="s">
        <v>91</v>
      </c>
      <c r="Z469" s="40" t="s">
        <v>1952</v>
      </c>
      <c r="AA469" s="232" t="s">
        <v>590</v>
      </c>
      <c r="AB469" s="38" t="s">
        <v>93</v>
      </c>
      <c r="AC469" s="107" t="str">
        <f t="shared" si="65"/>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AD469" s="38" t="s">
        <v>95</v>
      </c>
      <c r="AE469" s="75" t="s">
        <v>4076</v>
      </c>
      <c r="AF469" s="70" t="s">
        <v>4077</v>
      </c>
      <c r="AG469" s="38" t="s">
        <v>98</v>
      </c>
      <c r="AH469" s="38" t="s">
        <v>99</v>
      </c>
      <c r="AI469" s="44" t="s">
        <v>100</v>
      </c>
      <c r="AJ469" s="44">
        <v>0.0</v>
      </c>
      <c r="AK469" s="63" t="str">
        <f t="shared" si="78"/>
        <v>https://getfile.dokpub.com/yandex/get/https://disk.yandex.ru/d/VJdcflSPbsFwmQ/v1.mp4</v>
      </c>
      <c r="AL469" s="46" t="s">
        <v>102</v>
      </c>
      <c r="AM469" s="46" t="s">
        <v>103</v>
      </c>
      <c r="AN469" s="46" t="s">
        <v>104</v>
      </c>
      <c r="AO469" s="46" t="s">
        <v>105</v>
      </c>
      <c r="AP469" s="46" t="s">
        <v>106</v>
      </c>
      <c r="AQ469" s="46">
        <f t="shared" si="48"/>
        <v>737</v>
      </c>
      <c r="AR469" s="47">
        <f t="shared" si="49"/>
        <v>0.33</v>
      </c>
      <c r="AS469" s="46" t="s">
        <v>107</v>
      </c>
      <c r="AT469" s="46" t="s">
        <v>108</v>
      </c>
      <c r="AU469" s="46" t="s">
        <v>109</v>
      </c>
      <c r="AV469" s="46" t="s">
        <v>110</v>
      </c>
      <c r="AW469" s="46" t="s">
        <v>111</v>
      </c>
      <c r="AX469" s="48" t="s">
        <v>155</v>
      </c>
      <c r="AY469" s="49">
        <v>100.0</v>
      </c>
      <c r="AZ469" s="49">
        <v>159.0</v>
      </c>
      <c r="BA469" s="126">
        <f>BA468*2</f>
        <v>194</v>
      </c>
      <c r="BB469" s="127">
        <v>10.0</v>
      </c>
      <c r="BC469" s="127">
        <v>10.0</v>
      </c>
      <c r="BD469" s="51">
        <v>0.2</v>
      </c>
      <c r="BE469" s="46">
        <f t="shared" si="83"/>
        <v>123.2</v>
      </c>
      <c r="BF469" s="52"/>
      <c r="BG469" s="53">
        <f t="shared" si="84"/>
        <v>178.8</v>
      </c>
      <c r="BH469" s="53">
        <f t="shared" si="52"/>
        <v>119.8</v>
      </c>
      <c r="BI469" s="47">
        <f t="shared" si="85"/>
        <v>0.2902597403</v>
      </c>
      <c r="BJ469" s="47">
        <f t="shared" si="54"/>
        <v>0.1944805195</v>
      </c>
      <c r="BK469" s="55">
        <f t="shared" si="55"/>
        <v>0.33</v>
      </c>
      <c r="BL469" s="56">
        <f t="shared" si="56"/>
        <v>740</v>
      </c>
      <c r="BM469" s="57">
        <f t="shared" si="57"/>
        <v>0.2959459459</v>
      </c>
      <c r="BN469" s="46">
        <f t="shared" si="58"/>
        <v>3.339</v>
      </c>
      <c r="BO469" s="46">
        <v>25.0</v>
      </c>
      <c r="BP469" s="46">
        <v>7.0</v>
      </c>
      <c r="BQ469" s="47">
        <v>1.25</v>
      </c>
      <c r="BR469" s="46">
        <f t="shared" si="59"/>
        <v>57.5</v>
      </c>
      <c r="BS469" s="46">
        <f t="shared" si="60"/>
        <v>101.5</v>
      </c>
      <c r="BT469" s="46" t="s">
        <v>2547</v>
      </c>
      <c r="BU469" s="65"/>
      <c r="BV469" s="59"/>
      <c r="BW469" s="59"/>
      <c r="BX469" s="60"/>
      <c r="BY469" s="61" t="str">
        <f t="shared" si="86"/>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BZ469" s="66" t="s">
        <v>4087</v>
      </c>
      <c r="CA469" s="59" t="s">
        <v>4088</v>
      </c>
      <c r="CB469" s="62"/>
      <c r="CC469" s="59"/>
    </row>
    <row r="470" ht="30.0" customHeight="1">
      <c r="A470" s="73"/>
      <c r="B470" s="136" t="s">
        <v>4089</v>
      </c>
      <c r="C470" s="68" t="str">
        <f>IF('Стоп-лист'!D$29 = "стоп", "стоп" , "")</f>
        <v/>
      </c>
      <c r="D470" s="29">
        <f t="shared" si="81"/>
        <v>50</v>
      </c>
      <c r="E470" s="30" t="s">
        <v>4090</v>
      </c>
      <c r="F470" s="140" t="s">
        <v>4091</v>
      </c>
      <c r="G470" s="105" t="s">
        <v>4092</v>
      </c>
      <c r="H470" s="33">
        <v>1600.0</v>
      </c>
      <c r="I470" s="34">
        <v>0.44</v>
      </c>
      <c r="J470" s="35">
        <f t="shared" si="82"/>
        <v>896</v>
      </c>
      <c r="K470" s="22" t="s">
        <v>4093</v>
      </c>
      <c r="L470" s="36" t="s">
        <v>84</v>
      </c>
      <c r="M470" s="36" t="s">
        <v>84</v>
      </c>
      <c r="N470" s="37" t="s">
        <v>584</v>
      </c>
      <c r="O470" s="38">
        <v>230.0</v>
      </c>
      <c r="P470" s="38">
        <v>230.0</v>
      </c>
      <c r="Q470" s="38">
        <v>110.0</v>
      </c>
      <c r="R470" s="38">
        <v>265.0</v>
      </c>
      <c r="S470" s="70" t="s">
        <v>4094</v>
      </c>
      <c r="T470" s="70" t="s">
        <v>4074</v>
      </c>
      <c r="U470" s="38" t="s">
        <v>4075</v>
      </c>
      <c r="V470" s="38" t="s">
        <v>2325</v>
      </c>
      <c r="W470" s="38" t="s">
        <v>589</v>
      </c>
      <c r="X470" s="232">
        <v>270.0</v>
      </c>
      <c r="Y470" s="40" t="s">
        <v>91</v>
      </c>
      <c r="Z470" s="40">
        <v>1.45</v>
      </c>
      <c r="AA470" s="232" t="s">
        <v>590</v>
      </c>
      <c r="AB470" s="38" t="s">
        <v>93</v>
      </c>
      <c r="AC470" s="107" t="str">
        <f t="shared" si="65"/>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AD470" s="38" t="s">
        <v>95</v>
      </c>
      <c r="AE470" s="75" t="s">
        <v>4076</v>
      </c>
      <c r="AF470" s="70" t="s">
        <v>4077</v>
      </c>
      <c r="AG470" s="38" t="s">
        <v>98</v>
      </c>
      <c r="AH470" s="38" t="s">
        <v>99</v>
      </c>
      <c r="AI470" s="44" t="s">
        <v>100</v>
      </c>
      <c r="AJ470" s="44">
        <v>0.0</v>
      </c>
      <c r="AK470" s="63" t="str">
        <f t="shared" si="78"/>
        <v>https://getfile.dokpub.com/yandex/get/https://disk.yandex.ru/d/VJdcflSPbsFwmQ/v1.mp4</v>
      </c>
      <c r="AL470" s="46" t="s">
        <v>102</v>
      </c>
      <c r="AM470" s="46" t="s">
        <v>103</v>
      </c>
      <c r="AN470" s="46" t="s">
        <v>104</v>
      </c>
      <c r="AO470" s="46" t="s">
        <v>105</v>
      </c>
      <c r="AP470" s="46" t="s">
        <v>106</v>
      </c>
      <c r="AQ470" s="46">
        <f t="shared" si="48"/>
        <v>1040</v>
      </c>
      <c r="AR470" s="47">
        <f t="shared" si="49"/>
        <v>0.35</v>
      </c>
      <c r="AS470" s="46" t="s">
        <v>107</v>
      </c>
      <c r="AT470" s="46" t="s">
        <v>108</v>
      </c>
      <c r="AU470" s="46" t="s">
        <v>109</v>
      </c>
      <c r="AV470" s="46" t="s">
        <v>110</v>
      </c>
      <c r="AW470" s="46" t="s">
        <v>111</v>
      </c>
      <c r="AX470" s="48" t="s">
        <v>112</v>
      </c>
      <c r="AY470" s="49">
        <v>132.0</v>
      </c>
      <c r="AZ470" s="49">
        <v>201.0</v>
      </c>
      <c r="BA470" s="126">
        <f>BA468*3</f>
        <v>291</v>
      </c>
      <c r="BB470" s="127">
        <v>15.0</v>
      </c>
      <c r="BC470" s="127">
        <v>15.0</v>
      </c>
      <c r="BD470" s="51">
        <v>0.2</v>
      </c>
      <c r="BE470" s="46">
        <f t="shared" si="83"/>
        <v>179.2</v>
      </c>
      <c r="BF470" s="52"/>
      <c r="BG470" s="53">
        <f t="shared" si="84"/>
        <v>263.8</v>
      </c>
      <c r="BH470" s="53">
        <f t="shared" si="52"/>
        <v>194.8</v>
      </c>
      <c r="BI470" s="47">
        <f t="shared" si="85"/>
        <v>0.2944196429</v>
      </c>
      <c r="BJ470" s="47">
        <f t="shared" si="54"/>
        <v>0.2174107143</v>
      </c>
      <c r="BK470" s="55">
        <f t="shared" si="55"/>
        <v>0.35</v>
      </c>
      <c r="BL470" s="56">
        <f t="shared" si="56"/>
        <v>1046</v>
      </c>
      <c r="BM470" s="57">
        <f t="shared" si="57"/>
        <v>0.3009560229</v>
      </c>
      <c r="BN470" s="46">
        <f t="shared" si="58"/>
        <v>6.7045</v>
      </c>
      <c r="BO470" s="46">
        <v>25.0</v>
      </c>
      <c r="BP470" s="46">
        <v>7.0</v>
      </c>
      <c r="BQ470" s="47">
        <v>1.25</v>
      </c>
      <c r="BR470" s="46">
        <f t="shared" si="59"/>
        <v>83.75</v>
      </c>
      <c r="BS470" s="46">
        <f t="shared" si="60"/>
        <v>117.25</v>
      </c>
      <c r="BT470" s="46" t="s">
        <v>2556</v>
      </c>
      <c r="BU470" s="65"/>
      <c r="BV470" s="59"/>
      <c r="BW470" s="59"/>
      <c r="BX470" s="60"/>
      <c r="BY470" s="61" t="str">
        <f t="shared" si="86"/>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BZ470" s="66" t="s">
        <v>4095</v>
      </c>
      <c r="CA470" s="59" t="s">
        <v>4096</v>
      </c>
      <c r="CB470" s="62"/>
      <c r="CC470" s="59"/>
    </row>
    <row r="471" ht="30.0" customHeight="1">
      <c r="A471" s="73"/>
      <c r="B471" s="136" t="s">
        <v>4097</v>
      </c>
      <c r="C471" s="68" t="str">
        <f>IF('Стоп-лист'!C$29 = "стоп", "стоп" , "")</f>
        <v/>
      </c>
      <c r="D471" s="29">
        <f t="shared" si="81"/>
        <v>50</v>
      </c>
      <c r="E471" s="30" t="s">
        <v>4098</v>
      </c>
      <c r="F471" s="140" t="s">
        <v>4099</v>
      </c>
      <c r="G471" s="105" t="s">
        <v>4100</v>
      </c>
      <c r="H471" s="33">
        <v>2900.0</v>
      </c>
      <c r="I471" s="34">
        <v>0.43000000000000005</v>
      </c>
      <c r="J471" s="35">
        <f t="shared" si="82"/>
        <v>1653</v>
      </c>
      <c r="K471" s="22" t="s">
        <v>4101</v>
      </c>
      <c r="L471" s="36" t="s">
        <v>84</v>
      </c>
      <c r="M471" s="36" t="s">
        <v>84</v>
      </c>
      <c r="N471" s="37" t="s">
        <v>584</v>
      </c>
      <c r="O471" s="38">
        <v>450.0</v>
      </c>
      <c r="P471" s="38">
        <v>240.0</v>
      </c>
      <c r="Q471" s="38">
        <v>150.0</v>
      </c>
      <c r="R471" s="38">
        <v>300.0</v>
      </c>
      <c r="S471" s="70" t="s">
        <v>4102</v>
      </c>
      <c r="T471" s="70" t="s">
        <v>4074</v>
      </c>
      <c r="U471" s="38" t="s">
        <v>4075</v>
      </c>
      <c r="V471" s="38" t="s">
        <v>2325</v>
      </c>
      <c r="W471" s="38" t="s">
        <v>589</v>
      </c>
      <c r="X471" s="232">
        <v>270.0</v>
      </c>
      <c r="Y471" s="40">
        <v>1.0</v>
      </c>
      <c r="Z471" s="40">
        <v>1.45</v>
      </c>
      <c r="AA471" s="232" t="s">
        <v>590</v>
      </c>
      <c r="AB471" s="38" t="s">
        <v>93</v>
      </c>
      <c r="AC471" s="107" t="str">
        <f t="shared" si="65"/>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AD471" s="38" t="s">
        <v>95</v>
      </c>
      <c r="AE471" s="75" t="s">
        <v>4076</v>
      </c>
      <c r="AF471" s="70" t="s">
        <v>4077</v>
      </c>
      <c r="AG471" s="38" t="s">
        <v>98</v>
      </c>
      <c r="AH471" s="38" t="s">
        <v>99</v>
      </c>
      <c r="AI471" s="44" t="s">
        <v>100</v>
      </c>
      <c r="AJ471" s="44">
        <v>0.0</v>
      </c>
      <c r="AK471" s="63" t="str">
        <f t="shared" si="78"/>
        <v>https://getfile.dokpub.com/yandex/get/https://disk.yandex.ru/d/VJdcflSPbsFwmQ/v1.mp4</v>
      </c>
      <c r="AL471" s="46" t="s">
        <v>102</v>
      </c>
      <c r="AM471" s="46" t="s">
        <v>103</v>
      </c>
      <c r="AN471" s="46" t="s">
        <v>104</v>
      </c>
      <c r="AO471" s="46" t="s">
        <v>105</v>
      </c>
      <c r="AP471" s="46" t="s">
        <v>106</v>
      </c>
      <c r="AQ471" s="46">
        <f t="shared" si="48"/>
        <v>1856</v>
      </c>
      <c r="AR471" s="47">
        <f t="shared" si="49"/>
        <v>0.36</v>
      </c>
      <c r="AS471" s="46" t="s">
        <v>107</v>
      </c>
      <c r="AT471" s="46" t="s">
        <v>108</v>
      </c>
      <c r="AU471" s="46" t="s">
        <v>109</v>
      </c>
      <c r="AV471" s="46" t="s">
        <v>110</v>
      </c>
      <c r="AW471" s="46" t="s">
        <v>111</v>
      </c>
      <c r="AX471" s="48" t="s">
        <v>112</v>
      </c>
      <c r="AY471" s="49">
        <v>210.0</v>
      </c>
      <c r="AZ471" s="49">
        <v>300.0</v>
      </c>
      <c r="BA471" s="126">
        <f>BA470*2</f>
        <v>582</v>
      </c>
      <c r="BB471" s="127">
        <v>20.0</v>
      </c>
      <c r="BC471" s="127">
        <v>20.0</v>
      </c>
      <c r="BD471" s="51">
        <v>0.2</v>
      </c>
      <c r="BE471" s="46">
        <f t="shared" si="83"/>
        <v>330.6</v>
      </c>
      <c r="BF471" s="52"/>
      <c r="BG471" s="53">
        <f t="shared" si="84"/>
        <v>490.4</v>
      </c>
      <c r="BH471" s="53">
        <f t="shared" si="52"/>
        <v>400.4</v>
      </c>
      <c r="BI471" s="47">
        <f t="shared" si="85"/>
        <v>0.2966727163</v>
      </c>
      <c r="BJ471" s="47">
        <f t="shared" si="54"/>
        <v>0.2422262553</v>
      </c>
      <c r="BK471" s="55">
        <f t="shared" si="55"/>
        <v>0.36</v>
      </c>
      <c r="BL471" s="56">
        <f t="shared" si="56"/>
        <v>1869</v>
      </c>
      <c r="BM471" s="57">
        <f t="shared" si="57"/>
        <v>0.3066880685</v>
      </c>
      <c r="BN471" s="46">
        <f t="shared" si="58"/>
        <v>10.8</v>
      </c>
      <c r="BO471" s="46">
        <v>25.0</v>
      </c>
      <c r="BP471" s="46">
        <v>7.0</v>
      </c>
      <c r="BQ471" s="47">
        <v>1.25</v>
      </c>
      <c r="BR471" s="46">
        <f t="shared" si="59"/>
        <v>118.75</v>
      </c>
      <c r="BS471" s="46">
        <f t="shared" si="60"/>
        <v>181.25</v>
      </c>
      <c r="BT471" s="46" t="s">
        <v>2565</v>
      </c>
      <c r="BU471" s="65"/>
      <c r="BV471" s="59"/>
      <c r="BW471" s="59"/>
      <c r="BX471" s="60"/>
      <c r="BY471" s="61" t="str">
        <f t="shared" si="86"/>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BZ471" s="66" t="s">
        <v>4103</v>
      </c>
      <c r="CA471" s="59" t="s">
        <v>4104</v>
      </c>
      <c r="CB471" s="62"/>
      <c r="CC471" s="59"/>
    </row>
    <row r="472" ht="30.0" customHeight="1">
      <c r="A472" s="73"/>
      <c r="B472" s="136" t="s">
        <v>4105</v>
      </c>
      <c r="C472" s="68" t="str">
        <f>IF('Стоп-лист'!C$29 = "стоп", "стоп" , "")</f>
        <v/>
      </c>
      <c r="D472" s="29">
        <f t="shared" si="81"/>
        <v>50</v>
      </c>
      <c r="E472" s="30" t="s">
        <v>4106</v>
      </c>
      <c r="F472" s="140" t="s">
        <v>4107</v>
      </c>
      <c r="G472" s="105" t="s">
        <v>4108</v>
      </c>
      <c r="H472" s="33">
        <v>4300.0</v>
      </c>
      <c r="I472" s="34">
        <v>0.44</v>
      </c>
      <c r="J472" s="35">
        <f t="shared" si="82"/>
        <v>2408</v>
      </c>
      <c r="K472" s="22" t="s">
        <v>4109</v>
      </c>
      <c r="L472" s="36" t="s">
        <v>84</v>
      </c>
      <c r="M472" s="36" t="s">
        <v>84</v>
      </c>
      <c r="N472" s="37" t="s">
        <v>584</v>
      </c>
      <c r="O472" s="38">
        <v>640.0</v>
      </c>
      <c r="P472" s="38">
        <v>250.0</v>
      </c>
      <c r="Q472" s="38">
        <v>170.0</v>
      </c>
      <c r="R472" s="38">
        <v>300.0</v>
      </c>
      <c r="S472" s="39" t="s">
        <v>4110</v>
      </c>
      <c r="T472" s="70" t="s">
        <v>4074</v>
      </c>
      <c r="U472" s="38" t="s">
        <v>4075</v>
      </c>
      <c r="V472" s="38" t="s">
        <v>2325</v>
      </c>
      <c r="W472" s="38" t="s">
        <v>589</v>
      </c>
      <c r="X472" s="232">
        <v>270.0</v>
      </c>
      <c r="Y472" s="40">
        <v>1.5</v>
      </c>
      <c r="Z472" s="40">
        <v>1.45</v>
      </c>
      <c r="AA472" s="232" t="s">
        <v>590</v>
      </c>
      <c r="AB472" s="38" t="s">
        <v>93</v>
      </c>
      <c r="AC472" s="107" t="str">
        <f t="shared" si="65"/>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AD472" s="38" t="s">
        <v>95</v>
      </c>
      <c r="AE472" s="75" t="s">
        <v>4076</v>
      </c>
      <c r="AF472" s="70" t="s">
        <v>4077</v>
      </c>
      <c r="AG472" s="38" t="s">
        <v>98</v>
      </c>
      <c r="AH472" s="38" t="s">
        <v>99</v>
      </c>
      <c r="AI472" s="44" t="s">
        <v>100</v>
      </c>
      <c r="AJ472" s="44">
        <v>0.0</v>
      </c>
      <c r="AK472" s="63" t="str">
        <f t="shared" si="78"/>
        <v>https://getfile.dokpub.com/yandex/get/https://disk.yandex.ru/d/VJdcflSPbsFwmQ/v1.mp4</v>
      </c>
      <c r="AL472" s="46" t="s">
        <v>102</v>
      </c>
      <c r="AM472" s="46" t="s">
        <v>103</v>
      </c>
      <c r="AN472" s="46" t="s">
        <v>104</v>
      </c>
      <c r="AO472" s="46" t="s">
        <v>105</v>
      </c>
      <c r="AP472" s="46" t="s">
        <v>106</v>
      </c>
      <c r="AQ472" s="46">
        <f t="shared" si="48"/>
        <v>2666</v>
      </c>
      <c r="AR472" s="47">
        <f t="shared" si="49"/>
        <v>0.38</v>
      </c>
      <c r="AS472" s="46" t="s">
        <v>107</v>
      </c>
      <c r="AT472" s="46" t="s">
        <v>108</v>
      </c>
      <c r="AU472" s="46" t="s">
        <v>109</v>
      </c>
      <c r="AV472" s="46" t="s">
        <v>110</v>
      </c>
      <c r="AW472" s="46" t="s">
        <v>111</v>
      </c>
      <c r="AX472" s="48" t="s">
        <v>112</v>
      </c>
      <c r="AY472" s="49">
        <v>294.0</v>
      </c>
      <c r="AZ472" s="49">
        <v>398.0</v>
      </c>
      <c r="BA472" s="126">
        <f>BA470*3</f>
        <v>873</v>
      </c>
      <c r="BB472" s="127">
        <v>30.0</v>
      </c>
      <c r="BC472" s="127">
        <v>30.0</v>
      </c>
      <c r="BD472" s="51">
        <v>0.2</v>
      </c>
      <c r="BE472" s="46">
        <f t="shared" si="83"/>
        <v>481.6</v>
      </c>
      <c r="BF472" s="52"/>
      <c r="BG472" s="53">
        <f t="shared" si="84"/>
        <v>699.4</v>
      </c>
      <c r="BH472" s="53">
        <f t="shared" si="52"/>
        <v>595.4</v>
      </c>
      <c r="BI472" s="47">
        <f t="shared" si="85"/>
        <v>0.290448505</v>
      </c>
      <c r="BJ472" s="47">
        <f t="shared" si="54"/>
        <v>0.2472591362</v>
      </c>
      <c r="BK472" s="55">
        <f t="shared" si="55"/>
        <v>0.38</v>
      </c>
      <c r="BL472" s="56">
        <f t="shared" si="56"/>
        <v>2705</v>
      </c>
      <c r="BM472" s="57">
        <f t="shared" si="57"/>
        <v>0.307948244</v>
      </c>
      <c r="BN472" s="46">
        <f t="shared" si="58"/>
        <v>12.75</v>
      </c>
      <c r="BO472" s="46">
        <v>25.0</v>
      </c>
      <c r="BP472" s="46">
        <v>7.0</v>
      </c>
      <c r="BQ472" s="47">
        <v>1.25</v>
      </c>
      <c r="BR472" s="46">
        <f t="shared" si="59"/>
        <v>136.25</v>
      </c>
      <c r="BS472" s="46">
        <f t="shared" si="60"/>
        <v>261.75</v>
      </c>
      <c r="BT472" s="46" t="s">
        <v>2574</v>
      </c>
      <c r="BU472" s="65"/>
      <c r="BV472" s="59"/>
      <c r="BW472" s="59"/>
      <c r="BX472" s="60"/>
      <c r="BY472" s="61" t="str">
        <f t="shared" si="86"/>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BZ472" s="66" t="s">
        <v>4111</v>
      </c>
      <c r="CA472" s="59" t="s">
        <v>4112</v>
      </c>
      <c r="CB472" s="62"/>
      <c r="CC472" s="59"/>
    </row>
    <row r="473" ht="30.0" customHeight="1">
      <c r="A473" s="73"/>
      <c r="B473" s="136" t="s">
        <v>4113</v>
      </c>
      <c r="C473" s="68" t="str">
        <f>IF('Стоп-лист'!C$29 = "стоп", "стоп" , "")</f>
        <v/>
      </c>
      <c r="D473" s="29">
        <f t="shared" si="81"/>
        <v>50</v>
      </c>
      <c r="E473" s="30" t="s">
        <v>4114</v>
      </c>
      <c r="F473" s="140" t="s">
        <v>4115</v>
      </c>
      <c r="G473" s="158" t="s">
        <v>4116</v>
      </c>
      <c r="H473" s="33">
        <v>5400.0</v>
      </c>
      <c r="I473" s="34">
        <v>0.39</v>
      </c>
      <c r="J473" s="35">
        <f t="shared" si="82"/>
        <v>3294</v>
      </c>
      <c r="K473" s="22" t="s">
        <v>4117</v>
      </c>
      <c r="L473" s="36" t="s">
        <v>84</v>
      </c>
      <c r="M473" s="36" t="s">
        <v>84</v>
      </c>
      <c r="N473" s="37" t="s">
        <v>584</v>
      </c>
      <c r="O473" s="38">
        <v>950.0</v>
      </c>
      <c r="P473" s="38">
        <v>300.0</v>
      </c>
      <c r="Q473" s="38">
        <v>200.0</v>
      </c>
      <c r="R473" s="38">
        <v>500.0</v>
      </c>
      <c r="S473" s="70" t="s">
        <v>4118</v>
      </c>
      <c r="T473" s="70" t="s">
        <v>4074</v>
      </c>
      <c r="U473" s="38" t="s">
        <v>4075</v>
      </c>
      <c r="V473" s="38" t="s">
        <v>2325</v>
      </c>
      <c r="W473" s="38" t="s">
        <v>589</v>
      </c>
      <c r="X473" s="232">
        <v>270.0</v>
      </c>
      <c r="Y473" s="40">
        <v>2.0</v>
      </c>
      <c r="Z473" s="40">
        <v>1.45</v>
      </c>
      <c r="AA473" s="232" t="s">
        <v>590</v>
      </c>
      <c r="AB473" s="38" t="s">
        <v>93</v>
      </c>
      <c r="AC473" s="107" t="str">
        <f t="shared" si="65"/>
        <v>https://getfile.dokpub.com/yandex/get/https://disk.yandex.ru/d/1nYSvc8xsZVw0w/1.jpg, https://getfile.dokpub.com/yandex/get/https://disk.yandex.ru/d/1nYSvc8xsZVw0w/2.jpg, https://getfile.dokpub.com/yandex/get/https://disk.yandex.ru/d/1nYSvc8xsZVw0w/3.jpg, https://getfile.dokpub.com/yandex/get/https://disk.yandex.ru/d/1nYSvc8xsZVw0w/4.jpg, https://getfile.dokpub.com/yandex/get/https://disk.yandex.ru/d/1nYSvc8xsZVw0w/5.jpg</v>
      </c>
      <c r="AD473" s="38" t="s">
        <v>95</v>
      </c>
      <c r="AE473" s="75" t="s">
        <v>4076</v>
      </c>
      <c r="AF473" s="70" t="s">
        <v>4077</v>
      </c>
      <c r="AG473" s="38" t="s">
        <v>98</v>
      </c>
      <c r="AH473" s="38" t="s">
        <v>99</v>
      </c>
      <c r="AI473" s="44" t="s">
        <v>100</v>
      </c>
      <c r="AJ473" s="44">
        <v>0.0</v>
      </c>
      <c r="AK473" s="63" t="str">
        <f t="shared" si="78"/>
        <v>https://getfile.dokpub.com/yandex/get/https://disk.yandex.ru/d/VJdcflSPbsFwmQ/v1.mp4</v>
      </c>
      <c r="AL473" s="46" t="s">
        <v>102</v>
      </c>
      <c r="AM473" s="46" t="s">
        <v>103</v>
      </c>
      <c r="AN473" s="46" t="s">
        <v>104</v>
      </c>
      <c r="AO473" s="46" t="s">
        <v>105</v>
      </c>
      <c r="AP473" s="46" t="s">
        <v>106</v>
      </c>
      <c r="AQ473" s="46">
        <f t="shared" si="48"/>
        <v>3672</v>
      </c>
      <c r="AR473" s="47">
        <f t="shared" si="49"/>
        <v>0.32</v>
      </c>
      <c r="AS473" s="46" t="s">
        <v>107</v>
      </c>
      <c r="AT473" s="46" t="s">
        <v>108</v>
      </c>
      <c r="AU473" s="46" t="s">
        <v>109</v>
      </c>
      <c r="AV473" s="46" t="s">
        <v>110</v>
      </c>
      <c r="AW473" s="46" t="s">
        <v>111</v>
      </c>
      <c r="AX473" s="48" t="s">
        <v>112</v>
      </c>
      <c r="AY473" s="49">
        <v>394.0</v>
      </c>
      <c r="AZ473" s="49">
        <v>552.0</v>
      </c>
      <c r="BA473" s="126">
        <f>BA471*2</f>
        <v>1164</v>
      </c>
      <c r="BB473" s="127">
        <v>30.0</v>
      </c>
      <c r="BC473" s="127">
        <v>80.0</v>
      </c>
      <c r="BD473" s="51">
        <v>0.2</v>
      </c>
      <c r="BE473" s="46">
        <f t="shared" si="83"/>
        <v>658.8</v>
      </c>
      <c r="BF473" s="52"/>
      <c r="BG473" s="53">
        <f t="shared" si="84"/>
        <v>967.2</v>
      </c>
      <c r="BH473" s="53">
        <f t="shared" si="52"/>
        <v>809.2</v>
      </c>
      <c r="BI473" s="47">
        <f t="shared" si="85"/>
        <v>0.2936247723</v>
      </c>
      <c r="BJ473" s="47">
        <f t="shared" si="54"/>
        <v>0.2456587735</v>
      </c>
      <c r="BK473" s="55">
        <f t="shared" si="55"/>
        <v>0.32</v>
      </c>
      <c r="BL473" s="56">
        <f t="shared" si="56"/>
        <v>3708</v>
      </c>
      <c r="BM473" s="57">
        <f t="shared" si="57"/>
        <v>0.3075512406</v>
      </c>
      <c r="BN473" s="46">
        <f t="shared" si="58"/>
        <v>30</v>
      </c>
      <c r="BO473" s="46">
        <v>25.0</v>
      </c>
      <c r="BP473" s="46">
        <v>7.0</v>
      </c>
      <c r="BQ473" s="47">
        <v>1.25</v>
      </c>
      <c r="BR473" s="46">
        <f t="shared" si="59"/>
        <v>285</v>
      </c>
      <c r="BS473" s="46">
        <f t="shared" si="60"/>
        <v>267</v>
      </c>
      <c r="BT473" s="46" t="s">
        <v>2583</v>
      </c>
      <c r="BU473" s="65"/>
      <c r="BV473" s="59"/>
      <c r="BW473" s="59"/>
      <c r="BX473" s="60"/>
      <c r="BY473" s="61"/>
      <c r="BZ473" s="66"/>
      <c r="CA473" s="59"/>
      <c r="CB473" s="62"/>
      <c r="CC473" s="59"/>
    </row>
    <row r="474" ht="30.0" customHeight="1">
      <c r="A474" s="73"/>
      <c r="B474" s="136" t="s">
        <v>4119</v>
      </c>
      <c r="C474" s="68" t="str">
        <f>IF('Стоп-лист'!C$29 = "стоп", "стоп" , "")</f>
        <v/>
      </c>
      <c r="D474" s="29">
        <f t="shared" si="81"/>
        <v>50</v>
      </c>
      <c r="E474" s="30" t="s">
        <v>4120</v>
      </c>
      <c r="F474" s="140" t="s">
        <v>4121</v>
      </c>
      <c r="G474" s="158" t="s">
        <v>4122</v>
      </c>
      <c r="H474" s="33">
        <v>7800.0</v>
      </c>
      <c r="I474" s="34">
        <v>0.38</v>
      </c>
      <c r="J474" s="35">
        <f t="shared" si="82"/>
        <v>4836</v>
      </c>
      <c r="K474" s="22" t="s">
        <v>4123</v>
      </c>
      <c r="L474" s="36" t="s">
        <v>84</v>
      </c>
      <c r="M474" s="36" t="s">
        <v>84</v>
      </c>
      <c r="N474" s="37" t="s">
        <v>584</v>
      </c>
      <c r="O474" s="38">
        <v>1450.0</v>
      </c>
      <c r="P474" s="38">
        <v>300.0</v>
      </c>
      <c r="Q474" s="38">
        <v>250.0</v>
      </c>
      <c r="R474" s="38">
        <v>550.0</v>
      </c>
      <c r="S474" s="70" t="s">
        <v>4124</v>
      </c>
      <c r="T474" s="70" t="s">
        <v>4074</v>
      </c>
      <c r="U474" s="38" t="s">
        <v>4075</v>
      </c>
      <c r="V474" s="38" t="s">
        <v>2325</v>
      </c>
      <c r="W474" s="38" t="s">
        <v>589</v>
      </c>
      <c r="X474" s="232">
        <v>270.0</v>
      </c>
      <c r="Y474" s="40">
        <v>3.0</v>
      </c>
      <c r="Z474" s="40">
        <v>1.45</v>
      </c>
      <c r="AA474" s="232" t="s">
        <v>590</v>
      </c>
      <c r="AB474" s="38" t="s">
        <v>93</v>
      </c>
      <c r="AC474" s="107" t="str">
        <f t="shared" si="65"/>
        <v>https://getfile.dokpub.com/yandex/get/https://disk.yandex.ru/d/CJGQ6i-b8SZtDQ/1.jpg, https://getfile.dokpub.com/yandex/get/https://disk.yandex.ru/d/CJGQ6i-b8SZtDQ/2.jpg, https://getfile.dokpub.com/yandex/get/https://disk.yandex.ru/d/CJGQ6i-b8SZtDQ/3.jpg, https://getfile.dokpub.com/yandex/get/https://disk.yandex.ru/d/CJGQ6i-b8SZtDQ/4.jpg, https://getfile.dokpub.com/yandex/get/https://disk.yandex.ru/d/CJGQ6i-b8SZtDQ/5.jpg</v>
      </c>
      <c r="AD474" s="38" t="s">
        <v>95</v>
      </c>
      <c r="AE474" s="75" t="s">
        <v>4076</v>
      </c>
      <c r="AF474" s="70" t="s">
        <v>4077</v>
      </c>
      <c r="AG474" s="38" t="s">
        <v>98</v>
      </c>
      <c r="AH474" s="38" t="s">
        <v>99</v>
      </c>
      <c r="AI474" s="44" t="s">
        <v>100</v>
      </c>
      <c r="AJ474" s="44">
        <v>0.0</v>
      </c>
      <c r="AK474" s="63" t="str">
        <f t="shared" si="78"/>
        <v>https://getfile.dokpub.com/yandex/get/https://disk.yandex.ru/d/VJdcflSPbsFwmQ/v1.mp4</v>
      </c>
      <c r="AL474" s="46" t="s">
        <v>102</v>
      </c>
      <c r="AM474" s="46" t="s">
        <v>103</v>
      </c>
      <c r="AN474" s="46" t="s">
        <v>104</v>
      </c>
      <c r="AO474" s="46" t="s">
        <v>105</v>
      </c>
      <c r="AP474" s="46" t="s">
        <v>106</v>
      </c>
      <c r="AQ474" s="46">
        <f t="shared" si="48"/>
        <v>5460</v>
      </c>
      <c r="AR474" s="47">
        <f t="shared" si="49"/>
        <v>0.3</v>
      </c>
      <c r="AS474" s="46" t="s">
        <v>107</v>
      </c>
      <c r="AT474" s="46" t="s">
        <v>108</v>
      </c>
      <c r="AU474" s="46" t="s">
        <v>109</v>
      </c>
      <c r="AV474" s="46" t="s">
        <v>110</v>
      </c>
      <c r="AW474" s="46" t="s">
        <v>111</v>
      </c>
      <c r="AX474" s="48" t="s">
        <v>112</v>
      </c>
      <c r="AY474" s="49">
        <v>602.0</v>
      </c>
      <c r="AZ474" s="49">
        <v>834.0</v>
      </c>
      <c r="BA474" s="126">
        <f>BA471*3</f>
        <v>1746</v>
      </c>
      <c r="BB474" s="127">
        <v>40.0</v>
      </c>
      <c r="BC474" s="127">
        <v>80.0</v>
      </c>
      <c r="BD474" s="51">
        <v>0.2</v>
      </c>
      <c r="BE474" s="46">
        <f t="shared" si="83"/>
        <v>967.2</v>
      </c>
      <c r="BF474" s="52"/>
      <c r="BG474" s="53">
        <f t="shared" si="84"/>
        <v>1400.8</v>
      </c>
      <c r="BH474" s="53">
        <f t="shared" si="52"/>
        <v>1168.8</v>
      </c>
      <c r="BI474" s="47">
        <f t="shared" si="85"/>
        <v>0.2896608768</v>
      </c>
      <c r="BJ474" s="47">
        <f t="shared" si="54"/>
        <v>0.2416873449</v>
      </c>
      <c r="BK474" s="55">
        <f t="shared" si="55"/>
        <v>0.3</v>
      </c>
      <c r="BL474" s="56">
        <f t="shared" si="56"/>
        <v>5473</v>
      </c>
      <c r="BM474" s="57">
        <f t="shared" si="57"/>
        <v>0.3066691029</v>
      </c>
      <c r="BN474" s="46">
        <f t="shared" si="58"/>
        <v>41.25</v>
      </c>
      <c r="BO474" s="46">
        <v>25.0</v>
      </c>
      <c r="BP474" s="46">
        <v>7.0</v>
      </c>
      <c r="BQ474" s="47">
        <v>1.25</v>
      </c>
      <c r="BR474" s="46">
        <f t="shared" si="59"/>
        <v>390</v>
      </c>
      <c r="BS474" s="46">
        <f t="shared" si="60"/>
        <v>444</v>
      </c>
      <c r="BT474" s="46" t="s">
        <v>2590</v>
      </c>
      <c r="BU474" s="65"/>
      <c r="BV474" s="59"/>
      <c r="BW474" s="59"/>
      <c r="BX474" s="60"/>
      <c r="BY474" s="61"/>
      <c r="BZ474" s="66"/>
      <c r="CA474" s="59"/>
      <c r="CB474" s="62"/>
      <c r="CC474" s="59"/>
    </row>
    <row r="475" ht="30.0" customHeight="1">
      <c r="A475" s="73"/>
      <c r="B475" s="136" t="s">
        <v>4125</v>
      </c>
      <c r="C475" s="68" t="str">
        <f>IF('Стоп-лист'!C$29 = "стоп", "стоп" , "")</f>
        <v/>
      </c>
      <c r="D475" s="29">
        <f t="shared" si="81"/>
        <v>50</v>
      </c>
      <c r="E475" s="30" t="s">
        <v>4126</v>
      </c>
      <c r="F475" s="140" t="s">
        <v>4127</v>
      </c>
      <c r="G475" s="158" t="s">
        <v>4128</v>
      </c>
      <c r="H475" s="33">
        <v>10000.0</v>
      </c>
      <c r="I475" s="34">
        <v>0.35</v>
      </c>
      <c r="J475" s="35">
        <f t="shared" si="82"/>
        <v>6500</v>
      </c>
      <c r="K475" s="22" t="s">
        <v>4129</v>
      </c>
      <c r="L475" s="36" t="s">
        <v>84</v>
      </c>
      <c r="M475" s="36" t="s">
        <v>84</v>
      </c>
      <c r="N475" s="37" t="s">
        <v>584</v>
      </c>
      <c r="O475" s="38">
        <v>1900.0</v>
      </c>
      <c r="P475" s="38">
        <v>350.0</v>
      </c>
      <c r="Q475" s="38">
        <v>250.0</v>
      </c>
      <c r="R475" s="38">
        <v>550.0</v>
      </c>
      <c r="S475" s="70" t="s">
        <v>4130</v>
      </c>
      <c r="T475" s="70" t="s">
        <v>4074</v>
      </c>
      <c r="U475" s="38" t="s">
        <v>4075</v>
      </c>
      <c r="V475" s="38" t="s">
        <v>2325</v>
      </c>
      <c r="W475" s="38" t="s">
        <v>589</v>
      </c>
      <c r="X475" s="232">
        <v>270.0</v>
      </c>
      <c r="Y475" s="40">
        <v>4.0</v>
      </c>
      <c r="Z475" s="40">
        <v>1.45</v>
      </c>
      <c r="AA475" s="232" t="s">
        <v>590</v>
      </c>
      <c r="AB475" s="38" t="s">
        <v>93</v>
      </c>
      <c r="AC475" s="107" t="str">
        <f t="shared" si="65"/>
        <v>https://getfile.dokpub.com/yandex/get/https://disk.yandex.ru/d/grP-I3frgvWlUA/1.jpg, https://getfile.dokpub.com/yandex/get/https://disk.yandex.ru/d/grP-I3frgvWlUA/2.jpg, https://getfile.dokpub.com/yandex/get/https://disk.yandex.ru/d/grP-I3frgvWlUA/3.jpg, https://getfile.dokpub.com/yandex/get/https://disk.yandex.ru/d/grP-I3frgvWlUA/4.jpg, https://getfile.dokpub.com/yandex/get/https://disk.yandex.ru/d/grP-I3frgvWlUA/5.jpg</v>
      </c>
      <c r="AD475" s="38" t="s">
        <v>95</v>
      </c>
      <c r="AE475" s="75" t="s">
        <v>4076</v>
      </c>
      <c r="AF475" s="70" t="s">
        <v>4077</v>
      </c>
      <c r="AG475" s="38" t="s">
        <v>98</v>
      </c>
      <c r="AH475" s="38" t="s">
        <v>99</v>
      </c>
      <c r="AI475" s="44" t="s">
        <v>100</v>
      </c>
      <c r="AJ475" s="44">
        <v>0.0</v>
      </c>
      <c r="AK475" s="63" t="str">
        <f t="shared" si="78"/>
        <v>https://getfile.dokpub.com/yandex/get/https://disk.yandex.ru/d/VJdcflSPbsFwmQ/v1.mp4</v>
      </c>
      <c r="AL475" s="46" t="s">
        <v>102</v>
      </c>
      <c r="AM475" s="46" t="s">
        <v>103</v>
      </c>
      <c r="AN475" s="46" t="s">
        <v>104</v>
      </c>
      <c r="AO475" s="46" t="s">
        <v>105</v>
      </c>
      <c r="AP475" s="46" t="s">
        <v>106</v>
      </c>
      <c r="AQ475" s="46">
        <f t="shared" si="48"/>
        <v>7300</v>
      </c>
      <c r="AR475" s="47">
        <f t="shared" si="49"/>
        <v>0.27</v>
      </c>
      <c r="AS475" s="46" t="s">
        <v>107</v>
      </c>
      <c r="AT475" s="46" t="s">
        <v>108</v>
      </c>
      <c r="AU475" s="46" t="s">
        <v>109</v>
      </c>
      <c r="AV475" s="46" t="s">
        <v>110</v>
      </c>
      <c r="AW475" s="46" t="s">
        <v>111</v>
      </c>
      <c r="AX475" s="48" t="s">
        <v>112</v>
      </c>
      <c r="AY475" s="49">
        <v>853.0</v>
      </c>
      <c r="AZ475" s="49">
        <v>1178.0</v>
      </c>
      <c r="BA475" s="126">
        <f>BA471*4</f>
        <v>2328</v>
      </c>
      <c r="BB475" s="127">
        <v>40.0</v>
      </c>
      <c r="BC475" s="127">
        <v>80.0</v>
      </c>
      <c r="BD475" s="51">
        <v>0.2</v>
      </c>
      <c r="BE475" s="46">
        <f t="shared" si="83"/>
        <v>1300</v>
      </c>
      <c r="BF475" s="52"/>
      <c r="BG475" s="53">
        <f t="shared" si="84"/>
        <v>1899</v>
      </c>
      <c r="BH475" s="53">
        <f t="shared" si="52"/>
        <v>1574</v>
      </c>
      <c r="BI475" s="47">
        <f t="shared" si="85"/>
        <v>0.2921538462</v>
      </c>
      <c r="BJ475" s="47">
        <f t="shared" si="54"/>
        <v>0.2421538462</v>
      </c>
      <c r="BK475" s="55">
        <f t="shared" si="55"/>
        <v>0.27</v>
      </c>
      <c r="BL475" s="56">
        <f t="shared" si="56"/>
        <v>7352</v>
      </c>
      <c r="BM475" s="57">
        <f t="shared" si="57"/>
        <v>0.3068008705</v>
      </c>
      <c r="BN475" s="46">
        <f t="shared" si="58"/>
        <v>48.125</v>
      </c>
      <c r="BO475" s="46">
        <v>25.0</v>
      </c>
      <c r="BP475" s="46">
        <v>7.0</v>
      </c>
      <c r="BQ475" s="47">
        <v>1.25</v>
      </c>
      <c r="BR475" s="46">
        <f t="shared" si="59"/>
        <v>451.25</v>
      </c>
      <c r="BS475" s="46">
        <f t="shared" si="60"/>
        <v>726.75</v>
      </c>
      <c r="BT475" s="46" t="s">
        <v>2597</v>
      </c>
      <c r="BU475" s="65"/>
      <c r="BV475" s="59"/>
      <c r="BW475" s="59"/>
      <c r="BX475" s="60"/>
      <c r="BY475" s="61"/>
      <c r="BZ475" s="66"/>
      <c r="CA475" s="59"/>
      <c r="CB475" s="62"/>
      <c r="CC475" s="59"/>
    </row>
    <row r="476" ht="30.0" customHeight="1">
      <c r="A476" s="73"/>
      <c r="B476" s="136" t="s">
        <v>4131</v>
      </c>
      <c r="C476" s="68" t="str">
        <f>IF('Стоп-лист'!C$29 = "стоп", "стоп" , "")</f>
        <v/>
      </c>
      <c r="D476" s="29">
        <f t="shared" si="81"/>
        <v>50</v>
      </c>
      <c r="E476" s="30" t="s">
        <v>4132</v>
      </c>
      <c r="F476" s="140" t="s">
        <v>4133</v>
      </c>
      <c r="G476" s="158" t="s">
        <v>4134</v>
      </c>
      <c r="H476" s="33">
        <v>12500.0</v>
      </c>
      <c r="I476" s="34">
        <v>0.37</v>
      </c>
      <c r="J476" s="35">
        <f t="shared" si="82"/>
        <v>7875</v>
      </c>
      <c r="K476" s="22" t="s">
        <v>4135</v>
      </c>
      <c r="L476" s="36" t="s">
        <v>84</v>
      </c>
      <c r="M476" s="36" t="s">
        <v>84</v>
      </c>
      <c r="N476" s="37" t="s">
        <v>584</v>
      </c>
      <c r="O476" s="38">
        <v>2350.0</v>
      </c>
      <c r="P476" s="38">
        <v>400.0</v>
      </c>
      <c r="Q476" s="38">
        <v>300.0</v>
      </c>
      <c r="R476" s="38">
        <v>550.0</v>
      </c>
      <c r="S476" s="70" t="s">
        <v>4136</v>
      </c>
      <c r="T476" s="70" t="s">
        <v>4074</v>
      </c>
      <c r="U476" s="38" t="s">
        <v>4075</v>
      </c>
      <c r="V476" s="38" t="s">
        <v>2325</v>
      </c>
      <c r="W476" s="38" t="s">
        <v>589</v>
      </c>
      <c r="X476" s="232">
        <v>270.0</v>
      </c>
      <c r="Y476" s="40">
        <v>5.0</v>
      </c>
      <c r="Z476" s="40">
        <v>1.45</v>
      </c>
      <c r="AA476" s="232" t="s">
        <v>590</v>
      </c>
      <c r="AB476" s="38" t="s">
        <v>93</v>
      </c>
      <c r="AC476" s="107" t="str">
        <f t="shared" si="65"/>
        <v>https://getfile.dokpub.com/yandex/get/https://disk.yandex.ru/d/CuW6hcqbo5fCVg/1.jpg, https://getfile.dokpub.com/yandex/get/https://disk.yandex.ru/d/CuW6hcqbo5fCVg/2.jpg, https://getfile.dokpub.com/yandex/get/https://disk.yandex.ru/d/CuW6hcqbo5fCVg/3.jpg, https://getfile.dokpub.com/yandex/get/https://disk.yandex.ru/d/CuW6hcqbo5fCVg/4.jpg, https://getfile.dokpub.com/yandex/get/https://disk.yandex.ru/d/CuW6hcqbo5fCVg/5.jpg</v>
      </c>
      <c r="AD476" s="38" t="s">
        <v>95</v>
      </c>
      <c r="AE476" s="75" t="s">
        <v>4076</v>
      </c>
      <c r="AF476" s="70" t="s">
        <v>4077</v>
      </c>
      <c r="AG476" s="38" t="s">
        <v>98</v>
      </c>
      <c r="AH476" s="38" t="s">
        <v>99</v>
      </c>
      <c r="AI476" s="44" t="s">
        <v>100</v>
      </c>
      <c r="AJ476" s="44">
        <v>0.0</v>
      </c>
      <c r="AK476" s="63" t="str">
        <f t="shared" si="78"/>
        <v>https://getfile.dokpub.com/yandex/get/https://disk.yandex.ru/d/VJdcflSPbsFwmQ/v1.mp4</v>
      </c>
      <c r="AL476" s="46" t="s">
        <v>102</v>
      </c>
      <c r="AM476" s="46" t="s">
        <v>103</v>
      </c>
      <c r="AN476" s="46" t="s">
        <v>104</v>
      </c>
      <c r="AO476" s="46" t="s">
        <v>105</v>
      </c>
      <c r="AP476" s="46" t="s">
        <v>106</v>
      </c>
      <c r="AQ476" s="46">
        <f t="shared" si="48"/>
        <v>8875</v>
      </c>
      <c r="AR476" s="47">
        <f t="shared" si="49"/>
        <v>0.29</v>
      </c>
      <c r="AS476" s="46" t="s">
        <v>107</v>
      </c>
      <c r="AT476" s="46" t="s">
        <v>108</v>
      </c>
      <c r="AU476" s="46" t="s">
        <v>109</v>
      </c>
      <c r="AV476" s="46" t="s">
        <v>110</v>
      </c>
      <c r="AW476" s="46" t="s">
        <v>111</v>
      </c>
      <c r="AX476" s="48" t="s">
        <v>112</v>
      </c>
      <c r="AY476" s="49">
        <v>996.0</v>
      </c>
      <c r="AZ476" s="49">
        <v>1361.0</v>
      </c>
      <c r="BA476" s="126">
        <f>BA471*5</f>
        <v>2910</v>
      </c>
      <c r="BB476" s="127">
        <v>50.0</v>
      </c>
      <c r="BC476" s="127">
        <v>80.0</v>
      </c>
      <c r="BD476" s="51">
        <v>0.2</v>
      </c>
      <c r="BE476" s="46">
        <f t="shared" si="83"/>
        <v>1575</v>
      </c>
      <c r="BF476" s="52"/>
      <c r="BG476" s="53">
        <f t="shared" si="84"/>
        <v>2264</v>
      </c>
      <c r="BH476" s="53">
        <f t="shared" si="52"/>
        <v>1899</v>
      </c>
      <c r="BI476" s="47">
        <f t="shared" si="85"/>
        <v>0.2874920635</v>
      </c>
      <c r="BJ476" s="47">
        <f t="shared" si="54"/>
        <v>0.2411428571</v>
      </c>
      <c r="BK476" s="55">
        <f t="shared" si="55"/>
        <v>0.29</v>
      </c>
      <c r="BL476" s="56">
        <f t="shared" si="56"/>
        <v>8919</v>
      </c>
      <c r="BM476" s="57">
        <f t="shared" si="57"/>
        <v>0.3065590313</v>
      </c>
      <c r="BN476" s="46">
        <f t="shared" si="58"/>
        <v>66</v>
      </c>
      <c r="BO476" s="46">
        <v>25.0</v>
      </c>
      <c r="BP476" s="46">
        <v>7.0</v>
      </c>
      <c r="BQ476" s="47">
        <v>1.25</v>
      </c>
      <c r="BR476" s="46">
        <f t="shared" si="59"/>
        <v>600</v>
      </c>
      <c r="BS476" s="46">
        <f t="shared" si="60"/>
        <v>761</v>
      </c>
      <c r="BT476" s="46" t="s">
        <v>2604</v>
      </c>
      <c r="BU476" s="65"/>
      <c r="BV476" s="59"/>
      <c r="BW476" s="59"/>
      <c r="BX476" s="60"/>
      <c r="BY476" s="61"/>
      <c r="BZ476" s="66"/>
      <c r="CA476" s="59"/>
      <c r="CB476" s="62"/>
      <c r="CC476" s="59"/>
    </row>
    <row r="477" ht="30.0" customHeight="1">
      <c r="A477" s="73"/>
      <c r="B477" s="136" t="s">
        <v>4137</v>
      </c>
      <c r="C477" s="68" t="str">
        <f>IF('Стоп-лист'!C$29 = "стоп", "стоп" , "")</f>
        <v/>
      </c>
      <c r="D477" s="29">
        <f t="shared" si="81"/>
        <v>50</v>
      </c>
      <c r="E477" s="30" t="s">
        <v>4138</v>
      </c>
      <c r="F477" s="140" t="s">
        <v>4139</v>
      </c>
      <c r="G477" s="158" t="s">
        <v>4140</v>
      </c>
      <c r="H477" s="33">
        <v>15000.0</v>
      </c>
      <c r="I477" s="34">
        <v>0.36</v>
      </c>
      <c r="J477" s="35">
        <f t="shared" si="82"/>
        <v>9600</v>
      </c>
      <c r="K477" s="22" t="s">
        <v>4141</v>
      </c>
      <c r="L477" s="36" t="s">
        <v>84</v>
      </c>
      <c r="M477" s="36" t="s">
        <v>84</v>
      </c>
      <c r="N477" s="37" t="s">
        <v>584</v>
      </c>
      <c r="O477" s="72">
        <v>2850.0</v>
      </c>
      <c r="P477" s="72">
        <v>400.0</v>
      </c>
      <c r="Q477" s="72">
        <v>400.0</v>
      </c>
      <c r="R477" s="72">
        <v>600.0</v>
      </c>
      <c r="S477" s="70" t="s">
        <v>4142</v>
      </c>
      <c r="T477" s="70" t="s">
        <v>4074</v>
      </c>
      <c r="U477" s="38" t="s">
        <v>4075</v>
      </c>
      <c r="V477" s="38" t="s">
        <v>2325</v>
      </c>
      <c r="W477" s="38" t="s">
        <v>589</v>
      </c>
      <c r="X477" s="232">
        <v>270.0</v>
      </c>
      <c r="Y477" s="40">
        <v>6.0</v>
      </c>
      <c r="Z477" s="40">
        <v>1.45</v>
      </c>
      <c r="AA477" s="232" t="s">
        <v>590</v>
      </c>
      <c r="AB477" s="38" t="s">
        <v>93</v>
      </c>
      <c r="AC477" s="107" t="str">
        <f t="shared" si="65"/>
        <v>https://getfile.dokpub.com/yandex/get/https://disk.yandex.ru/d/YzQxwoZdgtQJYw/1.jpg, https://getfile.dokpub.com/yandex/get/https://disk.yandex.ru/d/YzQxwoZdgtQJYw/2.jpg, https://getfile.dokpub.com/yandex/get/https://disk.yandex.ru/d/YzQxwoZdgtQJYw/3.jpg, https://getfile.dokpub.com/yandex/get/https://disk.yandex.ru/d/YzQxwoZdgtQJYw/4.jpg, https://getfile.dokpub.com/yandex/get/https://disk.yandex.ru/d/YzQxwoZdgtQJYw/5.jpg</v>
      </c>
      <c r="AD477" s="38" t="s">
        <v>95</v>
      </c>
      <c r="AE477" s="75" t="s">
        <v>4076</v>
      </c>
      <c r="AF477" s="70" t="s">
        <v>4077</v>
      </c>
      <c r="AG477" s="38" t="s">
        <v>98</v>
      </c>
      <c r="AH477" s="38" t="s">
        <v>99</v>
      </c>
      <c r="AI477" s="44" t="s">
        <v>100</v>
      </c>
      <c r="AJ477" s="44">
        <v>0.0</v>
      </c>
      <c r="AK477" s="63" t="str">
        <f t="shared" si="78"/>
        <v>https://getfile.dokpub.com/yandex/get/https://disk.yandex.ru/d/VJdcflSPbsFwmQ/v1.mp4</v>
      </c>
      <c r="AL477" s="46" t="s">
        <v>102</v>
      </c>
      <c r="AM477" s="46" t="s">
        <v>103</v>
      </c>
      <c r="AN477" s="46" t="s">
        <v>104</v>
      </c>
      <c r="AO477" s="46" t="s">
        <v>105</v>
      </c>
      <c r="AP477" s="46" t="s">
        <v>106</v>
      </c>
      <c r="AQ477" s="46">
        <f t="shared" si="48"/>
        <v>10800</v>
      </c>
      <c r="AR477" s="47">
        <f t="shared" si="49"/>
        <v>0.28</v>
      </c>
      <c r="AS477" s="46" t="s">
        <v>107</v>
      </c>
      <c r="AT477" s="46" t="s">
        <v>108</v>
      </c>
      <c r="AU477" s="46" t="s">
        <v>109</v>
      </c>
      <c r="AV477" s="46" t="s">
        <v>110</v>
      </c>
      <c r="AW477" s="46" t="s">
        <v>111</v>
      </c>
      <c r="AX477" s="48" t="s">
        <v>112</v>
      </c>
      <c r="AY477" s="49">
        <v>1276.0</v>
      </c>
      <c r="AZ477" s="49">
        <v>1750.0</v>
      </c>
      <c r="BA477" s="126">
        <f>BA471*6</f>
        <v>3492</v>
      </c>
      <c r="BB477" s="127">
        <v>50.0</v>
      </c>
      <c r="BC477" s="127">
        <v>80.0</v>
      </c>
      <c r="BD477" s="51">
        <v>0.2</v>
      </c>
      <c r="BE477" s="46">
        <f t="shared" si="83"/>
        <v>1920</v>
      </c>
      <c r="BF477" s="52"/>
      <c r="BG477" s="53">
        <f t="shared" si="84"/>
        <v>2782</v>
      </c>
      <c r="BH477" s="53">
        <f t="shared" si="52"/>
        <v>2308</v>
      </c>
      <c r="BI477" s="47">
        <f t="shared" si="85"/>
        <v>0.2897916667</v>
      </c>
      <c r="BJ477" s="47">
        <f t="shared" si="54"/>
        <v>0.2404166667</v>
      </c>
      <c r="BK477" s="55">
        <f t="shared" si="55"/>
        <v>0.28</v>
      </c>
      <c r="BL477" s="56">
        <f t="shared" si="56"/>
        <v>10883</v>
      </c>
      <c r="BM477" s="57">
        <f t="shared" si="57"/>
        <v>0.3063861068</v>
      </c>
      <c r="BN477" s="46">
        <f t="shared" si="58"/>
        <v>96</v>
      </c>
      <c r="BO477" s="46">
        <v>25.0</v>
      </c>
      <c r="BP477" s="46">
        <v>7.0</v>
      </c>
      <c r="BQ477" s="47">
        <v>1.25</v>
      </c>
      <c r="BR477" s="46">
        <f t="shared" si="59"/>
        <v>862.5</v>
      </c>
      <c r="BS477" s="46">
        <f t="shared" si="60"/>
        <v>887.5</v>
      </c>
      <c r="BT477" s="46" t="s">
        <v>2611</v>
      </c>
      <c r="BU477" s="65"/>
      <c r="BV477" s="59"/>
      <c r="BW477" s="59"/>
      <c r="BX477" s="60"/>
      <c r="BY477" s="61"/>
      <c r="BZ477" s="66"/>
      <c r="CA477" s="59"/>
      <c r="CB477" s="62"/>
      <c r="CC477" s="59"/>
    </row>
    <row r="478" ht="30.0" customHeight="1">
      <c r="A478" s="73"/>
      <c r="B478" s="136" t="s">
        <v>4143</v>
      </c>
      <c r="C478" s="68" t="str">
        <f>IF('Стоп-лист'!C$29 = "стоп", "стоп" , "")</f>
        <v/>
      </c>
      <c r="D478" s="29">
        <f t="shared" si="81"/>
        <v>50</v>
      </c>
      <c r="E478" s="30" t="s">
        <v>4144</v>
      </c>
      <c r="F478" s="140" t="s">
        <v>4145</v>
      </c>
      <c r="G478" s="158" t="s">
        <v>4146</v>
      </c>
      <c r="H478" s="33">
        <v>17500.0</v>
      </c>
      <c r="I478" s="34">
        <v>0.36</v>
      </c>
      <c r="J478" s="35">
        <f t="shared" si="82"/>
        <v>11200</v>
      </c>
      <c r="K478" s="22" t="s">
        <v>4147</v>
      </c>
      <c r="L478" s="36" t="s">
        <v>84</v>
      </c>
      <c r="M478" s="36" t="s">
        <v>84</v>
      </c>
      <c r="N478" s="37" t="s">
        <v>584</v>
      </c>
      <c r="O478" s="72">
        <v>3325.0</v>
      </c>
      <c r="P478" s="72">
        <v>400.0</v>
      </c>
      <c r="Q478" s="72">
        <v>400.0</v>
      </c>
      <c r="R478" s="72">
        <v>600.0</v>
      </c>
      <c r="S478" s="70" t="s">
        <v>4148</v>
      </c>
      <c r="T478" s="70" t="s">
        <v>4074</v>
      </c>
      <c r="U478" s="38" t="s">
        <v>4075</v>
      </c>
      <c r="V478" s="38" t="s">
        <v>2325</v>
      </c>
      <c r="W478" s="38" t="s">
        <v>589</v>
      </c>
      <c r="X478" s="232">
        <v>270.0</v>
      </c>
      <c r="Y478" s="40">
        <v>7.0</v>
      </c>
      <c r="Z478" s="40">
        <v>1.45</v>
      </c>
      <c r="AA478" s="232" t="s">
        <v>590</v>
      </c>
      <c r="AB478" s="38" t="s">
        <v>93</v>
      </c>
      <c r="AC478" s="107" t="str">
        <f t="shared" si="65"/>
        <v>https://getfile.dokpub.com/yandex/get/https://disk.yandex.ru/d/FIJkDCfueX_LiA/1.jpg, https://getfile.dokpub.com/yandex/get/https://disk.yandex.ru/d/FIJkDCfueX_LiA/2.jpg, https://getfile.dokpub.com/yandex/get/https://disk.yandex.ru/d/FIJkDCfueX_LiA/3.jpg, https://getfile.dokpub.com/yandex/get/https://disk.yandex.ru/d/FIJkDCfueX_LiA/4.jpg, https://getfile.dokpub.com/yandex/get/https://disk.yandex.ru/d/FIJkDCfueX_LiA/5.jpg</v>
      </c>
      <c r="AD478" s="38" t="s">
        <v>95</v>
      </c>
      <c r="AE478" s="75" t="s">
        <v>4076</v>
      </c>
      <c r="AF478" s="70" t="s">
        <v>4077</v>
      </c>
      <c r="AG478" s="38" t="s">
        <v>98</v>
      </c>
      <c r="AH478" s="38" t="s">
        <v>99</v>
      </c>
      <c r="AI478" s="44" t="s">
        <v>100</v>
      </c>
      <c r="AJ478" s="44">
        <v>0.0</v>
      </c>
      <c r="AK478" s="63" t="str">
        <f t="shared" si="78"/>
        <v>https://getfile.dokpub.com/yandex/get/https://disk.yandex.ru/d/VJdcflSPbsFwmQ/v1.mp4</v>
      </c>
      <c r="AL478" s="46" t="s">
        <v>102</v>
      </c>
      <c r="AM478" s="46" t="s">
        <v>103</v>
      </c>
      <c r="AN478" s="46" t="s">
        <v>104</v>
      </c>
      <c r="AO478" s="46" t="s">
        <v>105</v>
      </c>
      <c r="AP478" s="46" t="s">
        <v>106</v>
      </c>
      <c r="AQ478" s="46">
        <f t="shared" si="48"/>
        <v>12600</v>
      </c>
      <c r="AR478" s="47">
        <f t="shared" si="49"/>
        <v>0.28</v>
      </c>
      <c r="AS478" s="46" t="s">
        <v>107</v>
      </c>
      <c r="AT478" s="46" t="s">
        <v>108</v>
      </c>
      <c r="AU478" s="46" t="s">
        <v>109</v>
      </c>
      <c r="AV478" s="46" t="s">
        <v>110</v>
      </c>
      <c r="AW478" s="46" t="s">
        <v>111</v>
      </c>
      <c r="AX478" s="48" t="s">
        <v>112</v>
      </c>
      <c r="AY478" s="49">
        <v>1520.0</v>
      </c>
      <c r="AZ478" s="49">
        <v>2104.0</v>
      </c>
      <c r="BA478" s="126">
        <f>BA471*7</f>
        <v>4074</v>
      </c>
      <c r="BB478" s="127">
        <v>50.0</v>
      </c>
      <c r="BC478" s="127">
        <v>80.0</v>
      </c>
      <c r="BD478" s="51">
        <v>0.2</v>
      </c>
      <c r="BE478" s="46">
        <f t="shared" si="83"/>
        <v>2240</v>
      </c>
      <c r="BF478" s="52"/>
      <c r="BG478" s="53">
        <f t="shared" si="84"/>
        <v>3236</v>
      </c>
      <c r="BH478" s="53">
        <f t="shared" si="52"/>
        <v>2652</v>
      </c>
      <c r="BI478" s="47">
        <f t="shared" si="85"/>
        <v>0.2889285714</v>
      </c>
      <c r="BJ478" s="47">
        <f t="shared" si="54"/>
        <v>0.2367857143</v>
      </c>
      <c r="BK478" s="55">
        <f t="shared" si="55"/>
        <v>0.28</v>
      </c>
      <c r="BL478" s="56">
        <f t="shared" si="56"/>
        <v>12758</v>
      </c>
      <c r="BM478" s="57">
        <f t="shared" si="57"/>
        <v>0.3055651356</v>
      </c>
      <c r="BN478" s="46">
        <f t="shared" si="58"/>
        <v>96</v>
      </c>
      <c r="BO478" s="46">
        <v>25.0</v>
      </c>
      <c r="BP478" s="46">
        <v>7.0</v>
      </c>
      <c r="BQ478" s="47">
        <v>1.25</v>
      </c>
      <c r="BR478" s="46">
        <f t="shared" si="59"/>
        <v>862.5</v>
      </c>
      <c r="BS478" s="46">
        <f t="shared" si="60"/>
        <v>1241.5</v>
      </c>
      <c r="BT478" s="46" t="s">
        <v>2618</v>
      </c>
      <c r="BU478" s="65"/>
      <c r="BV478" s="59"/>
      <c r="BW478" s="59"/>
      <c r="BX478" s="60"/>
      <c r="BY478" s="61"/>
      <c r="BZ478" s="66"/>
      <c r="CA478" s="59"/>
      <c r="CB478" s="62"/>
      <c r="CC478" s="59"/>
    </row>
    <row r="479" ht="30.0" customHeight="1">
      <c r="A479" s="73"/>
      <c r="B479" s="94" t="s">
        <v>4149</v>
      </c>
      <c r="C479" s="68"/>
      <c r="D479" s="29">
        <f>IF(C479="",1,0)</f>
        <v>1</v>
      </c>
      <c r="E479" s="30" t="s">
        <v>4150</v>
      </c>
      <c r="F479" s="140" t="s">
        <v>4151</v>
      </c>
      <c r="G479" s="158" t="s">
        <v>4152</v>
      </c>
      <c r="H479" s="33"/>
      <c r="I479" s="34">
        <v>0.35</v>
      </c>
      <c r="J479" s="35">
        <f t="shared" si="82"/>
        <v>0</v>
      </c>
      <c r="K479" s="22" t="s">
        <v>4153</v>
      </c>
      <c r="L479" s="36" t="s">
        <v>84</v>
      </c>
      <c r="M479" s="36" t="s">
        <v>84</v>
      </c>
      <c r="N479" s="37" t="s">
        <v>584</v>
      </c>
      <c r="O479" s="72">
        <v>4750.0</v>
      </c>
      <c r="P479" s="72">
        <v>400.0</v>
      </c>
      <c r="Q479" s="72">
        <v>400.0</v>
      </c>
      <c r="R479" s="72">
        <v>600.0</v>
      </c>
      <c r="S479" s="70" t="s">
        <v>4154</v>
      </c>
      <c r="T479" s="70" t="s">
        <v>4074</v>
      </c>
      <c r="U479" s="38" t="s">
        <v>4075</v>
      </c>
      <c r="V479" s="38" t="s">
        <v>2325</v>
      </c>
      <c r="W479" s="38" t="s">
        <v>589</v>
      </c>
      <c r="X479" s="232">
        <v>270.0</v>
      </c>
      <c r="Y479" s="40">
        <v>10.0</v>
      </c>
      <c r="Z479" s="40">
        <v>1.45</v>
      </c>
      <c r="AA479" s="232" t="s">
        <v>590</v>
      </c>
      <c r="AB479" s="38" t="s">
        <v>93</v>
      </c>
      <c r="AC479" s="107" t="str">
        <f t="shared" si="65"/>
        <v>https://getfile.dokpub.com/yandex/get/https://disk.yandex.ru/d/OOOrW6PHvEf3Vg/1.jpg, https://getfile.dokpub.com/yandex/get/https://disk.yandex.ru/d/OOOrW6PHvEf3Vg/2.jpg, https://getfile.dokpub.com/yandex/get/https://disk.yandex.ru/d/OOOrW6PHvEf3Vg/3.jpg, https://getfile.dokpub.com/yandex/get/https://disk.yandex.ru/d/OOOrW6PHvEf3Vg/4.jpg, https://getfile.dokpub.com/yandex/get/https://disk.yandex.ru/d/OOOrW6PHvEf3Vg/5.jpg</v>
      </c>
      <c r="AD479" s="38" t="s">
        <v>95</v>
      </c>
      <c r="AE479" s="75" t="s">
        <v>4076</v>
      </c>
      <c r="AF479" s="70" t="s">
        <v>4077</v>
      </c>
      <c r="AG479" s="38" t="s">
        <v>98</v>
      </c>
      <c r="AH479" s="38" t="s">
        <v>99</v>
      </c>
      <c r="AI479" s="44" t="s">
        <v>100</v>
      </c>
      <c r="AJ479" s="44">
        <v>0.0</v>
      </c>
      <c r="AK479" s="63" t="str">
        <f t="shared" si="78"/>
        <v>https://getfile.dokpub.com/yandex/get/https://disk.yandex.ru/d/VJdcflSPbsFwmQ/v1.mp4</v>
      </c>
      <c r="AL479" s="46" t="s">
        <v>786</v>
      </c>
      <c r="AM479" s="46" t="s">
        <v>103</v>
      </c>
      <c r="AN479" s="46" t="s">
        <v>104</v>
      </c>
      <c r="AO479" s="46" t="s">
        <v>105</v>
      </c>
      <c r="AP479" s="46" t="s">
        <v>106</v>
      </c>
      <c r="AQ479" s="46">
        <f t="shared" si="48"/>
        <v>0</v>
      </c>
      <c r="AR479" s="47">
        <f t="shared" si="49"/>
        <v>0.35</v>
      </c>
      <c r="AS479" s="46" t="s">
        <v>107</v>
      </c>
      <c r="AT479" s="46" t="s">
        <v>108</v>
      </c>
      <c r="AU479" s="46" t="s">
        <v>109</v>
      </c>
      <c r="AV479" s="46" t="s">
        <v>110</v>
      </c>
      <c r="AW479" s="46" t="s">
        <v>786</v>
      </c>
      <c r="AX479" s="48" t="s">
        <v>112</v>
      </c>
      <c r="AY479" s="49" t="s">
        <v>1413</v>
      </c>
      <c r="AZ479" s="49" t="s">
        <v>1413</v>
      </c>
      <c r="BA479" s="36">
        <f>BA471*10</f>
        <v>5820</v>
      </c>
      <c r="BB479" s="116">
        <v>100.0</v>
      </c>
      <c r="BC479" s="116">
        <v>100.0</v>
      </c>
      <c r="BD479" s="51">
        <v>0.2</v>
      </c>
      <c r="BE479" s="58">
        <f t="shared" si="83"/>
        <v>0</v>
      </c>
      <c r="BF479" s="101"/>
      <c r="BG479" s="58" t="str">
        <f t="shared" si="84"/>
        <v>#VALUE!</v>
      </c>
      <c r="BH479" s="58" t="str">
        <f t="shared" si="52"/>
        <v>#VALUE!</v>
      </c>
      <c r="BI479" s="55" t="str">
        <f t="shared" si="85"/>
        <v>#VALUE!</v>
      </c>
      <c r="BJ479" s="55" t="str">
        <f t="shared" si="54"/>
        <v>#VALUE!</v>
      </c>
      <c r="BK479" s="55">
        <f t="shared" si="55"/>
        <v>0.35</v>
      </c>
      <c r="BL479" s="56" t="str">
        <f t="shared" si="56"/>
        <v>#VALUE!</v>
      </c>
      <c r="BM479" s="57" t="str">
        <f t="shared" si="57"/>
        <v>#VALUE!</v>
      </c>
      <c r="BN479" s="46">
        <f t="shared" si="58"/>
        <v>96</v>
      </c>
      <c r="BO479" s="46">
        <v>25.0</v>
      </c>
      <c r="BP479" s="46">
        <v>7.0</v>
      </c>
      <c r="BQ479" s="47">
        <v>1.25</v>
      </c>
      <c r="BR479" s="46">
        <f t="shared" si="59"/>
        <v>862.5</v>
      </c>
      <c r="BS479" s="46" t="str">
        <f t="shared" si="60"/>
        <v>#VALUE!</v>
      </c>
      <c r="BT479" s="58" t="s">
        <v>3090</v>
      </c>
      <c r="BU479" s="65"/>
      <c r="BV479" s="65"/>
      <c r="BW479" s="65"/>
      <c r="BX479" s="60"/>
      <c r="BY479" s="61"/>
      <c r="BZ479" s="66"/>
      <c r="CA479" s="59"/>
      <c r="CB479" s="62"/>
      <c r="CC479" s="59"/>
    </row>
    <row r="480" ht="30.0" customHeight="1">
      <c r="A480" s="73"/>
      <c r="B480" s="136" t="s">
        <v>4155</v>
      </c>
      <c r="C480" s="28" t="str">
        <f>IF(C482 = "стоп", "стоп" , "")</f>
        <v/>
      </c>
      <c r="D480" s="29">
        <f t="shared" ref="D480:D490" si="88">IF(C480="",50,0)</f>
        <v>50</v>
      </c>
      <c r="E480" s="30" t="s">
        <v>4156</v>
      </c>
      <c r="F480" s="140" t="s">
        <v>4157</v>
      </c>
      <c r="G480" s="105" t="s">
        <v>4158</v>
      </c>
      <c r="H480" s="33">
        <v>700.0</v>
      </c>
      <c r="I480" s="34">
        <v>0.53</v>
      </c>
      <c r="J480" s="35">
        <f t="shared" si="82"/>
        <v>329</v>
      </c>
      <c r="K480" s="22" t="s">
        <v>4159</v>
      </c>
      <c r="L480" s="36" t="s">
        <v>84</v>
      </c>
      <c r="M480" s="36" t="s">
        <v>84</v>
      </c>
      <c r="N480" s="37" t="s">
        <v>584</v>
      </c>
      <c r="O480" s="38">
        <v>100.0</v>
      </c>
      <c r="P480" s="38">
        <v>100.0</v>
      </c>
      <c r="Q480" s="38">
        <v>55.0</v>
      </c>
      <c r="R480" s="38">
        <v>265.0</v>
      </c>
      <c r="S480" s="43" t="s">
        <v>4160</v>
      </c>
      <c r="T480" s="70" t="s">
        <v>4161</v>
      </c>
      <c r="U480" s="38" t="s">
        <v>4162</v>
      </c>
      <c r="V480" s="38" t="s">
        <v>1938</v>
      </c>
      <c r="W480" s="38" t="s">
        <v>589</v>
      </c>
      <c r="X480" s="232">
        <v>270.0</v>
      </c>
      <c r="Y480" s="40" t="s">
        <v>91</v>
      </c>
      <c r="Z480" s="40" t="s">
        <v>1940</v>
      </c>
      <c r="AA480" s="232" t="s">
        <v>590</v>
      </c>
      <c r="AB480" s="38" t="s">
        <v>93</v>
      </c>
      <c r="AC480" s="107" t="str">
        <f t="shared" si="65"/>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AD480" s="38" t="s">
        <v>95</v>
      </c>
      <c r="AE480" s="75" t="s">
        <v>4163</v>
      </c>
      <c r="AF480" s="70" t="s">
        <v>4164</v>
      </c>
      <c r="AG480" s="38" t="s">
        <v>98</v>
      </c>
      <c r="AH480" s="38" t="s">
        <v>99</v>
      </c>
      <c r="AI480" s="44" t="s">
        <v>100</v>
      </c>
      <c r="AJ480" s="44">
        <v>0.0</v>
      </c>
      <c r="AK480" s="63" t="str">
        <f t="shared" si="78"/>
        <v>https://getfile.dokpub.com/yandex/get/https://disk.yandex.ru/d/sVMiodjE-AIHwg/v1.mp4</v>
      </c>
      <c r="AL480" s="46" t="s">
        <v>102</v>
      </c>
      <c r="AM480" s="46" t="s">
        <v>103</v>
      </c>
      <c r="AN480" s="46" t="s">
        <v>104</v>
      </c>
      <c r="AO480" s="46" t="s">
        <v>105</v>
      </c>
      <c r="AP480" s="46" t="s">
        <v>106</v>
      </c>
      <c r="AQ480" s="46">
        <f t="shared" si="48"/>
        <v>427</v>
      </c>
      <c r="AR480" s="47">
        <f t="shared" si="49"/>
        <v>0.39</v>
      </c>
      <c r="AS480" s="46" t="s">
        <v>107</v>
      </c>
      <c r="AT480" s="46" t="s">
        <v>108</v>
      </c>
      <c r="AU480" s="46" t="s">
        <v>109</v>
      </c>
      <c r="AV480" s="46" t="s">
        <v>110</v>
      </c>
      <c r="AW480" s="46" t="s">
        <v>111</v>
      </c>
      <c r="AX480" s="48" t="s">
        <v>112</v>
      </c>
      <c r="AY480" s="49">
        <v>85.0</v>
      </c>
      <c r="AZ480" s="49">
        <v>142.0</v>
      </c>
      <c r="BA480" s="86">
        <f>IFERROR(__xludf.DUMMYFUNCTION("IMPORTRANGE(""https://docs.google.com/spreadsheets/d/1K9FdSDDcIaIccULM3XeD8ehMwbjQB3kapl3RppOhYx4/edit?usp=sharing"",""D80"")"),60.0)</f>
        <v>60</v>
      </c>
      <c r="BB480" s="123">
        <v>10.0</v>
      </c>
      <c r="BC480" s="123">
        <v>10.0</v>
      </c>
      <c r="BD480" s="51">
        <v>0.2</v>
      </c>
      <c r="BE480" s="46">
        <f t="shared" si="83"/>
        <v>65.8</v>
      </c>
      <c r="BF480" s="52"/>
      <c r="BG480" s="53">
        <f t="shared" si="84"/>
        <v>98.2</v>
      </c>
      <c r="BH480" s="53">
        <f t="shared" si="52"/>
        <v>41.2</v>
      </c>
      <c r="BI480" s="47">
        <f t="shared" si="85"/>
        <v>0.2984802432</v>
      </c>
      <c r="BJ480" s="47">
        <f t="shared" si="54"/>
        <v>0.1252279635</v>
      </c>
      <c r="BK480" s="55">
        <f t="shared" si="55"/>
        <v>0.39</v>
      </c>
      <c r="BL480" s="56">
        <f t="shared" si="56"/>
        <v>429</v>
      </c>
      <c r="BM480" s="57">
        <f t="shared" si="57"/>
        <v>0.2825174825</v>
      </c>
      <c r="BN480" s="46">
        <f t="shared" si="58"/>
        <v>1.4575</v>
      </c>
      <c r="BO480" s="46">
        <v>25.0</v>
      </c>
      <c r="BP480" s="46">
        <v>7.0</v>
      </c>
      <c r="BQ480" s="47">
        <v>1.25</v>
      </c>
      <c r="BR480" s="46">
        <f t="shared" si="59"/>
        <v>40</v>
      </c>
      <c r="BS480" s="46">
        <f t="shared" si="60"/>
        <v>102</v>
      </c>
      <c r="BT480" s="46" t="s">
        <v>2538</v>
      </c>
      <c r="BU480" s="124"/>
      <c r="BV480" s="125" t="str">
        <f>IFERROR(__xludf.DUMMYFUNCTION("IMPORTRANGE(""https://docs.google.com/spreadsheets/d/1K9FdSDDcIaIccULM3XeD8ehMwbjQB3kapl3RppOhYx4/edit?usp=sharing"",""B80"")"),"И-182 РФ (Олдос)")</f>
        <v>И-182 РФ (Олдос)</v>
      </c>
      <c r="BW480" s="59"/>
      <c r="BX480" s="60"/>
      <c r="BY480" s="61" t="str">
        <f t="shared" ref="BY480:BY484" si="89">"https://getfile.dokpub.com/yandex/get/"&amp;S480&amp;"/1.jpg"&amp;", "&amp;"https://getfile.dokpub.com/yandex/get/"&amp;S480&amp;"/2.jpg"&amp;", "&amp;"https://getfile.dokpub.com/yandex/get/"&amp;S480&amp;"/3.jpg"&amp;", "&amp;"https://getfile.dokpub.com/yandex/get/"&amp;S480&amp;"/4.jpg"&amp;", "&amp;"https://getfile.dokpub.com/yandex/get/"&amp;S480&amp;"/5.jpg"</f>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BZ480" s="66" t="s">
        <v>4165</v>
      </c>
      <c r="CA480" s="59" t="s">
        <v>4166</v>
      </c>
      <c r="CB480" s="62"/>
      <c r="CC480" s="59"/>
    </row>
    <row r="481" ht="30.0" customHeight="1">
      <c r="A481" s="73"/>
      <c r="B481" s="136" t="s">
        <v>4167</v>
      </c>
      <c r="C481" s="28" t="str">
        <f>IF(C482 = "стоп", "стоп" , "")</f>
        <v/>
      </c>
      <c r="D481" s="29">
        <f t="shared" si="88"/>
        <v>50</v>
      </c>
      <c r="E481" s="30" t="s">
        <v>4168</v>
      </c>
      <c r="F481" s="140" t="s">
        <v>4169</v>
      </c>
      <c r="G481" s="105" t="s">
        <v>4170</v>
      </c>
      <c r="H481" s="33">
        <v>1100.0</v>
      </c>
      <c r="I481" s="34">
        <v>0.57</v>
      </c>
      <c r="J481" s="35">
        <f t="shared" si="82"/>
        <v>473</v>
      </c>
      <c r="K481" s="22" t="s">
        <v>4171</v>
      </c>
      <c r="L481" s="36" t="s">
        <v>84</v>
      </c>
      <c r="M481" s="36" t="s">
        <v>84</v>
      </c>
      <c r="N481" s="37" t="s">
        <v>584</v>
      </c>
      <c r="O481" s="38">
        <v>165.0</v>
      </c>
      <c r="P481" s="38">
        <v>140.0</v>
      </c>
      <c r="Q481" s="38">
        <v>90.0</v>
      </c>
      <c r="R481" s="38">
        <v>210.0</v>
      </c>
      <c r="S481" s="43" t="s">
        <v>4172</v>
      </c>
      <c r="T481" s="70" t="s">
        <v>4161</v>
      </c>
      <c r="U481" s="38" t="s">
        <v>4162</v>
      </c>
      <c r="V481" s="38" t="s">
        <v>1938</v>
      </c>
      <c r="W481" s="38" t="s">
        <v>589</v>
      </c>
      <c r="X481" s="232">
        <v>270.0</v>
      </c>
      <c r="Y481" s="40" t="s">
        <v>91</v>
      </c>
      <c r="Z481" s="38" t="s">
        <v>1952</v>
      </c>
      <c r="AA481" s="232" t="s">
        <v>590</v>
      </c>
      <c r="AB481" s="38" t="s">
        <v>93</v>
      </c>
      <c r="AC481" s="107" t="str">
        <f t="shared" si="65"/>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AD481" s="38" t="s">
        <v>95</v>
      </c>
      <c r="AE481" s="75" t="s">
        <v>4163</v>
      </c>
      <c r="AF481" s="70" t="s">
        <v>4164</v>
      </c>
      <c r="AG481" s="38" t="s">
        <v>98</v>
      </c>
      <c r="AH481" s="38" t="s">
        <v>99</v>
      </c>
      <c r="AI481" s="44" t="s">
        <v>100</v>
      </c>
      <c r="AJ481" s="44">
        <v>0.0</v>
      </c>
      <c r="AK481" s="63" t="str">
        <f t="shared" si="78"/>
        <v>https://getfile.dokpub.com/yandex/get/https://disk.yandex.ru/d/sVMiodjE-AIHwg/v1.mp4</v>
      </c>
      <c r="AL481" s="46" t="s">
        <v>102</v>
      </c>
      <c r="AM481" s="46" t="s">
        <v>103</v>
      </c>
      <c r="AN481" s="46" t="s">
        <v>104</v>
      </c>
      <c r="AO481" s="46" t="s">
        <v>105</v>
      </c>
      <c r="AP481" s="46" t="s">
        <v>106</v>
      </c>
      <c r="AQ481" s="46">
        <f t="shared" si="48"/>
        <v>583</v>
      </c>
      <c r="AR481" s="47">
        <f t="shared" si="49"/>
        <v>0.47</v>
      </c>
      <c r="AS481" s="46" t="s">
        <v>107</v>
      </c>
      <c r="AT481" s="46" t="s">
        <v>108</v>
      </c>
      <c r="AU481" s="46" t="s">
        <v>109</v>
      </c>
      <c r="AV481" s="46" t="s">
        <v>110</v>
      </c>
      <c r="AW481" s="46" t="s">
        <v>111</v>
      </c>
      <c r="AX481" s="48" t="s">
        <v>112</v>
      </c>
      <c r="AY481" s="49">
        <v>100.0</v>
      </c>
      <c r="AZ481" s="49">
        <v>159.0</v>
      </c>
      <c r="BA481" s="126">
        <f>BA480*2</f>
        <v>120</v>
      </c>
      <c r="BB481" s="127">
        <v>10.0</v>
      </c>
      <c r="BC481" s="127">
        <v>10.0</v>
      </c>
      <c r="BD481" s="51">
        <v>0.2</v>
      </c>
      <c r="BE481" s="46">
        <f t="shared" si="83"/>
        <v>94.6</v>
      </c>
      <c r="BF481" s="52"/>
      <c r="BG481" s="53">
        <f t="shared" si="84"/>
        <v>138.4</v>
      </c>
      <c r="BH481" s="53">
        <f t="shared" si="52"/>
        <v>79.4</v>
      </c>
      <c r="BI481" s="47">
        <f t="shared" si="85"/>
        <v>0.2926004228</v>
      </c>
      <c r="BJ481" s="47">
        <f t="shared" si="54"/>
        <v>0.1678646934</v>
      </c>
      <c r="BK481" s="55">
        <f t="shared" si="55"/>
        <v>0.47</v>
      </c>
      <c r="BL481" s="56">
        <f t="shared" si="56"/>
        <v>587</v>
      </c>
      <c r="BM481" s="57">
        <f t="shared" si="57"/>
        <v>0.2906303237</v>
      </c>
      <c r="BN481" s="46">
        <f t="shared" si="58"/>
        <v>2.646</v>
      </c>
      <c r="BO481" s="46">
        <v>25.0</v>
      </c>
      <c r="BP481" s="46">
        <v>7.0</v>
      </c>
      <c r="BQ481" s="47">
        <v>1.25</v>
      </c>
      <c r="BR481" s="46">
        <f t="shared" si="59"/>
        <v>48.75</v>
      </c>
      <c r="BS481" s="46">
        <f t="shared" si="60"/>
        <v>110.25</v>
      </c>
      <c r="BT481" s="46" t="s">
        <v>2547</v>
      </c>
      <c r="BU481" s="65"/>
      <c r="BV481" s="59"/>
      <c r="BW481" s="59"/>
      <c r="BX481" s="60"/>
      <c r="BY481" s="61" t="str">
        <f t="shared" si="89"/>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BZ481" s="66" t="s">
        <v>4173</v>
      </c>
      <c r="CA481" s="59" t="s">
        <v>4174</v>
      </c>
      <c r="CB481" s="62"/>
      <c r="CC481" s="59"/>
    </row>
    <row r="482" ht="30.0" customHeight="1">
      <c r="A482" s="73"/>
      <c r="B482" s="136" t="s">
        <v>4175</v>
      </c>
      <c r="C482" s="68" t="str">
        <f>IF('Стоп-лист'!D$32 = "стоп", "стоп" , "")</f>
        <v/>
      </c>
      <c r="D482" s="29">
        <f t="shared" si="88"/>
        <v>50</v>
      </c>
      <c r="E482" s="30" t="s">
        <v>4176</v>
      </c>
      <c r="F482" s="140" t="s">
        <v>4177</v>
      </c>
      <c r="G482" s="105" t="s">
        <v>4178</v>
      </c>
      <c r="H482" s="33">
        <v>1600.0</v>
      </c>
      <c r="I482" s="34">
        <v>0.58</v>
      </c>
      <c r="J482" s="35">
        <f t="shared" si="82"/>
        <v>672</v>
      </c>
      <c r="K482" s="22" t="s">
        <v>4179</v>
      </c>
      <c r="L482" s="36" t="s">
        <v>84</v>
      </c>
      <c r="M482" s="36" t="s">
        <v>84</v>
      </c>
      <c r="N482" s="37" t="s">
        <v>584</v>
      </c>
      <c r="O482" s="38">
        <v>230.0</v>
      </c>
      <c r="P482" s="38">
        <v>220.0</v>
      </c>
      <c r="Q482" s="38">
        <v>110.0</v>
      </c>
      <c r="R482" s="38">
        <v>230.0</v>
      </c>
      <c r="S482" s="43" t="s">
        <v>4180</v>
      </c>
      <c r="T482" s="70" t="s">
        <v>4161</v>
      </c>
      <c r="U482" s="38" t="s">
        <v>4162</v>
      </c>
      <c r="V482" s="38" t="s">
        <v>1938</v>
      </c>
      <c r="W482" s="38" t="s">
        <v>589</v>
      </c>
      <c r="X482" s="232">
        <v>270.0</v>
      </c>
      <c r="Y482" s="40" t="s">
        <v>91</v>
      </c>
      <c r="Z482" s="40">
        <v>1.45</v>
      </c>
      <c r="AA482" s="232" t="s">
        <v>590</v>
      </c>
      <c r="AB482" s="38" t="s">
        <v>93</v>
      </c>
      <c r="AC482" s="107" t="str">
        <f t="shared" si="65"/>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AD482" s="38" t="s">
        <v>95</v>
      </c>
      <c r="AE482" s="75" t="s">
        <v>4163</v>
      </c>
      <c r="AF482" s="70" t="s">
        <v>4164</v>
      </c>
      <c r="AG482" s="38" t="s">
        <v>98</v>
      </c>
      <c r="AH482" s="38" t="s">
        <v>99</v>
      </c>
      <c r="AI482" s="44" t="s">
        <v>100</v>
      </c>
      <c r="AJ482" s="44">
        <v>0.0</v>
      </c>
      <c r="AK482" s="63" t="str">
        <f t="shared" si="78"/>
        <v>https://getfile.dokpub.com/yandex/get/https://disk.yandex.ru/d/sVMiodjE-AIHwg/v1.mp4</v>
      </c>
      <c r="AL482" s="46" t="s">
        <v>102</v>
      </c>
      <c r="AM482" s="46" t="s">
        <v>103</v>
      </c>
      <c r="AN482" s="46" t="s">
        <v>104</v>
      </c>
      <c r="AO482" s="46" t="s">
        <v>105</v>
      </c>
      <c r="AP482" s="46" t="s">
        <v>106</v>
      </c>
      <c r="AQ482" s="46">
        <f t="shared" si="48"/>
        <v>800</v>
      </c>
      <c r="AR482" s="47">
        <f t="shared" si="49"/>
        <v>0.5</v>
      </c>
      <c r="AS482" s="46" t="s">
        <v>107</v>
      </c>
      <c r="AT482" s="46" t="s">
        <v>108</v>
      </c>
      <c r="AU482" s="46" t="s">
        <v>109</v>
      </c>
      <c r="AV482" s="46" t="s">
        <v>110</v>
      </c>
      <c r="AW482" s="46" t="s">
        <v>111</v>
      </c>
      <c r="AX482" s="48" t="s">
        <v>155</v>
      </c>
      <c r="AY482" s="49">
        <v>126.0</v>
      </c>
      <c r="AZ482" s="49">
        <v>192.0</v>
      </c>
      <c r="BA482" s="126">
        <f>BA480*3</f>
        <v>180</v>
      </c>
      <c r="BB482" s="127">
        <v>15.0</v>
      </c>
      <c r="BC482" s="127">
        <v>15.0</v>
      </c>
      <c r="BD482" s="51">
        <v>0.2</v>
      </c>
      <c r="BE482" s="46">
        <f t="shared" si="83"/>
        <v>134.4</v>
      </c>
      <c r="BF482" s="52"/>
      <c r="BG482" s="53">
        <f t="shared" si="84"/>
        <v>201.6</v>
      </c>
      <c r="BH482" s="53">
        <f t="shared" si="52"/>
        <v>135.6</v>
      </c>
      <c r="BI482" s="47">
        <f t="shared" si="85"/>
        <v>0.3</v>
      </c>
      <c r="BJ482" s="47">
        <f t="shared" si="54"/>
        <v>0.2017857143</v>
      </c>
      <c r="BK482" s="55">
        <f t="shared" si="55"/>
        <v>0.5</v>
      </c>
      <c r="BL482" s="56">
        <f t="shared" si="56"/>
        <v>800</v>
      </c>
      <c r="BM482" s="57">
        <f t="shared" si="57"/>
        <v>0.2975</v>
      </c>
      <c r="BN482" s="46">
        <f t="shared" si="58"/>
        <v>5.566</v>
      </c>
      <c r="BO482" s="46">
        <v>25.0</v>
      </c>
      <c r="BP482" s="46">
        <v>7.0</v>
      </c>
      <c r="BQ482" s="47">
        <v>1.25</v>
      </c>
      <c r="BR482" s="46">
        <f t="shared" si="59"/>
        <v>75</v>
      </c>
      <c r="BS482" s="46">
        <f t="shared" si="60"/>
        <v>117</v>
      </c>
      <c r="BT482" s="46" t="s">
        <v>2556</v>
      </c>
      <c r="BU482" s="65"/>
      <c r="BV482" s="59"/>
      <c r="BW482" s="59"/>
      <c r="BX482" s="60"/>
      <c r="BY482" s="61" t="str">
        <f t="shared" si="89"/>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BZ482" s="66" t="s">
        <v>4181</v>
      </c>
      <c r="CA482" s="59" t="s">
        <v>4182</v>
      </c>
      <c r="CB482" s="62"/>
      <c r="CC482" s="59"/>
    </row>
    <row r="483" ht="30.0" customHeight="1">
      <c r="A483" s="73"/>
      <c r="B483" s="136" t="s">
        <v>4183</v>
      </c>
      <c r="C483" s="68" t="str">
        <f>IF('Стоп-лист'!C$32 = "стоп", "стоп" , "")</f>
        <v/>
      </c>
      <c r="D483" s="29">
        <f t="shared" si="88"/>
        <v>50</v>
      </c>
      <c r="E483" s="30" t="s">
        <v>4184</v>
      </c>
      <c r="F483" s="140" t="s">
        <v>4185</v>
      </c>
      <c r="G483" s="105" t="s">
        <v>4186</v>
      </c>
      <c r="H483" s="33">
        <v>2900.0</v>
      </c>
      <c r="I483" s="34">
        <v>0.59</v>
      </c>
      <c r="J483" s="35">
        <f t="shared" si="82"/>
        <v>1189</v>
      </c>
      <c r="K483" s="22" t="s">
        <v>4187</v>
      </c>
      <c r="L483" s="36" t="s">
        <v>84</v>
      </c>
      <c r="M483" s="36" t="s">
        <v>84</v>
      </c>
      <c r="N483" s="37" t="s">
        <v>584</v>
      </c>
      <c r="O483" s="38">
        <v>450.0</v>
      </c>
      <c r="P483" s="38">
        <v>220.0</v>
      </c>
      <c r="Q483" s="38">
        <v>150.0</v>
      </c>
      <c r="R483" s="38">
        <v>240.0</v>
      </c>
      <c r="S483" s="43" t="s">
        <v>4188</v>
      </c>
      <c r="T483" s="70" t="s">
        <v>4161</v>
      </c>
      <c r="U483" s="38" t="s">
        <v>4162</v>
      </c>
      <c r="V483" s="38" t="s">
        <v>1938</v>
      </c>
      <c r="W483" s="38" t="s">
        <v>589</v>
      </c>
      <c r="X483" s="232">
        <v>270.0</v>
      </c>
      <c r="Y483" s="40">
        <v>1.0</v>
      </c>
      <c r="Z483" s="40">
        <v>1.45</v>
      </c>
      <c r="AA483" s="232" t="s">
        <v>590</v>
      </c>
      <c r="AB483" s="38" t="s">
        <v>93</v>
      </c>
      <c r="AC483" s="107" t="str">
        <f t="shared" si="65"/>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AD483" s="38" t="s">
        <v>95</v>
      </c>
      <c r="AE483" s="75" t="s">
        <v>4163</v>
      </c>
      <c r="AF483" s="70" t="s">
        <v>4164</v>
      </c>
      <c r="AG483" s="38" t="s">
        <v>98</v>
      </c>
      <c r="AH483" s="38" t="s">
        <v>99</v>
      </c>
      <c r="AI483" s="44" t="s">
        <v>100</v>
      </c>
      <c r="AJ483" s="44">
        <v>0.0</v>
      </c>
      <c r="AK483" s="63" t="str">
        <f t="shared" si="78"/>
        <v>https://getfile.dokpub.com/yandex/get/https://disk.yandex.ru/d/sVMiodjE-AIHwg/v1.mp4</v>
      </c>
      <c r="AL483" s="46" t="s">
        <v>102</v>
      </c>
      <c r="AM483" s="46" t="s">
        <v>103</v>
      </c>
      <c r="AN483" s="46" t="s">
        <v>104</v>
      </c>
      <c r="AO483" s="46" t="s">
        <v>105</v>
      </c>
      <c r="AP483" s="46" t="s">
        <v>106</v>
      </c>
      <c r="AQ483" s="46">
        <f t="shared" si="48"/>
        <v>1334</v>
      </c>
      <c r="AR483" s="47">
        <f t="shared" si="49"/>
        <v>0.54</v>
      </c>
      <c r="AS483" s="46" t="s">
        <v>107</v>
      </c>
      <c r="AT483" s="46" t="s">
        <v>108</v>
      </c>
      <c r="AU483" s="46" t="s">
        <v>109</v>
      </c>
      <c r="AV483" s="46" t="s">
        <v>110</v>
      </c>
      <c r="AW483" s="46" t="s">
        <v>111</v>
      </c>
      <c r="AX483" s="48" t="s">
        <v>112</v>
      </c>
      <c r="AY483" s="49">
        <v>192.0</v>
      </c>
      <c r="AZ483" s="49">
        <v>273.0</v>
      </c>
      <c r="BA483" s="126">
        <f>BA482*2</f>
        <v>360</v>
      </c>
      <c r="BB483" s="127">
        <v>20.0</v>
      </c>
      <c r="BC483" s="127">
        <v>20.0</v>
      </c>
      <c r="BD483" s="51">
        <v>0.2</v>
      </c>
      <c r="BE483" s="46">
        <f t="shared" si="83"/>
        <v>237.8</v>
      </c>
      <c r="BF483" s="52"/>
      <c r="BG483" s="53">
        <f t="shared" si="84"/>
        <v>359.2</v>
      </c>
      <c r="BH483" s="53">
        <f t="shared" si="52"/>
        <v>278.2</v>
      </c>
      <c r="BI483" s="47">
        <f t="shared" si="85"/>
        <v>0.3021026072</v>
      </c>
      <c r="BJ483" s="47">
        <f t="shared" si="54"/>
        <v>0.2339781329</v>
      </c>
      <c r="BK483" s="55">
        <f t="shared" si="55"/>
        <v>0.54</v>
      </c>
      <c r="BL483" s="56">
        <f t="shared" si="56"/>
        <v>1359</v>
      </c>
      <c r="BM483" s="57">
        <f t="shared" si="57"/>
        <v>0.3047829286</v>
      </c>
      <c r="BN483" s="46">
        <f t="shared" si="58"/>
        <v>7.92</v>
      </c>
      <c r="BO483" s="46">
        <v>25.0</v>
      </c>
      <c r="BP483" s="46">
        <v>7.0</v>
      </c>
      <c r="BQ483" s="47">
        <v>1.25</v>
      </c>
      <c r="BR483" s="46">
        <f t="shared" si="59"/>
        <v>92.5</v>
      </c>
      <c r="BS483" s="46">
        <f t="shared" si="60"/>
        <v>180.5</v>
      </c>
      <c r="BT483" s="46" t="s">
        <v>2565</v>
      </c>
      <c r="BU483" s="65"/>
      <c r="BV483" s="59"/>
      <c r="BW483" s="59"/>
      <c r="BX483" s="60"/>
      <c r="BY483" s="61" t="str">
        <f t="shared" si="89"/>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BZ483" s="66" t="s">
        <v>4189</v>
      </c>
      <c r="CA483" s="59" t="s">
        <v>4190</v>
      </c>
      <c r="CB483" s="62"/>
      <c r="CC483" s="59"/>
    </row>
    <row r="484" ht="30.0" customHeight="1">
      <c r="A484" s="73"/>
      <c r="B484" s="136" t="s">
        <v>4191</v>
      </c>
      <c r="C484" s="68" t="str">
        <f>IF('Стоп-лист'!C$32 = "стоп", "стоп" , "")</f>
        <v/>
      </c>
      <c r="D484" s="29">
        <f t="shared" si="88"/>
        <v>50</v>
      </c>
      <c r="E484" s="30" t="s">
        <v>4192</v>
      </c>
      <c r="F484" s="140" t="s">
        <v>4193</v>
      </c>
      <c r="G484" s="105" t="s">
        <v>4194</v>
      </c>
      <c r="H484" s="33">
        <v>4300.0</v>
      </c>
      <c r="I484" s="34">
        <v>0.6</v>
      </c>
      <c r="J484" s="35">
        <f t="shared" si="82"/>
        <v>1720</v>
      </c>
      <c r="K484" s="22" t="s">
        <v>4195</v>
      </c>
      <c r="L484" s="36" t="s">
        <v>84</v>
      </c>
      <c r="M484" s="36" t="s">
        <v>84</v>
      </c>
      <c r="N484" s="37" t="s">
        <v>584</v>
      </c>
      <c r="O484" s="38">
        <v>640.0</v>
      </c>
      <c r="P484" s="38">
        <v>220.0</v>
      </c>
      <c r="Q484" s="38">
        <v>170.0</v>
      </c>
      <c r="R484" s="38">
        <v>240.0</v>
      </c>
      <c r="S484" s="43" t="s">
        <v>4196</v>
      </c>
      <c r="T484" s="39" t="s">
        <v>4161</v>
      </c>
      <c r="U484" s="38" t="s">
        <v>4162</v>
      </c>
      <c r="V484" s="38" t="s">
        <v>1938</v>
      </c>
      <c r="W484" s="38" t="s">
        <v>589</v>
      </c>
      <c r="X484" s="232">
        <v>270.0</v>
      </c>
      <c r="Y484" s="40">
        <v>1.5</v>
      </c>
      <c r="Z484" s="40">
        <v>1.45</v>
      </c>
      <c r="AA484" s="232" t="s">
        <v>590</v>
      </c>
      <c r="AB484" s="38" t="s">
        <v>93</v>
      </c>
      <c r="AC484" s="107" t="str">
        <f t="shared" si="65"/>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AD484" s="38" t="s">
        <v>95</v>
      </c>
      <c r="AE484" s="75" t="s">
        <v>4163</v>
      </c>
      <c r="AF484" s="70" t="s">
        <v>4164</v>
      </c>
      <c r="AG484" s="38" t="s">
        <v>98</v>
      </c>
      <c r="AH484" s="38" t="s">
        <v>99</v>
      </c>
      <c r="AI484" s="44" t="s">
        <v>100</v>
      </c>
      <c r="AJ484" s="44">
        <v>0.0</v>
      </c>
      <c r="AK484" s="63" t="str">
        <f t="shared" si="78"/>
        <v>https://getfile.dokpub.com/yandex/get/https://disk.yandex.ru/d/sVMiodjE-AIHwg/v1.mp4</v>
      </c>
      <c r="AL484" s="46" t="s">
        <v>102</v>
      </c>
      <c r="AM484" s="46" t="s">
        <v>103</v>
      </c>
      <c r="AN484" s="46" t="s">
        <v>104</v>
      </c>
      <c r="AO484" s="46" t="s">
        <v>105</v>
      </c>
      <c r="AP484" s="46" t="s">
        <v>106</v>
      </c>
      <c r="AQ484" s="46">
        <f t="shared" si="48"/>
        <v>1892</v>
      </c>
      <c r="AR484" s="47">
        <f t="shared" si="49"/>
        <v>0.56</v>
      </c>
      <c r="AS484" s="46" t="s">
        <v>107</v>
      </c>
      <c r="AT484" s="46" t="s">
        <v>108</v>
      </c>
      <c r="AU484" s="46" t="s">
        <v>109</v>
      </c>
      <c r="AV484" s="46" t="s">
        <v>110</v>
      </c>
      <c r="AW484" s="46" t="s">
        <v>111</v>
      </c>
      <c r="AX484" s="48" t="s">
        <v>112</v>
      </c>
      <c r="AY484" s="49">
        <v>256.0</v>
      </c>
      <c r="AZ484" s="49">
        <v>349.0</v>
      </c>
      <c r="BA484" s="126">
        <f>BA482*3</f>
        <v>540</v>
      </c>
      <c r="BB484" s="127">
        <v>30.0</v>
      </c>
      <c r="BC484" s="127">
        <v>30.0</v>
      </c>
      <c r="BD484" s="51">
        <v>0.2</v>
      </c>
      <c r="BE484" s="46">
        <f t="shared" si="83"/>
        <v>344</v>
      </c>
      <c r="BF484" s="52"/>
      <c r="BG484" s="53">
        <f t="shared" si="84"/>
        <v>520</v>
      </c>
      <c r="BH484" s="53">
        <f t="shared" si="52"/>
        <v>427</v>
      </c>
      <c r="BI484" s="47">
        <f t="shared" si="85"/>
        <v>0.3023255814</v>
      </c>
      <c r="BJ484" s="47">
        <f t="shared" si="54"/>
        <v>0.248255814</v>
      </c>
      <c r="BK484" s="55">
        <f t="shared" si="55"/>
        <v>0.56</v>
      </c>
      <c r="BL484" s="56">
        <f t="shared" si="56"/>
        <v>1929</v>
      </c>
      <c r="BM484" s="57">
        <f t="shared" si="57"/>
        <v>0.3080352514</v>
      </c>
      <c r="BN484" s="46">
        <f t="shared" si="58"/>
        <v>8.976</v>
      </c>
      <c r="BO484" s="46">
        <v>25.0</v>
      </c>
      <c r="BP484" s="46">
        <v>7.0</v>
      </c>
      <c r="BQ484" s="47">
        <v>1.25</v>
      </c>
      <c r="BR484" s="46">
        <f t="shared" si="59"/>
        <v>101.25</v>
      </c>
      <c r="BS484" s="46">
        <f t="shared" si="60"/>
        <v>247.75</v>
      </c>
      <c r="BT484" s="46" t="s">
        <v>2574</v>
      </c>
      <c r="BU484" s="65"/>
      <c r="BV484" s="59"/>
      <c r="BW484" s="59"/>
      <c r="BX484" s="60"/>
      <c r="BY484" s="61" t="str">
        <f t="shared" si="89"/>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BZ484" s="66" t="s">
        <v>4197</v>
      </c>
      <c r="CA484" s="59" t="s">
        <v>4198</v>
      </c>
      <c r="CB484" s="62"/>
      <c r="CC484" s="59"/>
    </row>
    <row r="485" ht="30.0" customHeight="1">
      <c r="A485" s="160"/>
      <c r="B485" s="136" t="s">
        <v>4199</v>
      </c>
      <c r="C485" s="68"/>
      <c r="D485" s="29">
        <f t="shared" si="88"/>
        <v>50</v>
      </c>
      <c r="E485" s="30" t="s">
        <v>4200</v>
      </c>
      <c r="F485" s="140" t="s">
        <v>4201</v>
      </c>
      <c r="G485" s="158" t="s">
        <v>4202</v>
      </c>
      <c r="H485" s="33">
        <v>5400.0</v>
      </c>
      <c r="I485" s="34">
        <v>0.5499999999999999</v>
      </c>
      <c r="J485" s="35">
        <f t="shared" si="82"/>
        <v>2430</v>
      </c>
      <c r="K485" s="22" t="s">
        <v>4203</v>
      </c>
      <c r="L485" s="36" t="s">
        <v>84</v>
      </c>
      <c r="M485" s="36" t="s">
        <v>84</v>
      </c>
      <c r="N485" s="37" t="s">
        <v>584</v>
      </c>
      <c r="O485" s="38">
        <v>950.0</v>
      </c>
      <c r="P485" s="38">
        <v>300.0</v>
      </c>
      <c r="Q485" s="38">
        <v>200.0</v>
      </c>
      <c r="R485" s="38">
        <v>500.0</v>
      </c>
      <c r="S485" s="43" t="s">
        <v>4204</v>
      </c>
      <c r="T485" s="39" t="s">
        <v>4161</v>
      </c>
      <c r="U485" s="38" t="s">
        <v>4162</v>
      </c>
      <c r="V485" s="38" t="s">
        <v>1938</v>
      </c>
      <c r="W485" s="38" t="s">
        <v>589</v>
      </c>
      <c r="X485" s="232">
        <v>270.0</v>
      </c>
      <c r="Y485" s="40">
        <v>2.0</v>
      </c>
      <c r="Z485" s="40">
        <v>1.45</v>
      </c>
      <c r="AA485" s="232" t="s">
        <v>590</v>
      </c>
      <c r="AB485" s="38" t="s">
        <v>93</v>
      </c>
      <c r="AC485" s="107" t="str">
        <f t="shared" si="65"/>
        <v>https://getfile.dokpub.com/yandex/get/https://disk.yandex.ru/d/cxRrEPV-Nu_Hpw/1.jpg, https://getfile.dokpub.com/yandex/get/https://disk.yandex.ru/d/cxRrEPV-Nu_Hpw/2.jpg, https://getfile.dokpub.com/yandex/get/https://disk.yandex.ru/d/cxRrEPV-Nu_Hpw/3.jpg, https://getfile.dokpub.com/yandex/get/https://disk.yandex.ru/d/cxRrEPV-Nu_Hpw/4.jpg, https://getfile.dokpub.com/yandex/get/https://disk.yandex.ru/d/cxRrEPV-Nu_Hpw/5.jpg</v>
      </c>
      <c r="AD485" s="38" t="s">
        <v>95</v>
      </c>
      <c r="AE485" s="75" t="s">
        <v>4163</v>
      </c>
      <c r="AF485" s="70" t="s">
        <v>4164</v>
      </c>
      <c r="AG485" s="38" t="s">
        <v>98</v>
      </c>
      <c r="AH485" s="38" t="s">
        <v>99</v>
      </c>
      <c r="AI485" s="44" t="s">
        <v>100</v>
      </c>
      <c r="AJ485" s="44">
        <v>0.0</v>
      </c>
      <c r="AK485" s="63" t="str">
        <f t="shared" si="78"/>
        <v>https://getfile.dokpub.com/yandex/get/https://disk.yandex.ru/d/sVMiodjE-AIHwg/v1.mp4</v>
      </c>
      <c r="AL485" s="46" t="s">
        <v>102</v>
      </c>
      <c r="AM485" s="46" t="s">
        <v>103</v>
      </c>
      <c r="AN485" s="46" t="s">
        <v>104</v>
      </c>
      <c r="AO485" s="46" t="s">
        <v>105</v>
      </c>
      <c r="AP485" s="46" t="s">
        <v>106</v>
      </c>
      <c r="AQ485" s="46">
        <f t="shared" si="48"/>
        <v>2754</v>
      </c>
      <c r="AR485" s="47">
        <f t="shared" si="49"/>
        <v>0.49</v>
      </c>
      <c r="AS485" s="46" t="s">
        <v>107</v>
      </c>
      <c r="AT485" s="46" t="s">
        <v>108</v>
      </c>
      <c r="AU485" s="46" t="s">
        <v>109</v>
      </c>
      <c r="AV485" s="46" t="s">
        <v>110</v>
      </c>
      <c r="AW485" s="46" t="s">
        <v>111</v>
      </c>
      <c r="AX485" s="48" t="s">
        <v>112</v>
      </c>
      <c r="AY485" s="49">
        <v>394.0</v>
      </c>
      <c r="AZ485" s="49">
        <v>552.0</v>
      </c>
      <c r="BA485" s="126">
        <f>BA483*2</f>
        <v>720</v>
      </c>
      <c r="BB485" s="127">
        <v>30.0</v>
      </c>
      <c r="BC485" s="127">
        <v>80.0</v>
      </c>
      <c r="BD485" s="51">
        <v>0.2</v>
      </c>
      <c r="BE485" s="46">
        <f t="shared" si="83"/>
        <v>486</v>
      </c>
      <c r="BF485" s="52"/>
      <c r="BG485" s="53">
        <f t="shared" si="84"/>
        <v>720</v>
      </c>
      <c r="BH485" s="53">
        <f t="shared" si="52"/>
        <v>562</v>
      </c>
      <c r="BI485" s="47">
        <f t="shared" si="85"/>
        <v>0.2962962963</v>
      </c>
      <c r="BJ485" s="47">
        <f t="shared" si="54"/>
        <v>0.2312757202</v>
      </c>
      <c r="BK485" s="55">
        <f t="shared" si="55"/>
        <v>0.49</v>
      </c>
      <c r="BL485" s="56">
        <f t="shared" si="56"/>
        <v>2788</v>
      </c>
      <c r="BM485" s="57">
        <f t="shared" si="57"/>
        <v>0.3043041607</v>
      </c>
      <c r="BN485" s="46">
        <f t="shared" si="58"/>
        <v>30</v>
      </c>
      <c r="BO485" s="46">
        <v>25.0</v>
      </c>
      <c r="BP485" s="46">
        <v>7.0</v>
      </c>
      <c r="BQ485" s="47">
        <v>1.25</v>
      </c>
      <c r="BR485" s="46">
        <f t="shared" si="59"/>
        <v>285</v>
      </c>
      <c r="BS485" s="46">
        <f t="shared" si="60"/>
        <v>267</v>
      </c>
      <c r="BT485" s="46" t="s">
        <v>2583</v>
      </c>
      <c r="BU485" s="65"/>
      <c r="BV485" s="59"/>
      <c r="BW485" s="59"/>
      <c r="BX485" s="60"/>
      <c r="BY485" s="61"/>
      <c r="BZ485" s="66"/>
      <c r="CA485" s="59"/>
      <c r="CB485" s="62"/>
      <c r="CC485" s="59"/>
    </row>
    <row r="486" ht="30.0" customHeight="1">
      <c r="A486" s="160"/>
      <c r="B486" s="136" t="s">
        <v>4205</v>
      </c>
      <c r="C486" s="68"/>
      <c r="D486" s="29">
        <f t="shared" si="88"/>
        <v>50</v>
      </c>
      <c r="E486" s="30" t="s">
        <v>4206</v>
      </c>
      <c r="F486" s="140" t="s">
        <v>4207</v>
      </c>
      <c r="G486" s="158" t="s">
        <v>4208</v>
      </c>
      <c r="H486" s="33">
        <v>7800.0</v>
      </c>
      <c r="I486" s="34">
        <v>0.54</v>
      </c>
      <c r="J486" s="35">
        <f t="shared" si="82"/>
        <v>3588</v>
      </c>
      <c r="K486" s="22" t="s">
        <v>4209</v>
      </c>
      <c r="L486" s="36" t="s">
        <v>84</v>
      </c>
      <c r="M486" s="36" t="s">
        <v>84</v>
      </c>
      <c r="N486" s="37" t="s">
        <v>584</v>
      </c>
      <c r="O486" s="38">
        <v>1450.0</v>
      </c>
      <c r="P486" s="38">
        <v>300.0</v>
      </c>
      <c r="Q486" s="38">
        <v>250.0</v>
      </c>
      <c r="R486" s="38">
        <v>550.0</v>
      </c>
      <c r="S486" s="43" t="s">
        <v>4210</v>
      </c>
      <c r="T486" s="39" t="s">
        <v>4161</v>
      </c>
      <c r="U486" s="38" t="s">
        <v>4162</v>
      </c>
      <c r="V486" s="38" t="s">
        <v>1938</v>
      </c>
      <c r="W486" s="38" t="s">
        <v>589</v>
      </c>
      <c r="X486" s="232">
        <v>270.0</v>
      </c>
      <c r="Y486" s="40">
        <v>3.0</v>
      </c>
      <c r="Z486" s="40">
        <v>1.45</v>
      </c>
      <c r="AA486" s="232" t="s">
        <v>590</v>
      </c>
      <c r="AB486" s="38" t="s">
        <v>93</v>
      </c>
      <c r="AC486" s="107" t="str">
        <f t="shared" si="65"/>
        <v>https://getfile.dokpub.com/yandex/get/https://disk.yandex.ru/d/zrDjH7ZfRd7TLQ/1.jpg, https://getfile.dokpub.com/yandex/get/https://disk.yandex.ru/d/zrDjH7ZfRd7TLQ/2.jpg, https://getfile.dokpub.com/yandex/get/https://disk.yandex.ru/d/zrDjH7ZfRd7TLQ/3.jpg, https://getfile.dokpub.com/yandex/get/https://disk.yandex.ru/d/zrDjH7ZfRd7TLQ/4.jpg, https://getfile.dokpub.com/yandex/get/https://disk.yandex.ru/d/zrDjH7ZfRd7TLQ/5.jpg</v>
      </c>
      <c r="AD486" s="38" t="s">
        <v>95</v>
      </c>
      <c r="AE486" s="75" t="s">
        <v>4163</v>
      </c>
      <c r="AF486" s="70" t="s">
        <v>4164</v>
      </c>
      <c r="AG486" s="38" t="s">
        <v>98</v>
      </c>
      <c r="AH486" s="38" t="s">
        <v>99</v>
      </c>
      <c r="AI486" s="44" t="s">
        <v>100</v>
      </c>
      <c r="AJ486" s="44">
        <v>0.0</v>
      </c>
      <c r="AK486" s="63" t="str">
        <f t="shared" si="78"/>
        <v>https://getfile.dokpub.com/yandex/get/https://disk.yandex.ru/d/sVMiodjE-AIHwg/v1.mp4</v>
      </c>
      <c r="AL486" s="46" t="s">
        <v>102</v>
      </c>
      <c r="AM486" s="46" t="s">
        <v>103</v>
      </c>
      <c r="AN486" s="46" t="s">
        <v>104</v>
      </c>
      <c r="AO486" s="46" t="s">
        <v>105</v>
      </c>
      <c r="AP486" s="46" t="s">
        <v>106</v>
      </c>
      <c r="AQ486" s="46">
        <f t="shared" si="48"/>
        <v>4056</v>
      </c>
      <c r="AR486" s="47">
        <f t="shared" si="49"/>
        <v>0.48</v>
      </c>
      <c r="AS486" s="46" t="s">
        <v>107</v>
      </c>
      <c r="AT486" s="46" t="s">
        <v>108</v>
      </c>
      <c r="AU486" s="46" t="s">
        <v>109</v>
      </c>
      <c r="AV486" s="46" t="s">
        <v>110</v>
      </c>
      <c r="AW486" s="46" t="s">
        <v>111</v>
      </c>
      <c r="AX486" s="48" t="s">
        <v>112</v>
      </c>
      <c r="AY486" s="49">
        <v>602.0</v>
      </c>
      <c r="AZ486" s="49">
        <v>834.0</v>
      </c>
      <c r="BA486" s="126">
        <f>BA483*3</f>
        <v>1080</v>
      </c>
      <c r="BB486" s="127">
        <v>40.0</v>
      </c>
      <c r="BC486" s="127">
        <v>80.0</v>
      </c>
      <c r="BD486" s="51">
        <v>0.2</v>
      </c>
      <c r="BE486" s="46">
        <f t="shared" si="83"/>
        <v>717.6</v>
      </c>
      <c r="BF486" s="52"/>
      <c r="BG486" s="53">
        <f t="shared" si="84"/>
        <v>1068.4</v>
      </c>
      <c r="BH486" s="53">
        <f t="shared" si="52"/>
        <v>836.4</v>
      </c>
      <c r="BI486" s="47">
        <f t="shared" si="85"/>
        <v>0.2977703456</v>
      </c>
      <c r="BJ486" s="47">
        <f t="shared" si="54"/>
        <v>0.2331103679</v>
      </c>
      <c r="BK486" s="55">
        <f t="shared" si="55"/>
        <v>0.48</v>
      </c>
      <c r="BL486" s="56">
        <f t="shared" si="56"/>
        <v>4106</v>
      </c>
      <c r="BM486" s="57">
        <f t="shared" si="57"/>
        <v>0.3046273746</v>
      </c>
      <c r="BN486" s="46">
        <f t="shared" si="58"/>
        <v>41.25</v>
      </c>
      <c r="BO486" s="46">
        <v>25.0</v>
      </c>
      <c r="BP486" s="46">
        <v>7.0</v>
      </c>
      <c r="BQ486" s="47">
        <v>1.25</v>
      </c>
      <c r="BR486" s="46">
        <f t="shared" si="59"/>
        <v>390</v>
      </c>
      <c r="BS486" s="46">
        <f t="shared" si="60"/>
        <v>444</v>
      </c>
      <c r="BT486" s="46" t="s">
        <v>2590</v>
      </c>
      <c r="BU486" s="65"/>
      <c r="BV486" s="59"/>
      <c r="BW486" s="59"/>
      <c r="BX486" s="60"/>
      <c r="BY486" s="61"/>
      <c r="BZ486" s="66"/>
      <c r="CA486" s="59"/>
      <c r="CB486" s="62"/>
      <c r="CC486" s="59"/>
    </row>
    <row r="487" ht="30.0" customHeight="1">
      <c r="A487" s="160"/>
      <c r="B487" s="136" t="s">
        <v>4211</v>
      </c>
      <c r="C487" s="68"/>
      <c r="D487" s="29">
        <f t="shared" si="88"/>
        <v>50</v>
      </c>
      <c r="E487" s="30" t="s">
        <v>4212</v>
      </c>
      <c r="F487" s="140" t="s">
        <v>4213</v>
      </c>
      <c r="G487" s="158" t="s">
        <v>4214</v>
      </c>
      <c r="H487" s="33">
        <v>10000.0</v>
      </c>
      <c r="I487" s="34">
        <v>0.52</v>
      </c>
      <c r="J487" s="35">
        <f t="shared" si="82"/>
        <v>4800</v>
      </c>
      <c r="K487" s="22" t="s">
        <v>4215</v>
      </c>
      <c r="L487" s="36" t="s">
        <v>84</v>
      </c>
      <c r="M487" s="36" t="s">
        <v>84</v>
      </c>
      <c r="N487" s="37" t="s">
        <v>584</v>
      </c>
      <c r="O487" s="38">
        <v>1900.0</v>
      </c>
      <c r="P487" s="38">
        <v>350.0</v>
      </c>
      <c r="Q487" s="38">
        <v>250.0</v>
      </c>
      <c r="R487" s="38">
        <v>550.0</v>
      </c>
      <c r="S487" s="43" t="s">
        <v>4216</v>
      </c>
      <c r="T487" s="39" t="s">
        <v>4161</v>
      </c>
      <c r="U487" s="38" t="s">
        <v>4162</v>
      </c>
      <c r="V487" s="38" t="s">
        <v>1938</v>
      </c>
      <c r="W487" s="38" t="s">
        <v>589</v>
      </c>
      <c r="X487" s="232">
        <v>270.0</v>
      </c>
      <c r="Y487" s="40">
        <v>4.0</v>
      </c>
      <c r="Z487" s="40">
        <v>1.45</v>
      </c>
      <c r="AA487" s="232" t="s">
        <v>590</v>
      </c>
      <c r="AB487" s="38" t="s">
        <v>93</v>
      </c>
      <c r="AC487" s="107" t="str">
        <f t="shared" si="65"/>
        <v>https://getfile.dokpub.com/yandex/get/https://disk.yandex.ru/d/gOGSk75bDUwF4Q/1.jpg, https://getfile.dokpub.com/yandex/get/https://disk.yandex.ru/d/gOGSk75bDUwF4Q/2.jpg, https://getfile.dokpub.com/yandex/get/https://disk.yandex.ru/d/gOGSk75bDUwF4Q/3.jpg, https://getfile.dokpub.com/yandex/get/https://disk.yandex.ru/d/gOGSk75bDUwF4Q/4.jpg, https://getfile.dokpub.com/yandex/get/https://disk.yandex.ru/d/gOGSk75bDUwF4Q/5.jpg</v>
      </c>
      <c r="AD487" s="38" t="s">
        <v>95</v>
      </c>
      <c r="AE487" s="75" t="s">
        <v>4163</v>
      </c>
      <c r="AF487" s="70" t="s">
        <v>4164</v>
      </c>
      <c r="AG487" s="38" t="s">
        <v>98</v>
      </c>
      <c r="AH487" s="38" t="s">
        <v>99</v>
      </c>
      <c r="AI487" s="44" t="s">
        <v>100</v>
      </c>
      <c r="AJ487" s="44">
        <v>0.0</v>
      </c>
      <c r="AK487" s="63" t="str">
        <f t="shared" si="78"/>
        <v>https://getfile.dokpub.com/yandex/get/https://disk.yandex.ru/d/sVMiodjE-AIHwg/v1.mp4</v>
      </c>
      <c r="AL487" s="46" t="s">
        <v>102</v>
      </c>
      <c r="AM487" s="46" t="s">
        <v>103</v>
      </c>
      <c r="AN487" s="46" t="s">
        <v>104</v>
      </c>
      <c r="AO487" s="46" t="s">
        <v>105</v>
      </c>
      <c r="AP487" s="46" t="s">
        <v>106</v>
      </c>
      <c r="AQ487" s="46">
        <f t="shared" si="48"/>
        <v>5500</v>
      </c>
      <c r="AR487" s="47">
        <f t="shared" si="49"/>
        <v>0.45</v>
      </c>
      <c r="AS487" s="46" t="s">
        <v>107</v>
      </c>
      <c r="AT487" s="46" t="s">
        <v>108</v>
      </c>
      <c r="AU487" s="46" t="s">
        <v>109</v>
      </c>
      <c r="AV487" s="46" t="s">
        <v>110</v>
      </c>
      <c r="AW487" s="46" t="s">
        <v>111</v>
      </c>
      <c r="AX487" s="48" t="s">
        <v>112</v>
      </c>
      <c r="AY487" s="49">
        <v>853.0</v>
      </c>
      <c r="AZ487" s="49">
        <v>1178.0</v>
      </c>
      <c r="BA487" s="126">
        <f>BA483*4</f>
        <v>1440</v>
      </c>
      <c r="BB487" s="127">
        <v>40.0</v>
      </c>
      <c r="BC487" s="127">
        <v>80.0</v>
      </c>
      <c r="BD487" s="51">
        <v>0.2</v>
      </c>
      <c r="BE487" s="46">
        <f t="shared" si="83"/>
        <v>960</v>
      </c>
      <c r="BF487" s="52"/>
      <c r="BG487" s="53">
        <f t="shared" si="84"/>
        <v>1427</v>
      </c>
      <c r="BH487" s="53">
        <f t="shared" si="52"/>
        <v>1102</v>
      </c>
      <c r="BI487" s="47">
        <f t="shared" si="85"/>
        <v>0.2972916667</v>
      </c>
      <c r="BJ487" s="47">
        <f t="shared" si="54"/>
        <v>0.2295833333</v>
      </c>
      <c r="BK487" s="55">
        <f t="shared" si="55"/>
        <v>0.45</v>
      </c>
      <c r="BL487" s="56">
        <f t="shared" si="56"/>
        <v>5519</v>
      </c>
      <c r="BM487" s="57">
        <f t="shared" si="57"/>
        <v>0.3038956333</v>
      </c>
      <c r="BN487" s="46">
        <f t="shared" si="58"/>
        <v>48.125</v>
      </c>
      <c r="BO487" s="46">
        <v>25.0</v>
      </c>
      <c r="BP487" s="46">
        <v>7.0</v>
      </c>
      <c r="BQ487" s="47">
        <v>1.25</v>
      </c>
      <c r="BR487" s="46">
        <f t="shared" si="59"/>
        <v>451.25</v>
      </c>
      <c r="BS487" s="46">
        <f t="shared" si="60"/>
        <v>726.75</v>
      </c>
      <c r="BT487" s="46" t="s">
        <v>2597</v>
      </c>
      <c r="BU487" s="65"/>
      <c r="BV487" s="59"/>
      <c r="BW487" s="59"/>
      <c r="BX487" s="60"/>
      <c r="BY487" s="61"/>
      <c r="BZ487" s="66"/>
      <c r="CA487" s="59"/>
      <c r="CB487" s="62"/>
      <c r="CC487" s="59"/>
    </row>
    <row r="488" ht="30.0" customHeight="1">
      <c r="A488" s="160"/>
      <c r="B488" s="136" t="s">
        <v>4217</v>
      </c>
      <c r="C488" s="68"/>
      <c r="D488" s="29">
        <f t="shared" si="88"/>
        <v>50</v>
      </c>
      <c r="E488" s="30" t="s">
        <v>4218</v>
      </c>
      <c r="F488" s="140" t="s">
        <v>4219</v>
      </c>
      <c r="G488" s="158" t="s">
        <v>4220</v>
      </c>
      <c r="H488" s="33">
        <v>12500.0</v>
      </c>
      <c r="I488" s="34">
        <v>0.53</v>
      </c>
      <c r="J488" s="35">
        <f t="shared" si="82"/>
        <v>5875</v>
      </c>
      <c r="K488" s="22" t="s">
        <v>4221</v>
      </c>
      <c r="L488" s="36" t="s">
        <v>84</v>
      </c>
      <c r="M488" s="36" t="s">
        <v>84</v>
      </c>
      <c r="N488" s="37" t="s">
        <v>584</v>
      </c>
      <c r="O488" s="38">
        <v>2350.0</v>
      </c>
      <c r="P488" s="38">
        <v>400.0</v>
      </c>
      <c r="Q488" s="38">
        <v>300.0</v>
      </c>
      <c r="R488" s="38">
        <v>550.0</v>
      </c>
      <c r="S488" s="43" t="s">
        <v>4222</v>
      </c>
      <c r="T488" s="39" t="s">
        <v>4161</v>
      </c>
      <c r="U488" s="38" t="s">
        <v>4162</v>
      </c>
      <c r="V488" s="38" t="s">
        <v>1938</v>
      </c>
      <c r="W488" s="38" t="s">
        <v>589</v>
      </c>
      <c r="X488" s="232">
        <v>270.0</v>
      </c>
      <c r="Y488" s="40">
        <v>5.0</v>
      </c>
      <c r="Z488" s="40">
        <v>1.45</v>
      </c>
      <c r="AA488" s="232" t="s">
        <v>590</v>
      </c>
      <c r="AB488" s="38" t="s">
        <v>93</v>
      </c>
      <c r="AC488" s="107" t="str">
        <f t="shared" si="65"/>
        <v>https://getfile.dokpub.com/yandex/get/https://disk.yandex.ru/d/nva94Yf78sajlQ/1.jpg, https://getfile.dokpub.com/yandex/get/https://disk.yandex.ru/d/nva94Yf78sajlQ/2.jpg, https://getfile.dokpub.com/yandex/get/https://disk.yandex.ru/d/nva94Yf78sajlQ/3.jpg, https://getfile.dokpub.com/yandex/get/https://disk.yandex.ru/d/nva94Yf78sajlQ/4.jpg, https://getfile.dokpub.com/yandex/get/https://disk.yandex.ru/d/nva94Yf78sajlQ/5.jpg</v>
      </c>
      <c r="AD488" s="38" t="s">
        <v>95</v>
      </c>
      <c r="AE488" s="75" t="s">
        <v>4163</v>
      </c>
      <c r="AF488" s="70" t="s">
        <v>4164</v>
      </c>
      <c r="AG488" s="38" t="s">
        <v>98</v>
      </c>
      <c r="AH488" s="38" t="s">
        <v>99</v>
      </c>
      <c r="AI488" s="44" t="s">
        <v>100</v>
      </c>
      <c r="AJ488" s="44">
        <v>0.0</v>
      </c>
      <c r="AK488" s="63" t="str">
        <f t="shared" si="78"/>
        <v>https://getfile.dokpub.com/yandex/get/https://disk.yandex.ru/d/sVMiodjE-AIHwg/v1.mp4</v>
      </c>
      <c r="AL488" s="46" t="s">
        <v>102</v>
      </c>
      <c r="AM488" s="46" t="s">
        <v>103</v>
      </c>
      <c r="AN488" s="46" t="s">
        <v>104</v>
      </c>
      <c r="AO488" s="46" t="s">
        <v>105</v>
      </c>
      <c r="AP488" s="46" t="s">
        <v>106</v>
      </c>
      <c r="AQ488" s="46">
        <f t="shared" si="48"/>
        <v>6625</v>
      </c>
      <c r="AR488" s="47">
        <f t="shared" si="49"/>
        <v>0.47</v>
      </c>
      <c r="AS488" s="46" t="s">
        <v>107</v>
      </c>
      <c r="AT488" s="46" t="s">
        <v>108</v>
      </c>
      <c r="AU488" s="46" t="s">
        <v>109</v>
      </c>
      <c r="AV488" s="46" t="s">
        <v>110</v>
      </c>
      <c r="AW488" s="46" t="s">
        <v>111</v>
      </c>
      <c r="AX488" s="48" t="s">
        <v>112</v>
      </c>
      <c r="AY488" s="49">
        <v>996.0</v>
      </c>
      <c r="AZ488" s="49">
        <v>1361.0</v>
      </c>
      <c r="BA488" s="126">
        <f>BA483*5</f>
        <v>1800</v>
      </c>
      <c r="BB488" s="127">
        <v>50.0</v>
      </c>
      <c r="BC488" s="127">
        <v>80.0</v>
      </c>
      <c r="BD488" s="51">
        <v>0.2</v>
      </c>
      <c r="BE488" s="46">
        <f t="shared" si="83"/>
        <v>1175</v>
      </c>
      <c r="BF488" s="52"/>
      <c r="BG488" s="53">
        <f t="shared" si="84"/>
        <v>1774</v>
      </c>
      <c r="BH488" s="53">
        <f t="shared" si="52"/>
        <v>1409</v>
      </c>
      <c r="BI488" s="47">
        <f t="shared" si="85"/>
        <v>0.3019574468</v>
      </c>
      <c r="BJ488" s="47">
        <f t="shared" si="54"/>
        <v>0.2398297872</v>
      </c>
      <c r="BK488" s="55">
        <f t="shared" si="55"/>
        <v>0.47</v>
      </c>
      <c r="BL488" s="56">
        <f t="shared" si="56"/>
        <v>6665</v>
      </c>
      <c r="BM488" s="57">
        <f t="shared" si="57"/>
        <v>0.3062265566</v>
      </c>
      <c r="BN488" s="46">
        <f t="shared" si="58"/>
        <v>66</v>
      </c>
      <c r="BO488" s="46">
        <v>25.0</v>
      </c>
      <c r="BP488" s="46">
        <v>7.0</v>
      </c>
      <c r="BQ488" s="47">
        <v>1.25</v>
      </c>
      <c r="BR488" s="46">
        <f t="shared" si="59"/>
        <v>600</v>
      </c>
      <c r="BS488" s="46">
        <f t="shared" si="60"/>
        <v>761</v>
      </c>
      <c r="BT488" s="46" t="s">
        <v>2604</v>
      </c>
      <c r="BU488" s="65"/>
      <c r="BV488" s="59"/>
      <c r="BW488" s="59"/>
      <c r="BX488" s="60"/>
      <c r="BY488" s="61"/>
      <c r="BZ488" s="66"/>
      <c r="CA488" s="59"/>
      <c r="CB488" s="62"/>
      <c r="CC488" s="59"/>
    </row>
    <row r="489" ht="30.0" customHeight="1">
      <c r="A489" s="160"/>
      <c r="B489" s="136" t="s">
        <v>4223</v>
      </c>
      <c r="C489" s="68"/>
      <c r="D489" s="29">
        <f t="shared" si="88"/>
        <v>50</v>
      </c>
      <c r="E489" s="30" t="s">
        <v>4224</v>
      </c>
      <c r="F489" s="140" t="s">
        <v>4225</v>
      </c>
      <c r="G489" s="158" t="s">
        <v>4226</v>
      </c>
      <c r="H489" s="33">
        <v>15000.0</v>
      </c>
      <c r="I489" s="34">
        <v>0.53</v>
      </c>
      <c r="J489" s="35">
        <f t="shared" si="82"/>
        <v>7050</v>
      </c>
      <c r="K489" s="22" t="s">
        <v>4227</v>
      </c>
      <c r="L489" s="36" t="s">
        <v>84</v>
      </c>
      <c r="M489" s="36" t="s">
        <v>84</v>
      </c>
      <c r="N489" s="37" t="s">
        <v>584</v>
      </c>
      <c r="O489" s="72">
        <v>2850.0</v>
      </c>
      <c r="P489" s="72">
        <v>400.0</v>
      </c>
      <c r="Q489" s="72">
        <v>400.0</v>
      </c>
      <c r="R489" s="72">
        <v>600.0</v>
      </c>
      <c r="S489" s="43" t="s">
        <v>4228</v>
      </c>
      <c r="T489" s="39" t="s">
        <v>4161</v>
      </c>
      <c r="U489" s="38" t="s">
        <v>4162</v>
      </c>
      <c r="V489" s="38" t="s">
        <v>1938</v>
      </c>
      <c r="W489" s="38" t="s">
        <v>589</v>
      </c>
      <c r="X489" s="232">
        <v>270.0</v>
      </c>
      <c r="Y489" s="40">
        <v>6.0</v>
      </c>
      <c r="Z489" s="40">
        <v>1.45</v>
      </c>
      <c r="AA489" s="232" t="s">
        <v>590</v>
      </c>
      <c r="AB489" s="38" t="s">
        <v>93</v>
      </c>
      <c r="AC489" s="107" t="str">
        <f t="shared" si="65"/>
        <v>https://getfile.dokpub.com/yandex/get/https://disk.yandex.ru/d/6xWljDYjVA3yJA/1.jpg, https://getfile.dokpub.com/yandex/get/https://disk.yandex.ru/d/6xWljDYjVA3yJA/2.jpg, https://getfile.dokpub.com/yandex/get/https://disk.yandex.ru/d/6xWljDYjVA3yJA/3.jpg, https://getfile.dokpub.com/yandex/get/https://disk.yandex.ru/d/6xWljDYjVA3yJA/4.jpg, https://getfile.dokpub.com/yandex/get/https://disk.yandex.ru/d/6xWljDYjVA3yJA/5.jpg</v>
      </c>
      <c r="AD489" s="38" t="s">
        <v>95</v>
      </c>
      <c r="AE489" s="75" t="s">
        <v>4163</v>
      </c>
      <c r="AF489" s="70" t="s">
        <v>4164</v>
      </c>
      <c r="AG489" s="38" t="s">
        <v>98</v>
      </c>
      <c r="AH489" s="38" t="s">
        <v>99</v>
      </c>
      <c r="AI489" s="44" t="s">
        <v>100</v>
      </c>
      <c r="AJ489" s="44">
        <v>0.0</v>
      </c>
      <c r="AK489" s="63" t="str">
        <f t="shared" si="78"/>
        <v>https://getfile.dokpub.com/yandex/get/https://disk.yandex.ru/d/sVMiodjE-AIHwg/v1.mp4</v>
      </c>
      <c r="AL489" s="46" t="s">
        <v>102</v>
      </c>
      <c r="AM489" s="46" t="s">
        <v>103</v>
      </c>
      <c r="AN489" s="46" t="s">
        <v>104</v>
      </c>
      <c r="AO489" s="46" t="s">
        <v>105</v>
      </c>
      <c r="AP489" s="46" t="s">
        <v>106</v>
      </c>
      <c r="AQ489" s="46">
        <f t="shared" si="48"/>
        <v>8100</v>
      </c>
      <c r="AR489" s="47">
        <f t="shared" si="49"/>
        <v>0.46</v>
      </c>
      <c r="AS489" s="46" t="s">
        <v>107</v>
      </c>
      <c r="AT489" s="46" t="s">
        <v>108</v>
      </c>
      <c r="AU489" s="46" t="s">
        <v>109</v>
      </c>
      <c r="AV489" s="46" t="s">
        <v>110</v>
      </c>
      <c r="AW489" s="46" t="s">
        <v>111</v>
      </c>
      <c r="AX489" s="48" t="s">
        <v>112</v>
      </c>
      <c r="AY489" s="49">
        <v>1276.0</v>
      </c>
      <c r="AZ489" s="49">
        <v>1750.0</v>
      </c>
      <c r="BA489" s="126">
        <f>BA483*6</f>
        <v>2160</v>
      </c>
      <c r="BB489" s="127">
        <v>50.0</v>
      </c>
      <c r="BC489" s="127">
        <v>80.0</v>
      </c>
      <c r="BD489" s="51">
        <v>0.2</v>
      </c>
      <c r="BE489" s="46">
        <f t="shared" si="83"/>
        <v>1410</v>
      </c>
      <c r="BF489" s="52"/>
      <c r="BG489" s="53">
        <f t="shared" si="84"/>
        <v>2074</v>
      </c>
      <c r="BH489" s="53">
        <f t="shared" si="52"/>
        <v>1600</v>
      </c>
      <c r="BI489" s="47">
        <f t="shared" si="85"/>
        <v>0.2941843972</v>
      </c>
      <c r="BJ489" s="47">
        <f t="shared" si="54"/>
        <v>0.2269503546</v>
      </c>
      <c r="BK489" s="55">
        <f t="shared" si="55"/>
        <v>0.46</v>
      </c>
      <c r="BL489" s="56">
        <f t="shared" si="56"/>
        <v>8134</v>
      </c>
      <c r="BM489" s="57">
        <f t="shared" si="57"/>
        <v>0.3033194</v>
      </c>
      <c r="BN489" s="46">
        <f t="shared" si="58"/>
        <v>96</v>
      </c>
      <c r="BO489" s="46">
        <v>25.0</v>
      </c>
      <c r="BP489" s="46">
        <v>7.0</v>
      </c>
      <c r="BQ489" s="47">
        <v>1.25</v>
      </c>
      <c r="BR489" s="46">
        <f t="shared" si="59"/>
        <v>862.5</v>
      </c>
      <c r="BS489" s="46">
        <f t="shared" si="60"/>
        <v>887.5</v>
      </c>
      <c r="BT489" s="46" t="s">
        <v>2611</v>
      </c>
      <c r="BU489" s="65"/>
      <c r="BV489" s="59"/>
      <c r="BW489" s="59"/>
      <c r="BX489" s="60"/>
      <c r="BY489" s="61"/>
      <c r="BZ489" s="66"/>
      <c r="CA489" s="59"/>
      <c r="CB489" s="62"/>
      <c r="CC489" s="59"/>
    </row>
    <row r="490" ht="30.0" customHeight="1">
      <c r="A490" s="160"/>
      <c r="B490" s="136" t="s">
        <v>4229</v>
      </c>
      <c r="C490" s="68"/>
      <c r="D490" s="29">
        <f t="shared" si="88"/>
        <v>50</v>
      </c>
      <c r="E490" s="30" t="s">
        <v>4230</v>
      </c>
      <c r="F490" s="140" t="s">
        <v>4231</v>
      </c>
      <c r="G490" s="158" t="s">
        <v>4232</v>
      </c>
      <c r="H490" s="33">
        <v>17500.0</v>
      </c>
      <c r="I490" s="34">
        <v>0.53</v>
      </c>
      <c r="J490" s="35">
        <f t="shared" si="82"/>
        <v>8225</v>
      </c>
      <c r="K490" s="22" t="s">
        <v>4233</v>
      </c>
      <c r="L490" s="36" t="s">
        <v>84</v>
      </c>
      <c r="M490" s="36" t="s">
        <v>84</v>
      </c>
      <c r="N490" s="37" t="s">
        <v>584</v>
      </c>
      <c r="O490" s="72">
        <v>3325.0</v>
      </c>
      <c r="P490" s="72">
        <v>400.0</v>
      </c>
      <c r="Q490" s="72">
        <v>400.0</v>
      </c>
      <c r="R490" s="72">
        <v>600.0</v>
      </c>
      <c r="S490" s="43" t="s">
        <v>4234</v>
      </c>
      <c r="T490" s="39" t="s">
        <v>4161</v>
      </c>
      <c r="U490" s="38" t="s">
        <v>4162</v>
      </c>
      <c r="V490" s="38" t="s">
        <v>1938</v>
      </c>
      <c r="W490" s="38" t="s">
        <v>589</v>
      </c>
      <c r="X490" s="232">
        <v>270.0</v>
      </c>
      <c r="Y490" s="40">
        <v>7.0</v>
      </c>
      <c r="Z490" s="40">
        <v>1.45</v>
      </c>
      <c r="AA490" s="232" t="s">
        <v>590</v>
      </c>
      <c r="AB490" s="38" t="s">
        <v>93</v>
      </c>
      <c r="AC490" s="107" t="s">
        <v>4235</v>
      </c>
      <c r="AD490" s="38" t="s">
        <v>95</v>
      </c>
      <c r="AE490" s="75" t="s">
        <v>4163</v>
      </c>
      <c r="AF490" s="70" t="s">
        <v>4164</v>
      </c>
      <c r="AG490" s="38" t="s">
        <v>98</v>
      </c>
      <c r="AH490" s="38" t="s">
        <v>99</v>
      </c>
      <c r="AI490" s="44" t="s">
        <v>100</v>
      </c>
      <c r="AJ490" s="44">
        <v>0.0</v>
      </c>
      <c r="AK490" s="63" t="str">
        <f t="shared" si="78"/>
        <v>https://getfile.dokpub.com/yandex/get/https://disk.yandex.ru/d/sVMiodjE-AIHwg/v1.mp4</v>
      </c>
      <c r="AL490" s="46" t="s">
        <v>102</v>
      </c>
      <c r="AM490" s="46" t="s">
        <v>103</v>
      </c>
      <c r="AN490" s="46" t="s">
        <v>104</v>
      </c>
      <c r="AO490" s="46" t="s">
        <v>105</v>
      </c>
      <c r="AP490" s="46" t="s">
        <v>106</v>
      </c>
      <c r="AQ490" s="46">
        <f t="shared" si="48"/>
        <v>9450</v>
      </c>
      <c r="AR490" s="47">
        <f t="shared" si="49"/>
        <v>0.46</v>
      </c>
      <c r="AS490" s="46" t="s">
        <v>107</v>
      </c>
      <c r="AT490" s="46" t="s">
        <v>108</v>
      </c>
      <c r="AU490" s="46" t="s">
        <v>109</v>
      </c>
      <c r="AV490" s="46" t="s">
        <v>110</v>
      </c>
      <c r="AW490" s="46" t="s">
        <v>111</v>
      </c>
      <c r="AX490" s="48" t="s">
        <v>112</v>
      </c>
      <c r="AY490" s="49">
        <v>1520.0</v>
      </c>
      <c r="AZ490" s="49">
        <v>2104.0</v>
      </c>
      <c r="BA490" s="126">
        <f>BA483*7</f>
        <v>2520</v>
      </c>
      <c r="BB490" s="127">
        <v>50.0</v>
      </c>
      <c r="BC490" s="127">
        <v>80.0</v>
      </c>
      <c r="BD490" s="51">
        <v>0.2</v>
      </c>
      <c r="BE490" s="46">
        <f t="shared" si="83"/>
        <v>1645</v>
      </c>
      <c r="BF490" s="52"/>
      <c r="BG490" s="53">
        <f t="shared" si="84"/>
        <v>2410</v>
      </c>
      <c r="BH490" s="53">
        <f t="shared" si="52"/>
        <v>1826</v>
      </c>
      <c r="BI490" s="47">
        <f t="shared" si="85"/>
        <v>0.2930091185</v>
      </c>
      <c r="BJ490" s="47">
        <f t="shared" si="54"/>
        <v>0.222006079</v>
      </c>
      <c r="BK490" s="55">
        <f t="shared" si="55"/>
        <v>0.46</v>
      </c>
      <c r="BL490" s="56">
        <f t="shared" si="56"/>
        <v>9550</v>
      </c>
      <c r="BM490" s="57">
        <f t="shared" si="57"/>
        <v>0.3021989529</v>
      </c>
      <c r="BN490" s="46">
        <f t="shared" si="58"/>
        <v>96</v>
      </c>
      <c r="BO490" s="46">
        <v>25.0</v>
      </c>
      <c r="BP490" s="46">
        <v>7.0</v>
      </c>
      <c r="BQ490" s="47">
        <v>1.25</v>
      </c>
      <c r="BR490" s="46">
        <f t="shared" si="59"/>
        <v>862.5</v>
      </c>
      <c r="BS490" s="46">
        <f t="shared" si="60"/>
        <v>1241.5</v>
      </c>
      <c r="BT490" s="46" t="s">
        <v>2618</v>
      </c>
      <c r="BU490" s="65"/>
      <c r="BV490" s="59"/>
      <c r="BW490" s="59"/>
      <c r="BX490" s="60"/>
      <c r="BY490" s="61"/>
      <c r="BZ490" s="66"/>
      <c r="CA490" s="59"/>
      <c r="CB490" s="62"/>
      <c r="CC490" s="59"/>
    </row>
    <row r="491" ht="30.0" customHeight="1">
      <c r="A491" s="251"/>
      <c r="B491" s="94" t="s">
        <v>4236</v>
      </c>
      <c r="C491" s="95" t="s">
        <v>1407</v>
      </c>
      <c r="D491" s="29">
        <f>IF(C491="",1,0)</f>
        <v>0</v>
      </c>
      <c r="E491" s="97" t="s">
        <v>4237</v>
      </c>
      <c r="F491" s="140" t="s">
        <v>4238</v>
      </c>
      <c r="G491" s="158" t="s">
        <v>4239</v>
      </c>
      <c r="H491" s="33"/>
      <c r="I491" s="34">
        <v>0.35</v>
      </c>
      <c r="J491" s="35"/>
      <c r="K491" s="22" t="s">
        <v>4240</v>
      </c>
      <c r="L491" s="36" t="s">
        <v>84</v>
      </c>
      <c r="M491" s="36" t="s">
        <v>84</v>
      </c>
      <c r="N491" s="37" t="s">
        <v>584</v>
      </c>
      <c r="O491" s="72">
        <v>4750.0</v>
      </c>
      <c r="P491" s="72">
        <v>400.0</v>
      </c>
      <c r="Q491" s="72">
        <v>400.0</v>
      </c>
      <c r="R491" s="72">
        <v>600.0</v>
      </c>
      <c r="S491" s="43" t="s">
        <v>4241</v>
      </c>
      <c r="T491" s="39" t="s">
        <v>4161</v>
      </c>
      <c r="U491" s="38" t="s">
        <v>4162</v>
      </c>
      <c r="V491" s="38" t="s">
        <v>1938</v>
      </c>
      <c r="W491" s="38" t="s">
        <v>589</v>
      </c>
      <c r="X491" s="232">
        <v>270.0</v>
      </c>
      <c r="Y491" s="40">
        <v>10.0</v>
      </c>
      <c r="Z491" s="40">
        <v>1.45</v>
      </c>
      <c r="AA491" s="232" t="s">
        <v>590</v>
      </c>
      <c r="AB491" s="38" t="s">
        <v>93</v>
      </c>
      <c r="AC491" s="107" t="str">
        <f t="shared" ref="AC491:AC493" si="90">"https://getfile.dokpub.com/yandex/get/"&amp;S491&amp;"/1.jpg"&amp;", "&amp;"https://getfile.dokpub.com/yandex/get/"&amp;S491&amp;"/2.jpg"&amp;", "&amp;"https://getfile.dokpub.com/yandex/get/"&amp;S491&amp;"/3.jpg"&amp;", "&amp;"https://getfile.dokpub.com/yandex/get/"&amp;S491&amp;"/4.jpg"&amp;", "&amp;"https://getfile.dokpub.com/yandex/get/"&amp;S491&amp;"/5.jpg"</f>
        <v>https://getfile.dokpub.com/yandex/get/https://disk.yandex.ru/d/8W8cRvaN_eCCOA/1.jpg, https://getfile.dokpub.com/yandex/get/https://disk.yandex.ru/d/8W8cRvaN_eCCOA/2.jpg, https://getfile.dokpub.com/yandex/get/https://disk.yandex.ru/d/8W8cRvaN_eCCOA/3.jpg, https://getfile.dokpub.com/yandex/get/https://disk.yandex.ru/d/8W8cRvaN_eCCOA/4.jpg, https://getfile.dokpub.com/yandex/get/https://disk.yandex.ru/d/8W8cRvaN_eCCOA/5.jpg</v>
      </c>
      <c r="AD491" s="38" t="s">
        <v>95</v>
      </c>
      <c r="AE491" s="75" t="s">
        <v>4163</v>
      </c>
      <c r="AF491" s="70" t="s">
        <v>4164</v>
      </c>
      <c r="AG491" s="38" t="s">
        <v>98</v>
      </c>
      <c r="AH491" s="38" t="s">
        <v>99</v>
      </c>
      <c r="AI491" s="44" t="s">
        <v>100</v>
      </c>
      <c r="AJ491" s="44">
        <v>0.0</v>
      </c>
      <c r="AK491" s="63" t="str">
        <f t="shared" si="78"/>
        <v>https://getfile.dokpub.com/yandex/get/https://disk.yandex.ru/d/sVMiodjE-AIHwg/v1.mp4</v>
      </c>
      <c r="AL491" s="46" t="s">
        <v>786</v>
      </c>
      <c r="AM491" s="46" t="s">
        <v>103</v>
      </c>
      <c r="AN491" s="46" t="s">
        <v>104</v>
      </c>
      <c r="AO491" s="46" t="s">
        <v>105</v>
      </c>
      <c r="AP491" s="46" t="s">
        <v>106</v>
      </c>
      <c r="AQ491" s="46">
        <f t="shared" si="48"/>
        <v>0</v>
      </c>
      <c r="AR491" s="47">
        <f t="shared" si="49"/>
        <v>0.35</v>
      </c>
      <c r="AS491" s="46" t="s">
        <v>107</v>
      </c>
      <c r="AT491" s="46" t="s">
        <v>108</v>
      </c>
      <c r="AU491" s="46" t="s">
        <v>109</v>
      </c>
      <c r="AV491" s="46" t="s">
        <v>110</v>
      </c>
      <c r="AW491" s="46" t="s">
        <v>111</v>
      </c>
      <c r="AX491" s="48" t="s">
        <v>112</v>
      </c>
      <c r="AY491" s="49" t="s">
        <v>1413</v>
      </c>
      <c r="AZ491" s="49" t="s">
        <v>1413</v>
      </c>
      <c r="BA491" s="227">
        <f>BA483*10</f>
        <v>3600</v>
      </c>
      <c r="BB491" s="228">
        <v>100.0</v>
      </c>
      <c r="BC491" s="228">
        <v>100.0</v>
      </c>
      <c r="BD491" s="51">
        <v>0.2</v>
      </c>
      <c r="BE491" s="46">
        <f t="shared" si="83"/>
        <v>0</v>
      </c>
      <c r="BF491" s="52"/>
      <c r="BG491" s="46" t="str">
        <f t="shared" si="84"/>
        <v>#VALUE!</v>
      </c>
      <c r="BH491" s="46" t="str">
        <f t="shared" si="52"/>
        <v>#VALUE!</v>
      </c>
      <c r="BI491" s="47" t="str">
        <f t="shared" si="85"/>
        <v>#VALUE!</v>
      </c>
      <c r="BJ491" s="47" t="str">
        <f t="shared" si="54"/>
        <v>#VALUE!</v>
      </c>
      <c r="BK491" s="55">
        <f t="shared" si="55"/>
        <v>0.35</v>
      </c>
      <c r="BL491" s="56" t="str">
        <f t="shared" si="56"/>
        <v>#VALUE!</v>
      </c>
      <c r="BM491" s="57" t="str">
        <f t="shared" si="57"/>
        <v>#VALUE!</v>
      </c>
      <c r="BN491" s="46">
        <f t="shared" si="58"/>
        <v>96</v>
      </c>
      <c r="BO491" s="46">
        <v>25.0</v>
      </c>
      <c r="BP491" s="46">
        <v>7.0</v>
      </c>
      <c r="BQ491" s="47">
        <v>1.25</v>
      </c>
      <c r="BR491" s="46">
        <f t="shared" si="59"/>
        <v>862.5</v>
      </c>
      <c r="BS491" s="46" t="str">
        <f t="shared" si="60"/>
        <v>#VALUE!</v>
      </c>
      <c r="BT491" s="46" t="s">
        <v>3090</v>
      </c>
      <c r="BU491" s="65"/>
      <c r="BV491" s="59"/>
      <c r="BW491" s="59"/>
      <c r="BX491" s="60"/>
      <c r="BY491" s="61"/>
      <c r="BZ491" s="66"/>
      <c r="CA491" s="59"/>
      <c r="CB491" s="62"/>
      <c r="CC491" s="59"/>
    </row>
    <row r="492" ht="30.0" customHeight="1">
      <c r="A492" s="28"/>
      <c r="B492" s="136" t="s">
        <v>4242</v>
      </c>
      <c r="C492" s="68"/>
      <c r="D492" s="29">
        <f t="shared" ref="D492:D501" si="91">IF(C492="",50,0)</f>
        <v>50</v>
      </c>
      <c r="E492" s="252" t="s">
        <v>4243</v>
      </c>
      <c r="F492" s="140" t="s">
        <v>4244</v>
      </c>
      <c r="G492" s="105" t="s">
        <v>4245</v>
      </c>
      <c r="H492" s="33">
        <v>560.0</v>
      </c>
      <c r="I492" s="34">
        <v>0.33999999999999997</v>
      </c>
      <c r="J492" s="35">
        <f t="shared" ref="J492:J516" si="92">ROUND(H492*(1-I492),0)</f>
        <v>370</v>
      </c>
      <c r="K492" s="22" t="s">
        <v>4246</v>
      </c>
      <c r="L492" s="253" t="s">
        <v>4247</v>
      </c>
      <c r="M492" s="253" t="s">
        <v>4247</v>
      </c>
      <c r="N492" s="37" t="s">
        <v>85</v>
      </c>
      <c r="O492" s="38">
        <v>100.0</v>
      </c>
      <c r="P492" s="38">
        <v>160.0</v>
      </c>
      <c r="Q492" s="38">
        <v>50.0</v>
      </c>
      <c r="R492" s="38">
        <v>160.0</v>
      </c>
      <c r="S492" s="70" t="s">
        <v>4248</v>
      </c>
      <c r="T492" s="70" t="s">
        <v>4249</v>
      </c>
      <c r="U492" s="38" t="s">
        <v>1645</v>
      </c>
      <c r="V492" s="38" t="s">
        <v>392</v>
      </c>
      <c r="W492" s="38" t="s">
        <v>4250</v>
      </c>
      <c r="X492" s="164">
        <v>405.0</v>
      </c>
      <c r="Y492" s="40">
        <v>1.5</v>
      </c>
      <c r="Z492" s="38">
        <v>0.12</v>
      </c>
      <c r="AA492" s="38" t="s">
        <v>92</v>
      </c>
      <c r="AB492" s="38" t="s">
        <v>93</v>
      </c>
      <c r="AC492" s="107" t="str">
        <f t="shared" si="90"/>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AD492" s="38" t="s">
        <v>95</v>
      </c>
      <c r="AE492" s="85" t="s">
        <v>4251</v>
      </c>
      <c r="AF492" s="38"/>
      <c r="AG492" s="38" t="s">
        <v>98</v>
      </c>
      <c r="AH492" s="38" t="s">
        <v>99</v>
      </c>
      <c r="AI492" s="44" t="s">
        <v>100</v>
      </c>
      <c r="AJ492" s="44">
        <v>0.0</v>
      </c>
      <c r="AK492" s="254" t="s">
        <v>4252</v>
      </c>
      <c r="AL492" s="46" t="s">
        <v>2635</v>
      </c>
      <c r="AM492" s="46" t="s">
        <v>103</v>
      </c>
      <c r="AN492" s="46" t="s">
        <v>104</v>
      </c>
      <c r="AO492" s="46" t="s">
        <v>105</v>
      </c>
      <c r="AP492" s="46" t="s">
        <v>106</v>
      </c>
      <c r="AQ492" s="46">
        <f t="shared" si="48"/>
        <v>471</v>
      </c>
      <c r="AR492" s="47">
        <f t="shared" si="49"/>
        <v>0.16</v>
      </c>
      <c r="AS492" s="46" t="s">
        <v>107</v>
      </c>
      <c r="AT492" s="46" t="s">
        <v>108</v>
      </c>
      <c r="AU492" s="46" t="s">
        <v>109</v>
      </c>
      <c r="AV492" s="46" t="s">
        <v>110</v>
      </c>
      <c r="AW492" s="46" t="s">
        <v>111</v>
      </c>
      <c r="AX492" s="48" t="s">
        <v>112</v>
      </c>
      <c r="AY492" s="49">
        <v>77.0</v>
      </c>
      <c r="AZ492" s="49">
        <v>133.0</v>
      </c>
      <c r="BA492" s="86">
        <f>IFERROR(__xludf.DUMMYFUNCTION("IMPORTRANGE(""https://docs.google.com/spreadsheets/d/1K9FdSDDcIaIccULM3XeD8ehMwbjQB3kapl3RppOhYx4/edit?usp=sharing"",""R29"")"),90.72)</f>
        <v>90.72</v>
      </c>
      <c r="BB492" s="46">
        <v>10.0</v>
      </c>
      <c r="BC492" s="46">
        <v>10.0</v>
      </c>
      <c r="BD492" s="51">
        <v>0.2</v>
      </c>
      <c r="BE492" s="46">
        <f t="shared" si="83"/>
        <v>74</v>
      </c>
      <c r="BF492" s="52"/>
      <c r="BG492" s="53">
        <f>$J492-$AY492-$BA492-$BB492-$BC492-$BE492-$BF492</f>
        <v>108.28</v>
      </c>
      <c r="BH492" s="53">
        <f t="shared" si="52"/>
        <v>52.28</v>
      </c>
      <c r="BI492" s="47">
        <f>$BG492/$J492</f>
        <v>0.2926486486</v>
      </c>
      <c r="BJ492" s="47">
        <f t="shared" si="54"/>
        <v>0.1412972973</v>
      </c>
      <c r="BK492" s="55">
        <f t="shared" si="55"/>
        <v>0.16</v>
      </c>
      <c r="BL492" s="56">
        <f t="shared" si="56"/>
        <v>474</v>
      </c>
      <c r="BM492" s="57">
        <f t="shared" si="57"/>
        <v>0.2858227848</v>
      </c>
      <c r="BN492" s="46">
        <f t="shared" si="58"/>
        <v>1.28</v>
      </c>
      <c r="BO492" s="46">
        <v>25.0</v>
      </c>
      <c r="BP492" s="46">
        <v>7.0</v>
      </c>
      <c r="BQ492" s="47">
        <v>1.25</v>
      </c>
      <c r="BR492" s="46">
        <f t="shared" si="59"/>
        <v>40</v>
      </c>
      <c r="BS492" s="46">
        <f t="shared" si="60"/>
        <v>93</v>
      </c>
      <c r="BT492" s="46" t="s">
        <v>4253</v>
      </c>
      <c r="BU492" s="124"/>
      <c r="BV492" s="125" t="str">
        <f>IFERROR(__xludf.DUMMYFUNCTION("IMPORTRANGE(""https://docs.google.com/spreadsheets/d/1K9FdSDDcIaIccULM3XeD8ehMwbjQB3kapl3RppOhYx4/edit?usp=sharing"",""B29"")"),"ИД-61")</f>
        <v>ИД-61</v>
      </c>
      <c r="BW492" s="59"/>
      <c r="BX492" s="60"/>
      <c r="BY492" s="61" t="str">
        <f t="shared" ref="BY492:BY504" si="93">"https://getfile.dokpub.com/yandex/get/"&amp;S492&amp;"/1.jpg"&amp;", "&amp;"https://getfile.dokpub.com/yandex/get/"&amp;S492&amp;"/2.jpg"&amp;", "&amp;"https://getfile.dokpub.com/yandex/get/"&amp;S492&amp;"/3.jpg"&amp;", "&amp;"https://getfile.dokpub.com/yandex/get/"&amp;S492&amp;"/4.jpg"&amp;", "&amp;"https://getfile.dokpub.com/yandex/get/"&amp;S492&amp;"/5.jpg"</f>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BZ492" s="246" t="s">
        <v>4254</v>
      </c>
      <c r="CA492" s="59" t="s">
        <v>4255</v>
      </c>
      <c r="CB492" s="62"/>
      <c r="CC492" s="59"/>
    </row>
    <row r="493" ht="30.0" customHeight="1">
      <c r="A493" s="28"/>
      <c r="B493" s="136" t="s">
        <v>4256</v>
      </c>
      <c r="C493" s="68" t="str">
        <f>IF('Стоп-лист'!D$14 = "стоп", "стоп" , "")</f>
        <v/>
      </c>
      <c r="D493" s="29">
        <f t="shared" si="91"/>
        <v>50</v>
      </c>
      <c r="E493" s="252" t="s">
        <v>4257</v>
      </c>
      <c r="F493" s="104" t="s">
        <v>4258</v>
      </c>
      <c r="G493" s="105" t="s">
        <v>4259</v>
      </c>
      <c r="H493" s="33">
        <v>560.0</v>
      </c>
      <c r="I493" s="34">
        <v>0.33999999999999997</v>
      </c>
      <c r="J493" s="35">
        <f t="shared" si="92"/>
        <v>370</v>
      </c>
      <c r="K493" s="22" t="s">
        <v>4260</v>
      </c>
      <c r="L493" s="253" t="s">
        <v>4247</v>
      </c>
      <c r="M493" s="253" t="s">
        <v>4247</v>
      </c>
      <c r="N493" s="37" t="s">
        <v>85</v>
      </c>
      <c r="O493" s="38">
        <v>100.0</v>
      </c>
      <c r="P493" s="38">
        <v>160.0</v>
      </c>
      <c r="Q493" s="38">
        <v>50.0</v>
      </c>
      <c r="R493" s="38">
        <v>160.0</v>
      </c>
      <c r="S493" s="39" t="s">
        <v>4261</v>
      </c>
      <c r="T493" s="70" t="s">
        <v>4262</v>
      </c>
      <c r="U493" s="38" t="s">
        <v>2895</v>
      </c>
      <c r="V493" s="38" t="s">
        <v>914</v>
      </c>
      <c r="W493" s="38" t="s">
        <v>4250</v>
      </c>
      <c r="X493" s="164">
        <v>405.0</v>
      </c>
      <c r="Y493" s="40">
        <v>1.5</v>
      </c>
      <c r="Z493" s="38">
        <v>0.12</v>
      </c>
      <c r="AA493" s="38" t="s">
        <v>92</v>
      </c>
      <c r="AB493" s="38" t="s">
        <v>93</v>
      </c>
      <c r="AC493" s="107" t="str">
        <f t="shared" si="90"/>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AD493" s="38" t="s">
        <v>95</v>
      </c>
      <c r="AE493" s="84" t="s">
        <v>4263</v>
      </c>
      <c r="AF493" s="38"/>
      <c r="AG493" s="38" t="s">
        <v>98</v>
      </c>
      <c r="AH493" s="38" t="s">
        <v>99</v>
      </c>
      <c r="AI493" s="44" t="s">
        <v>100</v>
      </c>
      <c r="AJ493" s="44">
        <v>0.0</v>
      </c>
      <c r="AK493" s="63" t="str">
        <f t="shared" ref="AK493:AK613" si="94">"https://getfile.dokpub.com/yandex/get/"&amp;AE493&amp;"/v1.mp4"</f>
        <v>https://getfile.dokpub.com/yandex/get/https://disk.yandex.ru/d/bPMywJ2QNIHFpw/v1.mp4</v>
      </c>
      <c r="AL493" s="46" t="s">
        <v>2635</v>
      </c>
      <c r="AM493" s="46" t="s">
        <v>103</v>
      </c>
      <c r="AN493" s="46" t="s">
        <v>104</v>
      </c>
      <c r="AO493" s="46" t="s">
        <v>105</v>
      </c>
      <c r="AP493" s="46" t="s">
        <v>106</v>
      </c>
      <c r="AQ493" s="46">
        <f t="shared" si="48"/>
        <v>471</v>
      </c>
      <c r="AR493" s="47">
        <f t="shared" si="49"/>
        <v>0.16</v>
      </c>
      <c r="AS493" s="46" t="s">
        <v>107</v>
      </c>
      <c r="AT493" s="46" t="s">
        <v>108</v>
      </c>
      <c r="AU493" s="46" t="s">
        <v>109</v>
      </c>
      <c r="AV493" s="46" t="s">
        <v>110</v>
      </c>
      <c r="AW493" s="46" t="s">
        <v>111</v>
      </c>
      <c r="AX493" s="48" t="s">
        <v>155</v>
      </c>
      <c r="AY493" s="49">
        <v>78.0</v>
      </c>
      <c r="AZ493" s="49">
        <v>134.0</v>
      </c>
      <c r="BA493" s="86">
        <f>IFERROR(__xludf.DUMMYFUNCTION("IMPORTRANGE(""https://docs.google.com/spreadsheets/d/1K9FdSDDcIaIccULM3XeD8ehMwbjQB3kapl3RppOhYx4/edit?usp=sharing"",""R27"")"),90.72)</f>
        <v>90.72</v>
      </c>
      <c r="BB493" s="46">
        <v>10.0</v>
      </c>
      <c r="BC493" s="46">
        <v>10.0</v>
      </c>
      <c r="BD493" s="51">
        <v>0.2</v>
      </c>
      <c r="BE493" s="46">
        <f t="shared" si="83"/>
        <v>74</v>
      </c>
      <c r="BF493" s="52"/>
      <c r="BG493" s="53">
        <f t="shared" ref="BG493:BG516" si="95">J493-AY493-BA493-BB493-BC493-BE493-BF493</f>
        <v>107.28</v>
      </c>
      <c r="BH493" s="53">
        <f t="shared" si="52"/>
        <v>51.28</v>
      </c>
      <c r="BI493" s="47">
        <f t="shared" ref="BI493:BI516" si="96">BG493/J493</f>
        <v>0.2899459459</v>
      </c>
      <c r="BJ493" s="47">
        <f t="shared" si="54"/>
        <v>0.1385945946</v>
      </c>
      <c r="BK493" s="55">
        <f t="shared" si="55"/>
        <v>0.16</v>
      </c>
      <c r="BL493" s="56">
        <f t="shared" si="56"/>
        <v>475</v>
      </c>
      <c r="BM493" s="57">
        <f t="shared" si="57"/>
        <v>0.2848</v>
      </c>
      <c r="BN493" s="46">
        <f t="shared" si="58"/>
        <v>1.28</v>
      </c>
      <c r="BO493" s="46">
        <v>25.0</v>
      </c>
      <c r="BP493" s="46">
        <v>7.0</v>
      </c>
      <c r="BQ493" s="47">
        <v>1.25</v>
      </c>
      <c r="BR493" s="46">
        <f t="shared" si="59"/>
        <v>40</v>
      </c>
      <c r="BS493" s="46">
        <f t="shared" si="60"/>
        <v>94</v>
      </c>
      <c r="BT493" s="46" t="s">
        <v>4253</v>
      </c>
      <c r="BU493" s="124"/>
      <c r="BV493" s="125" t="str">
        <f>IFERROR(__xludf.DUMMYFUNCTION("IMPORTRANGE(""https://docs.google.com/spreadsheets/d/1K9FdSDDcIaIccULM3XeD8ehMwbjQB3kapl3RppOhYx4/edit?usp=sharing"",""B27"")"),"ИД-31")</f>
        <v>ИД-31</v>
      </c>
      <c r="BW493" s="59"/>
      <c r="BX493" s="60"/>
      <c r="BY493" s="61" t="str">
        <f t="shared" si="93"/>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BZ493" s="246" t="s">
        <v>4264</v>
      </c>
      <c r="CA493" s="59" t="s">
        <v>4265</v>
      </c>
      <c r="CB493" s="62"/>
      <c r="CC493" s="59"/>
    </row>
    <row r="494" ht="30.0" customHeight="1">
      <c r="A494" s="28"/>
      <c r="B494" s="136" t="s">
        <v>4266</v>
      </c>
      <c r="C494" s="68" t="str">
        <f>IF('Стоп-лист'!D$18 = "стоп", "стоп" , "")</f>
        <v>стоп</v>
      </c>
      <c r="D494" s="29">
        <f t="shared" si="91"/>
        <v>0</v>
      </c>
      <c r="E494" s="252" t="s">
        <v>4267</v>
      </c>
      <c r="F494" s="104" t="s">
        <v>4268</v>
      </c>
      <c r="G494" s="105" t="s">
        <v>4269</v>
      </c>
      <c r="H494" s="33">
        <v>560.0</v>
      </c>
      <c r="I494" s="34">
        <v>0.33999999999999997</v>
      </c>
      <c r="J494" s="35">
        <f t="shared" si="92"/>
        <v>370</v>
      </c>
      <c r="K494" s="22" t="s">
        <v>4270</v>
      </c>
      <c r="L494" s="253" t="s">
        <v>4247</v>
      </c>
      <c r="M494" s="253" t="s">
        <v>4247</v>
      </c>
      <c r="N494" s="37" t="s">
        <v>85</v>
      </c>
      <c r="O494" s="38">
        <v>100.0</v>
      </c>
      <c r="P494" s="38">
        <v>160.0</v>
      </c>
      <c r="Q494" s="38">
        <v>50.0</v>
      </c>
      <c r="R494" s="38">
        <v>160.0</v>
      </c>
      <c r="S494" s="39" t="s">
        <v>4271</v>
      </c>
      <c r="T494" s="70" t="s">
        <v>4272</v>
      </c>
      <c r="U494" s="38" t="s">
        <v>3233</v>
      </c>
      <c r="V494" s="38" t="s">
        <v>2225</v>
      </c>
      <c r="W494" s="38" t="s">
        <v>4250</v>
      </c>
      <c r="X494" s="164">
        <v>405.0</v>
      </c>
      <c r="Y494" s="40">
        <v>1.5</v>
      </c>
      <c r="Z494" s="38">
        <v>0.12</v>
      </c>
      <c r="AA494" s="38" t="s">
        <v>92</v>
      </c>
      <c r="AB494" s="38" t="s">
        <v>93</v>
      </c>
      <c r="AC494" s="107" t="str">
        <f>"https://getfile.dokpub.com/yandex/get/"&amp;S494&amp;"/1.jpg"&amp;", "&amp;"https://getfile.dokpub.com/yandex/get/"&amp;S494&amp;"/2.jpg"&amp;", "&amp;"https://getfile.dokpub.com/yandex/get/"&amp;S494&amp;"/3.jpg"&amp;", "&amp;"https://getfile.dokpub.com/yandex/get/"&amp;S494&amp;"/4.jpg"&amp;""</f>
        <v>https://getfile.dokpub.com/yandex/get/https://disk.yandex.ru/d/WRcf3dkDpHcvBg/1.jpg, https://getfile.dokpub.com/yandex/get/https://disk.yandex.ru/d/WRcf3dkDpHcvBg/2.jpg, https://getfile.dokpub.com/yandex/get/https://disk.yandex.ru/d/WRcf3dkDpHcvBg/3.jpg, https://getfile.dokpub.com/yandex/get/https://disk.yandex.ru/d/WRcf3dkDpHcvBg/4.jpg</v>
      </c>
      <c r="AD494" s="38" t="s">
        <v>95</v>
      </c>
      <c r="AE494" s="84" t="s">
        <v>4273</v>
      </c>
      <c r="AF494" s="38"/>
      <c r="AG494" s="38" t="s">
        <v>98</v>
      </c>
      <c r="AH494" s="38" t="s">
        <v>99</v>
      </c>
      <c r="AI494" s="44" t="s">
        <v>100</v>
      </c>
      <c r="AJ494" s="44">
        <v>0.0</v>
      </c>
      <c r="AK494" s="63" t="str">
        <f t="shared" si="94"/>
        <v>https://getfile.dokpub.com/yandex/get/https://disk.yandex.ru/d/UHO1y2StSC2gsg/v1.mp4</v>
      </c>
      <c r="AL494" s="46" t="s">
        <v>2635</v>
      </c>
      <c r="AM494" s="46" t="s">
        <v>103</v>
      </c>
      <c r="AN494" s="46" t="s">
        <v>104</v>
      </c>
      <c r="AO494" s="46" t="s">
        <v>105</v>
      </c>
      <c r="AP494" s="46" t="s">
        <v>106</v>
      </c>
      <c r="AQ494" s="46">
        <f t="shared" si="48"/>
        <v>471</v>
      </c>
      <c r="AR494" s="47">
        <f t="shared" si="49"/>
        <v>0.16</v>
      </c>
      <c r="AS494" s="46" t="s">
        <v>107</v>
      </c>
      <c r="AT494" s="46" t="s">
        <v>108</v>
      </c>
      <c r="AU494" s="46" t="s">
        <v>109</v>
      </c>
      <c r="AV494" s="46" t="s">
        <v>110</v>
      </c>
      <c r="AW494" s="46" t="s">
        <v>111</v>
      </c>
      <c r="AX494" s="48" t="s">
        <v>155</v>
      </c>
      <c r="AY494" s="49">
        <v>77.0</v>
      </c>
      <c r="AZ494" s="49">
        <v>133.0</v>
      </c>
      <c r="BA494" s="86">
        <f>IFERROR(__xludf.DUMMYFUNCTION("IMPORTRANGE(""https://docs.google.com/spreadsheets/d/1K9FdSDDcIaIccULM3XeD8ehMwbjQB3kapl3RppOhYx4/edit?usp=sharing"",""R31"")"),90.72)</f>
        <v>90.72</v>
      </c>
      <c r="BB494" s="46">
        <v>10.0</v>
      </c>
      <c r="BC494" s="46">
        <v>10.0</v>
      </c>
      <c r="BD494" s="51">
        <v>0.2</v>
      </c>
      <c r="BE494" s="46">
        <f t="shared" si="83"/>
        <v>74</v>
      </c>
      <c r="BF494" s="52"/>
      <c r="BG494" s="53">
        <f t="shared" si="95"/>
        <v>108.28</v>
      </c>
      <c r="BH494" s="53">
        <f t="shared" si="52"/>
        <v>52.28</v>
      </c>
      <c r="BI494" s="47">
        <f t="shared" si="96"/>
        <v>0.2926486486</v>
      </c>
      <c r="BJ494" s="47">
        <f t="shared" si="54"/>
        <v>0.1412972973</v>
      </c>
      <c r="BK494" s="55">
        <f t="shared" si="55"/>
        <v>0.16</v>
      </c>
      <c r="BL494" s="56">
        <f t="shared" si="56"/>
        <v>474</v>
      </c>
      <c r="BM494" s="57">
        <f t="shared" si="57"/>
        <v>0.2858227848</v>
      </c>
      <c r="BN494" s="46">
        <f t="shared" si="58"/>
        <v>1.28</v>
      </c>
      <c r="BO494" s="46">
        <v>25.0</v>
      </c>
      <c r="BP494" s="46">
        <v>7.0</v>
      </c>
      <c r="BQ494" s="47">
        <v>1.25</v>
      </c>
      <c r="BR494" s="46">
        <f t="shared" si="59"/>
        <v>40</v>
      </c>
      <c r="BS494" s="46">
        <f t="shared" si="60"/>
        <v>93</v>
      </c>
      <c r="BT494" s="46" t="s">
        <v>4253</v>
      </c>
      <c r="BU494" s="124"/>
      <c r="BV494" s="125" t="str">
        <f>IFERROR(__xludf.DUMMYFUNCTION("IMPORTRANGE(""https://docs.google.com/spreadsheets/d/1K9FdSDDcIaIccULM3XeD8ehMwbjQB3kapl3RppOhYx4/edit?usp=sharing"",""B31"")"),"ИД-121")</f>
        <v>ИД-121</v>
      </c>
      <c r="BW494" s="59"/>
      <c r="BX494" s="60"/>
      <c r="BY494" s="61" t="str">
        <f t="shared" si="93"/>
        <v>https://getfile.dokpub.com/yandex/get/https://disk.yandex.ru/d/WRcf3dkDpHcvBg/1.jpg, https://getfile.dokpub.com/yandex/get/https://disk.yandex.ru/d/WRcf3dkDpHcvBg/2.jpg, https://getfile.dokpub.com/yandex/get/https://disk.yandex.ru/d/WRcf3dkDpHcvBg/3.jpg, https://getfile.dokpub.com/yandex/get/https://disk.yandex.ru/d/WRcf3dkDpHcvBg/4.jpg, https://getfile.dokpub.com/yandex/get/https://disk.yandex.ru/d/WRcf3dkDpHcvBg/5.jpg</v>
      </c>
      <c r="BZ494" s="66" t="s">
        <v>4274</v>
      </c>
      <c r="CA494" s="59" t="s">
        <v>4275</v>
      </c>
      <c r="CB494" s="62"/>
      <c r="CC494" s="59"/>
    </row>
    <row r="495" ht="30.0" customHeight="1">
      <c r="A495" s="28"/>
      <c r="B495" s="136" t="s">
        <v>4276</v>
      </c>
      <c r="C495" s="68" t="str">
        <f>IF('Стоп-лист'!D$13 = "стоп", "стоп" , "")</f>
        <v>стоп</v>
      </c>
      <c r="D495" s="29">
        <f t="shared" si="91"/>
        <v>0</v>
      </c>
      <c r="E495" s="252" t="s">
        <v>4277</v>
      </c>
      <c r="F495" s="140" t="s">
        <v>4278</v>
      </c>
      <c r="G495" s="105" t="s">
        <v>4279</v>
      </c>
      <c r="H495" s="33">
        <v>560.0</v>
      </c>
      <c r="I495" s="34">
        <v>0.35</v>
      </c>
      <c r="J495" s="35">
        <f t="shared" si="92"/>
        <v>364</v>
      </c>
      <c r="K495" s="22" t="s">
        <v>4280</v>
      </c>
      <c r="L495" s="253" t="s">
        <v>4247</v>
      </c>
      <c r="M495" s="253" t="s">
        <v>4247</v>
      </c>
      <c r="N495" s="37" t="s">
        <v>85</v>
      </c>
      <c r="O495" s="38">
        <v>100.0</v>
      </c>
      <c r="P495" s="38">
        <v>160.0</v>
      </c>
      <c r="Q495" s="38">
        <v>50.0</v>
      </c>
      <c r="R495" s="38">
        <v>160.0</v>
      </c>
      <c r="S495" s="70" t="s">
        <v>4281</v>
      </c>
      <c r="T495" s="70" t="s">
        <v>4282</v>
      </c>
      <c r="U495" s="38" t="s">
        <v>3789</v>
      </c>
      <c r="V495" s="38" t="s">
        <v>2277</v>
      </c>
      <c r="W495" s="38" t="s">
        <v>4250</v>
      </c>
      <c r="X495" s="164">
        <v>395.0</v>
      </c>
      <c r="Y495" s="40">
        <v>1.5</v>
      </c>
      <c r="Z495" s="38" t="s">
        <v>4283</v>
      </c>
      <c r="AA495" s="38" t="s">
        <v>92</v>
      </c>
      <c r="AB495" s="38" t="s">
        <v>93</v>
      </c>
      <c r="AC495" s="107" t="s">
        <v>4284</v>
      </c>
      <c r="AD495" s="38" t="s">
        <v>95</v>
      </c>
      <c r="AE495" s="75" t="s">
        <v>4285</v>
      </c>
      <c r="AF495" s="38"/>
      <c r="AG495" s="38" t="s">
        <v>98</v>
      </c>
      <c r="AH495" s="38" t="s">
        <v>99</v>
      </c>
      <c r="AI495" s="44" t="s">
        <v>100</v>
      </c>
      <c r="AJ495" s="44">
        <v>0.0</v>
      </c>
      <c r="AK495" s="63" t="str">
        <f t="shared" si="94"/>
        <v>https://getfile.dokpub.com/yandex/get/https://disk.yandex.ru/d/TtIDqBx3x14jIA/v1.mp4</v>
      </c>
      <c r="AL495" s="46" t="s">
        <v>2635</v>
      </c>
      <c r="AM495" s="46" t="s">
        <v>103</v>
      </c>
      <c r="AN495" s="46" t="s">
        <v>104</v>
      </c>
      <c r="AO495" s="46" t="s">
        <v>105</v>
      </c>
      <c r="AP495" s="46" t="s">
        <v>106</v>
      </c>
      <c r="AQ495" s="46">
        <f t="shared" si="48"/>
        <v>465</v>
      </c>
      <c r="AR495" s="47">
        <f t="shared" si="49"/>
        <v>0.17</v>
      </c>
      <c r="AS495" s="46" t="s">
        <v>107</v>
      </c>
      <c r="AT495" s="46" t="s">
        <v>108</v>
      </c>
      <c r="AU495" s="46" t="s">
        <v>109</v>
      </c>
      <c r="AV495" s="46" t="s">
        <v>110</v>
      </c>
      <c r="AW495" s="46" t="s">
        <v>111</v>
      </c>
      <c r="AX495" s="48" t="s">
        <v>155</v>
      </c>
      <c r="AY495" s="49">
        <v>77.0</v>
      </c>
      <c r="AZ495" s="49">
        <v>133.0</v>
      </c>
      <c r="BA495" s="86">
        <f>IFERROR(__xludf.DUMMYFUNCTION("IMPORTRANGE(""https://docs.google.com/spreadsheets/d/1K9FdSDDcIaIccULM3XeD8ehMwbjQB3kapl3RppOhYx4/edit?usp=sharing"",""R26"")"),87.11999999999999)</f>
        <v>87.12</v>
      </c>
      <c r="BB495" s="46">
        <v>10.0</v>
      </c>
      <c r="BC495" s="46">
        <v>10.0</v>
      </c>
      <c r="BD495" s="51">
        <v>0.2</v>
      </c>
      <c r="BE495" s="46">
        <f t="shared" si="83"/>
        <v>72.8</v>
      </c>
      <c r="BF495" s="52"/>
      <c r="BG495" s="53">
        <f t="shared" si="95"/>
        <v>107.08</v>
      </c>
      <c r="BH495" s="53">
        <f t="shared" si="52"/>
        <v>51.08</v>
      </c>
      <c r="BI495" s="47">
        <f t="shared" si="96"/>
        <v>0.2941758242</v>
      </c>
      <c r="BJ495" s="47">
        <f t="shared" si="54"/>
        <v>0.1403296703</v>
      </c>
      <c r="BK495" s="55">
        <f t="shared" si="55"/>
        <v>0.17</v>
      </c>
      <c r="BL495" s="56">
        <f t="shared" si="56"/>
        <v>467</v>
      </c>
      <c r="BM495" s="57">
        <f t="shared" si="57"/>
        <v>0.2858244111</v>
      </c>
      <c r="BN495" s="46">
        <f t="shared" si="58"/>
        <v>1.28</v>
      </c>
      <c r="BO495" s="46">
        <v>25.0</v>
      </c>
      <c r="BP495" s="46">
        <v>7.0</v>
      </c>
      <c r="BQ495" s="47">
        <v>1.25</v>
      </c>
      <c r="BR495" s="46">
        <f t="shared" si="59"/>
        <v>40</v>
      </c>
      <c r="BS495" s="46">
        <f t="shared" si="60"/>
        <v>93</v>
      </c>
      <c r="BT495" s="46" t="s">
        <v>4253</v>
      </c>
      <c r="BU495" s="124"/>
      <c r="BV495" s="125" t="str">
        <f>IFERROR(__xludf.DUMMYFUNCTION("IMPORTRANGE(""https://docs.google.com/spreadsheets/d/1K9FdSDDcIaIccULM3XeD8ehMwbjQB3kapl3RppOhYx4/edit?usp=sharing"",""B26"")"),"ИД-21")</f>
        <v>ИД-21</v>
      </c>
      <c r="BW495" s="59"/>
      <c r="BX495" s="60"/>
      <c r="BY495" s="61" t="str">
        <f t="shared" si="93"/>
        <v>https://getfile.dokpub.com/yandex/get/https://disk.yandex.ru/d/JGOTjqi9YpDI2w/1.jpg, https://getfile.dokpub.com/yandex/get/https://disk.yandex.ru/d/JGOTjqi9YpDI2w/2.jpg, https://getfile.dokpub.com/yandex/get/https://disk.yandex.ru/d/JGOTjqi9YpDI2w/3.jpg, https://getfile.dokpub.com/yandex/get/https://disk.yandex.ru/d/JGOTjqi9YpDI2w/4.jpg, https://getfile.dokpub.com/yandex/get/https://disk.yandex.ru/d/JGOTjqi9YpDI2w/5.jpg</v>
      </c>
      <c r="BZ495" s="246" t="s">
        <v>4286</v>
      </c>
      <c r="CA495" s="59" t="s">
        <v>4287</v>
      </c>
      <c r="CB495" s="62"/>
      <c r="CC495" s="59"/>
    </row>
    <row r="496" ht="30.0" customHeight="1">
      <c r="A496" s="28"/>
      <c r="B496" s="136" t="s">
        <v>4288</v>
      </c>
      <c r="C496" s="68" t="str">
        <f>IF('Стоп-лист'!D$24 = "стоп", "стоп" , "")</f>
        <v/>
      </c>
      <c r="D496" s="29">
        <f t="shared" si="91"/>
        <v>50</v>
      </c>
      <c r="E496" s="252" t="s">
        <v>4289</v>
      </c>
      <c r="F496" s="140" t="s">
        <v>4290</v>
      </c>
      <c r="G496" s="106" t="s">
        <v>4291</v>
      </c>
      <c r="H496" s="33">
        <v>480.0</v>
      </c>
      <c r="I496" s="34">
        <v>0.41</v>
      </c>
      <c r="J496" s="35">
        <f t="shared" si="92"/>
        <v>283</v>
      </c>
      <c r="K496" s="22" t="s">
        <v>4292</v>
      </c>
      <c r="L496" s="253" t="s">
        <v>4247</v>
      </c>
      <c r="M496" s="253" t="s">
        <v>4247</v>
      </c>
      <c r="N496" s="37" t="s">
        <v>584</v>
      </c>
      <c r="O496" s="38">
        <v>85.0</v>
      </c>
      <c r="P496" s="38">
        <v>160.0</v>
      </c>
      <c r="Q496" s="38">
        <v>50.0</v>
      </c>
      <c r="R496" s="38">
        <v>160.0</v>
      </c>
      <c r="S496" s="39" t="s">
        <v>4293</v>
      </c>
      <c r="T496" s="70" t="s">
        <v>4294</v>
      </c>
      <c r="U496" s="38" t="s">
        <v>913</v>
      </c>
      <c r="V496" s="38" t="s">
        <v>914</v>
      </c>
      <c r="W496" s="38" t="s">
        <v>4250</v>
      </c>
      <c r="X496" s="232">
        <v>260.0</v>
      </c>
      <c r="Y496" s="40">
        <v>1.5</v>
      </c>
      <c r="Z496" s="38" t="s">
        <v>4283</v>
      </c>
      <c r="AA496" s="232" t="s">
        <v>590</v>
      </c>
      <c r="AB496" s="38" t="s">
        <v>93</v>
      </c>
      <c r="AC496" s="45" t="s">
        <v>4295</v>
      </c>
      <c r="AD496" s="38" t="s">
        <v>95</v>
      </c>
      <c r="AE496" s="46"/>
      <c r="AF496" s="38"/>
      <c r="AG496" s="38" t="s">
        <v>98</v>
      </c>
      <c r="AH496" s="38" t="s">
        <v>99</v>
      </c>
      <c r="AI496" s="44" t="s">
        <v>100</v>
      </c>
      <c r="AJ496" s="44">
        <v>0.0</v>
      </c>
      <c r="AK496" s="63" t="str">
        <f t="shared" si="94"/>
        <v>https://getfile.dokpub.com/yandex/get//v1.mp4</v>
      </c>
      <c r="AL496" s="46" t="s">
        <v>2635</v>
      </c>
      <c r="AM496" s="46" t="s">
        <v>103</v>
      </c>
      <c r="AN496" s="46" t="s">
        <v>104</v>
      </c>
      <c r="AO496" s="46" t="s">
        <v>105</v>
      </c>
      <c r="AP496" s="46" t="s">
        <v>106</v>
      </c>
      <c r="AQ496" s="46">
        <f t="shared" si="48"/>
        <v>380</v>
      </c>
      <c r="AR496" s="47">
        <f t="shared" si="49"/>
        <v>0.21</v>
      </c>
      <c r="AS496" s="46" t="s">
        <v>107</v>
      </c>
      <c r="AT496" s="46" t="s">
        <v>108</v>
      </c>
      <c r="AU496" s="46" t="s">
        <v>109</v>
      </c>
      <c r="AV496" s="46" t="s">
        <v>110</v>
      </c>
      <c r="AW496" s="46" t="s">
        <v>111</v>
      </c>
      <c r="AX496" s="48" t="s">
        <v>112</v>
      </c>
      <c r="AY496" s="49">
        <v>77.0</v>
      </c>
      <c r="AZ496" s="49">
        <v>133.0</v>
      </c>
      <c r="BA496" s="86">
        <f>IFERROR(__xludf.DUMMYFUNCTION("IMPORTRANGE(""https://docs.google.com/spreadsheets/d/1K9FdSDDcIaIccULM3XeD8ehMwbjQB3kapl3RppOhYx4/edit?usp=sharing"",""R18"")"),46.08)</f>
        <v>46.08</v>
      </c>
      <c r="BB496" s="46">
        <v>10.0</v>
      </c>
      <c r="BC496" s="46">
        <v>10.0</v>
      </c>
      <c r="BD496" s="51">
        <v>0.2</v>
      </c>
      <c r="BE496" s="46">
        <f t="shared" si="83"/>
        <v>56.6</v>
      </c>
      <c r="BF496" s="52"/>
      <c r="BG496" s="53">
        <f t="shared" si="95"/>
        <v>83.32</v>
      </c>
      <c r="BH496" s="53">
        <f t="shared" si="52"/>
        <v>27.32</v>
      </c>
      <c r="BI496" s="47">
        <f t="shared" si="96"/>
        <v>0.2944169611</v>
      </c>
      <c r="BJ496" s="47">
        <f t="shared" si="54"/>
        <v>0.09653710247</v>
      </c>
      <c r="BK496" s="55">
        <f t="shared" si="55"/>
        <v>0.21</v>
      </c>
      <c r="BL496" s="56">
        <f t="shared" si="56"/>
        <v>381</v>
      </c>
      <c r="BM496" s="57">
        <f t="shared" si="57"/>
        <v>0.277480315</v>
      </c>
      <c r="BN496" s="46">
        <f t="shared" si="58"/>
        <v>1.28</v>
      </c>
      <c r="BO496" s="46">
        <v>25.0</v>
      </c>
      <c r="BP496" s="46">
        <v>7.0</v>
      </c>
      <c r="BQ496" s="47">
        <v>1.25</v>
      </c>
      <c r="BR496" s="46">
        <f t="shared" si="59"/>
        <v>40</v>
      </c>
      <c r="BS496" s="46">
        <f t="shared" si="60"/>
        <v>93</v>
      </c>
      <c r="BT496" s="46" t="s">
        <v>4253</v>
      </c>
      <c r="BU496" s="124"/>
      <c r="BV496" s="125" t="str">
        <f>IFERROR(__xludf.DUMMYFUNCTION("IMPORTRANGE(""https://docs.google.com/spreadsheets/d/1K9FdSDDcIaIccULM3XeD8ehMwbjQB3kapl3RppOhYx4/edit?usp=sharing"",""B18"")"),"И-30 (И-31 Олдос) И-32")</f>
        <v>И-30 (И-31 Олдос) И-32</v>
      </c>
      <c r="BW496" s="59"/>
      <c r="BX496" s="60"/>
      <c r="BY496" s="61" t="str">
        <f t="shared" si="93"/>
        <v>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v>
      </c>
      <c r="BZ496" s="66" t="s">
        <v>4296</v>
      </c>
      <c r="CA496" s="59" t="s">
        <v>4295</v>
      </c>
      <c r="CB496" s="62"/>
      <c r="CC496" s="59"/>
    </row>
    <row r="497" ht="30.0" customHeight="1">
      <c r="A497" s="37" t="s">
        <v>4297</v>
      </c>
      <c r="B497" s="157" t="s">
        <v>4298</v>
      </c>
      <c r="C497" s="68" t="str">
        <f>IF('Стоп-лист'!D$49 = "стоп", "стоп" , "")</f>
        <v>стоп</v>
      </c>
      <c r="D497" s="29">
        <f t="shared" si="91"/>
        <v>0</v>
      </c>
      <c r="E497" s="252" t="s">
        <v>4299</v>
      </c>
      <c r="F497" s="140" t="s">
        <v>4300</v>
      </c>
      <c r="G497" s="106" t="s">
        <v>4301</v>
      </c>
      <c r="H497" s="33">
        <v>530.0</v>
      </c>
      <c r="I497" s="34">
        <v>0.34</v>
      </c>
      <c r="J497" s="35">
        <f t="shared" si="92"/>
        <v>350</v>
      </c>
      <c r="K497" s="22" t="s">
        <v>4302</v>
      </c>
      <c r="L497" s="253" t="s">
        <v>4247</v>
      </c>
      <c r="M497" s="253" t="s">
        <v>4247</v>
      </c>
      <c r="N497" s="37" t="s">
        <v>584</v>
      </c>
      <c r="O497" s="38">
        <v>100.0</v>
      </c>
      <c r="P497" s="38">
        <v>160.0</v>
      </c>
      <c r="Q497" s="38">
        <v>50.0</v>
      </c>
      <c r="R497" s="38">
        <v>160.0</v>
      </c>
      <c r="S497" s="39" t="s">
        <v>4303</v>
      </c>
      <c r="T497" s="70" t="s">
        <v>4304</v>
      </c>
      <c r="U497" s="38" t="s">
        <v>4305</v>
      </c>
      <c r="V497" s="38" t="s">
        <v>2296</v>
      </c>
      <c r="W497" s="38" t="s">
        <v>4250</v>
      </c>
      <c r="X497" s="164">
        <v>405.0</v>
      </c>
      <c r="Y497" s="40">
        <v>1.5</v>
      </c>
      <c r="Z497" s="38" t="s">
        <v>4283</v>
      </c>
      <c r="AA497" s="38" t="s">
        <v>92</v>
      </c>
      <c r="AB497" s="38" t="s">
        <v>93</v>
      </c>
      <c r="AC497" s="45" t="s">
        <v>4306</v>
      </c>
      <c r="AD497" s="38" t="s">
        <v>95</v>
      </c>
      <c r="AE497" s="75" t="s">
        <v>4307</v>
      </c>
      <c r="AF497" s="38"/>
      <c r="AG497" s="38" t="s">
        <v>98</v>
      </c>
      <c r="AH497" s="38" t="s">
        <v>99</v>
      </c>
      <c r="AI497" s="44" t="s">
        <v>100</v>
      </c>
      <c r="AJ497" s="44">
        <v>0.0</v>
      </c>
      <c r="AK497" s="63" t="str">
        <f t="shared" si="94"/>
        <v>https://getfile.dokpub.com/yandex/get/https://getfile.dokpub.com/yandex/get//v1.mp4/v1.mp4</v>
      </c>
      <c r="AL497" s="46" t="s">
        <v>2635</v>
      </c>
      <c r="AM497" s="46" t="s">
        <v>103</v>
      </c>
      <c r="AN497" s="46" t="s">
        <v>104</v>
      </c>
      <c r="AO497" s="46" t="s">
        <v>105</v>
      </c>
      <c r="AP497" s="46" t="s">
        <v>106</v>
      </c>
      <c r="AQ497" s="46">
        <f t="shared" si="48"/>
        <v>451</v>
      </c>
      <c r="AR497" s="47">
        <f t="shared" si="49"/>
        <v>0.15</v>
      </c>
      <c r="AS497" s="46" t="s">
        <v>107</v>
      </c>
      <c r="AT497" s="46" t="s">
        <v>108</v>
      </c>
      <c r="AU497" s="46" t="s">
        <v>109</v>
      </c>
      <c r="AV497" s="46" t="s">
        <v>110</v>
      </c>
      <c r="AW497" s="46" t="s">
        <v>111</v>
      </c>
      <c r="AX497" s="255" t="s">
        <v>4308</v>
      </c>
      <c r="AY497" s="49">
        <v>78.0</v>
      </c>
      <c r="AZ497" s="49">
        <v>134.0</v>
      </c>
      <c r="BA497" s="86">
        <f>IFERROR(__xludf.DUMMYFUNCTION("IMPORTRANGE(""https://docs.google.com/spreadsheets/d/1K9FdSDDcIaIccULM3XeD8ehMwbjQB3kapl3RppOhYx4/edit?usp=sharing"",""R71"")"),79.2)</f>
        <v>79.2</v>
      </c>
      <c r="BB497" s="46">
        <v>10.0</v>
      </c>
      <c r="BC497" s="46">
        <v>10.0</v>
      </c>
      <c r="BD497" s="51">
        <v>0.2</v>
      </c>
      <c r="BE497" s="46">
        <f t="shared" si="83"/>
        <v>70</v>
      </c>
      <c r="BF497" s="52"/>
      <c r="BG497" s="53">
        <f t="shared" si="95"/>
        <v>102.8</v>
      </c>
      <c r="BH497" s="53">
        <f t="shared" si="52"/>
        <v>46.8</v>
      </c>
      <c r="BI497" s="47">
        <f t="shared" si="96"/>
        <v>0.2937142857</v>
      </c>
      <c r="BJ497" s="47">
        <f t="shared" si="54"/>
        <v>0.1337142857</v>
      </c>
      <c r="BK497" s="55">
        <f t="shared" si="55"/>
        <v>0.15</v>
      </c>
      <c r="BL497" s="56">
        <f t="shared" si="56"/>
        <v>452</v>
      </c>
      <c r="BM497" s="57">
        <f t="shared" si="57"/>
        <v>0.2840707965</v>
      </c>
      <c r="BN497" s="46">
        <f t="shared" si="58"/>
        <v>1.28</v>
      </c>
      <c r="BO497" s="46">
        <v>25.0</v>
      </c>
      <c r="BP497" s="46">
        <v>7.0</v>
      </c>
      <c r="BQ497" s="47">
        <v>1.25</v>
      </c>
      <c r="BR497" s="46">
        <f t="shared" si="59"/>
        <v>40</v>
      </c>
      <c r="BS497" s="46">
        <f t="shared" si="60"/>
        <v>94</v>
      </c>
      <c r="BT497" s="46" t="s">
        <v>4253</v>
      </c>
      <c r="BU497" s="124"/>
      <c r="BV497" s="125" t="str">
        <f>IFERROR(__xludf.DUMMYFUNCTION("IMPORTRANGE(""https://docs.google.com/spreadsheets/d/1K9FdSDDcIaIccULM3XeD8ehMwbjQB3kapl3RppOhYx4/edit?usp=sharing"",""B71"")"),"ИЖСВ3550Р44 (Радужный)")</f>
        <v>ИЖСВ3550Р44 (Радужный)</v>
      </c>
      <c r="BW497" s="59"/>
      <c r="BX497" s="160"/>
      <c r="BY497" s="61" t="str">
        <f t="shared" si="93"/>
        <v>https://getfile.dokpub.com/yandex/get/https://disk.yandex.ru/d/r5ULm1pFvJDZ2g/1.jpg, https://getfile.dokpub.com/yandex/get/https://disk.yandex.ru/d/r5ULm1pFvJDZ2g/2.jpg, https://getfile.dokpub.com/yandex/get/https://disk.yandex.ru/d/r5ULm1pFvJDZ2g/3.jpg, https://getfile.dokpub.com/yandex/get/https://disk.yandex.ru/d/r5ULm1pFvJDZ2g/4.jpg, https://getfile.dokpub.com/yandex/get/https://disk.yandex.ru/d/r5ULm1pFvJDZ2g/5.jpg</v>
      </c>
      <c r="BZ497" s="66"/>
      <c r="CA497" s="59" t="s">
        <v>4306</v>
      </c>
      <c r="CB497" s="62"/>
      <c r="CC497" s="59"/>
    </row>
    <row r="498" ht="30.0" customHeight="1">
      <c r="A498" s="37" t="s">
        <v>4297</v>
      </c>
      <c r="B498" s="136" t="s">
        <v>4309</v>
      </c>
      <c r="C498" s="68" t="str">
        <f>IF('Стоп-лист'!D$12 = "стоп", "стоп" , "")</f>
        <v>стоп</v>
      </c>
      <c r="D498" s="29">
        <f t="shared" si="91"/>
        <v>0</v>
      </c>
      <c r="E498" s="252" t="s">
        <v>4310</v>
      </c>
      <c r="F498" s="140" t="s">
        <v>4311</v>
      </c>
      <c r="G498" s="106" t="s">
        <v>4312</v>
      </c>
      <c r="H498" s="33">
        <v>500.0</v>
      </c>
      <c r="I498" s="34">
        <v>0.36</v>
      </c>
      <c r="J498" s="35">
        <f t="shared" si="92"/>
        <v>320</v>
      </c>
      <c r="K498" s="22" t="s">
        <v>4313</v>
      </c>
      <c r="L498" s="253" t="s">
        <v>4247</v>
      </c>
      <c r="M498" s="253" t="s">
        <v>4247</v>
      </c>
      <c r="N498" s="37" t="s">
        <v>584</v>
      </c>
      <c r="O498" s="38">
        <v>100.0</v>
      </c>
      <c r="P498" s="38">
        <v>160.0</v>
      </c>
      <c r="Q498" s="38">
        <v>50.0</v>
      </c>
      <c r="R498" s="38">
        <v>160.0</v>
      </c>
      <c r="S498" s="70" t="s">
        <v>4314</v>
      </c>
      <c r="T498" s="70" t="s">
        <v>4315</v>
      </c>
      <c r="U498" s="38" t="s">
        <v>1844</v>
      </c>
      <c r="V498" s="38" t="s">
        <v>205</v>
      </c>
      <c r="W498" s="38" t="s">
        <v>4250</v>
      </c>
      <c r="X498" s="164">
        <v>395.0</v>
      </c>
      <c r="Y498" s="40">
        <v>1.5</v>
      </c>
      <c r="Z498" s="38" t="s">
        <v>4283</v>
      </c>
      <c r="AA498" s="38" t="s">
        <v>92</v>
      </c>
      <c r="AB498" s="38" t="s">
        <v>93</v>
      </c>
      <c r="AC498" s="107" t="str">
        <f t="shared" ref="AC498:AC636" si="97">"https://getfile.dokpub.com/yandex/get/"&amp;S498&amp;"/1.jpg"&amp;", "&amp;"https://getfile.dokpub.com/yandex/get/"&amp;S498&amp;"/2.jpg"&amp;", "&amp;"https://getfile.dokpub.com/yandex/get/"&amp;S498&amp;"/3.jpg"&amp;", "&amp;"https://getfile.dokpub.com/yandex/get/"&amp;S498&amp;"/4.jpg"&amp;", "&amp;"https://getfile.dokpub.com/yandex/get/"&amp;S498&amp;"/5.jpg"</f>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AD498" s="38" t="s">
        <v>95</v>
      </c>
      <c r="AE498" s="75" t="s">
        <v>4307</v>
      </c>
      <c r="AF498" s="38"/>
      <c r="AG498" s="38" t="s">
        <v>98</v>
      </c>
      <c r="AH498" s="38" t="s">
        <v>99</v>
      </c>
      <c r="AI498" s="44" t="s">
        <v>100</v>
      </c>
      <c r="AJ498" s="44">
        <v>0.0</v>
      </c>
      <c r="AK498" s="63" t="str">
        <f t="shared" si="94"/>
        <v>https://getfile.dokpub.com/yandex/get/https://getfile.dokpub.com/yandex/get//v1.mp4/v1.mp4</v>
      </c>
      <c r="AL498" s="46" t="s">
        <v>2635</v>
      </c>
      <c r="AM498" s="46" t="s">
        <v>103</v>
      </c>
      <c r="AN498" s="46" t="s">
        <v>104</v>
      </c>
      <c r="AO498" s="46" t="s">
        <v>105</v>
      </c>
      <c r="AP498" s="46" t="s">
        <v>106</v>
      </c>
      <c r="AQ498" s="46">
        <f t="shared" si="48"/>
        <v>420</v>
      </c>
      <c r="AR498" s="47">
        <f t="shared" si="49"/>
        <v>0.16</v>
      </c>
      <c r="AS498" s="46" t="s">
        <v>107</v>
      </c>
      <c r="AT498" s="46" t="s">
        <v>108</v>
      </c>
      <c r="AU498" s="46" t="s">
        <v>109</v>
      </c>
      <c r="AV498" s="46" t="s">
        <v>110</v>
      </c>
      <c r="AW498" s="46" t="s">
        <v>111</v>
      </c>
      <c r="AX498" s="255" t="s">
        <v>4308</v>
      </c>
      <c r="AY498" s="49">
        <v>76.0</v>
      </c>
      <c r="AZ498" s="49">
        <v>132.0</v>
      </c>
      <c r="BA498" s="86">
        <f>IFERROR(__xludf.DUMMYFUNCTION("IMPORTRANGE(""https://docs.google.com/spreadsheets/d/1K9FdSDDcIaIccULM3XeD8ehMwbjQB3kapl3RppOhYx4/edit?usp=sharing"",""R43"")"),65.52)</f>
        <v>65.52</v>
      </c>
      <c r="BB498" s="46">
        <v>10.0</v>
      </c>
      <c r="BC498" s="46">
        <v>10.0</v>
      </c>
      <c r="BD498" s="51">
        <v>0.2</v>
      </c>
      <c r="BE498" s="46">
        <f t="shared" si="83"/>
        <v>64</v>
      </c>
      <c r="BF498" s="52"/>
      <c r="BG498" s="53">
        <f t="shared" si="95"/>
        <v>94.48</v>
      </c>
      <c r="BH498" s="53">
        <f t="shared" si="52"/>
        <v>38.48</v>
      </c>
      <c r="BI498" s="47">
        <f t="shared" si="96"/>
        <v>0.29525</v>
      </c>
      <c r="BJ498" s="47">
        <f t="shared" si="54"/>
        <v>0.12025</v>
      </c>
      <c r="BK498" s="55">
        <f t="shared" si="55"/>
        <v>0.16</v>
      </c>
      <c r="BL498" s="56">
        <f t="shared" si="56"/>
        <v>420</v>
      </c>
      <c r="BM498" s="57">
        <f t="shared" si="57"/>
        <v>0.2820952381</v>
      </c>
      <c r="BN498" s="46">
        <f t="shared" si="58"/>
        <v>1.28</v>
      </c>
      <c r="BO498" s="46">
        <v>25.0</v>
      </c>
      <c r="BP498" s="46">
        <v>7.0</v>
      </c>
      <c r="BQ498" s="47">
        <v>1.25</v>
      </c>
      <c r="BR498" s="46">
        <f t="shared" si="59"/>
        <v>40</v>
      </c>
      <c r="BS498" s="46">
        <f t="shared" si="60"/>
        <v>92</v>
      </c>
      <c r="BT498" s="46" t="s">
        <v>4253</v>
      </c>
      <c r="BU498" s="124"/>
      <c r="BV498" s="125" t="str">
        <f>IFERROR(__xludf.DUMMYFUNCTION("IMPORTRANGE(""https://docs.google.com/spreadsheets/d/1K9FdSDDcIaIccULM3XeD8ehMwbjQB3kapl3RppOhYx4/edit?usp=sharing"",""B43"")"),"ИП-2703")</f>
        <v>ИП-2703</v>
      </c>
      <c r="BW498" s="59"/>
      <c r="BX498" s="160"/>
      <c r="BY498" s="61" t="str">
        <f t="shared" si="93"/>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BZ498" s="66"/>
      <c r="CA498" s="59" t="s">
        <v>4316</v>
      </c>
      <c r="CB498" s="62"/>
      <c r="CC498" s="59"/>
    </row>
    <row r="499" ht="30.0" customHeight="1">
      <c r="A499" s="28"/>
      <c r="B499" s="136" t="s">
        <v>4317</v>
      </c>
      <c r="C499" s="68" t="str">
        <f>IF('Стоп-лист'!D$3 = "стоп", "стоп" , "")</f>
        <v>стоп</v>
      </c>
      <c r="D499" s="29">
        <f t="shared" si="91"/>
        <v>0</v>
      </c>
      <c r="E499" s="252" t="s">
        <v>4318</v>
      </c>
      <c r="F499" s="140" t="s">
        <v>4319</v>
      </c>
      <c r="G499" s="106" t="s">
        <v>4320</v>
      </c>
      <c r="H499" s="33">
        <v>500.0</v>
      </c>
      <c r="I499" s="34">
        <v>0.37</v>
      </c>
      <c r="J499" s="35">
        <f t="shared" si="92"/>
        <v>315</v>
      </c>
      <c r="K499" s="22" t="s">
        <v>4321</v>
      </c>
      <c r="L499" s="253" t="s">
        <v>4247</v>
      </c>
      <c r="M499" s="253" t="s">
        <v>4247</v>
      </c>
      <c r="N499" s="37" t="s">
        <v>584</v>
      </c>
      <c r="O499" s="38">
        <v>100.0</v>
      </c>
      <c r="P499" s="38">
        <v>160.0</v>
      </c>
      <c r="Q499" s="38">
        <v>50.0</v>
      </c>
      <c r="R499" s="38">
        <v>160.0</v>
      </c>
      <c r="S499" s="39" t="s">
        <v>4322</v>
      </c>
      <c r="T499" s="70" t="s">
        <v>4323</v>
      </c>
      <c r="U499" s="38" t="s">
        <v>391</v>
      </c>
      <c r="V499" s="38" t="s">
        <v>392</v>
      </c>
      <c r="W499" s="38" t="s">
        <v>4250</v>
      </c>
      <c r="X499" s="164">
        <v>395.0</v>
      </c>
      <c r="Y499" s="40">
        <v>1.5</v>
      </c>
      <c r="Z499" s="38" t="s">
        <v>4283</v>
      </c>
      <c r="AA499" s="38" t="s">
        <v>92</v>
      </c>
      <c r="AB499" s="38" t="s">
        <v>93</v>
      </c>
      <c r="AC499" s="107" t="str">
        <f t="shared" si="97"/>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AD499" s="38" t="s">
        <v>95</v>
      </c>
      <c r="AE499" s="75" t="s">
        <v>4307</v>
      </c>
      <c r="AF499" s="38"/>
      <c r="AG499" s="38" t="s">
        <v>98</v>
      </c>
      <c r="AH499" s="38" t="s">
        <v>99</v>
      </c>
      <c r="AI499" s="44" t="s">
        <v>100</v>
      </c>
      <c r="AJ499" s="44">
        <v>0.0</v>
      </c>
      <c r="AK499" s="63" t="str">
        <f t="shared" si="94"/>
        <v>https://getfile.dokpub.com/yandex/get/https://getfile.dokpub.com/yandex/get//v1.mp4/v1.mp4</v>
      </c>
      <c r="AL499" s="46" t="s">
        <v>2635</v>
      </c>
      <c r="AM499" s="46" t="s">
        <v>103</v>
      </c>
      <c r="AN499" s="46" t="s">
        <v>104</v>
      </c>
      <c r="AO499" s="46" t="s">
        <v>105</v>
      </c>
      <c r="AP499" s="46" t="s">
        <v>106</v>
      </c>
      <c r="AQ499" s="46">
        <f t="shared" si="48"/>
        <v>410</v>
      </c>
      <c r="AR499" s="47">
        <f t="shared" si="49"/>
        <v>0.18</v>
      </c>
      <c r="AS499" s="46" t="s">
        <v>107</v>
      </c>
      <c r="AT499" s="46" t="s">
        <v>108</v>
      </c>
      <c r="AU499" s="46" t="s">
        <v>109</v>
      </c>
      <c r="AV499" s="46" t="s">
        <v>110</v>
      </c>
      <c r="AW499" s="46" t="s">
        <v>111</v>
      </c>
      <c r="AX499" s="255" t="s">
        <v>4308</v>
      </c>
      <c r="AY499" s="49">
        <v>76.0</v>
      </c>
      <c r="AZ499" s="49">
        <v>132.0</v>
      </c>
      <c r="BA499" s="86">
        <f>IFERROR(__xludf.DUMMYFUNCTION("IMPORTRANGE(""https://docs.google.com/spreadsheets/d/1K9FdSDDcIaIccULM3XeD8ehMwbjQB3kapl3RppOhYx4/edit?usp=sharing"",""R47"")"),62.64)</f>
        <v>62.64</v>
      </c>
      <c r="BB499" s="46">
        <v>10.0</v>
      </c>
      <c r="BC499" s="46">
        <v>10.0</v>
      </c>
      <c r="BD499" s="51">
        <v>0.2</v>
      </c>
      <c r="BE499" s="46">
        <f t="shared" si="83"/>
        <v>63</v>
      </c>
      <c r="BF499" s="52"/>
      <c r="BG499" s="53">
        <f t="shared" si="95"/>
        <v>93.36</v>
      </c>
      <c r="BH499" s="53">
        <f t="shared" si="52"/>
        <v>37.36</v>
      </c>
      <c r="BI499" s="47">
        <f t="shared" si="96"/>
        <v>0.2963809524</v>
      </c>
      <c r="BJ499" s="47">
        <f t="shared" si="54"/>
        <v>0.1186031746</v>
      </c>
      <c r="BK499" s="55">
        <f t="shared" si="55"/>
        <v>0.18</v>
      </c>
      <c r="BL499" s="56">
        <f t="shared" si="56"/>
        <v>414</v>
      </c>
      <c r="BM499" s="57">
        <f t="shared" si="57"/>
        <v>0.2815458937</v>
      </c>
      <c r="BN499" s="46">
        <f t="shared" si="58"/>
        <v>1.28</v>
      </c>
      <c r="BO499" s="46">
        <v>25.0</v>
      </c>
      <c r="BP499" s="46">
        <v>7.0</v>
      </c>
      <c r="BQ499" s="47">
        <v>1.25</v>
      </c>
      <c r="BR499" s="46">
        <f t="shared" si="59"/>
        <v>40</v>
      </c>
      <c r="BS499" s="46">
        <f t="shared" si="60"/>
        <v>92</v>
      </c>
      <c r="BT499" s="46" t="s">
        <v>4253</v>
      </c>
      <c r="BU499" s="124"/>
      <c r="BV499" s="125" t="str">
        <f>IFERROR(__xludf.DUMMYFUNCTION("IMPORTRANGE(""https://docs.google.com/spreadsheets/d/1K9FdSDDcIaIccULM3XeD8ehMwbjQB3kapl3RppOhYx4/edit?usp=sharing"", ""B47"")"),"ИП-62")</f>
        <v>ИП-62</v>
      </c>
      <c r="BW499" s="59"/>
      <c r="BX499" s="160"/>
      <c r="BY499" s="61" t="str">
        <f t="shared" si="93"/>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BZ499" s="66"/>
      <c r="CA499" s="59" t="s">
        <v>4324</v>
      </c>
      <c r="CB499" s="62"/>
      <c r="CC499" s="59"/>
    </row>
    <row r="500" ht="30.0" customHeight="1">
      <c r="A500" s="37" t="s">
        <v>4297</v>
      </c>
      <c r="B500" s="136" t="s">
        <v>4325</v>
      </c>
      <c r="C500" s="68" t="str">
        <f>IF('Стоп-лист'!D$4 = "стоп", "стоп" , "")</f>
        <v>стоп</v>
      </c>
      <c r="D500" s="29">
        <f t="shared" si="91"/>
        <v>0</v>
      </c>
      <c r="E500" s="252" t="s">
        <v>4326</v>
      </c>
      <c r="F500" s="140" t="s">
        <v>4327</v>
      </c>
      <c r="G500" s="106" t="s">
        <v>4328</v>
      </c>
      <c r="H500" s="33">
        <v>500.0</v>
      </c>
      <c r="I500" s="34">
        <v>0.33999999999999997</v>
      </c>
      <c r="J500" s="35">
        <f t="shared" si="92"/>
        <v>330</v>
      </c>
      <c r="K500" s="22" t="s">
        <v>4329</v>
      </c>
      <c r="L500" s="253" t="s">
        <v>4330</v>
      </c>
      <c r="M500" s="253" t="s">
        <v>4247</v>
      </c>
      <c r="N500" s="37" t="s">
        <v>584</v>
      </c>
      <c r="O500" s="38">
        <v>100.0</v>
      </c>
      <c r="P500" s="38">
        <v>160.0</v>
      </c>
      <c r="Q500" s="38">
        <v>50.0</v>
      </c>
      <c r="R500" s="38">
        <v>160.0</v>
      </c>
      <c r="S500" s="39" t="s">
        <v>4331</v>
      </c>
      <c r="T500" s="70" t="s">
        <v>4332</v>
      </c>
      <c r="U500" s="38" t="s">
        <v>1422</v>
      </c>
      <c r="V500" s="38" t="s">
        <v>392</v>
      </c>
      <c r="W500" s="38" t="s">
        <v>4250</v>
      </c>
      <c r="X500" s="164">
        <v>395.0</v>
      </c>
      <c r="Y500" s="40">
        <v>1.5</v>
      </c>
      <c r="Z500" s="38" t="s">
        <v>4283</v>
      </c>
      <c r="AA500" s="38" t="s">
        <v>92</v>
      </c>
      <c r="AB500" s="38" t="s">
        <v>93</v>
      </c>
      <c r="AC500" s="107" t="str">
        <f t="shared" si="97"/>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AD500" s="38" t="s">
        <v>95</v>
      </c>
      <c r="AE500" s="75" t="s">
        <v>4333</v>
      </c>
      <c r="AF500" s="38"/>
      <c r="AG500" s="38" t="s">
        <v>98</v>
      </c>
      <c r="AH500" s="38" t="s">
        <v>99</v>
      </c>
      <c r="AI500" s="44" t="s">
        <v>100</v>
      </c>
      <c r="AJ500" s="44">
        <v>0.0</v>
      </c>
      <c r="AK500" s="63" t="str">
        <f t="shared" si="94"/>
        <v>https://getfile.dokpub.com/yandex/get/https://disk.yandex.ru/d/XzMf-TiCEB1x6Q/v1.mp4</v>
      </c>
      <c r="AL500" s="46" t="s">
        <v>2635</v>
      </c>
      <c r="AM500" s="46" t="s">
        <v>103</v>
      </c>
      <c r="AN500" s="46" t="s">
        <v>104</v>
      </c>
      <c r="AO500" s="46" t="s">
        <v>105</v>
      </c>
      <c r="AP500" s="46" t="s">
        <v>106</v>
      </c>
      <c r="AQ500" s="46">
        <f t="shared" si="48"/>
        <v>430</v>
      </c>
      <c r="AR500" s="47">
        <f t="shared" si="49"/>
        <v>0.14</v>
      </c>
      <c r="AS500" s="46" t="s">
        <v>107</v>
      </c>
      <c r="AT500" s="46" t="s">
        <v>108</v>
      </c>
      <c r="AU500" s="46" t="s">
        <v>109</v>
      </c>
      <c r="AV500" s="46" t="s">
        <v>110</v>
      </c>
      <c r="AW500" s="46" t="s">
        <v>111</v>
      </c>
      <c r="AX500" s="255" t="s">
        <v>4308</v>
      </c>
      <c r="AY500" s="49">
        <v>76.0</v>
      </c>
      <c r="AZ500" s="49">
        <v>132.0</v>
      </c>
      <c r="BA500" s="86">
        <f>IFERROR(__xludf.DUMMYFUNCTION("IMPORTRANGE(""https://docs.google.com/spreadsheets/d/1K9FdSDDcIaIccULM3XeD8ehMwbjQB3kapl3RppOhYx4/edit?usp=sharing"",""R48"")"),70.56)</f>
        <v>70.56</v>
      </c>
      <c r="BB500" s="46">
        <v>10.0</v>
      </c>
      <c r="BC500" s="46">
        <v>10.0</v>
      </c>
      <c r="BD500" s="51">
        <v>0.2</v>
      </c>
      <c r="BE500" s="46">
        <f t="shared" si="83"/>
        <v>66</v>
      </c>
      <c r="BF500" s="52"/>
      <c r="BG500" s="53">
        <f t="shared" si="95"/>
        <v>97.44</v>
      </c>
      <c r="BH500" s="53">
        <f t="shared" si="52"/>
        <v>41.44</v>
      </c>
      <c r="BI500" s="47">
        <f t="shared" si="96"/>
        <v>0.2952727273</v>
      </c>
      <c r="BJ500" s="47">
        <f t="shared" si="54"/>
        <v>0.1255757576</v>
      </c>
      <c r="BK500" s="55">
        <f t="shared" si="55"/>
        <v>0.14</v>
      </c>
      <c r="BL500" s="56">
        <f t="shared" si="56"/>
        <v>430</v>
      </c>
      <c r="BM500" s="57">
        <f t="shared" si="57"/>
        <v>0.2824186047</v>
      </c>
      <c r="BN500" s="46">
        <f t="shared" si="58"/>
        <v>1.28</v>
      </c>
      <c r="BO500" s="46">
        <v>25.0</v>
      </c>
      <c r="BP500" s="46">
        <v>7.0</v>
      </c>
      <c r="BQ500" s="47">
        <v>1.25</v>
      </c>
      <c r="BR500" s="46">
        <f t="shared" si="59"/>
        <v>40</v>
      </c>
      <c r="BS500" s="46">
        <f t="shared" si="60"/>
        <v>92</v>
      </c>
      <c r="BT500" s="46" t="s">
        <v>4253</v>
      </c>
      <c r="BU500" s="124"/>
      <c r="BV500" s="125" t="str">
        <f>IFERROR(__xludf.DUMMYFUNCTION("IMPORTRANGE(""https://docs.google.com/spreadsheets/d/1K9FdSDDcIaIccULM3XeD8ehMwbjQB3kapl3RppOhYx4/edit?usp=sharing"",""B48"")"),"ИП-74")</f>
        <v>ИП-74</v>
      </c>
      <c r="BW500" s="59"/>
      <c r="BX500" s="160"/>
      <c r="BY500" s="61" t="str">
        <f t="shared" si="93"/>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BZ500" s="66"/>
      <c r="CA500" s="59" t="s">
        <v>4334</v>
      </c>
      <c r="CB500" s="62"/>
      <c r="CC500" s="59"/>
    </row>
    <row r="501" ht="30.0" customHeight="1">
      <c r="A501" s="37"/>
      <c r="B501" s="136" t="s">
        <v>4335</v>
      </c>
      <c r="C501" s="68" t="str">
        <f>IF('Стоп-лист'!D$15 = "стоп", "стоп" , "")</f>
        <v/>
      </c>
      <c r="D501" s="29">
        <f t="shared" si="91"/>
        <v>50</v>
      </c>
      <c r="E501" s="252" t="s">
        <v>4336</v>
      </c>
      <c r="F501" s="140" t="s">
        <v>4337</v>
      </c>
      <c r="G501" s="106" t="s">
        <v>4338</v>
      </c>
      <c r="H501" s="33">
        <v>560.0</v>
      </c>
      <c r="I501" s="34">
        <v>0.33</v>
      </c>
      <c r="J501" s="35">
        <f t="shared" si="92"/>
        <v>375</v>
      </c>
      <c r="K501" s="256" t="s">
        <v>4339</v>
      </c>
      <c r="L501" s="253" t="s">
        <v>4247</v>
      </c>
      <c r="M501" s="253" t="s">
        <v>4247</v>
      </c>
      <c r="N501" s="37" t="s">
        <v>584</v>
      </c>
      <c r="O501" s="38">
        <v>100.0</v>
      </c>
      <c r="P501" s="38">
        <v>160.0</v>
      </c>
      <c r="Q501" s="38">
        <v>50.0</v>
      </c>
      <c r="R501" s="38">
        <v>160.0</v>
      </c>
      <c r="S501" s="39" t="s">
        <v>4340</v>
      </c>
      <c r="T501" s="70" t="s">
        <v>4341</v>
      </c>
      <c r="U501" s="38" t="s">
        <v>490</v>
      </c>
      <c r="V501" s="38" t="s">
        <v>205</v>
      </c>
      <c r="W501" s="38" t="s">
        <v>4250</v>
      </c>
      <c r="X501" s="164">
        <v>405.0</v>
      </c>
      <c r="Y501" s="40">
        <v>1.5</v>
      </c>
      <c r="Z501" s="38" t="s">
        <v>4283</v>
      </c>
      <c r="AA501" s="38" t="s">
        <v>92</v>
      </c>
      <c r="AB501" s="38" t="s">
        <v>93</v>
      </c>
      <c r="AC501" s="107" t="str">
        <f t="shared" si="97"/>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AD501" s="38" t="s">
        <v>95</v>
      </c>
      <c r="AE501" s="75" t="s">
        <v>4342</v>
      </c>
      <c r="AF501" s="38"/>
      <c r="AG501" s="38" t="s">
        <v>98</v>
      </c>
      <c r="AH501" s="38" t="s">
        <v>99</v>
      </c>
      <c r="AI501" s="44" t="s">
        <v>100</v>
      </c>
      <c r="AJ501" s="44">
        <v>0.0</v>
      </c>
      <c r="AK501" s="63" t="str">
        <f t="shared" si="94"/>
        <v>https://getfile.dokpub.com/yandex/get/https://disk.yandex.ru/d/ilZLPA63ho3Zyg/v1.mp4</v>
      </c>
      <c r="AL501" s="46" t="s">
        <v>2635</v>
      </c>
      <c r="AM501" s="46" t="s">
        <v>103</v>
      </c>
      <c r="AN501" s="46" t="s">
        <v>104</v>
      </c>
      <c r="AO501" s="46" t="s">
        <v>105</v>
      </c>
      <c r="AP501" s="46" t="s">
        <v>106</v>
      </c>
      <c r="AQ501" s="46">
        <f t="shared" si="48"/>
        <v>476</v>
      </c>
      <c r="AR501" s="47">
        <f t="shared" si="49"/>
        <v>0.15</v>
      </c>
      <c r="AS501" s="46" t="s">
        <v>107</v>
      </c>
      <c r="AT501" s="46" t="s">
        <v>108</v>
      </c>
      <c r="AU501" s="46" t="s">
        <v>109</v>
      </c>
      <c r="AV501" s="46" t="s">
        <v>110</v>
      </c>
      <c r="AW501" s="46" t="s">
        <v>111</v>
      </c>
      <c r="AX501" s="255" t="s">
        <v>4308</v>
      </c>
      <c r="AY501" s="49">
        <v>78.0</v>
      </c>
      <c r="AZ501" s="49">
        <v>134.0</v>
      </c>
      <c r="BA501" s="86">
        <f>IFERROR(__xludf.DUMMYFUNCTION("IMPORTRANGE(""https://docs.google.com/spreadsheets/d/1K9FdSDDcIaIccULM3XeD8ehMwbjQB3kapl3RppOhYx4/edit?usp=sharing"",""R28"")"),90.72)</f>
        <v>90.72</v>
      </c>
      <c r="BB501" s="46">
        <v>10.0</v>
      </c>
      <c r="BC501" s="46">
        <v>10.0</v>
      </c>
      <c r="BD501" s="51">
        <v>0.2</v>
      </c>
      <c r="BE501" s="46">
        <f t="shared" si="83"/>
        <v>75</v>
      </c>
      <c r="BF501" s="52"/>
      <c r="BG501" s="53">
        <f t="shared" si="95"/>
        <v>111.28</v>
      </c>
      <c r="BH501" s="53">
        <f t="shared" si="52"/>
        <v>55.28</v>
      </c>
      <c r="BI501" s="47">
        <f t="shared" si="96"/>
        <v>0.2967466667</v>
      </c>
      <c r="BJ501" s="47">
        <f t="shared" si="54"/>
        <v>0.1474133333</v>
      </c>
      <c r="BK501" s="55">
        <f t="shared" si="55"/>
        <v>0.15</v>
      </c>
      <c r="BL501" s="56">
        <f t="shared" si="56"/>
        <v>477</v>
      </c>
      <c r="BM501" s="57">
        <f t="shared" si="57"/>
        <v>0.2869601677</v>
      </c>
      <c r="BN501" s="46">
        <f t="shared" si="58"/>
        <v>1.28</v>
      </c>
      <c r="BO501" s="46">
        <v>25.0</v>
      </c>
      <c r="BP501" s="46">
        <v>7.0</v>
      </c>
      <c r="BQ501" s="47">
        <v>1.25</v>
      </c>
      <c r="BR501" s="46">
        <f t="shared" si="59"/>
        <v>40</v>
      </c>
      <c r="BS501" s="46">
        <f t="shared" si="60"/>
        <v>94</v>
      </c>
      <c r="BT501" s="46" t="s">
        <v>4253</v>
      </c>
      <c r="BU501" s="124"/>
      <c r="BV501" s="125" t="str">
        <f>IFERROR(__xludf.DUMMYFUNCTION("IMPORTRANGE(""https://docs.google.com/spreadsheets/d/1K9FdSDDcIaIccULM3XeD8ehMwbjQB3kapl3RppOhYx4/edit?usp=sharing"",""B28"")"),"ИД-52")</f>
        <v>ИД-52</v>
      </c>
      <c r="BW501" s="59"/>
      <c r="BX501" s="160"/>
      <c r="BY501" s="61" t="str">
        <f t="shared" si="93"/>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BZ501" s="66"/>
      <c r="CA501" s="59" t="s">
        <v>4343</v>
      </c>
      <c r="CB501" s="62"/>
      <c r="CC501" s="59"/>
    </row>
    <row r="502" ht="30.0" customHeight="1">
      <c r="A502" s="37" t="s">
        <v>4297</v>
      </c>
      <c r="B502" s="136" t="s">
        <v>4344</v>
      </c>
      <c r="C502" s="68" t="str">
        <f>IF('Стоп-лист'!D$6 = "стоп", "стоп" , "")</f>
        <v/>
      </c>
      <c r="D502" s="29">
        <v>50.0</v>
      </c>
      <c r="E502" s="252" t="s">
        <v>4345</v>
      </c>
      <c r="F502" s="140" t="s">
        <v>4346</v>
      </c>
      <c r="G502" s="106" t="s">
        <v>4347</v>
      </c>
      <c r="H502" s="33">
        <v>560.0</v>
      </c>
      <c r="I502" s="34">
        <v>0.4</v>
      </c>
      <c r="J502" s="35">
        <f t="shared" si="92"/>
        <v>336</v>
      </c>
      <c r="K502" s="22" t="s">
        <v>4348</v>
      </c>
      <c r="L502" s="253" t="s">
        <v>4247</v>
      </c>
      <c r="M502" s="253" t="s">
        <v>4247</v>
      </c>
      <c r="N502" s="37" t="s">
        <v>584</v>
      </c>
      <c r="O502" s="38">
        <v>100.0</v>
      </c>
      <c r="P502" s="38">
        <v>160.0</v>
      </c>
      <c r="Q502" s="38">
        <v>50.0</v>
      </c>
      <c r="R502" s="38">
        <v>160.0</v>
      </c>
      <c r="S502" s="70" t="s">
        <v>4349</v>
      </c>
      <c r="T502" s="70" t="s">
        <v>4350</v>
      </c>
      <c r="U502" s="38" t="s">
        <v>4351</v>
      </c>
      <c r="V502" s="38" t="s">
        <v>2267</v>
      </c>
      <c r="W502" s="38" t="s">
        <v>4250</v>
      </c>
      <c r="X502" s="164">
        <v>395.0</v>
      </c>
      <c r="Y502" s="40">
        <v>1.5</v>
      </c>
      <c r="Z502" s="38" t="s">
        <v>4283</v>
      </c>
      <c r="AA502" s="38" t="s">
        <v>92</v>
      </c>
      <c r="AB502" s="38" t="s">
        <v>93</v>
      </c>
      <c r="AC502" s="107" t="str">
        <f t="shared" si="97"/>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AD502" s="38" t="s">
        <v>95</v>
      </c>
      <c r="AE502" s="75" t="s">
        <v>4352</v>
      </c>
      <c r="AF502" s="38"/>
      <c r="AG502" s="38" t="s">
        <v>98</v>
      </c>
      <c r="AH502" s="38" t="s">
        <v>99</v>
      </c>
      <c r="AI502" s="44" t="s">
        <v>100</v>
      </c>
      <c r="AJ502" s="44">
        <v>0.0</v>
      </c>
      <c r="AK502" s="63" t="str">
        <f t="shared" si="94"/>
        <v>https://getfile.dokpub.com/yandex/get/https://disk.yandex.ru/d/GaEFt-a62vmfcQ/v1.mp4</v>
      </c>
      <c r="AL502" s="46" t="s">
        <v>2635</v>
      </c>
      <c r="AM502" s="46" t="s">
        <v>103</v>
      </c>
      <c r="AN502" s="46" t="s">
        <v>104</v>
      </c>
      <c r="AO502" s="46" t="s">
        <v>105</v>
      </c>
      <c r="AP502" s="46" t="s">
        <v>106</v>
      </c>
      <c r="AQ502" s="46">
        <f t="shared" si="48"/>
        <v>437</v>
      </c>
      <c r="AR502" s="47">
        <f t="shared" si="49"/>
        <v>0.22</v>
      </c>
      <c r="AS502" s="46" t="s">
        <v>107</v>
      </c>
      <c r="AT502" s="46" t="s">
        <v>108</v>
      </c>
      <c r="AU502" s="46" t="s">
        <v>109</v>
      </c>
      <c r="AV502" s="46" t="s">
        <v>110</v>
      </c>
      <c r="AW502" s="46" t="s">
        <v>111</v>
      </c>
      <c r="AX502" s="255" t="s">
        <v>4308</v>
      </c>
      <c r="AY502" s="49">
        <v>76.0</v>
      </c>
      <c r="AZ502" s="49">
        <v>132.0</v>
      </c>
      <c r="BA502" s="86">
        <f>IFERROR(__xludf.DUMMYFUNCTION("IMPORTRANGE(""https://docs.google.com/spreadsheets/d/1K9FdSDDcIaIccULM3XeD8ehMwbjQB3kapl3RppOhYx4/edit?usp=sharing"",""R37"")"),74.88)</f>
        <v>74.88</v>
      </c>
      <c r="BB502" s="46">
        <v>10.0</v>
      </c>
      <c r="BC502" s="46">
        <v>10.0</v>
      </c>
      <c r="BD502" s="51">
        <v>0.2</v>
      </c>
      <c r="BE502" s="46">
        <f t="shared" si="83"/>
        <v>67.2</v>
      </c>
      <c r="BF502" s="52"/>
      <c r="BG502" s="53">
        <f t="shared" si="95"/>
        <v>97.92</v>
      </c>
      <c r="BH502" s="53">
        <f t="shared" si="52"/>
        <v>41.92</v>
      </c>
      <c r="BI502" s="47">
        <f t="shared" si="96"/>
        <v>0.2914285714</v>
      </c>
      <c r="BJ502" s="47">
        <f t="shared" si="54"/>
        <v>0.1247619048</v>
      </c>
      <c r="BK502" s="55">
        <f t="shared" si="55"/>
        <v>0.22</v>
      </c>
      <c r="BL502" s="56">
        <f t="shared" si="56"/>
        <v>438</v>
      </c>
      <c r="BM502" s="57">
        <f t="shared" si="57"/>
        <v>0.2820091324</v>
      </c>
      <c r="BN502" s="46">
        <f t="shared" si="58"/>
        <v>1.28</v>
      </c>
      <c r="BO502" s="46">
        <v>25.0</v>
      </c>
      <c r="BP502" s="46">
        <v>7.0</v>
      </c>
      <c r="BQ502" s="47">
        <v>1.25</v>
      </c>
      <c r="BR502" s="46">
        <f t="shared" si="59"/>
        <v>40</v>
      </c>
      <c r="BS502" s="46">
        <f t="shared" si="60"/>
        <v>92</v>
      </c>
      <c r="BT502" s="46" t="s">
        <v>4253</v>
      </c>
      <c r="BU502" s="124"/>
      <c r="BV502" s="125" t="str">
        <f>IFERROR(__xludf.DUMMYFUNCTION("IMPORTRANGE(""https://docs.google.com/spreadsheets/d/1K9FdSDDcIaIccULM3XeD8ehMwbjQB3kapl3RppOhYx4/edit?usp=sharing"",""B37"")"),"ИП-141")</f>
        <v>ИП-141</v>
      </c>
      <c r="BW502" s="59"/>
      <c r="BX502" s="160"/>
      <c r="BY502" s="61" t="str">
        <f t="shared" si="93"/>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BZ502" s="66"/>
      <c r="CA502" s="59" t="s">
        <v>4353</v>
      </c>
      <c r="CB502" s="62"/>
      <c r="CC502" s="59"/>
    </row>
    <row r="503" ht="30.0" customHeight="1">
      <c r="A503" s="37"/>
      <c r="B503" s="136" t="s">
        <v>4354</v>
      </c>
      <c r="C503" s="68" t="str">
        <f>IF('Стоп-лист'!D$52 = "стоп", "стоп" , "")</f>
        <v/>
      </c>
      <c r="D503" s="29">
        <f t="shared" ref="D503:D528" si="98">IF(C503="",50,0)</f>
        <v>50</v>
      </c>
      <c r="E503" s="252" t="s">
        <v>4355</v>
      </c>
      <c r="F503" s="140" t="s">
        <v>4356</v>
      </c>
      <c r="G503" s="106" t="s">
        <v>4357</v>
      </c>
      <c r="H503" s="33">
        <v>560.0</v>
      </c>
      <c r="I503" s="34">
        <v>0.34</v>
      </c>
      <c r="J503" s="35">
        <f t="shared" si="92"/>
        <v>370</v>
      </c>
      <c r="K503" s="22" t="s">
        <v>4358</v>
      </c>
      <c r="L503" s="253" t="s">
        <v>4247</v>
      </c>
      <c r="M503" s="253" t="s">
        <v>4247</v>
      </c>
      <c r="N503" s="37" t="s">
        <v>4359</v>
      </c>
      <c r="O503" s="38">
        <v>100.0</v>
      </c>
      <c r="P503" s="38">
        <v>160.0</v>
      </c>
      <c r="Q503" s="38">
        <v>50.0</v>
      </c>
      <c r="R503" s="38">
        <v>160.0</v>
      </c>
      <c r="S503" s="130" t="s">
        <v>4360</v>
      </c>
      <c r="T503" s="130" t="s">
        <v>4361</v>
      </c>
      <c r="U503" s="38" t="s">
        <v>4362</v>
      </c>
      <c r="V503" s="38" t="s">
        <v>4363</v>
      </c>
      <c r="W503" s="38" t="s">
        <v>4250</v>
      </c>
      <c r="X503" s="164">
        <v>405.0</v>
      </c>
      <c r="Y503" s="40">
        <v>1.5</v>
      </c>
      <c r="Z503" s="38" t="s">
        <v>4283</v>
      </c>
      <c r="AA503" s="38" t="s">
        <v>92</v>
      </c>
      <c r="AB503" s="38" t="s">
        <v>93</v>
      </c>
      <c r="AC503" s="107" t="str">
        <f t="shared" si="97"/>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AD503" s="38" t="s">
        <v>95</v>
      </c>
      <c r="AE503" s="75" t="s">
        <v>4364</v>
      </c>
      <c r="AF503" s="38"/>
      <c r="AG503" s="38" t="s">
        <v>98</v>
      </c>
      <c r="AH503" s="38" t="s">
        <v>99</v>
      </c>
      <c r="AI503" s="44" t="s">
        <v>100</v>
      </c>
      <c r="AJ503" s="44">
        <v>0.0</v>
      </c>
      <c r="AK503" s="63" t="str">
        <f t="shared" si="94"/>
        <v>https://getfile.dokpub.com/yandex/get/https://disk.yandex.ru/d/DUI5URu8zTb_oA/v1.mp4</v>
      </c>
      <c r="AL503" s="46" t="s">
        <v>2635</v>
      </c>
      <c r="AM503" s="46" t="s">
        <v>103</v>
      </c>
      <c r="AN503" s="46" t="s">
        <v>104</v>
      </c>
      <c r="AO503" s="46" t="s">
        <v>105</v>
      </c>
      <c r="AP503" s="46" t="s">
        <v>106</v>
      </c>
      <c r="AQ503" s="46">
        <f t="shared" si="48"/>
        <v>471</v>
      </c>
      <c r="AR503" s="47">
        <f t="shared" si="49"/>
        <v>0.16</v>
      </c>
      <c r="AS503" s="46" t="s">
        <v>107</v>
      </c>
      <c r="AT503" s="46" t="s">
        <v>108</v>
      </c>
      <c r="AU503" s="46" t="s">
        <v>109</v>
      </c>
      <c r="AV503" s="46" t="s">
        <v>110</v>
      </c>
      <c r="AW503" s="46" t="s">
        <v>111</v>
      </c>
      <c r="AX503" s="255" t="s">
        <v>4308</v>
      </c>
      <c r="AY503" s="49">
        <v>76.0</v>
      </c>
      <c r="AZ503" s="49">
        <v>132.0</v>
      </c>
      <c r="BA503" s="257">
        <v>92.16</v>
      </c>
      <c r="BB503" s="46">
        <v>10.0</v>
      </c>
      <c r="BC503" s="46">
        <v>10.0</v>
      </c>
      <c r="BD503" s="51">
        <v>0.2</v>
      </c>
      <c r="BE503" s="46">
        <f t="shared" si="83"/>
        <v>74</v>
      </c>
      <c r="BF503" s="52"/>
      <c r="BG503" s="53">
        <f t="shared" si="95"/>
        <v>107.84</v>
      </c>
      <c r="BH503" s="53">
        <f t="shared" si="52"/>
        <v>51.84</v>
      </c>
      <c r="BI503" s="47">
        <f t="shared" si="96"/>
        <v>0.2914594595</v>
      </c>
      <c r="BJ503" s="47">
        <f t="shared" si="54"/>
        <v>0.1401081081</v>
      </c>
      <c r="BK503" s="55">
        <f t="shared" si="55"/>
        <v>0.16</v>
      </c>
      <c r="BL503" s="56">
        <f t="shared" si="56"/>
        <v>474</v>
      </c>
      <c r="BM503" s="57">
        <f t="shared" si="57"/>
        <v>0.2848945148</v>
      </c>
      <c r="BN503" s="46">
        <f t="shared" si="58"/>
        <v>1.28</v>
      </c>
      <c r="BO503" s="46">
        <v>25.0</v>
      </c>
      <c r="BP503" s="46">
        <v>7.0</v>
      </c>
      <c r="BQ503" s="47">
        <v>1.25</v>
      </c>
      <c r="BR503" s="46">
        <f t="shared" si="59"/>
        <v>40</v>
      </c>
      <c r="BS503" s="46">
        <f t="shared" si="60"/>
        <v>92</v>
      </c>
      <c r="BT503" s="46" t="s">
        <v>4253</v>
      </c>
      <c r="BU503" s="124"/>
      <c r="BV503" s="125" t="str">
        <f>IFERROR(__xludf.DUMMYFUNCTION("IMPORTRANGE(""https://docs.google.com/spreadsheets/d/1K9FdSDDcIaIccULM3XeD8ehMwbjQB3kapl3RppOhYx4/edit?usp=sharing"",""B36"")"),"ИП-1403 (гринч)")</f>
        <v>ИП-1403 (гринч)</v>
      </c>
      <c r="BW503" s="121"/>
      <c r="BX503" s="160"/>
      <c r="BY503" s="61" t="str">
        <f t="shared" si="93"/>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BZ503" s="66"/>
      <c r="CA503" s="121"/>
      <c r="CB503" s="62"/>
      <c r="CC503" s="59"/>
    </row>
    <row r="504" ht="30.0" customHeight="1">
      <c r="A504" s="37" t="s">
        <v>4297</v>
      </c>
      <c r="B504" s="136" t="s">
        <v>4365</v>
      </c>
      <c r="C504" s="68" t="str">
        <f>IF('Стоп-лист'!D$23 = "стоп", "стоп" , "")</f>
        <v/>
      </c>
      <c r="D504" s="29">
        <f t="shared" si="98"/>
        <v>50</v>
      </c>
      <c r="E504" s="252" t="s">
        <v>4366</v>
      </c>
      <c r="F504" s="140" t="s">
        <v>4367</v>
      </c>
      <c r="G504" s="138" t="s">
        <v>4368</v>
      </c>
      <c r="H504" s="33">
        <v>560.0</v>
      </c>
      <c r="I504" s="34">
        <v>0.32</v>
      </c>
      <c r="J504" s="35">
        <f t="shared" si="92"/>
        <v>381</v>
      </c>
      <c r="K504" s="22" t="s">
        <v>4369</v>
      </c>
      <c r="L504" s="253" t="s">
        <v>4247</v>
      </c>
      <c r="M504" s="253" t="s">
        <v>4247</v>
      </c>
      <c r="N504" s="37" t="s">
        <v>584</v>
      </c>
      <c r="O504" s="38">
        <v>100.0</v>
      </c>
      <c r="P504" s="38">
        <v>160.0</v>
      </c>
      <c r="Q504" s="38">
        <v>50.0</v>
      </c>
      <c r="R504" s="38">
        <v>160.0</v>
      </c>
      <c r="S504" s="39" t="s">
        <v>4370</v>
      </c>
      <c r="T504" s="70" t="s">
        <v>4371</v>
      </c>
      <c r="U504" s="38" t="s">
        <v>4372</v>
      </c>
      <c r="V504" s="38" t="s">
        <v>2247</v>
      </c>
      <c r="W504" s="38" t="s">
        <v>4250</v>
      </c>
      <c r="X504" s="164">
        <v>405.0</v>
      </c>
      <c r="Y504" s="40">
        <v>1.5</v>
      </c>
      <c r="Z504" s="38" t="s">
        <v>4283</v>
      </c>
      <c r="AA504" s="38" t="s">
        <v>92</v>
      </c>
      <c r="AB504" s="38" t="s">
        <v>93</v>
      </c>
      <c r="AC504" s="107" t="str">
        <f t="shared" si="97"/>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AD504" s="38" t="s">
        <v>95</v>
      </c>
      <c r="AE504" s="75" t="s">
        <v>4373</v>
      </c>
      <c r="AF504" s="38"/>
      <c r="AG504" s="38" t="s">
        <v>98</v>
      </c>
      <c r="AH504" s="38" t="s">
        <v>99</v>
      </c>
      <c r="AI504" s="44" t="s">
        <v>100</v>
      </c>
      <c r="AJ504" s="44">
        <v>0.0</v>
      </c>
      <c r="AK504" s="63" t="str">
        <f t="shared" si="94"/>
        <v>https://getfile.dokpub.com/yandex/get/https://disk.yandex.ru/d/5SreslTNIuqFMg/v1.mp4</v>
      </c>
      <c r="AL504" s="46" t="s">
        <v>2635</v>
      </c>
      <c r="AM504" s="46" t="s">
        <v>103</v>
      </c>
      <c r="AN504" s="46" t="s">
        <v>104</v>
      </c>
      <c r="AO504" s="46" t="s">
        <v>105</v>
      </c>
      <c r="AP504" s="46" t="s">
        <v>106</v>
      </c>
      <c r="AQ504" s="46">
        <f t="shared" si="48"/>
        <v>482</v>
      </c>
      <c r="AR504" s="47">
        <f t="shared" si="49"/>
        <v>0.14</v>
      </c>
      <c r="AS504" s="46" t="s">
        <v>107</v>
      </c>
      <c r="AT504" s="46" t="s">
        <v>108</v>
      </c>
      <c r="AU504" s="46" t="s">
        <v>109</v>
      </c>
      <c r="AV504" s="46" t="s">
        <v>110</v>
      </c>
      <c r="AW504" s="46" t="s">
        <v>111</v>
      </c>
      <c r="AX504" s="255" t="s">
        <v>4308</v>
      </c>
      <c r="AY504" s="49">
        <v>79.0</v>
      </c>
      <c r="AZ504" s="49">
        <v>135.0</v>
      </c>
      <c r="BA504" s="86">
        <f>IFERROR(__xludf.DUMMYFUNCTION("IMPORTRANGE(""https://docs.google.com/spreadsheets/d/1K9FdSDDcIaIccULM3XeD8ehMwbjQB3kapl3RppOhYx4/edit?usp=sharing"",""R34"")"),93.6)</f>
        <v>93.6</v>
      </c>
      <c r="BB504" s="46">
        <v>10.0</v>
      </c>
      <c r="BC504" s="46">
        <v>10.0</v>
      </c>
      <c r="BD504" s="51">
        <v>0.2</v>
      </c>
      <c r="BE504" s="46">
        <f t="shared" si="83"/>
        <v>76.2</v>
      </c>
      <c r="BF504" s="52"/>
      <c r="BG504" s="53">
        <f t="shared" si="95"/>
        <v>112.2</v>
      </c>
      <c r="BH504" s="53">
        <f t="shared" si="52"/>
        <v>56.2</v>
      </c>
      <c r="BI504" s="47">
        <f t="shared" si="96"/>
        <v>0.294488189</v>
      </c>
      <c r="BJ504" s="47">
        <f t="shared" si="54"/>
        <v>0.1475065617</v>
      </c>
      <c r="BK504" s="55">
        <f t="shared" si="55"/>
        <v>0.14</v>
      </c>
      <c r="BL504" s="56">
        <f t="shared" si="56"/>
        <v>484</v>
      </c>
      <c r="BM504" s="57">
        <f t="shared" si="57"/>
        <v>0.2863636364</v>
      </c>
      <c r="BN504" s="46">
        <f t="shared" si="58"/>
        <v>1.28</v>
      </c>
      <c r="BO504" s="46">
        <v>25.0</v>
      </c>
      <c r="BP504" s="46">
        <v>7.0</v>
      </c>
      <c r="BQ504" s="47">
        <v>1.25</v>
      </c>
      <c r="BR504" s="46">
        <f t="shared" si="59"/>
        <v>40</v>
      </c>
      <c r="BS504" s="46">
        <f t="shared" si="60"/>
        <v>95</v>
      </c>
      <c r="BT504" s="46" t="s">
        <v>4253</v>
      </c>
      <c r="BU504" s="124"/>
      <c r="BV504" s="125" t="str">
        <f>IFERROR(__xludf.DUMMYFUNCTION("IMPORTRANGE(""https://docs.google.com/spreadsheets/d/1K9FdSDDcIaIccULM3XeD8ehMwbjQB3kapl3RppOhYx4/edit?usp=sharing"",""B34"")"),"ИД-253")</f>
        <v>ИД-253</v>
      </c>
      <c r="BW504" s="59"/>
      <c r="BX504" s="160"/>
      <c r="BY504" s="61" t="str">
        <f t="shared" si="93"/>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BZ504" s="66"/>
      <c r="CA504" s="59"/>
      <c r="CB504" s="62"/>
      <c r="CC504" s="59"/>
    </row>
    <row r="505" ht="30.0" customHeight="1">
      <c r="A505" s="26"/>
      <c r="B505" s="136" t="s">
        <v>4374</v>
      </c>
      <c r="C505" s="68" t="str">
        <f>IF('Стоп-лист'!D$2 = "стоп", "стоп" , "")</f>
        <v/>
      </c>
      <c r="D505" s="29">
        <f t="shared" si="98"/>
        <v>50</v>
      </c>
      <c r="E505" s="258" t="s">
        <v>4375</v>
      </c>
      <c r="F505" s="140" t="s">
        <v>4376</v>
      </c>
      <c r="G505" s="138" t="s">
        <v>4377</v>
      </c>
      <c r="H505" s="33">
        <v>500.0</v>
      </c>
      <c r="I505" s="34">
        <v>0.4</v>
      </c>
      <c r="J505" s="35">
        <f t="shared" si="92"/>
        <v>300</v>
      </c>
      <c r="K505" s="22" t="s">
        <v>4378</v>
      </c>
      <c r="L505" s="253" t="s">
        <v>4247</v>
      </c>
      <c r="M505" s="253" t="s">
        <v>4247</v>
      </c>
      <c r="N505" s="37" t="s">
        <v>584</v>
      </c>
      <c r="O505" s="38">
        <v>100.0</v>
      </c>
      <c r="P505" s="38">
        <v>160.0</v>
      </c>
      <c r="Q505" s="38">
        <v>50.0</v>
      </c>
      <c r="R505" s="38">
        <v>160.0</v>
      </c>
      <c r="S505" s="39" t="s">
        <v>4379</v>
      </c>
      <c r="T505" s="70" t="s">
        <v>4380</v>
      </c>
      <c r="U505" s="38" t="s">
        <v>3974</v>
      </c>
      <c r="V505" s="38" t="s">
        <v>914</v>
      </c>
      <c r="W505" s="38" t="s">
        <v>4250</v>
      </c>
      <c r="X505" s="38">
        <v>395.0</v>
      </c>
      <c r="Y505" s="40">
        <v>1.5</v>
      </c>
      <c r="Z505" s="38" t="s">
        <v>4283</v>
      </c>
      <c r="AA505" s="38" t="s">
        <v>92</v>
      </c>
      <c r="AB505" s="38" t="s">
        <v>93</v>
      </c>
      <c r="AC505" s="107" t="str">
        <f t="shared" si="97"/>
        <v>https://getfile.dokpub.com/yandex/get/https://disk.yandex.ru/d/_4AqV7hmhK-CGA/1.jpg, https://getfile.dokpub.com/yandex/get/https://disk.yandex.ru/d/_4AqV7hmhK-CGA/2.jpg, https://getfile.dokpub.com/yandex/get/https://disk.yandex.ru/d/_4AqV7hmhK-CGA/3.jpg, https://getfile.dokpub.com/yandex/get/https://disk.yandex.ru/d/_4AqV7hmhK-CGA/4.jpg, https://getfile.dokpub.com/yandex/get/https://disk.yandex.ru/d/_4AqV7hmhK-CGA/5.jpg</v>
      </c>
      <c r="AD505" s="38" t="s">
        <v>95</v>
      </c>
      <c r="AE505" s="75" t="s">
        <v>4381</v>
      </c>
      <c r="AF505" s="38"/>
      <c r="AG505" s="38" t="s">
        <v>98</v>
      </c>
      <c r="AH505" s="38" t="s">
        <v>99</v>
      </c>
      <c r="AI505" s="44" t="s">
        <v>100</v>
      </c>
      <c r="AJ505" s="44">
        <v>0.0</v>
      </c>
      <c r="AK505" s="63" t="str">
        <f t="shared" si="94"/>
        <v>https://getfile.dokpub.com/yandex/get/https://disk.yandex.ru/d/pBuhWVK8BkMALQ/v1.mp4</v>
      </c>
      <c r="AL505" s="46" t="s">
        <v>2635</v>
      </c>
      <c r="AM505" s="46" t="s">
        <v>103</v>
      </c>
      <c r="AN505" s="46" t="s">
        <v>104</v>
      </c>
      <c r="AO505" s="46" t="s">
        <v>105</v>
      </c>
      <c r="AP505" s="46" t="s">
        <v>106</v>
      </c>
      <c r="AQ505" s="46">
        <f t="shared" si="48"/>
        <v>400</v>
      </c>
      <c r="AR505" s="47">
        <f t="shared" si="49"/>
        <v>0.2</v>
      </c>
      <c r="AS505" s="46" t="s">
        <v>107</v>
      </c>
      <c r="AT505" s="46" t="s">
        <v>108</v>
      </c>
      <c r="AU505" s="46" t="s">
        <v>109</v>
      </c>
      <c r="AV505" s="46" t="s">
        <v>110</v>
      </c>
      <c r="AW505" s="46" t="s">
        <v>111</v>
      </c>
      <c r="AX505" s="48" t="s">
        <v>112</v>
      </c>
      <c r="AY505" s="49">
        <v>76.0</v>
      </c>
      <c r="AZ505" s="49">
        <v>132.0</v>
      </c>
      <c r="BA505" s="86">
        <f>IFERROR(__xludf.DUMMYFUNCTION("IMPORTRANGE(""https://docs.google.com/spreadsheets/d/1K9FdSDDcIaIccULM3XeD8ehMwbjQB3kapl3RppOhYx4/edit?usp=sharing"",""R45"")"),56.879999999999995)</f>
        <v>56.88</v>
      </c>
      <c r="BB505" s="46">
        <v>10.0</v>
      </c>
      <c r="BC505" s="46">
        <v>10.0</v>
      </c>
      <c r="BD505" s="51">
        <v>0.2</v>
      </c>
      <c r="BE505" s="46">
        <f t="shared" si="83"/>
        <v>60</v>
      </c>
      <c r="BF505" s="52"/>
      <c r="BG505" s="53">
        <f t="shared" si="95"/>
        <v>87.12</v>
      </c>
      <c r="BH505" s="53">
        <f t="shared" si="52"/>
        <v>31.12</v>
      </c>
      <c r="BI505" s="47">
        <f t="shared" si="96"/>
        <v>0.2904</v>
      </c>
      <c r="BJ505" s="47">
        <f t="shared" si="54"/>
        <v>0.1037333333</v>
      </c>
      <c r="BK505" s="55">
        <f t="shared" si="55"/>
        <v>0.2</v>
      </c>
      <c r="BL505" s="56">
        <f t="shared" si="56"/>
        <v>401</v>
      </c>
      <c r="BM505" s="57">
        <f t="shared" si="57"/>
        <v>0.2791022444</v>
      </c>
      <c r="BN505" s="46">
        <f t="shared" si="58"/>
        <v>1.28</v>
      </c>
      <c r="BO505" s="46">
        <v>25.0</v>
      </c>
      <c r="BP505" s="46">
        <v>7.0</v>
      </c>
      <c r="BQ505" s="47">
        <v>1.25</v>
      </c>
      <c r="BR505" s="46">
        <f t="shared" si="59"/>
        <v>40</v>
      </c>
      <c r="BS505" s="46">
        <f t="shared" si="60"/>
        <v>92</v>
      </c>
      <c r="BT505" s="46" t="s">
        <v>4253</v>
      </c>
      <c r="BU505" s="124"/>
      <c r="BV505" s="125" t="str">
        <f>IFERROR(__xludf.DUMMYFUNCTION("IMPORTRANGE(""https://docs.google.com/spreadsheets/d/1K9FdSDDcIaIccULM3XeD8ehMwbjQB3kapl3RppOhYx4/edit?usp=sharing"",""B45"")"),"ИП-39")</f>
        <v>ИП-39</v>
      </c>
      <c r="BW505" s="59"/>
      <c r="BX505" s="160"/>
      <c r="BY505" s="61"/>
      <c r="BZ505" s="66"/>
      <c r="CA505" s="59"/>
      <c r="CB505" s="62"/>
      <c r="CC505" s="59"/>
    </row>
    <row r="506" ht="30.0" customHeight="1">
      <c r="A506" s="77"/>
      <c r="B506" s="136" t="s">
        <v>4382</v>
      </c>
      <c r="C506" s="28" t="str">
        <f>IF(C508 = "стоп", "стоп" , "")</f>
        <v/>
      </c>
      <c r="D506" s="29">
        <f t="shared" si="98"/>
        <v>50</v>
      </c>
      <c r="E506" s="30" t="s">
        <v>4383</v>
      </c>
      <c r="F506" s="140" t="s">
        <v>4384</v>
      </c>
      <c r="G506" s="105" t="s">
        <v>4385</v>
      </c>
      <c r="H506" s="33">
        <v>700.0</v>
      </c>
      <c r="I506" s="34">
        <v>0.5</v>
      </c>
      <c r="J506" s="35">
        <f t="shared" si="92"/>
        <v>350</v>
      </c>
      <c r="K506" s="22" t="s">
        <v>4386</v>
      </c>
      <c r="L506" s="36" t="s">
        <v>84</v>
      </c>
      <c r="M506" s="36" t="s">
        <v>84</v>
      </c>
      <c r="N506" s="37" t="s">
        <v>584</v>
      </c>
      <c r="O506" s="38">
        <v>100.0</v>
      </c>
      <c r="P506" s="38">
        <v>100.0</v>
      </c>
      <c r="Q506" s="38">
        <v>60.0</v>
      </c>
      <c r="R506" s="38">
        <v>270.0</v>
      </c>
      <c r="S506" s="70" t="s">
        <v>4387</v>
      </c>
      <c r="T506" s="70" t="s">
        <v>4388</v>
      </c>
      <c r="U506" s="38" t="s">
        <v>4389</v>
      </c>
      <c r="V506" s="38" t="s">
        <v>4390</v>
      </c>
      <c r="W506" s="38" t="s">
        <v>589</v>
      </c>
      <c r="X506" s="38">
        <v>270.0</v>
      </c>
      <c r="Y506" s="40" t="s">
        <v>91</v>
      </c>
      <c r="Z506" s="40" t="s">
        <v>1940</v>
      </c>
      <c r="AA506" s="38" t="s">
        <v>92</v>
      </c>
      <c r="AB506" s="38" t="s">
        <v>93</v>
      </c>
      <c r="AC506" s="107" t="str">
        <f t="shared" si="97"/>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AD506" s="38" t="s">
        <v>95</v>
      </c>
      <c r="AE506" s="75" t="s">
        <v>4391</v>
      </c>
      <c r="AF506" s="70" t="s">
        <v>4392</v>
      </c>
      <c r="AG506" s="38" t="s">
        <v>98</v>
      </c>
      <c r="AH506" s="38" t="s">
        <v>99</v>
      </c>
      <c r="AI506" s="44" t="s">
        <v>100</v>
      </c>
      <c r="AJ506" s="44">
        <v>0.0</v>
      </c>
      <c r="AK506" s="63" t="str">
        <f t="shared" si="94"/>
        <v>https://getfile.dokpub.com/yandex/get/https://disk.yandex.ru/d/lkRlrT6g2GOnaw/v1.mp4</v>
      </c>
      <c r="AL506" s="46" t="s">
        <v>102</v>
      </c>
      <c r="AM506" s="46" t="s">
        <v>103</v>
      </c>
      <c r="AN506" s="46" t="s">
        <v>104</v>
      </c>
      <c r="AO506" s="46" t="s">
        <v>105</v>
      </c>
      <c r="AP506" s="46" t="s">
        <v>106</v>
      </c>
      <c r="AQ506" s="46">
        <f t="shared" si="48"/>
        <v>448</v>
      </c>
      <c r="AR506" s="47">
        <f t="shared" si="49"/>
        <v>0.36</v>
      </c>
      <c r="AS506" s="46" t="s">
        <v>107</v>
      </c>
      <c r="AT506" s="46" t="s">
        <v>108</v>
      </c>
      <c r="AU506" s="46" t="s">
        <v>109</v>
      </c>
      <c r="AV506" s="46" t="s">
        <v>110</v>
      </c>
      <c r="AW506" s="46" t="s">
        <v>111</v>
      </c>
      <c r="AX506" s="48" t="s">
        <v>112</v>
      </c>
      <c r="AY506" s="49">
        <v>83.0</v>
      </c>
      <c r="AZ506" s="49">
        <v>140.0</v>
      </c>
      <c r="BA506" s="86">
        <f>IFERROR(__xludf.DUMMYFUNCTION("IMPORTRANGE(""https://docs.google.com/spreadsheets/d/1K9FdSDDcIaIccULM3XeD8ehMwbjQB3kapl3RppOhYx4/edit?usp=sharing"",""D84"")"),73.0)</f>
        <v>73</v>
      </c>
      <c r="BB506" s="123">
        <v>10.0</v>
      </c>
      <c r="BC506" s="123">
        <v>10.0</v>
      </c>
      <c r="BD506" s="51">
        <v>0.2</v>
      </c>
      <c r="BE506" s="46">
        <f t="shared" si="83"/>
        <v>70</v>
      </c>
      <c r="BF506" s="52"/>
      <c r="BG506" s="53">
        <f t="shared" si="95"/>
        <v>104</v>
      </c>
      <c r="BH506" s="53">
        <f t="shared" si="52"/>
        <v>47</v>
      </c>
      <c r="BI506" s="47">
        <f t="shared" si="96"/>
        <v>0.2971428571</v>
      </c>
      <c r="BJ506" s="47">
        <f t="shared" si="54"/>
        <v>0.1342857143</v>
      </c>
      <c r="BK506" s="55">
        <f t="shared" si="55"/>
        <v>0.36</v>
      </c>
      <c r="BL506" s="56">
        <f t="shared" si="56"/>
        <v>452</v>
      </c>
      <c r="BM506" s="57">
        <f t="shared" si="57"/>
        <v>0.2845132743</v>
      </c>
      <c r="BN506" s="46">
        <f t="shared" si="58"/>
        <v>1.62</v>
      </c>
      <c r="BO506" s="46">
        <v>25.0</v>
      </c>
      <c r="BP506" s="46">
        <v>7.0</v>
      </c>
      <c r="BQ506" s="47">
        <v>1.25</v>
      </c>
      <c r="BR506" s="46">
        <f t="shared" si="59"/>
        <v>40</v>
      </c>
      <c r="BS506" s="46">
        <f t="shared" si="60"/>
        <v>100</v>
      </c>
      <c r="BT506" s="46" t="s">
        <v>2538</v>
      </c>
      <c r="BU506" s="124"/>
      <c r="BV506" s="125" t="str">
        <f>IFERROR(__xludf.DUMMYFUNCTION("IMPORTRANGE(""https://docs.google.com/spreadsheets/d/1K9FdSDDcIaIccULM3XeD8ehMwbjQB3kapl3RppOhYx4/edit?usp=sharing"",""B84"")"),"ИЖ2 (лапки) Беларусь")</f>
        <v>ИЖ2 (лапки) Беларусь</v>
      </c>
      <c r="BW506" s="59" t="s">
        <v>4393</v>
      </c>
      <c r="BX506" s="160"/>
      <c r="BY506" s="61" t="str">
        <f t="shared" ref="BY506:BY516" si="99">"https://getfile.dokpub.com/yandex/get/"&amp;S506&amp;"/1.jpg"&amp;", "&amp;"https://getfile.dokpub.com/yandex/get/"&amp;S506&amp;"/2.jpg"&amp;", "&amp;"https://getfile.dokpub.com/yandex/get/"&amp;S506&amp;"/3.jpg"&amp;", "&amp;"https://getfile.dokpub.com/yandex/get/"&amp;S506&amp;"/4.jpg"&amp;", "&amp;"https://getfile.dokpub.com/yandex/get/"&amp;S506&amp;"/5.jpg"</f>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BZ506" s="66" t="s">
        <v>4394</v>
      </c>
      <c r="CA506" s="59" t="s">
        <v>4395</v>
      </c>
      <c r="CB506" s="62"/>
      <c r="CC506" s="59"/>
    </row>
    <row r="507" ht="30.0" customHeight="1">
      <c r="A507" s="77"/>
      <c r="B507" s="136" t="s">
        <v>4396</v>
      </c>
      <c r="C507" s="28" t="str">
        <f>IF(C508 = "стоп", "стоп" , "")</f>
        <v/>
      </c>
      <c r="D507" s="29">
        <f t="shared" si="98"/>
        <v>50</v>
      </c>
      <c r="E507" s="30" t="s">
        <v>4397</v>
      </c>
      <c r="F507" s="140" t="s">
        <v>4398</v>
      </c>
      <c r="G507" s="105" t="s">
        <v>4399</v>
      </c>
      <c r="H507" s="33">
        <v>1100.0</v>
      </c>
      <c r="I507" s="34">
        <v>0.52</v>
      </c>
      <c r="J507" s="35">
        <f t="shared" si="92"/>
        <v>528</v>
      </c>
      <c r="K507" s="22" t="s">
        <v>4400</v>
      </c>
      <c r="L507" s="36" t="s">
        <v>83</v>
      </c>
      <c r="M507" s="36" t="s">
        <v>84</v>
      </c>
      <c r="N507" s="37" t="s">
        <v>584</v>
      </c>
      <c r="O507" s="38">
        <v>165.0</v>
      </c>
      <c r="P507" s="38">
        <v>140.0</v>
      </c>
      <c r="Q507" s="38">
        <v>90.0</v>
      </c>
      <c r="R507" s="38">
        <v>210.0</v>
      </c>
      <c r="S507" s="70" t="s">
        <v>4401</v>
      </c>
      <c r="T507" s="70" t="s">
        <v>4388</v>
      </c>
      <c r="U507" s="38" t="s">
        <v>4389</v>
      </c>
      <c r="V507" s="38" t="s">
        <v>4390</v>
      </c>
      <c r="W507" s="38" t="s">
        <v>589</v>
      </c>
      <c r="X507" s="38">
        <v>270.0</v>
      </c>
      <c r="Y507" s="40" t="s">
        <v>91</v>
      </c>
      <c r="Z507" s="38" t="s">
        <v>1952</v>
      </c>
      <c r="AA507" s="38" t="s">
        <v>92</v>
      </c>
      <c r="AB507" s="38" t="s">
        <v>93</v>
      </c>
      <c r="AC507" s="107" t="str">
        <f t="shared" si="97"/>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AD507" s="38" t="s">
        <v>95</v>
      </c>
      <c r="AE507" s="75" t="s">
        <v>4391</v>
      </c>
      <c r="AF507" s="70" t="s">
        <v>4392</v>
      </c>
      <c r="AG507" s="38" t="s">
        <v>98</v>
      </c>
      <c r="AH507" s="38" t="s">
        <v>99</v>
      </c>
      <c r="AI507" s="44" t="s">
        <v>100</v>
      </c>
      <c r="AJ507" s="44">
        <v>0.0</v>
      </c>
      <c r="AK507" s="63" t="str">
        <f t="shared" si="94"/>
        <v>https://getfile.dokpub.com/yandex/get/https://disk.yandex.ru/d/lkRlrT6g2GOnaw/v1.mp4</v>
      </c>
      <c r="AL507" s="46" t="s">
        <v>102</v>
      </c>
      <c r="AM507" s="46" t="s">
        <v>103</v>
      </c>
      <c r="AN507" s="46" t="s">
        <v>104</v>
      </c>
      <c r="AO507" s="46" t="s">
        <v>105</v>
      </c>
      <c r="AP507" s="46" t="s">
        <v>106</v>
      </c>
      <c r="AQ507" s="46">
        <f t="shared" si="48"/>
        <v>638</v>
      </c>
      <c r="AR507" s="47">
        <f t="shared" si="49"/>
        <v>0.42</v>
      </c>
      <c r="AS507" s="46" t="s">
        <v>107</v>
      </c>
      <c r="AT507" s="46" t="s">
        <v>108</v>
      </c>
      <c r="AU507" s="46" t="s">
        <v>109</v>
      </c>
      <c r="AV507" s="46" t="s">
        <v>110</v>
      </c>
      <c r="AW507" s="46" t="s">
        <v>111</v>
      </c>
      <c r="AX507" s="48" t="s">
        <v>112</v>
      </c>
      <c r="AY507" s="49">
        <v>100.0</v>
      </c>
      <c r="AZ507" s="49">
        <v>159.0</v>
      </c>
      <c r="BA507" s="126">
        <f>BA506*2</f>
        <v>146</v>
      </c>
      <c r="BB507" s="127">
        <v>10.0</v>
      </c>
      <c r="BC507" s="127">
        <v>10.0</v>
      </c>
      <c r="BD507" s="51">
        <v>0.2</v>
      </c>
      <c r="BE507" s="46">
        <f t="shared" si="83"/>
        <v>105.6</v>
      </c>
      <c r="BF507" s="52"/>
      <c r="BG507" s="53">
        <f t="shared" si="95"/>
        <v>156.4</v>
      </c>
      <c r="BH507" s="53">
        <f t="shared" si="52"/>
        <v>97.4</v>
      </c>
      <c r="BI507" s="47">
        <f t="shared" si="96"/>
        <v>0.2962121212</v>
      </c>
      <c r="BJ507" s="47">
        <f t="shared" si="54"/>
        <v>0.184469697</v>
      </c>
      <c r="BK507" s="55">
        <f t="shared" si="55"/>
        <v>0.42</v>
      </c>
      <c r="BL507" s="56">
        <f t="shared" si="56"/>
        <v>642</v>
      </c>
      <c r="BM507" s="57">
        <f t="shared" si="57"/>
        <v>0.2937694704</v>
      </c>
      <c r="BN507" s="46">
        <f t="shared" si="58"/>
        <v>2.646</v>
      </c>
      <c r="BO507" s="46">
        <v>25.0</v>
      </c>
      <c r="BP507" s="46">
        <v>7.0</v>
      </c>
      <c r="BQ507" s="47">
        <v>1.25</v>
      </c>
      <c r="BR507" s="46">
        <f t="shared" si="59"/>
        <v>48.75</v>
      </c>
      <c r="BS507" s="46">
        <f t="shared" si="60"/>
        <v>110.25</v>
      </c>
      <c r="BT507" s="46" t="s">
        <v>2547</v>
      </c>
      <c r="BU507" s="65"/>
      <c r="BV507" s="59"/>
      <c r="BW507" s="59"/>
      <c r="BX507" s="160"/>
      <c r="BY507" s="61" t="str">
        <f t="shared" si="99"/>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BZ507" s="66" t="s">
        <v>4402</v>
      </c>
      <c r="CA507" s="59" t="s">
        <v>4403</v>
      </c>
      <c r="CB507" s="62"/>
      <c r="CC507" s="59"/>
    </row>
    <row r="508" ht="30.0" customHeight="1">
      <c r="A508" s="77"/>
      <c r="B508" s="136" t="s">
        <v>4404</v>
      </c>
      <c r="C508" s="68" t="str">
        <f>IF('Стоп-лист'!D$50 = "стоп", "стоп" , "")</f>
        <v/>
      </c>
      <c r="D508" s="29">
        <f t="shared" si="98"/>
        <v>50</v>
      </c>
      <c r="E508" s="30" t="s">
        <v>4405</v>
      </c>
      <c r="F508" s="140" t="s">
        <v>4406</v>
      </c>
      <c r="G508" s="105" t="s">
        <v>4407</v>
      </c>
      <c r="H508" s="33">
        <v>1600.0</v>
      </c>
      <c r="I508" s="34">
        <v>0.53</v>
      </c>
      <c r="J508" s="35">
        <f t="shared" si="92"/>
        <v>752</v>
      </c>
      <c r="K508" s="22" t="s">
        <v>4408</v>
      </c>
      <c r="L508" s="36" t="s">
        <v>83</v>
      </c>
      <c r="M508" s="36" t="s">
        <v>84</v>
      </c>
      <c r="N508" s="37" t="s">
        <v>584</v>
      </c>
      <c r="O508" s="38">
        <v>230.0</v>
      </c>
      <c r="P508" s="38">
        <v>230.0</v>
      </c>
      <c r="Q508" s="38">
        <v>110.0</v>
      </c>
      <c r="R508" s="38">
        <v>220.0</v>
      </c>
      <c r="S508" s="70" t="s">
        <v>4409</v>
      </c>
      <c r="T508" s="70" t="s">
        <v>4388</v>
      </c>
      <c r="U508" s="38" t="s">
        <v>4389</v>
      </c>
      <c r="V508" s="38" t="s">
        <v>4390</v>
      </c>
      <c r="W508" s="38" t="s">
        <v>589</v>
      </c>
      <c r="X508" s="38">
        <v>270.0</v>
      </c>
      <c r="Y508" s="40" t="s">
        <v>91</v>
      </c>
      <c r="Z508" s="38">
        <v>1.45</v>
      </c>
      <c r="AA508" s="38" t="s">
        <v>92</v>
      </c>
      <c r="AB508" s="38" t="s">
        <v>93</v>
      </c>
      <c r="AC508" s="107" t="str">
        <f t="shared" si="97"/>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AD508" s="38" t="s">
        <v>95</v>
      </c>
      <c r="AE508" s="75" t="s">
        <v>4391</v>
      </c>
      <c r="AF508" s="70" t="s">
        <v>4392</v>
      </c>
      <c r="AG508" s="38" t="s">
        <v>98</v>
      </c>
      <c r="AH508" s="38" t="s">
        <v>99</v>
      </c>
      <c r="AI508" s="44" t="s">
        <v>100</v>
      </c>
      <c r="AJ508" s="44">
        <v>0.0</v>
      </c>
      <c r="AK508" s="63" t="str">
        <f t="shared" si="94"/>
        <v>https://getfile.dokpub.com/yandex/get/https://disk.yandex.ru/d/lkRlrT6g2GOnaw/v1.mp4</v>
      </c>
      <c r="AL508" s="46" t="s">
        <v>102</v>
      </c>
      <c r="AM508" s="46" t="s">
        <v>103</v>
      </c>
      <c r="AN508" s="46" t="s">
        <v>104</v>
      </c>
      <c r="AO508" s="46" t="s">
        <v>105</v>
      </c>
      <c r="AP508" s="46" t="s">
        <v>106</v>
      </c>
      <c r="AQ508" s="46">
        <f t="shared" si="48"/>
        <v>880</v>
      </c>
      <c r="AR508" s="47">
        <f t="shared" si="49"/>
        <v>0.45</v>
      </c>
      <c r="AS508" s="46" t="s">
        <v>107</v>
      </c>
      <c r="AT508" s="46" t="s">
        <v>108</v>
      </c>
      <c r="AU508" s="46" t="s">
        <v>109</v>
      </c>
      <c r="AV508" s="46" t="s">
        <v>110</v>
      </c>
      <c r="AW508" s="46" t="s">
        <v>111</v>
      </c>
      <c r="AX508" s="48" t="s">
        <v>112</v>
      </c>
      <c r="AY508" s="49">
        <v>131.0</v>
      </c>
      <c r="AZ508" s="49">
        <v>197.0</v>
      </c>
      <c r="BA508" s="126">
        <f>BA506*3</f>
        <v>219</v>
      </c>
      <c r="BB508" s="127">
        <v>15.0</v>
      </c>
      <c r="BC508" s="127">
        <v>15.0</v>
      </c>
      <c r="BD508" s="51">
        <v>0.2</v>
      </c>
      <c r="BE508" s="46">
        <f t="shared" si="83"/>
        <v>150.4</v>
      </c>
      <c r="BF508" s="52"/>
      <c r="BG508" s="53">
        <f t="shared" si="95"/>
        <v>221.6</v>
      </c>
      <c r="BH508" s="53">
        <f t="shared" si="52"/>
        <v>155.6</v>
      </c>
      <c r="BI508" s="47">
        <f t="shared" si="96"/>
        <v>0.2946808511</v>
      </c>
      <c r="BJ508" s="47">
        <f t="shared" si="54"/>
        <v>0.2069148936</v>
      </c>
      <c r="BK508" s="55">
        <f t="shared" si="55"/>
        <v>0.45</v>
      </c>
      <c r="BL508" s="56">
        <f t="shared" si="56"/>
        <v>890</v>
      </c>
      <c r="BM508" s="57">
        <f t="shared" si="57"/>
        <v>0.2988764045</v>
      </c>
      <c r="BN508" s="46">
        <f t="shared" si="58"/>
        <v>5.566</v>
      </c>
      <c r="BO508" s="46">
        <v>25.0</v>
      </c>
      <c r="BP508" s="46">
        <v>7.0</v>
      </c>
      <c r="BQ508" s="47">
        <v>1.25</v>
      </c>
      <c r="BR508" s="46">
        <f t="shared" si="59"/>
        <v>75</v>
      </c>
      <c r="BS508" s="46">
        <f t="shared" si="60"/>
        <v>122</v>
      </c>
      <c r="BT508" s="46" t="s">
        <v>2556</v>
      </c>
      <c r="BU508" s="65"/>
      <c r="BV508" s="59"/>
      <c r="BW508" s="59"/>
      <c r="BX508" s="160"/>
      <c r="BY508" s="61" t="str">
        <f t="shared" si="99"/>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BZ508" s="66" t="s">
        <v>4410</v>
      </c>
      <c r="CA508" s="59" t="s">
        <v>4411</v>
      </c>
      <c r="CB508" s="62"/>
      <c r="CC508" s="59"/>
    </row>
    <row r="509" ht="30.0" customHeight="1">
      <c r="A509" s="77"/>
      <c r="B509" s="136" t="s">
        <v>4412</v>
      </c>
      <c r="C509" s="68" t="str">
        <f>IF('Стоп-лист'!C$50 = "стоп", "стоп" , "")</f>
        <v/>
      </c>
      <c r="D509" s="29">
        <f t="shared" si="98"/>
        <v>50</v>
      </c>
      <c r="E509" s="30" t="s">
        <v>4413</v>
      </c>
      <c r="F509" s="140" t="s">
        <v>4414</v>
      </c>
      <c r="G509" s="105" t="s">
        <v>4415</v>
      </c>
      <c r="H509" s="33">
        <v>2900.0</v>
      </c>
      <c r="I509" s="34">
        <v>0.5499999999999999</v>
      </c>
      <c r="J509" s="35">
        <f t="shared" si="92"/>
        <v>1305</v>
      </c>
      <c r="K509" s="22" t="s">
        <v>4416</v>
      </c>
      <c r="L509" s="36" t="s">
        <v>84</v>
      </c>
      <c r="M509" s="36" t="s">
        <v>84</v>
      </c>
      <c r="N509" s="37" t="s">
        <v>584</v>
      </c>
      <c r="O509" s="38">
        <v>450.0</v>
      </c>
      <c r="P509" s="38">
        <v>160.0</v>
      </c>
      <c r="Q509" s="38">
        <v>150.0</v>
      </c>
      <c r="R509" s="38">
        <v>240.0</v>
      </c>
      <c r="S509" s="70" t="s">
        <v>4417</v>
      </c>
      <c r="T509" s="70" t="s">
        <v>4388</v>
      </c>
      <c r="U509" s="38" t="s">
        <v>4389</v>
      </c>
      <c r="V509" s="38" t="s">
        <v>4390</v>
      </c>
      <c r="W509" s="38" t="s">
        <v>589</v>
      </c>
      <c r="X509" s="38">
        <v>270.0</v>
      </c>
      <c r="Y509" s="40">
        <v>1.0</v>
      </c>
      <c r="Z509" s="38">
        <v>1.45</v>
      </c>
      <c r="AA509" s="38" t="s">
        <v>92</v>
      </c>
      <c r="AB509" s="38" t="s">
        <v>93</v>
      </c>
      <c r="AC509" s="107" t="str">
        <f t="shared" si="97"/>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AD509" s="38" t="s">
        <v>95</v>
      </c>
      <c r="AE509" s="75" t="s">
        <v>4391</v>
      </c>
      <c r="AF509" s="70" t="s">
        <v>4392</v>
      </c>
      <c r="AG509" s="38" t="s">
        <v>98</v>
      </c>
      <c r="AH509" s="38" t="s">
        <v>99</v>
      </c>
      <c r="AI509" s="44" t="s">
        <v>100</v>
      </c>
      <c r="AJ509" s="44">
        <v>0.0</v>
      </c>
      <c r="AK509" s="63" t="str">
        <f t="shared" si="94"/>
        <v>https://getfile.dokpub.com/yandex/get/https://disk.yandex.ru/d/lkRlrT6g2GOnaw/v1.mp4</v>
      </c>
      <c r="AL509" s="46" t="s">
        <v>102</v>
      </c>
      <c r="AM509" s="46" t="s">
        <v>103</v>
      </c>
      <c r="AN509" s="46" t="s">
        <v>104</v>
      </c>
      <c r="AO509" s="46" t="s">
        <v>105</v>
      </c>
      <c r="AP509" s="46" t="s">
        <v>106</v>
      </c>
      <c r="AQ509" s="46">
        <f t="shared" si="48"/>
        <v>1479</v>
      </c>
      <c r="AR509" s="47">
        <f t="shared" si="49"/>
        <v>0.49</v>
      </c>
      <c r="AS509" s="46" t="s">
        <v>107</v>
      </c>
      <c r="AT509" s="46" t="s">
        <v>108</v>
      </c>
      <c r="AU509" s="46" t="s">
        <v>109</v>
      </c>
      <c r="AV509" s="46" t="s">
        <v>110</v>
      </c>
      <c r="AW509" s="46" t="s">
        <v>111</v>
      </c>
      <c r="AX509" s="48" t="s">
        <v>112</v>
      </c>
      <c r="AY509" s="49">
        <v>179.0</v>
      </c>
      <c r="AZ509" s="49">
        <v>253.0</v>
      </c>
      <c r="BA509" s="126">
        <f>BA508*2</f>
        <v>438</v>
      </c>
      <c r="BB509" s="127">
        <v>20.0</v>
      </c>
      <c r="BC509" s="127">
        <v>20.0</v>
      </c>
      <c r="BD509" s="51">
        <v>0.2</v>
      </c>
      <c r="BE509" s="46">
        <f t="shared" si="83"/>
        <v>261</v>
      </c>
      <c r="BF509" s="52"/>
      <c r="BG509" s="53">
        <f t="shared" si="95"/>
        <v>387</v>
      </c>
      <c r="BH509" s="53">
        <f t="shared" si="52"/>
        <v>313</v>
      </c>
      <c r="BI509" s="47">
        <f t="shared" si="96"/>
        <v>0.2965517241</v>
      </c>
      <c r="BJ509" s="47">
        <f t="shared" si="54"/>
        <v>0.2398467433</v>
      </c>
      <c r="BK509" s="55">
        <f t="shared" si="55"/>
        <v>0.49</v>
      </c>
      <c r="BL509" s="56">
        <f t="shared" si="56"/>
        <v>1480</v>
      </c>
      <c r="BM509" s="57">
        <f t="shared" si="57"/>
        <v>0.3060810811</v>
      </c>
      <c r="BN509" s="46">
        <f t="shared" si="58"/>
        <v>5.76</v>
      </c>
      <c r="BO509" s="46">
        <v>25.0</v>
      </c>
      <c r="BP509" s="46">
        <v>7.0</v>
      </c>
      <c r="BQ509" s="47">
        <v>1.25</v>
      </c>
      <c r="BR509" s="46">
        <f t="shared" si="59"/>
        <v>75</v>
      </c>
      <c r="BS509" s="46">
        <f t="shared" si="60"/>
        <v>178</v>
      </c>
      <c r="BT509" s="46" t="s">
        <v>2565</v>
      </c>
      <c r="BU509" s="65"/>
      <c r="BV509" s="59"/>
      <c r="BW509" s="59"/>
      <c r="BX509" s="160"/>
      <c r="BY509" s="61" t="str">
        <f t="shared" si="99"/>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BZ509" s="66" t="s">
        <v>4418</v>
      </c>
      <c r="CA509" s="59" t="s">
        <v>4419</v>
      </c>
      <c r="CB509" s="62"/>
      <c r="CC509" s="59"/>
    </row>
    <row r="510" ht="30.0" customHeight="1">
      <c r="A510" s="77"/>
      <c r="B510" s="136" t="s">
        <v>4420</v>
      </c>
      <c r="C510" s="68" t="str">
        <f>IF('Стоп-лист'!C$50 = "стоп", "стоп" , "")</f>
        <v/>
      </c>
      <c r="D510" s="29">
        <f t="shared" si="98"/>
        <v>50</v>
      </c>
      <c r="E510" s="30" t="s">
        <v>4421</v>
      </c>
      <c r="F510" s="259" t="s">
        <v>4422</v>
      </c>
      <c r="G510" s="105" t="s">
        <v>4423</v>
      </c>
      <c r="H510" s="33">
        <v>4300.0</v>
      </c>
      <c r="I510" s="34">
        <v>0.5499999999999999</v>
      </c>
      <c r="J510" s="35">
        <f t="shared" si="92"/>
        <v>1935</v>
      </c>
      <c r="K510" s="22" t="s">
        <v>4424</v>
      </c>
      <c r="L510" s="36" t="s">
        <v>84</v>
      </c>
      <c r="M510" s="22" t="s">
        <v>4425</v>
      </c>
      <c r="N510" s="37" t="s">
        <v>584</v>
      </c>
      <c r="O510" s="38">
        <v>640.0</v>
      </c>
      <c r="P510" s="38">
        <v>210.0</v>
      </c>
      <c r="Q510" s="38">
        <v>170.0</v>
      </c>
      <c r="R510" s="38">
        <v>220.0</v>
      </c>
      <c r="S510" s="70" t="s">
        <v>4426</v>
      </c>
      <c r="T510" s="70" t="s">
        <v>4388</v>
      </c>
      <c r="U510" s="38" t="s">
        <v>4389</v>
      </c>
      <c r="V510" s="38" t="s">
        <v>4390</v>
      </c>
      <c r="W510" s="38" t="s">
        <v>589</v>
      </c>
      <c r="X510" s="38">
        <v>270.0</v>
      </c>
      <c r="Y510" s="40">
        <v>1.5</v>
      </c>
      <c r="Z510" s="38">
        <v>1.45</v>
      </c>
      <c r="AA510" s="38" t="s">
        <v>92</v>
      </c>
      <c r="AB510" s="38" t="s">
        <v>93</v>
      </c>
      <c r="AC510" s="107" t="str">
        <f t="shared" si="97"/>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AD510" s="38" t="s">
        <v>95</v>
      </c>
      <c r="AE510" s="75" t="s">
        <v>4391</v>
      </c>
      <c r="AF510" s="70" t="s">
        <v>4392</v>
      </c>
      <c r="AG510" s="38" t="s">
        <v>98</v>
      </c>
      <c r="AH510" s="38" t="s">
        <v>99</v>
      </c>
      <c r="AI510" s="44" t="s">
        <v>100</v>
      </c>
      <c r="AJ510" s="44">
        <v>0.0</v>
      </c>
      <c r="AK510" s="63" t="str">
        <f t="shared" si="94"/>
        <v>https://getfile.dokpub.com/yandex/get/https://disk.yandex.ru/d/lkRlrT6g2GOnaw/v1.mp4</v>
      </c>
      <c r="AL510" s="46" t="s">
        <v>102</v>
      </c>
      <c r="AM510" s="46" t="s">
        <v>103</v>
      </c>
      <c r="AN510" s="46" t="s">
        <v>104</v>
      </c>
      <c r="AO510" s="46" t="s">
        <v>105</v>
      </c>
      <c r="AP510" s="46" t="s">
        <v>106</v>
      </c>
      <c r="AQ510" s="46">
        <f t="shared" si="48"/>
        <v>2150</v>
      </c>
      <c r="AR510" s="47">
        <f t="shared" si="49"/>
        <v>0.5</v>
      </c>
      <c r="AS510" s="46" t="s">
        <v>107</v>
      </c>
      <c r="AT510" s="46" t="s">
        <v>108</v>
      </c>
      <c r="AU510" s="46" t="s">
        <v>109</v>
      </c>
      <c r="AV510" s="46" t="s">
        <v>110</v>
      </c>
      <c r="AW510" s="46" t="s">
        <v>111</v>
      </c>
      <c r="AX510" s="48" t="s">
        <v>112</v>
      </c>
      <c r="AY510" s="49">
        <v>248.0</v>
      </c>
      <c r="AZ510" s="49">
        <v>337.0</v>
      </c>
      <c r="BA510" s="126">
        <f>BA508*3</f>
        <v>657</v>
      </c>
      <c r="BB510" s="127">
        <v>30.0</v>
      </c>
      <c r="BC510" s="127">
        <v>30.0</v>
      </c>
      <c r="BD510" s="51">
        <v>0.2</v>
      </c>
      <c r="BE510" s="46">
        <f t="shared" si="83"/>
        <v>387</v>
      </c>
      <c r="BF510" s="52"/>
      <c r="BG510" s="53">
        <f t="shared" si="95"/>
        <v>583</v>
      </c>
      <c r="BH510" s="53">
        <f t="shared" si="52"/>
        <v>494</v>
      </c>
      <c r="BI510" s="47">
        <f t="shared" si="96"/>
        <v>0.3012919897</v>
      </c>
      <c r="BJ510" s="47">
        <f t="shared" si="54"/>
        <v>0.2552971576</v>
      </c>
      <c r="BK510" s="55">
        <f t="shared" si="55"/>
        <v>0.5</v>
      </c>
      <c r="BL510" s="56">
        <f t="shared" si="56"/>
        <v>2150</v>
      </c>
      <c r="BM510" s="57">
        <f t="shared" si="57"/>
        <v>0.3097674419</v>
      </c>
      <c r="BN510" s="46">
        <f t="shared" si="58"/>
        <v>7.854</v>
      </c>
      <c r="BO510" s="46">
        <v>25.0</v>
      </c>
      <c r="BP510" s="46">
        <v>7.0</v>
      </c>
      <c r="BQ510" s="47">
        <v>1.25</v>
      </c>
      <c r="BR510" s="46">
        <f t="shared" si="59"/>
        <v>92.5</v>
      </c>
      <c r="BS510" s="46">
        <f t="shared" si="60"/>
        <v>244.5</v>
      </c>
      <c r="BT510" s="46" t="s">
        <v>2574</v>
      </c>
      <c r="BU510" s="65"/>
      <c r="BV510" s="59"/>
      <c r="BW510" s="59"/>
      <c r="BX510" s="160"/>
      <c r="BY510" s="61" t="str">
        <f t="shared" si="99"/>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BZ510" s="66" t="s">
        <v>4427</v>
      </c>
      <c r="CA510" s="59" t="s">
        <v>4428</v>
      </c>
      <c r="CB510" s="62"/>
      <c r="CC510" s="59"/>
    </row>
    <row r="511" ht="30.0" customHeight="1">
      <c r="A511" s="77"/>
      <c r="B511" s="136" t="s">
        <v>4429</v>
      </c>
      <c r="C511" s="68" t="str">
        <f>IF('Стоп-лист'!C$50 = "стоп", "стоп" , "")</f>
        <v/>
      </c>
      <c r="D511" s="29">
        <f t="shared" si="98"/>
        <v>50</v>
      </c>
      <c r="E511" s="30" t="s">
        <v>4430</v>
      </c>
      <c r="F511" s="140" t="s">
        <v>4431</v>
      </c>
      <c r="G511" s="105" t="s">
        <v>4432</v>
      </c>
      <c r="H511" s="33">
        <v>5800.0</v>
      </c>
      <c r="I511" s="34">
        <v>0.51</v>
      </c>
      <c r="J511" s="35">
        <f t="shared" si="92"/>
        <v>2842</v>
      </c>
      <c r="K511" s="22" t="s">
        <v>4433</v>
      </c>
      <c r="L511" s="36" t="s">
        <v>84</v>
      </c>
      <c r="M511" s="22" t="s">
        <v>4425</v>
      </c>
      <c r="N511" s="37" t="s">
        <v>584</v>
      </c>
      <c r="O511" s="38">
        <v>950.0</v>
      </c>
      <c r="P511" s="38">
        <v>300.0</v>
      </c>
      <c r="Q511" s="38">
        <v>200.0</v>
      </c>
      <c r="R511" s="38">
        <v>500.0</v>
      </c>
      <c r="S511" s="70" t="s">
        <v>4434</v>
      </c>
      <c r="T511" s="70" t="s">
        <v>4388</v>
      </c>
      <c r="U511" s="38" t="s">
        <v>4389</v>
      </c>
      <c r="V511" s="38" t="s">
        <v>4390</v>
      </c>
      <c r="W511" s="38" t="s">
        <v>589</v>
      </c>
      <c r="X511" s="38">
        <v>270.0</v>
      </c>
      <c r="Y511" s="40">
        <v>2.0</v>
      </c>
      <c r="Z511" s="38">
        <v>1.45</v>
      </c>
      <c r="AA511" s="38" t="s">
        <v>92</v>
      </c>
      <c r="AB511" s="38" t="s">
        <v>93</v>
      </c>
      <c r="AC511" s="107" t="str">
        <f t="shared" si="97"/>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AD511" s="38" t="s">
        <v>95</v>
      </c>
      <c r="AE511" s="75" t="s">
        <v>4391</v>
      </c>
      <c r="AF511" s="70" t="s">
        <v>4392</v>
      </c>
      <c r="AG511" s="38" t="s">
        <v>98</v>
      </c>
      <c r="AH511" s="38" t="s">
        <v>99</v>
      </c>
      <c r="AI511" s="44" t="s">
        <v>100</v>
      </c>
      <c r="AJ511" s="44">
        <v>0.0</v>
      </c>
      <c r="AK511" s="63" t="str">
        <f t="shared" si="94"/>
        <v>https://getfile.dokpub.com/yandex/get/https://disk.yandex.ru/d/lkRlrT6g2GOnaw/v1.mp4</v>
      </c>
      <c r="AL511" s="46" t="s">
        <v>102</v>
      </c>
      <c r="AM511" s="46" t="s">
        <v>103</v>
      </c>
      <c r="AN511" s="46" t="s">
        <v>104</v>
      </c>
      <c r="AO511" s="46" t="s">
        <v>105</v>
      </c>
      <c r="AP511" s="46" t="s">
        <v>106</v>
      </c>
      <c r="AQ511" s="46">
        <f t="shared" si="48"/>
        <v>3190</v>
      </c>
      <c r="AR511" s="47">
        <f t="shared" si="49"/>
        <v>0.45</v>
      </c>
      <c r="AS511" s="46" t="s">
        <v>107</v>
      </c>
      <c r="AT511" s="46" t="s">
        <v>108</v>
      </c>
      <c r="AU511" s="46" t="s">
        <v>109</v>
      </c>
      <c r="AV511" s="46" t="s">
        <v>110</v>
      </c>
      <c r="AW511" s="46" t="s">
        <v>111</v>
      </c>
      <c r="AX511" s="48" t="s">
        <v>112</v>
      </c>
      <c r="AY511" s="49">
        <v>444.0</v>
      </c>
      <c r="AZ511" s="49">
        <v>610.0</v>
      </c>
      <c r="BA511" s="126">
        <f>BA509*2</f>
        <v>876</v>
      </c>
      <c r="BB511" s="127">
        <v>30.0</v>
      </c>
      <c r="BC511" s="127">
        <v>80.0</v>
      </c>
      <c r="BD511" s="51">
        <v>0.2</v>
      </c>
      <c r="BE511" s="46">
        <f t="shared" si="83"/>
        <v>568.4</v>
      </c>
      <c r="BF511" s="52"/>
      <c r="BG511" s="53">
        <f t="shared" si="95"/>
        <v>843.6</v>
      </c>
      <c r="BH511" s="53">
        <f t="shared" si="52"/>
        <v>677.6</v>
      </c>
      <c r="BI511" s="47">
        <f t="shared" si="96"/>
        <v>0.296833216</v>
      </c>
      <c r="BJ511" s="47">
        <f t="shared" si="54"/>
        <v>0.2384236453</v>
      </c>
      <c r="BK511" s="55">
        <f t="shared" si="55"/>
        <v>0.45</v>
      </c>
      <c r="BL511" s="56">
        <f t="shared" si="56"/>
        <v>3230</v>
      </c>
      <c r="BM511" s="57">
        <f t="shared" si="57"/>
        <v>0.3058823529</v>
      </c>
      <c r="BN511" s="46">
        <f t="shared" si="58"/>
        <v>30</v>
      </c>
      <c r="BO511" s="46">
        <v>25.0</v>
      </c>
      <c r="BP511" s="46">
        <v>7.0</v>
      </c>
      <c r="BQ511" s="47">
        <v>1.25</v>
      </c>
      <c r="BR511" s="46">
        <f t="shared" si="59"/>
        <v>285</v>
      </c>
      <c r="BS511" s="46">
        <f t="shared" si="60"/>
        <v>325</v>
      </c>
      <c r="BT511" s="46" t="s">
        <v>2583</v>
      </c>
      <c r="BU511" s="65"/>
      <c r="BV511" s="59"/>
      <c r="BW511" s="59"/>
      <c r="BX511" s="160"/>
      <c r="BY511" s="61" t="str">
        <f t="shared" si="99"/>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BZ511" s="66" t="s">
        <v>4435</v>
      </c>
      <c r="CA511" s="59" t="s">
        <v>4436</v>
      </c>
      <c r="CB511" s="62"/>
      <c r="CC511" s="59"/>
    </row>
    <row r="512" ht="30.0" customHeight="1">
      <c r="A512" s="77"/>
      <c r="B512" s="136" t="s">
        <v>4437</v>
      </c>
      <c r="C512" s="68" t="str">
        <f>IF('Стоп-лист'!C$50 = "стоп", "стоп" , "")</f>
        <v/>
      </c>
      <c r="D512" s="29">
        <f t="shared" si="98"/>
        <v>50</v>
      </c>
      <c r="E512" s="30" t="s">
        <v>4438</v>
      </c>
      <c r="F512" s="140" t="s">
        <v>4439</v>
      </c>
      <c r="G512" s="105" t="s">
        <v>4440</v>
      </c>
      <c r="H512" s="33">
        <v>8700.0</v>
      </c>
      <c r="I512" s="34">
        <v>0.53</v>
      </c>
      <c r="J512" s="35">
        <f t="shared" si="92"/>
        <v>4089</v>
      </c>
      <c r="K512" s="22" t="s">
        <v>4441</v>
      </c>
      <c r="L512" s="22" t="s">
        <v>4425</v>
      </c>
      <c r="M512" s="22" t="s">
        <v>4425</v>
      </c>
      <c r="N512" s="37" t="s">
        <v>584</v>
      </c>
      <c r="O512" s="38">
        <v>1450.0</v>
      </c>
      <c r="P512" s="38">
        <v>300.0</v>
      </c>
      <c r="Q512" s="38">
        <v>250.0</v>
      </c>
      <c r="R512" s="38">
        <v>550.0</v>
      </c>
      <c r="S512" s="70" t="s">
        <v>4442</v>
      </c>
      <c r="T512" s="70" t="s">
        <v>4388</v>
      </c>
      <c r="U512" s="38" t="s">
        <v>4389</v>
      </c>
      <c r="V512" s="38" t="s">
        <v>4390</v>
      </c>
      <c r="W512" s="38" t="s">
        <v>589</v>
      </c>
      <c r="X512" s="38">
        <v>270.0</v>
      </c>
      <c r="Y512" s="40">
        <v>3.0</v>
      </c>
      <c r="Z512" s="38">
        <v>1.45</v>
      </c>
      <c r="AA512" s="38" t="s">
        <v>92</v>
      </c>
      <c r="AB512" s="38" t="s">
        <v>93</v>
      </c>
      <c r="AC512" s="107" t="str">
        <f t="shared" si="97"/>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AD512" s="38" t="s">
        <v>95</v>
      </c>
      <c r="AE512" s="75" t="s">
        <v>4391</v>
      </c>
      <c r="AF512" s="70" t="s">
        <v>4392</v>
      </c>
      <c r="AG512" s="38" t="s">
        <v>98</v>
      </c>
      <c r="AH512" s="38" t="s">
        <v>99</v>
      </c>
      <c r="AI512" s="44" t="s">
        <v>100</v>
      </c>
      <c r="AJ512" s="44">
        <v>0.0</v>
      </c>
      <c r="AK512" s="63" t="str">
        <f t="shared" si="94"/>
        <v>https://getfile.dokpub.com/yandex/get/https://disk.yandex.ru/d/lkRlrT6g2GOnaw/v1.mp4</v>
      </c>
      <c r="AL512" s="46" t="s">
        <v>102</v>
      </c>
      <c r="AM512" s="46" t="s">
        <v>103</v>
      </c>
      <c r="AN512" s="46" t="s">
        <v>104</v>
      </c>
      <c r="AO512" s="46" t="s">
        <v>105</v>
      </c>
      <c r="AP512" s="46" t="s">
        <v>106</v>
      </c>
      <c r="AQ512" s="46">
        <f t="shared" si="48"/>
        <v>4611</v>
      </c>
      <c r="AR512" s="47">
        <f t="shared" si="49"/>
        <v>0.47</v>
      </c>
      <c r="AS512" s="46" t="s">
        <v>107</v>
      </c>
      <c r="AT512" s="46" t="s">
        <v>108</v>
      </c>
      <c r="AU512" s="46" t="s">
        <v>109</v>
      </c>
      <c r="AV512" s="46" t="s">
        <v>110</v>
      </c>
      <c r="AW512" s="46" t="s">
        <v>111</v>
      </c>
      <c r="AX512" s="48" t="s">
        <v>112</v>
      </c>
      <c r="AY512" s="49">
        <v>635.0</v>
      </c>
      <c r="AZ512" s="49">
        <v>857.0</v>
      </c>
      <c r="BA512" s="126">
        <f>BA509*3</f>
        <v>1314</v>
      </c>
      <c r="BB512" s="127">
        <v>40.0</v>
      </c>
      <c r="BC512" s="127">
        <v>80.0</v>
      </c>
      <c r="BD512" s="51">
        <v>0.2</v>
      </c>
      <c r="BE512" s="46">
        <f t="shared" si="83"/>
        <v>817.8</v>
      </c>
      <c r="BF512" s="52"/>
      <c r="BG512" s="53">
        <f t="shared" si="95"/>
        <v>1202.2</v>
      </c>
      <c r="BH512" s="53">
        <f t="shared" si="52"/>
        <v>980.2</v>
      </c>
      <c r="BI512" s="47">
        <f t="shared" si="96"/>
        <v>0.294008315</v>
      </c>
      <c r="BJ512" s="47">
        <f t="shared" si="54"/>
        <v>0.2397163121</v>
      </c>
      <c r="BK512" s="55">
        <f t="shared" si="55"/>
        <v>0.47</v>
      </c>
      <c r="BL512" s="56">
        <f t="shared" si="56"/>
        <v>4640</v>
      </c>
      <c r="BM512" s="57">
        <f t="shared" si="57"/>
        <v>0.30625</v>
      </c>
      <c r="BN512" s="46">
        <f t="shared" si="58"/>
        <v>41.25</v>
      </c>
      <c r="BO512" s="46">
        <v>25.0</v>
      </c>
      <c r="BP512" s="46">
        <v>7.0</v>
      </c>
      <c r="BQ512" s="47">
        <v>1.25</v>
      </c>
      <c r="BR512" s="46">
        <f t="shared" si="59"/>
        <v>390</v>
      </c>
      <c r="BS512" s="46">
        <f t="shared" si="60"/>
        <v>467</v>
      </c>
      <c r="BT512" s="46" t="s">
        <v>2590</v>
      </c>
      <c r="BU512" s="65"/>
      <c r="BV512" s="59"/>
      <c r="BW512" s="59"/>
      <c r="BX512" s="160"/>
      <c r="BY512" s="61" t="str">
        <f t="shared" si="99"/>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BZ512" s="66" t="s">
        <v>4443</v>
      </c>
      <c r="CA512" s="59" t="s">
        <v>4444</v>
      </c>
      <c r="CB512" s="62"/>
      <c r="CC512" s="59"/>
    </row>
    <row r="513" ht="30.0" customHeight="1">
      <c r="A513" s="77"/>
      <c r="B513" s="136" t="s">
        <v>4445</v>
      </c>
      <c r="C513" s="68" t="str">
        <f>IF('Стоп-лист'!C$50 = "стоп", "стоп" , "")</f>
        <v/>
      </c>
      <c r="D513" s="29">
        <f t="shared" si="98"/>
        <v>50</v>
      </c>
      <c r="E513" s="30" t="s">
        <v>4446</v>
      </c>
      <c r="F513" s="245" t="s">
        <v>4447</v>
      </c>
      <c r="G513" s="105" t="s">
        <v>4448</v>
      </c>
      <c r="H513" s="33">
        <v>11600.0</v>
      </c>
      <c r="I513" s="34">
        <v>0.54</v>
      </c>
      <c r="J513" s="35">
        <f t="shared" si="92"/>
        <v>5336</v>
      </c>
      <c r="K513" s="22" t="s">
        <v>4449</v>
      </c>
      <c r="L513" s="22" t="s">
        <v>4425</v>
      </c>
      <c r="M513" s="22" t="s">
        <v>4425</v>
      </c>
      <c r="N513" s="37" t="s">
        <v>584</v>
      </c>
      <c r="O513" s="38">
        <v>1900.0</v>
      </c>
      <c r="P513" s="38">
        <v>350.0</v>
      </c>
      <c r="Q513" s="38">
        <v>250.0</v>
      </c>
      <c r="R513" s="38">
        <v>550.0</v>
      </c>
      <c r="S513" s="70" t="s">
        <v>4450</v>
      </c>
      <c r="T513" s="70" t="s">
        <v>4388</v>
      </c>
      <c r="U513" s="38" t="s">
        <v>4389</v>
      </c>
      <c r="V513" s="38" t="s">
        <v>4390</v>
      </c>
      <c r="W513" s="38" t="s">
        <v>589</v>
      </c>
      <c r="X513" s="38">
        <v>270.0</v>
      </c>
      <c r="Y513" s="40">
        <v>4.0</v>
      </c>
      <c r="Z513" s="38">
        <v>1.45</v>
      </c>
      <c r="AA513" s="38" t="s">
        <v>92</v>
      </c>
      <c r="AB513" s="38" t="s">
        <v>93</v>
      </c>
      <c r="AC513" s="107" t="str">
        <f t="shared" si="97"/>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AD513" s="38" t="s">
        <v>95</v>
      </c>
      <c r="AE513" s="75" t="s">
        <v>4391</v>
      </c>
      <c r="AF513" s="70" t="s">
        <v>4392</v>
      </c>
      <c r="AG513" s="38" t="s">
        <v>98</v>
      </c>
      <c r="AH513" s="38" t="s">
        <v>99</v>
      </c>
      <c r="AI513" s="44" t="s">
        <v>100</v>
      </c>
      <c r="AJ513" s="44">
        <v>0.0</v>
      </c>
      <c r="AK513" s="63" t="str">
        <f t="shared" si="94"/>
        <v>https://getfile.dokpub.com/yandex/get/https://disk.yandex.ru/d/lkRlrT6g2GOnaw/v1.mp4</v>
      </c>
      <c r="AL513" s="46" t="s">
        <v>102</v>
      </c>
      <c r="AM513" s="46" t="s">
        <v>103</v>
      </c>
      <c r="AN513" s="46" t="s">
        <v>104</v>
      </c>
      <c r="AO513" s="46" t="s">
        <v>105</v>
      </c>
      <c r="AP513" s="46" t="s">
        <v>106</v>
      </c>
      <c r="AQ513" s="46">
        <f t="shared" si="48"/>
        <v>5916</v>
      </c>
      <c r="AR513" s="47">
        <f t="shared" si="49"/>
        <v>0.49</v>
      </c>
      <c r="AS513" s="46" t="s">
        <v>107</v>
      </c>
      <c r="AT513" s="46" t="s">
        <v>108</v>
      </c>
      <c r="AU513" s="46" t="s">
        <v>109</v>
      </c>
      <c r="AV513" s="46" t="s">
        <v>110</v>
      </c>
      <c r="AW513" s="46" t="s">
        <v>111</v>
      </c>
      <c r="AX513" s="48" t="s">
        <v>112</v>
      </c>
      <c r="AY513" s="49">
        <v>798.0</v>
      </c>
      <c r="AZ513" s="49">
        <v>1060.0</v>
      </c>
      <c r="BA513" s="126">
        <f>BA509*4</f>
        <v>1752</v>
      </c>
      <c r="BB513" s="127">
        <v>40.0</v>
      </c>
      <c r="BC513" s="127">
        <v>80.0</v>
      </c>
      <c r="BD513" s="51">
        <v>0.2</v>
      </c>
      <c r="BE513" s="46">
        <f t="shared" si="83"/>
        <v>1067.2</v>
      </c>
      <c r="BF513" s="52"/>
      <c r="BG513" s="53">
        <f t="shared" si="95"/>
        <v>1598.8</v>
      </c>
      <c r="BH513" s="53">
        <f t="shared" si="52"/>
        <v>1336.8</v>
      </c>
      <c r="BI513" s="47">
        <f t="shared" si="96"/>
        <v>0.2996251874</v>
      </c>
      <c r="BJ513" s="47">
        <f t="shared" si="54"/>
        <v>0.2505247376</v>
      </c>
      <c r="BK513" s="55">
        <f t="shared" si="55"/>
        <v>0.49</v>
      </c>
      <c r="BL513" s="56">
        <f t="shared" si="56"/>
        <v>5968</v>
      </c>
      <c r="BM513" s="57">
        <f t="shared" si="57"/>
        <v>0.3087131367</v>
      </c>
      <c r="BN513" s="46">
        <f t="shared" si="58"/>
        <v>48.125</v>
      </c>
      <c r="BO513" s="46">
        <v>25.0</v>
      </c>
      <c r="BP513" s="46">
        <v>7.0</v>
      </c>
      <c r="BQ513" s="47">
        <v>1.25</v>
      </c>
      <c r="BR513" s="46">
        <f t="shared" si="59"/>
        <v>451.25</v>
      </c>
      <c r="BS513" s="46">
        <f t="shared" si="60"/>
        <v>608.75</v>
      </c>
      <c r="BT513" s="46" t="s">
        <v>2597</v>
      </c>
      <c r="BU513" s="65"/>
      <c r="BV513" s="59"/>
      <c r="BW513" s="59"/>
      <c r="BX513" s="160"/>
      <c r="BY513" s="61" t="str">
        <f t="shared" si="99"/>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BZ513" s="66" t="s">
        <v>4451</v>
      </c>
      <c r="CA513" s="59" t="s">
        <v>4452</v>
      </c>
      <c r="CB513" s="62"/>
      <c r="CC513" s="59"/>
    </row>
    <row r="514" ht="30.0" customHeight="1">
      <c r="A514" s="77"/>
      <c r="B514" s="136" t="s">
        <v>4453</v>
      </c>
      <c r="C514" s="68" t="str">
        <f>IF('Стоп-лист'!C$50 = "стоп", "стоп" , "")</f>
        <v/>
      </c>
      <c r="D514" s="29">
        <f t="shared" si="98"/>
        <v>50</v>
      </c>
      <c r="E514" s="30" t="s">
        <v>4454</v>
      </c>
      <c r="F514" s="140" t="s">
        <v>4455</v>
      </c>
      <c r="G514" s="105" t="s">
        <v>4456</v>
      </c>
      <c r="H514" s="33">
        <v>14500.0</v>
      </c>
      <c r="I514" s="34">
        <v>0.54</v>
      </c>
      <c r="J514" s="35">
        <f t="shared" si="92"/>
        <v>6670</v>
      </c>
      <c r="K514" s="22" t="s">
        <v>4457</v>
      </c>
      <c r="L514" s="22" t="s">
        <v>4425</v>
      </c>
      <c r="M514" s="22" t="s">
        <v>4425</v>
      </c>
      <c r="N514" s="37" t="s">
        <v>584</v>
      </c>
      <c r="O514" s="38">
        <v>2350.0</v>
      </c>
      <c r="P514" s="38">
        <v>400.0</v>
      </c>
      <c r="Q514" s="38">
        <v>300.0</v>
      </c>
      <c r="R514" s="38">
        <v>550.0</v>
      </c>
      <c r="S514" s="70" t="s">
        <v>4458</v>
      </c>
      <c r="T514" s="70" t="s">
        <v>4388</v>
      </c>
      <c r="U514" s="38" t="s">
        <v>4389</v>
      </c>
      <c r="V514" s="38" t="s">
        <v>4390</v>
      </c>
      <c r="W514" s="38" t="s">
        <v>589</v>
      </c>
      <c r="X514" s="38">
        <v>270.0</v>
      </c>
      <c r="Y514" s="40">
        <v>5.0</v>
      </c>
      <c r="Z514" s="38">
        <v>1.45</v>
      </c>
      <c r="AA514" s="38" t="s">
        <v>92</v>
      </c>
      <c r="AB514" s="38" t="s">
        <v>93</v>
      </c>
      <c r="AC514" s="107" t="str">
        <f t="shared" si="97"/>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AD514" s="38" t="s">
        <v>95</v>
      </c>
      <c r="AE514" s="75" t="s">
        <v>4391</v>
      </c>
      <c r="AF514" s="70" t="s">
        <v>4392</v>
      </c>
      <c r="AG514" s="38" t="s">
        <v>98</v>
      </c>
      <c r="AH514" s="38" t="s">
        <v>99</v>
      </c>
      <c r="AI514" s="44" t="s">
        <v>100</v>
      </c>
      <c r="AJ514" s="44">
        <v>0.0</v>
      </c>
      <c r="AK514" s="63" t="str">
        <f t="shared" si="94"/>
        <v>https://getfile.dokpub.com/yandex/get/https://disk.yandex.ru/d/lkRlrT6g2GOnaw/v1.mp4</v>
      </c>
      <c r="AL514" s="46" t="s">
        <v>102</v>
      </c>
      <c r="AM514" s="46" t="s">
        <v>103</v>
      </c>
      <c r="AN514" s="46" t="s">
        <v>104</v>
      </c>
      <c r="AO514" s="46" t="s">
        <v>105</v>
      </c>
      <c r="AP514" s="46" t="s">
        <v>106</v>
      </c>
      <c r="AQ514" s="46">
        <f t="shared" si="48"/>
        <v>7395</v>
      </c>
      <c r="AR514" s="47">
        <f t="shared" si="49"/>
        <v>0.49</v>
      </c>
      <c r="AS514" s="46" t="s">
        <v>107</v>
      </c>
      <c r="AT514" s="46" t="s">
        <v>108</v>
      </c>
      <c r="AU514" s="46" t="s">
        <v>109</v>
      </c>
      <c r="AV514" s="46" t="s">
        <v>110</v>
      </c>
      <c r="AW514" s="46" t="s">
        <v>111</v>
      </c>
      <c r="AX514" s="48" t="s">
        <v>112</v>
      </c>
      <c r="AY514" s="49">
        <v>1019.0</v>
      </c>
      <c r="AZ514" s="49">
        <v>1352.0</v>
      </c>
      <c r="BA514" s="126">
        <f>BA509*5</f>
        <v>2190</v>
      </c>
      <c r="BB514" s="127">
        <v>50.0</v>
      </c>
      <c r="BC514" s="127">
        <v>80.0</v>
      </c>
      <c r="BD514" s="51">
        <v>0.2</v>
      </c>
      <c r="BE514" s="46">
        <f t="shared" si="83"/>
        <v>1334</v>
      </c>
      <c r="BF514" s="52"/>
      <c r="BG514" s="53">
        <f t="shared" si="95"/>
        <v>1997</v>
      </c>
      <c r="BH514" s="53">
        <f t="shared" si="52"/>
        <v>1664</v>
      </c>
      <c r="BI514" s="47">
        <f t="shared" si="96"/>
        <v>0.2994002999</v>
      </c>
      <c r="BJ514" s="47">
        <f t="shared" si="54"/>
        <v>0.2494752624</v>
      </c>
      <c r="BK514" s="55">
        <f t="shared" si="55"/>
        <v>0.49</v>
      </c>
      <c r="BL514" s="56">
        <f t="shared" si="56"/>
        <v>7471</v>
      </c>
      <c r="BM514" s="57">
        <f t="shared" si="57"/>
        <v>0.3084995315</v>
      </c>
      <c r="BN514" s="46">
        <f t="shared" si="58"/>
        <v>66</v>
      </c>
      <c r="BO514" s="46">
        <v>25.0</v>
      </c>
      <c r="BP514" s="46">
        <v>7.0</v>
      </c>
      <c r="BQ514" s="47">
        <v>1.25</v>
      </c>
      <c r="BR514" s="46">
        <f t="shared" si="59"/>
        <v>600</v>
      </c>
      <c r="BS514" s="46">
        <f t="shared" si="60"/>
        <v>752</v>
      </c>
      <c r="BT514" s="46" t="s">
        <v>2604</v>
      </c>
      <c r="BU514" s="65"/>
      <c r="BV514" s="59"/>
      <c r="BW514" s="59"/>
      <c r="BX514" s="60"/>
      <c r="BY514" s="61" t="str">
        <f t="shared" si="99"/>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BZ514" s="66" t="s">
        <v>4459</v>
      </c>
      <c r="CA514" s="59" t="s">
        <v>4460</v>
      </c>
      <c r="CB514" s="62"/>
      <c r="CC514" s="59"/>
    </row>
    <row r="515" ht="30.0" customHeight="1">
      <c r="A515" s="77"/>
      <c r="B515" s="136" t="s">
        <v>4461</v>
      </c>
      <c r="C515" s="68" t="str">
        <f>IF('Стоп-лист'!C$50 = "стоп", "стоп" , "")</f>
        <v/>
      </c>
      <c r="D515" s="29">
        <f t="shared" si="98"/>
        <v>50</v>
      </c>
      <c r="E515" s="30" t="s">
        <v>4462</v>
      </c>
      <c r="F515" s="140" t="s">
        <v>4463</v>
      </c>
      <c r="G515" s="105" t="s">
        <v>4464</v>
      </c>
      <c r="H515" s="33">
        <v>17400.0</v>
      </c>
      <c r="I515" s="34">
        <v>0.5499999999999999</v>
      </c>
      <c r="J515" s="35">
        <f t="shared" si="92"/>
        <v>7830</v>
      </c>
      <c r="K515" s="22" t="s">
        <v>4465</v>
      </c>
      <c r="L515" s="22" t="s">
        <v>4425</v>
      </c>
      <c r="M515" s="22" t="s">
        <v>4425</v>
      </c>
      <c r="N515" s="37" t="s">
        <v>584</v>
      </c>
      <c r="O515" s="72">
        <v>2850.0</v>
      </c>
      <c r="P515" s="72">
        <v>400.0</v>
      </c>
      <c r="Q515" s="72">
        <v>400.0</v>
      </c>
      <c r="R515" s="72">
        <v>600.0</v>
      </c>
      <c r="S515" s="39" t="s">
        <v>4466</v>
      </c>
      <c r="T515" s="70" t="s">
        <v>4388</v>
      </c>
      <c r="U515" s="38" t="s">
        <v>4389</v>
      </c>
      <c r="V515" s="38" t="s">
        <v>4390</v>
      </c>
      <c r="W515" s="38" t="s">
        <v>589</v>
      </c>
      <c r="X515" s="38">
        <v>270.0</v>
      </c>
      <c r="Y515" s="40">
        <v>6.0</v>
      </c>
      <c r="Z515" s="38">
        <v>1.45</v>
      </c>
      <c r="AA515" s="38" t="s">
        <v>92</v>
      </c>
      <c r="AB515" s="38" t="s">
        <v>93</v>
      </c>
      <c r="AC515" s="107" t="str">
        <f t="shared" si="97"/>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AD515" s="38" t="s">
        <v>95</v>
      </c>
      <c r="AE515" s="75" t="s">
        <v>4391</v>
      </c>
      <c r="AF515" s="70" t="s">
        <v>4392</v>
      </c>
      <c r="AG515" s="38" t="s">
        <v>98</v>
      </c>
      <c r="AH515" s="38" t="s">
        <v>99</v>
      </c>
      <c r="AI515" s="44" t="s">
        <v>100</v>
      </c>
      <c r="AJ515" s="44">
        <v>0.0</v>
      </c>
      <c r="AK515" s="63" t="str">
        <f t="shared" si="94"/>
        <v>https://getfile.dokpub.com/yandex/get/https://disk.yandex.ru/d/lkRlrT6g2GOnaw/v1.mp4</v>
      </c>
      <c r="AL515" s="46" t="s">
        <v>102</v>
      </c>
      <c r="AM515" s="46" t="s">
        <v>103</v>
      </c>
      <c r="AN515" s="46" t="s">
        <v>104</v>
      </c>
      <c r="AO515" s="46" t="s">
        <v>105</v>
      </c>
      <c r="AP515" s="46" t="s">
        <v>106</v>
      </c>
      <c r="AQ515" s="46">
        <f t="shared" si="48"/>
        <v>8700</v>
      </c>
      <c r="AR515" s="47">
        <f t="shared" si="49"/>
        <v>0.5</v>
      </c>
      <c r="AS515" s="46" t="s">
        <v>107</v>
      </c>
      <c r="AT515" s="46" t="s">
        <v>108</v>
      </c>
      <c r="AU515" s="46" t="s">
        <v>109</v>
      </c>
      <c r="AV515" s="46" t="s">
        <v>110</v>
      </c>
      <c r="AW515" s="46" t="s">
        <v>111</v>
      </c>
      <c r="AX515" s="48" t="s">
        <v>112</v>
      </c>
      <c r="AY515" s="49">
        <v>1132.0</v>
      </c>
      <c r="AZ515" s="49">
        <v>1521.0</v>
      </c>
      <c r="BA515" s="126">
        <f>BA509*6</f>
        <v>2628</v>
      </c>
      <c r="BB515" s="127">
        <v>50.0</v>
      </c>
      <c r="BC515" s="127">
        <v>80.0</v>
      </c>
      <c r="BD515" s="51">
        <v>0.2</v>
      </c>
      <c r="BE515" s="46">
        <f t="shared" si="83"/>
        <v>1566</v>
      </c>
      <c r="BF515" s="52"/>
      <c r="BG515" s="53">
        <f t="shared" si="95"/>
        <v>2374</v>
      </c>
      <c r="BH515" s="53">
        <f t="shared" si="52"/>
        <v>1985</v>
      </c>
      <c r="BI515" s="47">
        <f t="shared" si="96"/>
        <v>0.303192848</v>
      </c>
      <c r="BJ515" s="47">
        <f t="shared" si="54"/>
        <v>0.2535121328</v>
      </c>
      <c r="BK515" s="55">
        <f t="shared" si="55"/>
        <v>0.5</v>
      </c>
      <c r="BL515" s="56">
        <f t="shared" si="56"/>
        <v>8723</v>
      </c>
      <c r="BM515" s="57">
        <f t="shared" si="57"/>
        <v>0.3094577554</v>
      </c>
      <c r="BN515" s="46">
        <f t="shared" si="58"/>
        <v>96</v>
      </c>
      <c r="BO515" s="46">
        <v>25.0</v>
      </c>
      <c r="BP515" s="46">
        <v>7.0</v>
      </c>
      <c r="BQ515" s="47">
        <v>1.25</v>
      </c>
      <c r="BR515" s="46">
        <f t="shared" si="59"/>
        <v>862.5</v>
      </c>
      <c r="BS515" s="46">
        <f t="shared" si="60"/>
        <v>658.5</v>
      </c>
      <c r="BT515" s="46" t="s">
        <v>2611</v>
      </c>
      <c r="BU515" s="65"/>
      <c r="BV515" s="59"/>
      <c r="BW515" s="59"/>
      <c r="BX515" s="60"/>
      <c r="BY515" s="61" t="str">
        <f t="shared" si="99"/>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BZ515" s="66" t="s">
        <v>4467</v>
      </c>
      <c r="CA515" s="59" t="s">
        <v>4468</v>
      </c>
      <c r="CB515" s="62"/>
      <c r="CC515" s="59"/>
    </row>
    <row r="516" ht="30.0" customHeight="1">
      <c r="A516" s="77"/>
      <c r="B516" s="136" t="s">
        <v>4469</v>
      </c>
      <c r="C516" s="68" t="str">
        <f>IF('Стоп-лист'!C$50 = "стоп", "стоп" , "")</f>
        <v/>
      </c>
      <c r="D516" s="29">
        <f t="shared" si="98"/>
        <v>50</v>
      </c>
      <c r="E516" s="30" t="s">
        <v>4470</v>
      </c>
      <c r="F516" s="259" t="s">
        <v>4471</v>
      </c>
      <c r="G516" s="105" t="s">
        <v>4472</v>
      </c>
      <c r="H516" s="33">
        <v>20300.0</v>
      </c>
      <c r="I516" s="34">
        <v>0.5599999999999999</v>
      </c>
      <c r="J516" s="35">
        <f t="shared" si="92"/>
        <v>8932</v>
      </c>
      <c r="K516" s="22" t="s">
        <v>4473</v>
      </c>
      <c r="L516" s="22" t="s">
        <v>4425</v>
      </c>
      <c r="M516" s="22" t="s">
        <v>4425</v>
      </c>
      <c r="N516" s="37" t="s">
        <v>584</v>
      </c>
      <c r="O516" s="72">
        <v>3325.0</v>
      </c>
      <c r="P516" s="72">
        <v>400.0</v>
      </c>
      <c r="Q516" s="72">
        <v>400.0</v>
      </c>
      <c r="R516" s="72">
        <v>600.0</v>
      </c>
      <c r="S516" s="70" t="s">
        <v>4474</v>
      </c>
      <c r="T516" s="70" t="s">
        <v>4388</v>
      </c>
      <c r="U516" s="38" t="s">
        <v>4389</v>
      </c>
      <c r="V516" s="38" t="s">
        <v>4390</v>
      </c>
      <c r="W516" s="38" t="s">
        <v>589</v>
      </c>
      <c r="X516" s="38">
        <v>270.0</v>
      </c>
      <c r="Y516" s="40">
        <v>7.0</v>
      </c>
      <c r="Z516" s="38">
        <v>1.45</v>
      </c>
      <c r="AA516" s="38" t="s">
        <v>92</v>
      </c>
      <c r="AB516" s="38" t="s">
        <v>93</v>
      </c>
      <c r="AC516" s="107" t="str">
        <f t="shared" si="97"/>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AD516" s="38" t="s">
        <v>95</v>
      </c>
      <c r="AE516" s="75" t="s">
        <v>4391</v>
      </c>
      <c r="AF516" s="70" t="s">
        <v>4392</v>
      </c>
      <c r="AG516" s="38" t="s">
        <v>98</v>
      </c>
      <c r="AH516" s="38" t="s">
        <v>99</v>
      </c>
      <c r="AI516" s="44" t="s">
        <v>100</v>
      </c>
      <c r="AJ516" s="44">
        <v>0.0</v>
      </c>
      <c r="AK516" s="63" t="str">
        <f t="shared" si="94"/>
        <v>https://getfile.dokpub.com/yandex/get/https://disk.yandex.ru/d/lkRlrT6g2GOnaw/v1.mp4</v>
      </c>
      <c r="AL516" s="46" t="s">
        <v>102</v>
      </c>
      <c r="AM516" s="46" t="s">
        <v>103</v>
      </c>
      <c r="AN516" s="46" t="s">
        <v>104</v>
      </c>
      <c r="AO516" s="46" t="s">
        <v>105</v>
      </c>
      <c r="AP516" s="46" t="s">
        <v>106</v>
      </c>
      <c r="AQ516" s="46">
        <f t="shared" si="48"/>
        <v>9744</v>
      </c>
      <c r="AR516" s="47">
        <f t="shared" si="49"/>
        <v>0.52</v>
      </c>
      <c r="AS516" s="46" t="s">
        <v>107</v>
      </c>
      <c r="AT516" s="46" t="s">
        <v>108</v>
      </c>
      <c r="AU516" s="46" t="s">
        <v>109</v>
      </c>
      <c r="AV516" s="46" t="s">
        <v>110</v>
      </c>
      <c r="AW516" s="46" t="s">
        <v>111</v>
      </c>
      <c r="AX516" s="48" t="s">
        <v>112</v>
      </c>
      <c r="AY516" s="49">
        <v>1216.0</v>
      </c>
      <c r="AZ516" s="49">
        <v>1654.0</v>
      </c>
      <c r="BA516" s="126">
        <f>BA509*7</f>
        <v>3066</v>
      </c>
      <c r="BB516" s="127">
        <v>50.0</v>
      </c>
      <c r="BC516" s="127">
        <v>80.0</v>
      </c>
      <c r="BD516" s="51">
        <v>0.2</v>
      </c>
      <c r="BE516" s="46">
        <f t="shared" si="83"/>
        <v>1786.4</v>
      </c>
      <c r="BF516" s="52"/>
      <c r="BG516" s="53">
        <f t="shared" si="95"/>
        <v>2733.6</v>
      </c>
      <c r="BH516" s="53">
        <f t="shared" si="52"/>
        <v>2295.6</v>
      </c>
      <c r="BI516" s="47">
        <f t="shared" si="96"/>
        <v>0.3060456785</v>
      </c>
      <c r="BJ516" s="47">
        <f t="shared" si="54"/>
        <v>0.2570085087</v>
      </c>
      <c r="BK516" s="55">
        <f t="shared" si="55"/>
        <v>0.52</v>
      </c>
      <c r="BL516" s="56">
        <f t="shared" si="56"/>
        <v>9905</v>
      </c>
      <c r="BM516" s="57">
        <f t="shared" si="57"/>
        <v>0.3103483089</v>
      </c>
      <c r="BN516" s="46">
        <f t="shared" si="58"/>
        <v>96</v>
      </c>
      <c r="BO516" s="46">
        <v>25.0</v>
      </c>
      <c r="BP516" s="46">
        <v>7.0</v>
      </c>
      <c r="BQ516" s="47">
        <v>1.25</v>
      </c>
      <c r="BR516" s="46">
        <f t="shared" si="59"/>
        <v>862.5</v>
      </c>
      <c r="BS516" s="46">
        <f t="shared" si="60"/>
        <v>791.5</v>
      </c>
      <c r="BT516" s="46" t="s">
        <v>2618</v>
      </c>
      <c r="BU516" s="65"/>
      <c r="BV516" s="59"/>
      <c r="BW516" s="59"/>
      <c r="BX516" s="60"/>
      <c r="BY516" s="61" t="str">
        <f t="shared" si="99"/>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BZ516" s="66" t="s">
        <v>4475</v>
      </c>
      <c r="CA516" s="59" t="s">
        <v>4476</v>
      </c>
      <c r="CB516" s="62"/>
      <c r="CC516" s="59"/>
    </row>
    <row r="517" ht="30.0" customHeight="1">
      <c r="A517" s="194"/>
      <c r="B517" s="94" t="s">
        <v>4477</v>
      </c>
      <c r="C517" s="95" t="s">
        <v>4478</v>
      </c>
      <c r="D517" s="96">
        <f t="shared" si="98"/>
        <v>0</v>
      </c>
      <c r="E517" s="30" t="s">
        <v>4479</v>
      </c>
      <c r="F517" s="259" t="s">
        <v>4480</v>
      </c>
      <c r="G517" s="158" t="s">
        <v>4481</v>
      </c>
      <c r="H517" s="33"/>
      <c r="I517" s="34"/>
      <c r="J517" s="35"/>
      <c r="K517" s="22" t="s">
        <v>4482</v>
      </c>
      <c r="L517" s="22" t="s">
        <v>4425</v>
      </c>
      <c r="M517" s="22" t="s">
        <v>4425</v>
      </c>
      <c r="N517" s="37" t="s">
        <v>584</v>
      </c>
      <c r="O517" s="72">
        <v>4750.0</v>
      </c>
      <c r="P517" s="72">
        <v>400.0</v>
      </c>
      <c r="Q517" s="72">
        <v>400.0</v>
      </c>
      <c r="R517" s="72">
        <v>600.0</v>
      </c>
      <c r="S517" s="70" t="s">
        <v>4483</v>
      </c>
      <c r="T517" s="70" t="s">
        <v>4388</v>
      </c>
      <c r="U517" s="38" t="s">
        <v>4389</v>
      </c>
      <c r="V517" s="38" t="s">
        <v>4390</v>
      </c>
      <c r="W517" s="38" t="s">
        <v>589</v>
      </c>
      <c r="X517" s="38">
        <v>270.0</v>
      </c>
      <c r="Y517" s="40">
        <v>10.0</v>
      </c>
      <c r="Z517" s="38">
        <v>1.45</v>
      </c>
      <c r="AA517" s="38" t="s">
        <v>92</v>
      </c>
      <c r="AB517" s="38" t="s">
        <v>93</v>
      </c>
      <c r="AC517" s="107" t="str">
        <f t="shared" si="97"/>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517" s="38" t="s">
        <v>95</v>
      </c>
      <c r="AE517" s="75" t="s">
        <v>4391</v>
      </c>
      <c r="AF517" s="70" t="s">
        <v>4392</v>
      </c>
      <c r="AG517" s="38" t="s">
        <v>98</v>
      </c>
      <c r="AH517" s="38" t="s">
        <v>99</v>
      </c>
      <c r="AI517" s="44" t="s">
        <v>100</v>
      </c>
      <c r="AJ517" s="44">
        <v>0.0</v>
      </c>
      <c r="AK517" s="63" t="str">
        <f t="shared" si="94"/>
        <v>https://getfile.dokpub.com/yandex/get/https://disk.yandex.ru/d/lkRlrT6g2GOnaw/v1.mp4</v>
      </c>
      <c r="AL517" s="46" t="s">
        <v>786</v>
      </c>
      <c r="AM517" s="46" t="s">
        <v>103</v>
      </c>
      <c r="AN517" s="46" t="s">
        <v>104</v>
      </c>
      <c r="AO517" s="46" t="s">
        <v>105</v>
      </c>
      <c r="AP517" s="46" t="s">
        <v>106</v>
      </c>
      <c r="AQ517" s="46">
        <f t="shared" si="48"/>
        <v>0</v>
      </c>
      <c r="AR517" s="47" t="str">
        <f t="shared" si="49"/>
        <v/>
      </c>
      <c r="AS517" s="46" t="s">
        <v>107</v>
      </c>
      <c r="AT517" s="46" t="s">
        <v>108</v>
      </c>
      <c r="AU517" s="46" t="s">
        <v>109</v>
      </c>
      <c r="AV517" s="46" t="s">
        <v>110</v>
      </c>
      <c r="AW517" s="46" t="s">
        <v>786</v>
      </c>
      <c r="AX517" s="48" t="s">
        <v>112</v>
      </c>
      <c r="AY517" s="49" t="s">
        <v>1413</v>
      </c>
      <c r="AZ517" s="49" t="s">
        <v>1413</v>
      </c>
      <c r="BA517" s="227">
        <f>BA509*10</f>
        <v>4380</v>
      </c>
      <c r="BB517" s="228">
        <v>100.0</v>
      </c>
      <c r="BC517" s="228">
        <v>100.0</v>
      </c>
      <c r="BD517" s="51">
        <v>0.2</v>
      </c>
      <c r="BE517" s="260"/>
      <c r="BF517" s="159"/>
      <c r="BG517" s="260"/>
      <c r="BH517" s="46" t="str">
        <f t="shared" si="52"/>
        <v>#VALUE!</v>
      </c>
      <c r="BI517" s="261"/>
      <c r="BJ517" s="47" t="str">
        <f t="shared" si="54"/>
        <v>#VALUE!</v>
      </c>
      <c r="BK517" s="55" t="str">
        <f t="shared" si="55"/>
        <v/>
      </c>
      <c r="BL517" s="56" t="str">
        <f t="shared" si="56"/>
        <v>#VALUE!</v>
      </c>
      <c r="BM517" s="57" t="str">
        <f t="shared" si="57"/>
        <v>#VALUE!</v>
      </c>
      <c r="BN517" s="46">
        <f t="shared" si="58"/>
        <v>96</v>
      </c>
      <c r="BO517" s="46">
        <v>25.0</v>
      </c>
      <c r="BP517" s="46">
        <v>7.0</v>
      </c>
      <c r="BQ517" s="47">
        <v>1.25</v>
      </c>
      <c r="BR517" s="46">
        <f t="shared" si="59"/>
        <v>862.5</v>
      </c>
      <c r="BS517" s="46" t="str">
        <f t="shared" si="60"/>
        <v>#VALUE!</v>
      </c>
      <c r="BT517" s="46" t="s">
        <v>3090</v>
      </c>
      <c r="BU517" s="65"/>
      <c r="BV517" s="59"/>
      <c r="BW517" s="59"/>
      <c r="BX517" s="60"/>
      <c r="BY517" s="61"/>
      <c r="BZ517" s="66"/>
      <c r="CA517" s="59"/>
      <c r="CB517" s="62"/>
      <c r="CC517" s="59"/>
    </row>
    <row r="518" ht="30.0" customHeight="1">
      <c r="A518" s="77"/>
      <c r="B518" s="157" t="s">
        <v>4484</v>
      </c>
      <c r="C518" s="28" t="str">
        <f>IF(C520 = "стоп", "стоп" , "")</f>
        <v/>
      </c>
      <c r="D518" s="29">
        <f t="shared" si="98"/>
        <v>50</v>
      </c>
      <c r="E518" s="30" t="s">
        <v>4485</v>
      </c>
      <c r="F518" s="140" t="s">
        <v>4486</v>
      </c>
      <c r="G518" s="105" t="s">
        <v>4487</v>
      </c>
      <c r="H518" s="33">
        <v>700.0</v>
      </c>
      <c r="I518" s="34">
        <v>0.52</v>
      </c>
      <c r="J518" s="35">
        <f t="shared" ref="J518:J528" si="100">ROUND(H518*(1-I518),0)</f>
        <v>336</v>
      </c>
      <c r="K518" s="22" t="s">
        <v>4488</v>
      </c>
      <c r="L518" s="22" t="s">
        <v>4425</v>
      </c>
      <c r="M518" s="22" t="s">
        <v>4425</v>
      </c>
      <c r="N518" s="37" t="s">
        <v>584</v>
      </c>
      <c r="O518" s="38">
        <v>100.0</v>
      </c>
      <c r="P518" s="38">
        <v>100.0</v>
      </c>
      <c r="Q518" s="38">
        <v>60.0</v>
      </c>
      <c r="R518" s="38">
        <v>270.0</v>
      </c>
      <c r="S518" s="70" t="s">
        <v>4489</v>
      </c>
      <c r="T518" s="70" t="s">
        <v>4490</v>
      </c>
      <c r="U518" s="38" t="s">
        <v>4491</v>
      </c>
      <c r="V518" s="38" t="s">
        <v>2267</v>
      </c>
      <c r="W518" s="38" t="s">
        <v>589</v>
      </c>
      <c r="X518" s="232">
        <v>270.0</v>
      </c>
      <c r="Y518" s="40" t="s">
        <v>91</v>
      </c>
      <c r="Z518" s="40" t="s">
        <v>91</v>
      </c>
      <c r="AA518" s="232" t="s">
        <v>590</v>
      </c>
      <c r="AB518" s="38" t="s">
        <v>93</v>
      </c>
      <c r="AC518" s="107" t="str">
        <f t="shared" si="97"/>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AD518" s="38" t="s">
        <v>95</v>
      </c>
      <c r="AE518" s="75" t="s">
        <v>4492</v>
      </c>
      <c r="AF518" s="70" t="s">
        <v>4493</v>
      </c>
      <c r="AG518" s="38" t="s">
        <v>98</v>
      </c>
      <c r="AH518" s="38" t="s">
        <v>99</v>
      </c>
      <c r="AI518" s="44" t="s">
        <v>100</v>
      </c>
      <c r="AJ518" s="44">
        <v>0.0</v>
      </c>
      <c r="AK518" s="63" t="str">
        <f t="shared" si="94"/>
        <v>https://getfile.dokpub.com/yandex/get/https://disk.yandex.ru/d/KBZ-ilRqMr0BMQ/v1.mp4</v>
      </c>
      <c r="AL518" s="46" t="s">
        <v>102</v>
      </c>
      <c r="AM518" s="46" t="s">
        <v>103</v>
      </c>
      <c r="AN518" s="46" t="s">
        <v>104</v>
      </c>
      <c r="AO518" s="46" t="s">
        <v>105</v>
      </c>
      <c r="AP518" s="46" t="s">
        <v>106</v>
      </c>
      <c r="AQ518" s="46">
        <f t="shared" si="48"/>
        <v>434</v>
      </c>
      <c r="AR518" s="47">
        <f t="shared" si="49"/>
        <v>0.38</v>
      </c>
      <c r="AS518" s="46" t="s">
        <v>107</v>
      </c>
      <c r="AT518" s="46" t="s">
        <v>108</v>
      </c>
      <c r="AU518" s="46" t="s">
        <v>109</v>
      </c>
      <c r="AV518" s="46" t="s">
        <v>110</v>
      </c>
      <c r="AW518" s="46" t="s">
        <v>111</v>
      </c>
      <c r="AX518" s="48" t="s">
        <v>112</v>
      </c>
      <c r="AY518" s="49">
        <v>85.0</v>
      </c>
      <c r="AZ518" s="49">
        <v>142.0</v>
      </c>
      <c r="BA518" s="86">
        <f>IFERROR(__xludf.DUMMYFUNCTION("IMPORTRANGE(""https://docs.google.com/spreadsheets/d/1K9FdSDDcIaIccULM3XeD8ehMwbjQB3kapl3RppOhYx4/edit?usp=sharing"",""D79"")"),63.0)</f>
        <v>63</v>
      </c>
      <c r="BB518" s="262">
        <v>10.0</v>
      </c>
      <c r="BC518" s="262">
        <v>10.0</v>
      </c>
      <c r="BD518" s="51">
        <v>0.2</v>
      </c>
      <c r="BE518" s="123">
        <f t="shared" ref="BE518:BE528" si="101">J518*BD518</f>
        <v>67.2</v>
      </c>
      <c r="BF518" s="147"/>
      <c r="BG518" s="148">
        <f t="shared" ref="BG518:BG528" si="102">J518-AY518-BA518-BB518-BC518-BE518-BF518</f>
        <v>100.8</v>
      </c>
      <c r="BH518" s="53">
        <f t="shared" si="52"/>
        <v>43.8</v>
      </c>
      <c r="BI518" s="222">
        <f t="shared" ref="BI518:BI528" si="103">BG518/J518</f>
        <v>0.3</v>
      </c>
      <c r="BJ518" s="47">
        <f t="shared" si="54"/>
        <v>0.1303571429</v>
      </c>
      <c r="BK518" s="55">
        <f t="shared" si="55"/>
        <v>0.38</v>
      </c>
      <c r="BL518" s="56">
        <f t="shared" si="56"/>
        <v>436</v>
      </c>
      <c r="BM518" s="57">
        <f t="shared" si="57"/>
        <v>0.2839449541</v>
      </c>
      <c r="BN518" s="46">
        <f t="shared" si="58"/>
        <v>1.62</v>
      </c>
      <c r="BO518" s="46">
        <v>25.0</v>
      </c>
      <c r="BP518" s="46">
        <v>7.0</v>
      </c>
      <c r="BQ518" s="47">
        <v>1.25</v>
      </c>
      <c r="BR518" s="46">
        <f t="shared" si="59"/>
        <v>40</v>
      </c>
      <c r="BS518" s="46">
        <f t="shared" si="60"/>
        <v>102</v>
      </c>
      <c r="BT518" s="46" t="s">
        <v>113</v>
      </c>
      <c r="BU518" s="124"/>
      <c r="BV518" s="125" t="str">
        <f>IFERROR(__xludf.DUMMYFUNCTION("IMPORTRANGE(""https://docs.google.com/spreadsheets/d/1K9FdSDDcIaIccULM3XeD8ehMwbjQB3kapl3RppOhYx4/edit?usp=sharing"",""B79"")"),"И-144 РФ (Олдос)")</f>
        <v>И-144 РФ (Олдос)</v>
      </c>
      <c r="BW518" s="59"/>
      <c r="BX518" s="60"/>
      <c r="BY518" s="61" t="str">
        <f t="shared" ref="BY518:BY528" si="104">"https://getfile.dokpub.com/yandex/get/"&amp;S518&amp;"/1.jpg"&amp;", "&amp;"https://getfile.dokpub.com/yandex/get/"&amp;S518&amp;"/2.jpg"&amp;", "&amp;"https://getfile.dokpub.com/yandex/get/"&amp;S518&amp;"/3.jpg"&amp;", "&amp;"https://getfile.dokpub.com/yandex/get/"&amp;S518&amp;"/4.jpg"&amp;", "&amp;"https://getfile.dokpub.com/yandex/get/"&amp;S518&amp;"/5.jpg"</f>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BZ518" s="66" t="s">
        <v>4494</v>
      </c>
      <c r="CA518" s="59" t="s">
        <v>4495</v>
      </c>
      <c r="CB518" s="62"/>
      <c r="CC518" s="59"/>
    </row>
    <row r="519" ht="30.0" customHeight="1">
      <c r="A519" s="77"/>
      <c r="B519" s="157" t="s">
        <v>4496</v>
      </c>
      <c r="C519" s="28" t="str">
        <f>IF(C520 = "стоп", "стоп" , "")</f>
        <v/>
      </c>
      <c r="D519" s="29">
        <f t="shared" si="98"/>
        <v>50</v>
      </c>
      <c r="E519" s="30" t="s">
        <v>4497</v>
      </c>
      <c r="F519" s="140" t="s">
        <v>4498</v>
      </c>
      <c r="G519" s="105" t="s">
        <v>4499</v>
      </c>
      <c r="H519" s="33">
        <v>1100.0</v>
      </c>
      <c r="I519" s="34">
        <v>0.5599999999999999</v>
      </c>
      <c r="J519" s="35">
        <f t="shared" si="100"/>
        <v>484</v>
      </c>
      <c r="K519" s="22" t="s">
        <v>4500</v>
      </c>
      <c r="L519" s="22" t="s">
        <v>4425</v>
      </c>
      <c r="M519" s="22" t="s">
        <v>4425</v>
      </c>
      <c r="N519" s="37" t="s">
        <v>584</v>
      </c>
      <c r="O519" s="38">
        <v>165.0</v>
      </c>
      <c r="P519" s="38">
        <v>140.0</v>
      </c>
      <c r="Q519" s="38">
        <v>90.0</v>
      </c>
      <c r="R519" s="38">
        <v>270.0</v>
      </c>
      <c r="S519" s="70" t="s">
        <v>4501</v>
      </c>
      <c r="T519" s="70" t="s">
        <v>4490</v>
      </c>
      <c r="U519" s="38" t="s">
        <v>4491</v>
      </c>
      <c r="V519" s="38" t="s">
        <v>2267</v>
      </c>
      <c r="W519" s="38" t="s">
        <v>589</v>
      </c>
      <c r="X519" s="232">
        <v>270.0</v>
      </c>
      <c r="Y519" s="40" t="s">
        <v>91</v>
      </c>
      <c r="Z519" s="38">
        <v>1.0</v>
      </c>
      <c r="AA519" s="232" t="s">
        <v>590</v>
      </c>
      <c r="AB519" s="38" t="s">
        <v>93</v>
      </c>
      <c r="AC519" s="107" t="str">
        <f t="shared" si="97"/>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AD519" s="38" t="s">
        <v>95</v>
      </c>
      <c r="AE519" s="75" t="s">
        <v>4492</v>
      </c>
      <c r="AF519" s="70" t="s">
        <v>4493</v>
      </c>
      <c r="AG519" s="38" t="s">
        <v>98</v>
      </c>
      <c r="AH519" s="38" t="s">
        <v>99</v>
      </c>
      <c r="AI519" s="44" t="s">
        <v>100</v>
      </c>
      <c r="AJ519" s="44">
        <v>0.0</v>
      </c>
      <c r="AK519" s="63" t="str">
        <f t="shared" si="94"/>
        <v>https://getfile.dokpub.com/yandex/get/https://disk.yandex.ru/d/KBZ-ilRqMr0BMQ/v1.mp4</v>
      </c>
      <c r="AL519" s="46" t="s">
        <v>102</v>
      </c>
      <c r="AM519" s="46" t="s">
        <v>103</v>
      </c>
      <c r="AN519" s="46" t="s">
        <v>104</v>
      </c>
      <c r="AO519" s="46" t="s">
        <v>105</v>
      </c>
      <c r="AP519" s="46" t="s">
        <v>106</v>
      </c>
      <c r="AQ519" s="46">
        <f t="shared" si="48"/>
        <v>594</v>
      </c>
      <c r="AR519" s="47">
        <f t="shared" si="49"/>
        <v>0.46</v>
      </c>
      <c r="AS519" s="46" t="s">
        <v>107</v>
      </c>
      <c r="AT519" s="46" t="s">
        <v>108</v>
      </c>
      <c r="AU519" s="46" t="s">
        <v>109</v>
      </c>
      <c r="AV519" s="46" t="s">
        <v>110</v>
      </c>
      <c r="AW519" s="46" t="s">
        <v>111</v>
      </c>
      <c r="AX519" s="48" t="s">
        <v>112</v>
      </c>
      <c r="AY519" s="49">
        <v>96.0</v>
      </c>
      <c r="AZ519" s="49">
        <v>156.0</v>
      </c>
      <c r="BA519" s="126">
        <f>BA518*2</f>
        <v>126</v>
      </c>
      <c r="BB519" s="263">
        <v>10.0</v>
      </c>
      <c r="BC519" s="263">
        <v>10.0</v>
      </c>
      <c r="BD519" s="51">
        <v>0.2</v>
      </c>
      <c r="BE519" s="127">
        <f t="shared" si="101"/>
        <v>96.8</v>
      </c>
      <c r="BF519" s="150"/>
      <c r="BG519" s="151">
        <f t="shared" si="102"/>
        <v>145.2</v>
      </c>
      <c r="BH519" s="53">
        <f t="shared" si="52"/>
        <v>85.2</v>
      </c>
      <c r="BI519" s="153">
        <f t="shared" si="103"/>
        <v>0.3</v>
      </c>
      <c r="BJ519" s="47">
        <f t="shared" si="54"/>
        <v>0.1760330579</v>
      </c>
      <c r="BK519" s="55">
        <f t="shared" si="55"/>
        <v>0.46</v>
      </c>
      <c r="BL519" s="56">
        <f t="shared" si="56"/>
        <v>595</v>
      </c>
      <c r="BM519" s="57">
        <f t="shared" si="57"/>
        <v>0.2924369748</v>
      </c>
      <c r="BN519" s="46">
        <f t="shared" si="58"/>
        <v>3.402</v>
      </c>
      <c r="BO519" s="46">
        <v>25.0</v>
      </c>
      <c r="BP519" s="46">
        <v>7.0</v>
      </c>
      <c r="BQ519" s="47">
        <v>1.25</v>
      </c>
      <c r="BR519" s="46">
        <f t="shared" si="59"/>
        <v>57.5</v>
      </c>
      <c r="BS519" s="46">
        <f t="shared" si="60"/>
        <v>98.5</v>
      </c>
      <c r="BT519" s="46" t="s">
        <v>122</v>
      </c>
      <c r="BU519" s="65"/>
      <c r="BV519" s="59"/>
      <c r="BW519" s="59"/>
      <c r="BX519" s="60"/>
      <c r="BY519" s="61" t="str">
        <f t="shared" si="104"/>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BZ519" s="66" t="s">
        <v>4502</v>
      </c>
      <c r="CA519" s="59" t="s">
        <v>4503</v>
      </c>
      <c r="CB519" s="62"/>
      <c r="CC519" s="59"/>
    </row>
    <row r="520" ht="30.0" customHeight="1">
      <c r="A520" s="77"/>
      <c r="B520" s="157" t="s">
        <v>4504</v>
      </c>
      <c r="C520" s="68" t="str">
        <f>IF('Стоп-лист'!D$31 = "стоп", "стоп" , "")</f>
        <v/>
      </c>
      <c r="D520" s="29">
        <f t="shared" si="98"/>
        <v>50</v>
      </c>
      <c r="E520" s="30" t="s">
        <v>4505</v>
      </c>
      <c r="F520" s="140" t="s">
        <v>4506</v>
      </c>
      <c r="G520" s="105" t="s">
        <v>4507</v>
      </c>
      <c r="H520" s="33">
        <v>1600.0</v>
      </c>
      <c r="I520" s="34">
        <v>0.5599999999999999</v>
      </c>
      <c r="J520" s="35">
        <f t="shared" si="100"/>
        <v>704</v>
      </c>
      <c r="K520" s="22" t="s">
        <v>4508</v>
      </c>
      <c r="L520" s="22" t="s">
        <v>4425</v>
      </c>
      <c r="M520" s="22" t="s">
        <v>4425</v>
      </c>
      <c r="N520" s="37" t="s">
        <v>584</v>
      </c>
      <c r="O520" s="38">
        <v>230.0</v>
      </c>
      <c r="P520" s="38">
        <v>230.0</v>
      </c>
      <c r="Q520" s="38">
        <v>110.0</v>
      </c>
      <c r="R520" s="38">
        <v>270.0</v>
      </c>
      <c r="S520" s="70" t="s">
        <v>4509</v>
      </c>
      <c r="T520" s="70" t="s">
        <v>4490</v>
      </c>
      <c r="U520" s="38" t="s">
        <v>4491</v>
      </c>
      <c r="V520" s="38" t="s">
        <v>2267</v>
      </c>
      <c r="W520" s="38" t="s">
        <v>589</v>
      </c>
      <c r="X520" s="232">
        <v>270.0</v>
      </c>
      <c r="Y520" s="40" t="s">
        <v>91</v>
      </c>
      <c r="Z520" s="40">
        <v>1.5</v>
      </c>
      <c r="AA520" s="232" t="s">
        <v>590</v>
      </c>
      <c r="AB520" s="38" t="s">
        <v>93</v>
      </c>
      <c r="AC520" s="107" t="str">
        <f t="shared" si="97"/>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AD520" s="38" t="s">
        <v>95</v>
      </c>
      <c r="AE520" s="75" t="s">
        <v>4492</v>
      </c>
      <c r="AF520" s="70" t="s">
        <v>4493</v>
      </c>
      <c r="AG520" s="38" t="s">
        <v>98</v>
      </c>
      <c r="AH520" s="38" t="s">
        <v>99</v>
      </c>
      <c r="AI520" s="44" t="s">
        <v>100</v>
      </c>
      <c r="AJ520" s="44">
        <v>0.0</v>
      </c>
      <c r="AK520" s="63" t="str">
        <f t="shared" si="94"/>
        <v>https://getfile.dokpub.com/yandex/get/https://disk.yandex.ru/d/KBZ-ilRqMr0BMQ/v1.mp4</v>
      </c>
      <c r="AL520" s="46" t="s">
        <v>102</v>
      </c>
      <c r="AM520" s="46" t="s">
        <v>103</v>
      </c>
      <c r="AN520" s="46" t="s">
        <v>104</v>
      </c>
      <c r="AO520" s="46" t="s">
        <v>105</v>
      </c>
      <c r="AP520" s="46" t="s">
        <v>106</v>
      </c>
      <c r="AQ520" s="46">
        <f t="shared" si="48"/>
        <v>832</v>
      </c>
      <c r="AR520" s="47">
        <f t="shared" si="49"/>
        <v>0.48</v>
      </c>
      <c r="AS520" s="46" t="s">
        <v>107</v>
      </c>
      <c r="AT520" s="46" t="s">
        <v>108</v>
      </c>
      <c r="AU520" s="46" t="s">
        <v>109</v>
      </c>
      <c r="AV520" s="46" t="s">
        <v>110</v>
      </c>
      <c r="AW520" s="46" t="s">
        <v>111</v>
      </c>
      <c r="AX520" s="48" t="s">
        <v>112</v>
      </c>
      <c r="AY520" s="49">
        <v>132.0</v>
      </c>
      <c r="AZ520" s="49">
        <v>201.0</v>
      </c>
      <c r="BA520" s="126">
        <f>BA518*3</f>
        <v>189</v>
      </c>
      <c r="BB520" s="263">
        <v>15.0</v>
      </c>
      <c r="BC520" s="263">
        <v>15.0</v>
      </c>
      <c r="BD520" s="51">
        <v>0.2</v>
      </c>
      <c r="BE520" s="127">
        <f t="shared" si="101"/>
        <v>140.8</v>
      </c>
      <c r="BF520" s="150"/>
      <c r="BG520" s="151">
        <f t="shared" si="102"/>
        <v>212.2</v>
      </c>
      <c r="BH520" s="53">
        <f t="shared" si="52"/>
        <v>143.2</v>
      </c>
      <c r="BI520" s="153">
        <f t="shared" si="103"/>
        <v>0.3014204545</v>
      </c>
      <c r="BJ520" s="47">
        <f t="shared" si="54"/>
        <v>0.2034090909</v>
      </c>
      <c r="BK520" s="55">
        <f t="shared" si="55"/>
        <v>0.48</v>
      </c>
      <c r="BL520" s="56">
        <f t="shared" si="56"/>
        <v>837</v>
      </c>
      <c r="BM520" s="57">
        <f t="shared" si="57"/>
        <v>0.2982078853</v>
      </c>
      <c r="BN520" s="46">
        <f t="shared" si="58"/>
        <v>6.831</v>
      </c>
      <c r="BO520" s="46">
        <v>25.0</v>
      </c>
      <c r="BP520" s="46">
        <v>7.0</v>
      </c>
      <c r="BQ520" s="47">
        <v>1.25</v>
      </c>
      <c r="BR520" s="46">
        <f t="shared" si="59"/>
        <v>83.75</v>
      </c>
      <c r="BS520" s="46">
        <f t="shared" si="60"/>
        <v>117.25</v>
      </c>
      <c r="BT520" s="46" t="s">
        <v>131</v>
      </c>
      <c r="BU520" s="65"/>
      <c r="BV520" s="59"/>
      <c r="BW520" s="59"/>
      <c r="BX520" s="60"/>
      <c r="BY520" s="61" t="str">
        <f t="shared" si="104"/>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BZ520" s="66" t="s">
        <v>4510</v>
      </c>
      <c r="CA520" s="59" t="s">
        <v>4511</v>
      </c>
      <c r="CB520" s="62"/>
      <c r="CC520" s="59"/>
    </row>
    <row r="521" ht="30.0" customHeight="1">
      <c r="A521" s="77"/>
      <c r="B521" s="157" t="s">
        <v>4512</v>
      </c>
      <c r="C521" s="68" t="str">
        <f>IF('Стоп-лист'!C$31 = "стоп", "стоп" , "")</f>
        <v/>
      </c>
      <c r="D521" s="29">
        <f t="shared" si="98"/>
        <v>50</v>
      </c>
      <c r="E521" s="30" t="s">
        <v>4513</v>
      </c>
      <c r="F521" s="140" t="s">
        <v>4514</v>
      </c>
      <c r="G521" s="105" t="s">
        <v>4515</v>
      </c>
      <c r="H521" s="33">
        <v>2900.0</v>
      </c>
      <c r="I521" s="34">
        <v>0.58</v>
      </c>
      <c r="J521" s="35">
        <f t="shared" si="100"/>
        <v>1218</v>
      </c>
      <c r="K521" s="22" t="s">
        <v>4516</v>
      </c>
      <c r="L521" s="22" t="s">
        <v>4425</v>
      </c>
      <c r="M521" s="22" t="s">
        <v>4425</v>
      </c>
      <c r="N521" s="37" t="s">
        <v>584</v>
      </c>
      <c r="O521" s="38">
        <v>450.0</v>
      </c>
      <c r="P521" s="38">
        <v>160.0</v>
      </c>
      <c r="Q521" s="38">
        <v>150.0</v>
      </c>
      <c r="R521" s="38">
        <v>270.0</v>
      </c>
      <c r="S521" s="70" t="s">
        <v>4517</v>
      </c>
      <c r="T521" s="70" t="s">
        <v>4490</v>
      </c>
      <c r="U521" s="38" t="s">
        <v>4491</v>
      </c>
      <c r="V521" s="38" t="s">
        <v>2267</v>
      </c>
      <c r="W521" s="38" t="s">
        <v>589</v>
      </c>
      <c r="X521" s="232">
        <v>270.0</v>
      </c>
      <c r="Y521" s="40">
        <v>1.0</v>
      </c>
      <c r="Z521" s="40">
        <v>1.5</v>
      </c>
      <c r="AA521" s="232" t="s">
        <v>590</v>
      </c>
      <c r="AB521" s="38" t="s">
        <v>93</v>
      </c>
      <c r="AC521" s="107" t="str">
        <f t="shared" si="97"/>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AD521" s="38" t="s">
        <v>95</v>
      </c>
      <c r="AE521" s="75" t="s">
        <v>4492</v>
      </c>
      <c r="AF521" s="70" t="s">
        <v>4493</v>
      </c>
      <c r="AG521" s="38" t="s">
        <v>98</v>
      </c>
      <c r="AH521" s="38" t="s">
        <v>99</v>
      </c>
      <c r="AI521" s="44" t="s">
        <v>100</v>
      </c>
      <c r="AJ521" s="44">
        <v>0.0</v>
      </c>
      <c r="AK521" s="63" t="str">
        <f t="shared" si="94"/>
        <v>https://getfile.dokpub.com/yandex/get/https://disk.yandex.ru/d/KBZ-ilRqMr0BMQ/v1.mp4</v>
      </c>
      <c r="AL521" s="46" t="s">
        <v>102</v>
      </c>
      <c r="AM521" s="46" t="s">
        <v>103</v>
      </c>
      <c r="AN521" s="46" t="s">
        <v>104</v>
      </c>
      <c r="AO521" s="46" t="s">
        <v>105</v>
      </c>
      <c r="AP521" s="46" t="s">
        <v>106</v>
      </c>
      <c r="AQ521" s="46">
        <f t="shared" si="48"/>
        <v>1363</v>
      </c>
      <c r="AR521" s="47">
        <f t="shared" si="49"/>
        <v>0.53</v>
      </c>
      <c r="AS521" s="46" t="s">
        <v>107</v>
      </c>
      <c r="AT521" s="46" t="s">
        <v>108</v>
      </c>
      <c r="AU521" s="46" t="s">
        <v>109</v>
      </c>
      <c r="AV521" s="46" t="s">
        <v>110</v>
      </c>
      <c r="AW521" s="46" t="s">
        <v>111</v>
      </c>
      <c r="AX521" s="48" t="s">
        <v>112</v>
      </c>
      <c r="AY521" s="49">
        <v>186.0</v>
      </c>
      <c r="AZ521" s="49">
        <v>264.0</v>
      </c>
      <c r="BA521" s="126">
        <f>BA520*2</f>
        <v>378</v>
      </c>
      <c r="BB521" s="263">
        <v>20.0</v>
      </c>
      <c r="BC521" s="263">
        <v>20.0</v>
      </c>
      <c r="BD521" s="51">
        <v>0.2</v>
      </c>
      <c r="BE521" s="127">
        <f t="shared" si="101"/>
        <v>243.6</v>
      </c>
      <c r="BF521" s="150"/>
      <c r="BG521" s="151">
        <f t="shared" si="102"/>
        <v>370.4</v>
      </c>
      <c r="BH521" s="53">
        <f t="shared" si="52"/>
        <v>292.4</v>
      </c>
      <c r="BI521" s="153">
        <f t="shared" si="103"/>
        <v>0.3041050903</v>
      </c>
      <c r="BJ521" s="47">
        <f t="shared" si="54"/>
        <v>0.2400656814</v>
      </c>
      <c r="BK521" s="55">
        <f t="shared" si="55"/>
        <v>0.53</v>
      </c>
      <c r="BL521" s="56">
        <f t="shared" si="56"/>
        <v>1381</v>
      </c>
      <c r="BM521" s="57">
        <f t="shared" si="57"/>
        <v>0.3061549602</v>
      </c>
      <c r="BN521" s="46">
        <f t="shared" si="58"/>
        <v>6.48</v>
      </c>
      <c r="BO521" s="46">
        <v>25.0</v>
      </c>
      <c r="BP521" s="46">
        <v>7.0</v>
      </c>
      <c r="BQ521" s="47">
        <v>1.25</v>
      </c>
      <c r="BR521" s="46">
        <f t="shared" si="59"/>
        <v>83.75</v>
      </c>
      <c r="BS521" s="46">
        <f t="shared" si="60"/>
        <v>180.25</v>
      </c>
      <c r="BT521" s="46" t="s">
        <v>139</v>
      </c>
      <c r="BU521" s="65"/>
      <c r="BV521" s="59"/>
      <c r="BW521" s="59" t="s">
        <v>4518</v>
      </c>
      <c r="BX521" s="60"/>
      <c r="BY521" s="61" t="str">
        <f t="shared" si="104"/>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BZ521" s="66" t="s">
        <v>4519</v>
      </c>
      <c r="CA521" s="59" t="s">
        <v>4520</v>
      </c>
      <c r="CB521" s="62"/>
      <c r="CC521" s="59"/>
    </row>
    <row r="522" ht="30.0" customHeight="1">
      <c r="A522" s="77"/>
      <c r="B522" s="157" t="s">
        <v>4521</v>
      </c>
      <c r="C522" s="68" t="str">
        <f>IF('Стоп-лист'!C$31 = "стоп", "стоп" , "")</f>
        <v/>
      </c>
      <c r="D522" s="29">
        <f t="shared" si="98"/>
        <v>50</v>
      </c>
      <c r="E522" s="30" t="s">
        <v>4522</v>
      </c>
      <c r="F522" s="140" t="s">
        <v>4523</v>
      </c>
      <c r="G522" s="105" t="s">
        <v>4524</v>
      </c>
      <c r="H522" s="33">
        <v>4300.0</v>
      </c>
      <c r="I522" s="34">
        <v>0.58</v>
      </c>
      <c r="J522" s="35">
        <f t="shared" si="100"/>
        <v>1806</v>
      </c>
      <c r="K522" s="22" t="s">
        <v>4525</v>
      </c>
      <c r="L522" s="22" t="s">
        <v>4425</v>
      </c>
      <c r="M522" s="22" t="s">
        <v>4425</v>
      </c>
      <c r="N522" s="37" t="s">
        <v>584</v>
      </c>
      <c r="O522" s="38">
        <v>640.0</v>
      </c>
      <c r="P522" s="38">
        <v>210.0</v>
      </c>
      <c r="Q522" s="38">
        <v>170.0</v>
      </c>
      <c r="R522" s="38">
        <v>270.0</v>
      </c>
      <c r="S522" s="70" t="s">
        <v>4526</v>
      </c>
      <c r="T522" s="70" t="s">
        <v>4490</v>
      </c>
      <c r="U522" s="38" t="s">
        <v>4491</v>
      </c>
      <c r="V522" s="38" t="s">
        <v>2267</v>
      </c>
      <c r="W522" s="38" t="s">
        <v>589</v>
      </c>
      <c r="X522" s="232">
        <v>270.0</v>
      </c>
      <c r="Y522" s="40">
        <v>1.5</v>
      </c>
      <c r="Z522" s="40">
        <v>1.5</v>
      </c>
      <c r="AA522" s="232" t="s">
        <v>590</v>
      </c>
      <c r="AB522" s="38" t="s">
        <v>93</v>
      </c>
      <c r="AC522" s="107" t="str">
        <f t="shared" si="97"/>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AD522" s="38" t="s">
        <v>95</v>
      </c>
      <c r="AE522" s="75" t="s">
        <v>4492</v>
      </c>
      <c r="AF522" s="70" t="s">
        <v>4493</v>
      </c>
      <c r="AG522" s="38" t="s">
        <v>98</v>
      </c>
      <c r="AH522" s="38" t="s">
        <v>99</v>
      </c>
      <c r="AI522" s="44" t="s">
        <v>100</v>
      </c>
      <c r="AJ522" s="44">
        <v>0.0</v>
      </c>
      <c r="AK522" s="63" t="str">
        <f t="shared" si="94"/>
        <v>https://getfile.dokpub.com/yandex/get/https://disk.yandex.ru/d/KBZ-ilRqMr0BMQ/v1.mp4</v>
      </c>
      <c r="AL522" s="46" t="s">
        <v>102</v>
      </c>
      <c r="AM522" s="46" t="s">
        <v>103</v>
      </c>
      <c r="AN522" s="46" t="s">
        <v>104</v>
      </c>
      <c r="AO522" s="46" t="s">
        <v>105</v>
      </c>
      <c r="AP522" s="46" t="s">
        <v>106</v>
      </c>
      <c r="AQ522" s="46">
        <f t="shared" si="48"/>
        <v>1978</v>
      </c>
      <c r="AR522" s="47">
        <f t="shared" si="49"/>
        <v>0.54</v>
      </c>
      <c r="AS522" s="46" t="s">
        <v>107</v>
      </c>
      <c r="AT522" s="46" t="s">
        <v>108</v>
      </c>
      <c r="AU522" s="46" t="s">
        <v>109</v>
      </c>
      <c r="AV522" s="46" t="s">
        <v>110</v>
      </c>
      <c r="AW522" s="46" t="s">
        <v>111</v>
      </c>
      <c r="AX522" s="48" t="s">
        <v>112</v>
      </c>
      <c r="AY522" s="49">
        <v>262.0</v>
      </c>
      <c r="AZ522" s="49">
        <v>358.0</v>
      </c>
      <c r="BA522" s="126">
        <f>BA520*3</f>
        <v>567</v>
      </c>
      <c r="BB522" s="263">
        <v>30.0</v>
      </c>
      <c r="BC522" s="263">
        <v>30.0</v>
      </c>
      <c r="BD522" s="51">
        <v>0.2</v>
      </c>
      <c r="BE522" s="127">
        <f t="shared" si="101"/>
        <v>361.2</v>
      </c>
      <c r="BF522" s="150"/>
      <c r="BG522" s="151">
        <f t="shared" si="102"/>
        <v>555.8</v>
      </c>
      <c r="BH522" s="53">
        <f t="shared" si="52"/>
        <v>459.8</v>
      </c>
      <c r="BI522" s="153">
        <f t="shared" si="103"/>
        <v>0.307751938</v>
      </c>
      <c r="BJ522" s="47">
        <f t="shared" si="54"/>
        <v>0.2545957918</v>
      </c>
      <c r="BK522" s="55">
        <f t="shared" si="55"/>
        <v>0.54</v>
      </c>
      <c r="BL522" s="56">
        <f t="shared" si="56"/>
        <v>2009</v>
      </c>
      <c r="BM522" s="57">
        <f t="shared" si="57"/>
        <v>0.3097063216</v>
      </c>
      <c r="BN522" s="46">
        <f t="shared" si="58"/>
        <v>9.639</v>
      </c>
      <c r="BO522" s="46">
        <v>25.0</v>
      </c>
      <c r="BP522" s="46">
        <v>7.0</v>
      </c>
      <c r="BQ522" s="47">
        <v>1.25</v>
      </c>
      <c r="BR522" s="46">
        <f t="shared" si="59"/>
        <v>110</v>
      </c>
      <c r="BS522" s="46">
        <f t="shared" si="60"/>
        <v>248</v>
      </c>
      <c r="BT522" s="46" t="s">
        <v>147</v>
      </c>
      <c r="BU522" s="65"/>
      <c r="BV522" s="59"/>
      <c r="BW522" s="59"/>
      <c r="BX522" s="60"/>
      <c r="BY522" s="61" t="str">
        <f t="shared" si="104"/>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BZ522" s="66" t="s">
        <v>4527</v>
      </c>
      <c r="CA522" s="59" t="s">
        <v>4528</v>
      </c>
      <c r="CB522" s="62"/>
      <c r="CC522" s="59"/>
    </row>
    <row r="523" ht="30.0" customHeight="1">
      <c r="A523" s="77"/>
      <c r="B523" s="157" t="s">
        <v>4529</v>
      </c>
      <c r="C523" s="68" t="str">
        <f>IF('Стоп-лист'!C$31 = "стоп", "стоп" , "")</f>
        <v/>
      </c>
      <c r="D523" s="29">
        <f t="shared" si="98"/>
        <v>50</v>
      </c>
      <c r="E523" s="30" t="s">
        <v>4530</v>
      </c>
      <c r="F523" s="140" t="s">
        <v>4531</v>
      </c>
      <c r="G523" s="105" t="s">
        <v>4532</v>
      </c>
      <c r="H523" s="33">
        <v>5800.0</v>
      </c>
      <c r="I523" s="34">
        <v>0.5499999999999999</v>
      </c>
      <c r="J523" s="35">
        <f t="shared" si="100"/>
        <v>2610</v>
      </c>
      <c r="K523" s="22" t="s">
        <v>4533</v>
      </c>
      <c r="L523" s="22" t="s">
        <v>4425</v>
      </c>
      <c r="M523" s="22" t="s">
        <v>4425</v>
      </c>
      <c r="N523" s="37" t="s">
        <v>584</v>
      </c>
      <c r="O523" s="38">
        <v>950.0</v>
      </c>
      <c r="P523" s="38">
        <v>300.0</v>
      </c>
      <c r="Q523" s="38">
        <v>200.0</v>
      </c>
      <c r="R523" s="38">
        <v>500.0</v>
      </c>
      <c r="S523" s="70" t="s">
        <v>4534</v>
      </c>
      <c r="T523" s="70" t="s">
        <v>4490</v>
      </c>
      <c r="U523" s="38" t="s">
        <v>4491</v>
      </c>
      <c r="V523" s="38" t="s">
        <v>2267</v>
      </c>
      <c r="W523" s="38" t="s">
        <v>589</v>
      </c>
      <c r="X523" s="232">
        <v>270.0</v>
      </c>
      <c r="Y523" s="40">
        <v>2.0</v>
      </c>
      <c r="Z523" s="40">
        <v>1.5</v>
      </c>
      <c r="AA523" s="232" t="s">
        <v>590</v>
      </c>
      <c r="AB523" s="38" t="s">
        <v>93</v>
      </c>
      <c r="AC523" s="107" t="str">
        <f t="shared" si="97"/>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AD523" s="38" t="s">
        <v>95</v>
      </c>
      <c r="AE523" s="75" t="s">
        <v>4492</v>
      </c>
      <c r="AF523" s="70" t="s">
        <v>4493</v>
      </c>
      <c r="AG523" s="38" t="s">
        <v>98</v>
      </c>
      <c r="AH523" s="38" t="s">
        <v>99</v>
      </c>
      <c r="AI523" s="44" t="s">
        <v>100</v>
      </c>
      <c r="AJ523" s="44">
        <v>0.0</v>
      </c>
      <c r="AK523" s="63" t="str">
        <f t="shared" si="94"/>
        <v>https://getfile.dokpub.com/yandex/get/https://disk.yandex.ru/d/KBZ-ilRqMr0BMQ/v1.mp4</v>
      </c>
      <c r="AL523" s="46" t="s">
        <v>102</v>
      </c>
      <c r="AM523" s="46" t="s">
        <v>103</v>
      </c>
      <c r="AN523" s="46" t="s">
        <v>104</v>
      </c>
      <c r="AO523" s="46" t="s">
        <v>105</v>
      </c>
      <c r="AP523" s="46" t="s">
        <v>106</v>
      </c>
      <c r="AQ523" s="46">
        <f t="shared" si="48"/>
        <v>2958</v>
      </c>
      <c r="AR523" s="47">
        <f t="shared" si="49"/>
        <v>0.49</v>
      </c>
      <c r="AS523" s="46" t="s">
        <v>107</v>
      </c>
      <c r="AT523" s="46" t="s">
        <v>108</v>
      </c>
      <c r="AU523" s="46" t="s">
        <v>109</v>
      </c>
      <c r="AV523" s="46" t="s">
        <v>110</v>
      </c>
      <c r="AW523" s="46" t="s">
        <v>111</v>
      </c>
      <c r="AX523" s="48" t="s">
        <v>112</v>
      </c>
      <c r="AY523" s="49">
        <v>444.0</v>
      </c>
      <c r="AZ523" s="49">
        <v>610.0</v>
      </c>
      <c r="BA523" s="126">
        <f>BA521*2</f>
        <v>756</v>
      </c>
      <c r="BB523" s="263">
        <v>30.0</v>
      </c>
      <c r="BC523" s="263">
        <v>80.0</v>
      </c>
      <c r="BD523" s="51">
        <v>0.2</v>
      </c>
      <c r="BE523" s="127">
        <f t="shared" si="101"/>
        <v>522</v>
      </c>
      <c r="BF523" s="150"/>
      <c r="BG523" s="151">
        <f t="shared" si="102"/>
        <v>778</v>
      </c>
      <c r="BH523" s="53">
        <f t="shared" si="52"/>
        <v>612</v>
      </c>
      <c r="BI523" s="153">
        <f t="shared" si="103"/>
        <v>0.2980842912</v>
      </c>
      <c r="BJ523" s="47">
        <f t="shared" si="54"/>
        <v>0.2344827586</v>
      </c>
      <c r="BK523" s="55">
        <f t="shared" si="55"/>
        <v>0.49</v>
      </c>
      <c r="BL523" s="56">
        <f t="shared" si="56"/>
        <v>2982</v>
      </c>
      <c r="BM523" s="57">
        <f t="shared" si="57"/>
        <v>0.3050301811</v>
      </c>
      <c r="BN523" s="46">
        <f t="shared" si="58"/>
        <v>30</v>
      </c>
      <c r="BO523" s="46">
        <v>25.0</v>
      </c>
      <c r="BP523" s="46">
        <v>7.0</v>
      </c>
      <c r="BQ523" s="47">
        <v>1.25</v>
      </c>
      <c r="BR523" s="46">
        <f t="shared" si="59"/>
        <v>285</v>
      </c>
      <c r="BS523" s="46">
        <f t="shared" si="60"/>
        <v>325</v>
      </c>
      <c r="BT523" s="46" t="s">
        <v>156</v>
      </c>
      <c r="BU523" s="65"/>
      <c r="BV523" s="59"/>
      <c r="BW523" s="59"/>
      <c r="BX523" s="60"/>
      <c r="BY523" s="61" t="str">
        <f t="shared" si="104"/>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BZ523" s="66" t="s">
        <v>4535</v>
      </c>
      <c r="CA523" s="59" t="s">
        <v>4536</v>
      </c>
      <c r="CB523" s="62"/>
      <c r="CC523" s="59"/>
    </row>
    <row r="524" ht="30.0" customHeight="1">
      <c r="A524" s="77"/>
      <c r="B524" s="157" t="s">
        <v>4537</v>
      </c>
      <c r="C524" s="68" t="str">
        <f>IF('Стоп-лист'!C$31 = "стоп", "стоп" , "")</f>
        <v/>
      </c>
      <c r="D524" s="29">
        <f t="shared" si="98"/>
        <v>50</v>
      </c>
      <c r="E524" s="30" t="s">
        <v>4538</v>
      </c>
      <c r="F524" s="140" t="s">
        <v>4539</v>
      </c>
      <c r="G524" s="105" t="s">
        <v>4540</v>
      </c>
      <c r="H524" s="33">
        <v>8700.0</v>
      </c>
      <c r="I524" s="34">
        <v>0.5599999999999999</v>
      </c>
      <c r="J524" s="35">
        <f t="shared" si="100"/>
        <v>3828</v>
      </c>
      <c r="K524" s="22" t="s">
        <v>4541</v>
      </c>
      <c r="L524" s="22" t="s">
        <v>4425</v>
      </c>
      <c r="M524" s="22" t="s">
        <v>4425</v>
      </c>
      <c r="N524" s="37" t="s">
        <v>584</v>
      </c>
      <c r="O524" s="38">
        <v>1450.0</v>
      </c>
      <c r="P524" s="38">
        <v>300.0</v>
      </c>
      <c r="Q524" s="38">
        <v>300.0</v>
      </c>
      <c r="R524" s="38">
        <v>550.0</v>
      </c>
      <c r="S524" s="70" t="s">
        <v>4542</v>
      </c>
      <c r="T524" s="70" t="s">
        <v>4490</v>
      </c>
      <c r="U524" s="38" t="s">
        <v>4491</v>
      </c>
      <c r="V524" s="38" t="s">
        <v>2267</v>
      </c>
      <c r="W524" s="38" t="s">
        <v>589</v>
      </c>
      <c r="X524" s="232">
        <v>270.0</v>
      </c>
      <c r="Y524" s="40">
        <v>3.0</v>
      </c>
      <c r="Z524" s="40">
        <v>1.5</v>
      </c>
      <c r="AA524" s="232" t="s">
        <v>590</v>
      </c>
      <c r="AB524" s="38" t="s">
        <v>93</v>
      </c>
      <c r="AC524" s="107" t="str">
        <f t="shared" si="97"/>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AD524" s="38" t="s">
        <v>95</v>
      </c>
      <c r="AE524" s="75" t="s">
        <v>4492</v>
      </c>
      <c r="AF524" s="70" t="s">
        <v>4493</v>
      </c>
      <c r="AG524" s="38" t="s">
        <v>98</v>
      </c>
      <c r="AH524" s="38" t="s">
        <v>99</v>
      </c>
      <c r="AI524" s="44" t="s">
        <v>100</v>
      </c>
      <c r="AJ524" s="44">
        <v>0.0</v>
      </c>
      <c r="AK524" s="63" t="str">
        <f t="shared" si="94"/>
        <v>https://getfile.dokpub.com/yandex/get/https://disk.yandex.ru/d/KBZ-ilRqMr0BMQ/v1.mp4</v>
      </c>
      <c r="AL524" s="46" t="s">
        <v>102</v>
      </c>
      <c r="AM524" s="46" t="s">
        <v>103</v>
      </c>
      <c r="AN524" s="46" t="s">
        <v>104</v>
      </c>
      <c r="AO524" s="46" t="s">
        <v>105</v>
      </c>
      <c r="AP524" s="46" t="s">
        <v>106</v>
      </c>
      <c r="AQ524" s="46">
        <f t="shared" si="48"/>
        <v>4350</v>
      </c>
      <c r="AR524" s="47">
        <f t="shared" si="49"/>
        <v>0.5</v>
      </c>
      <c r="AS524" s="46" t="s">
        <v>107</v>
      </c>
      <c r="AT524" s="46" t="s">
        <v>108</v>
      </c>
      <c r="AU524" s="46" t="s">
        <v>109</v>
      </c>
      <c r="AV524" s="46" t="s">
        <v>110</v>
      </c>
      <c r="AW524" s="46" t="s">
        <v>111</v>
      </c>
      <c r="AX524" s="48" t="s">
        <v>112</v>
      </c>
      <c r="AY524" s="49">
        <v>683.0</v>
      </c>
      <c r="AZ524" s="49">
        <v>929.0</v>
      </c>
      <c r="BA524" s="126">
        <f>BA521*3</f>
        <v>1134</v>
      </c>
      <c r="BB524" s="263">
        <v>40.0</v>
      </c>
      <c r="BC524" s="263">
        <v>80.0</v>
      </c>
      <c r="BD524" s="51">
        <v>0.2</v>
      </c>
      <c r="BE524" s="127">
        <f t="shared" si="101"/>
        <v>765.6</v>
      </c>
      <c r="BF524" s="150"/>
      <c r="BG524" s="151">
        <f t="shared" si="102"/>
        <v>1125.4</v>
      </c>
      <c r="BH524" s="53">
        <f t="shared" si="52"/>
        <v>879.4</v>
      </c>
      <c r="BI524" s="153">
        <f t="shared" si="103"/>
        <v>0.2939916405</v>
      </c>
      <c r="BJ524" s="47">
        <f t="shared" si="54"/>
        <v>0.2297283177</v>
      </c>
      <c r="BK524" s="55">
        <f t="shared" si="55"/>
        <v>0.5</v>
      </c>
      <c r="BL524" s="56">
        <f t="shared" si="56"/>
        <v>4400</v>
      </c>
      <c r="BM524" s="57">
        <f t="shared" si="57"/>
        <v>0.3038636364</v>
      </c>
      <c r="BN524" s="46">
        <f t="shared" si="58"/>
        <v>49.5</v>
      </c>
      <c r="BO524" s="46">
        <v>25.0</v>
      </c>
      <c r="BP524" s="46">
        <v>7.0</v>
      </c>
      <c r="BQ524" s="47">
        <v>1.25</v>
      </c>
      <c r="BR524" s="46">
        <f t="shared" si="59"/>
        <v>460</v>
      </c>
      <c r="BS524" s="46">
        <f t="shared" si="60"/>
        <v>469</v>
      </c>
      <c r="BT524" s="46" t="s">
        <v>164</v>
      </c>
      <c r="BU524" s="65"/>
      <c r="BV524" s="59"/>
      <c r="BW524" s="59"/>
      <c r="BX524" s="60"/>
      <c r="BY524" s="61" t="str">
        <f t="shared" si="104"/>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BZ524" s="66" t="s">
        <v>4543</v>
      </c>
      <c r="CA524" s="59" t="s">
        <v>4544</v>
      </c>
      <c r="CB524" s="62"/>
      <c r="CC524" s="59"/>
    </row>
    <row r="525" ht="30.0" customHeight="1">
      <c r="A525" s="77"/>
      <c r="B525" s="157" t="s">
        <v>4545</v>
      </c>
      <c r="C525" s="68" t="str">
        <f>IF('Стоп-лист'!C$31 = "стоп", "стоп" , "")</f>
        <v/>
      </c>
      <c r="D525" s="29">
        <f t="shared" si="98"/>
        <v>50</v>
      </c>
      <c r="E525" s="30" t="s">
        <v>4546</v>
      </c>
      <c r="F525" s="140" t="s">
        <v>4547</v>
      </c>
      <c r="G525" s="105" t="s">
        <v>4548</v>
      </c>
      <c r="H525" s="33">
        <v>11600.0</v>
      </c>
      <c r="I525" s="34">
        <v>0.57</v>
      </c>
      <c r="J525" s="35">
        <f t="shared" si="100"/>
        <v>4988</v>
      </c>
      <c r="K525" s="22" t="s">
        <v>4549</v>
      </c>
      <c r="L525" s="22" t="s">
        <v>4425</v>
      </c>
      <c r="M525" s="22" t="s">
        <v>4425</v>
      </c>
      <c r="N525" s="37" t="s">
        <v>584</v>
      </c>
      <c r="O525" s="38">
        <v>1900.0</v>
      </c>
      <c r="P525" s="38">
        <v>300.0</v>
      </c>
      <c r="Q525" s="38">
        <v>350.0</v>
      </c>
      <c r="R525" s="38">
        <v>550.0</v>
      </c>
      <c r="S525" s="70" t="s">
        <v>4550</v>
      </c>
      <c r="T525" s="70" t="s">
        <v>4490</v>
      </c>
      <c r="U525" s="38" t="s">
        <v>4491</v>
      </c>
      <c r="V525" s="38" t="s">
        <v>2267</v>
      </c>
      <c r="W525" s="38" t="s">
        <v>589</v>
      </c>
      <c r="X525" s="232">
        <v>270.0</v>
      </c>
      <c r="Y525" s="40">
        <v>4.0</v>
      </c>
      <c r="Z525" s="40">
        <v>1.5</v>
      </c>
      <c r="AA525" s="232" t="s">
        <v>590</v>
      </c>
      <c r="AB525" s="38" t="s">
        <v>93</v>
      </c>
      <c r="AC525" s="107" t="str">
        <f t="shared" si="97"/>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AD525" s="38" t="s">
        <v>95</v>
      </c>
      <c r="AE525" s="75" t="s">
        <v>4492</v>
      </c>
      <c r="AF525" s="70" t="s">
        <v>4493</v>
      </c>
      <c r="AG525" s="38" t="s">
        <v>98</v>
      </c>
      <c r="AH525" s="38" t="s">
        <v>99</v>
      </c>
      <c r="AI525" s="44" t="s">
        <v>100</v>
      </c>
      <c r="AJ525" s="44">
        <v>0.0</v>
      </c>
      <c r="AK525" s="63" t="str">
        <f t="shared" si="94"/>
        <v>https://getfile.dokpub.com/yandex/get/https://disk.yandex.ru/d/KBZ-ilRqMr0BMQ/v1.mp4</v>
      </c>
      <c r="AL525" s="46" t="s">
        <v>102</v>
      </c>
      <c r="AM525" s="46" t="s">
        <v>103</v>
      </c>
      <c r="AN525" s="46" t="s">
        <v>104</v>
      </c>
      <c r="AO525" s="46" t="s">
        <v>105</v>
      </c>
      <c r="AP525" s="46" t="s">
        <v>106</v>
      </c>
      <c r="AQ525" s="46">
        <f t="shared" si="48"/>
        <v>5568</v>
      </c>
      <c r="AR525" s="47">
        <f t="shared" si="49"/>
        <v>0.52</v>
      </c>
      <c r="AS525" s="46" t="s">
        <v>107</v>
      </c>
      <c r="AT525" s="46" t="s">
        <v>108</v>
      </c>
      <c r="AU525" s="46" t="s">
        <v>109</v>
      </c>
      <c r="AV525" s="46" t="s">
        <v>110</v>
      </c>
      <c r="AW525" s="46" t="s">
        <v>111</v>
      </c>
      <c r="AX525" s="48" t="s">
        <v>112</v>
      </c>
      <c r="AY525" s="49">
        <v>887.0</v>
      </c>
      <c r="AZ525" s="49">
        <v>1177.0</v>
      </c>
      <c r="BA525" s="126">
        <f>BA521*4</f>
        <v>1512</v>
      </c>
      <c r="BB525" s="263">
        <v>40.0</v>
      </c>
      <c r="BC525" s="263">
        <v>80.0</v>
      </c>
      <c r="BD525" s="51">
        <v>0.2</v>
      </c>
      <c r="BE525" s="127">
        <f t="shared" si="101"/>
        <v>997.6</v>
      </c>
      <c r="BF525" s="150"/>
      <c r="BG525" s="151">
        <f t="shared" si="102"/>
        <v>1471.4</v>
      </c>
      <c r="BH525" s="53">
        <f t="shared" si="52"/>
        <v>1181.4</v>
      </c>
      <c r="BI525" s="153">
        <f t="shared" si="103"/>
        <v>0.2949879711</v>
      </c>
      <c r="BJ525" s="47">
        <f t="shared" si="54"/>
        <v>0.2368484362</v>
      </c>
      <c r="BK525" s="55">
        <f t="shared" si="55"/>
        <v>0.52</v>
      </c>
      <c r="BL525" s="56">
        <f t="shared" si="56"/>
        <v>5681</v>
      </c>
      <c r="BM525" s="57">
        <f t="shared" si="57"/>
        <v>0.3055447985</v>
      </c>
      <c r="BN525" s="46">
        <f t="shared" si="58"/>
        <v>57.75</v>
      </c>
      <c r="BO525" s="46">
        <v>25.0</v>
      </c>
      <c r="BP525" s="46">
        <v>7.0</v>
      </c>
      <c r="BQ525" s="47">
        <v>1.25</v>
      </c>
      <c r="BR525" s="46">
        <f t="shared" si="59"/>
        <v>530</v>
      </c>
      <c r="BS525" s="46">
        <f t="shared" si="60"/>
        <v>647</v>
      </c>
      <c r="BT525" s="46" t="s">
        <v>172</v>
      </c>
      <c r="BU525" s="65"/>
      <c r="BV525" s="59"/>
      <c r="BW525" s="59"/>
      <c r="BX525" s="60"/>
      <c r="BY525" s="61" t="str">
        <f t="shared" si="104"/>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BZ525" s="66" t="s">
        <v>4551</v>
      </c>
      <c r="CA525" s="59" t="s">
        <v>4552</v>
      </c>
      <c r="CB525" s="62"/>
      <c r="CC525" s="59"/>
    </row>
    <row r="526" ht="30.0" customHeight="1">
      <c r="A526" s="77"/>
      <c r="B526" s="157" t="s">
        <v>4553</v>
      </c>
      <c r="C526" s="68" t="str">
        <f>IF('Стоп-лист'!C$31 = "стоп", "стоп" , "")</f>
        <v/>
      </c>
      <c r="D526" s="29">
        <f t="shared" si="98"/>
        <v>50</v>
      </c>
      <c r="E526" s="30" t="s">
        <v>4554</v>
      </c>
      <c r="F526" s="140" t="s">
        <v>4555</v>
      </c>
      <c r="G526" s="105" t="s">
        <v>4556</v>
      </c>
      <c r="H526" s="33">
        <v>14500.0</v>
      </c>
      <c r="I526" s="34">
        <v>0.57</v>
      </c>
      <c r="J526" s="35">
        <f t="shared" si="100"/>
        <v>6235</v>
      </c>
      <c r="K526" s="22" t="s">
        <v>4557</v>
      </c>
      <c r="L526" s="22" t="s">
        <v>4425</v>
      </c>
      <c r="M526" s="22" t="s">
        <v>4425</v>
      </c>
      <c r="N526" s="37" t="s">
        <v>584</v>
      </c>
      <c r="O526" s="38">
        <v>2350.0</v>
      </c>
      <c r="P526" s="38">
        <v>400.0</v>
      </c>
      <c r="Q526" s="38">
        <v>350.0</v>
      </c>
      <c r="R526" s="38">
        <v>550.0</v>
      </c>
      <c r="S526" s="70" t="s">
        <v>4558</v>
      </c>
      <c r="T526" s="70" t="s">
        <v>4490</v>
      </c>
      <c r="U526" s="38" t="s">
        <v>4491</v>
      </c>
      <c r="V526" s="38" t="s">
        <v>2267</v>
      </c>
      <c r="W526" s="38" t="s">
        <v>589</v>
      </c>
      <c r="X526" s="232">
        <v>270.0</v>
      </c>
      <c r="Y526" s="40">
        <v>5.0</v>
      </c>
      <c r="Z526" s="40">
        <v>1.5</v>
      </c>
      <c r="AA526" s="232" t="s">
        <v>590</v>
      </c>
      <c r="AB526" s="38" t="s">
        <v>93</v>
      </c>
      <c r="AC526" s="107" t="str">
        <f t="shared" si="97"/>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AD526" s="38" t="s">
        <v>95</v>
      </c>
      <c r="AE526" s="75" t="s">
        <v>4492</v>
      </c>
      <c r="AF526" s="70" t="s">
        <v>4493</v>
      </c>
      <c r="AG526" s="38" t="s">
        <v>98</v>
      </c>
      <c r="AH526" s="38" t="s">
        <v>99</v>
      </c>
      <c r="AI526" s="44" t="s">
        <v>100</v>
      </c>
      <c r="AJ526" s="44">
        <v>0.0</v>
      </c>
      <c r="AK526" s="63" t="str">
        <f t="shared" si="94"/>
        <v>https://getfile.dokpub.com/yandex/get/https://disk.yandex.ru/d/KBZ-ilRqMr0BMQ/v1.mp4</v>
      </c>
      <c r="AL526" s="46" t="s">
        <v>102</v>
      </c>
      <c r="AM526" s="46" t="s">
        <v>103</v>
      </c>
      <c r="AN526" s="46" t="s">
        <v>104</v>
      </c>
      <c r="AO526" s="46" t="s">
        <v>105</v>
      </c>
      <c r="AP526" s="46" t="s">
        <v>106</v>
      </c>
      <c r="AQ526" s="46">
        <f t="shared" si="48"/>
        <v>6960</v>
      </c>
      <c r="AR526" s="47">
        <f t="shared" si="49"/>
        <v>0.52</v>
      </c>
      <c r="AS526" s="46" t="s">
        <v>107</v>
      </c>
      <c r="AT526" s="46" t="s">
        <v>108</v>
      </c>
      <c r="AU526" s="46" t="s">
        <v>109</v>
      </c>
      <c r="AV526" s="46" t="s">
        <v>110</v>
      </c>
      <c r="AW526" s="46" t="s">
        <v>111</v>
      </c>
      <c r="AX526" s="48" t="s">
        <v>112</v>
      </c>
      <c r="AY526" s="49">
        <v>1085.0</v>
      </c>
      <c r="AZ526" s="49">
        <v>1451.0</v>
      </c>
      <c r="BA526" s="126">
        <f>BA521*5</f>
        <v>1890</v>
      </c>
      <c r="BB526" s="263">
        <v>50.0</v>
      </c>
      <c r="BC526" s="263">
        <v>80.0</v>
      </c>
      <c r="BD526" s="51">
        <v>0.2</v>
      </c>
      <c r="BE526" s="127">
        <f t="shared" si="101"/>
        <v>1247</v>
      </c>
      <c r="BF526" s="150"/>
      <c r="BG526" s="151">
        <f t="shared" si="102"/>
        <v>1883</v>
      </c>
      <c r="BH526" s="53">
        <f t="shared" si="52"/>
        <v>1517</v>
      </c>
      <c r="BI526" s="153">
        <f t="shared" si="103"/>
        <v>0.3020048115</v>
      </c>
      <c r="BJ526" s="47">
        <f t="shared" si="54"/>
        <v>0.2433039294</v>
      </c>
      <c r="BK526" s="55">
        <f t="shared" si="55"/>
        <v>0.52</v>
      </c>
      <c r="BL526" s="56">
        <f t="shared" si="56"/>
        <v>7041</v>
      </c>
      <c r="BM526" s="57">
        <f t="shared" si="57"/>
        <v>0.3070302514</v>
      </c>
      <c r="BN526" s="46">
        <f t="shared" si="58"/>
        <v>77</v>
      </c>
      <c r="BO526" s="46">
        <v>25.0</v>
      </c>
      <c r="BP526" s="46">
        <v>7.0</v>
      </c>
      <c r="BQ526" s="47">
        <v>1.25</v>
      </c>
      <c r="BR526" s="46">
        <f t="shared" si="59"/>
        <v>696.25</v>
      </c>
      <c r="BS526" s="46">
        <f t="shared" si="60"/>
        <v>754.75</v>
      </c>
      <c r="BT526" s="46" t="s">
        <v>180</v>
      </c>
      <c r="BU526" s="65"/>
      <c r="BV526" s="59"/>
      <c r="BW526" s="59"/>
      <c r="BX526" s="60"/>
      <c r="BY526" s="61" t="str">
        <f t="shared" si="104"/>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BZ526" s="66" t="s">
        <v>4559</v>
      </c>
      <c r="CA526" s="59" t="s">
        <v>4560</v>
      </c>
      <c r="CB526" s="62"/>
      <c r="CC526" s="59"/>
    </row>
    <row r="527" ht="30.0" customHeight="1">
      <c r="A527" s="77"/>
      <c r="B527" s="157" t="s">
        <v>4561</v>
      </c>
      <c r="C527" s="68" t="str">
        <f>IF('Стоп-лист'!C$31 = "стоп", "стоп" , "")</f>
        <v/>
      </c>
      <c r="D527" s="29">
        <f t="shared" si="98"/>
        <v>50</v>
      </c>
      <c r="E527" s="30" t="s">
        <v>4562</v>
      </c>
      <c r="F527" s="140" t="s">
        <v>4563</v>
      </c>
      <c r="G527" s="105" t="s">
        <v>4564</v>
      </c>
      <c r="H527" s="33">
        <v>17400.0</v>
      </c>
      <c r="I527" s="34">
        <v>0.59</v>
      </c>
      <c r="J527" s="35">
        <f t="shared" si="100"/>
        <v>7134</v>
      </c>
      <c r="K527" s="22" t="s">
        <v>4565</v>
      </c>
      <c r="L527" s="22" t="s">
        <v>4425</v>
      </c>
      <c r="M527" s="22" t="s">
        <v>4425</v>
      </c>
      <c r="N527" s="37" t="s">
        <v>584</v>
      </c>
      <c r="O527" s="72">
        <v>2850.0</v>
      </c>
      <c r="P527" s="72">
        <v>400.0</v>
      </c>
      <c r="Q527" s="72">
        <v>400.0</v>
      </c>
      <c r="R527" s="72">
        <v>600.0</v>
      </c>
      <c r="S527" s="70" t="s">
        <v>4566</v>
      </c>
      <c r="T527" s="70" t="s">
        <v>4490</v>
      </c>
      <c r="U527" s="38" t="s">
        <v>4491</v>
      </c>
      <c r="V527" s="38" t="s">
        <v>2267</v>
      </c>
      <c r="W527" s="38" t="s">
        <v>589</v>
      </c>
      <c r="X527" s="232">
        <v>270.0</v>
      </c>
      <c r="Y527" s="40">
        <v>6.0</v>
      </c>
      <c r="Z527" s="40">
        <v>1.5</v>
      </c>
      <c r="AA527" s="232" t="s">
        <v>590</v>
      </c>
      <c r="AB527" s="38" t="s">
        <v>93</v>
      </c>
      <c r="AC527" s="107" t="str">
        <f t="shared" si="97"/>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AD527" s="38" t="s">
        <v>95</v>
      </c>
      <c r="AE527" s="75" t="s">
        <v>4492</v>
      </c>
      <c r="AF527" s="70" t="s">
        <v>4493</v>
      </c>
      <c r="AG527" s="38" t="s">
        <v>98</v>
      </c>
      <c r="AH527" s="38" t="s">
        <v>99</v>
      </c>
      <c r="AI527" s="44" t="s">
        <v>100</v>
      </c>
      <c r="AJ527" s="44">
        <v>0.0</v>
      </c>
      <c r="AK527" s="63" t="str">
        <f t="shared" si="94"/>
        <v>https://getfile.dokpub.com/yandex/get/https://disk.yandex.ru/d/KBZ-ilRqMr0BMQ/v1.mp4</v>
      </c>
      <c r="AL527" s="46" t="s">
        <v>102</v>
      </c>
      <c r="AM527" s="46" t="s">
        <v>103</v>
      </c>
      <c r="AN527" s="46" t="s">
        <v>104</v>
      </c>
      <c r="AO527" s="46" t="s">
        <v>105</v>
      </c>
      <c r="AP527" s="46" t="s">
        <v>106</v>
      </c>
      <c r="AQ527" s="46">
        <f t="shared" si="48"/>
        <v>7830</v>
      </c>
      <c r="AR527" s="47">
        <f t="shared" si="49"/>
        <v>0.55</v>
      </c>
      <c r="AS527" s="46" t="s">
        <v>107</v>
      </c>
      <c r="AT527" s="46" t="s">
        <v>108</v>
      </c>
      <c r="AU527" s="46" t="s">
        <v>109</v>
      </c>
      <c r="AV527" s="46" t="s">
        <v>110</v>
      </c>
      <c r="AW527" s="46" t="s">
        <v>111</v>
      </c>
      <c r="AX527" s="48" t="s">
        <v>112</v>
      </c>
      <c r="AY527" s="49">
        <v>1132.0</v>
      </c>
      <c r="AZ527" s="49">
        <v>1521.0</v>
      </c>
      <c r="BA527" s="126">
        <f>BA521*6</f>
        <v>2268</v>
      </c>
      <c r="BB527" s="263">
        <v>50.0</v>
      </c>
      <c r="BC527" s="263">
        <v>80.0</v>
      </c>
      <c r="BD527" s="51">
        <v>0.2</v>
      </c>
      <c r="BE527" s="127">
        <f t="shared" si="101"/>
        <v>1426.8</v>
      </c>
      <c r="BF527" s="150"/>
      <c r="BG527" s="151">
        <f t="shared" si="102"/>
        <v>2177.2</v>
      </c>
      <c r="BH527" s="53">
        <f t="shared" si="52"/>
        <v>1788.2</v>
      </c>
      <c r="BI527" s="153">
        <f t="shared" si="103"/>
        <v>0.3051864312</v>
      </c>
      <c r="BJ527" s="47">
        <f t="shared" si="54"/>
        <v>0.2506588169</v>
      </c>
      <c r="BK527" s="55">
        <f t="shared" si="55"/>
        <v>0.55</v>
      </c>
      <c r="BL527" s="56">
        <f t="shared" si="56"/>
        <v>7978</v>
      </c>
      <c r="BM527" s="57">
        <f t="shared" si="57"/>
        <v>0.3087741289</v>
      </c>
      <c r="BN527" s="46">
        <f t="shared" si="58"/>
        <v>96</v>
      </c>
      <c r="BO527" s="46">
        <v>25.0</v>
      </c>
      <c r="BP527" s="46">
        <v>7.0</v>
      </c>
      <c r="BQ527" s="47">
        <v>1.25</v>
      </c>
      <c r="BR527" s="46">
        <f t="shared" si="59"/>
        <v>862.5</v>
      </c>
      <c r="BS527" s="46">
        <f t="shared" si="60"/>
        <v>658.5</v>
      </c>
      <c r="BT527" s="46" t="s">
        <v>188</v>
      </c>
      <c r="BU527" s="65"/>
      <c r="BV527" s="59"/>
      <c r="BW527" s="59"/>
      <c r="BX527" s="60"/>
      <c r="BY527" s="61" t="str">
        <f t="shared" si="104"/>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BZ527" s="66" t="s">
        <v>4567</v>
      </c>
      <c r="CA527" s="59" t="s">
        <v>4568</v>
      </c>
      <c r="CB527" s="62"/>
      <c r="CC527" s="59"/>
    </row>
    <row r="528" ht="30.0" customHeight="1">
      <c r="A528" s="77"/>
      <c r="B528" s="157" t="s">
        <v>4569</v>
      </c>
      <c r="C528" s="68" t="str">
        <f>IF('Стоп-лист'!C$31 = "стоп", "стоп" , "")</f>
        <v/>
      </c>
      <c r="D528" s="29">
        <f t="shared" si="98"/>
        <v>50</v>
      </c>
      <c r="E528" s="30" t="s">
        <v>4570</v>
      </c>
      <c r="F528" s="140" t="s">
        <v>4571</v>
      </c>
      <c r="G528" s="105" t="s">
        <v>4572</v>
      </c>
      <c r="H528" s="33">
        <v>20300.0</v>
      </c>
      <c r="I528" s="34">
        <v>0.6</v>
      </c>
      <c r="J528" s="35">
        <f t="shared" si="100"/>
        <v>8120</v>
      </c>
      <c r="K528" s="22" t="s">
        <v>4573</v>
      </c>
      <c r="L528" s="22" t="s">
        <v>4425</v>
      </c>
      <c r="M528" s="22" t="s">
        <v>4425</v>
      </c>
      <c r="N528" s="37" t="s">
        <v>584</v>
      </c>
      <c r="O528" s="72">
        <v>3325.0</v>
      </c>
      <c r="P528" s="72">
        <v>400.0</v>
      </c>
      <c r="Q528" s="72">
        <v>400.0</v>
      </c>
      <c r="R528" s="72">
        <v>600.0</v>
      </c>
      <c r="S528" s="70" t="s">
        <v>4574</v>
      </c>
      <c r="T528" s="70" t="s">
        <v>4490</v>
      </c>
      <c r="U528" s="38" t="s">
        <v>4491</v>
      </c>
      <c r="V528" s="38" t="s">
        <v>2267</v>
      </c>
      <c r="W528" s="38" t="s">
        <v>589</v>
      </c>
      <c r="X528" s="232">
        <v>270.0</v>
      </c>
      <c r="Y528" s="40">
        <v>7.0</v>
      </c>
      <c r="Z528" s="40">
        <v>1.5</v>
      </c>
      <c r="AA528" s="232" t="s">
        <v>590</v>
      </c>
      <c r="AB528" s="38" t="s">
        <v>93</v>
      </c>
      <c r="AC528" s="107" t="str">
        <f t="shared" si="97"/>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AD528" s="38" t="s">
        <v>95</v>
      </c>
      <c r="AE528" s="75" t="s">
        <v>4492</v>
      </c>
      <c r="AF528" s="70" t="s">
        <v>4493</v>
      </c>
      <c r="AG528" s="38" t="s">
        <v>98</v>
      </c>
      <c r="AH528" s="38" t="s">
        <v>99</v>
      </c>
      <c r="AI528" s="44" t="s">
        <v>100</v>
      </c>
      <c r="AJ528" s="44">
        <v>0.0</v>
      </c>
      <c r="AK528" s="63" t="str">
        <f t="shared" si="94"/>
        <v>https://getfile.dokpub.com/yandex/get/https://disk.yandex.ru/d/KBZ-ilRqMr0BMQ/v1.mp4</v>
      </c>
      <c r="AL528" s="46" t="s">
        <v>102</v>
      </c>
      <c r="AM528" s="46" t="s">
        <v>103</v>
      </c>
      <c r="AN528" s="46" t="s">
        <v>104</v>
      </c>
      <c r="AO528" s="46" t="s">
        <v>105</v>
      </c>
      <c r="AP528" s="46" t="s">
        <v>106</v>
      </c>
      <c r="AQ528" s="46">
        <f t="shared" si="48"/>
        <v>8932</v>
      </c>
      <c r="AR528" s="47">
        <f t="shared" si="49"/>
        <v>0.56</v>
      </c>
      <c r="AS528" s="46" t="s">
        <v>107</v>
      </c>
      <c r="AT528" s="46" t="s">
        <v>108</v>
      </c>
      <c r="AU528" s="46" t="s">
        <v>109</v>
      </c>
      <c r="AV528" s="46" t="s">
        <v>110</v>
      </c>
      <c r="AW528" s="46" t="s">
        <v>111</v>
      </c>
      <c r="AX528" s="48" t="s">
        <v>112</v>
      </c>
      <c r="AY528" s="49">
        <v>1216.0</v>
      </c>
      <c r="AZ528" s="49">
        <v>1654.0</v>
      </c>
      <c r="BA528" s="126">
        <f>BA521*7</f>
        <v>2646</v>
      </c>
      <c r="BB528" s="263">
        <v>50.0</v>
      </c>
      <c r="BC528" s="263">
        <v>80.0</v>
      </c>
      <c r="BD528" s="51">
        <v>0.2</v>
      </c>
      <c r="BE528" s="127">
        <f t="shared" si="101"/>
        <v>1624</v>
      </c>
      <c r="BF528" s="150"/>
      <c r="BG528" s="151">
        <f t="shared" si="102"/>
        <v>2504</v>
      </c>
      <c r="BH528" s="53">
        <f t="shared" si="52"/>
        <v>2066</v>
      </c>
      <c r="BI528" s="153">
        <f t="shared" si="103"/>
        <v>0.3083743842</v>
      </c>
      <c r="BJ528" s="47">
        <f t="shared" si="54"/>
        <v>0.2544334975</v>
      </c>
      <c r="BK528" s="55">
        <f t="shared" si="55"/>
        <v>0.56</v>
      </c>
      <c r="BL528" s="56">
        <f t="shared" si="56"/>
        <v>9035</v>
      </c>
      <c r="BM528" s="57">
        <f t="shared" si="57"/>
        <v>0.30968456</v>
      </c>
      <c r="BN528" s="46">
        <f t="shared" si="58"/>
        <v>96</v>
      </c>
      <c r="BO528" s="46">
        <v>25.0</v>
      </c>
      <c r="BP528" s="46">
        <v>7.0</v>
      </c>
      <c r="BQ528" s="47">
        <v>1.25</v>
      </c>
      <c r="BR528" s="46">
        <f t="shared" si="59"/>
        <v>862.5</v>
      </c>
      <c r="BS528" s="46">
        <f t="shared" si="60"/>
        <v>791.5</v>
      </c>
      <c r="BT528" s="46" t="s">
        <v>196</v>
      </c>
      <c r="BU528" s="65"/>
      <c r="BV528" s="59"/>
      <c r="BW528" s="59"/>
      <c r="BX528" s="60"/>
      <c r="BY528" s="61" t="str">
        <f t="shared" si="104"/>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BZ528" s="66" t="s">
        <v>4575</v>
      </c>
      <c r="CA528" s="59" t="s">
        <v>4576</v>
      </c>
      <c r="CB528" s="62"/>
      <c r="CC528" s="59"/>
    </row>
    <row r="529" ht="30.0" customHeight="1">
      <c r="A529" s="194"/>
      <c r="B529" s="94" t="s">
        <v>4577</v>
      </c>
      <c r="C529" s="95" t="s">
        <v>1407</v>
      </c>
      <c r="D529" s="29">
        <f>IF(C529="",1,0)</f>
        <v>0</v>
      </c>
      <c r="E529" s="30" t="s">
        <v>4578</v>
      </c>
      <c r="F529" s="140" t="s">
        <v>4579</v>
      </c>
      <c r="G529" s="158" t="s">
        <v>4580</v>
      </c>
      <c r="H529" s="33"/>
      <c r="I529" s="34"/>
      <c r="J529" s="35"/>
      <c r="K529" s="22" t="s">
        <v>4581</v>
      </c>
      <c r="L529" s="22" t="s">
        <v>4425</v>
      </c>
      <c r="M529" s="22" t="s">
        <v>4425</v>
      </c>
      <c r="N529" s="37" t="s">
        <v>584</v>
      </c>
      <c r="O529" s="72">
        <v>4750.0</v>
      </c>
      <c r="P529" s="72">
        <v>400.0</v>
      </c>
      <c r="Q529" s="72">
        <v>400.0</v>
      </c>
      <c r="R529" s="72">
        <v>600.0</v>
      </c>
      <c r="S529" s="70" t="s">
        <v>4582</v>
      </c>
      <c r="T529" s="70" t="s">
        <v>4490</v>
      </c>
      <c r="U529" s="38" t="s">
        <v>4491</v>
      </c>
      <c r="V529" s="38" t="s">
        <v>2267</v>
      </c>
      <c r="W529" s="38" t="s">
        <v>589</v>
      </c>
      <c r="X529" s="232">
        <v>270.0</v>
      </c>
      <c r="Y529" s="40">
        <v>10.0</v>
      </c>
      <c r="Z529" s="40">
        <v>1.5</v>
      </c>
      <c r="AA529" s="232" t="s">
        <v>590</v>
      </c>
      <c r="AB529" s="38" t="s">
        <v>93</v>
      </c>
      <c r="AC529" s="107" t="str">
        <f t="shared" si="97"/>
        <v>https://getfile.dokpub.com/yandex/get/https://disk.yandex.ru/d/DJsfQcmO6YMdpg/1.jpg, https://getfile.dokpub.com/yandex/get/https://disk.yandex.ru/d/DJsfQcmO6YMdpg/2.jpg, https://getfile.dokpub.com/yandex/get/https://disk.yandex.ru/d/DJsfQcmO6YMdpg/3.jpg, https://getfile.dokpub.com/yandex/get/https://disk.yandex.ru/d/DJsfQcmO6YMdpg/4.jpg, https://getfile.dokpub.com/yandex/get/https://disk.yandex.ru/d/DJsfQcmO6YMdpg/5.jpg</v>
      </c>
      <c r="AD529" s="38" t="s">
        <v>95</v>
      </c>
      <c r="AE529" s="75" t="s">
        <v>4492</v>
      </c>
      <c r="AF529" s="70" t="s">
        <v>4493</v>
      </c>
      <c r="AG529" s="38" t="s">
        <v>98</v>
      </c>
      <c r="AH529" s="38" t="s">
        <v>99</v>
      </c>
      <c r="AI529" s="44" t="s">
        <v>100</v>
      </c>
      <c r="AJ529" s="44">
        <v>0.0</v>
      </c>
      <c r="AK529" s="63" t="str">
        <f t="shared" si="94"/>
        <v>https://getfile.dokpub.com/yandex/get/https://disk.yandex.ru/d/KBZ-ilRqMr0BMQ/v1.mp4</v>
      </c>
      <c r="AL529" s="46" t="s">
        <v>786</v>
      </c>
      <c r="AM529" s="46" t="s">
        <v>103</v>
      </c>
      <c r="AN529" s="46" t="s">
        <v>104</v>
      </c>
      <c r="AO529" s="46" t="s">
        <v>105</v>
      </c>
      <c r="AP529" s="46" t="s">
        <v>106</v>
      </c>
      <c r="AQ529" s="46">
        <f t="shared" si="48"/>
        <v>0</v>
      </c>
      <c r="AR529" s="47" t="str">
        <f t="shared" si="49"/>
        <v/>
      </c>
      <c r="AS529" s="46" t="s">
        <v>107</v>
      </c>
      <c r="AT529" s="46" t="s">
        <v>108</v>
      </c>
      <c r="AU529" s="46" t="s">
        <v>109</v>
      </c>
      <c r="AV529" s="46" t="s">
        <v>110</v>
      </c>
      <c r="AW529" s="46" t="s">
        <v>111</v>
      </c>
      <c r="AX529" s="48" t="s">
        <v>112</v>
      </c>
      <c r="AY529" s="49" t="s">
        <v>1413</v>
      </c>
      <c r="AZ529" s="49" t="s">
        <v>1413</v>
      </c>
      <c r="BA529" s="264">
        <f>BA521*10</f>
        <v>3780</v>
      </c>
      <c r="BB529" s="265">
        <v>100.0</v>
      </c>
      <c r="BC529" s="265">
        <v>100.0</v>
      </c>
      <c r="BD529" s="51">
        <v>0.2</v>
      </c>
      <c r="BE529" s="127"/>
      <c r="BF529" s="150"/>
      <c r="BG529" s="151"/>
      <c r="BH529" s="46" t="str">
        <f t="shared" si="52"/>
        <v>#VALUE!</v>
      </c>
      <c r="BI529" s="153"/>
      <c r="BJ529" s="47" t="str">
        <f t="shared" si="54"/>
        <v>#VALUE!</v>
      </c>
      <c r="BK529" s="55" t="str">
        <f t="shared" si="55"/>
        <v/>
      </c>
      <c r="BL529" s="56" t="str">
        <f t="shared" si="56"/>
        <v>#VALUE!</v>
      </c>
      <c r="BM529" s="57" t="str">
        <f t="shared" si="57"/>
        <v>#VALUE!</v>
      </c>
      <c r="BN529" s="46">
        <f t="shared" si="58"/>
        <v>96</v>
      </c>
      <c r="BO529" s="46">
        <v>25.0</v>
      </c>
      <c r="BP529" s="46">
        <v>7.0</v>
      </c>
      <c r="BQ529" s="47">
        <v>1.25</v>
      </c>
      <c r="BR529" s="46">
        <f t="shared" si="59"/>
        <v>862.5</v>
      </c>
      <c r="BS529" s="46" t="str">
        <f t="shared" si="60"/>
        <v>#VALUE!</v>
      </c>
      <c r="BT529" s="46" t="s">
        <v>2447</v>
      </c>
      <c r="BU529" s="65"/>
      <c r="BV529" s="59"/>
      <c r="BW529" s="59"/>
      <c r="BX529" s="60"/>
      <c r="BY529" s="61"/>
      <c r="BZ529" s="66"/>
      <c r="CA529" s="59"/>
      <c r="CB529" s="62"/>
      <c r="CC529" s="59"/>
    </row>
    <row r="530" ht="30.0" customHeight="1">
      <c r="A530" s="37" t="s">
        <v>4297</v>
      </c>
      <c r="B530" s="157" t="s">
        <v>4583</v>
      </c>
      <c r="C530" s="68" t="str">
        <f>IF('Стоп-лист'!D$51 = "стоп", "стоп" , "")</f>
        <v>стоп</v>
      </c>
      <c r="D530" s="29">
        <f t="shared" ref="D530:D540" si="105">IF(C530="",50,0)</f>
        <v>0</v>
      </c>
      <c r="E530" s="30" t="s">
        <v>4584</v>
      </c>
      <c r="F530" s="140" t="s">
        <v>4585</v>
      </c>
      <c r="G530" s="105" t="s">
        <v>4586</v>
      </c>
      <c r="H530" s="33">
        <v>700.0</v>
      </c>
      <c r="I530" s="34">
        <v>0.43</v>
      </c>
      <c r="J530" s="35">
        <f t="shared" ref="J530:J540" si="106">ROUND(H530*(1-I530),0)</f>
        <v>399</v>
      </c>
      <c r="K530" s="22" t="s">
        <v>4587</v>
      </c>
      <c r="L530" s="22" t="s">
        <v>4588</v>
      </c>
      <c r="M530" s="22" t="s">
        <v>4588</v>
      </c>
      <c r="N530" s="266" t="s">
        <v>4589</v>
      </c>
      <c r="O530" s="38">
        <v>140.0</v>
      </c>
      <c r="P530" s="38">
        <v>130.0</v>
      </c>
      <c r="Q530" s="38">
        <v>60.0</v>
      </c>
      <c r="R530" s="38">
        <v>180.0</v>
      </c>
      <c r="S530" s="39" t="s">
        <v>4590</v>
      </c>
      <c r="T530" s="70" t="s">
        <v>4591</v>
      </c>
      <c r="U530" s="38" t="s">
        <v>4592</v>
      </c>
      <c r="V530" s="267" t="s">
        <v>914</v>
      </c>
      <c r="W530" s="38" t="s">
        <v>90</v>
      </c>
      <c r="X530" s="38">
        <v>390.0</v>
      </c>
      <c r="Y530" s="40" t="s">
        <v>91</v>
      </c>
      <c r="Z530" s="40" t="s">
        <v>91</v>
      </c>
      <c r="AA530" s="38" t="s">
        <v>92</v>
      </c>
      <c r="AB530" s="38" t="s">
        <v>93</v>
      </c>
      <c r="AC530" s="107" t="str">
        <f t="shared" si="97"/>
        <v>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v>
      </c>
      <c r="AD530" s="38" t="s">
        <v>95</v>
      </c>
      <c r="AE530" s="75" t="s">
        <v>4593</v>
      </c>
      <c r="AF530" s="38"/>
      <c r="AG530" s="38" t="s">
        <v>98</v>
      </c>
      <c r="AH530" s="38" t="s">
        <v>99</v>
      </c>
      <c r="AI530" s="44" t="s">
        <v>100</v>
      </c>
      <c r="AJ530" s="44">
        <v>0.0</v>
      </c>
      <c r="AK530" s="63" t="str">
        <f t="shared" si="94"/>
        <v>https://getfile.dokpub.com/yandex/get/https://disk.yandex.ru/d/RHKCGkxcKQj8ew/v1.mp4</v>
      </c>
      <c r="AL530" s="46" t="s">
        <v>102</v>
      </c>
      <c r="AM530" s="46" t="s">
        <v>103</v>
      </c>
      <c r="AN530" s="46" t="s">
        <v>104</v>
      </c>
      <c r="AO530" s="46" t="s">
        <v>105</v>
      </c>
      <c r="AP530" s="46" t="s">
        <v>106</v>
      </c>
      <c r="AQ530" s="46">
        <f t="shared" si="48"/>
        <v>504</v>
      </c>
      <c r="AR530" s="47">
        <f t="shared" si="49"/>
        <v>0.28</v>
      </c>
      <c r="AS530" s="46" t="s">
        <v>107</v>
      </c>
      <c r="AT530" s="46" t="s">
        <v>108</v>
      </c>
      <c r="AU530" s="46" t="s">
        <v>109</v>
      </c>
      <c r="AV530" s="46" t="s">
        <v>110</v>
      </c>
      <c r="AW530" s="46" t="s">
        <v>111</v>
      </c>
      <c r="AX530" s="48" t="s">
        <v>112</v>
      </c>
      <c r="AY530" s="49">
        <v>85.0</v>
      </c>
      <c r="AZ530" s="49">
        <v>142.0</v>
      </c>
      <c r="BA530" s="86">
        <f>IFERROR(__xludf.DUMMYFUNCTION("IMPORTRANGE(""https://docs.google.com/spreadsheets/d/1K9FdSDDcIaIccULM3XeD8ehMwbjQB3kapl3RppOhYx4/edit?usp=sharing"",""D85"")"),98.0)</f>
        <v>98</v>
      </c>
      <c r="BB530" s="262">
        <v>10.0</v>
      </c>
      <c r="BC530" s="262">
        <v>10.0</v>
      </c>
      <c r="BD530" s="51">
        <v>0.2</v>
      </c>
      <c r="BE530" s="123">
        <f t="shared" ref="BE530:BE540" si="107">J530*BD530</f>
        <v>79.8</v>
      </c>
      <c r="BF530" s="147"/>
      <c r="BG530" s="148">
        <f t="shared" ref="BG530:BG540" si="108">J530-AY530-BA530-BB530-BC530-BE530-BF530</f>
        <v>116.2</v>
      </c>
      <c r="BH530" s="53">
        <f t="shared" si="52"/>
        <v>59.2</v>
      </c>
      <c r="BI530" s="222">
        <f t="shared" ref="BI530:BI540" si="109">BG530/J530</f>
        <v>0.2912280702</v>
      </c>
      <c r="BJ530" s="47">
        <f t="shared" si="54"/>
        <v>0.1483709273</v>
      </c>
      <c r="BK530" s="55">
        <f t="shared" si="55"/>
        <v>0.28</v>
      </c>
      <c r="BL530" s="56">
        <f t="shared" si="56"/>
        <v>507</v>
      </c>
      <c r="BM530" s="57">
        <f t="shared" si="57"/>
        <v>0.2871794872</v>
      </c>
      <c r="BN530" s="46">
        <f t="shared" si="58"/>
        <v>1.404</v>
      </c>
      <c r="BO530" s="46">
        <v>25.0</v>
      </c>
      <c r="BP530" s="46">
        <v>7.0</v>
      </c>
      <c r="BQ530" s="47">
        <v>1.25</v>
      </c>
      <c r="BR530" s="46">
        <f t="shared" si="59"/>
        <v>40</v>
      </c>
      <c r="BS530" s="46">
        <f t="shared" si="60"/>
        <v>102</v>
      </c>
      <c r="BT530" s="46" t="s">
        <v>113</v>
      </c>
      <c r="BU530" s="124"/>
      <c r="BV530" s="125" t="str">
        <f>IFERROR(__xludf.DUMMYFUNCTION("IMPORTRANGE(""https://docs.google.com/spreadsheets/d/1K9FdSDDcIaIccULM3XeD8ehMwbjQB3kapl3RppOhYx4/edit?usp=sharing"",""B85"")"),"ИЖСВ2-817В1 (горностай)")</f>
        <v>ИЖСВ2-817В1 (горностай)</v>
      </c>
      <c r="BW530" s="59"/>
      <c r="BX530" s="60"/>
      <c r="BY530" s="66"/>
      <c r="BZ530" s="66" t="s">
        <v>4575</v>
      </c>
      <c r="CA530" s="59" t="s">
        <v>4594</v>
      </c>
      <c r="CB530" s="62"/>
      <c r="CC530" s="59"/>
    </row>
    <row r="531" ht="30.0" customHeight="1">
      <c r="A531" s="37" t="s">
        <v>4297</v>
      </c>
      <c r="B531" s="157" t="s">
        <v>4595</v>
      </c>
      <c r="C531" s="68" t="str">
        <f>IF('Стоп-лист'!D$51 = "стоп", "стоп" , "")</f>
        <v>стоп</v>
      </c>
      <c r="D531" s="29">
        <f t="shared" si="105"/>
        <v>0</v>
      </c>
      <c r="E531" s="30" t="s">
        <v>4596</v>
      </c>
      <c r="F531" s="140" t="s">
        <v>4597</v>
      </c>
      <c r="G531" s="105" t="s">
        <v>4598</v>
      </c>
      <c r="H531" s="33">
        <v>1100.0</v>
      </c>
      <c r="I531" s="34">
        <v>0.43</v>
      </c>
      <c r="J531" s="35">
        <f t="shared" si="106"/>
        <v>627</v>
      </c>
      <c r="K531" s="58" t="s">
        <v>4599</v>
      </c>
      <c r="L531" s="22" t="s">
        <v>4588</v>
      </c>
      <c r="M531" s="22" t="s">
        <v>4588</v>
      </c>
      <c r="N531" s="266" t="s">
        <v>4589</v>
      </c>
      <c r="O531" s="38">
        <v>240.0</v>
      </c>
      <c r="P531" s="38">
        <v>150.0</v>
      </c>
      <c r="Q531" s="38">
        <v>100.0</v>
      </c>
      <c r="R531" s="38">
        <v>255.0</v>
      </c>
      <c r="S531" s="70" t="s">
        <v>4600</v>
      </c>
      <c r="T531" s="70" t="s">
        <v>4591</v>
      </c>
      <c r="U531" s="38" t="s">
        <v>4592</v>
      </c>
      <c r="V531" s="267" t="s">
        <v>914</v>
      </c>
      <c r="W531" s="38" t="s">
        <v>90</v>
      </c>
      <c r="X531" s="38">
        <v>390.0</v>
      </c>
      <c r="Y531" s="40" t="s">
        <v>91</v>
      </c>
      <c r="Z531" s="179">
        <v>1.5</v>
      </c>
      <c r="AA531" s="38" t="s">
        <v>92</v>
      </c>
      <c r="AB531" s="38" t="s">
        <v>93</v>
      </c>
      <c r="AC531" s="107" t="str">
        <f t="shared" si="97"/>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AD531" s="38" t="s">
        <v>95</v>
      </c>
      <c r="AE531" s="75" t="s">
        <v>4593</v>
      </c>
      <c r="AF531" s="38"/>
      <c r="AG531" s="38" t="s">
        <v>98</v>
      </c>
      <c r="AH531" s="38" t="s">
        <v>99</v>
      </c>
      <c r="AI531" s="44" t="s">
        <v>100</v>
      </c>
      <c r="AJ531" s="44">
        <v>0.0</v>
      </c>
      <c r="AK531" s="63" t="str">
        <f t="shared" si="94"/>
        <v>https://getfile.dokpub.com/yandex/get/https://disk.yandex.ru/d/RHKCGkxcKQj8ew/v1.mp4</v>
      </c>
      <c r="AL531" s="46" t="s">
        <v>102</v>
      </c>
      <c r="AM531" s="46" t="s">
        <v>103</v>
      </c>
      <c r="AN531" s="46" t="s">
        <v>104</v>
      </c>
      <c r="AO531" s="46" t="s">
        <v>105</v>
      </c>
      <c r="AP531" s="46" t="s">
        <v>106</v>
      </c>
      <c r="AQ531" s="46">
        <f t="shared" si="48"/>
        <v>748</v>
      </c>
      <c r="AR531" s="47">
        <f t="shared" si="49"/>
        <v>0.32</v>
      </c>
      <c r="AS531" s="46" t="s">
        <v>107</v>
      </c>
      <c r="AT531" s="46" t="s">
        <v>108</v>
      </c>
      <c r="AU531" s="46" t="s">
        <v>109</v>
      </c>
      <c r="AV531" s="46" t="s">
        <v>110</v>
      </c>
      <c r="AW531" s="46" t="s">
        <v>111</v>
      </c>
      <c r="AX531" s="48" t="s">
        <v>112</v>
      </c>
      <c r="AY531" s="49">
        <v>103.0</v>
      </c>
      <c r="AZ531" s="49">
        <v>163.0</v>
      </c>
      <c r="BA531" s="126">
        <f>BA530*2</f>
        <v>196</v>
      </c>
      <c r="BB531" s="263">
        <v>10.0</v>
      </c>
      <c r="BC531" s="263">
        <v>10.0</v>
      </c>
      <c r="BD531" s="51">
        <v>0.2</v>
      </c>
      <c r="BE531" s="127">
        <f t="shared" si="107"/>
        <v>125.4</v>
      </c>
      <c r="BF531" s="150"/>
      <c r="BG531" s="151">
        <f t="shared" si="108"/>
        <v>182.6</v>
      </c>
      <c r="BH531" s="53">
        <f t="shared" si="52"/>
        <v>122.6</v>
      </c>
      <c r="BI531" s="153">
        <f t="shared" si="109"/>
        <v>0.2912280702</v>
      </c>
      <c r="BJ531" s="47">
        <f t="shared" si="54"/>
        <v>0.1955342903</v>
      </c>
      <c r="BK531" s="55">
        <f t="shared" si="55"/>
        <v>0.32</v>
      </c>
      <c r="BL531" s="56">
        <f t="shared" si="56"/>
        <v>752</v>
      </c>
      <c r="BM531" s="57">
        <f t="shared" si="57"/>
        <v>0.2960106383</v>
      </c>
      <c r="BN531" s="46">
        <f t="shared" si="58"/>
        <v>3.825</v>
      </c>
      <c r="BO531" s="46">
        <v>25.0</v>
      </c>
      <c r="BP531" s="46">
        <v>7.0</v>
      </c>
      <c r="BQ531" s="47">
        <v>1.25</v>
      </c>
      <c r="BR531" s="46">
        <f t="shared" si="59"/>
        <v>57.5</v>
      </c>
      <c r="BS531" s="46">
        <f t="shared" si="60"/>
        <v>105.5</v>
      </c>
      <c r="BT531" s="46" t="s">
        <v>122</v>
      </c>
      <c r="BU531" s="65"/>
      <c r="BV531" s="59"/>
      <c r="BW531" s="59"/>
      <c r="BX531" s="60"/>
      <c r="BY531" s="61" t="str">
        <f t="shared" ref="BY531:BY540" si="110">"https://getfile.dokpub.com/yandex/get/"&amp;S531&amp;"/1.jpg"&amp;", "&amp;"https://getfile.dokpub.com/yandex/get/"&amp;S531&amp;"/2.jpg"&amp;", "&amp;"https://getfile.dokpub.com/yandex/get/"&amp;S531&amp;"/3.jpg"&amp;", "&amp;"https://getfile.dokpub.com/yandex/get/"&amp;S531&amp;"/4.jpg"&amp;", "&amp;"https://getfile.dokpub.com/yandex/get/"&amp;S531&amp;"/5.jpg"</f>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BZ531" s="66" t="s">
        <v>4575</v>
      </c>
      <c r="CA531" s="59" t="s">
        <v>4601</v>
      </c>
      <c r="CB531" s="62"/>
      <c r="CC531" s="59"/>
    </row>
    <row r="532" ht="30.0" customHeight="1">
      <c r="A532" s="37" t="s">
        <v>4602</v>
      </c>
      <c r="B532" s="157" t="s">
        <v>4603</v>
      </c>
      <c r="C532" s="68" t="str">
        <f>IF('Стоп-лист'!D$51 = "стоп", "стоп" , "")</f>
        <v>стоп</v>
      </c>
      <c r="D532" s="29">
        <f t="shared" si="105"/>
        <v>0</v>
      </c>
      <c r="E532" s="30" t="s">
        <v>4604</v>
      </c>
      <c r="F532" s="140" t="s">
        <v>4605</v>
      </c>
      <c r="G532" s="105" t="s">
        <v>4606</v>
      </c>
      <c r="H532" s="33">
        <v>1600.0</v>
      </c>
      <c r="I532" s="34">
        <v>0.44</v>
      </c>
      <c r="J532" s="35">
        <f t="shared" si="106"/>
        <v>896</v>
      </c>
      <c r="K532" s="58" t="s">
        <v>4607</v>
      </c>
      <c r="L532" s="22" t="s">
        <v>4588</v>
      </c>
      <c r="M532" s="22" t="s">
        <v>4608</v>
      </c>
      <c r="N532" s="266" t="s">
        <v>4589</v>
      </c>
      <c r="O532" s="38">
        <v>360.0</v>
      </c>
      <c r="P532" s="38">
        <v>200.0</v>
      </c>
      <c r="Q532" s="38">
        <v>100.0</v>
      </c>
      <c r="R532" s="38">
        <v>255.0</v>
      </c>
      <c r="S532" s="70" t="s">
        <v>4609</v>
      </c>
      <c r="T532" s="70" t="s">
        <v>4591</v>
      </c>
      <c r="U532" s="38" t="s">
        <v>4592</v>
      </c>
      <c r="V532" s="267" t="s">
        <v>914</v>
      </c>
      <c r="W532" s="38" t="s">
        <v>90</v>
      </c>
      <c r="X532" s="38">
        <v>390.0</v>
      </c>
      <c r="Y532" s="40" t="s">
        <v>91</v>
      </c>
      <c r="Z532" s="40">
        <v>1.5</v>
      </c>
      <c r="AA532" s="38" t="s">
        <v>92</v>
      </c>
      <c r="AB532" s="38" t="s">
        <v>93</v>
      </c>
      <c r="AC532" s="107" t="str">
        <f t="shared" si="97"/>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AD532" s="38" t="s">
        <v>95</v>
      </c>
      <c r="AE532" s="75" t="s">
        <v>4593</v>
      </c>
      <c r="AF532" s="38"/>
      <c r="AG532" s="38" t="s">
        <v>98</v>
      </c>
      <c r="AH532" s="38" t="s">
        <v>99</v>
      </c>
      <c r="AI532" s="44" t="s">
        <v>100</v>
      </c>
      <c r="AJ532" s="44">
        <v>0.0</v>
      </c>
      <c r="AK532" s="63" t="str">
        <f t="shared" si="94"/>
        <v>https://getfile.dokpub.com/yandex/get/https://disk.yandex.ru/d/RHKCGkxcKQj8ew/v1.mp4</v>
      </c>
      <c r="AL532" s="46" t="s">
        <v>102</v>
      </c>
      <c r="AM532" s="46" t="s">
        <v>103</v>
      </c>
      <c r="AN532" s="46" t="s">
        <v>104</v>
      </c>
      <c r="AO532" s="46" t="s">
        <v>105</v>
      </c>
      <c r="AP532" s="46" t="s">
        <v>106</v>
      </c>
      <c r="AQ532" s="46">
        <f t="shared" si="48"/>
        <v>1040</v>
      </c>
      <c r="AR532" s="47">
        <f t="shared" si="49"/>
        <v>0.35</v>
      </c>
      <c r="AS532" s="46" t="s">
        <v>107</v>
      </c>
      <c r="AT532" s="46" t="s">
        <v>108</v>
      </c>
      <c r="AU532" s="46" t="s">
        <v>109</v>
      </c>
      <c r="AV532" s="46" t="s">
        <v>110</v>
      </c>
      <c r="AW532" s="46" t="s">
        <v>111</v>
      </c>
      <c r="AX532" s="48" t="s">
        <v>112</v>
      </c>
      <c r="AY532" s="49">
        <v>131.0</v>
      </c>
      <c r="AZ532" s="49">
        <v>197.0</v>
      </c>
      <c r="BA532" s="126">
        <f>BA530*3</f>
        <v>294</v>
      </c>
      <c r="BB532" s="263">
        <v>15.0</v>
      </c>
      <c r="BC532" s="263">
        <v>15.0</v>
      </c>
      <c r="BD532" s="51">
        <v>0.2</v>
      </c>
      <c r="BE532" s="127">
        <f t="shared" si="107"/>
        <v>179.2</v>
      </c>
      <c r="BF532" s="150"/>
      <c r="BG532" s="151">
        <f t="shared" si="108"/>
        <v>261.8</v>
      </c>
      <c r="BH532" s="53">
        <f t="shared" si="52"/>
        <v>195.8</v>
      </c>
      <c r="BI532" s="153">
        <f t="shared" si="109"/>
        <v>0.2921875</v>
      </c>
      <c r="BJ532" s="47">
        <f t="shared" si="54"/>
        <v>0.2185267857</v>
      </c>
      <c r="BK532" s="55">
        <f t="shared" si="55"/>
        <v>0.35</v>
      </c>
      <c r="BL532" s="56">
        <f t="shared" si="56"/>
        <v>1045</v>
      </c>
      <c r="BM532" s="57">
        <f t="shared" si="57"/>
        <v>0.3014354067</v>
      </c>
      <c r="BN532" s="46">
        <f t="shared" si="58"/>
        <v>5.1</v>
      </c>
      <c r="BO532" s="46">
        <v>25.0</v>
      </c>
      <c r="BP532" s="46">
        <v>7.0</v>
      </c>
      <c r="BQ532" s="47">
        <v>1.25</v>
      </c>
      <c r="BR532" s="46">
        <f t="shared" si="59"/>
        <v>75</v>
      </c>
      <c r="BS532" s="46">
        <f t="shared" si="60"/>
        <v>122</v>
      </c>
      <c r="BT532" s="46" t="s">
        <v>131</v>
      </c>
      <c r="BU532" s="65"/>
      <c r="BV532" s="59"/>
      <c r="BW532" s="59"/>
      <c r="BX532" s="60"/>
      <c r="BY532" s="61" t="str">
        <f t="shared" si="110"/>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BZ532" s="66" t="s">
        <v>4575</v>
      </c>
      <c r="CA532" s="59" t="s">
        <v>4610</v>
      </c>
      <c r="CB532" s="62"/>
      <c r="CC532" s="59"/>
    </row>
    <row r="533" ht="30.0" customHeight="1">
      <c r="A533" s="37" t="s">
        <v>4602</v>
      </c>
      <c r="B533" s="157" t="s">
        <v>4611</v>
      </c>
      <c r="C533" s="68" t="str">
        <f>IF('Стоп-лист'!C$51 = "стоп", "стоп" , "")</f>
        <v>стоп</v>
      </c>
      <c r="D533" s="29">
        <f t="shared" si="105"/>
        <v>0</v>
      </c>
      <c r="E533" s="30" t="s">
        <v>4612</v>
      </c>
      <c r="F533" s="140" t="s">
        <v>4613</v>
      </c>
      <c r="G533" s="105" t="s">
        <v>4614</v>
      </c>
      <c r="H533" s="33">
        <v>2900.0</v>
      </c>
      <c r="I533" s="34">
        <v>0.43000000000000005</v>
      </c>
      <c r="J533" s="35">
        <f t="shared" si="106"/>
        <v>1653</v>
      </c>
      <c r="K533" s="58" t="s">
        <v>4615</v>
      </c>
      <c r="L533" s="22" t="s">
        <v>4608</v>
      </c>
      <c r="M533" s="22" t="s">
        <v>4588</v>
      </c>
      <c r="N533" s="266" t="s">
        <v>4589</v>
      </c>
      <c r="O533" s="38">
        <v>700.0</v>
      </c>
      <c r="P533" s="38">
        <v>260.0</v>
      </c>
      <c r="Q533" s="38">
        <v>130.0</v>
      </c>
      <c r="R533" s="38">
        <v>290.0</v>
      </c>
      <c r="S533" s="70" t="s">
        <v>4616</v>
      </c>
      <c r="T533" s="70" t="s">
        <v>4591</v>
      </c>
      <c r="U533" s="38" t="s">
        <v>4592</v>
      </c>
      <c r="V533" s="267" t="s">
        <v>914</v>
      </c>
      <c r="W533" s="38" t="s">
        <v>90</v>
      </c>
      <c r="X533" s="38">
        <v>390.0</v>
      </c>
      <c r="Y533" s="40">
        <v>1.0</v>
      </c>
      <c r="Z533" s="40">
        <v>1.5</v>
      </c>
      <c r="AA533" s="38" t="s">
        <v>92</v>
      </c>
      <c r="AB533" s="38" t="s">
        <v>93</v>
      </c>
      <c r="AC533" s="107" t="str">
        <f t="shared" si="97"/>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AD533" s="38" t="s">
        <v>95</v>
      </c>
      <c r="AE533" s="75" t="s">
        <v>4593</v>
      </c>
      <c r="AF533" s="38"/>
      <c r="AG533" s="38" t="s">
        <v>98</v>
      </c>
      <c r="AH533" s="38" t="s">
        <v>99</v>
      </c>
      <c r="AI533" s="44" t="s">
        <v>100</v>
      </c>
      <c r="AJ533" s="44">
        <v>0.0</v>
      </c>
      <c r="AK533" s="63" t="str">
        <f t="shared" si="94"/>
        <v>https://getfile.dokpub.com/yandex/get/https://disk.yandex.ru/d/RHKCGkxcKQj8ew/v1.mp4</v>
      </c>
      <c r="AL533" s="46" t="s">
        <v>102</v>
      </c>
      <c r="AM533" s="46" t="s">
        <v>103</v>
      </c>
      <c r="AN533" s="46" t="s">
        <v>104</v>
      </c>
      <c r="AO533" s="46" t="s">
        <v>105</v>
      </c>
      <c r="AP533" s="46" t="s">
        <v>106</v>
      </c>
      <c r="AQ533" s="46">
        <f t="shared" si="48"/>
        <v>1856</v>
      </c>
      <c r="AR533" s="47">
        <f t="shared" si="49"/>
        <v>0.36</v>
      </c>
      <c r="AS533" s="46" t="s">
        <v>107</v>
      </c>
      <c r="AT533" s="46" t="s">
        <v>108</v>
      </c>
      <c r="AU533" s="46" t="s">
        <v>109</v>
      </c>
      <c r="AV533" s="46" t="s">
        <v>110</v>
      </c>
      <c r="AW533" s="46" t="s">
        <v>111</v>
      </c>
      <c r="AX533" s="48" t="s">
        <v>112</v>
      </c>
      <c r="AY533" s="49">
        <v>204.0</v>
      </c>
      <c r="AZ533" s="49">
        <v>291.0</v>
      </c>
      <c r="BA533" s="126">
        <f>BA532*2</f>
        <v>588</v>
      </c>
      <c r="BB533" s="263">
        <v>20.0</v>
      </c>
      <c r="BC533" s="263">
        <v>20.0</v>
      </c>
      <c r="BD533" s="51">
        <v>0.2</v>
      </c>
      <c r="BE533" s="127">
        <f t="shared" si="107"/>
        <v>330.6</v>
      </c>
      <c r="BF533" s="150"/>
      <c r="BG533" s="151">
        <f t="shared" si="108"/>
        <v>490.4</v>
      </c>
      <c r="BH533" s="53">
        <f t="shared" si="52"/>
        <v>403.4</v>
      </c>
      <c r="BI533" s="153">
        <f t="shared" si="109"/>
        <v>0.2966727163</v>
      </c>
      <c r="BJ533" s="47">
        <f t="shared" si="54"/>
        <v>0.2440411373</v>
      </c>
      <c r="BK533" s="55">
        <f t="shared" si="55"/>
        <v>0.36</v>
      </c>
      <c r="BL533" s="56">
        <f t="shared" si="56"/>
        <v>1865</v>
      </c>
      <c r="BM533" s="57">
        <f t="shared" si="57"/>
        <v>0.3072386059</v>
      </c>
      <c r="BN533" s="46">
        <f t="shared" si="58"/>
        <v>9.802</v>
      </c>
      <c r="BO533" s="46">
        <v>25.0</v>
      </c>
      <c r="BP533" s="46">
        <v>7.0</v>
      </c>
      <c r="BQ533" s="47">
        <v>1.25</v>
      </c>
      <c r="BR533" s="46">
        <f t="shared" si="59"/>
        <v>110</v>
      </c>
      <c r="BS533" s="46">
        <f t="shared" si="60"/>
        <v>181</v>
      </c>
      <c r="BT533" s="46" t="s">
        <v>139</v>
      </c>
      <c r="BU533" s="65"/>
      <c r="BV533" s="59"/>
      <c r="BW533" s="59"/>
      <c r="BX533" s="60"/>
      <c r="BY533" s="61" t="str">
        <f t="shared" si="110"/>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BZ533" s="66" t="s">
        <v>4575</v>
      </c>
      <c r="CA533" s="59" t="s">
        <v>4617</v>
      </c>
      <c r="CB533" s="62"/>
      <c r="CC533" s="59"/>
    </row>
    <row r="534" ht="30.0" customHeight="1">
      <c r="A534" s="37" t="s">
        <v>4602</v>
      </c>
      <c r="B534" s="157" t="s">
        <v>4618</v>
      </c>
      <c r="C534" s="68" t="str">
        <f>IF('Стоп-лист'!C$51 = "стоп", "стоп" , "")</f>
        <v>стоп</v>
      </c>
      <c r="D534" s="29">
        <f t="shared" si="105"/>
        <v>0</v>
      </c>
      <c r="E534" s="30" t="s">
        <v>4619</v>
      </c>
      <c r="F534" s="140" t="s">
        <v>4620</v>
      </c>
      <c r="G534" s="105" t="s">
        <v>4621</v>
      </c>
      <c r="H534" s="33">
        <v>4300.0</v>
      </c>
      <c r="I534" s="34">
        <v>0.43000000000000005</v>
      </c>
      <c r="J534" s="35">
        <f t="shared" si="106"/>
        <v>2451</v>
      </c>
      <c r="K534" s="58" t="s">
        <v>4622</v>
      </c>
      <c r="L534" s="22" t="s">
        <v>4588</v>
      </c>
      <c r="M534" s="22" t="s">
        <v>4588</v>
      </c>
      <c r="N534" s="266" t="s">
        <v>4589</v>
      </c>
      <c r="O534" s="38">
        <v>940.0</v>
      </c>
      <c r="P534" s="38">
        <v>300.0</v>
      </c>
      <c r="Q534" s="38">
        <v>140.0</v>
      </c>
      <c r="R534" s="38">
        <v>340.0</v>
      </c>
      <c r="S534" s="70" t="s">
        <v>4623</v>
      </c>
      <c r="T534" s="70" t="s">
        <v>4591</v>
      </c>
      <c r="U534" s="38" t="s">
        <v>4592</v>
      </c>
      <c r="V534" s="267" t="s">
        <v>914</v>
      </c>
      <c r="W534" s="38" t="s">
        <v>90</v>
      </c>
      <c r="X534" s="38">
        <v>390.0</v>
      </c>
      <c r="Y534" s="40">
        <v>1.5</v>
      </c>
      <c r="Z534" s="40">
        <v>1.5</v>
      </c>
      <c r="AA534" s="38" t="s">
        <v>92</v>
      </c>
      <c r="AB534" s="38" t="s">
        <v>93</v>
      </c>
      <c r="AC534" s="107" t="str">
        <f t="shared" si="97"/>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AD534" s="38" t="s">
        <v>95</v>
      </c>
      <c r="AE534" s="75" t="s">
        <v>4593</v>
      </c>
      <c r="AF534" s="38"/>
      <c r="AG534" s="38" t="s">
        <v>98</v>
      </c>
      <c r="AH534" s="38" t="s">
        <v>99</v>
      </c>
      <c r="AI534" s="44" t="s">
        <v>100</v>
      </c>
      <c r="AJ534" s="44">
        <v>0.0</v>
      </c>
      <c r="AK534" s="63" t="str">
        <f t="shared" si="94"/>
        <v>https://getfile.dokpub.com/yandex/get/https://disk.yandex.ru/d/RHKCGkxcKQj8ew/v1.mp4</v>
      </c>
      <c r="AL534" s="46" t="s">
        <v>102</v>
      </c>
      <c r="AM534" s="46" t="s">
        <v>103</v>
      </c>
      <c r="AN534" s="46" t="s">
        <v>104</v>
      </c>
      <c r="AO534" s="46" t="s">
        <v>105</v>
      </c>
      <c r="AP534" s="46" t="s">
        <v>106</v>
      </c>
      <c r="AQ534" s="46">
        <f t="shared" si="48"/>
        <v>2709</v>
      </c>
      <c r="AR534" s="47">
        <f t="shared" si="49"/>
        <v>0.37</v>
      </c>
      <c r="AS534" s="46" t="s">
        <v>107</v>
      </c>
      <c r="AT534" s="46" t="s">
        <v>108</v>
      </c>
      <c r="AU534" s="46" t="s">
        <v>109</v>
      </c>
      <c r="AV534" s="46" t="s">
        <v>110</v>
      </c>
      <c r="AW534" s="46" t="s">
        <v>111</v>
      </c>
      <c r="AX534" s="48" t="s">
        <v>112</v>
      </c>
      <c r="AY534" s="49">
        <v>292.0</v>
      </c>
      <c r="AZ534" s="49">
        <v>403.0</v>
      </c>
      <c r="BA534" s="126">
        <f>BA532*3</f>
        <v>882</v>
      </c>
      <c r="BB534" s="263">
        <v>30.0</v>
      </c>
      <c r="BC534" s="263">
        <v>30.0</v>
      </c>
      <c r="BD534" s="51">
        <v>0.2</v>
      </c>
      <c r="BE534" s="127">
        <f t="shared" si="107"/>
        <v>490.2</v>
      </c>
      <c r="BF534" s="150"/>
      <c r="BG534" s="151">
        <f t="shared" si="108"/>
        <v>726.8</v>
      </c>
      <c r="BH534" s="53">
        <f t="shared" si="52"/>
        <v>615.8</v>
      </c>
      <c r="BI534" s="153">
        <f t="shared" si="109"/>
        <v>0.2965320277</v>
      </c>
      <c r="BJ534" s="47">
        <f t="shared" si="54"/>
        <v>0.25124439</v>
      </c>
      <c r="BK534" s="55">
        <f t="shared" si="55"/>
        <v>0.37</v>
      </c>
      <c r="BL534" s="56">
        <f t="shared" si="56"/>
        <v>2739</v>
      </c>
      <c r="BM534" s="57">
        <f t="shared" si="57"/>
        <v>0.3089448704</v>
      </c>
      <c r="BN534" s="46">
        <f t="shared" si="58"/>
        <v>14.28</v>
      </c>
      <c r="BO534" s="46">
        <v>25.0</v>
      </c>
      <c r="BP534" s="46">
        <v>7.0</v>
      </c>
      <c r="BQ534" s="47">
        <v>1.25</v>
      </c>
      <c r="BR534" s="46">
        <f t="shared" si="59"/>
        <v>153.75</v>
      </c>
      <c r="BS534" s="46">
        <f t="shared" si="60"/>
        <v>249.25</v>
      </c>
      <c r="BT534" s="46" t="s">
        <v>147</v>
      </c>
      <c r="BU534" s="65"/>
      <c r="BV534" s="59"/>
      <c r="BW534" s="59"/>
      <c r="BX534" s="60"/>
      <c r="BY534" s="61" t="str">
        <f t="shared" si="110"/>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BZ534" s="66" t="s">
        <v>4575</v>
      </c>
      <c r="CA534" s="59" t="s">
        <v>4624</v>
      </c>
      <c r="CB534" s="62"/>
      <c r="CC534" s="59"/>
    </row>
    <row r="535" ht="30.0" customHeight="1">
      <c r="A535" s="37" t="s">
        <v>4602</v>
      </c>
      <c r="B535" s="157" t="s">
        <v>4625</v>
      </c>
      <c r="C535" s="68" t="str">
        <f>IF('Стоп-лист'!C$51 = "стоп", "стоп" , "")</f>
        <v>стоп</v>
      </c>
      <c r="D535" s="29">
        <f t="shared" si="105"/>
        <v>0</v>
      </c>
      <c r="E535" s="30" t="s">
        <v>4626</v>
      </c>
      <c r="F535" s="140" t="s">
        <v>4627</v>
      </c>
      <c r="G535" s="105" t="s">
        <v>4628</v>
      </c>
      <c r="H535" s="33">
        <v>5800.0</v>
      </c>
      <c r="I535" s="34">
        <v>0.41000000000000003</v>
      </c>
      <c r="J535" s="35">
        <f t="shared" si="106"/>
        <v>3422</v>
      </c>
      <c r="K535" s="22" t="s">
        <v>4629</v>
      </c>
      <c r="L535" s="22" t="s">
        <v>4588</v>
      </c>
      <c r="M535" s="22" t="s">
        <v>4588</v>
      </c>
      <c r="N535" s="266" t="s">
        <v>4589</v>
      </c>
      <c r="O535" s="38">
        <v>1600.0</v>
      </c>
      <c r="P535" s="38">
        <v>300.0</v>
      </c>
      <c r="Q535" s="38">
        <v>200.0</v>
      </c>
      <c r="R535" s="38">
        <v>500.0</v>
      </c>
      <c r="S535" s="70" t="s">
        <v>4630</v>
      </c>
      <c r="T535" s="70" t="s">
        <v>4591</v>
      </c>
      <c r="U535" s="38" t="s">
        <v>4592</v>
      </c>
      <c r="V535" s="267" t="s">
        <v>914</v>
      </c>
      <c r="W535" s="38" t="s">
        <v>90</v>
      </c>
      <c r="X535" s="38">
        <v>390.0</v>
      </c>
      <c r="Y535" s="40">
        <v>2.0</v>
      </c>
      <c r="Z535" s="40">
        <v>1.5</v>
      </c>
      <c r="AA535" s="38" t="s">
        <v>92</v>
      </c>
      <c r="AB535" s="38" t="s">
        <v>93</v>
      </c>
      <c r="AC535" s="107" t="str">
        <f t="shared" si="97"/>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AD535" s="38" t="s">
        <v>95</v>
      </c>
      <c r="AE535" s="75" t="s">
        <v>4593</v>
      </c>
      <c r="AF535" s="38"/>
      <c r="AG535" s="38" t="s">
        <v>98</v>
      </c>
      <c r="AH535" s="38" t="s">
        <v>99</v>
      </c>
      <c r="AI535" s="44" t="s">
        <v>100</v>
      </c>
      <c r="AJ535" s="44">
        <v>0.0</v>
      </c>
      <c r="AK535" s="63" t="str">
        <f t="shared" si="94"/>
        <v>https://getfile.dokpub.com/yandex/get/https://disk.yandex.ru/d/RHKCGkxcKQj8ew/v1.mp4</v>
      </c>
      <c r="AL535" s="46" t="s">
        <v>102</v>
      </c>
      <c r="AM535" s="46" t="s">
        <v>103</v>
      </c>
      <c r="AN535" s="46" t="s">
        <v>104</v>
      </c>
      <c r="AO535" s="46" t="s">
        <v>105</v>
      </c>
      <c r="AP535" s="46" t="s">
        <v>106</v>
      </c>
      <c r="AQ535" s="46">
        <f t="shared" si="48"/>
        <v>3828</v>
      </c>
      <c r="AR535" s="47">
        <f t="shared" si="49"/>
        <v>0.34</v>
      </c>
      <c r="AS535" s="46" t="s">
        <v>107</v>
      </c>
      <c r="AT535" s="46" t="s">
        <v>108</v>
      </c>
      <c r="AU535" s="46" t="s">
        <v>109</v>
      </c>
      <c r="AV535" s="46" t="s">
        <v>110</v>
      </c>
      <c r="AW535" s="46" t="s">
        <v>111</v>
      </c>
      <c r="AX535" s="48" t="s">
        <v>112</v>
      </c>
      <c r="AY535" s="49">
        <v>444.0</v>
      </c>
      <c r="AZ535" s="49">
        <v>610.0</v>
      </c>
      <c r="BA535" s="126">
        <f>BA533*2</f>
        <v>1176</v>
      </c>
      <c r="BB535" s="263">
        <v>30.0</v>
      </c>
      <c r="BC535" s="263">
        <v>80.0</v>
      </c>
      <c r="BD535" s="51">
        <v>0.2</v>
      </c>
      <c r="BE535" s="127">
        <f t="shared" si="107"/>
        <v>684.4</v>
      </c>
      <c r="BF535" s="150"/>
      <c r="BG535" s="151">
        <f t="shared" si="108"/>
        <v>1007.6</v>
      </c>
      <c r="BH535" s="53">
        <f t="shared" si="52"/>
        <v>841.6</v>
      </c>
      <c r="BI535" s="153">
        <f t="shared" si="109"/>
        <v>0.2944476914</v>
      </c>
      <c r="BJ535" s="47">
        <f t="shared" si="54"/>
        <v>0.2459380479</v>
      </c>
      <c r="BK535" s="55">
        <f t="shared" si="55"/>
        <v>0.34</v>
      </c>
      <c r="BL535" s="56">
        <f t="shared" si="56"/>
        <v>3851</v>
      </c>
      <c r="BM535" s="57">
        <f t="shared" si="57"/>
        <v>0.307660348</v>
      </c>
      <c r="BN535" s="46">
        <f t="shared" si="58"/>
        <v>30</v>
      </c>
      <c r="BO535" s="46">
        <v>25.0</v>
      </c>
      <c r="BP535" s="46">
        <v>7.0</v>
      </c>
      <c r="BQ535" s="47">
        <v>1.25</v>
      </c>
      <c r="BR535" s="46">
        <f t="shared" si="59"/>
        <v>285</v>
      </c>
      <c r="BS535" s="46">
        <f t="shared" si="60"/>
        <v>325</v>
      </c>
      <c r="BT535" s="46" t="s">
        <v>156</v>
      </c>
      <c r="BU535" s="65"/>
      <c r="BV535" s="59"/>
      <c r="BW535" s="59"/>
      <c r="BX535" s="60"/>
      <c r="BY535" s="61" t="str">
        <f t="shared" si="110"/>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BZ535" s="66" t="s">
        <v>4575</v>
      </c>
      <c r="CA535" s="59" t="s">
        <v>4631</v>
      </c>
      <c r="CB535" s="62"/>
      <c r="CC535" s="59"/>
    </row>
    <row r="536" ht="30.0" customHeight="1">
      <c r="A536" s="37" t="s">
        <v>4602</v>
      </c>
      <c r="B536" s="157" t="s">
        <v>4632</v>
      </c>
      <c r="C536" s="68" t="str">
        <f>IF('Стоп-лист'!C$51 = "стоп", "стоп" , "")</f>
        <v>стоп</v>
      </c>
      <c r="D536" s="29">
        <f t="shared" si="105"/>
        <v>0</v>
      </c>
      <c r="E536" s="30" t="s">
        <v>4633</v>
      </c>
      <c r="F536" s="140" t="s">
        <v>4634</v>
      </c>
      <c r="G536" s="105" t="s">
        <v>4635</v>
      </c>
      <c r="H536" s="33">
        <v>8700.0</v>
      </c>
      <c r="I536" s="34">
        <v>0.43</v>
      </c>
      <c r="J536" s="35">
        <f t="shared" si="106"/>
        <v>4959</v>
      </c>
      <c r="K536" s="58" t="s">
        <v>4636</v>
      </c>
      <c r="L536" s="22" t="s">
        <v>4588</v>
      </c>
      <c r="M536" s="22" t="s">
        <v>4588</v>
      </c>
      <c r="N536" s="266" t="s">
        <v>4589</v>
      </c>
      <c r="O536" s="38">
        <v>2300.0</v>
      </c>
      <c r="P536" s="38">
        <v>250.0</v>
      </c>
      <c r="Q536" s="38">
        <v>300.0</v>
      </c>
      <c r="R536" s="38">
        <v>550.0</v>
      </c>
      <c r="S536" s="39" t="s">
        <v>4637</v>
      </c>
      <c r="T536" s="70" t="s">
        <v>4591</v>
      </c>
      <c r="U536" s="38" t="s">
        <v>4592</v>
      </c>
      <c r="V536" s="267" t="s">
        <v>914</v>
      </c>
      <c r="W536" s="38" t="s">
        <v>90</v>
      </c>
      <c r="X536" s="38">
        <v>390.0</v>
      </c>
      <c r="Y536" s="40">
        <v>3.0</v>
      </c>
      <c r="Z536" s="40">
        <v>1.5</v>
      </c>
      <c r="AA536" s="38" t="s">
        <v>92</v>
      </c>
      <c r="AB536" s="38" t="s">
        <v>93</v>
      </c>
      <c r="AC536" s="107" t="str">
        <f t="shared" si="97"/>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AD536" s="38" t="s">
        <v>95</v>
      </c>
      <c r="AE536" s="74" t="s">
        <v>4593</v>
      </c>
      <c r="AF536" s="38"/>
      <c r="AG536" s="38" t="s">
        <v>98</v>
      </c>
      <c r="AH536" s="38" t="s">
        <v>99</v>
      </c>
      <c r="AI536" s="44" t="s">
        <v>100</v>
      </c>
      <c r="AJ536" s="44">
        <v>0.0</v>
      </c>
      <c r="AK536" s="63" t="str">
        <f t="shared" si="94"/>
        <v>https://getfile.dokpub.com/yandex/get/https://disk.yandex.ru/d/RHKCGkxcKQj8ew/v1.mp4</v>
      </c>
      <c r="AL536" s="46" t="s">
        <v>102</v>
      </c>
      <c r="AM536" s="46" t="s">
        <v>103</v>
      </c>
      <c r="AN536" s="46" t="s">
        <v>104</v>
      </c>
      <c r="AO536" s="46" t="s">
        <v>105</v>
      </c>
      <c r="AP536" s="46" t="s">
        <v>106</v>
      </c>
      <c r="AQ536" s="46">
        <f t="shared" si="48"/>
        <v>5568</v>
      </c>
      <c r="AR536" s="47">
        <f t="shared" si="49"/>
        <v>0.36</v>
      </c>
      <c r="AS536" s="46" t="s">
        <v>107</v>
      </c>
      <c r="AT536" s="46" t="s">
        <v>108</v>
      </c>
      <c r="AU536" s="46" t="s">
        <v>109</v>
      </c>
      <c r="AV536" s="46" t="s">
        <v>110</v>
      </c>
      <c r="AW536" s="46" t="s">
        <v>111</v>
      </c>
      <c r="AX536" s="48" t="s">
        <v>112</v>
      </c>
      <c r="AY536" s="49">
        <v>635.0</v>
      </c>
      <c r="AZ536" s="49">
        <v>857.0</v>
      </c>
      <c r="BA536" s="126">
        <f>BA533*3</f>
        <v>1764</v>
      </c>
      <c r="BB536" s="263">
        <v>40.0</v>
      </c>
      <c r="BC536" s="263">
        <v>80.0</v>
      </c>
      <c r="BD536" s="51">
        <v>0.2</v>
      </c>
      <c r="BE536" s="127">
        <f t="shared" si="107"/>
        <v>991.8</v>
      </c>
      <c r="BF536" s="150"/>
      <c r="BG536" s="151">
        <f t="shared" si="108"/>
        <v>1448.2</v>
      </c>
      <c r="BH536" s="53">
        <f t="shared" si="52"/>
        <v>1226.2</v>
      </c>
      <c r="BI536" s="153">
        <f t="shared" si="109"/>
        <v>0.2920346844</v>
      </c>
      <c r="BJ536" s="47">
        <f t="shared" si="54"/>
        <v>0.2472675943</v>
      </c>
      <c r="BK536" s="55">
        <f t="shared" si="55"/>
        <v>0.36</v>
      </c>
      <c r="BL536" s="56">
        <f t="shared" si="56"/>
        <v>5571</v>
      </c>
      <c r="BM536" s="57">
        <f t="shared" si="57"/>
        <v>0.3079877939</v>
      </c>
      <c r="BN536" s="46">
        <f t="shared" si="58"/>
        <v>41.25</v>
      </c>
      <c r="BO536" s="46">
        <v>25.0</v>
      </c>
      <c r="BP536" s="46">
        <v>7.0</v>
      </c>
      <c r="BQ536" s="47">
        <v>1.25</v>
      </c>
      <c r="BR536" s="46">
        <f t="shared" si="59"/>
        <v>390</v>
      </c>
      <c r="BS536" s="46">
        <f t="shared" si="60"/>
        <v>467</v>
      </c>
      <c r="BT536" s="46" t="s">
        <v>164</v>
      </c>
      <c r="BU536" s="65"/>
      <c r="BV536" s="59"/>
      <c r="BW536" s="59"/>
      <c r="BX536" s="60"/>
      <c r="BY536" s="61" t="str">
        <f t="shared" si="110"/>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BZ536" s="66"/>
      <c r="CA536" s="59" t="s">
        <v>4638</v>
      </c>
      <c r="CB536" s="62"/>
      <c r="CC536" s="59"/>
    </row>
    <row r="537" ht="30.0" customHeight="1">
      <c r="A537" s="37" t="s">
        <v>4602</v>
      </c>
      <c r="B537" s="157" t="s">
        <v>4639</v>
      </c>
      <c r="C537" s="68" t="str">
        <f>IF('Стоп-лист'!C$51 = "стоп", "стоп" , "")</f>
        <v>стоп</v>
      </c>
      <c r="D537" s="29">
        <f t="shared" si="105"/>
        <v>0</v>
      </c>
      <c r="E537" s="30" t="s">
        <v>4640</v>
      </c>
      <c r="F537" s="140" t="s">
        <v>4641</v>
      </c>
      <c r="G537" s="105" t="s">
        <v>4642</v>
      </c>
      <c r="H537" s="33">
        <v>11600.0</v>
      </c>
      <c r="I537" s="34">
        <v>0.42000000000000004</v>
      </c>
      <c r="J537" s="35">
        <f t="shared" si="106"/>
        <v>6728</v>
      </c>
      <c r="K537" s="58" t="s">
        <v>4643</v>
      </c>
      <c r="L537" s="22" t="s">
        <v>4588</v>
      </c>
      <c r="M537" s="22" t="s">
        <v>4588</v>
      </c>
      <c r="N537" s="266" t="s">
        <v>4589</v>
      </c>
      <c r="O537" s="38">
        <v>3000.0</v>
      </c>
      <c r="P537" s="38">
        <v>450.0</v>
      </c>
      <c r="Q537" s="38">
        <v>300.0</v>
      </c>
      <c r="R537" s="38">
        <v>550.0</v>
      </c>
      <c r="S537" s="70" t="s">
        <v>4644</v>
      </c>
      <c r="T537" s="70" t="s">
        <v>4591</v>
      </c>
      <c r="U537" s="38" t="s">
        <v>4592</v>
      </c>
      <c r="V537" s="267" t="s">
        <v>914</v>
      </c>
      <c r="W537" s="38" t="s">
        <v>90</v>
      </c>
      <c r="X537" s="38">
        <v>390.0</v>
      </c>
      <c r="Y537" s="40">
        <v>4.0</v>
      </c>
      <c r="Z537" s="40">
        <v>1.5</v>
      </c>
      <c r="AA537" s="38" t="s">
        <v>92</v>
      </c>
      <c r="AB537" s="38" t="s">
        <v>93</v>
      </c>
      <c r="AC537" s="107" t="str">
        <f t="shared" si="97"/>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AD537" s="38" t="s">
        <v>95</v>
      </c>
      <c r="AE537" s="75" t="s">
        <v>4593</v>
      </c>
      <c r="AF537" s="38"/>
      <c r="AG537" s="38" t="s">
        <v>98</v>
      </c>
      <c r="AH537" s="38" t="s">
        <v>99</v>
      </c>
      <c r="AI537" s="44" t="s">
        <v>100</v>
      </c>
      <c r="AJ537" s="44">
        <v>0.0</v>
      </c>
      <c r="AK537" s="63" t="str">
        <f t="shared" si="94"/>
        <v>https://getfile.dokpub.com/yandex/get/https://disk.yandex.ru/d/RHKCGkxcKQj8ew/v1.mp4</v>
      </c>
      <c r="AL537" s="46" t="s">
        <v>102</v>
      </c>
      <c r="AM537" s="46" t="s">
        <v>103</v>
      </c>
      <c r="AN537" s="46" t="s">
        <v>104</v>
      </c>
      <c r="AO537" s="46" t="s">
        <v>105</v>
      </c>
      <c r="AP537" s="46" t="s">
        <v>106</v>
      </c>
      <c r="AQ537" s="46">
        <f t="shared" si="48"/>
        <v>7540</v>
      </c>
      <c r="AR537" s="47">
        <f t="shared" si="49"/>
        <v>0.35</v>
      </c>
      <c r="AS537" s="46" t="s">
        <v>107</v>
      </c>
      <c r="AT537" s="46" t="s">
        <v>108</v>
      </c>
      <c r="AU537" s="46" t="s">
        <v>109</v>
      </c>
      <c r="AV537" s="46" t="s">
        <v>110</v>
      </c>
      <c r="AW537" s="46" t="s">
        <v>111</v>
      </c>
      <c r="AX537" s="48" t="s">
        <v>112</v>
      </c>
      <c r="AY537" s="49">
        <v>952.0</v>
      </c>
      <c r="AZ537" s="49">
        <v>1294.0</v>
      </c>
      <c r="BA537" s="126">
        <f>BA533*4</f>
        <v>2352</v>
      </c>
      <c r="BB537" s="263">
        <v>40.0</v>
      </c>
      <c r="BC537" s="263">
        <v>80.0</v>
      </c>
      <c r="BD537" s="51">
        <v>0.2</v>
      </c>
      <c r="BE537" s="127">
        <f t="shared" si="107"/>
        <v>1345.6</v>
      </c>
      <c r="BF537" s="150"/>
      <c r="BG537" s="151">
        <f t="shared" si="108"/>
        <v>1958.4</v>
      </c>
      <c r="BH537" s="53">
        <f t="shared" si="52"/>
        <v>1616.4</v>
      </c>
      <c r="BI537" s="153">
        <f t="shared" si="109"/>
        <v>0.2910820452</v>
      </c>
      <c r="BJ537" s="47">
        <f t="shared" si="54"/>
        <v>0.2402497027</v>
      </c>
      <c r="BK537" s="55">
        <f t="shared" si="55"/>
        <v>0.35</v>
      </c>
      <c r="BL537" s="56">
        <f t="shared" si="56"/>
        <v>7629</v>
      </c>
      <c r="BM537" s="57">
        <f t="shared" si="57"/>
        <v>0.3063573207</v>
      </c>
      <c r="BN537" s="46">
        <f t="shared" si="58"/>
        <v>74.25</v>
      </c>
      <c r="BO537" s="46">
        <v>25.0</v>
      </c>
      <c r="BP537" s="46">
        <v>7.0</v>
      </c>
      <c r="BQ537" s="47">
        <v>1.25</v>
      </c>
      <c r="BR537" s="46">
        <f t="shared" si="59"/>
        <v>678.75</v>
      </c>
      <c r="BS537" s="46">
        <f t="shared" si="60"/>
        <v>615.25</v>
      </c>
      <c r="BT537" s="46" t="s">
        <v>172</v>
      </c>
      <c r="BU537" s="65"/>
      <c r="BV537" s="59"/>
      <c r="BW537" s="59"/>
      <c r="BX537" s="60"/>
      <c r="BY537" s="61" t="str">
        <f t="shared" si="110"/>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BZ537" s="66"/>
      <c r="CA537" s="59" t="s">
        <v>4645</v>
      </c>
      <c r="CB537" s="62"/>
      <c r="CC537" s="59"/>
    </row>
    <row r="538" ht="30.0" customHeight="1">
      <c r="A538" s="37" t="s">
        <v>4602</v>
      </c>
      <c r="B538" s="157" t="s">
        <v>4646</v>
      </c>
      <c r="C538" s="68" t="str">
        <f>IF('Стоп-лист'!C$51 = "стоп", "стоп" , "")</f>
        <v>стоп</v>
      </c>
      <c r="D538" s="29">
        <f t="shared" si="105"/>
        <v>0</v>
      </c>
      <c r="E538" s="30" t="s">
        <v>4647</v>
      </c>
      <c r="F538" s="140" t="s">
        <v>4648</v>
      </c>
      <c r="G538" s="105" t="s">
        <v>4649</v>
      </c>
      <c r="H538" s="33">
        <v>14500.0</v>
      </c>
      <c r="I538" s="34">
        <v>0.43000000000000005</v>
      </c>
      <c r="J538" s="35">
        <f t="shared" si="106"/>
        <v>8265</v>
      </c>
      <c r="K538" s="58" t="s">
        <v>4650</v>
      </c>
      <c r="L538" s="22" t="s">
        <v>4588</v>
      </c>
      <c r="M538" s="22" t="s">
        <v>4588</v>
      </c>
      <c r="N538" s="266" t="s">
        <v>4589</v>
      </c>
      <c r="O538" s="38">
        <v>3850.0</v>
      </c>
      <c r="P538" s="38">
        <v>500.0</v>
      </c>
      <c r="Q538" s="38">
        <v>300.0</v>
      </c>
      <c r="R538" s="38">
        <v>550.0</v>
      </c>
      <c r="S538" s="70" t="s">
        <v>4651</v>
      </c>
      <c r="T538" s="70" t="s">
        <v>4591</v>
      </c>
      <c r="U538" s="38" t="s">
        <v>4592</v>
      </c>
      <c r="V538" s="267" t="s">
        <v>914</v>
      </c>
      <c r="W538" s="38" t="s">
        <v>90</v>
      </c>
      <c r="X538" s="38">
        <v>390.0</v>
      </c>
      <c r="Y538" s="40">
        <v>5.0</v>
      </c>
      <c r="Z538" s="40">
        <v>1.5</v>
      </c>
      <c r="AA538" s="38" t="s">
        <v>92</v>
      </c>
      <c r="AB538" s="38" t="s">
        <v>93</v>
      </c>
      <c r="AC538" s="107" t="str">
        <f t="shared" si="97"/>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AD538" s="38" t="s">
        <v>95</v>
      </c>
      <c r="AE538" s="75" t="s">
        <v>4593</v>
      </c>
      <c r="AF538" s="38"/>
      <c r="AG538" s="38" t="s">
        <v>98</v>
      </c>
      <c r="AH538" s="38" t="s">
        <v>99</v>
      </c>
      <c r="AI538" s="44" t="s">
        <v>100</v>
      </c>
      <c r="AJ538" s="44">
        <v>0.0</v>
      </c>
      <c r="AK538" s="63" t="str">
        <f t="shared" si="94"/>
        <v>https://getfile.dokpub.com/yandex/get/https://disk.yandex.ru/d/RHKCGkxcKQj8ew/v1.mp4</v>
      </c>
      <c r="AL538" s="46" t="s">
        <v>102</v>
      </c>
      <c r="AM538" s="46" t="s">
        <v>103</v>
      </c>
      <c r="AN538" s="46" t="s">
        <v>104</v>
      </c>
      <c r="AO538" s="46" t="s">
        <v>105</v>
      </c>
      <c r="AP538" s="46" t="s">
        <v>106</v>
      </c>
      <c r="AQ538" s="46">
        <f t="shared" si="48"/>
        <v>9280</v>
      </c>
      <c r="AR538" s="47">
        <f t="shared" si="49"/>
        <v>0.36</v>
      </c>
      <c r="AS538" s="46" t="s">
        <v>107</v>
      </c>
      <c r="AT538" s="46" t="s">
        <v>108</v>
      </c>
      <c r="AU538" s="46" t="s">
        <v>109</v>
      </c>
      <c r="AV538" s="46" t="s">
        <v>110</v>
      </c>
      <c r="AW538" s="46" t="s">
        <v>111</v>
      </c>
      <c r="AX538" s="48" t="s">
        <v>112</v>
      </c>
      <c r="AY538" s="49">
        <v>1120.0</v>
      </c>
      <c r="AZ538" s="49">
        <v>1505.0</v>
      </c>
      <c r="BA538" s="126">
        <f>BA533*5</f>
        <v>2940</v>
      </c>
      <c r="BB538" s="263">
        <v>50.0</v>
      </c>
      <c r="BC538" s="263">
        <v>80.0</v>
      </c>
      <c r="BD538" s="51">
        <v>0.2</v>
      </c>
      <c r="BE538" s="127">
        <f t="shared" si="107"/>
        <v>1653</v>
      </c>
      <c r="BF538" s="150"/>
      <c r="BG538" s="151">
        <f t="shared" si="108"/>
        <v>2422</v>
      </c>
      <c r="BH538" s="53">
        <f t="shared" si="52"/>
        <v>2037</v>
      </c>
      <c r="BI538" s="153">
        <f t="shared" si="109"/>
        <v>0.2930429522</v>
      </c>
      <c r="BJ538" s="47">
        <f t="shared" si="54"/>
        <v>0.24646098</v>
      </c>
      <c r="BK538" s="55">
        <f t="shared" si="55"/>
        <v>0.36</v>
      </c>
      <c r="BL538" s="56">
        <f t="shared" si="56"/>
        <v>9295</v>
      </c>
      <c r="BM538" s="57">
        <f t="shared" si="57"/>
        <v>0.3077998924</v>
      </c>
      <c r="BN538" s="46">
        <f t="shared" si="58"/>
        <v>82.5</v>
      </c>
      <c r="BO538" s="46">
        <v>25.0</v>
      </c>
      <c r="BP538" s="46">
        <v>7.0</v>
      </c>
      <c r="BQ538" s="47">
        <v>1.25</v>
      </c>
      <c r="BR538" s="46">
        <f t="shared" si="59"/>
        <v>748.75</v>
      </c>
      <c r="BS538" s="46">
        <f t="shared" si="60"/>
        <v>756.25</v>
      </c>
      <c r="BT538" s="46" t="s">
        <v>180</v>
      </c>
      <c r="BU538" s="65"/>
      <c r="BV538" s="59"/>
      <c r="BW538" s="59"/>
      <c r="BX538" s="60"/>
      <c r="BY538" s="61" t="str">
        <f t="shared" si="110"/>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BZ538" s="66"/>
      <c r="CA538" s="59" t="s">
        <v>4652</v>
      </c>
      <c r="CB538" s="62"/>
      <c r="CC538" s="59"/>
    </row>
    <row r="539" ht="30.0" customHeight="1">
      <c r="A539" s="37" t="s">
        <v>4602</v>
      </c>
      <c r="B539" s="157" t="s">
        <v>4653</v>
      </c>
      <c r="C539" s="68" t="str">
        <f>IF('Стоп-лист'!C$51 = "стоп", "стоп" , "")</f>
        <v>стоп</v>
      </c>
      <c r="D539" s="29">
        <f t="shared" si="105"/>
        <v>0</v>
      </c>
      <c r="E539" s="268" t="s">
        <v>4654</v>
      </c>
      <c r="F539" s="140" t="s">
        <v>4655</v>
      </c>
      <c r="G539" s="105" t="s">
        <v>4656</v>
      </c>
      <c r="H539" s="33">
        <v>17400.0</v>
      </c>
      <c r="I539" s="34">
        <v>0.43000000000000005</v>
      </c>
      <c r="J539" s="35">
        <f t="shared" si="106"/>
        <v>9918</v>
      </c>
      <c r="K539" s="58" t="s">
        <v>4657</v>
      </c>
      <c r="L539" s="22" t="s">
        <v>4588</v>
      </c>
      <c r="M539" s="22" t="s">
        <v>4588</v>
      </c>
      <c r="N539" s="266" t="s">
        <v>4589</v>
      </c>
      <c r="O539" s="72">
        <v>3500.0</v>
      </c>
      <c r="P539" s="72">
        <v>400.0</v>
      </c>
      <c r="Q539" s="72">
        <v>400.0</v>
      </c>
      <c r="R539" s="72">
        <v>600.0</v>
      </c>
      <c r="S539" s="70" t="s">
        <v>4658</v>
      </c>
      <c r="T539" s="70" t="s">
        <v>4591</v>
      </c>
      <c r="U539" s="38" t="s">
        <v>4592</v>
      </c>
      <c r="V539" s="267" t="s">
        <v>914</v>
      </c>
      <c r="W539" s="38" t="s">
        <v>90</v>
      </c>
      <c r="X539" s="38">
        <v>390.0</v>
      </c>
      <c r="Y539" s="40">
        <v>6.0</v>
      </c>
      <c r="Z539" s="40">
        <v>1.5</v>
      </c>
      <c r="AA539" s="38" t="s">
        <v>92</v>
      </c>
      <c r="AB539" s="38" t="s">
        <v>93</v>
      </c>
      <c r="AC539" s="107" t="str">
        <f t="shared" si="97"/>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AD539" s="38" t="s">
        <v>95</v>
      </c>
      <c r="AE539" s="75" t="s">
        <v>4593</v>
      </c>
      <c r="AF539" s="38"/>
      <c r="AG539" s="38" t="s">
        <v>98</v>
      </c>
      <c r="AH539" s="38" t="s">
        <v>99</v>
      </c>
      <c r="AI539" s="44" t="s">
        <v>100</v>
      </c>
      <c r="AJ539" s="44">
        <v>0.0</v>
      </c>
      <c r="AK539" s="63" t="str">
        <f t="shared" si="94"/>
        <v>https://getfile.dokpub.com/yandex/get/https://disk.yandex.ru/d/RHKCGkxcKQj8ew/v1.mp4</v>
      </c>
      <c r="AL539" s="46" t="s">
        <v>102</v>
      </c>
      <c r="AM539" s="46" t="s">
        <v>103</v>
      </c>
      <c r="AN539" s="46" t="s">
        <v>104</v>
      </c>
      <c r="AO539" s="46" t="s">
        <v>105</v>
      </c>
      <c r="AP539" s="46" t="s">
        <v>106</v>
      </c>
      <c r="AQ539" s="46">
        <f t="shared" si="48"/>
        <v>11136</v>
      </c>
      <c r="AR539" s="47">
        <f t="shared" si="49"/>
        <v>0.36</v>
      </c>
      <c r="AS539" s="46" t="s">
        <v>107</v>
      </c>
      <c r="AT539" s="46" t="s">
        <v>108</v>
      </c>
      <c r="AU539" s="46" t="s">
        <v>109</v>
      </c>
      <c r="AV539" s="46" t="s">
        <v>110</v>
      </c>
      <c r="AW539" s="46" t="s">
        <v>111</v>
      </c>
      <c r="AX539" s="48" t="s">
        <v>112</v>
      </c>
      <c r="AY539" s="49">
        <v>1347.0</v>
      </c>
      <c r="AZ539" s="49">
        <v>1845.0</v>
      </c>
      <c r="BA539" s="126">
        <f>BA533*6</f>
        <v>3528</v>
      </c>
      <c r="BB539" s="263">
        <v>50.0</v>
      </c>
      <c r="BC539" s="263">
        <v>80.0</v>
      </c>
      <c r="BD539" s="51">
        <v>0.2</v>
      </c>
      <c r="BE539" s="127">
        <f t="shared" si="107"/>
        <v>1983.6</v>
      </c>
      <c r="BF539" s="150"/>
      <c r="BG539" s="151">
        <f t="shared" si="108"/>
        <v>2929.4</v>
      </c>
      <c r="BH539" s="53">
        <f t="shared" si="52"/>
        <v>2431.4</v>
      </c>
      <c r="BI539" s="153">
        <f t="shared" si="109"/>
        <v>0.2953619681</v>
      </c>
      <c r="BJ539" s="47">
        <f t="shared" si="54"/>
        <v>0.2451502319</v>
      </c>
      <c r="BK539" s="55">
        <f t="shared" si="55"/>
        <v>0.36</v>
      </c>
      <c r="BL539" s="56">
        <f t="shared" si="56"/>
        <v>11174</v>
      </c>
      <c r="BM539" s="57">
        <f t="shared" si="57"/>
        <v>0.3075174512</v>
      </c>
      <c r="BN539" s="46">
        <f t="shared" si="58"/>
        <v>96</v>
      </c>
      <c r="BO539" s="46">
        <v>25.0</v>
      </c>
      <c r="BP539" s="46">
        <v>7.0</v>
      </c>
      <c r="BQ539" s="47">
        <v>1.25</v>
      </c>
      <c r="BR539" s="46">
        <f t="shared" si="59"/>
        <v>862.5</v>
      </c>
      <c r="BS539" s="46">
        <f t="shared" si="60"/>
        <v>982.5</v>
      </c>
      <c r="BT539" s="46" t="s">
        <v>188</v>
      </c>
      <c r="BU539" s="65"/>
      <c r="BV539" s="59"/>
      <c r="BW539" s="59"/>
      <c r="BX539" s="60"/>
      <c r="BY539" s="61" t="str">
        <f t="shared" si="110"/>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BZ539" s="66"/>
      <c r="CA539" s="59" t="s">
        <v>4659</v>
      </c>
      <c r="CB539" s="62"/>
      <c r="CC539" s="59"/>
    </row>
    <row r="540" ht="30.0" customHeight="1">
      <c r="A540" s="37" t="s">
        <v>4602</v>
      </c>
      <c r="B540" s="157" t="s">
        <v>4660</v>
      </c>
      <c r="C540" s="68" t="str">
        <f>IF('Стоп-лист'!C$51 = "стоп", "стоп" , "")</f>
        <v>стоп</v>
      </c>
      <c r="D540" s="29">
        <f t="shared" si="105"/>
        <v>0</v>
      </c>
      <c r="E540" s="30" t="s">
        <v>4661</v>
      </c>
      <c r="F540" s="140" t="s">
        <v>4662</v>
      </c>
      <c r="G540" s="105" t="s">
        <v>4663</v>
      </c>
      <c r="H540" s="33">
        <v>20300.0</v>
      </c>
      <c r="I540" s="34">
        <v>0.44</v>
      </c>
      <c r="J540" s="35">
        <f t="shared" si="106"/>
        <v>11368</v>
      </c>
      <c r="K540" s="58" t="s">
        <v>4664</v>
      </c>
      <c r="L540" s="22" t="s">
        <v>4588</v>
      </c>
      <c r="M540" s="22" t="s">
        <v>4608</v>
      </c>
      <c r="N540" s="266" t="s">
        <v>4589</v>
      </c>
      <c r="O540" s="72">
        <v>4200.0</v>
      </c>
      <c r="P540" s="72">
        <v>400.0</v>
      </c>
      <c r="Q540" s="72">
        <v>400.0</v>
      </c>
      <c r="R540" s="72">
        <v>600.0</v>
      </c>
      <c r="S540" s="70" t="s">
        <v>4665</v>
      </c>
      <c r="T540" s="70" t="s">
        <v>4591</v>
      </c>
      <c r="U540" s="38" t="s">
        <v>4592</v>
      </c>
      <c r="V540" s="267" t="s">
        <v>914</v>
      </c>
      <c r="W540" s="38" t="s">
        <v>90</v>
      </c>
      <c r="X540" s="38">
        <v>390.0</v>
      </c>
      <c r="Y540" s="40">
        <v>7.0</v>
      </c>
      <c r="Z540" s="40">
        <v>1.5</v>
      </c>
      <c r="AA540" s="38" t="s">
        <v>92</v>
      </c>
      <c r="AB540" s="38" t="s">
        <v>93</v>
      </c>
      <c r="AC540" s="107" t="str">
        <f t="shared" si="97"/>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AD540" s="38" t="s">
        <v>95</v>
      </c>
      <c r="AE540" s="75" t="s">
        <v>4593</v>
      </c>
      <c r="AF540" s="38"/>
      <c r="AG540" s="38" t="s">
        <v>98</v>
      </c>
      <c r="AH540" s="38" t="s">
        <v>99</v>
      </c>
      <c r="AI540" s="44" t="s">
        <v>100</v>
      </c>
      <c r="AJ540" s="44">
        <v>0.0</v>
      </c>
      <c r="AK540" s="63" t="str">
        <f t="shared" si="94"/>
        <v>https://getfile.dokpub.com/yandex/get/https://disk.yandex.ru/d/RHKCGkxcKQj8ew/v1.mp4</v>
      </c>
      <c r="AL540" s="46" t="s">
        <v>102</v>
      </c>
      <c r="AM540" s="46" t="s">
        <v>103</v>
      </c>
      <c r="AN540" s="46" t="s">
        <v>104</v>
      </c>
      <c r="AO540" s="46" t="s">
        <v>105</v>
      </c>
      <c r="AP540" s="46" t="s">
        <v>106</v>
      </c>
      <c r="AQ540" s="46">
        <f t="shared" si="48"/>
        <v>12789</v>
      </c>
      <c r="AR540" s="47">
        <f t="shared" si="49"/>
        <v>0.37</v>
      </c>
      <c r="AS540" s="46" t="s">
        <v>107</v>
      </c>
      <c r="AT540" s="46" t="s">
        <v>108</v>
      </c>
      <c r="AU540" s="46" t="s">
        <v>109</v>
      </c>
      <c r="AV540" s="46" t="s">
        <v>110</v>
      </c>
      <c r="AW540" s="46" t="s">
        <v>111</v>
      </c>
      <c r="AX540" s="48" t="s">
        <v>112</v>
      </c>
      <c r="AY540" s="49">
        <v>1555.0</v>
      </c>
      <c r="AZ540" s="49">
        <v>2167.0</v>
      </c>
      <c r="BA540" s="126">
        <f>BA533*7</f>
        <v>4116</v>
      </c>
      <c r="BB540" s="263">
        <v>50.0</v>
      </c>
      <c r="BC540" s="263">
        <v>80.0</v>
      </c>
      <c r="BD540" s="51">
        <v>0.2</v>
      </c>
      <c r="BE540" s="127">
        <f t="shared" si="107"/>
        <v>2273.6</v>
      </c>
      <c r="BF540" s="150"/>
      <c r="BG540" s="151">
        <f t="shared" si="108"/>
        <v>3293.4</v>
      </c>
      <c r="BH540" s="53">
        <f t="shared" si="52"/>
        <v>2681.4</v>
      </c>
      <c r="BI540" s="153">
        <f t="shared" si="109"/>
        <v>0.2897079521</v>
      </c>
      <c r="BJ540" s="47">
        <f t="shared" si="54"/>
        <v>0.2358726249</v>
      </c>
      <c r="BK540" s="55">
        <f t="shared" si="55"/>
        <v>0.37</v>
      </c>
      <c r="BL540" s="56">
        <f t="shared" si="56"/>
        <v>12965</v>
      </c>
      <c r="BM540" s="57">
        <f t="shared" si="57"/>
        <v>0.3053605862</v>
      </c>
      <c r="BN540" s="46">
        <f t="shared" si="58"/>
        <v>96</v>
      </c>
      <c r="BO540" s="46">
        <v>25.0</v>
      </c>
      <c r="BP540" s="46">
        <v>7.0</v>
      </c>
      <c r="BQ540" s="47">
        <v>1.25</v>
      </c>
      <c r="BR540" s="46">
        <f t="shared" si="59"/>
        <v>862.5</v>
      </c>
      <c r="BS540" s="46">
        <f t="shared" si="60"/>
        <v>1304.5</v>
      </c>
      <c r="BT540" s="46" t="s">
        <v>196</v>
      </c>
      <c r="BU540" s="65"/>
      <c r="BV540" s="59"/>
      <c r="BW540" s="59"/>
      <c r="BX540" s="60"/>
      <c r="BY540" s="61" t="str">
        <f t="shared" si="110"/>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BZ540" s="66"/>
      <c r="CA540" s="59" t="s">
        <v>4666</v>
      </c>
      <c r="CB540" s="62"/>
      <c r="CC540" s="59"/>
    </row>
    <row r="541" ht="30.0" customHeight="1">
      <c r="A541" s="269"/>
      <c r="B541" s="94" t="s">
        <v>4667</v>
      </c>
      <c r="C541" s="95" t="s">
        <v>1407</v>
      </c>
      <c r="D541" s="96">
        <f>IF(C541="",1,0)</f>
        <v>0</v>
      </c>
      <c r="E541" s="97" t="s">
        <v>4668</v>
      </c>
      <c r="F541" s="270" t="s">
        <v>4669</v>
      </c>
      <c r="G541" s="158" t="s">
        <v>4670</v>
      </c>
      <c r="H541" s="33"/>
      <c r="I541" s="34"/>
      <c r="J541" s="35"/>
      <c r="K541" s="58" t="s">
        <v>4671</v>
      </c>
      <c r="L541" s="22" t="s">
        <v>4588</v>
      </c>
      <c r="M541" s="22" t="s">
        <v>4608</v>
      </c>
      <c r="N541" s="266" t="s">
        <v>4589</v>
      </c>
      <c r="O541" s="72">
        <v>4900.0</v>
      </c>
      <c r="P541" s="72">
        <v>400.0</v>
      </c>
      <c r="Q541" s="72">
        <v>400.0</v>
      </c>
      <c r="R541" s="72">
        <v>600.0</v>
      </c>
      <c r="S541" s="70" t="s">
        <v>4672</v>
      </c>
      <c r="T541" s="70" t="s">
        <v>4591</v>
      </c>
      <c r="U541" s="38" t="s">
        <v>4592</v>
      </c>
      <c r="V541" s="267" t="s">
        <v>914</v>
      </c>
      <c r="W541" s="38" t="s">
        <v>90</v>
      </c>
      <c r="X541" s="38">
        <v>390.0</v>
      </c>
      <c r="Y541" s="40">
        <v>10.0</v>
      </c>
      <c r="Z541" s="40">
        <v>1.5</v>
      </c>
      <c r="AA541" s="38" t="s">
        <v>92</v>
      </c>
      <c r="AB541" s="38" t="s">
        <v>93</v>
      </c>
      <c r="AC541" s="107" t="str">
        <f t="shared" si="97"/>
        <v>https://getfile.dokpub.com/yandex/get/https://disk.yandex.ru/d/ddGB-BnHuQ74kg/1.jpg, https://getfile.dokpub.com/yandex/get/https://disk.yandex.ru/d/ddGB-BnHuQ74kg/2.jpg, https://getfile.dokpub.com/yandex/get/https://disk.yandex.ru/d/ddGB-BnHuQ74kg/3.jpg, https://getfile.dokpub.com/yandex/get/https://disk.yandex.ru/d/ddGB-BnHuQ74kg/4.jpg, https://getfile.dokpub.com/yandex/get/https://disk.yandex.ru/d/ddGB-BnHuQ74kg/5.jpg</v>
      </c>
      <c r="AD541" s="38" t="s">
        <v>95</v>
      </c>
      <c r="AE541" s="75" t="s">
        <v>4593</v>
      </c>
      <c r="AF541" s="38"/>
      <c r="AG541" s="38" t="s">
        <v>98</v>
      </c>
      <c r="AH541" s="38" t="s">
        <v>99</v>
      </c>
      <c r="AI541" s="44" t="s">
        <v>100</v>
      </c>
      <c r="AJ541" s="44">
        <v>0.0</v>
      </c>
      <c r="AK541" s="63" t="str">
        <f t="shared" si="94"/>
        <v>https://getfile.dokpub.com/yandex/get/https://disk.yandex.ru/d/RHKCGkxcKQj8ew/v1.mp4</v>
      </c>
      <c r="AL541" s="46" t="s">
        <v>786</v>
      </c>
      <c r="AM541" s="46" t="s">
        <v>103</v>
      </c>
      <c r="AN541" s="46" t="s">
        <v>104</v>
      </c>
      <c r="AO541" s="46" t="s">
        <v>105</v>
      </c>
      <c r="AP541" s="46" t="s">
        <v>106</v>
      </c>
      <c r="AQ541" s="46">
        <f t="shared" si="48"/>
        <v>0</v>
      </c>
      <c r="AR541" s="47" t="str">
        <f t="shared" si="49"/>
        <v/>
      </c>
      <c r="AS541" s="46" t="s">
        <v>107</v>
      </c>
      <c r="AT541" s="46" t="s">
        <v>108</v>
      </c>
      <c r="AU541" s="46" t="s">
        <v>109</v>
      </c>
      <c r="AV541" s="46" t="s">
        <v>110</v>
      </c>
      <c r="AW541" s="46" t="s">
        <v>786</v>
      </c>
      <c r="AX541" s="48" t="s">
        <v>112</v>
      </c>
      <c r="AY541" s="49" t="s">
        <v>1413</v>
      </c>
      <c r="AZ541" s="49" t="s">
        <v>1413</v>
      </c>
      <c r="BA541" s="264">
        <f>BA533*10</f>
        <v>5880</v>
      </c>
      <c r="BB541" s="265">
        <v>100.0</v>
      </c>
      <c r="BC541" s="265">
        <v>100.0</v>
      </c>
      <c r="BD541" s="51">
        <v>0.2</v>
      </c>
      <c r="BE541" s="127"/>
      <c r="BF541" s="150"/>
      <c r="BG541" s="151"/>
      <c r="BH541" s="46" t="str">
        <f t="shared" si="52"/>
        <v>#VALUE!</v>
      </c>
      <c r="BI541" s="153"/>
      <c r="BJ541" s="47" t="str">
        <f t="shared" si="54"/>
        <v>#VALUE!</v>
      </c>
      <c r="BK541" s="55" t="str">
        <f t="shared" si="55"/>
        <v/>
      </c>
      <c r="BL541" s="56" t="str">
        <f t="shared" si="56"/>
        <v>#VALUE!</v>
      </c>
      <c r="BM541" s="57" t="str">
        <f t="shared" si="57"/>
        <v>#VALUE!</v>
      </c>
      <c r="BN541" s="46">
        <f t="shared" si="58"/>
        <v>96</v>
      </c>
      <c r="BO541" s="46">
        <v>25.0</v>
      </c>
      <c r="BP541" s="46">
        <v>7.0</v>
      </c>
      <c r="BQ541" s="47">
        <v>1.25</v>
      </c>
      <c r="BR541" s="46">
        <f t="shared" si="59"/>
        <v>862.5</v>
      </c>
      <c r="BS541" s="46" t="str">
        <f t="shared" si="60"/>
        <v>#VALUE!</v>
      </c>
      <c r="BT541" s="46" t="s">
        <v>3090</v>
      </c>
      <c r="BU541" s="65"/>
      <c r="BV541" s="59"/>
      <c r="BW541" s="59"/>
      <c r="BX541" s="60"/>
      <c r="BY541" s="61"/>
      <c r="BZ541" s="66"/>
      <c r="CA541" s="59"/>
      <c r="CB541" s="62"/>
      <c r="CC541" s="59"/>
    </row>
    <row r="542" ht="30.0" customHeight="1">
      <c r="A542" s="271" t="s">
        <v>2300</v>
      </c>
      <c r="B542" s="157" t="s">
        <v>4673</v>
      </c>
      <c r="C542" s="28"/>
      <c r="D542" s="29">
        <f t="shared" ref="D542:D552" si="111">IF(C542="",50,0)</f>
        <v>50</v>
      </c>
      <c r="E542" s="30" t="s">
        <v>4674</v>
      </c>
      <c r="F542" s="140" t="s">
        <v>4675</v>
      </c>
      <c r="G542" s="105" t="s">
        <v>4676</v>
      </c>
      <c r="H542" s="33">
        <v>700.0</v>
      </c>
      <c r="I542" s="34">
        <v>0.51</v>
      </c>
      <c r="J542" s="35">
        <f t="shared" ref="J542:J743" si="112">ROUND(H542*(1-I542),0)</f>
        <v>343</v>
      </c>
      <c r="K542" s="22" t="s">
        <v>4677</v>
      </c>
      <c r="L542" s="22" t="s">
        <v>4425</v>
      </c>
      <c r="M542" s="22" t="s">
        <v>4425</v>
      </c>
      <c r="N542" s="37" t="s">
        <v>584</v>
      </c>
      <c r="O542" s="38">
        <v>100.0</v>
      </c>
      <c r="P542" s="38">
        <v>100.0</v>
      </c>
      <c r="Q542" s="38">
        <v>60.0</v>
      </c>
      <c r="R542" s="38">
        <v>270.0</v>
      </c>
      <c r="S542" s="70" t="s">
        <v>4678</v>
      </c>
      <c r="T542" s="70" t="s">
        <v>4679</v>
      </c>
      <c r="U542" s="38" t="s">
        <v>4680</v>
      </c>
      <c r="V542" s="38" t="s">
        <v>4681</v>
      </c>
      <c r="W542" s="38" t="s">
        <v>589</v>
      </c>
      <c r="X542" s="38">
        <v>270.0</v>
      </c>
      <c r="Y542" s="40" t="s">
        <v>91</v>
      </c>
      <c r="Z542" s="40" t="s">
        <v>91</v>
      </c>
      <c r="AA542" s="38" t="s">
        <v>92</v>
      </c>
      <c r="AB542" s="38" t="s">
        <v>93</v>
      </c>
      <c r="AC542" s="107" t="str">
        <f t="shared" si="97"/>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AD542" s="38" t="s">
        <v>95</v>
      </c>
      <c r="AE542" s="75" t="s">
        <v>4682</v>
      </c>
      <c r="AF542" s="70" t="s">
        <v>4683</v>
      </c>
      <c r="AG542" s="38" t="s">
        <v>98</v>
      </c>
      <c r="AH542" s="38" t="s">
        <v>99</v>
      </c>
      <c r="AI542" s="44" t="s">
        <v>100</v>
      </c>
      <c r="AJ542" s="44">
        <v>0.0</v>
      </c>
      <c r="AK542" s="63" t="str">
        <f t="shared" si="94"/>
        <v>https://getfile.dokpub.com/yandex/get/https://disk.yandex.ru/d/_1_bgmlyqNOyOw/v1.mp4</v>
      </c>
      <c r="AL542" s="46" t="s">
        <v>102</v>
      </c>
      <c r="AM542" s="46" t="s">
        <v>103</v>
      </c>
      <c r="AN542" s="46" t="s">
        <v>104</v>
      </c>
      <c r="AO542" s="46" t="s">
        <v>105</v>
      </c>
      <c r="AP542" s="46" t="s">
        <v>106</v>
      </c>
      <c r="AQ542" s="46">
        <f t="shared" si="48"/>
        <v>441</v>
      </c>
      <c r="AR542" s="47">
        <f t="shared" si="49"/>
        <v>0.37</v>
      </c>
      <c r="AS542" s="46" t="s">
        <v>107</v>
      </c>
      <c r="AT542" s="46" t="s">
        <v>108</v>
      </c>
      <c r="AU542" s="46" t="s">
        <v>109</v>
      </c>
      <c r="AV542" s="46" t="s">
        <v>110</v>
      </c>
      <c r="AW542" s="46" t="s">
        <v>111</v>
      </c>
      <c r="AX542" s="48" t="s">
        <v>112</v>
      </c>
      <c r="AY542" s="49">
        <v>85.0</v>
      </c>
      <c r="AZ542" s="49">
        <v>142.0</v>
      </c>
      <c r="BA542" s="86">
        <f>IFERROR(__xludf.DUMMYFUNCTION("IMPORTRANGE(""https://docs.google.com/spreadsheets/d/1K9FdSDDcIaIccULM3XeD8ehMwbjQB3kapl3RppOhYx4/edit?usp=sharing"",""D78"")"),68.0)</f>
        <v>68</v>
      </c>
      <c r="BB542" s="262">
        <v>10.0</v>
      </c>
      <c r="BC542" s="262">
        <v>10.0</v>
      </c>
      <c r="BD542" s="51">
        <v>0.2</v>
      </c>
      <c r="BE542" s="123">
        <f t="shared" ref="BE542:BE743" si="113">J542*BD542</f>
        <v>68.6</v>
      </c>
      <c r="BF542" s="147"/>
      <c r="BG542" s="148">
        <f t="shared" ref="BG542:BG743" si="114">J542-AY542-BA542-BB542-BC542-BE542-BF542</f>
        <v>101.4</v>
      </c>
      <c r="BH542" s="53">
        <f t="shared" si="52"/>
        <v>44.4</v>
      </c>
      <c r="BI542" s="222">
        <f t="shared" ref="BI542:BI743" si="115">BG542/J542</f>
        <v>0.2956268222</v>
      </c>
      <c r="BJ542" s="47">
        <f t="shared" si="54"/>
        <v>0.1294460641</v>
      </c>
      <c r="BK542" s="55">
        <f t="shared" si="55"/>
        <v>0.37</v>
      </c>
      <c r="BL542" s="56">
        <f t="shared" si="56"/>
        <v>445</v>
      </c>
      <c r="BM542" s="57">
        <f t="shared" si="57"/>
        <v>0.2831460674</v>
      </c>
      <c r="BN542" s="46">
        <f t="shared" si="58"/>
        <v>1.62</v>
      </c>
      <c r="BO542" s="46">
        <v>25.0</v>
      </c>
      <c r="BP542" s="46">
        <v>7.0</v>
      </c>
      <c r="BQ542" s="47">
        <v>1.25</v>
      </c>
      <c r="BR542" s="46">
        <f t="shared" si="59"/>
        <v>40</v>
      </c>
      <c r="BS542" s="46">
        <f t="shared" si="60"/>
        <v>102</v>
      </c>
      <c r="BT542" s="46" t="s">
        <v>113</v>
      </c>
      <c r="BU542" s="124"/>
      <c r="BV542" s="125" t="str">
        <f>IFERROR(__xludf.DUMMYFUNCTION("IMPORTRANGE(""https://docs.google.com/spreadsheets/d/1K9FdSDDcIaIccULM3XeD8ehMwbjQB3kapl3RppOhYx4/edit?usp=sharing"",""B78"")"),"И-114 (Олдос)Беларусь")</f>
        <v>И-114 (Олдос)Беларусь</v>
      </c>
      <c r="BW542" s="59" t="s">
        <v>593</v>
      </c>
      <c r="BX542" s="60"/>
      <c r="BY542" s="61" t="str">
        <f t="shared" ref="BY542:BY552" si="116">"https://getfile.dokpub.com/yandex/get/"&amp;S542&amp;"/1.jpg"&amp;", "&amp;"https://getfile.dokpub.com/yandex/get/"&amp;S542&amp;"/2.jpg"&amp;", "&amp;"https://getfile.dokpub.com/yandex/get/"&amp;S542&amp;"/3.jpg"&amp;", "&amp;"https://getfile.dokpub.com/yandex/get/"&amp;S542&amp;"/4.jpg"&amp;", "&amp;"https://getfile.dokpub.com/yandex/get/"&amp;S542&amp;"/5.jpg"</f>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BZ542" s="66" t="s">
        <v>4684</v>
      </c>
      <c r="CA542" s="59" t="s">
        <v>4685</v>
      </c>
      <c r="CB542" s="62"/>
      <c r="CC542" s="59"/>
    </row>
    <row r="543" ht="30.0" customHeight="1">
      <c r="A543" s="271" t="s">
        <v>2300</v>
      </c>
      <c r="B543" s="157" t="s">
        <v>4686</v>
      </c>
      <c r="C543" s="28" t="str">
        <f>IF(C544 = "стоп", "стоп" , "")</f>
        <v/>
      </c>
      <c r="D543" s="29">
        <f t="shared" si="111"/>
        <v>50</v>
      </c>
      <c r="E543" s="30" t="s">
        <v>4687</v>
      </c>
      <c r="F543" s="140" t="s">
        <v>4688</v>
      </c>
      <c r="G543" s="105" t="s">
        <v>4689</v>
      </c>
      <c r="H543" s="33">
        <v>1100.0</v>
      </c>
      <c r="I543" s="34">
        <v>0.55</v>
      </c>
      <c r="J543" s="35">
        <f t="shared" si="112"/>
        <v>495</v>
      </c>
      <c r="K543" s="22" t="s">
        <v>4690</v>
      </c>
      <c r="L543" s="22" t="s">
        <v>4425</v>
      </c>
      <c r="M543" s="22" t="s">
        <v>4425</v>
      </c>
      <c r="N543" s="37" t="s">
        <v>584</v>
      </c>
      <c r="O543" s="38">
        <v>165.0</v>
      </c>
      <c r="P543" s="38">
        <v>140.0</v>
      </c>
      <c r="Q543" s="38">
        <v>90.0</v>
      </c>
      <c r="R543" s="38">
        <v>270.0</v>
      </c>
      <c r="S543" s="70" t="s">
        <v>4691</v>
      </c>
      <c r="T543" s="70" t="s">
        <v>4679</v>
      </c>
      <c r="U543" s="38" t="s">
        <v>4680</v>
      </c>
      <c r="V543" s="38" t="s">
        <v>4681</v>
      </c>
      <c r="W543" s="38" t="s">
        <v>589</v>
      </c>
      <c r="X543" s="38">
        <v>270.0</v>
      </c>
      <c r="Y543" s="40" t="s">
        <v>91</v>
      </c>
      <c r="Z543" s="38">
        <v>1.0</v>
      </c>
      <c r="AA543" s="38" t="s">
        <v>92</v>
      </c>
      <c r="AB543" s="38" t="s">
        <v>93</v>
      </c>
      <c r="AC543" s="107" t="str">
        <f t="shared" si="97"/>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AD543" s="38" t="s">
        <v>95</v>
      </c>
      <c r="AE543" s="75" t="s">
        <v>4682</v>
      </c>
      <c r="AF543" s="70" t="s">
        <v>4683</v>
      </c>
      <c r="AG543" s="38" t="s">
        <v>98</v>
      </c>
      <c r="AH543" s="38" t="s">
        <v>99</v>
      </c>
      <c r="AI543" s="44" t="s">
        <v>100</v>
      </c>
      <c r="AJ543" s="44">
        <v>0.0</v>
      </c>
      <c r="AK543" s="63" t="str">
        <f t="shared" si="94"/>
        <v>https://getfile.dokpub.com/yandex/get/https://disk.yandex.ru/d/_1_bgmlyqNOyOw/v1.mp4</v>
      </c>
      <c r="AL543" s="46" t="s">
        <v>102</v>
      </c>
      <c r="AM543" s="46" t="s">
        <v>103</v>
      </c>
      <c r="AN543" s="46" t="s">
        <v>104</v>
      </c>
      <c r="AO543" s="46" t="s">
        <v>105</v>
      </c>
      <c r="AP543" s="46" t="s">
        <v>106</v>
      </c>
      <c r="AQ543" s="46">
        <f t="shared" si="48"/>
        <v>605</v>
      </c>
      <c r="AR543" s="47">
        <f t="shared" si="49"/>
        <v>0.45</v>
      </c>
      <c r="AS543" s="46" t="s">
        <v>107</v>
      </c>
      <c r="AT543" s="46" t="s">
        <v>108</v>
      </c>
      <c r="AU543" s="46" t="s">
        <v>109</v>
      </c>
      <c r="AV543" s="46" t="s">
        <v>110</v>
      </c>
      <c r="AW543" s="46" t="s">
        <v>111</v>
      </c>
      <c r="AX543" s="48" t="s">
        <v>112</v>
      </c>
      <c r="AY543" s="49">
        <v>96.0</v>
      </c>
      <c r="AZ543" s="49">
        <v>156.0</v>
      </c>
      <c r="BA543" s="126">
        <f>BA542*2</f>
        <v>136</v>
      </c>
      <c r="BB543" s="263">
        <v>10.0</v>
      </c>
      <c r="BC543" s="263">
        <v>10.0</v>
      </c>
      <c r="BD543" s="51">
        <v>0.2</v>
      </c>
      <c r="BE543" s="127">
        <f t="shared" si="113"/>
        <v>99</v>
      </c>
      <c r="BF543" s="150"/>
      <c r="BG543" s="151">
        <f t="shared" si="114"/>
        <v>144</v>
      </c>
      <c r="BH543" s="53">
        <f t="shared" si="52"/>
        <v>84</v>
      </c>
      <c r="BI543" s="153">
        <f t="shared" si="115"/>
        <v>0.2909090909</v>
      </c>
      <c r="BJ543" s="47">
        <f t="shared" si="54"/>
        <v>0.1696969697</v>
      </c>
      <c r="BK543" s="55">
        <f t="shared" si="55"/>
        <v>0.45</v>
      </c>
      <c r="BL543" s="56">
        <f t="shared" si="56"/>
        <v>613</v>
      </c>
      <c r="BM543" s="57">
        <f t="shared" si="57"/>
        <v>0.2910277325</v>
      </c>
      <c r="BN543" s="46">
        <f t="shared" si="58"/>
        <v>3.402</v>
      </c>
      <c r="BO543" s="46">
        <v>25.0</v>
      </c>
      <c r="BP543" s="46">
        <v>7.0</v>
      </c>
      <c r="BQ543" s="47">
        <v>1.25</v>
      </c>
      <c r="BR543" s="46">
        <f t="shared" si="59"/>
        <v>57.5</v>
      </c>
      <c r="BS543" s="46">
        <f t="shared" si="60"/>
        <v>98.5</v>
      </c>
      <c r="BT543" s="46" t="s">
        <v>122</v>
      </c>
      <c r="BU543" s="65"/>
      <c r="BV543" s="59"/>
      <c r="BW543" s="59"/>
      <c r="BX543" s="60"/>
      <c r="BY543" s="61" t="str">
        <f t="shared" si="116"/>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BZ543" s="66" t="s">
        <v>4692</v>
      </c>
      <c r="CA543" s="59" t="s">
        <v>4693</v>
      </c>
      <c r="CB543" s="62"/>
      <c r="CC543" s="59"/>
    </row>
    <row r="544" ht="30.0" customHeight="1">
      <c r="A544" s="271" t="s">
        <v>2300</v>
      </c>
      <c r="B544" s="157" t="s">
        <v>4694</v>
      </c>
      <c r="C544" s="68" t="str">
        <f>IF('Стоп-лист'!D$30 = "стоп", "стоп" , "")</f>
        <v/>
      </c>
      <c r="D544" s="29">
        <f t="shared" si="111"/>
        <v>50</v>
      </c>
      <c r="E544" s="30" t="s">
        <v>4695</v>
      </c>
      <c r="F544" s="140" t="s">
        <v>4696</v>
      </c>
      <c r="G544" s="105" t="s">
        <v>4697</v>
      </c>
      <c r="H544" s="33">
        <v>1600.0</v>
      </c>
      <c r="I544" s="34">
        <v>0.55</v>
      </c>
      <c r="J544" s="35">
        <f t="shared" si="112"/>
        <v>720</v>
      </c>
      <c r="K544" s="22" t="s">
        <v>4698</v>
      </c>
      <c r="L544" s="22" t="s">
        <v>4425</v>
      </c>
      <c r="M544" s="22" t="s">
        <v>4425</v>
      </c>
      <c r="N544" s="37" t="s">
        <v>584</v>
      </c>
      <c r="O544" s="38">
        <v>230.0</v>
      </c>
      <c r="P544" s="38">
        <v>230.0</v>
      </c>
      <c r="Q544" s="38">
        <v>110.0</v>
      </c>
      <c r="R544" s="38">
        <v>270.0</v>
      </c>
      <c r="S544" s="70" t="s">
        <v>4699</v>
      </c>
      <c r="T544" s="70" t="s">
        <v>4679</v>
      </c>
      <c r="U544" s="38" t="s">
        <v>4680</v>
      </c>
      <c r="V544" s="38" t="s">
        <v>4681</v>
      </c>
      <c r="W544" s="38" t="s">
        <v>589</v>
      </c>
      <c r="X544" s="38">
        <v>270.0</v>
      </c>
      <c r="Y544" s="40" t="s">
        <v>91</v>
      </c>
      <c r="Z544" s="40">
        <v>1.5</v>
      </c>
      <c r="AA544" s="38" t="s">
        <v>92</v>
      </c>
      <c r="AB544" s="38" t="s">
        <v>93</v>
      </c>
      <c r="AC544" s="107" t="str">
        <f t="shared" si="97"/>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AD544" s="38" t="s">
        <v>95</v>
      </c>
      <c r="AE544" s="75" t="s">
        <v>4682</v>
      </c>
      <c r="AF544" s="70" t="s">
        <v>4683</v>
      </c>
      <c r="AG544" s="38" t="s">
        <v>98</v>
      </c>
      <c r="AH544" s="38" t="s">
        <v>99</v>
      </c>
      <c r="AI544" s="44" t="s">
        <v>100</v>
      </c>
      <c r="AJ544" s="44">
        <v>0.0</v>
      </c>
      <c r="AK544" s="63" t="str">
        <f t="shared" si="94"/>
        <v>https://getfile.dokpub.com/yandex/get/https://disk.yandex.ru/d/_1_bgmlyqNOyOw/v1.mp4</v>
      </c>
      <c r="AL544" s="46" t="s">
        <v>102</v>
      </c>
      <c r="AM544" s="46" t="s">
        <v>103</v>
      </c>
      <c r="AN544" s="46" t="s">
        <v>104</v>
      </c>
      <c r="AO544" s="46" t="s">
        <v>105</v>
      </c>
      <c r="AP544" s="46" t="s">
        <v>106</v>
      </c>
      <c r="AQ544" s="46">
        <f t="shared" si="48"/>
        <v>864</v>
      </c>
      <c r="AR544" s="47">
        <f t="shared" si="49"/>
        <v>0.46</v>
      </c>
      <c r="AS544" s="46" t="s">
        <v>107</v>
      </c>
      <c r="AT544" s="46" t="s">
        <v>108</v>
      </c>
      <c r="AU544" s="46" t="s">
        <v>109</v>
      </c>
      <c r="AV544" s="46" t="s">
        <v>110</v>
      </c>
      <c r="AW544" s="46" t="s">
        <v>111</v>
      </c>
      <c r="AX544" s="48" t="s">
        <v>112</v>
      </c>
      <c r="AY544" s="49">
        <v>132.0</v>
      </c>
      <c r="AZ544" s="49">
        <v>201.0</v>
      </c>
      <c r="BA544" s="126">
        <f>BA542*3</f>
        <v>204</v>
      </c>
      <c r="BB544" s="263">
        <v>15.0</v>
      </c>
      <c r="BC544" s="263">
        <v>15.0</v>
      </c>
      <c r="BD544" s="51">
        <v>0.2</v>
      </c>
      <c r="BE544" s="127">
        <f t="shared" si="113"/>
        <v>144</v>
      </c>
      <c r="BF544" s="150"/>
      <c r="BG544" s="151">
        <f t="shared" si="114"/>
        <v>210</v>
      </c>
      <c r="BH544" s="53">
        <f t="shared" si="52"/>
        <v>141</v>
      </c>
      <c r="BI544" s="153">
        <f t="shared" si="115"/>
        <v>0.2916666667</v>
      </c>
      <c r="BJ544" s="47">
        <f t="shared" si="54"/>
        <v>0.1958333333</v>
      </c>
      <c r="BK544" s="55">
        <f t="shared" si="55"/>
        <v>0.46</v>
      </c>
      <c r="BL544" s="56">
        <f t="shared" si="56"/>
        <v>864</v>
      </c>
      <c r="BM544" s="57">
        <f t="shared" si="57"/>
        <v>0.2965277778</v>
      </c>
      <c r="BN544" s="46">
        <f t="shared" si="58"/>
        <v>6.831</v>
      </c>
      <c r="BO544" s="46">
        <v>25.0</v>
      </c>
      <c r="BP544" s="46">
        <v>7.0</v>
      </c>
      <c r="BQ544" s="47">
        <v>1.25</v>
      </c>
      <c r="BR544" s="46">
        <f t="shared" si="59"/>
        <v>83.75</v>
      </c>
      <c r="BS544" s="46">
        <f t="shared" si="60"/>
        <v>117.25</v>
      </c>
      <c r="BT544" s="46" t="s">
        <v>131</v>
      </c>
      <c r="BU544" s="65"/>
      <c r="BV544" s="59"/>
      <c r="BW544" s="59"/>
      <c r="BX544" s="60"/>
      <c r="BY544" s="61" t="str">
        <f t="shared" si="116"/>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BZ544" s="66" t="s">
        <v>4700</v>
      </c>
      <c r="CA544" s="59" t="s">
        <v>4701</v>
      </c>
      <c r="CB544" s="62"/>
      <c r="CC544" s="59"/>
    </row>
    <row r="545" ht="30.0" customHeight="1">
      <c r="A545" s="271" t="s">
        <v>2300</v>
      </c>
      <c r="B545" s="157" t="s">
        <v>4702</v>
      </c>
      <c r="C545" s="68" t="str">
        <f>IF('Стоп-лист'!C$30 = "стоп", "стоп" , "")</f>
        <v/>
      </c>
      <c r="D545" s="29">
        <f t="shared" si="111"/>
        <v>50</v>
      </c>
      <c r="E545" s="30" t="s">
        <v>4703</v>
      </c>
      <c r="F545" s="140" t="s">
        <v>4704</v>
      </c>
      <c r="G545" s="105" t="s">
        <v>4705</v>
      </c>
      <c r="H545" s="33">
        <v>2900.0</v>
      </c>
      <c r="I545" s="34">
        <v>0.5599999999999999</v>
      </c>
      <c r="J545" s="35">
        <f t="shared" si="112"/>
        <v>1276</v>
      </c>
      <c r="K545" s="22" t="s">
        <v>4706</v>
      </c>
      <c r="L545" s="22" t="s">
        <v>4425</v>
      </c>
      <c r="M545" s="22" t="s">
        <v>4425</v>
      </c>
      <c r="N545" s="37" t="s">
        <v>584</v>
      </c>
      <c r="O545" s="38">
        <v>450.0</v>
      </c>
      <c r="P545" s="38">
        <v>160.0</v>
      </c>
      <c r="Q545" s="38">
        <v>150.0</v>
      </c>
      <c r="R545" s="38">
        <v>270.0</v>
      </c>
      <c r="S545" s="70" t="s">
        <v>4707</v>
      </c>
      <c r="T545" s="70" t="s">
        <v>4679</v>
      </c>
      <c r="U545" s="38" t="s">
        <v>4680</v>
      </c>
      <c r="V545" s="38" t="s">
        <v>4681</v>
      </c>
      <c r="W545" s="38" t="s">
        <v>589</v>
      </c>
      <c r="X545" s="38">
        <v>270.0</v>
      </c>
      <c r="Y545" s="40">
        <v>1.0</v>
      </c>
      <c r="Z545" s="40">
        <v>1.5</v>
      </c>
      <c r="AA545" s="38" t="s">
        <v>92</v>
      </c>
      <c r="AB545" s="38" t="s">
        <v>93</v>
      </c>
      <c r="AC545" s="107" t="str">
        <f t="shared" si="97"/>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AD545" s="38" t="s">
        <v>95</v>
      </c>
      <c r="AE545" s="75" t="s">
        <v>4682</v>
      </c>
      <c r="AF545" s="70" t="s">
        <v>4683</v>
      </c>
      <c r="AG545" s="38" t="s">
        <v>98</v>
      </c>
      <c r="AH545" s="38" t="s">
        <v>99</v>
      </c>
      <c r="AI545" s="44" t="s">
        <v>100</v>
      </c>
      <c r="AJ545" s="44">
        <v>0.0</v>
      </c>
      <c r="AK545" s="63" t="str">
        <f t="shared" si="94"/>
        <v>https://getfile.dokpub.com/yandex/get/https://disk.yandex.ru/d/_1_bgmlyqNOyOw/v1.mp4</v>
      </c>
      <c r="AL545" s="46" t="s">
        <v>102</v>
      </c>
      <c r="AM545" s="46" t="s">
        <v>103</v>
      </c>
      <c r="AN545" s="46" t="s">
        <v>104</v>
      </c>
      <c r="AO545" s="46" t="s">
        <v>105</v>
      </c>
      <c r="AP545" s="46" t="s">
        <v>106</v>
      </c>
      <c r="AQ545" s="46">
        <f t="shared" si="48"/>
        <v>1421</v>
      </c>
      <c r="AR545" s="47">
        <f t="shared" si="49"/>
        <v>0.51</v>
      </c>
      <c r="AS545" s="46" t="s">
        <v>107</v>
      </c>
      <c r="AT545" s="46" t="s">
        <v>108</v>
      </c>
      <c r="AU545" s="46" t="s">
        <v>109</v>
      </c>
      <c r="AV545" s="46" t="s">
        <v>110</v>
      </c>
      <c r="AW545" s="46" t="s">
        <v>111</v>
      </c>
      <c r="AX545" s="48" t="s">
        <v>112</v>
      </c>
      <c r="AY545" s="49">
        <v>186.0</v>
      </c>
      <c r="AZ545" s="49">
        <v>264.0</v>
      </c>
      <c r="BA545" s="126">
        <f>BA544*2</f>
        <v>408</v>
      </c>
      <c r="BB545" s="263">
        <v>20.0</v>
      </c>
      <c r="BC545" s="263">
        <v>20.0</v>
      </c>
      <c r="BD545" s="51">
        <v>0.2</v>
      </c>
      <c r="BE545" s="127">
        <f t="shared" si="113"/>
        <v>255.2</v>
      </c>
      <c r="BF545" s="150"/>
      <c r="BG545" s="151">
        <f t="shared" si="114"/>
        <v>386.8</v>
      </c>
      <c r="BH545" s="53">
        <f t="shared" si="52"/>
        <v>308.8</v>
      </c>
      <c r="BI545" s="153">
        <f t="shared" si="115"/>
        <v>0.3031347962</v>
      </c>
      <c r="BJ545" s="47">
        <f t="shared" si="54"/>
        <v>0.2420062696</v>
      </c>
      <c r="BK545" s="55">
        <f t="shared" si="55"/>
        <v>0.51</v>
      </c>
      <c r="BL545" s="56">
        <f t="shared" si="56"/>
        <v>1443</v>
      </c>
      <c r="BM545" s="57">
        <f t="shared" si="57"/>
        <v>0.3065835066</v>
      </c>
      <c r="BN545" s="46">
        <f t="shared" si="58"/>
        <v>6.48</v>
      </c>
      <c r="BO545" s="46">
        <v>25.0</v>
      </c>
      <c r="BP545" s="46">
        <v>7.0</v>
      </c>
      <c r="BQ545" s="47">
        <v>1.25</v>
      </c>
      <c r="BR545" s="46">
        <f t="shared" si="59"/>
        <v>83.75</v>
      </c>
      <c r="BS545" s="46">
        <f t="shared" si="60"/>
        <v>180.25</v>
      </c>
      <c r="BT545" s="46" t="s">
        <v>139</v>
      </c>
      <c r="BU545" s="65"/>
      <c r="BV545" s="59"/>
      <c r="BW545" s="59"/>
      <c r="BX545" s="60"/>
      <c r="BY545" s="61" t="str">
        <f t="shared" si="116"/>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BZ545" s="66" t="s">
        <v>4708</v>
      </c>
      <c r="CA545" s="59" t="s">
        <v>4709</v>
      </c>
      <c r="CB545" s="62"/>
      <c r="CC545" s="59"/>
    </row>
    <row r="546" ht="30.0" customHeight="1">
      <c r="A546" s="271" t="s">
        <v>2300</v>
      </c>
      <c r="B546" s="157" t="s">
        <v>4710</v>
      </c>
      <c r="C546" s="68" t="str">
        <f>IF('Стоп-лист'!C$30 = "стоп", "стоп" , "")</f>
        <v/>
      </c>
      <c r="D546" s="29">
        <f t="shared" si="111"/>
        <v>50</v>
      </c>
      <c r="E546" s="30" t="s">
        <v>4711</v>
      </c>
      <c r="F546" s="140" t="s">
        <v>4712</v>
      </c>
      <c r="G546" s="105" t="s">
        <v>4713</v>
      </c>
      <c r="H546" s="33">
        <v>4300.0</v>
      </c>
      <c r="I546" s="34">
        <v>0.57</v>
      </c>
      <c r="J546" s="35">
        <f t="shared" si="112"/>
        <v>1849</v>
      </c>
      <c r="K546" s="22" t="s">
        <v>4714</v>
      </c>
      <c r="L546" s="22" t="s">
        <v>4425</v>
      </c>
      <c r="M546" s="22" t="s">
        <v>4425</v>
      </c>
      <c r="N546" s="37" t="s">
        <v>584</v>
      </c>
      <c r="O546" s="38">
        <v>640.0</v>
      </c>
      <c r="P546" s="38">
        <v>210.0</v>
      </c>
      <c r="Q546" s="38">
        <v>170.0</v>
      </c>
      <c r="R546" s="38">
        <v>270.0</v>
      </c>
      <c r="S546" s="70" t="s">
        <v>4715</v>
      </c>
      <c r="T546" s="70" t="s">
        <v>4679</v>
      </c>
      <c r="U546" s="38" t="s">
        <v>4680</v>
      </c>
      <c r="V546" s="38" t="s">
        <v>4681</v>
      </c>
      <c r="W546" s="38" t="s">
        <v>589</v>
      </c>
      <c r="X546" s="38">
        <v>270.0</v>
      </c>
      <c r="Y546" s="40">
        <v>1.5</v>
      </c>
      <c r="Z546" s="40">
        <v>1.5</v>
      </c>
      <c r="AA546" s="38" t="s">
        <v>92</v>
      </c>
      <c r="AB546" s="38" t="s">
        <v>93</v>
      </c>
      <c r="AC546" s="107" t="str">
        <f t="shared" si="97"/>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AD546" s="38" t="s">
        <v>95</v>
      </c>
      <c r="AE546" s="75" t="s">
        <v>4682</v>
      </c>
      <c r="AF546" s="70" t="s">
        <v>4683</v>
      </c>
      <c r="AG546" s="38" t="s">
        <v>98</v>
      </c>
      <c r="AH546" s="38" t="s">
        <v>99</v>
      </c>
      <c r="AI546" s="44" t="s">
        <v>100</v>
      </c>
      <c r="AJ546" s="44">
        <v>0.0</v>
      </c>
      <c r="AK546" s="63" t="str">
        <f t="shared" si="94"/>
        <v>https://getfile.dokpub.com/yandex/get/https://disk.yandex.ru/d/_1_bgmlyqNOyOw/v1.mp4</v>
      </c>
      <c r="AL546" s="46" t="s">
        <v>102</v>
      </c>
      <c r="AM546" s="46" t="s">
        <v>103</v>
      </c>
      <c r="AN546" s="46" t="s">
        <v>104</v>
      </c>
      <c r="AO546" s="46" t="s">
        <v>105</v>
      </c>
      <c r="AP546" s="46" t="s">
        <v>106</v>
      </c>
      <c r="AQ546" s="46">
        <f t="shared" si="48"/>
        <v>2064</v>
      </c>
      <c r="AR546" s="47">
        <f t="shared" si="49"/>
        <v>0.52</v>
      </c>
      <c r="AS546" s="46" t="s">
        <v>107</v>
      </c>
      <c r="AT546" s="46" t="s">
        <v>108</v>
      </c>
      <c r="AU546" s="46" t="s">
        <v>109</v>
      </c>
      <c r="AV546" s="46" t="s">
        <v>110</v>
      </c>
      <c r="AW546" s="46" t="s">
        <v>111</v>
      </c>
      <c r="AX546" s="48" t="s">
        <v>112</v>
      </c>
      <c r="AY546" s="49">
        <v>262.0</v>
      </c>
      <c r="AZ546" s="49">
        <v>358.0</v>
      </c>
      <c r="BA546" s="126">
        <f>BA544*3</f>
        <v>612</v>
      </c>
      <c r="BB546" s="263">
        <v>30.0</v>
      </c>
      <c r="BC546" s="263">
        <v>30.0</v>
      </c>
      <c r="BD546" s="51">
        <v>0.2</v>
      </c>
      <c r="BE546" s="127">
        <f t="shared" si="113"/>
        <v>369.8</v>
      </c>
      <c r="BF546" s="150"/>
      <c r="BG546" s="151">
        <f t="shared" si="114"/>
        <v>545.2</v>
      </c>
      <c r="BH546" s="53">
        <f t="shared" si="52"/>
        <v>449.2</v>
      </c>
      <c r="BI546" s="153">
        <f t="shared" si="115"/>
        <v>0.2948620876</v>
      </c>
      <c r="BJ546" s="47">
        <f t="shared" si="54"/>
        <v>0.2429421309</v>
      </c>
      <c r="BK546" s="55">
        <f t="shared" si="55"/>
        <v>0.52</v>
      </c>
      <c r="BL546" s="56">
        <f t="shared" si="56"/>
        <v>2089</v>
      </c>
      <c r="BM546" s="57">
        <f t="shared" si="57"/>
        <v>0.3069411202</v>
      </c>
      <c r="BN546" s="46">
        <f t="shared" si="58"/>
        <v>9.639</v>
      </c>
      <c r="BO546" s="46">
        <v>25.0</v>
      </c>
      <c r="BP546" s="46">
        <v>7.0</v>
      </c>
      <c r="BQ546" s="47">
        <v>1.25</v>
      </c>
      <c r="BR546" s="46">
        <f t="shared" si="59"/>
        <v>110</v>
      </c>
      <c r="BS546" s="46">
        <f t="shared" si="60"/>
        <v>248</v>
      </c>
      <c r="BT546" s="46" t="s">
        <v>147</v>
      </c>
      <c r="BU546" s="65"/>
      <c r="BV546" s="59"/>
      <c r="BW546" s="59"/>
      <c r="BX546" s="60"/>
      <c r="BY546" s="61" t="str">
        <f t="shared" si="116"/>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BZ546" s="66" t="s">
        <v>4716</v>
      </c>
      <c r="CA546" s="59" t="s">
        <v>4717</v>
      </c>
      <c r="CB546" s="62"/>
      <c r="CC546" s="59"/>
    </row>
    <row r="547" ht="30.0" customHeight="1">
      <c r="A547" s="271" t="s">
        <v>2300</v>
      </c>
      <c r="B547" s="157" t="s">
        <v>4718</v>
      </c>
      <c r="C547" s="68" t="str">
        <f>IF('Стоп-лист'!C$30 = "стоп", "стоп" , "")</f>
        <v/>
      </c>
      <c r="D547" s="29">
        <f t="shared" si="111"/>
        <v>50</v>
      </c>
      <c r="E547" s="30" t="s">
        <v>4719</v>
      </c>
      <c r="F547" s="140" t="s">
        <v>4720</v>
      </c>
      <c r="G547" s="105" t="s">
        <v>4721</v>
      </c>
      <c r="H547" s="33">
        <v>5800.0</v>
      </c>
      <c r="I547" s="34">
        <v>0.53</v>
      </c>
      <c r="J547" s="35">
        <f t="shared" si="112"/>
        <v>2726</v>
      </c>
      <c r="K547" s="22" t="s">
        <v>4722</v>
      </c>
      <c r="L547" s="22" t="s">
        <v>4425</v>
      </c>
      <c r="M547" s="22" t="s">
        <v>4425</v>
      </c>
      <c r="N547" s="37" t="s">
        <v>584</v>
      </c>
      <c r="O547" s="38">
        <v>950.0</v>
      </c>
      <c r="P547" s="38">
        <v>300.0</v>
      </c>
      <c r="Q547" s="38">
        <v>200.0</v>
      </c>
      <c r="R547" s="38">
        <v>500.0</v>
      </c>
      <c r="S547" s="70" t="s">
        <v>4723</v>
      </c>
      <c r="T547" s="70" t="s">
        <v>4679</v>
      </c>
      <c r="U547" s="38" t="s">
        <v>4680</v>
      </c>
      <c r="V547" s="38" t="s">
        <v>4681</v>
      </c>
      <c r="W547" s="38" t="s">
        <v>589</v>
      </c>
      <c r="X547" s="38">
        <v>270.0</v>
      </c>
      <c r="Y547" s="40">
        <v>2.0</v>
      </c>
      <c r="Z547" s="40">
        <v>1.5</v>
      </c>
      <c r="AA547" s="38" t="s">
        <v>92</v>
      </c>
      <c r="AB547" s="38" t="s">
        <v>93</v>
      </c>
      <c r="AC547" s="107" t="str">
        <f t="shared" si="97"/>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AD547" s="38" t="s">
        <v>95</v>
      </c>
      <c r="AE547" s="75" t="s">
        <v>4682</v>
      </c>
      <c r="AF547" s="70" t="s">
        <v>4683</v>
      </c>
      <c r="AG547" s="38" t="s">
        <v>98</v>
      </c>
      <c r="AH547" s="38" t="s">
        <v>99</v>
      </c>
      <c r="AI547" s="44" t="s">
        <v>100</v>
      </c>
      <c r="AJ547" s="44">
        <v>0.0</v>
      </c>
      <c r="AK547" s="63" t="str">
        <f t="shared" si="94"/>
        <v>https://getfile.dokpub.com/yandex/get/https://disk.yandex.ru/d/_1_bgmlyqNOyOw/v1.mp4</v>
      </c>
      <c r="AL547" s="46" t="s">
        <v>102</v>
      </c>
      <c r="AM547" s="46" t="s">
        <v>103</v>
      </c>
      <c r="AN547" s="46" t="s">
        <v>104</v>
      </c>
      <c r="AO547" s="46" t="s">
        <v>105</v>
      </c>
      <c r="AP547" s="46" t="s">
        <v>106</v>
      </c>
      <c r="AQ547" s="46">
        <f t="shared" si="48"/>
        <v>3074</v>
      </c>
      <c r="AR547" s="47">
        <f t="shared" si="49"/>
        <v>0.47</v>
      </c>
      <c r="AS547" s="46" t="s">
        <v>107</v>
      </c>
      <c r="AT547" s="46" t="s">
        <v>108</v>
      </c>
      <c r="AU547" s="46" t="s">
        <v>109</v>
      </c>
      <c r="AV547" s="46" t="s">
        <v>110</v>
      </c>
      <c r="AW547" s="46" t="s">
        <v>111</v>
      </c>
      <c r="AX547" s="48" t="s">
        <v>112</v>
      </c>
      <c r="AY547" s="49">
        <v>444.0</v>
      </c>
      <c r="AZ547" s="49">
        <v>610.0</v>
      </c>
      <c r="BA547" s="126">
        <f>BA545*2</f>
        <v>816</v>
      </c>
      <c r="BB547" s="263">
        <v>30.0</v>
      </c>
      <c r="BC547" s="263">
        <v>80.0</v>
      </c>
      <c r="BD547" s="51">
        <v>0.2</v>
      </c>
      <c r="BE547" s="127">
        <f t="shared" si="113"/>
        <v>545.2</v>
      </c>
      <c r="BF547" s="150"/>
      <c r="BG547" s="151">
        <f t="shared" si="114"/>
        <v>810.8</v>
      </c>
      <c r="BH547" s="53">
        <f t="shared" si="52"/>
        <v>644.8</v>
      </c>
      <c r="BI547" s="153">
        <f t="shared" si="115"/>
        <v>0.297432135</v>
      </c>
      <c r="BJ547" s="47">
        <f t="shared" si="54"/>
        <v>0.2365370506</v>
      </c>
      <c r="BK547" s="55">
        <f t="shared" si="55"/>
        <v>0.47</v>
      </c>
      <c r="BL547" s="56">
        <f t="shared" si="56"/>
        <v>3106</v>
      </c>
      <c r="BM547" s="57">
        <f t="shared" si="57"/>
        <v>0.3054732775</v>
      </c>
      <c r="BN547" s="46">
        <f t="shared" si="58"/>
        <v>30</v>
      </c>
      <c r="BO547" s="46">
        <v>25.0</v>
      </c>
      <c r="BP547" s="46">
        <v>7.0</v>
      </c>
      <c r="BQ547" s="47">
        <v>1.25</v>
      </c>
      <c r="BR547" s="46">
        <f t="shared" si="59"/>
        <v>285</v>
      </c>
      <c r="BS547" s="46">
        <f t="shared" si="60"/>
        <v>325</v>
      </c>
      <c r="BT547" s="46" t="s">
        <v>156</v>
      </c>
      <c r="BU547" s="65"/>
      <c r="BV547" s="59"/>
      <c r="BW547" s="59"/>
      <c r="BX547" s="60"/>
      <c r="BY547" s="61" t="str">
        <f t="shared" si="116"/>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BZ547" s="66" t="s">
        <v>4724</v>
      </c>
      <c r="CA547" s="59" t="s">
        <v>4725</v>
      </c>
      <c r="CB547" s="62"/>
      <c r="CC547" s="59"/>
    </row>
    <row r="548" ht="30.0" customHeight="1">
      <c r="A548" s="271" t="s">
        <v>2300</v>
      </c>
      <c r="B548" s="157" t="s">
        <v>4726</v>
      </c>
      <c r="C548" s="68" t="str">
        <f>IF('Стоп-лист'!C$30 = "стоп", "стоп" , "")</f>
        <v/>
      </c>
      <c r="D548" s="29">
        <f t="shared" si="111"/>
        <v>50</v>
      </c>
      <c r="E548" s="30" t="s">
        <v>4727</v>
      </c>
      <c r="F548" s="140" t="s">
        <v>4728</v>
      </c>
      <c r="G548" s="105" t="s">
        <v>4729</v>
      </c>
      <c r="H548" s="33">
        <v>8700.0</v>
      </c>
      <c r="I548" s="34">
        <v>0.54</v>
      </c>
      <c r="J548" s="35">
        <f t="shared" si="112"/>
        <v>4002</v>
      </c>
      <c r="K548" s="22" t="s">
        <v>4730</v>
      </c>
      <c r="L548" s="22" t="s">
        <v>4425</v>
      </c>
      <c r="M548" s="22" t="s">
        <v>4425</v>
      </c>
      <c r="N548" s="37" t="s">
        <v>584</v>
      </c>
      <c r="O548" s="38">
        <v>1450.0</v>
      </c>
      <c r="P548" s="38">
        <v>300.0</v>
      </c>
      <c r="Q548" s="38">
        <v>300.0</v>
      </c>
      <c r="R548" s="38">
        <v>550.0</v>
      </c>
      <c r="S548" s="70" t="s">
        <v>4731</v>
      </c>
      <c r="T548" s="70" t="s">
        <v>4679</v>
      </c>
      <c r="U548" s="38" t="s">
        <v>4680</v>
      </c>
      <c r="V548" s="38" t="s">
        <v>4681</v>
      </c>
      <c r="W548" s="38" t="s">
        <v>589</v>
      </c>
      <c r="X548" s="38">
        <v>270.0</v>
      </c>
      <c r="Y548" s="40">
        <v>3.0</v>
      </c>
      <c r="Z548" s="40">
        <v>1.5</v>
      </c>
      <c r="AA548" s="38" t="s">
        <v>92</v>
      </c>
      <c r="AB548" s="38" t="s">
        <v>93</v>
      </c>
      <c r="AC548" s="107" t="str">
        <f t="shared" si="97"/>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AD548" s="38" t="s">
        <v>95</v>
      </c>
      <c r="AE548" s="75" t="s">
        <v>4682</v>
      </c>
      <c r="AF548" s="70" t="s">
        <v>4683</v>
      </c>
      <c r="AG548" s="38" t="s">
        <v>98</v>
      </c>
      <c r="AH548" s="38" t="s">
        <v>99</v>
      </c>
      <c r="AI548" s="44" t="s">
        <v>100</v>
      </c>
      <c r="AJ548" s="44">
        <v>0.0</v>
      </c>
      <c r="AK548" s="63" t="str">
        <f t="shared" si="94"/>
        <v>https://getfile.dokpub.com/yandex/get/https://disk.yandex.ru/d/_1_bgmlyqNOyOw/v1.mp4</v>
      </c>
      <c r="AL548" s="46" t="s">
        <v>102</v>
      </c>
      <c r="AM548" s="46" t="s">
        <v>103</v>
      </c>
      <c r="AN548" s="46" t="s">
        <v>104</v>
      </c>
      <c r="AO548" s="46" t="s">
        <v>105</v>
      </c>
      <c r="AP548" s="46" t="s">
        <v>106</v>
      </c>
      <c r="AQ548" s="46">
        <f t="shared" si="48"/>
        <v>4524</v>
      </c>
      <c r="AR548" s="47">
        <f t="shared" si="49"/>
        <v>0.48</v>
      </c>
      <c r="AS548" s="46" t="s">
        <v>107</v>
      </c>
      <c r="AT548" s="46" t="s">
        <v>108</v>
      </c>
      <c r="AU548" s="46" t="s">
        <v>109</v>
      </c>
      <c r="AV548" s="46" t="s">
        <v>110</v>
      </c>
      <c r="AW548" s="46" t="s">
        <v>111</v>
      </c>
      <c r="AX548" s="48" t="s">
        <v>112</v>
      </c>
      <c r="AY548" s="49">
        <v>683.0</v>
      </c>
      <c r="AZ548" s="49">
        <v>929.0</v>
      </c>
      <c r="BA548" s="126">
        <f>BA545*3</f>
        <v>1224</v>
      </c>
      <c r="BB548" s="263">
        <v>40.0</v>
      </c>
      <c r="BC548" s="263">
        <v>80.0</v>
      </c>
      <c r="BD548" s="51">
        <v>0.2</v>
      </c>
      <c r="BE548" s="127">
        <f t="shared" si="113"/>
        <v>800.4</v>
      </c>
      <c r="BF548" s="150"/>
      <c r="BG548" s="151">
        <f t="shared" si="114"/>
        <v>1174.6</v>
      </c>
      <c r="BH548" s="53">
        <f t="shared" si="52"/>
        <v>928.6</v>
      </c>
      <c r="BI548" s="153">
        <f t="shared" si="115"/>
        <v>0.2935032484</v>
      </c>
      <c r="BJ548" s="47">
        <f t="shared" si="54"/>
        <v>0.232033983</v>
      </c>
      <c r="BK548" s="55">
        <f t="shared" si="55"/>
        <v>0.48</v>
      </c>
      <c r="BL548" s="56">
        <f t="shared" si="56"/>
        <v>4587</v>
      </c>
      <c r="BM548" s="57">
        <f t="shared" si="57"/>
        <v>0.304469152</v>
      </c>
      <c r="BN548" s="46">
        <f t="shared" si="58"/>
        <v>49.5</v>
      </c>
      <c r="BO548" s="46">
        <v>25.0</v>
      </c>
      <c r="BP548" s="46">
        <v>7.0</v>
      </c>
      <c r="BQ548" s="47">
        <v>1.25</v>
      </c>
      <c r="BR548" s="46">
        <f t="shared" si="59"/>
        <v>460</v>
      </c>
      <c r="BS548" s="46">
        <f t="shared" si="60"/>
        <v>469</v>
      </c>
      <c r="BT548" s="46" t="s">
        <v>164</v>
      </c>
      <c r="BU548" s="65"/>
      <c r="BV548" s="59"/>
      <c r="BW548" s="59"/>
      <c r="BX548" s="60"/>
      <c r="BY548" s="61" t="str">
        <f t="shared" si="116"/>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BZ548" s="66" t="s">
        <v>4732</v>
      </c>
      <c r="CA548" s="59" t="s">
        <v>4733</v>
      </c>
      <c r="CB548" s="62"/>
      <c r="CC548" s="59"/>
    </row>
    <row r="549" ht="30.0" customHeight="1">
      <c r="A549" s="271" t="s">
        <v>2300</v>
      </c>
      <c r="B549" s="157" t="s">
        <v>4734</v>
      </c>
      <c r="C549" s="68" t="str">
        <f>IF('Стоп-лист'!C$30 = "стоп", "стоп" , "")</f>
        <v/>
      </c>
      <c r="D549" s="29">
        <f t="shared" si="111"/>
        <v>50</v>
      </c>
      <c r="E549" s="30" t="s">
        <v>4735</v>
      </c>
      <c r="F549" s="140" t="s">
        <v>4736</v>
      </c>
      <c r="G549" s="105" t="s">
        <v>4737</v>
      </c>
      <c r="H549" s="33">
        <v>11600.0</v>
      </c>
      <c r="I549" s="34">
        <v>0.5499999999999999</v>
      </c>
      <c r="J549" s="35">
        <f t="shared" si="112"/>
        <v>5220</v>
      </c>
      <c r="K549" s="22" t="s">
        <v>4738</v>
      </c>
      <c r="L549" s="22" t="s">
        <v>4738</v>
      </c>
      <c r="M549" s="22" t="s">
        <v>4425</v>
      </c>
      <c r="N549" s="37" t="s">
        <v>584</v>
      </c>
      <c r="O549" s="38">
        <v>1900.0</v>
      </c>
      <c r="P549" s="38">
        <v>300.0</v>
      </c>
      <c r="Q549" s="38">
        <v>350.0</v>
      </c>
      <c r="R549" s="38">
        <v>550.0</v>
      </c>
      <c r="S549" s="70" t="s">
        <v>4739</v>
      </c>
      <c r="T549" s="70" t="s">
        <v>4679</v>
      </c>
      <c r="U549" s="38" t="s">
        <v>4680</v>
      </c>
      <c r="V549" s="38" t="s">
        <v>4681</v>
      </c>
      <c r="W549" s="38" t="s">
        <v>589</v>
      </c>
      <c r="X549" s="38">
        <v>270.0</v>
      </c>
      <c r="Y549" s="40">
        <v>4.0</v>
      </c>
      <c r="Z549" s="40">
        <v>1.5</v>
      </c>
      <c r="AA549" s="38" t="s">
        <v>92</v>
      </c>
      <c r="AB549" s="38" t="s">
        <v>93</v>
      </c>
      <c r="AC549" s="107" t="str">
        <f t="shared" si="97"/>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AD549" s="38" t="s">
        <v>95</v>
      </c>
      <c r="AE549" s="75" t="s">
        <v>4682</v>
      </c>
      <c r="AF549" s="70" t="s">
        <v>4683</v>
      </c>
      <c r="AG549" s="38" t="s">
        <v>98</v>
      </c>
      <c r="AH549" s="38" t="s">
        <v>99</v>
      </c>
      <c r="AI549" s="44" t="s">
        <v>100</v>
      </c>
      <c r="AJ549" s="44">
        <v>0.0</v>
      </c>
      <c r="AK549" s="63" t="str">
        <f t="shared" si="94"/>
        <v>https://getfile.dokpub.com/yandex/get/https://disk.yandex.ru/d/_1_bgmlyqNOyOw/v1.mp4</v>
      </c>
      <c r="AL549" s="46" t="s">
        <v>102</v>
      </c>
      <c r="AM549" s="46" t="s">
        <v>103</v>
      </c>
      <c r="AN549" s="46" t="s">
        <v>104</v>
      </c>
      <c r="AO549" s="46" t="s">
        <v>105</v>
      </c>
      <c r="AP549" s="46" t="s">
        <v>106</v>
      </c>
      <c r="AQ549" s="46">
        <f t="shared" si="48"/>
        <v>5800</v>
      </c>
      <c r="AR549" s="47">
        <f t="shared" si="49"/>
        <v>0.5</v>
      </c>
      <c r="AS549" s="46" t="s">
        <v>107</v>
      </c>
      <c r="AT549" s="46" t="s">
        <v>108</v>
      </c>
      <c r="AU549" s="46" t="s">
        <v>109</v>
      </c>
      <c r="AV549" s="46" t="s">
        <v>110</v>
      </c>
      <c r="AW549" s="46" t="s">
        <v>111</v>
      </c>
      <c r="AX549" s="48" t="s">
        <v>112</v>
      </c>
      <c r="AY549" s="49">
        <v>851.0</v>
      </c>
      <c r="AZ549" s="49">
        <v>1141.0</v>
      </c>
      <c r="BA549" s="126">
        <f>BA545*4</f>
        <v>1632</v>
      </c>
      <c r="BB549" s="263">
        <v>40.0</v>
      </c>
      <c r="BC549" s="263">
        <v>80.0</v>
      </c>
      <c r="BD549" s="51">
        <v>0.2</v>
      </c>
      <c r="BE549" s="127">
        <f t="shared" si="113"/>
        <v>1044</v>
      </c>
      <c r="BF549" s="150"/>
      <c r="BG549" s="151">
        <f t="shared" si="114"/>
        <v>1573</v>
      </c>
      <c r="BH549" s="53">
        <f t="shared" si="52"/>
        <v>1283</v>
      </c>
      <c r="BI549" s="153">
        <f t="shared" si="115"/>
        <v>0.3013409962</v>
      </c>
      <c r="BJ549" s="47">
        <f t="shared" si="54"/>
        <v>0.2457854406</v>
      </c>
      <c r="BK549" s="55">
        <f t="shared" si="55"/>
        <v>0.5</v>
      </c>
      <c r="BL549" s="56">
        <f t="shared" si="56"/>
        <v>5876</v>
      </c>
      <c r="BM549" s="57">
        <f t="shared" si="57"/>
        <v>0.3076582709</v>
      </c>
      <c r="BN549" s="46">
        <f t="shared" si="58"/>
        <v>57.75</v>
      </c>
      <c r="BO549" s="46">
        <v>25.0</v>
      </c>
      <c r="BP549" s="46">
        <v>7.0</v>
      </c>
      <c r="BQ549" s="47">
        <v>1.25</v>
      </c>
      <c r="BR549" s="46">
        <f t="shared" si="59"/>
        <v>530</v>
      </c>
      <c r="BS549" s="46">
        <f t="shared" si="60"/>
        <v>611</v>
      </c>
      <c r="BT549" s="46" t="s">
        <v>172</v>
      </c>
      <c r="BU549" s="65"/>
      <c r="BV549" s="59"/>
      <c r="BW549" s="59"/>
      <c r="BX549" s="60"/>
      <c r="BY549" s="61" t="str">
        <f t="shared" si="116"/>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BZ549" s="66" t="s">
        <v>4740</v>
      </c>
      <c r="CA549" s="59" t="s">
        <v>4741</v>
      </c>
      <c r="CB549" s="62"/>
      <c r="CC549" s="59"/>
    </row>
    <row r="550" ht="30.0" customHeight="1">
      <c r="A550" s="271" t="s">
        <v>2300</v>
      </c>
      <c r="B550" s="157" t="s">
        <v>4742</v>
      </c>
      <c r="C550" s="68" t="str">
        <f>IF('Стоп-лист'!C$30 = "стоп", "стоп" , "")</f>
        <v/>
      </c>
      <c r="D550" s="29">
        <f t="shared" si="111"/>
        <v>50</v>
      </c>
      <c r="E550" s="30" t="s">
        <v>4743</v>
      </c>
      <c r="F550" s="140" t="s">
        <v>4744</v>
      </c>
      <c r="G550" s="105" t="s">
        <v>4745</v>
      </c>
      <c r="H550" s="33">
        <v>14500.0</v>
      </c>
      <c r="I550" s="34">
        <v>0.5599999999999999</v>
      </c>
      <c r="J550" s="35">
        <f t="shared" si="112"/>
        <v>6380</v>
      </c>
      <c r="K550" s="22" t="s">
        <v>4746</v>
      </c>
      <c r="L550" s="22" t="s">
        <v>4425</v>
      </c>
      <c r="M550" s="22" t="s">
        <v>4425</v>
      </c>
      <c r="N550" s="37" t="s">
        <v>584</v>
      </c>
      <c r="O550" s="38">
        <v>2350.0</v>
      </c>
      <c r="P550" s="38">
        <v>400.0</v>
      </c>
      <c r="Q550" s="38">
        <v>300.0</v>
      </c>
      <c r="R550" s="38">
        <v>550.0</v>
      </c>
      <c r="S550" s="70" t="s">
        <v>4747</v>
      </c>
      <c r="T550" s="70" t="s">
        <v>4679</v>
      </c>
      <c r="U550" s="38" t="s">
        <v>4680</v>
      </c>
      <c r="V550" s="38" t="s">
        <v>4681</v>
      </c>
      <c r="W550" s="38" t="s">
        <v>589</v>
      </c>
      <c r="X550" s="38">
        <v>270.0</v>
      </c>
      <c r="Y550" s="40">
        <v>5.0</v>
      </c>
      <c r="Z550" s="40">
        <v>1.5</v>
      </c>
      <c r="AA550" s="38" t="s">
        <v>92</v>
      </c>
      <c r="AB550" s="38" t="s">
        <v>93</v>
      </c>
      <c r="AC550" s="107" t="str">
        <f t="shared" si="97"/>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AD550" s="38" t="s">
        <v>95</v>
      </c>
      <c r="AE550" s="75" t="s">
        <v>4682</v>
      </c>
      <c r="AF550" s="70" t="s">
        <v>4683</v>
      </c>
      <c r="AG550" s="38" t="s">
        <v>98</v>
      </c>
      <c r="AH550" s="38" t="s">
        <v>99</v>
      </c>
      <c r="AI550" s="44" t="s">
        <v>100</v>
      </c>
      <c r="AJ550" s="44">
        <v>0.0</v>
      </c>
      <c r="AK550" s="63" t="str">
        <f t="shared" si="94"/>
        <v>https://getfile.dokpub.com/yandex/get/https://disk.yandex.ru/d/_1_bgmlyqNOyOw/v1.mp4</v>
      </c>
      <c r="AL550" s="46" t="s">
        <v>102</v>
      </c>
      <c r="AM550" s="46" t="s">
        <v>103</v>
      </c>
      <c r="AN550" s="46" t="s">
        <v>104</v>
      </c>
      <c r="AO550" s="46" t="s">
        <v>105</v>
      </c>
      <c r="AP550" s="46" t="s">
        <v>106</v>
      </c>
      <c r="AQ550" s="46">
        <f t="shared" si="48"/>
        <v>7105</v>
      </c>
      <c r="AR550" s="47">
        <f t="shared" si="49"/>
        <v>0.51</v>
      </c>
      <c r="AS550" s="46" t="s">
        <v>107</v>
      </c>
      <c r="AT550" s="46" t="s">
        <v>108</v>
      </c>
      <c r="AU550" s="46" t="s">
        <v>109</v>
      </c>
      <c r="AV550" s="46" t="s">
        <v>110</v>
      </c>
      <c r="AW550" s="46" t="s">
        <v>111</v>
      </c>
      <c r="AX550" s="48" t="s">
        <v>112</v>
      </c>
      <c r="AY550" s="49">
        <v>1019.0</v>
      </c>
      <c r="AZ550" s="49">
        <v>1352.0</v>
      </c>
      <c r="BA550" s="126">
        <f>BA545*5</f>
        <v>2040</v>
      </c>
      <c r="BB550" s="263">
        <v>50.0</v>
      </c>
      <c r="BC550" s="263">
        <v>80.0</v>
      </c>
      <c r="BD550" s="51">
        <v>0.2</v>
      </c>
      <c r="BE550" s="127">
        <f t="shared" si="113"/>
        <v>1276</v>
      </c>
      <c r="BF550" s="150"/>
      <c r="BG550" s="151">
        <f t="shared" si="114"/>
        <v>1915</v>
      </c>
      <c r="BH550" s="53">
        <f t="shared" si="52"/>
        <v>1582</v>
      </c>
      <c r="BI550" s="153">
        <f t="shared" si="115"/>
        <v>0.3001567398</v>
      </c>
      <c r="BJ550" s="47">
        <f t="shared" si="54"/>
        <v>0.2479623824</v>
      </c>
      <c r="BK550" s="55">
        <f t="shared" si="55"/>
        <v>0.51</v>
      </c>
      <c r="BL550" s="56">
        <f t="shared" si="56"/>
        <v>7161</v>
      </c>
      <c r="BM550" s="57">
        <f t="shared" si="57"/>
        <v>0.3081692501</v>
      </c>
      <c r="BN550" s="46">
        <f t="shared" si="58"/>
        <v>66</v>
      </c>
      <c r="BO550" s="46">
        <v>25.0</v>
      </c>
      <c r="BP550" s="46">
        <v>7.0</v>
      </c>
      <c r="BQ550" s="47">
        <v>1.25</v>
      </c>
      <c r="BR550" s="46">
        <f t="shared" si="59"/>
        <v>600</v>
      </c>
      <c r="BS550" s="46">
        <f t="shared" si="60"/>
        <v>752</v>
      </c>
      <c r="BT550" s="46" t="s">
        <v>180</v>
      </c>
      <c r="BU550" s="65"/>
      <c r="BV550" s="59"/>
      <c r="BW550" s="59"/>
      <c r="BX550" s="60"/>
      <c r="BY550" s="61" t="str">
        <f t="shared" si="116"/>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BZ550" s="66" t="s">
        <v>4748</v>
      </c>
      <c r="CA550" s="59" t="s">
        <v>4749</v>
      </c>
      <c r="CB550" s="62"/>
      <c r="CC550" s="59"/>
    </row>
    <row r="551" ht="30.0" customHeight="1">
      <c r="A551" s="271" t="s">
        <v>2300</v>
      </c>
      <c r="B551" s="157" t="s">
        <v>4750</v>
      </c>
      <c r="C551" s="68" t="str">
        <f>IF('Стоп-лист'!C$30 = "стоп", "стоп" , "")</f>
        <v/>
      </c>
      <c r="D551" s="29">
        <f t="shared" si="111"/>
        <v>50</v>
      </c>
      <c r="E551" s="30" t="s">
        <v>4751</v>
      </c>
      <c r="F551" s="140" t="s">
        <v>4752</v>
      </c>
      <c r="G551" s="105" t="s">
        <v>4753</v>
      </c>
      <c r="H551" s="33">
        <v>17400.0</v>
      </c>
      <c r="I551" s="34">
        <v>0.57</v>
      </c>
      <c r="J551" s="35">
        <f t="shared" si="112"/>
        <v>7482</v>
      </c>
      <c r="K551" s="22" t="s">
        <v>4754</v>
      </c>
      <c r="L551" s="22" t="s">
        <v>4425</v>
      </c>
      <c r="M551" s="22" t="s">
        <v>4425</v>
      </c>
      <c r="N551" s="37" t="s">
        <v>584</v>
      </c>
      <c r="O551" s="72">
        <v>2850.0</v>
      </c>
      <c r="P551" s="72">
        <v>400.0</v>
      </c>
      <c r="Q551" s="72">
        <v>400.0</v>
      </c>
      <c r="R551" s="72">
        <v>600.0</v>
      </c>
      <c r="S551" s="70" t="s">
        <v>4755</v>
      </c>
      <c r="T551" s="70" t="s">
        <v>4679</v>
      </c>
      <c r="U551" s="38" t="s">
        <v>4680</v>
      </c>
      <c r="V551" s="38" t="s">
        <v>4681</v>
      </c>
      <c r="W551" s="38" t="s">
        <v>589</v>
      </c>
      <c r="X551" s="38">
        <v>270.0</v>
      </c>
      <c r="Y551" s="40">
        <v>6.0</v>
      </c>
      <c r="Z551" s="40">
        <v>1.5</v>
      </c>
      <c r="AA551" s="38" t="s">
        <v>92</v>
      </c>
      <c r="AB551" s="38" t="s">
        <v>93</v>
      </c>
      <c r="AC551" s="107" t="str">
        <f t="shared" si="97"/>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AD551" s="38" t="s">
        <v>95</v>
      </c>
      <c r="AE551" s="75" t="s">
        <v>4682</v>
      </c>
      <c r="AF551" s="70" t="s">
        <v>4683</v>
      </c>
      <c r="AG551" s="38" t="s">
        <v>98</v>
      </c>
      <c r="AH551" s="38" t="s">
        <v>99</v>
      </c>
      <c r="AI551" s="44" t="s">
        <v>100</v>
      </c>
      <c r="AJ551" s="44">
        <v>0.0</v>
      </c>
      <c r="AK551" s="63" t="str">
        <f t="shared" si="94"/>
        <v>https://getfile.dokpub.com/yandex/get/https://disk.yandex.ru/d/_1_bgmlyqNOyOw/v1.mp4</v>
      </c>
      <c r="AL551" s="46" t="s">
        <v>102</v>
      </c>
      <c r="AM551" s="46" t="s">
        <v>103</v>
      </c>
      <c r="AN551" s="46" t="s">
        <v>104</v>
      </c>
      <c r="AO551" s="46" t="s">
        <v>105</v>
      </c>
      <c r="AP551" s="46" t="s">
        <v>106</v>
      </c>
      <c r="AQ551" s="46">
        <f t="shared" si="48"/>
        <v>8178</v>
      </c>
      <c r="AR551" s="47">
        <f t="shared" si="49"/>
        <v>0.53</v>
      </c>
      <c r="AS551" s="46" t="s">
        <v>107</v>
      </c>
      <c r="AT551" s="46" t="s">
        <v>108</v>
      </c>
      <c r="AU551" s="46" t="s">
        <v>109</v>
      </c>
      <c r="AV551" s="46" t="s">
        <v>110</v>
      </c>
      <c r="AW551" s="46" t="s">
        <v>111</v>
      </c>
      <c r="AX551" s="48" t="s">
        <v>112</v>
      </c>
      <c r="AY551" s="49">
        <v>1132.0</v>
      </c>
      <c r="AZ551" s="49">
        <v>1521.0</v>
      </c>
      <c r="BA551" s="126">
        <f>BA545*6</f>
        <v>2448</v>
      </c>
      <c r="BB551" s="263">
        <v>50.0</v>
      </c>
      <c r="BC551" s="263">
        <v>80.0</v>
      </c>
      <c r="BD551" s="51">
        <v>0.2</v>
      </c>
      <c r="BE551" s="127">
        <f t="shared" si="113"/>
        <v>1496.4</v>
      </c>
      <c r="BF551" s="150"/>
      <c r="BG551" s="151">
        <f t="shared" si="114"/>
        <v>2275.6</v>
      </c>
      <c r="BH551" s="53">
        <f t="shared" si="52"/>
        <v>1886.6</v>
      </c>
      <c r="BI551" s="153">
        <f t="shared" si="115"/>
        <v>0.3041432772</v>
      </c>
      <c r="BJ551" s="47">
        <f t="shared" si="54"/>
        <v>0.2521518311</v>
      </c>
      <c r="BK551" s="55">
        <f t="shared" si="55"/>
        <v>0.53</v>
      </c>
      <c r="BL551" s="56">
        <f t="shared" si="56"/>
        <v>8351</v>
      </c>
      <c r="BM551" s="57">
        <f t="shared" si="57"/>
        <v>0.3091605796</v>
      </c>
      <c r="BN551" s="46">
        <f t="shared" si="58"/>
        <v>96</v>
      </c>
      <c r="BO551" s="46">
        <v>25.0</v>
      </c>
      <c r="BP551" s="46">
        <v>7.0</v>
      </c>
      <c r="BQ551" s="47">
        <v>1.25</v>
      </c>
      <c r="BR551" s="46">
        <f t="shared" si="59"/>
        <v>862.5</v>
      </c>
      <c r="BS551" s="46">
        <f t="shared" si="60"/>
        <v>658.5</v>
      </c>
      <c r="BT551" s="46" t="s">
        <v>188</v>
      </c>
      <c r="BU551" s="65"/>
      <c r="BV551" s="59"/>
      <c r="BW551" s="59"/>
      <c r="BX551" s="60"/>
      <c r="BY551" s="61" t="str">
        <f t="shared" si="116"/>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BZ551" s="66" t="s">
        <v>4756</v>
      </c>
      <c r="CA551" s="59" t="s">
        <v>4757</v>
      </c>
      <c r="CB551" s="62"/>
      <c r="CC551" s="59"/>
    </row>
    <row r="552" ht="30.0" customHeight="1">
      <c r="A552" s="271" t="s">
        <v>2300</v>
      </c>
      <c r="B552" s="157" t="s">
        <v>4758</v>
      </c>
      <c r="C552" s="68" t="str">
        <f>IF('Стоп-лист'!C$30 = "стоп", "стоп" , "")</f>
        <v/>
      </c>
      <c r="D552" s="29">
        <f t="shared" si="111"/>
        <v>50</v>
      </c>
      <c r="E552" s="30" t="s">
        <v>4759</v>
      </c>
      <c r="F552" s="140" t="s">
        <v>4760</v>
      </c>
      <c r="G552" s="105" t="s">
        <v>4761</v>
      </c>
      <c r="H552" s="33">
        <v>20300.0</v>
      </c>
      <c r="I552" s="34">
        <v>0.58</v>
      </c>
      <c r="J552" s="35">
        <f t="shared" si="112"/>
        <v>8526</v>
      </c>
      <c r="K552" s="22" t="s">
        <v>4762</v>
      </c>
      <c r="L552" s="22" t="s">
        <v>4425</v>
      </c>
      <c r="M552" s="22" t="s">
        <v>4425</v>
      </c>
      <c r="N552" s="37" t="s">
        <v>584</v>
      </c>
      <c r="O552" s="72">
        <v>3325.0</v>
      </c>
      <c r="P552" s="72">
        <v>400.0</v>
      </c>
      <c r="Q552" s="72">
        <v>400.0</v>
      </c>
      <c r="R552" s="72">
        <v>600.0</v>
      </c>
      <c r="S552" s="39" t="s">
        <v>4763</v>
      </c>
      <c r="T552" s="70" t="s">
        <v>4679</v>
      </c>
      <c r="U552" s="38" t="s">
        <v>4680</v>
      </c>
      <c r="V552" s="38" t="s">
        <v>4681</v>
      </c>
      <c r="W552" s="38" t="s">
        <v>589</v>
      </c>
      <c r="X552" s="38">
        <v>270.0</v>
      </c>
      <c r="Y552" s="40">
        <v>7.0</v>
      </c>
      <c r="Z552" s="40">
        <v>1.5</v>
      </c>
      <c r="AA552" s="38" t="s">
        <v>92</v>
      </c>
      <c r="AB552" s="38" t="s">
        <v>93</v>
      </c>
      <c r="AC552" s="107" t="str">
        <f t="shared" si="97"/>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AD552" s="38" t="s">
        <v>95</v>
      </c>
      <c r="AE552" s="75" t="s">
        <v>4682</v>
      </c>
      <c r="AF552" s="70" t="s">
        <v>4683</v>
      </c>
      <c r="AG552" s="38" t="s">
        <v>98</v>
      </c>
      <c r="AH552" s="38" t="s">
        <v>99</v>
      </c>
      <c r="AI552" s="44" t="s">
        <v>100</v>
      </c>
      <c r="AJ552" s="44">
        <v>0.0</v>
      </c>
      <c r="AK552" s="63" t="str">
        <f t="shared" si="94"/>
        <v>https://getfile.dokpub.com/yandex/get/https://disk.yandex.ru/d/_1_bgmlyqNOyOw/v1.mp4</v>
      </c>
      <c r="AL552" s="46" t="s">
        <v>102</v>
      </c>
      <c r="AM552" s="46" t="s">
        <v>103</v>
      </c>
      <c r="AN552" s="46" t="s">
        <v>104</v>
      </c>
      <c r="AO552" s="46" t="s">
        <v>105</v>
      </c>
      <c r="AP552" s="46" t="s">
        <v>106</v>
      </c>
      <c r="AQ552" s="46">
        <f t="shared" si="48"/>
        <v>9338</v>
      </c>
      <c r="AR552" s="47">
        <f t="shared" si="49"/>
        <v>0.54</v>
      </c>
      <c r="AS552" s="46" t="s">
        <v>107</v>
      </c>
      <c r="AT552" s="46" t="s">
        <v>108</v>
      </c>
      <c r="AU552" s="46" t="s">
        <v>109</v>
      </c>
      <c r="AV552" s="46" t="s">
        <v>110</v>
      </c>
      <c r="AW552" s="46" t="s">
        <v>111</v>
      </c>
      <c r="AX552" s="48" t="s">
        <v>112</v>
      </c>
      <c r="AY552" s="49">
        <v>1216.0</v>
      </c>
      <c r="AZ552" s="49">
        <v>1654.0</v>
      </c>
      <c r="BA552" s="126">
        <f>BA545*7</f>
        <v>2856</v>
      </c>
      <c r="BB552" s="263">
        <v>50.0</v>
      </c>
      <c r="BC552" s="263">
        <v>80.0</v>
      </c>
      <c r="BD552" s="51">
        <v>0.2</v>
      </c>
      <c r="BE552" s="127">
        <f t="shared" si="113"/>
        <v>1705.2</v>
      </c>
      <c r="BF552" s="150"/>
      <c r="BG552" s="151">
        <f t="shared" si="114"/>
        <v>2618.8</v>
      </c>
      <c r="BH552" s="53">
        <f t="shared" si="52"/>
        <v>2180.8</v>
      </c>
      <c r="BI552" s="153">
        <f t="shared" si="115"/>
        <v>0.307154586</v>
      </c>
      <c r="BJ552" s="47">
        <f t="shared" si="54"/>
        <v>0.2557823129</v>
      </c>
      <c r="BK552" s="55">
        <f t="shared" si="55"/>
        <v>0.54</v>
      </c>
      <c r="BL552" s="56">
        <f t="shared" si="56"/>
        <v>9470</v>
      </c>
      <c r="BM552" s="57">
        <f t="shared" si="57"/>
        <v>0.310031679</v>
      </c>
      <c r="BN552" s="46">
        <f t="shared" si="58"/>
        <v>96</v>
      </c>
      <c r="BO552" s="46">
        <v>25.0</v>
      </c>
      <c r="BP552" s="46">
        <v>7.0</v>
      </c>
      <c r="BQ552" s="47">
        <v>1.25</v>
      </c>
      <c r="BR552" s="46">
        <f t="shared" si="59"/>
        <v>862.5</v>
      </c>
      <c r="BS552" s="46">
        <f t="shared" si="60"/>
        <v>791.5</v>
      </c>
      <c r="BT552" s="46" t="s">
        <v>196</v>
      </c>
      <c r="BU552" s="65"/>
      <c r="BV552" s="59"/>
      <c r="BW552" s="59"/>
      <c r="BX552" s="60"/>
      <c r="BY552" s="61" t="str">
        <f t="shared" si="116"/>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BZ552" s="66" t="s">
        <v>4764</v>
      </c>
      <c r="CA552" s="59" t="s">
        <v>4765</v>
      </c>
      <c r="CB552" s="62"/>
      <c r="CC552" s="59"/>
    </row>
    <row r="553" ht="30.0" customHeight="1">
      <c r="A553" s="271" t="s">
        <v>2300</v>
      </c>
      <c r="B553" s="94" t="s">
        <v>4766</v>
      </c>
      <c r="C553" s="95" t="s">
        <v>1407</v>
      </c>
      <c r="D553" s="96">
        <f>IF(C553="",1,0)</f>
        <v>0</v>
      </c>
      <c r="E553" s="97" t="s">
        <v>4767</v>
      </c>
      <c r="F553" s="270" t="s">
        <v>4768</v>
      </c>
      <c r="G553" s="272" t="s">
        <v>4769</v>
      </c>
      <c r="H553" s="33">
        <v>17000.0</v>
      </c>
      <c r="I553" s="34">
        <v>0.32999999999999996</v>
      </c>
      <c r="J553" s="35">
        <f t="shared" si="112"/>
        <v>11390</v>
      </c>
      <c r="K553" s="22" t="s">
        <v>4770</v>
      </c>
      <c r="L553" s="22" t="s">
        <v>4425</v>
      </c>
      <c r="M553" s="22" t="s">
        <v>4425</v>
      </c>
      <c r="N553" s="37" t="s">
        <v>584</v>
      </c>
      <c r="O553" s="72">
        <v>4750.0</v>
      </c>
      <c r="P553" s="72">
        <v>400.0</v>
      </c>
      <c r="Q553" s="72">
        <v>400.0</v>
      </c>
      <c r="R553" s="72">
        <v>600.0</v>
      </c>
      <c r="S553" s="70" t="s">
        <v>4771</v>
      </c>
      <c r="T553" s="70" t="s">
        <v>4679</v>
      </c>
      <c r="U553" s="38" t="s">
        <v>4680</v>
      </c>
      <c r="V553" s="38" t="s">
        <v>4681</v>
      </c>
      <c r="W553" s="38" t="s">
        <v>589</v>
      </c>
      <c r="X553" s="38">
        <v>270.0</v>
      </c>
      <c r="Y553" s="40">
        <v>10.0</v>
      </c>
      <c r="Z553" s="40">
        <v>1.5</v>
      </c>
      <c r="AA553" s="38" t="s">
        <v>92</v>
      </c>
      <c r="AB553" s="38" t="s">
        <v>93</v>
      </c>
      <c r="AC553" s="107" t="str">
        <f t="shared" si="97"/>
        <v>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v>
      </c>
      <c r="AD553" s="38" t="s">
        <v>95</v>
      </c>
      <c r="AE553" s="75" t="s">
        <v>4682</v>
      </c>
      <c r="AF553" s="70" t="s">
        <v>4683</v>
      </c>
      <c r="AG553" s="38" t="s">
        <v>98</v>
      </c>
      <c r="AH553" s="38" t="s">
        <v>99</v>
      </c>
      <c r="AI553" s="44" t="s">
        <v>100</v>
      </c>
      <c r="AJ553" s="44">
        <v>0.0</v>
      </c>
      <c r="AK553" s="63" t="str">
        <f t="shared" si="94"/>
        <v>https://getfile.dokpub.com/yandex/get/https://disk.yandex.ru/d/_1_bgmlyqNOyOw/v1.mp4</v>
      </c>
      <c r="AL553" s="46" t="s">
        <v>786</v>
      </c>
      <c r="AM553" s="46" t="s">
        <v>103</v>
      </c>
      <c r="AN553" s="46" t="s">
        <v>104</v>
      </c>
      <c r="AO553" s="46" t="s">
        <v>105</v>
      </c>
      <c r="AP553" s="46" t="s">
        <v>106</v>
      </c>
      <c r="AQ553" s="46">
        <f t="shared" si="48"/>
        <v>12920</v>
      </c>
      <c r="AR553" s="47">
        <f t="shared" si="49"/>
        <v>0.24</v>
      </c>
      <c r="AS553" s="46" t="s">
        <v>107</v>
      </c>
      <c r="AT553" s="46" t="s">
        <v>108</v>
      </c>
      <c r="AU553" s="46" t="s">
        <v>109</v>
      </c>
      <c r="AV553" s="46" t="s">
        <v>110</v>
      </c>
      <c r="AW553" s="46" t="s">
        <v>786</v>
      </c>
      <c r="AX553" s="48" t="s">
        <v>155</v>
      </c>
      <c r="AY553" s="49">
        <v>1514.0</v>
      </c>
      <c r="AZ553" s="49">
        <v>2099.0</v>
      </c>
      <c r="BA553" s="264">
        <f>BA545*10</f>
        <v>4080</v>
      </c>
      <c r="BB553" s="265">
        <v>100.0</v>
      </c>
      <c r="BC553" s="265">
        <v>100.0</v>
      </c>
      <c r="BD553" s="51">
        <v>0.2</v>
      </c>
      <c r="BE553" s="228">
        <f t="shared" si="113"/>
        <v>2278</v>
      </c>
      <c r="BF553" s="229"/>
      <c r="BG553" s="230">
        <f t="shared" si="114"/>
        <v>3318</v>
      </c>
      <c r="BH553" s="53">
        <f t="shared" si="52"/>
        <v>2733</v>
      </c>
      <c r="BI553" s="47">
        <f t="shared" si="115"/>
        <v>0.2913081651</v>
      </c>
      <c r="BJ553" s="47">
        <f t="shared" si="54"/>
        <v>0.2399473222</v>
      </c>
      <c r="BK553" s="55">
        <f t="shared" si="55"/>
        <v>0.24</v>
      </c>
      <c r="BL553" s="56">
        <f t="shared" si="56"/>
        <v>12920</v>
      </c>
      <c r="BM553" s="57">
        <f t="shared" si="57"/>
        <v>0.3062693498</v>
      </c>
      <c r="BN553" s="46">
        <f t="shared" si="58"/>
        <v>96</v>
      </c>
      <c r="BO553" s="46">
        <v>25.0</v>
      </c>
      <c r="BP553" s="46">
        <v>7.0</v>
      </c>
      <c r="BQ553" s="47">
        <v>1.25</v>
      </c>
      <c r="BR553" s="46">
        <f t="shared" si="59"/>
        <v>862.5</v>
      </c>
      <c r="BS553" s="46">
        <f t="shared" si="60"/>
        <v>1236.5</v>
      </c>
      <c r="BT553" s="46" t="s">
        <v>2447</v>
      </c>
      <c r="BU553" s="65"/>
      <c r="BV553" s="59"/>
      <c r="BW553" s="59"/>
      <c r="BX553" s="60"/>
      <c r="BY553" s="61"/>
      <c r="BZ553" s="66"/>
      <c r="CA553" s="59" t="s">
        <v>4772</v>
      </c>
      <c r="CB553" s="62"/>
      <c r="CC553" s="59"/>
    </row>
    <row r="554" ht="30.0" customHeight="1">
      <c r="A554" s="77"/>
      <c r="B554" s="157" t="s">
        <v>4773</v>
      </c>
      <c r="C554" s="28" t="str">
        <f>IF(C556 = "стоп", "стоп" , "")</f>
        <v>стоп</v>
      </c>
      <c r="D554" s="29">
        <f t="shared" ref="D554:D612" si="117">IF(C554="",50,0)</f>
        <v>0</v>
      </c>
      <c r="E554" s="30" t="s">
        <v>4774</v>
      </c>
      <c r="F554" s="140" t="s">
        <v>4775</v>
      </c>
      <c r="G554" s="105" t="s">
        <v>4776</v>
      </c>
      <c r="H554" s="33">
        <v>700.0</v>
      </c>
      <c r="I554" s="34">
        <v>0.35</v>
      </c>
      <c r="J554" s="35">
        <f t="shared" si="112"/>
        <v>455</v>
      </c>
      <c r="K554" s="22" t="s">
        <v>4777</v>
      </c>
      <c r="L554" s="22" t="s">
        <v>4425</v>
      </c>
      <c r="M554" s="22" t="s">
        <v>4425</v>
      </c>
      <c r="N554" s="37" t="s">
        <v>85</v>
      </c>
      <c r="O554" s="38">
        <v>200.0</v>
      </c>
      <c r="P554" s="38">
        <v>130.0</v>
      </c>
      <c r="Q554" s="38">
        <v>90.0</v>
      </c>
      <c r="R554" s="38">
        <v>150.0</v>
      </c>
      <c r="S554" s="70" t="s">
        <v>4778</v>
      </c>
      <c r="T554" s="70" t="s">
        <v>4779</v>
      </c>
      <c r="U554" s="38" t="s">
        <v>4780</v>
      </c>
      <c r="V554" s="38" t="s">
        <v>2238</v>
      </c>
      <c r="W554" s="38" t="s">
        <v>491</v>
      </c>
      <c r="X554" s="38">
        <v>405.0</v>
      </c>
      <c r="Y554" s="40" t="s">
        <v>91</v>
      </c>
      <c r="Z554" s="40" t="s">
        <v>91</v>
      </c>
      <c r="AA554" s="38" t="s">
        <v>92</v>
      </c>
      <c r="AB554" s="38" t="s">
        <v>93</v>
      </c>
      <c r="AC554" s="107" t="str">
        <f t="shared" si="97"/>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AD554" s="38" t="s">
        <v>95</v>
      </c>
      <c r="AE554" s="75" t="s">
        <v>4781</v>
      </c>
      <c r="AF554" s="70" t="s">
        <v>4782</v>
      </c>
      <c r="AG554" s="38" t="s">
        <v>98</v>
      </c>
      <c r="AH554" s="38" t="s">
        <v>99</v>
      </c>
      <c r="AI554" s="44" t="s">
        <v>100</v>
      </c>
      <c r="AJ554" s="44">
        <v>0.0</v>
      </c>
      <c r="AK554" s="63" t="str">
        <f t="shared" si="94"/>
        <v>https://getfile.dokpub.com/yandex/get/https://disk.yandex.ru/d/U4x8H98VqwWw4w/v1.mp4</v>
      </c>
      <c r="AL554" s="46" t="s">
        <v>102</v>
      </c>
      <c r="AM554" s="46" t="s">
        <v>103</v>
      </c>
      <c r="AN554" s="46" t="s">
        <v>104</v>
      </c>
      <c r="AO554" s="46" t="s">
        <v>105</v>
      </c>
      <c r="AP554" s="46" t="s">
        <v>106</v>
      </c>
      <c r="AQ554" s="46">
        <f t="shared" si="48"/>
        <v>560</v>
      </c>
      <c r="AR554" s="47">
        <f t="shared" si="49"/>
        <v>0.2</v>
      </c>
      <c r="AS554" s="46" t="s">
        <v>107</v>
      </c>
      <c r="AT554" s="46" t="s">
        <v>108</v>
      </c>
      <c r="AU554" s="46" t="s">
        <v>109</v>
      </c>
      <c r="AV554" s="46" t="s">
        <v>110</v>
      </c>
      <c r="AW554" s="46" t="s">
        <v>111</v>
      </c>
      <c r="AX554" s="48" t="s">
        <v>112</v>
      </c>
      <c r="AY554" s="49">
        <v>85.0</v>
      </c>
      <c r="AZ554" s="49">
        <v>142.0</v>
      </c>
      <c r="BA554" s="86">
        <f>IFERROR(__xludf.DUMMYFUNCTION("IMPORTRANGE(""https://docs.google.com/spreadsheets/d/1K9FdSDDcIaIccULM3XeD8ehMwbjQB3kapl3RppOhYx4/edit?usp=sharing"",""D81"")"),125.0)</f>
        <v>125</v>
      </c>
      <c r="BB554" s="262">
        <v>10.0</v>
      </c>
      <c r="BC554" s="262">
        <v>10.0</v>
      </c>
      <c r="BD554" s="51">
        <v>0.2</v>
      </c>
      <c r="BE554" s="123">
        <f t="shared" si="113"/>
        <v>91</v>
      </c>
      <c r="BF554" s="147"/>
      <c r="BG554" s="148">
        <f t="shared" si="114"/>
        <v>134</v>
      </c>
      <c r="BH554" s="53">
        <f t="shared" si="52"/>
        <v>77</v>
      </c>
      <c r="BI554" s="222">
        <f t="shared" si="115"/>
        <v>0.2945054945</v>
      </c>
      <c r="BJ554" s="47">
        <f t="shared" si="54"/>
        <v>0.1692307692</v>
      </c>
      <c r="BK554" s="55">
        <f t="shared" si="55"/>
        <v>0.2</v>
      </c>
      <c r="BL554" s="56">
        <f t="shared" si="56"/>
        <v>564</v>
      </c>
      <c r="BM554" s="57">
        <f t="shared" si="57"/>
        <v>0.2911347518</v>
      </c>
      <c r="BN554" s="46">
        <f t="shared" si="58"/>
        <v>1.755</v>
      </c>
      <c r="BO554" s="46">
        <v>25.0</v>
      </c>
      <c r="BP554" s="46">
        <v>7.0</v>
      </c>
      <c r="BQ554" s="47">
        <v>1.25</v>
      </c>
      <c r="BR554" s="46">
        <f t="shared" si="59"/>
        <v>40</v>
      </c>
      <c r="BS554" s="46">
        <f t="shared" si="60"/>
        <v>102</v>
      </c>
      <c r="BT554" s="46" t="s">
        <v>113</v>
      </c>
      <c r="BU554" s="124"/>
      <c r="BV554" s="125" t="str">
        <f>IFERROR(__xludf.DUMMYFUNCTION("IMPORTRANGE(""https://docs.google.com/spreadsheets/d/1K9FdSDDcIaIccULM3XeD8ehMwbjQB3kapl3RppOhYx4/edit?usp=sharing"",""B81"")"),"ИД-200 РФ (Олдос)")</f>
        <v>ИД-200 РФ (Олдос)</v>
      </c>
      <c r="BW554" s="59" t="s">
        <v>4783</v>
      </c>
      <c r="BX554" s="60"/>
      <c r="BY554" s="61" t="str">
        <f t="shared" ref="BY554:BY575" si="118">"https://getfile.dokpub.com/yandex/get/"&amp;S554&amp;"/1.jpg"&amp;", "&amp;"https://getfile.dokpub.com/yandex/get/"&amp;S554&amp;"/2.jpg"&amp;", "&amp;"https://getfile.dokpub.com/yandex/get/"&amp;S554&amp;"/3.jpg"&amp;", "&amp;"https://getfile.dokpub.com/yandex/get/"&amp;S554&amp;"/4.jpg"&amp;", "&amp;"https://getfile.dokpub.com/yandex/get/"&amp;S554&amp;"/5.jpg"</f>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BZ554" s="66" t="s">
        <v>4784</v>
      </c>
      <c r="CA554" s="59"/>
      <c r="CB554" s="62"/>
      <c r="CC554" s="59"/>
    </row>
    <row r="555" ht="30.0" customHeight="1">
      <c r="A555" s="77"/>
      <c r="B555" s="157" t="s">
        <v>4785</v>
      </c>
      <c r="C555" s="28" t="str">
        <f>IF(C556 = "стоп", "стоп" , "")</f>
        <v>стоп</v>
      </c>
      <c r="D555" s="29">
        <f t="shared" si="117"/>
        <v>0</v>
      </c>
      <c r="E555" s="30" t="s">
        <v>4786</v>
      </c>
      <c r="F555" s="140" t="s">
        <v>4787</v>
      </c>
      <c r="G555" s="105" t="s">
        <v>4788</v>
      </c>
      <c r="H555" s="33">
        <v>1100.0</v>
      </c>
      <c r="I555" s="34">
        <v>0.33999999999999997</v>
      </c>
      <c r="J555" s="35">
        <f t="shared" si="112"/>
        <v>726</v>
      </c>
      <c r="K555" s="22" t="s">
        <v>4789</v>
      </c>
      <c r="L555" s="22" t="s">
        <v>4425</v>
      </c>
      <c r="M555" s="22" t="s">
        <v>4425</v>
      </c>
      <c r="N555" s="37" t="s">
        <v>85</v>
      </c>
      <c r="O555" s="38">
        <v>220.0</v>
      </c>
      <c r="P555" s="38">
        <v>150.0</v>
      </c>
      <c r="Q555" s="38">
        <v>100.0</v>
      </c>
      <c r="R555" s="38">
        <v>260.0</v>
      </c>
      <c r="S555" s="70" t="s">
        <v>4790</v>
      </c>
      <c r="T555" s="70" t="s">
        <v>4779</v>
      </c>
      <c r="U555" s="38" t="s">
        <v>4780</v>
      </c>
      <c r="V555" s="38" t="s">
        <v>2238</v>
      </c>
      <c r="W555" s="38" t="s">
        <v>491</v>
      </c>
      <c r="X555" s="38">
        <v>405.0</v>
      </c>
      <c r="Y555" s="40" t="s">
        <v>91</v>
      </c>
      <c r="Z555" s="38">
        <v>1.0</v>
      </c>
      <c r="AA555" s="38" t="s">
        <v>92</v>
      </c>
      <c r="AB555" s="38" t="s">
        <v>93</v>
      </c>
      <c r="AC555" s="107" t="str">
        <f t="shared" si="97"/>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AD555" s="38" t="s">
        <v>95</v>
      </c>
      <c r="AE555" s="75" t="s">
        <v>4781</v>
      </c>
      <c r="AF555" s="70" t="s">
        <v>4782</v>
      </c>
      <c r="AG555" s="38" t="s">
        <v>98</v>
      </c>
      <c r="AH555" s="38" t="s">
        <v>99</v>
      </c>
      <c r="AI555" s="44" t="s">
        <v>100</v>
      </c>
      <c r="AJ555" s="44">
        <v>0.0</v>
      </c>
      <c r="AK555" s="63" t="str">
        <f t="shared" si="94"/>
        <v>https://getfile.dokpub.com/yandex/get/https://disk.yandex.ru/d/U4x8H98VqwWw4w/v1.mp4</v>
      </c>
      <c r="AL555" s="46" t="s">
        <v>102</v>
      </c>
      <c r="AM555" s="46" t="s">
        <v>103</v>
      </c>
      <c r="AN555" s="46" t="s">
        <v>104</v>
      </c>
      <c r="AO555" s="46" t="s">
        <v>105</v>
      </c>
      <c r="AP555" s="46" t="s">
        <v>106</v>
      </c>
      <c r="AQ555" s="46">
        <f t="shared" si="48"/>
        <v>858</v>
      </c>
      <c r="AR555" s="47">
        <f t="shared" si="49"/>
        <v>0.22</v>
      </c>
      <c r="AS555" s="46" t="s">
        <v>107</v>
      </c>
      <c r="AT555" s="46" t="s">
        <v>108</v>
      </c>
      <c r="AU555" s="46" t="s">
        <v>109</v>
      </c>
      <c r="AV555" s="46" t="s">
        <v>110</v>
      </c>
      <c r="AW555" s="46" t="s">
        <v>111</v>
      </c>
      <c r="AX555" s="48" t="s">
        <v>112</v>
      </c>
      <c r="AY555" s="49">
        <v>103.0</v>
      </c>
      <c r="AZ555" s="49">
        <v>163.0</v>
      </c>
      <c r="BA555" s="126">
        <f>BA554*2</f>
        <v>250</v>
      </c>
      <c r="BB555" s="263">
        <v>10.0</v>
      </c>
      <c r="BC555" s="263">
        <v>10.0</v>
      </c>
      <c r="BD555" s="51">
        <v>0.2</v>
      </c>
      <c r="BE555" s="127">
        <f t="shared" si="113"/>
        <v>145.2</v>
      </c>
      <c r="BF555" s="150"/>
      <c r="BG555" s="151">
        <f t="shared" si="114"/>
        <v>207.8</v>
      </c>
      <c r="BH555" s="53">
        <f t="shared" si="52"/>
        <v>147.8</v>
      </c>
      <c r="BI555" s="153">
        <f t="shared" si="115"/>
        <v>0.2862258953</v>
      </c>
      <c r="BJ555" s="47">
        <f t="shared" si="54"/>
        <v>0.2035812672</v>
      </c>
      <c r="BK555" s="55">
        <f t="shared" si="55"/>
        <v>0.22</v>
      </c>
      <c r="BL555" s="56">
        <f t="shared" si="56"/>
        <v>862</v>
      </c>
      <c r="BM555" s="57">
        <f t="shared" si="57"/>
        <v>0.2976798144</v>
      </c>
      <c r="BN555" s="46">
        <f t="shared" si="58"/>
        <v>3.9</v>
      </c>
      <c r="BO555" s="46">
        <v>25.0</v>
      </c>
      <c r="BP555" s="46">
        <v>7.0</v>
      </c>
      <c r="BQ555" s="47">
        <v>1.25</v>
      </c>
      <c r="BR555" s="46">
        <f t="shared" si="59"/>
        <v>57.5</v>
      </c>
      <c r="BS555" s="46">
        <f t="shared" si="60"/>
        <v>105.5</v>
      </c>
      <c r="BT555" s="46" t="s">
        <v>122</v>
      </c>
      <c r="BU555" s="65"/>
      <c r="BV555" s="59"/>
      <c r="BW555" s="59"/>
      <c r="BX555" s="60"/>
      <c r="BY555" s="61" t="str">
        <f t="shared" si="118"/>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BZ555" s="66" t="s">
        <v>4791</v>
      </c>
      <c r="CA555" s="59" t="s">
        <v>4792</v>
      </c>
      <c r="CB555" s="62"/>
      <c r="CC555" s="59"/>
    </row>
    <row r="556" ht="30.0" customHeight="1">
      <c r="A556" s="77"/>
      <c r="B556" s="157" t="s">
        <v>4793</v>
      </c>
      <c r="C556" s="68" t="str">
        <f>IF('Стоп-лист'!D$21 = "стоп", "стоп" , "")</f>
        <v>стоп</v>
      </c>
      <c r="D556" s="29">
        <f t="shared" si="117"/>
        <v>0</v>
      </c>
      <c r="E556" s="30" t="s">
        <v>4794</v>
      </c>
      <c r="F556" s="140" t="s">
        <v>4795</v>
      </c>
      <c r="G556" s="105" t="s">
        <v>4796</v>
      </c>
      <c r="H556" s="33">
        <v>1600.0</v>
      </c>
      <c r="I556" s="34">
        <v>0.35</v>
      </c>
      <c r="J556" s="35">
        <f t="shared" si="112"/>
        <v>1040</v>
      </c>
      <c r="K556" s="22" t="s">
        <v>4797</v>
      </c>
      <c r="L556" s="22" t="s">
        <v>4425</v>
      </c>
      <c r="M556" s="22" t="s">
        <v>4425</v>
      </c>
      <c r="N556" s="37" t="s">
        <v>85</v>
      </c>
      <c r="O556" s="38">
        <v>360.0</v>
      </c>
      <c r="P556" s="38">
        <v>200.0</v>
      </c>
      <c r="Q556" s="38">
        <v>100.0</v>
      </c>
      <c r="R556" s="38">
        <v>220.0</v>
      </c>
      <c r="S556" s="70" t="s">
        <v>4798</v>
      </c>
      <c r="T556" s="70" t="s">
        <v>4779</v>
      </c>
      <c r="U556" s="38" t="s">
        <v>4780</v>
      </c>
      <c r="V556" s="38" t="s">
        <v>2238</v>
      </c>
      <c r="W556" s="38" t="s">
        <v>491</v>
      </c>
      <c r="X556" s="38">
        <v>405.0</v>
      </c>
      <c r="Y556" s="40" t="s">
        <v>91</v>
      </c>
      <c r="Z556" s="40">
        <v>1.5</v>
      </c>
      <c r="AA556" s="38" t="s">
        <v>92</v>
      </c>
      <c r="AB556" s="38" t="s">
        <v>93</v>
      </c>
      <c r="AC556" s="107" t="str">
        <f t="shared" si="97"/>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AD556" s="38" t="s">
        <v>95</v>
      </c>
      <c r="AE556" s="75" t="s">
        <v>4781</v>
      </c>
      <c r="AF556" s="70" t="s">
        <v>4782</v>
      </c>
      <c r="AG556" s="38" t="s">
        <v>98</v>
      </c>
      <c r="AH556" s="38" t="s">
        <v>99</v>
      </c>
      <c r="AI556" s="44" t="s">
        <v>100</v>
      </c>
      <c r="AJ556" s="44">
        <v>0.0</v>
      </c>
      <c r="AK556" s="63" t="str">
        <f t="shared" si="94"/>
        <v>https://getfile.dokpub.com/yandex/get/https://disk.yandex.ru/d/U4x8H98VqwWw4w/v1.mp4</v>
      </c>
      <c r="AL556" s="46" t="s">
        <v>102</v>
      </c>
      <c r="AM556" s="46" t="s">
        <v>103</v>
      </c>
      <c r="AN556" s="46" t="s">
        <v>104</v>
      </c>
      <c r="AO556" s="46" t="s">
        <v>105</v>
      </c>
      <c r="AP556" s="46" t="s">
        <v>106</v>
      </c>
      <c r="AQ556" s="46">
        <f t="shared" si="48"/>
        <v>1184</v>
      </c>
      <c r="AR556" s="47">
        <f t="shared" si="49"/>
        <v>0.26</v>
      </c>
      <c r="AS556" s="46" t="s">
        <v>107</v>
      </c>
      <c r="AT556" s="46" t="s">
        <v>108</v>
      </c>
      <c r="AU556" s="46" t="s">
        <v>109</v>
      </c>
      <c r="AV556" s="46" t="s">
        <v>110</v>
      </c>
      <c r="AW556" s="46" t="s">
        <v>111</v>
      </c>
      <c r="AX556" s="48" t="s">
        <v>112</v>
      </c>
      <c r="AY556" s="49">
        <v>122.0</v>
      </c>
      <c r="AZ556" s="49">
        <v>186.0</v>
      </c>
      <c r="BA556" s="126">
        <f>BA554*3</f>
        <v>375</v>
      </c>
      <c r="BB556" s="263">
        <v>15.0</v>
      </c>
      <c r="BC556" s="263">
        <v>15.0</v>
      </c>
      <c r="BD556" s="51">
        <v>0.2</v>
      </c>
      <c r="BE556" s="127">
        <f t="shared" si="113"/>
        <v>208</v>
      </c>
      <c r="BF556" s="150"/>
      <c r="BG556" s="151">
        <f t="shared" si="114"/>
        <v>305</v>
      </c>
      <c r="BH556" s="53">
        <f t="shared" si="52"/>
        <v>241</v>
      </c>
      <c r="BI556" s="153">
        <f t="shared" si="115"/>
        <v>0.2932692308</v>
      </c>
      <c r="BJ556" s="47">
        <f t="shared" si="54"/>
        <v>0.2317307692</v>
      </c>
      <c r="BK556" s="55">
        <f t="shared" si="55"/>
        <v>0.26</v>
      </c>
      <c r="BL556" s="56">
        <f t="shared" si="56"/>
        <v>1192</v>
      </c>
      <c r="BM556" s="57">
        <f t="shared" si="57"/>
        <v>0.3041946309</v>
      </c>
      <c r="BN556" s="46">
        <f t="shared" si="58"/>
        <v>4.4</v>
      </c>
      <c r="BO556" s="46">
        <v>25.0</v>
      </c>
      <c r="BP556" s="46">
        <v>7.0</v>
      </c>
      <c r="BQ556" s="47">
        <v>1.25</v>
      </c>
      <c r="BR556" s="46">
        <f t="shared" si="59"/>
        <v>66.25</v>
      </c>
      <c r="BS556" s="46">
        <f t="shared" si="60"/>
        <v>119.75</v>
      </c>
      <c r="BT556" s="46" t="s">
        <v>131</v>
      </c>
      <c r="BU556" s="65"/>
      <c r="BV556" s="59"/>
      <c r="BW556" s="59"/>
      <c r="BX556" s="60"/>
      <c r="BY556" s="61" t="str">
        <f t="shared" si="118"/>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BZ556" s="66" t="s">
        <v>4799</v>
      </c>
      <c r="CA556" s="59" t="s">
        <v>4800</v>
      </c>
      <c r="CB556" s="62"/>
      <c r="CC556" s="59"/>
    </row>
    <row r="557" ht="30.0" customHeight="1">
      <c r="A557" s="77"/>
      <c r="B557" s="157" t="s">
        <v>4801</v>
      </c>
      <c r="C557" s="68" t="str">
        <f>IF('Стоп-лист'!C$21 = "стоп", "стоп" , "")</f>
        <v>стоп</v>
      </c>
      <c r="D557" s="29">
        <f t="shared" si="117"/>
        <v>0</v>
      </c>
      <c r="E557" s="30" t="s">
        <v>4802</v>
      </c>
      <c r="F557" s="140" t="s">
        <v>4803</v>
      </c>
      <c r="G557" s="105" t="s">
        <v>4804</v>
      </c>
      <c r="H557" s="33">
        <v>2900.0</v>
      </c>
      <c r="I557" s="34">
        <v>0.31999999999999995</v>
      </c>
      <c r="J557" s="35">
        <f t="shared" si="112"/>
        <v>1972</v>
      </c>
      <c r="K557" s="22" t="s">
        <v>4805</v>
      </c>
      <c r="L557" s="22" t="s">
        <v>4425</v>
      </c>
      <c r="M557" s="22" t="s">
        <v>4425</v>
      </c>
      <c r="N557" s="37" t="s">
        <v>85</v>
      </c>
      <c r="O557" s="38">
        <v>700.0</v>
      </c>
      <c r="P557" s="38">
        <v>260.0</v>
      </c>
      <c r="Q557" s="38">
        <v>130.0</v>
      </c>
      <c r="R557" s="38">
        <v>290.0</v>
      </c>
      <c r="S557" s="70" t="s">
        <v>4806</v>
      </c>
      <c r="T557" s="70" t="s">
        <v>4779</v>
      </c>
      <c r="U557" s="38" t="s">
        <v>4780</v>
      </c>
      <c r="V557" s="38" t="s">
        <v>2238</v>
      </c>
      <c r="W557" s="38" t="s">
        <v>491</v>
      </c>
      <c r="X557" s="38">
        <v>405.0</v>
      </c>
      <c r="Y557" s="40">
        <v>1.0</v>
      </c>
      <c r="Z557" s="40">
        <v>1.5</v>
      </c>
      <c r="AA557" s="38" t="s">
        <v>92</v>
      </c>
      <c r="AB557" s="38" t="s">
        <v>93</v>
      </c>
      <c r="AC557" s="107" t="str">
        <f t="shared" si="97"/>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AD557" s="38" t="s">
        <v>95</v>
      </c>
      <c r="AE557" s="75" t="s">
        <v>4781</v>
      </c>
      <c r="AF557" s="70" t="s">
        <v>4782</v>
      </c>
      <c r="AG557" s="38" t="s">
        <v>98</v>
      </c>
      <c r="AH557" s="38" t="s">
        <v>99</v>
      </c>
      <c r="AI557" s="44" t="s">
        <v>100</v>
      </c>
      <c r="AJ557" s="44">
        <v>0.0</v>
      </c>
      <c r="AK557" s="63" t="str">
        <f t="shared" si="94"/>
        <v>https://getfile.dokpub.com/yandex/get/https://disk.yandex.ru/d/U4x8H98VqwWw4w/v1.mp4</v>
      </c>
      <c r="AL557" s="46" t="s">
        <v>102</v>
      </c>
      <c r="AM557" s="46" t="s">
        <v>103</v>
      </c>
      <c r="AN557" s="46" t="s">
        <v>104</v>
      </c>
      <c r="AO557" s="46" t="s">
        <v>105</v>
      </c>
      <c r="AP557" s="46" t="s">
        <v>106</v>
      </c>
      <c r="AQ557" s="46">
        <f t="shared" si="48"/>
        <v>2204</v>
      </c>
      <c r="AR557" s="47">
        <f t="shared" si="49"/>
        <v>0.24</v>
      </c>
      <c r="AS557" s="46" t="s">
        <v>107</v>
      </c>
      <c r="AT557" s="46" t="s">
        <v>108</v>
      </c>
      <c r="AU557" s="46" t="s">
        <v>109</v>
      </c>
      <c r="AV557" s="46" t="s">
        <v>110</v>
      </c>
      <c r="AW557" s="46" t="s">
        <v>111</v>
      </c>
      <c r="AX557" s="48" t="s">
        <v>112</v>
      </c>
      <c r="AY557" s="49">
        <v>213.0</v>
      </c>
      <c r="AZ557" s="49">
        <v>301.0</v>
      </c>
      <c r="BA557" s="126">
        <f>BA556*2</f>
        <v>750</v>
      </c>
      <c r="BB557" s="263">
        <v>20.0</v>
      </c>
      <c r="BC557" s="263">
        <v>20.0</v>
      </c>
      <c r="BD557" s="51">
        <v>0.2</v>
      </c>
      <c r="BE557" s="127">
        <f t="shared" si="113"/>
        <v>394.4</v>
      </c>
      <c r="BF557" s="150"/>
      <c r="BG557" s="151">
        <f t="shared" si="114"/>
        <v>574.6</v>
      </c>
      <c r="BH557" s="53">
        <f t="shared" si="52"/>
        <v>486.6</v>
      </c>
      <c r="BI557" s="153">
        <f t="shared" si="115"/>
        <v>0.2913793103</v>
      </c>
      <c r="BJ557" s="47">
        <f t="shared" si="54"/>
        <v>0.2467545639</v>
      </c>
      <c r="BK557" s="55">
        <f t="shared" si="55"/>
        <v>0.24</v>
      </c>
      <c r="BL557" s="56">
        <f t="shared" si="56"/>
        <v>2217</v>
      </c>
      <c r="BM557" s="57">
        <f t="shared" si="57"/>
        <v>0.3078935498</v>
      </c>
      <c r="BN557" s="46">
        <f t="shared" si="58"/>
        <v>9.802</v>
      </c>
      <c r="BO557" s="46">
        <v>25.0</v>
      </c>
      <c r="BP557" s="46">
        <v>7.0</v>
      </c>
      <c r="BQ557" s="47">
        <v>1.25</v>
      </c>
      <c r="BR557" s="46">
        <f t="shared" si="59"/>
        <v>110</v>
      </c>
      <c r="BS557" s="46">
        <f t="shared" si="60"/>
        <v>191</v>
      </c>
      <c r="BT557" s="46" t="s">
        <v>139</v>
      </c>
      <c r="BU557" s="65"/>
      <c r="BV557" s="59"/>
      <c r="BW557" s="59"/>
      <c r="BX557" s="60"/>
      <c r="BY557" s="61" t="str">
        <f t="shared" si="118"/>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BZ557" s="66" t="s">
        <v>4807</v>
      </c>
      <c r="CA557" s="59" t="s">
        <v>4808</v>
      </c>
      <c r="CB557" s="62"/>
      <c r="CC557" s="59"/>
    </row>
    <row r="558" ht="30.0" customHeight="1">
      <c r="A558" s="77"/>
      <c r="B558" s="157" t="s">
        <v>4809</v>
      </c>
      <c r="C558" s="68" t="str">
        <f>IF('Стоп-лист'!C$21 = "стоп", "стоп" , "")</f>
        <v>стоп</v>
      </c>
      <c r="D558" s="29">
        <f t="shared" si="117"/>
        <v>0</v>
      </c>
      <c r="E558" s="30" t="s">
        <v>4810</v>
      </c>
      <c r="F558" s="140" t="s">
        <v>4811</v>
      </c>
      <c r="G558" s="105" t="s">
        <v>4812</v>
      </c>
      <c r="H558" s="33">
        <v>4300.0</v>
      </c>
      <c r="I558" s="34">
        <v>0.31000000000000005</v>
      </c>
      <c r="J558" s="35">
        <f t="shared" si="112"/>
        <v>2967</v>
      </c>
      <c r="K558" s="22" t="s">
        <v>4813</v>
      </c>
      <c r="L558" s="22" t="s">
        <v>4425</v>
      </c>
      <c r="M558" s="22" t="s">
        <v>4425</v>
      </c>
      <c r="N558" s="37" t="s">
        <v>85</v>
      </c>
      <c r="O558" s="38">
        <v>940.0</v>
      </c>
      <c r="P558" s="38">
        <v>300.0</v>
      </c>
      <c r="Q558" s="38">
        <v>140.0</v>
      </c>
      <c r="R558" s="38">
        <v>340.0</v>
      </c>
      <c r="S558" s="70" t="s">
        <v>4814</v>
      </c>
      <c r="T558" s="70" t="s">
        <v>4779</v>
      </c>
      <c r="U558" s="38" t="s">
        <v>4780</v>
      </c>
      <c r="V558" s="38" t="s">
        <v>2238</v>
      </c>
      <c r="W558" s="38" t="s">
        <v>491</v>
      </c>
      <c r="X558" s="38">
        <v>405.0</v>
      </c>
      <c r="Y558" s="40">
        <v>1.5</v>
      </c>
      <c r="Z558" s="40">
        <v>1.5</v>
      </c>
      <c r="AA558" s="38" t="s">
        <v>92</v>
      </c>
      <c r="AB558" s="38" t="s">
        <v>93</v>
      </c>
      <c r="AC558" s="107" t="str">
        <f t="shared" si="97"/>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AD558" s="38" t="s">
        <v>95</v>
      </c>
      <c r="AE558" s="75" t="s">
        <v>4781</v>
      </c>
      <c r="AF558" s="70" t="s">
        <v>4782</v>
      </c>
      <c r="AG558" s="38" t="s">
        <v>98</v>
      </c>
      <c r="AH558" s="38" t="s">
        <v>99</v>
      </c>
      <c r="AI558" s="44" t="s">
        <v>100</v>
      </c>
      <c r="AJ558" s="44">
        <v>0.0</v>
      </c>
      <c r="AK558" s="63" t="str">
        <f t="shared" si="94"/>
        <v>https://getfile.dokpub.com/yandex/get/https://disk.yandex.ru/d/U4x8H98VqwWw4w/v1.mp4</v>
      </c>
      <c r="AL558" s="46" t="s">
        <v>102</v>
      </c>
      <c r="AM558" s="46" t="s">
        <v>103</v>
      </c>
      <c r="AN558" s="46" t="s">
        <v>104</v>
      </c>
      <c r="AO558" s="46" t="s">
        <v>105</v>
      </c>
      <c r="AP558" s="46" t="s">
        <v>106</v>
      </c>
      <c r="AQ558" s="46">
        <f t="shared" si="48"/>
        <v>3268</v>
      </c>
      <c r="AR558" s="47">
        <f t="shared" si="49"/>
        <v>0.24</v>
      </c>
      <c r="AS558" s="46" t="s">
        <v>107</v>
      </c>
      <c r="AT558" s="46" t="s">
        <v>108</v>
      </c>
      <c r="AU558" s="46" t="s">
        <v>109</v>
      </c>
      <c r="AV558" s="46" t="s">
        <v>110</v>
      </c>
      <c r="AW558" s="46" t="s">
        <v>111</v>
      </c>
      <c r="AX558" s="48" t="s">
        <v>112</v>
      </c>
      <c r="AY558" s="49">
        <v>320.0</v>
      </c>
      <c r="AZ558" s="49">
        <v>433.0</v>
      </c>
      <c r="BA558" s="126">
        <f>BA556*3</f>
        <v>1125</v>
      </c>
      <c r="BB558" s="263">
        <v>30.0</v>
      </c>
      <c r="BC558" s="263">
        <v>30.0</v>
      </c>
      <c r="BD558" s="51">
        <v>0.2</v>
      </c>
      <c r="BE558" s="127">
        <f t="shared" si="113"/>
        <v>593.4</v>
      </c>
      <c r="BF558" s="273"/>
      <c r="BG558" s="151">
        <f t="shared" si="114"/>
        <v>868.6</v>
      </c>
      <c r="BH558" s="53">
        <f t="shared" si="52"/>
        <v>755.6</v>
      </c>
      <c r="BI558" s="153">
        <f t="shared" si="115"/>
        <v>0.2927536232</v>
      </c>
      <c r="BJ558" s="47">
        <f t="shared" si="54"/>
        <v>0.2546680148</v>
      </c>
      <c r="BK558" s="55">
        <f t="shared" si="55"/>
        <v>0.24</v>
      </c>
      <c r="BL558" s="56">
        <f t="shared" si="56"/>
        <v>3300</v>
      </c>
      <c r="BM558" s="57">
        <f t="shared" si="57"/>
        <v>0.3096969697</v>
      </c>
      <c r="BN558" s="46">
        <f t="shared" si="58"/>
        <v>14.28</v>
      </c>
      <c r="BO558" s="46">
        <v>25.0</v>
      </c>
      <c r="BP558" s="46">
        <v>7.0</v>
      </c>
      <c r="BQ558" s="47">
        <v>1.25</v>
      </c>
      <c r="BR558" s="46">
        <f t="shared" si="59"/>
        <v>153.75</v>
      </c>
      <c r="BS558" s="46">
        <f t="shared" si="60"/>
        <v>279.25</v>
      </c>
      <c r="BT558" s="46" t="s">
        <v>147</v>
      </c>
      <c r="BU558" s="65"/>
      <c r="BV558" s="59"/>
      <c r="BW558" s="59"/>
      <c r="BX558" s="60"/>
      <c r="BY558" s="61" t="str">
        <f t="shared" si="118"/>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BZ558" s="66" t="s">
        <v>4815</v>
      </c>
      <c r="CA558" s="59" t="s">
        <v>4816</v>
      </c>
      <c r="CB558" s="62"/>
      <c r="CC558" s="59"/>
    </row>
    <row r="559" ht="30.0" customHeight="1">
      <c r="A559" s="77"/>
      <c r="B559" s="157" t="s">
        <v>4817</v>
      </c>
      <c r="C559" s="68" t="str">
        <f>IF('Стоп-лист'!C$21 = "стоп", "стоп" , "")</f>
        <v>стоп</v>
      </c>
      <c r="D559" s="29">
        <f t="shared" si="117"/>
        <v>0</v>
      </c>
      <c r="E559" s="30" t="s">
        <v>4818</v>
      </c>
      <c r="F559" s="140" t="s">
        <v>4819</v>
      </c>
      <c r="G559" s="105" t="s">
        <v>4820</v>
      </c>
      <c r="H559" s="33">
        <v>5800.0</v>
      </c>
      <c r="I559" s="34">
        <v>0.30000000000000004</v>
      </c>
      <c r="J559" s="35">
        <f t="shared" si="112"/>
        <v>4060</v>
      </c>
      <c r="K559" s="22" t="s">
        <v>4821</v>
      </c>
      <c r="L559" s="22" t="s">
        <v>4425</v>
      </c>
      <c r="M559" s="22" t="s">
        <v>4425</v>
      </c>
      <c r="N559" s="37" t="s">
        <v>85</v>
      </c>
      <c r="O559" s="38">
        <v>1600.0</v>
      </c>
      <c r="P559" s="38">
        <v>300.0</v>
      </c>
      <c r="Q559" s="38">
        <v>200.0</v>
      </c>
      <c r="R559" s="38">
        <v>500.0</v>
      </c>
      <c r="S559" s="70" t="s">
        <v>4822</v>
      </c>
      <c r="T559" s="70" t="s">
        <v>4779</v>
      </c>
      <c r="U559" s="38" t="s">
        <v>4780</v>
      </c>
      <c r="V559" s="38" t="s">
        <v>2238</v>
      </c>
      <c r="W559" s="38" t="s">
        <v>491</v>
      </c>
      <c r="X559" s="38">
        <v>405.0</v>
      </c>
      <c r="Y559" s="40">
        <v>2.0</v>
      </c>
      <c r="Z559" s="40">
        <v>1.5</v>
      </c>
      <c r="AA559" s="38" t="s">
        <v>92</v>
      </c>
      <c r="AB559" s="38" t="s">
        <v>93</v>
      </c>
      <c r="AC559" s="107" t="str">
        <f t="shared" si="97"/>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AD559" s="38" t="s">
        <v>95</v>
      </c>
      <c r="AE559" s="75" t="s">
        <v>4781</v>
      </c>
      <c r="AF559" s="70" t="s">
        <v>4782</v>
      </c>
      <c r="AG559" s="38" t="s">
        <v>98</v>
      </c>
      <c r="AH559" s="38" t="s">
        <v>99</v>
      </c>
      <c r="AI559" s="44" t="s">
        <v>100</v>
      </c>
      <c r="AJ559" s="44">
        <v>0.0</v>
      </c>
      <c r="AK559" s="63" t="str">
        <f t="shared" si="94"/>
        <v>https://getfile.dokpub.com/yandex/get/https://disk.yandex.ru/d/U4x8H98VqwWw4w/v1.mp4</v>
      </c>
      <c r="AL559" s="46" t="s">
        <v>102</v>
      </c>
      <c r="AM559" s="46" t="s">
        <v>103</v>
      </c>
      <c r="AN559" s="46" t="s">
        <v>104</v>
      </c>
      <c r="AO559" s="46" t="s">
        <v>105</v>
      </c>
      <c r="AP559" s="46" t="s">
        <v>106</v>
      </c>
      <c r="AQ559" s="46">
        <f t="shared" si="48"/>
        <v>4582</v>
      </c>
      <c r="AR559" s="47">
        <f t="shared" si="49"/>
        <v>0.21</v>
      </c>
      <c r="AS559" s="46" t="s">
        <v>107</v>
      </c>
      <c r="AT559" s="46" t="s">
        <v>108</v>
      </c>
      <c r="AU559" s="46" t="s">
        <v>109</v>
      </c>
      <c r="AV559" s="46" t="s">
        <v>110</v>
      </c>
      <c r="AW559" s="46" t="s">
        <v>111</v>
      </c>
      <c r="AX559" s="48" t="s">
        <v>112</v>
      </c>
      <c r="AY559" s="49">
        <v>482.0</v>
      </c>
      <c r="AZ559" s="49">
        <v>651.0</v>
      </c>
      <c r="BA559" s="126">
        <f>BA557*2</f>
        <v>1500</v>
      </c>
      <c r="BB559" s="263">
        <v>30.0</v>
      </c>
      <c r="BC559" s="263">
        <v>80.0</v>
      </c>
      <c r="BD559" s="51">
        <v>0.2</v>
      </c>
      <c r="BE559" s="127">
        <f t="shared" si="113"/>
        <v>812</v>
      </c>
      <c r="BF559" s="150"/>
      <c r="BG559" s="151">
        <f t="shared" si="114"/>
        <v>1156</v>
      </c>
      <c r="BH559" s="53">
        <f t="shared" si="52"/>
        <v>987</v>
      </c>
      <c r="BI559" s="153">
        <f t="shared" si="115"/>
        <v>0.284729064</v>
      </c>
      <c r="BJ559" s="47">
        <f t="shared" si="54"/>
        <v>0.2431034483</v>
      </c>
      <c r="BK559" s="55">
        <f t="shared" si="55"/>
        <v>0.21</v>
      </c>
      <c r="BL559" s="56">
        <f t="shared" si="56"/>
        <v>4586</v>
      </c>
      <c r="BM559" s="57">
        <f t="shared" si="57"/>
        <v>0.3069777584</v>
      </c>
      <c r="BN559" s="46">
        <f t="shared" si="58"/>
        <v>30</v>
      </c>
      <c r="BO559" s="46">
        <v>25.0</v>
      </c>
      <c r="BP559" s="46">
        <v>7.0</v>
      </c>
      <c r="BQ559" s="47">
        <v>1.25</v>
      </c>
      <c r="BR559" s="46">
        <f t="shared" si="59"/>
        <v>285</v>
      </c>
      <c r="BS559" s="46">
        <f t="shared" si="60"/>
        <v>366</v>
      </c>
      <c r="BT559" s="46" t="s">
        <v>156</v>
      </c>
      <c r="BU559" s="65"/>
      <c r="BV559" s="59"/>
      <c r="BW559" s="59"/>
      <c r="BX559" s="60"/>
      <c r="BY559" s="61" t="str">
        <f t="shared" si="118"/>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BZ559" s="66" t="s">
        <v>4823</v>
      </c>
      <c r="CA559" s="59" t="s">
        <v>4824</v>
      </c>
      <c r="CB559" s="62"/>
      <c r="CC559" s="59"/>
    </row>
    <row r="560" ht="30.0" customHeight="1">
      <c r="A560" s="77"/>
      <c r="B560" s="157" t="s">
        <v>4825</v>
      </c>
      <c r="C560" s="68" t="str">
        <f>IF('Стоп-лист'!C$21 = "стоп", "стоп" , "")</f>
        <v>стоп</v>
      </c>
      <c r="D560" s="29">
        <f t="shared" si="117"/>
        <v>0</v>
      </c>
      <c r="E560" s="30" t="s">
        <v>4826</v>
      </c>
      <c r="F560" s="140" t="s">
        <v>4827</v>
      </c>
      <c r="G560" s="105" t="s">
        <v>4828</v>
      </c>
      <c r="H560" s="33">
        <v>8700.0</v>
      </c>
      <c r="I560" s="34">
        <v>0.30000000000000004</v>
      </c>
      <c r="J560" s="35">
        <f t="shared" si="112"/>
        <v>6090</v>
      </c>
      <c r="K560" s="22" t="s">
        <v>4829</v>
      </c>
      <c r="L560" s="22" t="s">
        <v>4425</v>
      </c>
      <c r="M560" s="22" t="s">
        <v>4425</v>
      </c>
      <c r="N560" s="37" t="s">
        <v>85</v>
      </c>
      <c r="O560" s="38">
        <v>2300.0</v>
      </c>
      <c r="P560" s="38">
        <v>350.0</v>
      </c>
      <c r="Q560" s="38">
        <v>250.0</v>
      </c>
      <c r="R560" s="38">
        <v>550.0</v>
      </c>
      <c r="S560" s="70" t="s">
        <v>4830</v>
      </c>
      <c r="T560" s="70" t="s">
        <v>4779</v>
      </c>
      <c r="U560" s="38" t="s">
        <v>4780</v>
      </c>
      <c r="V560" s="38" t="s">
        <v>2238</v>
      </c>
      <c r="W560" s="38" t="s">
        <v>491</v>
      </c>
      <c r="X560" s="38">
        <v>405.0</v>
      </c>
      <c r="Y560" s="40">
        <v>3.0</v>
      </c>
      <c r="Z560" s="40">
        <v>1.5</v>
      </c>
      <c r="AA560" s="38" t="s">
        <v>92</v>
      </c>
      <c r="AB560" s="38" t="s">
        <v>93</v>
      </c>
      <c r="AC560" s="107" t="str">
        <f t="shared" si="97"/>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AD560" s="38" t="s">
        <v>95</v>
      </c>
      <c r="AE560" s="75" t="s">
        <v>4781</v>
      </c>
      <c r="AF560" s="70" t="s">
        <v>4782</v>
      </c>
      <c r="AG560" s="38" t="s">
        <v>98</v>
      </c>
      <c r="AH560" s="38" t="s">
        <v>99</v>
      </c>
      <c r="AI560" s="44" t="s">
        <v>100</v>
      </c>
      <c r="AJ560" s="44">
        <v>0.0</v>
      </c>
      <c r="AK560" s="63" t="str">
        <f t="shared" si="94"/>
        <v>https://getfile.dokpub.com/yandex/get/https://disk.yandex.ru/d/U4x8H98VqwWw4w/v1.mp4</v>
      </c>
      <c r="AL560" s="46" t="s">
        <v>102</v>
      </c>
      <c r="AM560" s="46" t="s">
        <v>103</v>
      </c>
      <c r="AN560" s="46" t="s">
        <v>104</v>
      </c>
      <c r="AO560" s="46" t="s">
        <v>105</v>
      </c>
      <c r="AP560" s="46" t="s">
        <v>106</v>
      </c>
      <c r="AQ560" s="46">
        <f t="shared" si="48"/>
        <v>6786</v>
      </c>
      <c r="AR560" s="47">
        <f t="shared" si="49"/>
        <v>0.22</v>
      </c>
      <c r="AS560" s="46" t="s">
        <v>107</v>
      </c>
      <c r="AT560" s="46" t="s">
        <v>108</v>
      </c>
      <c r="AU560" s="46" t="s">
        <v>109</v>
      </c>
      <c r="AV560" s="46" t="s">
        <v>110</v>
      </c>
      <c r="AW560" s="46" t="s">
        <v>111</v>
      </c>
      <c r="AX560" s="48" t="s">
        <v>112</v>
      </c>
      <c r="AY560" s="49">
        <v>734.0</v>
      </c>
      <c r="AZ560" s="49">
        <v>982.0</v>
      </c>
      <c r="BA560" s="126">
        <f>BA557*3</f>
        <v>2250</v>
      </c>
      <c r="BB560" s="263">
        <v>40.0</v>
      </c>
      <c r="BC560" s="263">
        <v>80.0</v>
      </c>
      <c r="BD560" s="51">
        <v>0.2</v>
      </c>
      <c r="BE560" s="127">
        <f t="shared" si="113"/>
        <v>1218</v>
      </c>
      <c r="BF560" s="150"/>
      <c r="BG560" s="151">
        <f t="shared" si="114"/>
        <v>1768</v>
      </c>
      <c r="BH560" s="53">
        <f t="shared" si="52"/>
        <v>1520</v>
      </c>
      <c r="BI560" s="153">
        <f t="shared" si="115"/>
        <v>0.2903119869</v>
      </c>
      <c r="BJ560" s="47">
        <f t="shared" si="54"/>
        <v>0.249589491</v>
      </c>
      <c r="BK560" s="55">
        <f t="shared" si="55"/>
        <v>0.22</v>
      </c>
      <c r="BL560" s="56">
        <f t="shared" si="56"/>
        <v>6820</v>
      </c>
      <c r="BM560" s="57">
        <f t="shared" si="57"/>
        <v>0.3085043988</v>
      </c>
      <c r="BN560" s="46">
        <f t="shared" si="58"/>
        <v>48.125</v>
      </c>
      <c r="BO560" s="46">
        <v>25.0</v>
      </c>
      <c r="BP560" s="46">
        <v>7.0</v>
      </c>
      <c r="BQ560" s="47">
        <v>1.25</v>
      </c>
      <c r="BR560" s="46">
        <f t="shared" si="59"/>
        <v>451.25</v>
      </c>
      <c r="BS560" s="46">
        <f t="shared" si="60"/>
        <v>530.75</v>
      </c>
      <c r="BT560" s="46" t="s">
        <v>164</v>
      </c>
      <c r="BU560" s="65"/>
      <c r="BV560" s="59"/>
      <c r="BW560" s="59"/>
      <c r="BX560" s="60"/>
      <c r="BY560" s="61" t="str">
        <f t="shared" si="118"/>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BZ560" s="66" t="s">
        <v>4831</v>
      </c>
      <c r="CA560" s="59" t="s">
        <v>4832</v>
      </c>
      <c r="CB560" s="62"/>
      <c r="CC560" s="59"/>
    </row>
    <row r="561" ht="30.0" customHeight="1">
      <c r="A561" s="77"/>
      <c r="B561" s="157" t="s">
        <v>4833</v>
      </c>
      <c r="C561" s="68" t="str">
        <f>IF('Стоп-лист'!C$21 = "стоп", "стоп" , "")</f>
        <v>стоп</v>
      </c>
      <c r="D561" s="29">
        <f t="shared" si="117"/>
        <v>0</v>
      </c>
      <c r="E561" s="30" t="s">
        <v>4834</v>
      </c>
      <c r="F561" s="140" t="s">
        <v>4835</v>
      </c>
      <c r="G561" s="105" t="s">
        <v>4836</v>
      </c>
      <c r="H561" s="33">
        <v>11600.0</v>
      </c>
      <c r="I561" s="34">
        <v>0.30000000000000004</v>
      </c>
      <c r="J561" s="35">
        <f t="shared" si="112"/>
        <v>8120</v>
      </c>
      <c r="K561" s="22" t="s">
        <v>4837</v>
      </c>
      <c r="L561" s="22" t="s">
        <v>4425</v>
      </c>
      <c r="M561" s="22" t="s">
        <v>4425</v>
      </c>
      <c r="N561" s="37" t="s">
        <v>85</v>
      </c>
      <c r="O561" s="38">
        <v>3000.0</v>
      </c>
      <c r="P561" s="38">
        <v>450.0</v>
      </c>
      <c r="Q561" s="38">
        <v>300.0</v>
      </c>
      <c r="R561" s="38">
        <v>550.0</v>
      </c>
      <c r="S561" s="70" t="s">
        <v>4838</v>
      </c>
      <c r="T561" s="70" t="s">
        <v>4779</v>
      </c>
      <c r="U561" s="38" t="s">
        <v>4780</v>
      </c>
      <c r="V561" s="38" t="s">
        <v>2238</v>
      </c>
      <c r="W561" s="38" t="s">
        <v>491</v>
      </c>
      <c r="X561" s="38">
        <v>405.0</v>
      </c>
      <c r="Y561" s="40">
        <v>4.0</v>
      </c>
      <c r="Z561" s="40">
        <v>1.5</v>
      </c>
      <c r="AA561" s="38" t="s">
        <v>92</v>
      </c>
      <c r="AB561" s="38" t="s">
        <v>93</v>
      </c>
      <c r="AC561" s="107" t="str">
        <f t="shared" si="97"/>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AD561" s="38" t="s">
        <v>95</v>
      </c>
      <c r="AE561" s="75" t="s">
        <v>4781</v>
      </c>
      <c r="AF561" s="70" t="s">
        <v>4782</v>
      </c>
      <c r="AG561" s="38" t="s">
        <v>98</v>
      </c>
      <c r="AH561" s="38" t="s">
        <v>99</v>
      </c>
      <c r="AI561" s="44" t="s">
        <v>100</v>
      </c>
      <c r="AJ561" s="44">
        <v>0.0</v>
      </c>
      <c r="AK561" s="63" t="str">
        <f t="shared" si="94"/>
        <v>https://getfile.dokpub.com/yandex/get/https://disk.yandex.ru/d/U4x8H98VqwWw4w/v1.mp4</v>
      </c>
      <c r="AL561" s="46" t="s">
        <v>102</v>
      </c>
      <c r="AM561" s="46" t="s">
        <v>103</v>
      </c>
      <c r="AN561" s="46" t="s">
        <v>104</v>
      </c>
      <c r="AO561" s="46" t="s">
        <v>105</v>
      </c>
      <c r="AP561" s="46" t="s">
        <v>106</v>
      </c>
      <c r="AQ561" s="46">
        <f t="shared" si="48"/>
        <v>9048</v>
      </c>
      <c r="AR561" s="47">
        <f t="shared" si="49"/>
        <v>0.22</v>
      </c>
      <c r="AS561" s="46" t="s">
        <v>107</v>
      </c>
      <c r="AT561" s="46" t="s">
        <v>108</v>
      </c>
      <c r="AU561" s="46" t="s">
        <v>109</v>
      </c>
      <c r="AV561" s="46" t="s">
        <v>110</v>
      </c>
      <c r="AW561" s="46" t="s">
        <v>111</v>
      </c>
      <c r="AX561" s="48" t="s">
        <v>112</v>
      </c>
      <c r="AY561" s="49">
        <v>1028.0</v>
      </c>
      <c r="AZ561" s="49">
        <v>1376.0</v>
      </c>
      <c r="BA561" s="126">
        <f>BA557*4</f>
        <v>3000</v>
      </c>
      <c r="BB561" s="263">
        <v>40.0</v>
      </c>
      <c r="BC561" s="263">
        <v>80.0</v>
      </c>
      <c r="BD561" s="51">
        <v>0.2</v>
      </c>
      <c r="BE561" s="127">
        <f t="shared" si="113"/>
        <v>1624</v>
      </c>
      <c r="BF561" s="150"/>
      <c r="BG561" s="151">
        <f t="shared" si="114"/>
        <v>2348</v>
      </c>
      <c r="BH561" s="53">
        <f t="shared" si="52"/>
        <v>2000</v>
      </c>
      <c r="BI561" s="153">
        <f t="shared" si="115"/>
        <v>0.2891625616</v>
      </c>
      <c r="BJ561" s="47">
        <f t="shared" si="54"/>
        <v>0.2463054187</v>
      </c>
      <c r="BK561" s="55">
        <f t="shared" si="55"/>
        <v>0.22</v>
      </c>
      <c r="BL561" s="56">
        <f t="shared" si="56"/>
        <v>9134</v>
      </c>
      <c r="BM561" s="57">
        <f t="shared" si="57"/>
        <v>0.3077731552</v>
      </c>
      <c r="BN561" s="46">
        <f t="shared" si="58"/>
        <v>74.25</v>
      </c>
      <c r="BO561" s="46">
        <v>25.0</v>
      </c>
      <c r="BP561" s="46">
        <v>7.0</v>
      </c>
      <c r="BQ561" s="47">
        <v>1.25</v>
      </c>
      <c r="BR561" s="46">
        <f t="shared" si="59"/>
        <v>678.75</v>
      </c>
      <c r="BS561" s="46">
        <f t="shared" si="60"/>
        <v>697.25</v>
      </c>
      <c r="BT561" s="46" t="s">
        <v>172</v>
      </c>
      <c r="BU561" s="65"/>
      <c r="BV561" s="59"/>
      <c r="BW561" s="59"/>
      <c r="BX561" s="60"/>
      <c r="BY561" s="61" t="str">
        <f t="shared" si="118"/>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BZ561" s="246" t="s">
        <v>4839</v>
      </c>
      <c r="CA561" s="274" t="s">
        <v>4840</v>
      </c>
      <c r="CB561" s="62"/>
      <c r="CC561" s="59"/>
    </row>
    <row r="562" ht="30.0" customHeight="1">
      <c r="A562" s="77"/>
      <c r="B562" s="157" t="s">
        <v>4841</v>
      </c>
      <c r="C562" s="68" t="str">
        <f>IF('Стоп-лист'!C$21 = "стоп", "стоп" , "")</f>
        <v>стоп</v>
      </c>
      <c r="D562" s="29">
        <f t="shared" si="117"/>
        <v>0</v>
      </c>
      <c r="E562" s="30" t="s">
        <v>4842</v>
      </c>
      <c r="F562" s="140" t="s">
        <v>4843</v>
      </c>
      <c r="G562" s="105" t="s">
        <v>4844</v>
      </c>
      <c r="H562" s="33">
        <v>14500.0</v>
      </c>
      <c r="I562" s="34">
        <v>0.31999999999999995</v>
      </c>
      <c r="J562" s="35">
        <f t="shared" si="112"/>
        <v>9860</v>
      </c>
      <c r="K562" s="22" t="s">
        <v>4845</v>
      </c>
      <c r="L562" s="22" t="s">
        <v>4425</v>
      </c>
      <c r="M562" s="22" t="s">
        <v>4425</v>
      </c>
      <c r="N562" s="37" t="s">
        <v>85</v>
      </c>
      <c r="O562" s="72">
        <v>3500.0</v>
      </c>
      <c r="P562" s="72">
        <v>400.0</v>
      </c>
      <c r="Q562" s="72">
        <v>400.0</v>
      </c>
      <c r="R562" s="72">
        <v>600.0</v>
      </c>
      <c r="S562" s="70" t="s">
        <v>4846</v>
      </c>
      <c r="T562" s="70" t="s">
        <v>4779</v>
      </c>
      <c r="U562" s="38" t="s">
        <v>4780</v>
      </c>
      <c r="V562" s="38" t="s">
        <v>2238</v>
      </c>
      <c r="W562" s="38" t="s">
        <v>491</v>
      </c>
      <c r="X562" s="38">
        <v>405.0</v>
      </c>
      <c r="Y562" s="40">
        <v>5.0</v>
      </c>
      <c r="Z562" s="40">
        <v>1.5</v>
      </c>
      <c r="AA562" s="38" t="s">
        <v>92</v>
      </c>
      <c r="AB562" s="38" t="s">
        <v>93</v>
      </c>
      <c r="AC562" s="107" t="str">
        <f t="shared" si="97"/>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AD562" s="38" t="s">
        <v>95</v>
      </c>
      <c r="AE562" s="75" t="s">
        <v>4781</v>
      </c>
      <c r="AF562" s="70" t="s">
        <v>4782</v>
      </c>
      <c r="AG562" s="38" t="s">
        <v>98</v>
      </c>
      <c r="AH562" s="38" t="s">
        <v>99</v>
      </c>
      <c r="AI562" s="44" t="s">
        <v>100</v>
      </c>
      <c r="AJ562" s="44">
        <v>0.0</v>
      </c>
      <c r="AK562" s="63" t="str">
        <f t="shared" si="94"/>
        <v>https://getfile.dokpub.com/yandex/get/https://disk.yandex.ru/d/U4x8H98VqwWw4w/v1.mp4</v>
      </c>
      <c r="AL562" s="46" t="s">
        <v>102</v>
      </c>
      <c r="AM562" s="46" t="s">
        <v>103</v>
      </c>
      <c r="AN562" s="46" t="s">
        <v>104</v>
      </c>
      <c r="AO562" s="46" t="s">
        <v>105</v>
      </c>
      <c r="AP562" s="46" t="s">
        <v>106</v>
      </c>
      <c r="AQ562" s="46">
        <f t="shared" si="48"/>
        <v>11020</v>
      </c>
      <c r="AR562" s="47">
        <f t="shared" si="49"/>
        <v>0.24</v>
      </c>
      <c r="AS562" s="46" t="s">
        <v>107</v>
      </c>
      <c r="AT562" s="46" t="s">
        <v>108</v>
      </c>
      <c r="AU562" s="46" t="s">
        <v>109</v>
      </c>
      <c r="AV562" s="46" t="s">
        <v>110</v>
      </c>
      <c r="AW562" s="46" t="s">
        <v>111</v>
      </c>
      <c r="AX562" s="48" t="s">
        <v>112</v>
      </c>
      <c r="AY562" s="49">
        <v>1157.0</v>
      </c>
      <c r="AZ562" s="49">
        <v>1549.0</v>
      </c>
      <c r="BA562" s="126">
        <f>BA557*5</f>
        <v>3750</v>
      </c>
      <c r="BB562" s="263">
        <v>50.0</v>
      </c>
      <c r="BC562" s="263">
        <v>80.0</v>
      </c>
      <c r="BD562" s="51">
        <v>0.2</v>
      </c>
      <c r="BE562" s="127">
        <f t="shared" si="113"/>
        <v>1972</v>
      </c>
      <c r="BF562" s="150"/>
      <c r="BG562" s="151">
        <f t="shared" si="114"/>
        <v>2851</v>
      </c>
      <c r="BH562" s="53">
        <f t="shared" si="52"/>
        <v>2459</v>
      </c>
      <c r="BI562" s="153">
        <f t="shared" si="115"/>
        <v>0.289148073</v>
      </c>
      <c r="BJ562" s="47">
        <f t="shared" si="54"/>
        <v>0.2493914807</v>
      </c>
      <c r="BK562" s="55">
        <f t="shared" si="55"/>
        <v>0.24</v>
      </c>
      <c r="BL562" s="56">
        <f t="shared" si="56"/>
        <v>11046</v>
      </c>
      <c r="BM562" s="57">
        <f t="shared" si="57"/>
        <v>0.3085098678</v>
      </c>
      <c r="BN562" s="46">
        <f t="shared" si="58"/>
        <v>96</v>
      </c>
      <c r="BO562" s="46">
        <v>25.0</v>
      </c>
      <c r="BP562" s="46">
        <v>7.0</v>
      </c>
      <c r="BQ562" s="47">
        <v>1.25</v>
      </c>
      <c r="BR562" s="46">
        <f t="shared" si="59"/>
        <v>862.5</v>
      </c>
      <c r="BS562" s="46">
        <f t="shared" si="60"/>
        <v>686.5</v>
      </c>
      <c r="BT562" s="46" t="s">
        <v>180</v>
      </c>
      <c r="BU562" s="65"/>
      <c r="BV562" s="59"/>
      <c r="BW562" s="59"/>
      <c r="BX562" s="60"/>
      <c r="BY562" s="61" t="str">
        <f t="shared" si="118"/>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BZ562" s="66" t="s">
        <v>4847</v>
      </c>
      <c r="CA562" s="59" t="s">
        <v>4848</v>
      </c>
      <c r="CB562" s="62"/>
      <c r="CC562" s="59"/>
    </row>
    <row r="563" ht="30.0" customHeight="1">
      <c r="A563" s="275"/>
      <c r="B563" s="276" t="s">
        <v>4849</v>
      </c>
      <c r="C563" s="68" t="str">
        <f>IF('Стоп-лист'!C$21 = "стоп", "стоп" , "")</f>
        <v>стоп</v>
      </c>
      <c r="D563" s="29">
        <f t="shared" si="117"/>
        <v>0</v>
      </c>
      <c r="E563" s="30" t="s">
        <v>4850</v>
      </c>
      <c r="F563" s="140" t="s">
        <v>4851</v>
      </c>
      <c r="G563" s="105" t="s">
        <v>4852</v>
      </c>
      <c r="H563" s="33">
        <v>17400.0</v>
      </c>
      <c r="I563" s="34">
        <v>0.31999999999999995</v>
      </c>
      <c r="J563" s="35">
        <f t="shared" si="112"/>
        <v>11832</v>
      </c>
      <c r="K563" s="22" t="s">
        <v>4853</v>
      </c>
      <c r="L563" s="22" t="s">
        <v>4425</v>
      </c>
      <c r="M563" s="22" t="s">
        <v>4425</v>
      </c>
      <c r="N563" s="37" t="s">
        <v>85</v>
      </c>
      <c r="O563" s="72">
        <v>4200.0</v>
      </c>
      <c r="P563" s="72">
        <v>400.0</v>
      </c>
      <c r="Q563" s="72">
        <v>400.0</v>
      </c>
      <c r="R563" s="72">
        <v>600.0</v>
      </c>
      <c r="S563" s="70" t="s">
        <v>4854</v>
      </c>
      <c r="T563" s="70" t="s">
        <v>4779</v>
      </c>
      <c r="U563" s="38" t="s">
        <v>4780</v>
      </c>
      <c r="V563" s="38" t="s">
        <v>2238</v>
      </c>
      <c r="W563" s="38" t="s">
        <v>491</v>
      </c>
      <c r="X563" s="38">
        <v>405.0</v>
      </c>
      <c r="Y563" s="40">
        <v>6.0</v>
      </c>
      <c r="Z563" s="40">
        <v>1.5</v>
      </c>
      <c r="AA563" s="38" t="s">
        <v>92</v>
      </c>
      <c r="AB563" s="38" t="s">
        <v>93</v>
      </c>
      <c r="AC563" s="107" t="str">
        <f t="shared" si="97"/>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AD563" s="38" t="s">
        <v>95</v>
      </c>
      <c r="AE563" s="75" t="s">
        <v>4781</v>
      </c>
      <c r="AF563" s="70" t="s">
        <v>4782</v>
      </c>
      <c r="AG563" s="38" t="s">
        <v>98</v>
      </c>
      <c r="AH563" s="38" t="s">
        <v>99</v>
      </c>
      <c r="AI563" s="44" t="s">
        <v>100</v>
      </c>
      <c r="AJ563" s="44">
        <v>0.0</v>
      </c>
      <c r="AK563" s="63" t="str">
        <f t="shared" si="94"/>
        <v>https://getfile.dokpub.com/yandex/get/https://disk.yandex.ru/d/U4x8H98VqwWw4w/v1.mp4</v>
      </c>
      <c r="AL563" s="46" t="s">
        <v>102</v>
      </c>
      <c r="AM563" s="46" t="s">
        <v>103</v>
      </c>
      <c r="AN563" s="46" t="s">
        <v>104</v>
      </c>
      <c r="AO563" s="46" t="s">
        <v>105</v>
      </c>
      <c r="AP563" s="46" t="s">
        <v>106</v>
      </c>
      <c r="AQ563" s="46">
        <f t="shared" si="48"/>
        <v>13224</v>
      </c>
      <c r="AR563" s="47">
        <f t="shared" si="49"/>
        <v>0.24</v>
      </c>
      <c r="AS563" s="46" t="s">
        <v>107</v>
      </c>
      <c r="AT563" s="46" t="s">
        <v>108</v>
      </c>
      <c r="AU563" s="46" t="s">
        <v>109</v>
      </c>
      <c r="AV563" s="46" t="s">
        <v>110</v>
      </c>
      <c r="AW563" s="46" t="s">
        <v>111</v>
      </c>
      <c r="AX563" s="48" t="s">
        <v>112</v>
      </c>
      <c r="AY563" s="49">
        <v>1369.0</v>
      </c>
      <c r="AZ563" s="49">
        <v>1876.0</v>
      </c>
      <c r="BA563" s="126">
        <f>BA557*6</f>
        <v>4500</v>
      </c>
      <c r="BB563" s="263">
        <v>50.0</v>
      </c>
      <c r="BC563" s="263">
        <v>80.0</v>
      </c>
      <c r="BD563" s="51">
        <v>0.2</v>
      </c>
      <c r="BE563" s="127">
        <f t="shared" si="113"/>
        <v>2366.4</v>
      </c>
      <c r="BF563" s="150"/>
      <c r="BG563" s="151">
        <f t="shared" si="114"/>
        <v>3466.6</v>
      </c>
      <c r="BH563" s="53">
        <f t="shared" si="52"/>
        <v>2959.6</v>
      </c>
      <c r="BI563" s="153">
        <f t="shared" si="115"/>
        <v>0.2929851251</v>
      </c>
      <c r="BJ563" s="47">
        <f t="shared" si="54"/>
        <v>0.2501352265</v>
      </c>
      <c r="BK563" s="55">
        <f t="shared" si="55"/>
        <v>0.24</v>
      </c>
      <c r="BL563" s="56">
        <f t="shared" si="56"/>
        <v>13242</v>
      </c>
      <c r="BM563" s="57">
        <f t="shared" si="57"/>
        <v>0.3086844887</v>
      </c>
      <c r="BN563" s="46">
        <f t="shared" si="58"/>
        <v>96</v>
      </c>
      <c r="BO563" s="46">
        <v>25.0</v>
      </c>
      <c r="BP563" s="46">
        <v>7.0</v>
      </c>
      <c r="BQ563" s="47">
        <v>1.25</v>
      </c>
      <c r="BR563" s="46">
        <f t="shared" si="59"/>
        <v>862.5</v>
      </c>
      <c r="BS563" s="46">
        <f t="shared" si="60"/>
        <v>1013.5</v>
      </c>
      <c r="BT563" s="46" t="s">
        <v>188</v>
      </c>
      <c r="BU563" s="65"/>
      <c r="BV563" s="59"/>
      <c r="BW563" s="59"/>
      <c r="BX563" s="60"/>
      <c r="BY563" s="61" t="str">
        <f t="shared" si="118"/>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BZ563" s="66" t="s">
        <v>4855</v>
      </c>
      <c r="CA563" s="59" t="s">
        <v>4856</v>
      </c>
      <c r="CB563" s="62"/>
      <c r="CC563" s="59"/>
    </row>
    <row r="564" ht="30.0" customHeight="1">
      <c r="A564" s="101"/>
      <c r="B564" s="157" t="s">
        <v>4857</v>
      </c>
      <c r="C564" s="68" t="str">
        <f>IF('Стоп-лист'!C$21 = "стоп", "стоп" , "")</f>
        <v>стоп</v>
      </c>
      <c r="D564" s="29">
        <f t="shared" si="117"/>
        <v>0</v>
      </c>
      <c r="E564" s="30" t="s">
        <v>4858</v>
      </c>
      <c r="F564" s="140" t="s">
        <v>4859</v>
      </c>
      <c r="G564" s="105" t="s">
        <v>4860</v>
      </c>
      <c r="H564" s="33">
        <v>20300.0</v>
      </c>
      <c r="I564" s="34">
        <v>0.32999999999999996</v>
      </c>
      <c r="J564" s="35">
        <f t="shared" si="112"/>
        <v>13601</v>
      </c>
      <c r="K564" s="22" t="s">
        <v>4861</v>
      </c>
      <c r="L564" s="22" t="s">
        <v>4425</v>
      </c>
      <c r="M564" s="22" t="s">
        <v>4425</v>
      </c>
      <c r="N564" s="37" t="s">
        <v>85</v>
      </c>
      <c r="O564" s="72">
        <v>4900.0</v>
      </c>
      <c r="P564" s="72">
        <v>400.0</v>
      </c>
      <c r="Q564" s="72">
        <v>400.0</v>
      </c>
      <c r="R564" s="72">
        <v>600.0</v>
      </c>
      <c r="S564" s="70" t="s">
        <v>4862</v>
      </c>
      <c r="T564" s="70" t="s">
        <v>4779</v>
      </c>
      <c r="U564" s="38" t="s">
        <v>4780</v>
      </c>
      <c r="V564" s="38" t="s">
        <v>2238</v>
      </c>
      <c r="W564" s="38" t="s">
        <v>491</v>
      </c>
      <c r="X564" s="38">
        <v>405.0</v>
      </c>
      <c r="Y564" s="40">
        <v>7.0</v>
      </c>
      <c r="Z564" s="40">
        <v>1.5</v>
      </c>
      <c r="AA564" s="38" t="s">
        <v>92</v>
      </c>
      <c r="AB564" s="38" t="s">
        <v>93</v>
      </c>
      <c r="AC564" s="107" t="str">
        <f t="shared" si="97"/>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AD564" s="38" t="s">
        <v>95</v>
      </c>
      <c r="AE564" s="75" t="s">
        <v>4781</v>
      </c>
      <c r="AF564" s="70" t="s">
        <v>4782</v>
      </c>
      <c r="AG564" s="38" t="s">
        <v>98</v>
      </c>
      <c r="AH564" s="38" t="s">
        <v>99</v>
      </c>
      <c r="AI564" s="44" t="s">
        <v>100</v>
      </c>
      <c r="AJ564" s="44">
        <v>0.0</v>
      </c>
      <c r="AK564" s="63" t="str">
        <f t="shared" si="94"/>
        <v>https://getfile.dokpub.com/yandex/get/https://disk.yandex.ru/d/U4x8H98VqwWw4w/v1.mp4</v>
      </c>
      <c r="AL564" s="46" t="s">
        <v>102</v>
      </c>
      <c r="AM564" s="46" t="s">
        <v>103</v>
      </c>
      <c r="AN564" s="46" t="s">
        <v>104</v>
      </c>
      <c r="AO564" s="46" t="s">
        <v>105</v>
      </c>
      <c r="AP564" s="46" t="s">
        <v>106</v>
      </c>
      <c r="AQ564" s="46">
        <f t="shared" si="48"/>
        <v>15225</v>
      </c>
      <c r="AR564" s="47">
        <f t="shared" si="49"/>
        <v>0.25</v>
      </c>
      <c r="AS564" s="46" t="s">
        <v>107</v>
      </c>
      <c r="AT564" s="46" t="s">
        <v>108</v>
      </c>
      <c r="AU564" s="46" t="s">
        <v>109</v>
      </c>
      <c r="AV564" s="46" t="s">
        <v>110</v>
      </c>
      <c r="AW564" s="46" t="s">
        <v>111</v>
      </c>
      <c r="AX564" s="48" t="s">
        <v>112</v>
      </c>
      <c r="AY564" s="49">
        <v>1582.0</v>
      </c>
      <c r="AZ564" s="49">
        <v>2203.0</v>
      </c>
      <c r="BA564" s="126">
        <f>BA557*7</f>
        <v>5250</v>
      </c>
      <c r="BB564" s="263">
        <v>50.0</v>
      </c>
      <c r="BC564" s="263">
        <v>80.0</v>
      </c>
      <c r="BD564" s="51">
        <v>0.2</v>
      </c>
      <c r="BE564" s="127">
        <f t="shared" si="113"/>
        <v>2720.2</v>
      </c>
      <c r="BF564" s="150"/>
      <c r="BG564" s="151">
        <f t="shared" si="114"/>
        <v>3918.8</v>
      </c>
      <c r="BH564" s="53">
        <f t="shared" si="52"/>
        <v>3297.8</v>
      </c>
      <c r="BI564" s="153">
        <f t="shared" si="115"/>
        <v>0.2881258731</v>
      </c>
      <c r="BJ564" s="47">
        <f t="shared" si="54"/>
        <v>0.2424674656</v>
      </c>
      <c r="BK564" s="55">
        <f t="shared" si="55"/>
        <v>0.25</v>
      </c>
      <c r="BL564" s="56">
        <f t="shared" si="56"/>
        <v>15377</v>
      </c>
      <c r="BM564" s="57">
        <f t="shared" si="57"/>
        <v>0.3068608961</v>
      </c>
      <c r="BN564" s="46">
        <f t="shared" si="58"/>
        <v>96</v>
      </c>
      <c r="BO564" s="46">
        <v>25.0</v>
      </c>
      <c r="BP564" s="46">
        <v>7.0</v>
      </c>
      <c r="BQ564" s="47">
        <v>1.25</v>
      </c>
      <c r="BR564" s="46">
        <f t="shared" si="59"/>
        <v>862.5</v>
      </c>
      <c r="BS564" s="46">
        <f t="shared" si="60"/>
        <v>1340.5</v>
      </c>
      <c r="BT564" s="46" t="s">
        <v>196</v>
      </c>
      <c r="BU564" s="65"/>
      <c r="BV564" s="59"/>
      <c r="BW564" s="59"/>
      <c r="BX564" s="60"/>
      <c r="BY564" s="61" t="str">
        <f t="shared" si="118"/>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BZ564" s="66" t="s">
        <v>4863</v>
      </c>
      <c r="CA564" s="59" t="s">
        <v>4864</v>
      </c>
      <c r="CB564" s="62"/>
      <c r="CC564" s="59"/>
    </row>
    <row r="565" ht="30.0" customHeight="1">
      <c r="A565" s="37" t="s">
        <v>4865</v>
      </c>
      <c r="B565" s="157" t="s">
        <v>4866</v>
      </c>
      <c r="C565" s="68" t="str">
        <f>IF('Стоп-лист'!D$6 = "стоп", "стоп" , "")</f>
        <v/>
      </c>
      <c r="D565" s="29">
        <f t="shared" si="117"/>
        <v>50</v>
      </c>
      <c r="E565" s="30" t="s">
        <v>4867</v>
      </c>
      <c r="F565" s="140" t="s">
        <v>4868</v>
      </c>
      <c r="G565" s="106" t="s">
        <v>4869</v>
      </c>
      <c r="H565" s="33">
        <v>750.0</v>
      </c>
      <c r="I565" s="34">
        <v>0.45</v>
      </c>
      <c r="J565" s="35">
        <f t="shared" si="112"/>
        <v>413</v>
      </c>
      <c r="K565" s="22" t="s">
        <v>4870</v>
      </c>
      <c r="L565" s="22" t="s">
        <v>4425</v>
      </c>
      <c r="M565" s="22" t="s">
        <v>4425</v>
      </c>
      <c r="N565" s="37" t="s">
        <v>85</v>
      </c>
      <c r="O565" s="38">
        <v>140.0</v>
      </c>
      <c r="P565" s="38">
        <v>130.0</v>
      </c>
      <c r="Q565" s="38">
        <v>60.0</v>
      </c>
      <c r="R565" s="38">
        <v>180.0</v>
      </c>
      <c r="S565" s="75" t="s">
        <v>4871</v>
      </c>
      <c r="T565" s="75" t="s">
        <v>4872</v>
      </c>
      <c r="U565" s="46" t="s">
        <v>4873</v>
      </c>
      <c r="V565" s="46" t="s">
        <v>2267</v>
      </c>
      <c r="W565" s="46" t="s">
        <v>90</v>
      </c>
      <c r="X565" s="46">
        <v>395.0</v>
      </c>
      <c r="Y565" s="40" t="s">
        <v>91</v>
      </c>
      <c r="Z565" s="40" t="s">
        <v>91</v>
      </c>
      <c r="AA565" s="38" t="s">
        <v>92</v>
      </c>
      <c r="AB565" s="38" t="s">
        <v>93</v>
      </c>
      <c r="AC565" s="107" t="str">
        <f t="shared" si="97"/>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AD565" s="38" t="s">
        <v>95</v>
      </c>
      <c r="AE565" s="75" t="s">
        <v>4874</v>
      </c>
      <c r="AF565" s="52"/>
      <c r="AG565" s="38" t="s">
        <v>98</v>
      </c>
      <c r="AH565" s="38" t="s">
        <v>99</v>
      </c>
      <c r="AI565" s="44" t="s">
        <v>100</v>
      </c>
      <c r="AJ565" s="44">
        <v>0.0</v>
      </c>
      <c r="AK565" s="63" t="str">
        <f t="shared" si="94"/>
        <v>https://getfile.dokpub.com/yandex/get/https://disk.yandex.ru/d/kWh_NwhDf3kqcQ/v1.mp4</v>
      </c>
      <c r="AL565" s="46" t="s">
        <v>102</v>
      </c>
      <c r="AM565" s="46" t="s">
        <v>103</v>
      </c>
      <c r="AN565" s="46" t="s">
        <v>104</v>
      </c>
      <c r="AO565" s="46" t="s">
        <v>105</v>
      </c>
      <c r="AP565" s="46" t="s">
        <v>106</v>
      </c>
      <c r="AQ565" s="46">
        <f t="shared" si="48"/>
        <v>510</v>
      </c>
      <c r="AR565" s="47">
        <f t="shared" si="49"/>
        <v>0.32</v>
      </c>
      <c r="AS565" s="46" t="s">
        <v>107</v>
      </c>
      <c r="AT565" s="46" t="s">
        <v>108</v>
      </c>
      <c r="AU565" s="46" t="s">
        <v>109</v>
      </c>
      <c r="AV565" s="46" t="s">
        <v>110</v>
      </c>
      <c r="AW565" s="46" t="s">
        <v>111</v>
      </c>
      <c r="AX565" s="48" t="s">
        <v>112</v>
      </c>
      <c r="AY565" s="49">
        <v>83.0</v>
      </c>
      <c r="AZ565" s="49">
        <v>140.0</v>
      </c>
      <c r="BA565" s="86">
        <f>IFERROR(__xludf.DUMMYFUNCTION("IMPORTRANGE(""https://docs.google.com/spreadsheets/d/1K9FdSDDcIaIccULM3XeD8ehMwbjQB3kapl3RppOhYx4/edit?usp=sharing"",""D37"")"),104.0)</f>
        <v>104</v>
      </c>
      <c r="BB565" s="262">
        <v>10.0</v>
      </c>
      <c r="BC565" s="262">
        <v>10.0</v>
      </c>
      <c r="BD565" s="51">
        <v>0.2</v>
      </c>
      <c r="BE565" s="123">
        <f t="shared" si="113"/>
        <v>82.6</v>
      </c>
      <c r="BF565" s="147"/>
      <c r="BG565" s="148">
        <f t="shared" si="114"/>
        <v>123.4</v>
      </c>
      <c r="BH565" s="53">
        <f t="shared" si="52"/>
        <v>66.4</v>
      </c>
      <c r="BI565" s="222">
        <f t="shared" si="115"/>
        <v>0.2987893462</v>
      </c>
      <c r="BJ565" s="47">
        <f t="shared" si="54"/>
        <v>0.1607748184</v>
      </c>
      <c r="BK565" s="55">
        <f t="shared" si="55"/>
        <v>0.32</v>
      </c>
      <c r="BL565" s="56">
        <f t="shared" si="56"/>
        <v>517</v>
      </c>
      <c r="BM565" s="57">
        <f t="shared" si="57"/>
        <v>0.2893617021</v>
      </c>
      <c r="BN565" s="46">
        <f t="shared" si="58"/>
        <v>1.404</v>
      </c>
      <c r="BO565" s="46">
        <v>25.0</v>
      </c>
      <c r="BP565" s="46">
        <v>7.0</v>
      </c>
      <c r="BQ565" s="47">
        <v>1.25</v>
      </c>
      <c r="BR565" s="46">
        <f t="shared" si="59"/>
        <v>40</v>
      </c>
      <c r="BS565" s="46">
        <f t="shared" si="60"/>
        <v>100</v>
      </c>
      <c r="BT565" s="46" t="s">
        <v>113</v>
      </c>
      <c r="BU565" s="124"/>
      <c r="BV565" s="125" t="str">
        <f>IFERROR(__xludf.DUMMYFUNCTION("IMPORTRANGE(""https://docs.google.com/spreadsheets/d/1K9FdSDDcIaIccULM3XeD8ehMwbjQB3kapl3RppOhYx4/edit?usp=sharing"",""B37"")"),"ИП-141")</f>
        <v>ИП-141</v>
      </c>
      <c r="BW565" s="59"/>
      <c r="BX565" s="60"/>
      <c r="BY565" s="61" t="str">
        <f t="shared" si="118"/>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BZ565" s="66" t="s">
        <v>4863</v>
      </c>
      <c r="CA565" s="59" t="s">
        <v>4875</v>
      </c>
      <c r="CB565" s="62"/>
      <c r="CC565" s="59"/>
    </row>
    <row r="566" ht="30.0" customHeight="1">
      <c r="A566" s="37" t="s">
        <v>4865</v>
      </c>
      <c r="B566" s="157" t="s">
        <v>4876</v>
      </c>
      <c r="C566" s="68" t="str">
        <f>IF('Стоп-лист'!D$6 = "стоп", "стоп" , "")</f>
        <v/>
      </c>
      <c r="D566" s="29">
        <f t="shared" si="117"/>
        <v>50</v>
      </c>
      <c r="E566" s="30" t="s">
        <v>4877</v>
      </c>
      <c r="F566" s="140" t="s">
        <v>4878</v>
      </c>
      <c r="G566" s="106" t="s">
        <v>4879</v>
      </c>
      <c r="H566" s="33">
        <v>1100.0</v>
      </c>
      <c r="I566" s="34">
        <v>0.41</v>
      </c>
      <c r="J566" s="35">
        <f t="shared" si="112"/>
        <v>649</v>
      </c>
      <c r="K566" s="22" t="s">
        <v>4880</v>
      </c>
      <c r="L566" s="22" t="s">
        <v>4425</v>
      </c>
      <c r="M566" s="22" t="s">
        <v>4425</v>
      </c>
      <c r="N566" s="37" t="s">
        <v>85</v>
      </c>
      <c r="O566" s="38">
        <v>240.0</v>
      </c>
      <c r="P566" s="38">
        <v>150.0</v>
      </c>
      <c r="Q566" s="38">
        <v>100.0</v>
      </c>
      <c r="R566" s="38">
        <v>255.0</v>
      </c>
      <c r="S566" s="75" t="s">
        <v>4881</v>
      </c>
      <c r="T566" s="75" t="s">
        <v>4872</v>
      </c>
      <c r="U566" s="46" t="s">
        <v>4873</v>
      </c>
      <c r="V566" s="46" t="s">
        <v>2267</v>
      </c>
      <c r="W566" s="46" t="s">
        <v>90</v>
      </c>
      <c r="X566" s="46">
        <v>395.0</v>
      </c>
      <c r="Y566" s="40" t="s">
        <v>91</v>
      </c>
      <c r="Z566" s="38">
        <v>1.0</v>
      </c>
      <c r="AA566" s="38" t="s">
        <v>92</v>
      </c>
      <c r="AB566" s="38" t="s">
        <v>93</v>
      </c>
      <c r="AC566" s="107" t="str">
        <f t="shared" si="97"/>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AD566" s="38" t="s">
        <v>95</v>
      </c>
      <c r="AE566" s="75" t="s">
        <v>4874</v>
      </c>
      <c r="AF566" s="52"/>
      <c r="AG566" s="38" t="s">
        <v>98</v>
      </c>
      <c r="AH566" s="38" t="s">
        <v>99</v>
      </c>
      <c r="AI566" s="44" t="s">
        <v>100</v>
      </c>
      <c r="AJ566" s="44">
        <v>0.0</v>
      </c>
      <c r="AK566" s="63" t="str">
        <f t="shared" si="94"/>
        <v>https://getfile.dokpub.com/yandex/get/https://disk.yandex.ru/d/kWh_NwhDf3kqcQ/v1.mp4</v>
      </c>
      <c r="AL566" s="46" t="s">
        <v>102</v>
      </c>
      <c r="AM566" s="46" t="s">
        <v>103</v>
      </c>
      <c r="AN566" s="46" t="s">
        <v>104</v>
      </c>
      <c r="AO566" s="46" t="s">
        <v>105</v>
      </c>
      <c r="AP566" s="46" t="s">
        <v>106</v>
      </c>
      <c r="AQ566" s="46">
        <f t="shared" si="48"/>
        <v>770</v>
      </c>
      <c r="AR566" s="47">
        <f t="shared" si="49"/>
        <v>0.3</v>
      </c>
      <c r="AS566" s="46" t="s">
        <v>107</v>
      </c>
      <c r="AT566" s="46" t="s">
        <v>108</v>
      </c>
      <c r="AU566" s="46" t="s">
        <v>109</v>
      </c>
      <c r="AV566" s="46" t="s">
        <v>110</v>
      </c>
      <c r="AW566" s="46" t="s">
        <v>111</v>
      </c>
      <c r="AX566" s="48" t="s">
        <v>112</v>
      </c>
      <c r="AY566" s="49">
        <v>103.0</v>
      </c>
      <c r="AZ566" s="49">
        <v>163.0</v>
      </c>
      <c r="BA566" s="126">
        <f>BA565*2</f>
        <v>208</v>
      </c>
      <c r="BB566" s="263">
        <v>10.0</v>
      </c>
      <c r="BC566" s="263">
        <v>10.0</v>
      </c>
      <c r="BD566" s="51">
        <v>0.2</v>
      </c>
      <c r="BE566" s="127">
        <f t="shared" si="113"/>
        <v>129.8</v>
      </c>
      <c r="BF566" s="150"/>
      <c r="BG566" s="151">
        <f t="shared" si="114"/>
        <v>188.2</v>
      </c>
      <c r="BH566" s="53">
        <f t="shared" si="52"/>
        <v>128.2</v>
      </c>
      <c r="BI566" s="153">
        <f t="shared" si="115"/>
        <v>0.2899845917</v>
      </c>
      <c r="BJ566" s="47">
        <f t="shared" si="54"/>
        <v>0.1975346687</v>
      </c>
      <c r="BK566" s="55">
        <f t="shared" si="55"/>
        <v>0.3</v>
      </c>
      <c r="BL566" s="56">
        <f t="shared" si="56"/>
        <v>777</v>
      </c>
      <c r="BM566" s="57">
        <f t="shared" si="57"/>
        <v>0.2967824968</v>
      </c>
      <c r="BN566" s="46">
        <f t="shared" si="58"/>
        <v>3.825</v>
      </c>
      <c r="BO566" s="46">
        <v>25.0</v>
      </c>
      <c r="BP566" s="46">
        <v>7.0</v>
      </c>
      <c r="BQ566" s="47">
        <v>1.25</v>
      </c>
      <c r="BR566" s="46">
        <f t="shared" si="59"/>
        <v>57.5</v>
      </c>
      <c r="BS566" s="46">
        <f t="shared" si="60"/>
        <v>105.5</v>
      </c>
      <c r="BT566" s="46" t="s">
        <v>122</v>
      </c>
      <c r="BU566" s="65"/>
      <c r="BV566" s="59"/>
      <c r="BW566" s="59"/>
      <c r="BX566" s="60"/>
      <c r="BY566" s="61" t="str">
        <f t="shared" si="118"/>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BZ566" s="66" t="s">
        <v>4863</v>
      </c>
      <c r="CA566" s="59" t="s">
        <v>4882</v>
      </c>
      <c r="CB566" s="62"/>
      <c r="CC566" s="59"/>
    </row>
    <row r="567" ht="30.0" customHeight="1">
      <c r="A567" s="37" t="s">
        <v>4865</v>
      </c>
      <c r="B567" s="157" t="s">
        <v>4883</v>
      </c>
      <c r="C567" s="68" t="str">
        <f>IF('Стоп-лист'!D$6 = "стоп", "стоп" , "")</f>
        <v/>
      </c>
      <c r="D567" s="29">
        <f t="shared" si="117"/>
        <v>50</v>
      </c>
      <c r="E567" s="30" t="s">
        <v>4884</v>
      </c>
      <c r="F567" s="140" t="s">
        <v>4885</v>
      </c>
      <c r="G567" s="106" t="s">
        <v>4886</v>
      </c>
      <c r="H567" s="33">
        <v>1550.0</v>
      </c>
      <c r="I567" s="34">
        <v>0.41</v>
      </c>
      <c r="J567" s="35">
        <f t="shared" si="112"/>
        <v>915</v>
      </c>
      <c r="K567" s="22" t="s">
        <v>4887</v>
      </c>
      <c r="L567" s="22" t="s">
        <v>4425</v>
      </c>
      <c r="M567" s="22" t="s">
        <v>4425</v>
      </c>
      <c r="N567" s="37" t="s">
        <v>85</v>
      </c>
      <c r="O567" s="38">
        <v>360.0</v>
      </c>
      <c r="P567" s="38">
        <v>200.0</v>
      </c>
      <c r="Q567" s="38">
        <v>100.0</v>
      </c>
      <c r="R567" s="38">
        <v>255.0</v>
      </c>
      <c r="S567" s="75" t="s">
        <v>4888</v>
      </c>
      <c r="T567" s="75" t="s">
        <v>4872</v>
      </c>
      <c r="U567" s="46" t="s">
        <v>4873</v>
      </c>
      <c r="V567" s="46" t="s">
        <v>2267</v>
      </c>
      <c r="W567" s="46" t="s">
        <v>90</v>
      </c>
      <c r="X567" s="46">
        <v>395.0</v>
      </c>
      <c r="Y567" s="40" t="s">
        <v>91</v>
      </c>
      <c r="Z567" s="40">
        <v>1.5</v>
      </c>
      <c r="AA567" s="38" t="s">
        <v>92</v>
      </c>
      <c r="AB567" s="38" t="s">
        <v>93</v>
      </c>
      <c r="AC567" s="107" t="str">
        <f t="shared" si="97"/>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AD567" s="38" t="s">
        <v>95</v>
      </c>
      <c r="AE567" s="75" t="s">
        <v>4874</v>
      </c>
      <c r="AF567" s="52"/>
      <c r="AG567" s="38" t="s">
        <v>98</v>
      </c>
      <c r="AH567" s="38" t="s">
        <v>99</v>
      </c>
      <c r="AI567" s="44" t="s">
        <v>100</v>
      </c>
      <c r="AJ567" s="44">
        <v>0.0</v>
      </c>
      <c r="AK567" s="63" t="str">
        <f t="shared" si="94"/>
        <v>https://getfile.dokpub.com/yandex/get/https://disk.yandex.ru/d/kWh_NwhDf3kqcQ/v1.mp4</v>
      </c>
      <c r="AL567" s="46" t="s">
        <v>102</v>
      </c>
      <c r="AM567" s="46" t="s">
        <v>103</v>
      </c>
      <c r="AN567" s="46" t="s">
        <v>104</v>
      </c>
      <c r="AO567" s="46" t="s">
        <v>105</v>
      </c>
      <c r="AP567" s="46" t="s">
        <v>106</v>
      </c>
      <c r="AQ567" s="46">
        <f t="shared" si="48"/>
        <v>1054</v>
      </c>
      <c r="AR567" s="47">
        <f t="shared" si="49"/>
        <v>0.32</v>
      </c>
      <c r="AS567" s="46" t="s">
        <v>107</v>
      </c>
      <c r="AT567" s="46" t="s">
        <v>108</v>
      </c>
      <c r="AU567" s="46" t="s">
        <v>109</v>
      </c>
      <c r="AV567" s="46" t="s">
        <v>110</v>
      </c>
      <c r="AW567" s="46" t="s">
        <v>111</v>
      </c>
      <c r="AX567" s="48" t="s">
        <v>112</v>
      </c>
      <c r="AY567" s="49">
        <v>124.0</v>
      </c>
      <c r="AZ567" s="49">
        <v>190.0</v>
      </c>
      <c r="BA567" s="126">
        <f>BA565*3</f>
        <v>312</v>
      </c>
      <c r="BB567" s="263">
        <v>15.0</v>
      </c>
      <c r="BC567" s="263">
        <v>15.0</v>
      </c>
      <c r="BD567" s="51">
        <v>0.2</v>
      </c>
      <c r="BE567" s="127">
        <f t="shared" si="113"/>
        <v>183</v>
      </c>
      <c r="BF567" s="150"/>
      <c r="BG567" s="151">
        <f t="shared" si="114"/>
        <v>266</v>
      </c>
      <c r="BH567" s="53">
        <f t="shared" si="52"/>
        <v>200</v>
      </c>
      <c r="BI567" s="153">
        <f t="shared" si="115"/>
        <v>0.2907103825</v>
      </c>
      <c r="BJ567" s="47">
        <f t="shared" si="54"/>
        <v>0.218579235</v>
      </c>
      <c r="BK567" s="55">
        <f t="shared" si="55"/>
        <v>0.32</v>
      </c>
      <c r="BL567" s="56">
        <f t="shared" si="56"/>
        <v>1067</v>
      </c>
      <c r="BM567" s="57">
        <f t="shared" si="57"/>
        <v>0.3014058107</v>
      </c>
      <c r="BN567" s="46">
        <f t="shared" si="58"/>
        <v>5.1</v>
      </c>
      <c r="BO567" s="46">
        <v>25.0</v>
      </c>
      <c r="BP567" s="46">
        <v>7.0</v>
      </c>
      <c r="BQ567" s="47">
        <v>1.25</v>
      </c>
      <c r="BR567" s="46">
        <f t="shared" si="59"/>
        <v>75</v>
      </c>
      <c r="BS567" s="46">
        <f t="shared" si="60"/>
        <v>115</v>
      </c>
      <c r="BT567" s="46" t="s">
        <v>131</v>
      </c>
      <c r="BU567" s="65"/>
      <c r="BV567" s="59"/>
      <c r="BW567" s="59"/>
      <c r="BX567" s="60"/>
      <c r="BY567" s="61" t="str">
        <f t="shared" si="118"/>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BZ567" s="66" t="s">
        <v>4863</v>
      </c>
      <c r="CA567" s="59" t="s">
        <v>4889</v>
      </c>
      <c r="CB567" s="62"/>
      <c r="CC567" s="59"/>
    </row>
    <row r="568" ht="30.0" customHeight="1">
      <c r="A568" s="37" t="s">
        <v>4865</v>
      </c>
      <c r="B568" s="157" t="s">
        <v>4890</v>
      </c>
      <c r="C568" s="68" t="str">
        <f>IF('Стоп-лист'!C$6 = "стоп", "стоп" , "")</f>
        <v>стоп</v>
      </c>
      <c r="D568" s="29">
        <f t="shared" si="117"/>
        <v>0</v>
      </c>
      <c r="E568" s="30" t="s">
        <v>4891</v>
      </c>
      <c r="F568" s="140" t="s">
        <v>4892</v>
      </c>
      <c r="G568" s="106" t="s">
        <v>4893</v>
      </c>
      <c r="H568" s="33">
        <v>2900.0</v>
      </c>
      <c r="I568" s="34">
        <v>0.41</v>
      </c>
      <c r="J568" s="35">
        <f t="shared" si="112"/>
        <v>1711</v>
      </c>
      <c r="K568" s="22" t="s">
        <v>4894</v>
      </c>
      <c r="L568" s="22" t="s">
        <v>4425</v>
      </c>
      <c r="M568" s="22" t="s">
        <v>4425</v>
      </c>
      <c r="N568" s="37" t="s">
        <v>85</v>
      </c>
      <c r="O568" s="38">
        <v>700.0</v>
      </c>
      <c r="P568" s="38">
        <v>260.0</v>
      </c>
      <c r="Q568" s="38">
        <v>130.0</v>
      </c>
      <c r="R568" s="38">
        <v>290.0</v>
      </c>
      <c r="S568" s="75" t="s">
        <v>4895</v>
      </c>
      <c r="T568" s="75" t="s">
        <v>4872</v>
      </c>
      <c r="U568" s="46" t="s">
        <v>4873</v>
      </c>
      <c r="V568" s="46" t="s">
        <v>2267</v>
      </c>
      <c r="W568" s="46" t="s">
        <v>90</v>
      </c>
      <c r="X568" s="46">
        <v>395.0</v>
      </c>
      <c r="Y568" s="40">
        <v>1.0</v>
      </c>
      <c r="Z568" s="40">
        <v>1.5</v>
      </c>
      <c r="AA568" s="38" t="s">
        <v>92</v>
      </c>
      <c r="AB568" s="38" t="s">
        <v>93</v>
      </c>
      <c r="AC568" s="107" t="str">
        <f t="shared" si="97"/>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AD568" s="38" t="s">
        <v>95</v>
      </c>
      <c r="AE568" s="75" t="s">
        <v>4874</v>
      </c>
      <c r="AF568" s="52"/>
      <c r="AG568" s="38" t="s">
        <v>98</v>
      </c>
      <c r="AH568" s="38" t="s">
        <v>99</v>
      </c>
      <c r="AI568" s="44" t="s">
        <v>100</v>
      </c>
      <c r="AJ568" s="44">
        <v>0.0</v>
      </c>
      <c r="AK568" s="63" t="str">
        <f t="shared" si="94"/>
        <v>https://getfile.dokpub.com/yandex/get/https://disk.yandex.ru/d/kWh_NwhDf3kqcQ/v1.mp4</v>
      </c>
      <c r="AL568" s="46" t="s">
        <v>102</v>
      </c>
      <c r="AM568" s="46" t="s">
        <v>103</v>
      </c>
      <c r="AN568" s="46" t="s">
        <v>104</v>
      </c>
      <c r="AO568" s="46" t="s">
        <v>105</v>
      </c>
      <c r="AP568" s="46" t="s">
        <v>106</v>
      </c>
      <c r="AQ568" s="46">
        <f t="shared" si="48"/>
        <v>1914</v>
      </c>
      <c r="AR568" s="47">
        <f t="shared" si="49"/>
        <v>0.34</v>
      </c>
      <c r="AS568" s="46" t="s">
        <v>107</v>
      </c>
      <c r="AT568" s="46" t="s">
        <v>108</v>
      </c>
      <c r="AU568" s="46" t="s">
        <v>109</v>
      </c>
      <c r="AV568" s="46" t="s">
        <v>110</v>
      </c>
      <c r="AW568" s="46" t="s">
        <v>111</v>
      </c>
      <c r="AX568" s="48" t="s">
        <v>112</v>
      </c>
      <c r="AY568" s="49">
        <v>204.0</v>
      </c>
      <c r="AZ568" s="49">
        <v>291.0</v>
      </c>
      <c r="BA568" s="126">
        <f>BA567*2</f>
        <v>624</v>
      </c>
      <c r="BB568" s="263">
        <v>20.0</v>
      </c>
      <c r="BC568" s="263">
        <v>20.0</v>
      </c>
      <c r="BD568" s="51">
        <v>0.2</v>
      </c>
      <c r="BE568" s="127">
        <f t="shared" si="113"/>
        <v>342.2</v>
      </c>
      <c r="BF568" s="150"/>
      <c r="BG568" s="151">
        <f t="shared" si="114"/>
        <v>500.8</v>
      </c>
      <c r="BH568" s="53">
        <f t="shared" si="52"/>
        <v>413.8</v>
      </c>
      <c r="BI568" s="153">
        <f t="shared" si="115"/>
        <v>0.2926943308</v>
      </c>
      <c r="BJ568" s="47">
        <f t="shared" si="54"/>
        <v>0.2418468732</v>
      </c>
      <c r="BK568" s="55">
        <f t="shared" si="55"/>
        <v>0.34</v>
      </c>
      <c r="BL568" s="56">
        <f t="shared" si="56"/>
        <v>1936</v>
      </c>
      <c r="BM568" s="57">
        <f t="shared" si="57"/>
        <v>0.306714876</v>
      </c>
      <c r="BN568" s="46">
        <f t="shared" si="58"/>
        <v>9.802</v>
      </c>
      <c r="BO568" s="46">
        <v>25.0</v>
      </c>
      <c r="BP568" s="46">
        <v>7.0</v>
      </c>
      <c r="BQ568" s="47">
        <v>1.25</v>
      </c>
      <c r="BR568" s="46">
        <f t="shared" si="59"/>
        <v>110</v>
      </c>
      <c r="BS568" s="46">
        <f t="shared" si="60"/>
        <v>181</v>
      </c>
      <c r="BT568" s="46" t="s">
        <v>139</v>
      </c>
      <c r="BU568" s="65"/>
      <c r="BV568" s="59"/>
      <c r="BW568" s="59"/>
      <c r="BX568" s="60"/>
      <c r="BY568" s="61" t="str">
        <f t="shared" si="118"/>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BZ568" s="66" t="s">
        <v>4863</v>
      </c>
      <c r="CA568" s="59" t="s">
        <v>4896</v>
      </c>
      <c r="CB568" s="62"/>
      <c r="CC568" s="59"/>
    </row>
    <row r="569" ht="30.0" customHeight="1">
      <c r="A569" s="37" t="s">
        <v>4865</v>
      </c>
      <c r="B569" s="157" t="s">
        <v>4897</v>
      </c>
      <c r="C569" s="68" t="str">
        <f>IF('Стоп-лист'!C$6 = "стоп", "стоп" , "")</f>
        <v>стоп</v>
      </c>
      <c r="D569" s="29">
        <f t="shared" si="117"/>
        <v>0</v>
      </c>
      <c r="E569" s="30" t="s">
        <v>4898</v>
      </c>
      <c r="F569" s="140" t="s">
        <v>4899</v>
      </c>
      <c r="G569" s="106" t="s">
        <v>4900</v>
      </c>
      <c r="H569" s="33">
        <v>4400.0</v>
      </c>
      <c r="I569" s="34">
        <v>0.42000000000000004</v>
      </c>
      <c r="J569" s="35">
        <f t="shared" si="112"/>
        <v>2552</v>
      </c>
      <c r="K569" s="22" t="s">
        <v>4901</v>
      </c>
      <c r="L569" s="22" t="s">
        <v>4425</v>
      </c>
      <c r="M569" s="22" t="s">
        <v>4425</v>
      </c>
      <c r="N569" s="37" t="s">
        <v>85</v>
      </c>
      <c r="O569" s="38">
        <v>940.0</v>
      </c>
      <c r="P569" s="38">
        <v>300.0</v>
      </c>
      <c r="Q569" s="38">
        <v>140.0</v>
      </c>
      <c r="R569" s="38">
        <v>340.0</v>
      </c>
      <c r="S569" s="75" t="s">
        <v>4902</v>
      </c>
      <c r="T569" s="75" t="s">
        <v>4872</v>
      </c>
      <c r="U569" s="46" t="s">
        <v>4873</v>
      </c>
      <c r="V569" s="46" t="s">
        <v>2267</v>
      </c>
      <c r="W569" s="46" t="s">
        <v>90</v>
      </c>
      <c r="X569" s="46">
        <v>395.0</v>
      </c>
      <c r="Y569" s="40">
        <v>1.5</v>
      </c>
      <c r="Z569" s="40">
        <v>1.5</v>
      </c>
      <c r="AA569" s="38" t="s">
        <v>92</v>
      </c>
      <c r="AB569" s="38" t="s">
        <v>93</v>
      </c>
      <c r="AC569" s="107" t="str">
        <f t="shared" si="97"/>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AD569" s="38" t="s">
        <v>95</v>
      </c>
      <c r="AE569" s="75" t="s">
        <v>4874</v>
      </c>
      <c r="AF569" s="52"/>
      <c r="AG569" s="38" t="s">
        <v>98</v>
      </c>
      <c r="AH569" s="38" t="s">
        <v>99</v>
      </c>
      <c r="AI569" s="44" t="s">
        <v>100</v>
      </c>
      <c r="AJ569" s="44">
        <v>0.0</v>
      </c>
      <c r="AK569" s="63" t="str">
        <f t="shared" si="94"/>
        <v>https://getfile.dokpub.com/yandex/get/https://disk.yandex.ru/d/kWh_NwhDf3kqcQ/v1.mp4</v>
      </c>
      <c r="AL569" s="46" t="s">
        <v>102</v>
      </c>
      <c r="AM569" s="46" t="s">
        <v>103</v>
      </c>
      <c r="AN569" s="46" t="s">
        <v>104</v>
      </c>
      <c r="AO569" s="46" t="s">
        <v>105</v>
      </c>
      <c r="AP569" s="46" t="s">
        <v>106</v>
      </c>
      <c r="AQ569" s="46">
        <f t="shared" si="48"/>
        <v>2816</v>
      </c>
      <c r="AR569" s="47">
        <f t="shared" si="49"/>
        <v>0.36</v>
      </c>
      <c r="AS569" s="46" t="s">
        <v>107</v>
      </c>
      <c r="AT569" s="46" t="s">
        <v>108</v>
      </c>
      <c r="AU569" s="46" t="s">
        <v>109</v>
      </c>
      <c r="AV569" s="46" t="s">
        <v>110</v>
      </c>
      <c r="AW569" s="46" t="s">
        <v>111</v>
      </c>
      <c r="AX569" s="48" t="s">
        <v>112</v>
      </c>
      <c r="AY569" s="49">
        <v>296.0</v>
      </c>
      <c r="AZ569" s="49">
        <v>408.0</v>
      </c>
      <c r="BA569" s="126">
        <f>BA567*3</f>
        <v>936</v>
      </c>
      <c r="BB569" s="263">
        <v>30.0</v>
      </c>
      <c r="BC569" s="263">
        <v>30.0</v>
      </c>
      <c r="BD569" s="51">
        <v>0.2</v>
      </c>
      <c r="BE569" s="127">
        <f t="shared" si="113"/>
        <v>510.4</v>
      </c>
      <c r="BF569" s="150"/>
      <c r="BG569" s="151">
        <f t="shared" si="114"/>
        <v>749.6</v>
      </c>
      <c r="BH569" s="53">
        <f t="shared" si="52"/>
        <v>637.6</v>
      </c>
      <c r="BI569" s="153">
        <f t="shared" si="115"/>
        <v>0.2937304075</v>
      </c>
      <c r="BJ569" s="47">
        <f t="shared" si="54"/>
        <v>0.2498432602</v>
      </c>
      <c r="BK569" s="55">
        <f t="shared" si="55"/>
        <v>0.36</v>
      </c>
      <c r="BL569" s="56">
        <f t="shared" si="56"/>
        <v>2857</v>
      </c>
      <c r="BM569" s="57">
        <f t="shared" si="57"/>
        <v>0.3085754288</v>
      </c>
      <c r="BN569" s="46">
        <f t="shared" si="58"/>
        <v>14.28</v>
      </c>
      <c r="BO569" s="46">
        <v>25.0</v>
      </c>
      <c r="BP569" s="46">
        <v>7.0</v>
      </c>
      <c r="BQ569" s="47">
        <v>1.25</v>
      </c>
      <c r="BR569" s="46">
        <f t="shared" si="59"/>
        <v>153.75</v>
      </c>
      <c r="BS569" s="46">
        <f t="shared" si="60"/>
        <v>254.25</v>
      </c>
      <c r="BT569" s="46" t="s">
        <v>147</v>
      </c>
      <c r="BU569" s="65"/>
      <c r="BV569" s="59"/>
      <c r="BW569" s="59"/>
      <c r="BX569" s="60"/>
      <c r="BY569" s="61" t="str">
        <f t="shared" si="118"/>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BZ569" s="66" t="s">
        <v>4863</v>
      </c>
      <c r="CA569" s="59" t="s">
        <v>4903</v>
      </c>
      <c r="CB569" s="62"/>
      <c r="CC569" s="59"/>
    </row>
    <row r="570" ht="30.0" customHeight="1">
      <c r="A570" s="37" t="s">
        <v>4865</v>
      </c>
      <c r="B570" s="157" t="s">
        <v>4904</v>
      </c>
      <c r="C570" s="68" t="str">
        <f>IF('Стоп-лист'!C$6 = "стоп", "стоп" , "")</f>
        <v>стоп</v>
      </c>
      <c r="D570" s="29">
        <f t="shared" si="117"/>
        <v>0</v>
      </c>
      <c r="E570" s="30" t="s">
        <v>4905</v>
      </c>
      <c r="F570" s="140" t="s">
        <v>4906</v>
      </c>
      <c r="G570" s="106" t="s">
        <v>4907</v>
      </c>
      <c r="H570" s="33">
        <v>5800.0</v>
      </c>
      <c r="I570" s="34">
        <v>0.38</v>
      </c>
      <c r="J570" s="35">
        <f t="shared" si="112"/>
        <v>3596</v>
      </c>
      <c r="K570" s="22" t="s">
        <v>4908</v>
      </c>
      <c r="L570" s="22" t="s">
        <v>4425</v>
      </c>
      <c r="M570" s="22" t="s">
        <v>4425</v>
      </c>
      <c r="N570" s="37" t="s">
        <v>85</v>
      </c>
      <c r="O570" s="38">
        <v>1600.0</v>
      </c>
      <c r="P570" s="38">
        <v>300.0</v>
      </c>
      <c r="Q570" s="38">
        <v>200.0</v>
      </c>
      <c r="R570" s="38">
        <v>500.0</v>
      </c>
      <c r="S570" s="75" t="s">
        <v>4909</v>
      </c>
      <c r="T570" s="75" t="s">
        <v>4872</v>
      </c>
      <c r="U570" s="46" t="s">
        <v>4873</v>
      </c>
      <c r="V570" s="46" t="s">
        <v>2267</v>
      </c>
      <c r="W570" s="46" t="s">
        <v>90</v>
      </c>
      <c r="X570" s="46">
        <v>395.0</v>
      </c>
      <c r="Y570" s="40">
        <v>2.0</v>
      </c>
      <c r="Z570" s="40">
        <v>1.5</v>
      </c>
      <c r="AA570" s="38" t="s">
        <v>92</v>
      </c>
      <c r="AB570" s="38" t="s">
        <v>93</v>
      </c>
      <c r="AC570" s="107" t="str">
        <f t="shared" si="97"/>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AD570" s="38" t="s">
        <v>95</v>
      </c>
      <c r="AE570" s="75" t="s">
        <v>4874</v>
      </c>
      <c r="AF570" s="52"/>
      <c r="AG570" s="38" t="s">
        <v>98</v>
      </c>
      <c r="AH570" s="38" t="s">
        <v>99</v>
      </c>
      <c r="AI570" s="44" t="s">
        <v>100</v>
      </c>
      <c r="AJ570" s="44">
        <v>0.0</v>
      </c>
      <c r="AK570" s="63" t="str">
        <f t="shared" si="94"/>
        <v>https://getfile.dokpub.com/yandex/get/https://disk.yandex.ru/d/kWh_NwhDf3kqcQ/v1.mp4</v>
      </c>
      <c r="AL570" s="46" t="s">
        <v>102</v>
      </c>
      <c r="AM570" s="46" t="s">
        <v>103</v>
      </c>
      <c r="AN570" s="46" t="s">
        <v>104</v>
      </c>
      <c r="AO570" s="46" t="s">
        <v>105</v>
      </c>
      <c r="AP570" s="46" t="s">
        <v>106</v>
      </c>
      <c r="AQ570" s="46">
        <f t="shared" si="48"/>
        <v>4002</v>
      </c>
      <c r="AR570" s="47">
        <f t="shared" si="49"/>
        <v>0.31</v>
      </c>
      <c r="AS570" s="46" t="s">
        <v>107</v>
      </c>
      <c r="AT570" s="46" t="s">
        <v>108</v>
      </c>
      <c r="AU570" s="46" t="s">
        <v>109</v>
      </c>
      <c r="AV570" s="46" t="s">
        <v>110</v>
      </c>
      <c r="AW570" s="46" t="s">
        <v>111</v>
      </c>
      <c r="AX570" s="48" t="s">
        <v>112</v>
      </c>
      <c r="AY570" s="49">
        <v>462.0</v>
      </c>
      <c r="AZ570" s="49">
        <v>631.0</v>
      </c>
      <c r="BA570" s="126">
        <f>BA568*2</f>
        <v>1248</v>
      </c>
      <c r="BB570" s="263">
        <v>30.0</v>
      </c>
      <c r="BC570" s="263">
        <v>80.0</v>
      </c>
      <c r="BD570" s="51">
        <v>0.2</v>
      </c>
      <c r="BE570" s="127">
        <f t="shared" si="113"/>
        <v>719.2</v>
      </c>
      <c r="BF570" s="150"/>
      <c r="BG570" s="151">
        <f t="shared" si="114"/>
        <v>1056.8</v>
      </c>
      <c r="BH570" s="53">
        <f t="shared" si="52"/>
        <v>887.8</v>
      </c>
      <c r="BI570" s="153">
        <f t="shared" si="115"/>
        <v>0.2938820912</v>
      </c>
      <c r="BJ570" s="47">
        <f t="shared" si="54"/>
        <v>0.2468854283</v>
      </c>
      <c r="BK570" s="55">
        <f t="shared" si="55"/>
        <v>0.31</v>
      </c>
      <c r="BL570" s="56">
        <f t="shared" si="56"/>
        <v>4042</v>
      </c>
      <c r="BM570" s="57">
        <f t="shared" si="57"/>
        <v>0.3079168728</v>
      </c>
      <c r="BN570" s="46">
        <f t="shared" si="58"/>
        <v>30</v>
      </c>
      <c r="BO570" s="46">
        <v>25.0</v>
      </c>
      <c r="BP570" s="46">
        <v>7.0</v>
      </c>
      <c r="BQ570" s="47">
        <v>1.25</v>
      </c>
      <c r="BR570" s="46">
        <f t="shared" si="59"/>
        <v>285</v>
      </c>
      <c r="BS570" s="46">
        <f t="shared" si="60"/>
        <v>346</v>
      </c>
      <c r="BT570" s="46" t="s">
        <v>156</v>
      </c>
      <c r="BU570" s="65"/>
      <c r="BV570" s="59"/>
      <c r="BW570" s="59"/>
      <c r="BX570" s="60"/>
      <c r="BY570" s="61" t="str">
        <f t="shared" si="118"/>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BZ570" s="66" t="s">
        <v>4863</v>
      </c>
      <c r="CA570" s="59" t="s">
        <v>4910</v>
      </c>
      <c r="CB570" s="62"/>
      <c r="CC570" s="59"/>
    </row>
    <row r="571" ht="30.0" customHeight="1">
      <c r="A571" s="37" t="s">
        <v>4865</v>
      </c>
      <c r="B571" s="157" t="s">
        <v>4911</v>
      </c>
      <c r="C571" s="68" t="str">
        <f>IF('Стоп-лист'!C$6 = "стоп", "стоп" , "")</f>
        <v>стоп</v>
      </c>
      <c r="D571" s="29">
        <f t="shared" si="117"/>
        <v>0</v>
      </c>
      <c r="E571" s="30" t="s">
        <v>4912</v>
      </c>
      <c r="F571" s="140" t="s">
        <v>4913</v>
      </c>
      <c r="G571" s="106" t="s">
        <v>4914</v>
      </c>
      <c r="H571" s="33">
        <v>8700.0</v>
      </c>
      <c r="I571" s="34">
        <v>0.39999999999999997</v>
      </c>
      <c r="J571" s="35">
        <f t="shared" si="112"/>
        <v>5220</v>
      </c>
      <c r="K571" s="22" t="s">
        <v>4915</v>
      </c>
      <c r="L571" s="22" t="s">
        <v>4425</v>
      </c>
      <c r="M571" s="22" t="s">
        <v>4425</v>
      </c>
      <c r="N571" s="37" t="s">
        <v>85</v>
      </c>
      <c r="O571" s="38">
        <v>2300.0</v>
      </c>
      <c r="P571" s="38">
        <v>250.0</v>
      </c>
      <c r="Q571" s="38">
        <v>300.0</v>
      </c>
      <c r="R571" s="38">
        <v>550.0</v>
      </c>
      <c r="S571" s="75" t="s">
        <v>4916</v>
      </c>
      <c r="T571" s="75" t="s">
        <v>4872</v>
      </c>
      <c r="U571" s="46" t="s">
        <v>4873</v>
      </c>
      <c r="V571" s="46" t="s">
        <v>2267</v>
      </c>
      <c r="W571" s="46" t="s">
        <v>90</v>
      </c>
      <c r="X571" s="46">
        <v>395.0</v>
      </c>
      <c r="Y571" s="40">
        <v>3.0</v>
      </c>
      <c r="Z571" s="40">
        <v>1.5</v>
      </c>
      <c r="AA571" s="38" t="s">
        <v>92</v>
      </c>
      <c r="AB571" s="38" t="s">
        <v>93</v>
      </c>
      <c r="AC571" s="107" t="str">
        <f t="shared" si="97"/>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AD571" s="38" t="s">
        <v>95</v>
      </c>
      <c r="AE571" s="75" t="s">
        <v>4874</v>
      </c>
      <c r="AF571" s="52"/>
      <c r="AG571" s="38" t="s">
        <v>98</v>
      </c>
      <c r="AH571" s="38" t="s">
        <v>99</v>
      </c>
      <c r="AI571" s="44" t="s">
        <v>100</v>
      </c>
      <c r="AJ571" s="44">
        <v>0.0</v>
      </c>
      <c r="AK571" s="63" t="str">
        <f t="shared" si="94"/>
        <v>https://getfile.dokpub.com/yandex/get/https://disk.yandex.ru/d/kWh_NwhDf3kqcQ/v1.mp4</v>
      </c>
      <c r="AL571" s="46" t="s">
        <v>102</v>
      </c>
      <c r="AM571" s="46" t="s">
        <v>103</v>
      </c>
      <c r="AN571" s="46" t="s">
        <v>104</v>
      </c>
      <c r="AO571" s="46" t="s">
        <v>105</v>
      </c>
      <c r="AP571" s="46" t="s">
        <v>106</v>
      </c>
      <c r="AQ571" s="46">
        <f t="shared" si="48"/>
        <v>5829</v>
      </c>
      <c r="AR571" s="47">
        <f t="shared" si="49"/>
        <v>0.33</v>
      </c>
      <c r="AS571" s="46" t="s">
        <v>107</v>
      </c>
      <c r="AT571" s="46" t="s">
        <v>108</v>
      </c>
      <c r="AU571" s="46" t="s">
        <v>109</v>
      </c>
      <c r="AV571" s="46" t="s">
        <v>110</v>
      </c>
      <c r="AW571" s="46" t="s">
        <v>111</v>
      </c>
      <c r="AX571" s="48" t="s">
        <v>112</v>
      </c>
      <c r="AY571" s="49">
        <v>663.0</v>
      </c>
      <c r="AZ571" s="49">
        <v>889.0</v>
      </c>
      <c r="BA571" s="126">
        <f>BA568*3</f>
        <v>1872</v>
      </c>
      <c r="BB571" s="263">
        <v>40.0</v>
      </c>
      <c r="BC571" s="263">
        <v>80.0</v>
      </c>
      <c r="BD571" s="51">
        <v>0.2</v>
      </c>
      <c r="BE571" s="127">
        <f t="shared" si="113"/>
        <v>1044</v>
      </c>
      <c r="BF571" s="150"/>
      <c r="BG571" s="151">
        <f t="shared" si="114"/>
        <v>1521</v>
      </c>
      <c r="BH571" s="53">
        <f t="shared" si="52"/>
        <v>1295</v>
      </c>
      <c r="BI571" s="153">
        <f t="shared" si="115"/>
        <v>0.2913793103</v>
      </c>
      <c r="BJ571" s="47">
        <f t="shared" si="54"/>
        <v>0.2480842912</v>
      </c>
      <c r="BK571" s="55">
        <f t="shared" si="55"/>
        <v>0.33</v>
      </c>
      <c r="BL571" s="56">
        <f t="shared" si="56"/>
        <v>5858</v>
      </c>
      <c r="BM571" s="57">
        <f t="shared" si="57"/>
        <v>0.3081939228</v>
      </c>
      <c r="BN571" s="46">
        <f t="shared" si="58"/>
        <v>41.25</v>
      </c>
      <c r="BO571" s="46">
        <v>25.0</v>
      </c>
      <c r="BP571" s="46">
        <v>7.0</v>
      </c>
      <c r="BQ571" s="47">
        <v>1.25</v>
      </c>
      <c r="BR571" s="46">
        <f t="shared" si="59"/>
        <v>390</v>
      </c>
      <c r="BS571" s="46">
        <f t="shared" si="60"/>
        <v>499</v>
      </c>
      <c r="BT571" s="46" t="s">
        <v>164</v>
      </c>
      <c r="BU571" s="65"/>
      <c r="BV571" s="59"/>
      <c r="BW571" s="59"/>
      <c r="BX571" s="60"/>
      <c r="BY571" s="61" t="str">
        <f t="shared" si="118"/>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BZ571" s="66" t="s">
        <v>4863</v>
      </c>
      <c r="CA571" s="59" t="s">
        <v>4917</v>
      </c>
      <c r="CB571" s="62"/>
      <c r="CC571" s="59"/>
    </row>
    <row r="572" ht="30.0" customHeight="1">
      <c r="A572" s="37" t="s">
        <v>4865</v>
      </c>
      <c r="B572" s="157" t="s">
        <v>4918</v>
      </c>
      <c r="C572" s="68" t="str">
        <f>IF('Стоп-лист'!C$6 = "стоп", "стоп" , "")</f>
        <v>стоп</v>
      </c>
      <c r="D572" s="29">
        <f t="shared" si="117"/>
        <v>0</v>
      </c>
      <c r="E572" s="30" t="s">
        <v>4919</v>
      </c>
      <c r="F572" s="140" t="s">
        <v>4920</v>
      </c>
      <c r="G572" s="106" t="s">
        <v>4921</v>
      </c>
      <c r="H572" s="33">
        <v>11600.0</v>
      </c>
      <c r="I572" s="34">
        <v>0.38999999999999996</v>
      </c>
      <c r="J572" s="35">
        <f t="shared" si="112"/>
        <v>7076</v>
      </c>
      <c r="K572" s="22" t="s">
        <v>4922</v>
      </c>
      <c r="L572" s="22" t="s">
        <v>4425</v>
      </c>
      <c r="M572" s="22" t="s">
        <v>4425</v>
      </c>
      <c r="N572" s="37" t="s">
        <v>85</v>
      </c>
      <c r="O572" s="38">
        <v>3000.0</v>
      </c>
      <c r="P572" s="38">
        <v>450.0</v>
      </c>
      <c r="Q572" s="38">
        <v>300.0</v>
      </c>
      <c r="R572" s="38">
        <v>550.0</v>
      </c>
      <c r="S572" s="75" t="s">
        <v>4923</v>
      </c>
      <c r="T572" s="75" t="s">
        <v>4872</v>
      </c>
      <c r="U572" s="46" t="s">
        <v>4873</v>
      </c>
      <c r="V572" s="46" t="s">
        <v>2267</v>
      </c>
      <c r="W572" s="46" t="s">
        <v>90</v>
      </c>
      <c r="X572" s="46">
        <v>395.0</v>
      </c>
      <c r="Y572" s="40">
        <v>4.0</v>
      </c>
      <c r="Z572" s="40">
        <v>1.5</v>
      </c>
      <c r="AA572" s="38" t="s">
        <v>92</v>
      </c>
      <c r="AB572" s="38" t="s">
        <v>93</v>
      </c>
      <c r="AC572" s="107" t="str">
        <f t="shared" si="97"/>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AD572" s="38" t="s">
        <v>95</v>
      </c>
      <c r="AE572" s="75" t="s">
        <v>4874</v>
      </c>
      <c r="AF572" s="52"/>
      <c r="AG572" s="38" t="s">
        <v>98</v>
      </c>
      <c r="AH572" s="38" t="s">
        <v>99</v>
      </c>
      <c r="AI572" s="44" t="s">
        <v>100</v>
      </c>
      <c r="AJ572" s="44">
        <v>0.0</v>
      </c>
      <c r="AK572" s="63" t="str">
        <f t="shared" si="94"/>
        <v>https://getfile.dokpub.com/yandex/get/https://disk.yandex.ru/d/kWh_NwhDf3kqcQ/v1.mp4</v>
      </c>
      <c r="AL572" s="46" t="s">
        <v>102</v>
      </c>
      <c r="AM572" s="46" t="s">
        <v>103</v>
      </c>
      <c r="AN572" s="46" t="s">
        <v>104</v>
      </c>
      <c r="AO572" s="46" t="s">
        <v>105</v>
      </c>
      <c r="AP572" s="46" t="s">
        <v>106</v>
      </c>
      <c r="AQ572" s="46">
        <f t="shared" si="48"/>
        <v>8004</v>
      </c>
      <c r="AR572" s="47">
        <f t="shared" si="49"/>
        <v>0.31</v>
      </c>
      <c r="AS572" s="46" t="s">
        <v>107</v>
      </c>
      <c r="AT572" s="46" t="s">
        <v>108</v>
      </c>
      <c r="AU572" s="46" t="s">
        <v>109</v>
      </c>
      <c r="AV572" s="46" t="s">
        <v>110</v>
      </c>
      <c r="AW572" s="46" t="s">
        <v>111</v>
      </c>
      <c r="AX572" s="48" t="s">
        <v>112</v>
      </c>
      <c r="AY572" s="49">
        <v>989.0</v>
      </c>
      <c r="AZ572" s="49">
        <v>1336.0</v>
      </c>
      <c r="BA572" s="126">
        <f>BA568*4</f>
        <v>2496</v>
      </c>
      <c r="BB572" s="263">
        <v>40.0</v>
      </c>
      <c r="BC572" s="263">
        <v>80.0</v>
      </c>
      <c r="BD572" s="51">
        <v>0.2</v>
      </c>
      <c r="BE572" s="127">
        <f t="shared" si="113"/>
        <v>1415.2</v>
      </c>
      <c r="BF572" s="150"/>
      <c r="BG572" s="151">
        <f t="shared" si="114"/>
        <v>2055.8</v>
      </c>
      <c r="BH572" s="53">
        <f t="shared" si="52"/>
        <v>1708.8</v>
      </c>
      <c r="BI572" s="153">
        <f t="shared" si="115"/>
        <v>0.2905313737</v>
      </c>
      <c r="BJ572" s="47">
        <f t="shared" si="54"/>
        <v>0.2414923686</v>
      </c>
      <c r="BK572" s="55">
        <f t="shared" si="55"/>
        <v>0.31</v>
      </c>
      <c r="BL572" s="56">
        <f t="shared" si="56"/>
        <v>8010</v>
      </c>
      <c r="BM572" s="57">
        <f t="shared" si="57"/>
        <v>0.3066167291</v>
      </c>
      <c r="BN572" s="46">
        <f t="shared" si="58"/>
        <v>74.25</v>
      </c>
      <c r="BO572" s="46">
        <v>25.0</v>
      </c>
      <c r="BP572" s="46">
        <v>7.0</v>
      </c>
      <c r="BQ572" s="47">
        <v>1.25</v>
      </c>
      <c r="BR572" s="46">
        <f t="shared" si="59"/>
        <v>678.75</v>
      </c>
      <c r="BS572" s="46">
        <f t="shared" si="60"/>
        <v>657.25</v>
      </c>
      <c r="BT572" s="46" t="s">
        <v>172</v>
      </c>
      <c r="BU572" s="65"/>
      <c r="BV572" s="59"/>
      <c r="BW572" s="59"/>
      <c r="BX572" s="60"/>
      <c r="BY572" s="61" t="str">
        <f t="shared" si="118"/>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BZ572" s="66" t="s">
        <v>4863</v>
      </c>
      <c r="CA572" s="59" t="s">
        <v>4924</v>
      </c>
      <c r="CB572" s="62"/>
      <c r="CC572" s="59"/>
    </row>
    <row r="573" ht="30.0" customHeight="1">
      <c r="A573" s="37" t="s">
        <v>4865</v>
      </c>
      <c r="B573" s="157" t="s">
        <v>4925</v>
      </c>
      <c r="C573" s="68" t="str">
        <f>IF('Стоп-лист'!C$6 = "стоп", "стоп" , "")</f>
        <v>стоп</v>
      </c>
      <c r="D573" s="29">
        <f t="shared" si="117"/>
        <v>0</v>
      </c>
      <c r="E573" s="30" t="s">
        <v>4926</v>
      </c>
      <c r="F573" s="140" t="s">
        <v>4927</v>
      </c>
      <c r="G573" s="106" t="s">
        <v>4928</v>
      </c>
      <c r="H573" s="33">
        <v>14500.0</v>
      </c>
      <c r="I573" s="34">
        <v>0.39999999999999997</v>
      </c>
      <c r="J573" s="35">
        <f t="shared" si="112"/>
        <v>8700</v>
      </c>
      <c r="K573" s="22" t="s">
        <v>4929</v>
      </c>
      <c r="L573" s="22" t="s">
        <v>4425</v>
      </c>
      <c r="M573" s="22" t="s">
        <v>4425</v>
      </c>
      <c r="N573" s="37" t="s">
        <v>85</v>
      </c>
      <c r="O573" s="72">
        <v>3500.0</v>
      </c>
      <c r="P573" s="72">
        <v>400.0</v>
      </c>
      <c r="Q573" s="72">
        <v>400.0</v>
      </c>
      <c r="R573" s="72">
        <v>600.0</v>
      </c>
      <c r="S573" s="75" t="s">
        <v>4930</v>
      </c>
      <c r="T573" s="75" t="s">
        <v>4872</v>
      </c>
      <c r="U573" s="46" t="s">
        <v>4873</v>
      </c>
      <c r="V573" s="46" t="s">
        <v>2267</v>
      </c>
      <c r="W573" s="46" t="s">
        <v>90</v>
      </c>
      <c r="X573" s="46">
        <v>395.0</v>
      </c>
      <c r="Y573" s="40">
        <v>5.0</v>
      </c>
      <c r="Z573" s="40">
        <v>1.5</v>
      </c>
      <c r="AA573" s="38" t="s">
        <v>92</v>
      </c>
      <c r="AB573" s="38" t="s">
        <v>93</v>
      </c>
      <c r="AC573" s="107" t="str">
        <f t="shared" si="97"/>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AD573" s="38" t="s">
        <v>95</v>
      </c>
      <c r="AE573" s="75" t="s">
        <v>4874</v>
      </c>
      <c r="AF573" s="52"/>
      <c r="AG573" s="38" t="s">
        <v>98</v>
      </c>
      <c r="AH573" s="38" t="s">
        <v>99</v>
      </c>
      <c r="AI573" s="44" t="s">
        <v>100</v>
      </c>
      <c r="AJ573" s="44">
        <v>0.0</v>
      </c>
      <c r="AK573" s="63" t="str">
        <f t="shared" si="94"/>
        <v>https://getfile.dokpub.com/yandex/get/https://disk.yandex.ru/d/kWh_NwhDf3kqcQ/v1.mp4</v>
      </c>
      <c r="AL573" s="46" t="s">
        <v>102</v>
      </c>
      <c r="AM573" s="46" t="s">
        <v>103</v>
      </c>
      <c r="AN573" s="46" t="s">
        <v>104</v>
      </c>
      <c r="AO573" s="46" t="s">
        <v>105</v>
      </c>
      <c r="AP573" s="46" t="s">
        <v>106</v>
      </c>
      <c r="AQ573" s="46">
        <f t="shared" si="48"/>
        <v>9715</v>
      </c>
      <c r="AR573" s="47">
        <f t="shared" si="49"/>
        <v>0.33</v>
      </c>
      <c r="AS573" s="46" t="s">
        <v>107</v>
      </c>
      <c r="AT573" s="46" t="s">
        <v>108</v>
      </c>
      <c r="AU573" s="46" t="s">
        <v>109</v>
      </c>
      <c r="AV573" s="46" t="s">
        <v>110</v>
      </c>
      <c r="AW573" s="46" t="s">
        <v>111</v>
      </c>
      <c r="AX573" s="48" t="s">
        <v>112</v>
      </c>
      <c r="AY573" s="49">
        <v>1147.0</v>
      </c>
      <c r="AZ573" s="49">
        <v>1539.0</v>
      </c>
      <c r="BA573" s="126">
        <f>BA568*5</f>
        <v>3120</v>
      </c>
      <c r="BB573" s="263">
        <v>50.0</v>
      </c>
      <c r="BC573" s="263">
        <v>80.0</v>
      </c>
      <c r="BD573" s="51">
        <v>0.2</v>
      </c>
      <c r="BE573" s="127">
        <f t="shared" si="113"/>
        <v>1740</v>
      </c>
      <c r="BF573" s="150"/>
      <c r="BG573" s="151">
        <f t="shared" si="114"/>
        <v>2563</v>
      </c>
      <c r="BH573" s="53">
        <f t="shared" si="52"/>
        <v>2171</v>
      </c>
      <c r="BI573" s="153">
        <f t="shared" si="115"/>
        <v>0.2945977011</v>
      </c>
      <c r="BJ573" s="47">
        <f t="shared" si="54"/>
        <v>0.2495402299</v>
      </c>
      <c r="BK573" s="55">
        <f t="shared" si="55"/>
        <v>0.33</v>
      </c>
      <c r="BL573" s="56">
        <f t="shared" si="56"/>
        <v>9744</v>
      </c>
      <c r="BM573" s="57">
        <f t="shared" si="57"/>
        <v>0.3085180624</v>
      </c>
      <c r="BN573" s="46">
        <f t="shared" si="58"/>
        <v>96</v>
      </c>
      <c r="BO573" s="46">
        <v>25.0</v>
      </c>
      <c r="BP573" s="46">
        <v>7.0</v>
      </c>
      <c r="BQ573" s="47">
        <v>1.25</v>
      </c>
      <c r="BR573" s="46">
        <f t="shared" si="59"/>
        <v>862.5</v>
      </c>
      <c r="BS573" s="46">
        <f t="shared" si="60"/>
        <v>676.5</v>
      </c>
      <c r="BT573" s="46" t="s">
        <v>180</v>
      </c>
      <c r="BU573" s="65"/>
      <c r="BV573" s="59"/>
      <c r="BW573" s="59"/>
      <c r="BX573" s="60"/>
      <c r="BY573" s="61" t="str">
        <f t="shared" si="118"/>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BZ573" s="66" t="s">
        <v>4863</v>
      </c>
      <c r="CA573" s="59" t="s">
        <v>4931</v>
      </c>
      <c r="CB573" s="62"/>
      <c r="CC573" s="59"/>
    </row>
    <row r="574" ht="30.0" customHeight="1">
      <c r="A574" s="37" t="s">
        <v>4865</v>
      </c>
      <c r="B574" s="157" t="s">
        <v>4932</v>
      </c>
      <c r="C574" s="68" t="str">
        <f>IF('Стоп-лист'!C$6 = "стоп", "стоп" , "")</f>
        <v>стоп</v>
      </c>
      <c r="D574" s="29">
        <f t="shared" si="117"/>
        <v>0</v>
      </c>
      <c r="E574" s="30" t="s">
        <v>4933</v>
      </c>
      <c r="F574" s="140" t="s">
        <v>4934</v>
      </c>
      <c r="G574" s="106" t="s">
        <v>4935</v>
      </c>
      <c r="H574" s="33">
        <v>17400.0</v>
      </c>
      <c r="I574" s="34">
        <v>0.41</v>
      </c>
      <c r="J574" s="35">
        <f t="shared" si="112"/>
        <v>10266</v>
      </c>
      <c r="K574" s="22" t="s">
        <v>4936</v>
      </c>
      <c r="L574" s="22" t="s">
        <v>4425</v>
      </c>
      <c r="M574" s="22" t="s">
        <v>4425</v>
      </c>
      <c r="N574" s="37" t="s">
        <v>85</v>
      </c>
      <c r="O574" s="72">
        <v>4200.0</v>
      </c>
      <c r="P574" s="72">
        <v>400.0</v>
      </c>
      <c r="Q574" s="72">
        <v>400.0</v>
      </c>
      <c r="R574" s="72">
        <v>600.0</v>
      </c>
      <c r="S574" s="75" t="s">
        <v>4937</v>
      </c>
      <c r="T574" s="75" t="s">
        <v>4872</v>
      </c>
      <c r="U574" s="46" t="s">
        <v>4873</v>
      </c>
      <c r="V574" s="46" t="s">
        <v>2267</v>
      </c>
      <c r="W574" s="46" t="s">
        <v>90</v>
      </c>
      <c r="X574" s="46">
        <v>395.0</v>
      </c>
      <c r="Y574" s="40">
        <v>6.0</v>
      </c>
      <c r="Z574" s="40">
        <v>1.5</v>
      </c>
      <c r="AA574" s="38" t="s">
        <v>92</v>
      </c>
      <c r="AB574" s="38" t="s">
        <v>93</v>
      </c>
      <c r="AC574" s="107" t="str">
        <f t="shared" si="97"/>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AD574" s="38" t="s">
        <v>95</v>
      </c>
      <c r="AE574" s="75" t="s">
        <v>4874</v>
      </c>
      <c r="AF574" s="52"/>
      <c r="AG574" s="38" t="s">
        <v>98</v>
      </c>
      <c r="AH574" s="38" t="s">
        <v>99</v>
      </c>
      <c r="AI574" s="44" t="s">
        <v>100</v>
      </c>
      <c r="AJ574" s="44">
        <v>0.0</v>
      </c>
      <c r="AK574" s="63" t="str">
        <f t="shared" si="94"/>
        <v>https://getfile.dokpub.com/yandex/get/https://disk.yandex.ru/d/kWh_NwhDf3kqcQ/v1.mp4</v>
      </c>
      <c r="AL574" s="46" t="s">
        <v>102</v>
      </c>
      <c r="AM574" s="46" t="s">
        <v>103</v>
      </c>
      <c r="AN574" s="46" t="s">
        <v>104</v>
      </c>
      <c r="AO574" s="46" t="s">
        <v>105</v>
      </c>
      <c r="AP574" s="46" t="s">
        <v>106</v>
      </c>
      <c r="AQ574" s="46">
        <f t="shared" si="48"/>
        <v>11484</v>
      </c>
      <c r="AR574" s="47">
        <f t="shared" si="49"/>
        <v>0.34</v>
      </c>
      <c r="AS574" s="46" t="s">
        <v>107</v>
      </c>
      <c r="AT574" s="46" t="s">
        <v>108</v>
      </c>
      <c r="AU574" s="46" t="s">
        <v>109</v>
      </c>
      <c r="AV574" s="46" t="s">
        <v>110</v>
      </c>
      <c r="AW574" s="46" t="s">
        <v>111</v>
      </c>
      <c r="AX574" s="48" t="s">
        <v>112</v>
      </c>
      <c r="AY574" s="49">
        <v>1358.0</v>
      </c>
      <c r="AZ574" s="49">
        <v>1864.0</v>
      </c>
      <c r="BA574" s="126">
        <f>BA568*6</f>
        <v>3744</v>
      </c>
      <c r="BB574" s="263">
        <v>50.0</v>
      </c>
      <c r="BC574" s="263">
        <v>80.0</v>
      </c>
      <c r="BD574" s="51">
        <v>0.2</v>
      </c>
      <c r="BE574" s="127">
        <f t="shared" si="113"/>
        <v>2053.2</v>
      </c>
      <c r="BF574" s="150"/>
      <c r="BG574" s="151">
        <f t="shared" si="114"/>
        <v>2980.8</v>
      </c>
      <c r="BH574" s="53">
        <f t="shared" si="52"/>
        <v>2474.8</v>
      </c>
      <c r="BI574" s="153">
        <f t="shared" si="115"/>
        <v>0.2903565167</v>
      </c>
      <c r="BJ574" s="47">
        <f t="shared" si="54"/>
        <v>0.2410676018</v>
      </c>
      <c r="BK574" s="55">
        <f t="shared" si="55"/>
        <v>0.34</v>
      </c>
      <c r="BL574" s="56">
        <f t="shared" si="56"/>
        <v>11628</v>
      </c>
      <c r="BM574" s="57">
        <f t="shared" si="57"/>
        <v>0.3065359477</v>
      </c>
      <c r="BN574" s="46">
        <f t="shared" si="58"/>
        <v>96</v>
      </c>
      <c r="BO574" s="46">
        <v>25.0</v>
      </c>
      <c r="BP574" s="46">
        <v>7.0</v>
      </c>
      <c r="BQ574" s="47">
        <v>1.25</v>
      </c>
      <c r="BR574" s="46">
        <f t="shared" si="59"/>
        <v>862.5</v>
      </c>
      <c r="BS574" s="46">
        <f t="shared" si="60"/>
        <v>1001.5</v>
      </c>
      <c r="BT574" s="46" t="s">
        <v>188</v>
      </c>
      <c r="BU574" s="65"/>
      <c r="BV574" s="59"/>
      <c r="BW574" s="59"/>
      <c r="BX574" s="60"/>
      <c r="BY574" s="61" t="str">
        <f t="shared" si="118"/>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BZ574" s="66" t="s">
        <v>4863</v>
      </c>
      <c r="CA574" s="59" t="s">
        <v>4938</v>
      </c>
      <c r="CB574" s="62"/>
      <c r="CC574" s="59"/>
    </row>
    <row r="575" ht="30.0" customHeight="1">
      <c r="A575" s="37" t="s">
        <v>4865</v>
      </c>
      <c r="B575" s="157" t="s">
        <v>4939</v>
      </c>
      <c r="C575" s="68" t="str">
        <f>IF('Стоп-лист'!C$6 = "стоп", "стоп" , "")</f>
        <v>стоп</v>
      </c>
      <c r="D575" s="29">
        <f t="shared" si="117"/>
        <v>0</v>
      </c>
      <c r="E575" s="30" t="s">
        <v>4940</v>
      </c>
      <c r="F575" s="140" t="s">
        <v>4941</v>
      </c>
      <c r="G575" s="106" t="s">
        <v>4942</v>
      </c>
      <c r="H575" s="33">
        <v>20300.0</v>
      </c>
      <c r="I575" s="34">
        <v>0.41</v>
      </c>
      <c r="J575" s="35">
        <f t="shared" si="112"/>
        <v>11977</v>
      </c>
      <c r="K575" s="22" t="s">
        <v>4943</v>
      </c>
      <c r="L575" s="22" t="s">
        <v>4425</v>
      </c>
      <c r="M575" s="22" t="s">
        <v>4425</v>
      </c>
      <c r="N575" s="37" t="s">
        <v>85</v>
      </c>
      <c r="O575" s="72">
        <v>4900.0</v>
      </c>
      <c r="P575" s="72">
        <v>400.0</v>
      </c>
      <c r="Q575" s="72">
        <v>400.0</v>
      </c>
      <c r="R575" s="72">
        <v>600.0</v>
      </c>
      <c r="S575" s="75" t="s">
        <v>4944</v>
      </c>
      <c r="T575" s="75" t="s">
        <v>4872</v>
      </c>
      <c r="U575" s="46" t="s">
        <v>4873</v>
      </c>
      <c r="V575" s="46" t="s">
        <v>2267</v>
      </c>
      <c r="W575" s="46" t="s">
        <v>90</v>
      </c>
      <c r="X575" s="46">
        <v>395.0</v>
      </c>
      <c r="Y575" s="40">
        <v>7.0</v>
      </c>
      <c r="Z575" s="40">
        <v>1.5</v>
      </c>
      <c r="AA575" s="38" t="s">
        <v>92</v>
      </c>
      <c r="AB575" s="38" t="s">
        <v>93</v>
      </c>
      <c r="AC575" s="107" t="str">
        <f t="shared" si="97"/>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AD575" s="38" t="s">
        <v>95</v>
      </c>
      <c r="AE575" s="75" t="s">
        <v>4874</v>
      </c>
      <c r="AF575" s="52"/>
      <c r="AG575" s="38" t="s">
        <v>98</v>
      </c>
      <c r="AH575" s="38" t="s">
        <v>99</v>
      </c>
      <c r="AI575" s="44" t="s">
        <v>100</v>
      </c>
      <c r="AJ575" s="44">
        <v>0.0</v>
      </c>
      <c r="AK575" s="63" t="str">
        <f t="shared" si="94"/>
        <v>https://getfile.dokpub.com/yandex/get/https://disk.yandex.ru/d/kWh_NwhDf3kqcQ/v1.mp4</v>
      </c>
      <c r="AL575" s="46" t="s">
        <v>102</v>
      </c>
      <c r="AM575" s="46" t="s">
        <v>103</v>
      </c>
      <c r="AN575" s="46" t="s">
        <v>104</v>
      </c>
      <c r="AO575" s="46" t="s">
        <v>105</v>
      </c>
      <c r="AP575" s="46" t="s">
        <v>106</v>
      </c>
      <c r="AQ575" s="46">
        <f t="shared" si="48"/>
        <v>13398</v>
      </c>
      <c r="AR575" s="47">
        <f t="shared" si="49"/>
        <v>0.34</v>
      </c>
      <c r="AS575" s="46" t="s">
        <v>107</v>
      </c>
      <c r="AT575" s="46" t="s">
        <v>108</v>
      </c>
      <c r="AU575" s="46" t="s">
        <v>109</v>
      </c>
      <c r="AV575" s="46" t="s">
        <v>110</v>
      </c>
      <c r="AW575" s="46" t="s">
        <v>111</v>
      </c>
      <c r="AX575" s="48" t="s">
        <v>112</v>
      </c>
      <c r="AY575" s="49">
        <v>1568.0</v>
      </c>
      <c r="AZ575" s="49">
        <v>2190.0</v>
      </c>
      <c r="BA575" s="126">
        <f>BA568*7</f>
        <v>4368</v>
      </c>
      <c r="BB575" s="263">
        <v>50.0</v>
      </c>
      <c r="BC575" s="263">
        <v>80.0</v>
      </c>
      <c r="BD575" s="51">
        <v>0.2</v>
      </c>
      <c r="BE575" s="127">
        <f t="shared" si="113"/>
        <v>2395.4</v>
      </c>
      <c r="BF575" s="150"/>
      <c r="BG575" s="151">
        <f t="shared" si="114"/>
        <v>3515.6</v>
      </c>
      <c r="BH575" s="53">
        <f t="shared" si="52"/>
        <v>2893.6</v>
      </c>
      <c r="BI575" s="153">
        <f t="shared" si="115"/>
        <v>0.2935292644</v>
      </c>
      <c r="BJ575" s="47">
        <f t="shared" si="54"/>
        <v>0.2415963931</v>
      </c>
      <c r="BK575" s="55">
        <f t="shared" si="55"/>
        <v>0.34</v>
      </c>
      <c r="BL575" s="56">
        <f t="shared" si="56"/>
        <v>13557</v>
      </c>
      <c r="BM575" s="57">
        <f t="shared" si="57"/>
        <v>0.3066755182</v>
      </c>
      <c r="BN575" s="46">
        <f t="shared" si="58"/>
        <v>96</v>
      </c>
      <c r="BO575" s="46">
        <v>25.0</v>
      </c>
      <c r="BP575" s="46">
        <v>7.0</v>
      </c>
      <c r="BQ575" s="47">
        <v>1.25</v>
      </c>
      <c r="BR575" s="46">
        <f t="shared" si="59"/>
        <v>862.5</v>
      </c>
      <c r="BS575" s="46">
        <f t="shared" si="60"/>
        <v>1327.5</v>
      </c>
      <c r="BT575" s="46" t="s">
        <v>196</v>
      </c>
      <c r="BU575" s="65"/>
      <c r="BV575" s="59"/>
      <c r="BW575" s="59"/>
      <c r="BX575" s="60"/>
      <c r="BY575" s="61" t="str">
        <f t="shared" si="118"/>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BZ575" s="66" t="s">
        <v>4863</v>
      </c>
      <c r="CA575" s="59" t="s">
        <v>4945</v>
      </c>
      <c r="CB575" s="62"/>
      <c r="CC575" s="59"/>
    </row>
    <row r="576" ht="30.0" customHeight="1">
      <c r="A576" s="37" t="s">
        <v>4297</v>
      </c>
      <c r="B576" s="277" t="s">
        <v>4946</v>
      </c>
      <c r="C576" s="68" t="str">
        <f>IF('Стоп-лист'!D$52 = "стоп", "стоп" , "")</f>
        <v/>
      </c>
      <c r="D576" s="29">
        <f t="shared" si="117"/>
        <v>50</v>
      </c>
      <c r="E576" s="30" t="s">
        <v>4947</v>
      </c>
      <c r="F576" s="140" t="s">
        <v>4948</v>
      </c>
      <c r="G576" s="106" t="s">
        <v>4949</v>
      </c>
      <c r="H576" s="33">
        <v>765.0</v>
      </c>
      <c r="I576" s="34">
        <v>0.45999999999999996</v>
      </c>
      <c r="J576" s="35">
        <f t="shared" si="112"/>
        <v>413</v>
      </c>
      <c r="K576" s="22" t="s">
        <v>4950</v>
      </c>
      <c r="L576" s="22" t="s">
        <v>4425</v>
      </c>
      <c r="M576" s="22" t="s">
        <v>4425</v>
      </c>
      <c r="N576" s="37" t="s">
        <v>4359</v>
      </c>
      <c r="O576" s="38">
        <v>140.0</v>
      </c>
      <c r="P576" s="38">
        <v>130.0</v>
      </c>
      <c r="Q576" s="38">
        <v>60.0</v>
      </c>
      <c r="R576" s="38">
        <v>180.0</v>
      </c>
      <c r="S576" s="75" t="s">
        <v>4951</v>
      </c>
      <c r="T576" s="75" t="s">
        <v>4952</v>
      </c>
      <c r="U576" s="46" t="s">
        <v>4362</v>
      </c>
      <c r="V576" s="46" t="s">
        <v>4363</v>
      </c>
      <c r="W576" s="46" t="s">
        <v>90</v>
      </c>
      <c r="X576" s="46">
        <v>405.0</v>
      </c>
      <c r="Y576" s="40" t="s">
        <v>91</v>
      </c>
      <c r="Z576" s="40" t="s">
        <v>91</v>
      </c>
      <c r="AA576" s="38" t="s">
        <v>92</v>
      </c>
      <c r="AB576" s="38" t="s">
        <v>93</v>
      </c>
      <c r="AC576" s="107" t="str">
        <f t="shared" si="97"/>
        <v>https://getfile.dokpub.com/yandex/get/https://disk.yandex.ru/d/pRgTvTJUFsZmSQ/1.jpg, https://getfile.dokpub.com/yandex/get/https://disk.yandex.ru/d/pRgTvTJUFsZmSQ/2.jpg, https://getfile.dokpub.com/yandex/get/https://disk.yandex.ru/d/pRgTvTJUFsZmSQ/3.jpg, https://getfile.dokpub.com/yandex/get/https://disk.yandex.ru/d/pRgTvTJUFsZmSQ/4.jpg, https://getfile.dokpub.com/yandex/get/https://disk.yandex.ru/d/pRgTvTJUFsZmSQ/5.jpg</v>
      </c>
      <c r="AD576" s="38" t="s">
        <v>95</v>
      </c>
      <c r="AE576" s="75" t="s">
        <v>4953</v>
      </c>
      <c r="AF576" s="52"/>
      <c r="AG576" s="38" t="s">
        <v>98</v>
      </c>
      <c r="AH576" s="38" t="s">
        <v>99</v>
      </c>
      <c r="AI576" s="44" t="s">
        <v>100</v>
      </c>
      <c r="AJ576" s="44">
        <v>0.0</v>
      </c>
      <c r="AK576" s="63" t="str">
        <f t="shared" si="94"/>
        <v>https://getfile.dokpub.com/yandex/get/https://disk.yandex.ru/d/_AavwcWhk9ze1A/v1.mp4</v>
      </c>
      <c r="AL576" s="46" t="s">
        <v>102</v>
      </c>
      <c r="AM576" s="46" t="s">
        <v>103</v>
      </c>
      <c r="AN576" s="46" t="s">
        <v>1118</v>
      </c>
      <c r="AO576" s="46" t="s">
        <v>105</v>
      </c>
      <c r="AP576" s="46" t="s">
        <v>106</v>
      </c>
      <c r="AQ576" s="46">
        <f t="shared" si="48"/>
        <v>521</v>
      </c>
      <c r="AR576" s="47">
        <f t="shared" si="49"/>
        <v>0.32</v>
      </c>
      <c r="AS576" s="46" t="s">
        <v>107</v>
      </c>
      <c r="AT576" s="46" t="s">
        <v>108</v>
      </c>
      <c r="AU576" s="46" t="s">
        <v>109</v>
      </c>
      <c r="AV576" s="46" t="s">
        <v>110</v>
      </c>
      <c r="AW576" s="46" t="s">
        <v>111</v>
      </c>
      <c r="AX576" s="167" t="s">
        <v>2215</v>
      </c>
      <c r="AY576" s="49">
        <v>86.0</v>
      </c>
      <c r="AZ576" s="49">
        <v>143.0</v>
      </c>
      <c r="BA576" s="86">
        <f>IFERROR(__xludf.DUMMYFUNCTION("IMPORTRANGE(""https://docs.google.com/spreadsheets/d/1K9FdSDDcIaIccULM3XeD8ehMwbjQB3kapl3RppOhYx4/edit?usp=sharing"",""D36"")"),104.0)</f>
        <v>104</v>
      </c>
      <c r="BB576" s="262">
        <v>10.0</v>
      </c>
      <c r="BC576" s="262">
        <v>10.0</v>
      </c>
      <c r="BD576" s="51">
        <v>0.2</v>
      </c>
      <c r="BE576" s="123">
        <f t="shared" si="113"/>
        <v>82.6</v>
      </c>
      <c r="BF576" s="147"/>
      <c r="BG576" s="148">
        <f t="shared" si="114"/>
        <v>120.4</v>
      </c>
      <c r="BH576" s="53">
        <f t="shared" si="52"/>
        <v>63.4</v>
      </c>
      <c r="BI576" s="222">
        <f t="shared" si="115"/>
        <v>0.2915254237</v>
      </c>
      <c r="BJ576" s="47">
        <f t="shared" si="54"/>
        <v>0.1535108959</v>
      </c>
      <c r="BK576" s="55">
        <f t="shared" si="55"/>
        <v>0.32</v>
      </c>
      <c r="BL576" s="56">
        <f t="shared" si="56"/>
        <v>521</v>
      </c>
      <c r="BM576" s="57">
        <f t="shared" si="57"/>
        <v>0.2875239923</v>
      </c>
      <c r="BN576" s="46">
        <f t="shared" si="58"/>
        <v>1.404</v>
      </c>
      <c r="BO576" s="46">
        <v>25.0</v>
      </c>
      <c r="BP576" s="46">
        <v>7.0</v>
      </c>
      <c r="BQ576" s="47">
        <v>1.25</v>
      </c>
      <c r="BR576" s="46">
        <f t="shared" si="59"/>
        <v>40</v>
      </c>
      <c r="BS576" s="46">
        <f t="shared" si="60"/>
        <v>103</v>
      </c>
      <c r="BT576" s="46" t="s">
        <v>113</v>
      </c>
      <c r="BU576" s="124"/>
      <c r="BV576" s="125" t="str">
        <f>IFERROR(__xludf.DUMMYFUNCTION("IMPORTRANGE(""https://docs.google.com/spreadsheets/d/1K9FdSDDcIaIccULM3XeD8ehMwbjQB3kapl3RppOhYx4/edit?usp=sharing"",""B36"")"),"ИП-1403 (гринч)")</f>
        <v>ИП-1403 (гринч)</v>
      </c>
      <c r="BW576" s="25" t="s">
        <v>4954</v>
      </c>
      <c r="BX576" s="60"/>
      <c r="BY576" s="61"/>
      <c r="BZ576" s="61"/>
      <c r="CA576" s="61"/>
      <c r="CB576" s="62"/>
      <c r="CC576" s="59"/>
    </row>
    <row r="577" ht="30.0" customHeight="1">
      <c r="A577" s="37" t="s">
        <v>4297</v>
      </c>
      <c r="B577" s="277" t="s">
        <v>4955</v>
      </c>
      <c r="C577" s="68" t="str">
        <f>IF('Стоп-лист'!D$52 = "стоп", "стоп" , "")</f>
        <v/>
      </c>
      <c r="D577" s="29">
        <f t="shared" si="117"/>
        <v>50</v>
      </c>
      <c r="E577" s="30" t="s">
        <v>4956</v>
      </c>
      <c r="F577" s="140" t="s">
        <v>4957</v>
      </c>
      <c r="G577" s="106" t="s">
        <v>4958</v>
      </c>
      <c r="H577" s="33">
        <v>1100.0</v>
      </c>
      <c r="I577" s="34">
        <v>0.41</v>
      </c>
      <c r="J577" s="35">
        <f t="shared" si="112"/>
        <v>649</v>
      </c>
      <c r="K577" s="22" t="s">
        <v>4959</v>
      </c>
      <c r="L577" s="22" t="s">
        <v>4425</v>
      </c>
      <c r="M577" s="22" t="s">
        <v>4425</v>
      </c>
      <c r="N577" s="37" t="s">
        <v>4359</v>
      </c>
      <c r="O577" s="38">
        <v>240.0</v>
      </c>
      <c r="P577" s="38">
        <v>150.0</v>
      </c>
      <c r="Q577" s="38">
        <v>100.0</v>
      </c>
      <c r="R577" s="38">
        <v>255.0</v>
      </c>
      <c r="S577" s="75" t="s">
        <v>4960</v>
      </c>
      <c r="T577" s="75" t="s">
        <v>4952</v>
      </c>
      <c r="U577" s="46" t="s">
        <v>4362</v>
      </c>
      <c r="V577" s="46" t="s">
        <v>4363</v>
      </c>
      <c r="W577" s="46" t="s">
        <v>90</v>
      </c>
      <c r="X577" s="46">
        <v>405.0</v>
      </c>
      <c r="Y577" s="40" t="s">
        <v>91</v>
      </c>
      <c r="Z577" s="38">
        <v>1.0</v>
      </c>
      <c r="AA577" s="38" t="s">
        <v>92</v>
      </c>
      <c r="AB577" s="38" t="s">
        <v>93</v>
      </c>
      <c r="AC577" s="107" t="str">
        <f t="shared" si="97"/>
        <v>https://getfile.dokpub.com/yandex/get/https://disk.yandex.ru/d/6jbjT8rLLtbSHA/1.jpg, https://getfile.dokpub.com/yandex/get/https://disk.yandex.ru/d/6jbjT8rLLtbSHA/2.jpg, https://getfile.dokpub.com/yandex/get/https://disk.yandex.ru/d/6jbjT8rLLtbSHA/3.jpg, https://getfile.dokpub.com/yandex/get/https://disk.yandex.ru/d/6jbjT8rLLtbSHA/4.jpg, https://getfile.dokpub.com/yandex/get/https://disk.yandex.ru/d/6jbjT8rLLtbSHA/5.jpg</v>
      </c>
      <c r="AD577" s="38" t="s">
        <v>95</v>
      </c>
      <c r="AE577" s="75" t="s">
        <v>4953</v>
      </c>
      <c r="AF577" s="52"/>
      <c r="AG577" s="38" t="s">
        <v>98</v>
      </c>
      <c r="AH577" s="38" t="s">
        <v>99</v>
      </c>
      <c r="AI577" s="44" t="s">
        <v>100</v>
      </c>
      <c r="AJ577" s="44">
        <v>0.0</v>
      </c>
      <c r="AK577" s="63" t="str">
        <f t="shared" si="94"/>
        <v>https://getfile.dokpub.com/yandex/get/https://disk.yandex.ru/d/_AavwcWhk9ze1A/v1.mp4</v>
      </c>
      <c r="AL577" s="46" t="s">
        <v>102</v>
      </c>
      <c r="AM577" s="46" t="s">
        <v>103</v>
      </c>
      <c r="AN577" s="46" t="s">
        <v>104</v>
      </c>
      <c r="AO577" s="46" t="s">
        <v>105</v>
      </c>
      <c r="AP577" s="46" t="s">
        <v>106</v>
      </c>
      <c r="AQ577" s="46">
        <f t="shared" si="48"/>
        <v>770</v>
      </c>
      <c r="AR577" s="47">
        <f t="shared" si="49"/>
        <v>0.3</v>
      </c>
      <c r="AS577" s="46" t="s">
        <v>107</v>
      </c>
      <c r="AT577" s="46" t="s">
        <v>108</v>
      </c>
      <c r="AU577" s="46" t="s">
        <v>109</v>
      </c>
      <c r="AV577" s="46" t="s">
        <v>110</v>
      </c>
      <c r="AW577" s="46" t="s">
        <v>111</v>
      </c>
      <c r="AX577" s="48" t="s">
        <v>155</v>
      </c>
      <c r="AY577" s="49">
        <v>100.0</v>
      </c>
      <c r="AZ577" s="49">
        <v>159.0</v>
      </c>
      <c r="BA577" s="126">
        <f>BA576*2</f>
        <v>208</v>
      </c>
      <c r="BB577" s="263">
        <v>10.0</v>
      </c>
      <c r="BC577" s="263">
        <v>10.0</v>
      </c>
      <c r="BD577" s="51">
        <v>0.2</v>
      </c>
      <c r="BE577" s="127">
        <f t="shared" si="113"/>
        <v>129.8</v>
      </c>
      <c r="BF577" s="150"/>
      <c r="BG577" s="151">
        <f t="shared" si="114"/>
        <v>191.2</v>
      </c>
      <c r="BH577" s="53">
        <f t="shared" si="52"/>
        <v>132.2</v>
      </c>
      <c r="BI577" s="153">
        <f t="shared" si="115"/>
        <v>0.2946070878</v>
      </c>
      <c r="BJ577" s="47">
        <f t="shared" si="54"/>
        <v>0.2036979969</v>
      </c>
      <c r="BK577" s="55">
        <f t="shared" si="55"/>
        <v>0.3</v>
      </c>
      <c r="BL577" s="56">
        <f t="shared" si="56"/>
        <v>771</v>
      </c>
      <c r="BM577" s="57">
        <f t="shared" si="57"/>
        <v>0.2980544747</v>
      </c>
      <c r="BN577" s="46">
        <f t="shared" si="58"/>
        <v>3.825</v>
      </c>
      <c r="BO577" s="46">
        <v>25.0</v>
      </c>
      <c r="BP577" s="46">
        <v>7.0</v>
      </c>
      <c r="BQ577" s="47">
        <v>1.25</v>
      </c>
      <c r="BR577" s="46">
        <f t="shared" si="59"/>
        <v>57.5</v>
      </c>
      <c r="BS577" s="46">
        <f t="shared" si="60"/>
        <v>101.5</v>
      </c>
      <c r="BT577" s="46" t="s">
        <v>122</v>
      </c>
      <c r="BU577" s="278"/>
      <c r="BV577" s="61"/>
      <c r="BW577" s="61"/>
      <c r="BX577" s="60"/>
      <c r="BY577" s="61"/>
      <c r="BZ577" s="61"/>
      <c r="CA577" s="61"/>
      <c r="CB577" s="62"/>
      <c r="CC577" s="59"/>
    </row>
    <row r="578" ht="30.0" customHeight="1">
      <c r="A578" s="37" t="s">
        <v>4865</v>
      </c>
      <c r="B578" s="277" t="s">
        <v>4961</v>
      </c>
      <c r="C578" s="68" t="str">
        <f>IF('Стоп-лист'!D$52 = "стоп", "стоп" , "")</f>
        <v/>
      </c>
      <c r="D578" s="29">
        <f t="shared" si="117"/>
        <v>50</v>
      </c>
      <c r="E578" s="30" t="s">
        <v>4962</v>
      </c>
      <c r="F578" s="140" t="s">
        <v>4963</v>
      </c>
      <c r="G578" s="106" t="s">
        <v>4964</v>
      </c>
      <c r="H578" s="33">
        <v>1550.0</v>
      </c>
      <c r="I578" s="34">
        <v>0.41</v>
      </c>
      <c r="J578" s="35">
        <f t="shared" si="112"/>
        <v>915</v>
      </c>
      <c r="K578" s="22" t="s">
        <v>4965</v>
      </c>
      <c r="L578" s="22" t="s">
        <v>4425</v>
      </c>
      <c r="M578" s="22" t="s">
        <v>4425</v>
      </c>
      <c r="N578" s="37" t="s">
        <v>4359</v>
      </c>
      <c r="O578" s="38">
        <v>360.0</v>
      </c>
      <c r="P578" s="38">
        <v>200.0</v>
      </c>
      <c r="Q578" s="38">
        <v>100.0</v>
      </c>
      <c r="R578" s="38">
        <v>255.0</v>
      </c>
      <c r="S578" s="75" t="s">
        <v>4966</v>
      </c>
      <c r="T578" s="75" t="s">
        <v>4952</v>
      </c>
      <c r="U578" s="46" t="s">
        <v>4362</v>
      </c>
      <c r="V578" s="46" t="s">
        <v>4363</v>
      </c>
      <c r="W578" s="46" t="s">
        <v>90</v>
      </c>
      <c r="X578" s="46">
        <v>405.0</v>
      </c>
      <c r="Y578" s="40" t="s">
        <v>91</v>
      </c>
      <c r="Z578" s="40">
        <v>1.5</v>
      </c>
      <c r="AA578" s="38" t="s">
        <v>92</v>
      </c>
      <c r="AB578" s="38" t="s">
        <v>93</v>
      </c>
      <c r="AC578" s="107" t="str">
        <f t="shared" si="97"/>
        <v>https://getfile.dokpub.com/yandex/get/https://disk.yandex.ru/d/9ONdUOLKEsRnEg/1.jpg, https://getfile.dokpub.com/yandex/get/https://disk.yandex.ru/d/9ONdUOLKEsRnEg/2.jpg, https://getfile.dokpub.com/yandex/get/https://disk.yandex.ru/d/9ONdUOLKEsRnEg/3.jpg, https://getfile.dokpub.com/yandex/get/https://disk.yandex.ru/d/9ONdUOLKEsRnEg/4.jpg, https://getfile.dokpub.com/yandex/get/https://disk.yandex.ru/d/9ONdUOLKEsRnEg/5.jpg</v>
      </c>
      <c r="AD578" s="38" t="s">
        <v>95</v>
      </c>
      <c r="AE578" s="75" t="s">
        <v>4953</v>
      </c>
      <c r="AF578" s="52"/>
      <c r="AG578" s="38" t="s">
        <v>98</v>
      </c>
      <c r="AH578" s="38" t="s">
        <v>99</v>
      </c>
      <c r="AI578" s="44" t="s">
        <v>100</v>
      </c>
      <c r="AJ578" s="44">
        <v>0.0</v>
      </c>
      <c r="AK578" s="63" t="str">
        <f t="shared" si="94"/>
        <v>https://getfile.dokpub.com/yandex/get/https://disk.yandex.ru/d/_AavwcWhk9ze1A/v1.mp4</v>
      </c>
      <c r="AL578" s="46" t="s">
        <v>102</v>
      </c>
      <c r="AM578" s="46" t="s">
        <v>103</v>
      </c>
      <c r="AN578" s="46" t="s">
        <v>104</v>
      </c>
      <c r="AO578" s="46" t="s">
        <v>105</v>
      </c>
      <c r="AP578" s="46" t="s">
        <v>106</v>
      </c>
      <c r="AQ578" s="46">
        <f t="shared" si="48"/>
        <v>1054</v>
      </c>
      <c r="AR578" s="47">
        <f t="shared" si="49"/>
        <v>0.32</v>
      </c>
      <c r="AS578" s="46" t="s">
        <v>107</v>
      </c>
      <c r="AT578" s="46" t="s">
        <v>108</v>
      </c>
      <c r="AU578" s="46" t="s">
        <v>109</v>
      </c>
      <c r="AV578" s="46" t="s">
        <v>110</v>
      </c>
      <c r="AW578" s="46" t="s">
        <v>111</v>
      </c>
      <c r="AX578" s="48" t="s">
        <v>155</v>
      </c>
      <c r="AY578" s="49">
        <v>124.0</v>
      </c>
      <c r="AZ578" s="49">
        <v>190.0</v>
      </c>
      <c r="BA578" s="126">
        <f>BA576*3</f>
        <v>312</v>
      </c>
      <c r="BB578" s="263">
        <v>15.0</v>
      </c>
      <c r="BC578" s="263">
        <v>15.0</v>
      </c>
      <c r="BD578" s="51">
        <v>0.2</v>
      </c>
      <c r="BE578" s="127">
        <f t="shared" si="113"/>
        <v>183</v>
      </c>
      <c r="BF578" s="150"/>
      <c r="BG578" s="151">
        <f t="shared" si="114"/>
        <v>266</v>
      </c>
      <c r="BH578" s="53">
        <f t="shared" si="52"/>
        <v>200</v>
      </c>
      <c r="BI578" s="153">
        <f t="shared" si="115"/>
        <v>0.2907103825</v>
      </c>
      <c r="BJ578" s="47">
        <f t="shared" si="54"/>
        <v>0.218579235</v>
      </c>
      <c r="BK578" s="55">
        <f t="shared" si="55"/>
        <v>0.32</v>
      </c>
      <c r="BL578" s="56">
        <f t="shared" si="56"/>
        <v>1067</v>
      </c>
      <c r="BM578" s="57">
        <f t="shared" si="57"/>
        <v>0.3014058107</v>
      </c>
      <c r="BN578" s="46">
        <f t="shared" si="58"/>
        <v>5.1</v>
      </c>
      <c r="BO578" s="46">
        <v>25.0</v>
      </c>
      <c r="BP578" s="46">
        <v>7.0</v>
      </c>
      <c r="BQ578" s="47">
        <v>1.25</v>
      </c>
      <c r="BR578" s="46">
        <f t="shared" si="59"/>
        <v>75</v>
      </c>
      <c r="BS578" s="46">
        <f t="shared" si="60"/>
        <v>115</v>
      </c>
      <c r="BT578" s="46" t="s">
        <v>131</v>
      </c>
      <c r="BU578" s="278"/>
      <c r="BV578" s="61"/>
      <c r="BW578" s="61"/>
      <c r="BX578" s="60"/>
      <c r="BY578" s="61"/>
      <c r="BZ578" s="61"/>
      <c r="CA578" s="61"/>
      <c r="CB578" s="62"/>
      <c r="CC578" s="59"/>
    </row>
    <row r="579" ht="30.0" customHeight="1">
      <c r="A579" s="37" t="s">
        <v>4865</v>
      </c>
      <c r="B579" s="277" t="s">
        <v>4967</v>
      </c>
      <c r="C579" s="68" t="str">
        <f>IF('Стоп-лист'!C$52 = "стоп", "стоп" , "")</f>
        <v/>
      </c>
      <c r="D579" s="29">
        <f t="shared" si="117"/>
        <v>50</v>
      </c>
      <c r="E579" s="30" t="s">
        <v>4968</v>
      </c>
      <c r="F579" s="140" t="s">
        <v>4969</v>
      </c>
      <c r="G579" s="106" t="s">
        <v>4970</v>
      </c>
      <c r="H579" s="33">
        <v>2900.0</v>
      </c>
      <c r="I579" s="34">
        <v>0.41</v>
      </c>
      <c r="J579" s="35">
        <f t="shared" si="112"/>
        <v>1711</v>
      </c>
      <c r="K579" s="22" t="s">
        <v>4971</v>
      </c>
      <c r="L579" s="22" t="s">
        <v>4425</v>
      </c>
      <c r="M579" s="22" t="s">
        <v>4425</v>
      </c>
      <c r="N579" s="37" t="s">
        <v>4359</v>
      </c>
      <c r="O579" s="38">
        <v>700.0</v>
      </c>
      <c r="P579" s="38">
        <v>260.0</v>
      </c>
      <c r="Q579" s="38">
        <v>130.0</v>
      </c>
      <c r="R579" s="38">
        <v>290.0</v>
      </c>
      <c r="S579" s="75" t="s">
        <v>4972</v>
      </c>
      <c r="T579" s="75" t="s">
        <v>4952</v>
      </c>
      <c r="U579" s="46" t="s">
        <v>4362</v>
      </c>
      <c r="V579" s="46" t="s">
        <v>4363</v>
      </c>
      <c r="W579" s="46" t="s">
        <v>90</v>
      </c>
      <c r="X579" s="46">
        <v>405.0</v>
      </c>
      <c r="Y579" s="40">
        <v>1.0</v>
      </c>
      <c r="Z579" s="40">
        <v>1.5</v>
      </c>
      <c r="AA579" s="38" t="s">
        <v>92</v>
      </c>
      <c r="AB579" s="38" t="s">
        <v>93</v>
      </c>
      <c r="AC579" s="107" t="str">
        <f t="shared" si="97"/>
        <v>https://getfile.dokpub.com/yandex/get/https://disk.yandex.ru/d/J0HQNmfMaKRCiA/1.jpg, https://getfile.dokpub.com/yandex/get/https://disk.yandex.ru/d/J0HQNmfMaKRCiA/2.jpg, https://getfile.dokpub.com/yandex/get/https://disk.yandex.ru/d/J0HQNmfMaKRCiA/3.jpg, https://getfile.dokpub.com/yandex/get/https://disk.yandex.ru/d/J0HQNmfMaKRCiA/4.jpg, https://getfile.dokpub.com/yandex/get/https://disk.yandex.ru/d/J0HQNmfMaKRCiA/5.jpg</v>
      </c>
      <c r="AD579" s="38" t="s">
        <v>95</v>
      </c>
      <c r="AE579" s="75" t="s">
        <v>4953</v>
      </c>
      <c r="AF579" s="52"/>
      <c r="AG579" s="38" t="s">
        <v>98</v>
      </c>
      <c r="AH579" s="38" t="s">
        <v>99</v>
      </c>
      <c r="AI579" s="44" t="s">
        <v>100</v>
      </c>
      <c r="AJ579" s="44">
        <v>0.0</v>
      </c>
      <c r="AK579" s="63" t="str">
        <f t="shared" si="94"/>
        <v>https://getfile.dokpub.com/yandex/get/https://disk.yandex.ru/d/_AavwcWhk9ze1A/v1.mp4</v>
      </c>
      <c r="AL579" s="46" t="s">
        <v>102</v>
      </c>
      <c r="AM579" s="46" t="s">
        <v>103</v>
      </c>
      <c r="AN579" s="46" t="s">
        <v>104</v>
      </c>
      <c r="AO579" s="46" t="s">
        <v>105</v>
      </c>
      <c r="AP579" s="46" t="s">
        <v>106</v>
      </c>
      <c r="AQ579" s="46">
        <f t="shared" si="48"/>
        <v>1914</v>
      </c>
      <c r="AR579" s="47">
        <f t="shared" si="49"/>
        <v>0.34</v>
      </c>
      <c r="AS579" s="46" t="s">
        <v>107</v>
      </c>
      <c r="AT579" s="46" t="s">
        <v>108</v>
      </c>
      <c r="AU579" s="46" t="s">
        <v>109</v>
      </c>
      <c r="AV579" s="46" t="s">
        <v>110</v>
      </c>
      <c r="AW579" s="46" t="s">
        <v>111</v>
      </c>
      <c r="AX579" s="48" t="s">
        <v>155</v>
      </c>
      <c r="AY579" s="49">
        <v>204.0</v>
      </c>
      <c r="AZ579" s="49">
        <v>291.0</v>
      </c>
      <c r="BA579" s="126">
        <f>BA578*2</f>
        <v>624</v>
      </c>
      <c r="BB579" s="263">
        <v>20.0</v>
      </c>
      <c r="BC579" s="263">
        <v>20.0</v>
      </c>
      <c r="BD579" s="51">
        <v>0.2</v>
      </c>
      <c r="BE579" s="127">
        <f t="shared" si="113"/>
        <v>342.2</v>
      </c>
      <c r="BF579" s="150"/>
      <c r="BG579" s="151">
        <f t="shared" si="114"/>
        <v>500.8</v>
      </c>
      <c r="BH579" s="53">
        <f t="shared" si="52"/>
        <v>413.8</v>
      </c>
      <c r="BI579" s="153">
        <f t="shared" si="115"/>
        <v>0.2926943308</v>
      </c>
      <c r="BJ579" s="47">
        <f t="shared" si="54"/>
        <v>0.2418468732</v>
      </c>
      <c r="BK579" s="55">
        <f t="shared" si="55"/>
        <v>0.34</v>
      </c>
      <c r="BL579" s="56">
        <f t="shared" si="56"/>
        <v>1936</v>
      </c>
      <c r="BM579" s="57">
        <f t="shared" si="57"/>
        <v>0.306714876</v>
      </c>
      <c r="BN579" s="46">
        <f t="shared" si="58"/>
        <v>9.802</v>
      </c>
      <c r="BO579" s="46">
        <v>25.0</v>
      </c>
      <c r="BP579" s="46">
        <v>7.0</v>
      </c>
      <c r="BQ579" s="47">
        <v>1.25</v>
      </c>
      <c r="BR579" s="46">
        <f t="shared" si="59"/>
        <v>110</v>
      </c>
      <c r="BS579" s="46">
        <f t="shared" si="60"/>
        <v>181</v>
      </c>
      <c r="BT579" s="46" t="s">
        <v>139</v>
      </c>
      <c r="BU579" s="278"/>
      <c r="BV579" s="61"/>
      <c r="BW579" s="61"/>
      <c r="BX579" s="60"/>
      <c r="BY579" s="61"/>
      <c r="BZ579" s="61"/>
      <c r="CA579" s="61"/>
      <c r="CB579" s="62"/>
      <c r="CC579" s="59"/>
    </row>
    <row r="580" ht="30.0" customHeight="1">
      <c r="A580" s="37" t="s">
        <v>4865</v>
      </c>
      <c r="B580" s="277" t="s">
        <v>4973</v>
      </c>
      <c r="C580" s="68" t="str">
        <f>IF('Стоп-лист'!C$52 = "стоп", "стоп" , "")</f>
        <v/>
      </c>
      <c r="D580" s="29">
        <f t="shared" si="117"/>
        <v>50</v>
      </c>
      <c r="E580" s="30" t="s">
        <v>4974</v>
      </c>
      <c r="F580" s="140" t="s">
        <v>4975</v>
      </c>
      <c r="G580" s="106" t="s">
        <v>4976</v>
      </c>
      <c r="H580" s="33">
        <v>4400.0</v>
      </c>
      <c r="I580" s="34">
        <v>0.42000000000000004</v>
      </c>
      <c r="J580" s="35">
        <f t="shared" si="112"/>
        <v>2552</v>
      </c>
      <c r="K580" s="22" t="s">
        <v>4977</v>
      </c>
      <c r="L580" s="22" t="s">
        <v>4425</v>
      </c>
      <c r="M580" s="22" t="s">
        <v>4425</v>
      </c>
      <c r="N580" s="37" t="s">
        <v>4359</v>
      </c>
      <c r="O580" s="38">
        <v>940.0</v>
      </c>
      <c r="P580" s="38">
        <v>300.0</v>
      </c>
      <c r="Q580" s="38">
        <v>140.0</v>
      </c>
      <c r="R580" s="38">
        <v>340.0</v>
      </c>
      <c r="S580" s="75" t="s">
        <v>4978</v>
      </c>
      <c r="T580" s="75" t="s">
        <v>4952</v>
      </c>
      <c r="U580" s="46" t="s">
        <v>4362</v>
      </c>
      <c r="V580" s="46" t="s">
        <v>4363</v>
      </c>
      <c r="W580" s="46" t="s">
        <v>90</v>
      </c>
      <c r="X580" s="46">
        <v>405.0</v>
      </c>
      <c r="Y580" s="40">
        <v>1.5</v>
      </c>
      <c r="Z580" s="40">
        <v>1.5</v>
      </c>
      <c r="AA580" s="38" t="s">
        <v>92</v>
      </c>
      <c r="AB580" s="38" t="s">
        <v>93</v>
      </c>
      <c r="AC580" s="107" t="str">
        <f t="shared" si="97"/>
        <v>https://getfile.dokpub.com/yandex/get/https://disk.yandex.ru/d/7R2RMjRrbN6Kvg/1.jpg, https://getfile.dokpub.com/yandex/get/https://disk.yandex.ru/d/7R2RMjRrbN6Kvg/2.jpg, https://getfile.dokpub.com/yandex/get/https://disk.yandex.ru/d/7R2RMjRrbN6Kvg/3.jpg, https://getfile.dokpub.com/yandex/get/https://disk.yandex.ru/d/7R2RMjRrbN6Kvg/4.jpg, https://getfile.dokpub.com/yandex/get/https://disk.yandex.ru/d/7R2RMjRrbN6Kvg/5.jpg</v>
      </c>
      <c r="AD580" s="38" t="s">
        <v>95</v>
      </c>
      <c r="AE580" s="75" t="s">
        <v>4953</v>
      </c>
      <c r="AF580" s="52"/>
      <c r="AG580" s="38" t="s">
        <v>98</v>
      </c>
      <c r="AH580" s="38" t="s">
        <v>99</v>
      </c>
      <c r="AI580" s="44" t="s">
        <v>100</v>
      </c>
      <c r="AJ580" s="44">
        <v>0.0</v>
      </c>
      <c r="AK580" s="63" t="str">
        <f t="shared" si="94"/>
        <v>https://getfile.dokpub.com/yandex/get/https://disk.yandex.ru/d/_AavwcWhk9ze1A/v1.mp4</v>
      </c>
      <c r="AL580" s="46" t="s">
        <v>102</v>
      </c>
      <c r="AM580" s="46" t="s">
        <v>103</v>
      </c>
      <c r="AN580" s="46" t="s">
        <v>104</v>
      </c>
      <c r="AO580" s="46" t="s">
        <v>105</v>
      </c>
      <c r="AP580" s="46" t="s">
        <v>106</v>
      </c>
      <c r="AQ580" s="46">
        <f t="shared" si="48"/>
        <v>2816</v>
      </c>
      <c r="AR580" s="47">
        <f t="shared" si="49"/>
        <v>0.36</v>
      </c>
      <c r="AS580" s="46" t="s">
        <v>107</v>
      </c>
      <c r="AT580" s="46" t="s">
        <v>108</v>
      </c>
      <c r="AU580" s="46" t="s">
        <v>109</v>
      </c>
      <c r="AV580" s="46" t="s">
        <v>110</v>
      </c>
      <c r="AW580" s="46" t="s">
        <v>111</v>
      </c>
      <c r="AX580" s="48" t="s">
        <v>155</v>
      </c>
      <c r="AY580" s="49">
        <v>296.0</v>
      </c>
      <c r="AZ580" s="49">
        <v>408.0</v>
      </c>
      <c r="BA580" s="126">
        <f>BA578*3</f>
        <v>936</v>
      </c>
      <c r="BB580" s="263">
        <v>30.0</v>
      </c>
      <c r="BC580" s="263">
        <v>30.0</v>
      </c>
      <c r="BD580" s="51">
        <v>0.2</v>
      </c>
      <c r="BE580" s="127">
        <f t="shared" si="113"/>
        <v>510.4</v>
      </c>
      <c r="BF580" s="150"/>
      <c r="BG580" s="151">
        <f t="shared" si="114"/>
        <v>749.6</v>
      </c>
      <c r="BH580" s="53">
        <f t="shared" si="52"/>
        <v>637.6</v>
      </c>
      <c r="BI580" s="153">
        <f t="shared" si="115"/>
        <v>0.2937304075</v>
      </c>
      <c r="BJ580" s="47">
        <f t="shared" si="54"/>
        <v>0.2498432602</v>
      </c>
      <c r="BK580" s="55">
        <f t="shared" si="55"/>
        <v>0.36</v>
      </c>
      <c r="BL580" s="56">
        <f t="shared" si="56"/>
        <v>2857</v>
      </c>
      <c r="BM580" s="57">
        <f t="shared" si="57"/>
        <v>0.3085754288</v>
      </c>
      <c r="BN580" s="46">
        <f t="shared" si="58"/>
        <v>14.28</v>
      </c>
      <c r="BO580" s="46">
        <v>25.0</v>
      </c>
      <c r="BP580" s="46">
        <v>7.0</v>
      </c>
      <c r="BQ580" s="47">
        <v>1.25</v>
      </c>
      <c r="BR580" s="46">
        <f t="shared" si="59"/>
        <v>153.75</v>
      </c>
      <c r="BS580" s="46">
        <f t="shared" si="60"/>
        <v>254.25</v>
      </c>
      <c r="BT580" s="46" t="s">
        <v>147</v>
      </c>
      <c r="BU580" s="278"/>
      <c r="BV580" s="61"/>
      <c r="BW580" s="61"/>
      <c r="BX580" s="60"/>
      <c r="BY580" s="61"/>
      <c r="BZ580" s="61"/>
      <c r="CA580" s="61"/>
      <c r="CB580" s="62"/>
      <c r="CC580" s="59"/>
    </row>
    <row r="581" ht="30.0" customHeight="1">
      <c r="A581" s="37" t="s">
        <v>4865</v>
      </c>
      <c r="B581" s="277" t="s">
        <v>4979</v>
      </c>
      <c r="C581" s="68" t="str">
        <f>IF('Стоп-лист'!C$52 = "стоп", "стоп" , "")</f>
        <v/>
      </c>
      <c r="D581" s="29">
        <f t="shared" si="117"/>
        <v>50</v>
      </c>
      <c r="E581" s="30" t="s">
        <v>4980</v>
      </c>
      <c r="F581" s="140" t="s">
        <v>4981</v>
      </c>
      <c r="G581" s="106" t="s">
        <v>4982</v>
      </c>
      <c r="H581" s="33">
        <v>5700.0</v>
      </c>
      <c r="I581" s="34">
        <v>0.37</v>
      </c>
      <c r="J581" s="35">
        <f t="shared" si="112"/>
        <v>3591</v>
      </c>
      <c r="K581" s="22" t="s">
        <v>4983</v>
      </c>
      <c r="L581" s="22" t="s">
        <v>4425</v>
      </c>
      <c r="M581" s="22" t="s">
        <v>4425</v>
      </c>
      <c r="N581" s="37" t="s">
        <v>4359</v>
      </c>
      <c r="O581" s="38">
        <v>1600.0</v>
      </c>
      <c r="P581" s="38">
        <v>300.0</v>
      </c>
      <c r="Q581" s="38">
        <v>200.0</v>
      </c>
      <c r="R581" s="38">
        <v>500.0</v>
      </c>
      <c r="S581" s="75" t="s">
        <v>4984</v>
      </c>
      <c r="T581" s="75" t="s">
        <v>4952</v>
      </c>
      <c r="U581" s="46" t="s">
        <v>4362</v>
      </c>
      <c r="V581" s="46" t="s">
        <v>4363</v>
      </c>
      <c r="W581" s="46" t="s">
        <v>90</v>
      </c>
      <c r="X581" s="46">
        <v>405.0</v>
      </c>
      <c r="Y581" s="40">
        <v>2.0</v>
      </c>
      <c r="Z581" s="40">
        <v>1.5</v>
      </c>
      <c r="AA581" s="38" t="s">
        <v>92</v>
      </c>
      <c r="AB581" s="38" t="s">
        <v>93</v>
      </c>
      <c r="AC581" s="107" t="str">
        <f t="shared" si="97"/>
        <v>https://getfile.dokpub.com/yandex/get/https://disk.yandex.ru/d/i1dV4bIjVbaFHw/1.jpg, https://getfile.dokpub.com/yandex/get/https://disk.yandex.ru/d/i1dV4bIjVbaFHw/2.jpg, https://getfile.dokpub.com/yandex/get/https://disk.yandex.ru/d/i1dV4bIjVbaFHw/3.jpg, https://getfile.dokpub.com/yandex/get/https://disk.yandex.ru/d/i1dV4bIjVbaFHw/4.jpg, https://getfile.dokpub.com/yandex/get/https://disk.yandex.ru/d/i1dV4bIjVbaFHw/5.jpg</v>
      </c>
      <c r="AD581" s="38" t="s">
        <v>95</v>
      </c>
      <c r="AE581" s="75" t="s">
        <v>4953</v>
      </c>
      <c r="AF581" s="52"/>
      <c r="AG581" s="38" t="s">
        <v>98</v>
      </c>
      <c r="AH581" s="38" t="s">
        <v>99</v>
      </c>
      <c r="AI581" s="44" t="s">
        <v>100</v>
      </c>
      <c r="AJ581" s="44">
        <v>0.0</v>
      </c>
      <c r="AK581" s="63" t="str">
        <f t="shared" si="94"/>
        <v>https://getfile.dokpub.com/yandex/get/https://disk.yandex.ru/d/_AavwcWhk9ze1A/v1.mp4</v>
      </c>
      <c r="AL581" s="46" t="s">
        <v>102</v>
      </c>
      <c r="AM581" s="46" t="s">
        <v>103</v>
      </c>
      <c r="AN581" s="46" t="s">
        <v>104</v>
      </c>
      <c r="AO581" s="46" t="s">
        <v>105</v>
      </c>
      <c r="AP581" s="46" t="s">
        <v>106</v>
      </c>
      <c r="AQ581" s="46">
        <f t="shared" si="48"/>
        <v>3990</v>
      </c>
      <c r="AR581" s="47">
        <f t="shared" si="49"/>
        <v>0.3</v>
      </c>
      <c r="AS581" s="46" t="s">
        <v>107</v>
      </c>
      <c r="AT581" s="46" t="s">
        <v>108</v>
      </c>
      <c r="AU581" s="46" t="s">
        <v>109</v>
      </c>
      <c r="AV581" s="46" t="s">
        <v>110</v>
      </c>
      <c r="AW581" s="46" t="s">
        <v>111</v>
      </c>
      <c r="AX581" s="48" t="s">
        <v>155</v>
      </c>
      <c r="AY581" s="49">
        <v>458.0</v>
      </c>
      <c r="AZ581" s="49">
        <v>626.0</v>
      </c>
      <c r="BA581" s="126">
        <f>BA579*2</f>
        <v>1248</v>
      </c>
      <c r="BB581" s="263">
        <v>30.0</v>
      </c>
      <c r="BC581" s="263">
        <v>80.0</v>
      </c>
      <c r="BD581" s="51">
        <v>0.2</v>
      </c>
      <c r="BE581" s="127">
        <f t="shared" si="113"/>
        <v>718.2</v>
      </c>
      <c r="BF581" s="150"/>
      <c r="BG581" s="151">
        <f t="shared" si="114"/>
        <v>1056.8</v>
      </c>
      <c r="BH581" s="53">
        <f t="shared" si="52"/>
        <v>888.8</v>
      </c>
      <c r="BI581" s="153">
        <f t="shared" si="115"/>
        <v>0.2942912838</v>
      </c>
      <c r="BJ581" s="47">
        <f t="shared" si="54"/>
        <v>0.247507658</v>
      </c>
      <c r="BK581" s="55">
        <f t="shared" si="55"/>
        <v>0.3</v>
      </c>
      <c r="BL581" s="56">
        <f t="shared" si="56"/>
        <v>4033</v>
      </c>
      <c r="BM581" s="57">
        <f t="shared" si="57"/>
        <v>0.3080585172</v>
      </c>
      <c r="BN581" s="46">
        <f t="shared" si="58"/>
        <v>30</v>
      </c>
      <c r="BO581" s="46">
        <v>25.0</v>
      </c>
      <c r="BP581" s="46">
        <v>7.0</v>
      </c>
      <c r="BQ581" s="47">
        <v>1.25</v>
      </c>
      <c r="BR581" s="46">
        <f t="shared" si="59"/>
        <v>285</v>
      </c>
      <c r="BS581" s="46">
        <f t="shared" si="60"/>
        <v>341</v>
      </c>
      <c r="BT581" s="46" t="s">
        <v>156</v>
      </c>
      <c r="BU581" s="278"/>
      <c r="BV581" s="61"/>
      <c r="BW581" s="61"/>
      <c r="BX581" s="60"/>
      <c r="BY581" s="61"/>
      <c r="BZ581" s="61"/>
      <c r="CA581" s="61"/>
      <c r="CB581" s="62"/>
      <c r="CC581" s="59"/>
    </row>
    <row r="582" ht="30.0" customHeight="1">
      <c r="A582" s="37" t="s">
        <v>4865</v>
      </c>
      <c r="B582" s="277" t="s">
        <v>4985</v>
      </c>
      <c r="C582" s="68" t="str">
        <f>IF('Стоп-лист'!C$52 = "стоп", "стоп" , "")</f>
        <v/>
      </c>
      <c r="D582" s="29">
        <f t="shared" si="117"/>
        <v>50</v>
      </c>
      <c r="E582" s="30" t="s">
        <v>4986</v>
      </c>
      <c r="F582" s="140" t="s">
        <v>4987</v>
      </c>
      <c r="G582" s="106" t="s">
        <v>4988</v>
      </c>
      <c r="H582" s="33">
        <v>8500.0</v>
      </c>
      <c r="I582" s="34">
        <v>0.38999999999999996</v>
      </c>
      <c r="J582" s="35">
        <f t="shared" si="112"/>
        <v>5185</v>
      </c>
      <c r="K582" s="22" t="s">
        <v>4989</v>
      </c>
      <c r="L582" s="22" t="s">
        <v>4425</v>
      </c>
      <c r="M582" s="22" t="s">
        <v>4425</v>
      </c>
      <c r="N582" s="37" t="s">
        <v>4359</v>
      </c>
      <c r="O582" s="38">
        <v>2300.0</v>
      </c>
      <c r="P582" s="38">
        <v>250.0</v>
      </c>
      <c r="Q582" s="38">
        <v>300.0</v>
      </c>
      <c r="R582" s="38">
        <v>550.0</v>
      </c>
      <c r="S582" s="75" t="s">
        <v>4990</v>
      </c>
      <c r="T582" s="75" t="s">
        <v>4952</v>
      </c>
      <c r="U582" s="46" t="s">
        <v>4362</v>
      </c>
      <c r="V582" s="46" t="s">
        <v>4363</v>
      </c>
      <c r="W582" s="46" t="s">
        <v>90</v>
      </c>
      <c r="X582" s="46">
        <v>405.0</v>
      </c>
      <c r="Y582" s="40">
        <v>3.0</v>
      </c>
      <c r="Z582" s="40">
        <v>1.5</v>
      </c>
      <c r="AA582" s="38" t="s">
        <v>92</v>
      </c>
      <c r="AB582" s="38" t="s">
        <v>93</v>
      </c>
      <c r="AC582" s="107" t="str">
        <f t="shared" si="97"/>
        <v>https://getfile.dokpub.com/yandex/get/https://disk.yandex.ru/d/pFgo05agBPNPjg/1.jpg, https://getfile.dokpub.com/yandex/get/https://disk.yandex.ru/d/pFgo05agBPNPjg/2.jpg, https://getfile.dokpub.com/yandex/get/https://disk.yandex.ru/d/pFgo05agBPNPjg/3.jpg, https://getfile.dokpub.com/yandex/get/https://disk.yandex.ru/d/pFgo05agBPNPjg/4.jpg, https://getfile.dokpub.com/yandex/get/https://disk.yandex.ru/d/pFgo05agBPNPjg/5.jpg</v>
      </c>
      <c r="AD582" s="38" t="s">
        <v>95</v>
      </c>
      <c r="AE582" s="75" t="s">
        <v>4953</v>
      </c>
      <c r="AF582" s="52"/>
      <c r="AG582" s="38" t="s">
        <v>98</v>
      </c>
      <c r="AH582" s="38" t="s">
        <v>99</v>
      </c>
      <c r="AI582" s="44" t="s">
        <v>100</v>
      </c>
      <c r="AJ582" s="44">
        <v>0.0</v>
      </c>
      <c r="AK582" s="63" t="str">
        <f t="shared" si="94"/>
        <v>https://getfile.dokpub.com/yandex/get/https://disk.yandex.ru/d/_AavwcWhk9ze1A/v1.mp4</v>
      </c>
      <c r="AL582" s="46" t="s">
        <v>102</v>
      </c>
      <c r="AM582" s="46" t="s">
        <v>103</v>
      </c>
      <c r="AN582" s="46" t="s">
        <v>104</v>
      </c>
      <c r="AO582" s="46" t="s">
        <v>105</v>
      </c>
      <c r="AP582" s="46" t="s">
        <v>106</v>
      </c>
      <c r="AQ582" s="46">
        <f t="shared" si="48"/>
        <v>5780</v>
      </c>
      <c r="AR582" s="47">
        <f t="shared" si="49"/>
        <v>0.32</v>
      </c>
      <c r="AS582" s="46" t="s">
        <v>107</v>
      </c>
      <c r="AT582" s="46" t="s">
        <v>108</v>
      </c>
      <c r="AU582" s="46" t="s">
        <v>109</v>
      </c>
      <c r="AV582" s="46" t="s">
        <v>110</v>
      </c>
      <c r="AW582" s="46" t="s">
        <v>111</v>
      </c>
      <c r="AX582" s="48" t="s">
        <v>155</v>
      </c>
      <c r="AY582" s="49">
        <v>654.0</v>
      </c>
      <c r="AZ582" s="49">
        <v>879.0</v>
      </c>
      <c r="BA582" s="126">
        <f>BA579*3</f>
        <v>1872</v>
      </c>
      <c r="BB582" s="263">
        <v>40.0</v>
      </c>
      <c r="BC582" s="263">
        <v>80.0</v>
      </c>
      <c r="BD582" s="51">
        <v>0.2</v>
      </c>
      <c r="BE582" s="127">
        <f t="shared" si="113"/>
        <v>1037</v>
      </c>
      <c r="BF582" s="150"/>
      <c r="BG582" s="151">
        <f t="shared" si="114"/>
        <v>1502</v>
      </c>
      <c r="BH582" s="53">
        <f t="shared" si="52"/>
        <v>1277</v>
      </c>
      <c r="BI582" s="153">
        <f t="shared" si="115"/>
        <v>0.2896817743</v>
      </c>
      <c r="BJ582" s="47">
        <f t="shared" si="54"/>
        <v>0.2462873674</v>
      </c>
      <c r="BK582" s="55">
        <f t="shared" si="55"/>
        <v>0.32</v>
      </c>
      <c r="BL582" s="56">
        <f t="shared" si="56"/>
        <v>5832</v>
      </c>
      <c r="BM582" s="57">
        <f t="shared" si="57"/>
        <v>0.3077160494</v>
      </c>
      <c r="BN582" s="46">
        <f t="shared" si="58"/>
        <v>41.25</v>
      </c>
      <c r="BO582" s="46">
        <v>25.0</v>
      </c>
      <c r="BP582" s="46">
        <v>7.0</v>
      </c>
      <c r="BQ582" s="47">
        <v>1.25</v>
      </c>
      <c r="BR582" s="46">
        <f t="shared" si="59"/>
        <v>390</v>
      </c>
      <c r="BS582" s="46">
        <f t="shared" si="60"/>
        <v>489</v>
      </c>
      <c r="BT582" s="46" t="s">
        <v>164</v>
      </c>
      <c r="BU582" s="278"/>
      <c r="BV582" s="61"/>
      <c r="BW582" s="61"/>
      <c r="BX582" s="60"/>
      <c r="BY582" s="61"/>
      <c r="BZ582" s="61"/>
      <c r="CA582" s="61"/>
      <c r="CB582" s="62"/>
      <c r="CC582" s="59"/>
    </row>
    <row r="583" ht="30.0" customHeight="1">
      <c r="A583" s="37" t="s">
        <v>4865</v>
      </c>
      <c r="B583" s="277" t="s">
        <v>4991</v>
      </c>
      <c r="C583" s="68" t="str">
        <f>IF('Стоп-лист'!C$52 = "стоп", "стоп" , "")</f>
        <v/>
      </c>
      <c r="D583" s="29">
        <f t="shared" si="117"/>
        <v>50</v>
      </c>
      <c r="E583" s="30" t="s">
        <v>4992</v>
      </c>
      <c r="F583" s="140" t="s">
        <v>4993</v>
      </c>
      <c r="G583" s="106" t="s">
        <v>4994</v>
      </c>
      <c r="H583" s="33">
        <v>10800.0</v>
      </c>
      <c r="I583" s="34">
        <v>0.35</v>
      </c>
      <c r="J583" s="35">
        <f t="shared" si="112"/>
        <v>7020</v>
      </c>
      <c r="K583" s="22" t="s">
        <v>4995</v>
      </c>
      <c r="L583" s="22" t="s">
        <v>4425</v>
      </c>
      <c r="M583" s="22" t="s">
        <v>4425</v>
      </c>
      <c r="N583" s="37" t="s">
        <v>4359</v>
      </c>
      <c r="O583" s="38">
        <v>3000.0</v>
      </c>
      <c r="P583" s="38">
        <v>450.0</v>
      </c>
      <c r="Q583" s="38">
        <v>300.0</v>
      </c>
      <c r="R583" s="38">
        <v>550.0</v>
      </c>
      <c r="S583" s="75" t="s">
        <v>4996</v>
      </c>
      <c r="T583" s="75" t="s">
        <v>4952</v>
      </c>
      <c r="U583" s="46" t="s">
        <v>4362</v>
      </c>
      <c r="V583" s="46" t="s">
        <v>4363</v>
      </c>
      <c r="W583" s="46" t="s">
        <v>90</v>
      </c>
      <c r="X583" s="46">
        <v>405.0</v>
      </c>
      <c r="Y583" s="40">
        <v>4.0</v>
      </c>
      <c r="Z583" s="40">
        <v>1.5</v>
      </c>
      <c r="AA583" s="38" t="s">
        <v>92</v>
      </c>
      <c r="AB583" s="38" t="s">
        <v>93</v>
      </c>
      <c r="AC583" s="107" t="str">
        <f t="shared" si="97"/>
        <v>https://getfile.dokpub.com/yandex/get/https://disk.yandex.ru/d/GGquk-8WUggeAg/1.jpg, https://getfile.dokpub.com/yandex/get/https://disk.yandex.ru/d/GGquk-8WUggeAg/2.jpg, https://getfile.dokpub.com/yandex/get/https://disk.yandex.ru/d/GGquk-8WUggeAg/3.jpg, https://getfile.dokpub.com/yandex/get/https://disk.yandex.ru/d/GGquk-8WUggeAg/4.jpg, https://getfile.dokpub.com/yandex/get/https://disk.yandex.ru/d/GGquk-8WUggeAg/5.jpg</v>
      </c>
      <c r="AD583" s="38" t="s">
        <v>95</v>
      </c>
      <c r="AE583" s="75" t="s">
        <v>4953</v>
      </c>
      <c r="AF583" s="52"/>
      <c r="AG583" s="38" t="s">
        <v>98</v>
      </c>
      <c r="AH583" s="38" t="s">
        <v>99</v>
      </c>
      <c r="AI583" s="44" t="s">
        <v>100</v>
      </c>
      <c r="AJ583" s="44">
        <v>0.0</v>
      </c>
      <c r="AK583" s="63" t="str">
        <f t="shared" si="94"/>
        <v>https://getfile.dokpub.com/yandex/get/https://disk.yandex.ru/d/_AavwcWhk9ze1A/v1.mp4</v>
      </c>
      <c r="AL583" s="46" t="s">
        <v>102</v>
      </c>
      <c r="AM583" s="46" t="s">
        <v>103</v>
      </c>
      <c r="AN583" s="46" t="s">
        <v>104</v>
      </c>
      <c r="AO583" s="46" t="s">
        <v>105</v>
      </c>
      <c r="AP583" s="46" t="s">
        <v>106</v>
      </c>
      <c r="AQ583" s="46">
        <f t="shared" si="48"/>
        <v>7884</v>
      </c>
      <c r="AR583" s="47">
        <f t="shared" si="49"/>
        <v>0.27</v>
      </c>
      <c r="AS583" s="46" t="s">
        <v>107</v>
      </c>
      <c r="AT583" s="46" t="s">
        <v>108</v>
      </c>
      <c r="AU583" s="46" t="s">
        <v>109</v>
      </c>
      <c r="AV583" s="46" t="s">
        <v>110</v>
      </c>
      <c r="AW583" s="46" t="s">
        <v>111</v>
      </c>
      <c r="AX583" s="48" t="s">
        <v>155</v>
      </c>
      <c r="AY583" s="49">
        <v>990.0</v>
      </c>
      <c r="AZ583" s="49">
        <v>1331.0</v>
      </c>
      <c r="BA583" s="126">
        <f>BA579*4</f>
        <v>2496</v>
      </c>
      <c r="BB583" s="263">
        <v>40.0</v>
      </c>
      <c r="BC583" s="263">
        <v>80.0</v>
      </c>
      <c r="BD583" s="51">
        <v>0.2</v>
      </c>
      <c r="BE583" s="127">
        <f t="shared" si="113"/>
        <v>1404</v>
      </c>
      <c r="BF583" s="150"/>
      <c r="BG583" s="151">
        <f t="shared" si="114"/>
        <v>2010</v>
      </c>
      <c r="BH583" s="53">
        <f t="shared" si="52"/>
        <v>1669</v>
      </c>
      <c r="BI583" s="153">
        <f t="shared" si="115"/>
        <v>0.2863247863</v>
      </c>
      <c r="BJ583" s="47">
        <f t="shared" si="54"/>
        <v>0.2377492877</v>
      </c>
      <c r="BK583" s="55">
        <f t="shared" si="55"/>
        <v>0.27</v>
      </c>
      <c r="BL583" s="56">
        <f t="shared" si="56"/>
        <v>7986</v>
      </c>
      <c r="BM583" s="57">
        <f t="shared" si="57"/>
        <v>0.3057600801</v>
      </c>
      <c r="BN583" s="46">
        <f t="shared" si="58"/>
        <v>74.25</v>
      </c>
      <c r="BO583" s="46">
        <v>25.0</v>
      </c>
      <c r="BP583" s="46">
        <v>7.0</v>
      </c>
      <c r="BQ583" s="47">
        <v>1.25</v>
      </c>
      <c r="BR583" s="46">
        <f t="shared" si="59"/>
        <v>678.75</v>
      </c>
      <c r="BS583" s="46">
        <f t="shared" si="60"/>
        <v>652.25</v>
      </c>
      <c r="BT583" s="46" t="s">
        <v>172</v>
      </c>
      <c r="BU583" s="278"/>
      <c r="BV583" s="61"/>
      <c r="BW583" s="61"/>
      <c r="BX583" s="60"/>
      <c r="BY583" s="61"/>
      <c r="BZ583" s="61"/>
      <c r="CA583" s="61"/>
      <c r="CB583" s="62"/>
      <c r="CC583" s="59"/>
    </row>
    <row r="584" ht="30.0" customHeight="1">
      <c r="A584" s="37" t="s">
        <v>4865</v>
      </c>
      <c r="B584" s="277" t="s">
        <v>4997</v>
      </c>
      <c r="C584" s="68" t="str">
        <f>IF('Стоп-лист'!C$52 = "стоп", "стоп" , "")</f>
        <v/>
      </c>
      <c r="D584" s="29">
        <f t="shared" si="117"/>
        <v>50</v>
      </c>
      <c r="E584" s="30" t="s">
        <v>4998</v>
      </c>
      <c r="F584" s="279" t="s">
        <v>4999</v>
      </c>
      <c r="G584" s="106" t="s">
        <v>5000</v>
      </c>
      <c r="H584" s="33">
        <v>13700.0</v>
      </c>
      <c r="I584" s="34">
        <v>0.37</v>
      </c>
      <c r="J584" s="35">
        <f t="shared" si="112"/>
        <v>8631</v>
      </c>
      <c r="K584" s="22" t="s">
        <v>5001</v>
      </c>
      <c r="L584" s="22" t="s">
        <v>4425</v>
      </c>
      <c r="M584" s="22" t="s">
        <v>4425</v>
      </c>
      <c r="N584" s="37" t="s">
        <v>4359</v>
      </c>
      <c r="O584" s="72">
        <v>3500.0</v>
      </c>
      <c r="P584" s="72">
        <v>400.0</v>
      </c>
      <c r="Q584" s="72">
        <v>400.0</v>
      </c>
      <c r="R584" s="72">
        <v>600.0</v>
      </c>
      <c r="S584" s="280" t="s">
        <v>5002</v>
      </c>
      <c r="T584" s="75" t="s">
        <v>4952</v>
      </c>
      <c r="U584" s="46" t="s">
        <v>4362</v>
      </c>
      <c r="V584" s="46" t="s">
        <v>4363</v>
      </c>
      <c r="W584" s="46" t="s">
        <v>90</v>
      </c>
      <c r="X584" s="46">
        <v>405.0</v>
      </c>
      <c r="Y584" s="40">
        <v>5.0</v>
      </c>
      <c r="Z584" s="40">
        <v>1.5</v>
      </c>
      <c r="AA584" s="38" t="s">
        <v>92</v>
      </c>
      <c r="AB584" s="38" t="s">
        <v>93</v>
      </c>
      <c r="AC584" s="107" t="str">
        <f t="shared" si="97"/>
        <v>https://getfile.dokpub.com/yandex/get/https://disk.yandex.ru/d/gLBIkHkY4PMJ8A/1.jpg, https://getfile.dokpub.com/yandex/get/https://disk.yandex.ru/d/gLBIkHkY4PMJ8A/2.jpg, https://getfile.dokpub.com/yandex/get/https://disk.yandex.ru/d/gLBIkHkY4PMJ8A/3.jpg, https://getfile.dokpub.com/yandex/get/https://disk.yandex.ru/d/gLBIkHkY4PMJ8A/4.jpg, https://getfile.dokpub.com/yandex/get/https://disk.yandex.ru/d/gLBIkHkY4PMJ8A/5.jpg</v>
      </c>
      <c r="AD584" s="38" t="s">
        <v>95</v>
      </c>
      <c r="AE584" s="75" t="s">
        <v>4953</v>
      </c>
      <c r="AF584" s="163"/>
      <c r="AG584" s="38" t="s">
        <v>98</v>
      </c>
      <c r="AH584" s="38" t="s">
        <v>99</v>
      </c>
      <c r="AI584" s="44" t="s">
        <v>100</v>
      </c>
      <c r="AJ584" s="44">
        <v>0.0</v>
      </c>
      <c r="AK584" s="63" t="str">
        <f t="shared" si="94"/>
        <v>https://getfile.dokpub.com/yandex/get/https://disk.yandex.ru/d/_AavwcWhk9ze1A/v1.mp4</v>
      </c>
      <c r="AL584" s="46" t="s">
        <v>102</v>
      </c>
      <c r="AM584" s="46" t="s">
        <v>103</v>
      </c>
      <c r="AN584" s="46" t="s">
        <v>104</v>
      </c>
      <c r="AO584" s="46" t="s">
        <v>105</v>
      </c>
      <c r="AP584" s="46" t="s">
        <v>106</v>
      </c>
      <c r="AQ584" s="46">
        <f t="shared" si="48"/>
        <v>9590</v>
      </c>
      <c r="AR584" s="47">
        <f t="shared" si="49"/>
        <v>0.3</v>
      </c>
      <c r="AS584" s="46" t="s">
        <v>107</v>
      </c>
      <c r="AT584" s="46" t="s">
        <v>108</v>
      </c>
      <c r="AU584" s="46" t="s">
        <v>109</v>
      </c>
      <c r="AV584" s="46" t="s">
        <v>110</v>
      </c>
      <c r="AW584" s="46" t="s">
        <v>111</v>
      </c>
      <c r="AX584" s="48" t="s">
        <v>155</v>
      </c>
      <c r="AY584" s="49">
        <v>1131.0</v>
      </c>
      <c r="AZ584" s="49">
        <v>1517.0</v>
      </c>
      <c r="BA584" s="126">
        <f>BA579*5</f>
        <v>3120</v>
      </c>
      <c r="BB584" s="263">
        <v>50.0</v>
      </c>
      <c r="BC584" s="263">
        <v>80.0</v>
      </c>
      <c r="BD584" s="51">
        <v>0.2</v>
      </c>
      <c r="BE584" s="127">
        <f t="shared" si="113"/>
        <v>1726.2</v>
      </c>
      <c r="BF584" s="150"/>
      <c r="BG584" s="151">
        <f t="shared" si="114"/>
        <v>2523.8</v>
      </c>
      <c r="BH584" s="53">
        <f t="shared" si="52"/>
        <v>2137.8</v>
      </c>
      <c r="BI584" s="153">
        <f t="shared" si="115"/>
        <v>0.2924110764</v>
      </c>
      <c r="BJ584" s="47">
        <f t="shared" si="54"/>
        <v>0.2476885645</v>
      </c>
      <c r="BK584" s="55">
        <f t="shared" si="55"/>
        <v>0.3</v>
      </c>
      <c r="BL584" s="56">
        <f t="shared" si="56"/>
        <v>9691</v>
      </c>
      <c r="BM584" s="57">
        <f t="shared" si="57"/>
        <v>0.3081002992</v>
      </c>
      <c r="BN584" s="46">
        <f t="shared" si="58"/>
        <v>96</v>
      </c>
      <c r="BO584" s="46">
        <v>25.0</v>
      </c>
      <c r="BP584" s="46">
        <v>7.0</v>
      </c>
      <c r="BQ584" s="47">
        <v>1.25</v>
      </c>
      <c r="BR584" s="46">
        <f t="shared" si="59"/>
        <v>862.5</v>
      </c>
      <c r="BS584" s="46">
        <f t="shared" si="60"/>
        <v>654.5</v>
      </c>
      <c r="BT584" s="46" t="s">
        <v>180</v>
      </c>
      <c r="BU584" s="281"/>
      <c r="BV584" s="282"/>
      <c r="BW584" s="282"/>
      <c r="BX584" s="283"/>
      <c r="BY584" s="282"/>
      <c r="BZ584" s="282"/>
      <c r="CA584" s="282"/>
      <c r="CB584" s="62"/>
      <c r="CC584" s="59"/>
    </row>
    <row r="585" ht="30.0" customHeight="1">
      <c r="A585" s="37" t="s">
        <v>4865</v>
      </c>
      <c r="B585" s="277" t="s">
        <v>5003</v>
      </c>
      <c r="C585" s="68" t="str">
        <f>IF('Стоп-лист'!C$52 = "стоп", "стоп" , "")</f>
        <v/>
      </c>
      <c r="D585" s="29">
        <f t="shared" si="117"/>
        <v>50</v>
      </c>
      <c r="E585" s="30" t="s">
        <v>5004</v>
      </c>
      <c r="F585" s="279" t="s">
        <v>5005</v>
      </c>
      <c r="G585" s="106" t="s">
        <v>5006</v>
      </c>
      <c r="H585" s="33">
        <v>15500.0</v>
      </c>
      <c r="I585" s="34">
        <v>0.33999999999999997</v>
      </c>
      <c r="J585" s="35">
        <f t="shared" si="112"/>
        <v>10230</v>
      </c>
      <c r="K585" s="22" t="s">
        <v>5007</v>
      </c>
      <c r="L585" s="22" t="s">
        <v>4425</v>
      </c>
      <c r="M585" s="22" t="s">
        <v>4425</v>
      </c>
      <c r="N585" s="37" t="s">
        <v>4359</v>
      </c>
      <c r="O585" s="72">
        <v>4200.0</v>
      </c>
      <c r="P585" s="72">
        <v>400.0</v>
      </c>
      <c r="Q585" s="72">
        <v>400.0</v>
      </c>
      <c r="R585" s="72">
        <v>600.0</v>
      </c>
      <c r="S585" s="280" t="s">
        <v>5008</v>
      </c>
      <c r="T585" s="75" t="s">
        <v>4952</v>
      </c>
      <c r="U585" s="46" t="s">
        <v>4362</v>
      </c>
      <c r="V585" s="46" t="s">
        <v>4363</v>
      </c>
      <c r="W585" s="46" t="s">
        <v>90</v>
      </c>
      <c r="X585" s="46">
        <v>405.0</v>
      </c>
      <c r="Y585" s="40">
        <v>6.0</v>
      </c>
      <c r="Z585" s="40">
        <v>1.5</v>
      </c>
      <c r="AA585" s="38" t="s">
        <v>92</v>
      </c>
      <c r="AB585" s="38" t="s">
        <v>93</v>
      </c>
      <c r="AC585" s="107" t="str">
        <f t="shared" si="97"/>
        <v>https://getfile.dokpub.com/yandex/get/https://disk.yandex.ru/d/gHQ6qUyCrvIhtA/1.jpg, https://getfile.dokpub.com/yandex/get/https://disk.yandex.ru/d/gHQ6qUyCrvIhtA/2.jpg, https://getfile.dokpub.com/yandex/get/https://disk.yandex.ru/d/gHQ6qUyCrvIhtA/3.jpg, https://getfile.dokpub.com/yandex/get/https://disk.yandex.ru/d/gHQ6qUyCrvIhtA/4.jpg, https://getfile.dokpub.com/yandex/get/https://disk.yandex.ru/d/gHQ6qUyCrvIhtA/5.jpg</v>
      </c>
      <c r="AD585" s="38" t="s">
        <v>95</v>
      </c>
      <c r="AE585" s="75" t="s">
        <v>4953</v>
      </c>
      <c r="AF585" s="163"/>
      <c r="AG585" s="38" t="s">
        <v>98</v>
      </c>
      <c r="AH585" s="38" t="s">
        <v>99</v>
      </c>
      <c r="AI585" s="44" t="s">
        <v>100</v>
      </c>
      <c r="AJ585" s="44">
        <v>0.0</v>
      </c>
      <c r="AK585" s="63" t="str">
        <f t="shared" si="94"/>
        <v>https://getfile.dokpub.com/yandex/get/https://disk.yandex.ru/d/_AavwcWhk9ze1A/v1.mp4</v>
      </c>
      <c r="AL585" s="46" t="s">
        <v>102</v>
      </c>
      <c r="AM585" s="46" t="s">
        <v>103</v>
      </c>
      <c r="AN585" s="46" t="s">
        <v>104</v>
      </c>
      <c r="AO585" s="46" t="s">
        <v>105</v>
      </c>
      <c r="AP585" s="46" t="s">
        <v>106</v>
      </c>
      <c r="AQ585" s="46">
        <f t="shared" si="48"/>
        <v>11470</v>
      </c>
      <c r="AR585" s="47">
        <f t="shared" si="49"/>
        <v>0.26</v>
      </c>
      <c r="AS585" s="46" t="s">
        <v>107</v>
      </c>
      <c r="AT585" s="46" t="s">
        <v>108</v>
      </c>
      <c r="AU585" s="46" t="s">
        <v>109</v>
      </c>
      <c r="AV585" s="46" t="s">
        <v>110</v>
      </c>
      <c r="AW585" s="46" t="s">
        <v>111</v>
      </c>
      <c r="AX585" s="48" t="s">
        <v>155</v>
      </c>
      <c r="AY585" s="49">
        <v>1341.0</v>
      </c>
      <c r="AZ585" s="49">
        <v>1834.0</v>
      </c>
      <c r="BA585" s="126">
        <f>BA579*6</f>
        <v>3744</v>
      </c>
      <c r="BB585" s="263">
        <v>50.0</v>
      </c>
      <c r="BC585" s="263">
        <v>80.0</v>
      </c>
      <c r="BD585" s="51">
        <v>0.2</v>
      </c>
      <c r="BE585" s="127">
        <f t="shared" si="113"/>
        <v>2046</v>
      </c>
      <c r="BF585" s="150"/>
      <c r="BG585" s="151">
        <f t="shared" si="114"/>
        <v>2969</v>
      </c>
      <c r="BH585" s="53">
        <f t="shared" si="52"/>
        <v>2476</v>
      </c>
      <c r="BI585" s="153">
        <f t="shared" si="115"/>
        <v>0.2902248289</v>
      </c>
      <c r="BJ585" s="47">
        <f t="shared" si="54"/>
        <v>0.2420332356</v>
      </c>
      <c r="BK585" s="55">
        <f t="shared" si="55"/>
        <v>0.26</v>
      </c>
      <c r="BL585" s="56">
        <f t="shared" si="56"/>
        <v>11573</v>
      </c>
      <c r="BM585" s="57">
        <f t="shared" si="57"/>
        <v>0.3067830295</v>
      </c>
      <c r="BN585" s="46">
        <f t="shared" si="58"/>
        <v>96</v>
      </c>
      <c r="BO585" s="46">
        <v>25.0</v>
      </c>
      <c r="BP585" s="46">
        <v>7.0</v>
      </c>
      <c r="BQ585" s="47">
        <v>1.25</v>
      </c>
      <c r="BR585" s="46">
        <f t="shared" si="59"/>
        <v>862.5</v>
      </c>
      <c r="BS585" s="46">
        <f t="shared" si="60"/>
        <v>971.5</v>
      </c>
      <c r="BT585" s="46" t="s">
        <v>188</v>
      </c>
      <c r="BU585" s="281"/>
      <c r="BV585" s="282"/>
      <c r="BW585" s="282"/>
      <c r="BX585" s="283"/>
      <c r="BY585" s="282"/>
      <c r="BZ585" s="282"/>
      <c r="CA585" s="282"/>
      <c r="CB585" s="62"/>
      <c r="CC585" s="59"/>
    </row>
    <row r="586" ht="30.0" customHeight="1">
      <c r="A586" s="37" t="s">
        <v>4865</v>
      </c>
      <c r="B586" s="277" t="s">
        <v>5009</v>
      </c>
      <c r="C586" s="68" t="str">
        <f>IF('Стоп-лист'!C$52 = "стоп", "стоп" , "")</f>
        <v/>
      </c>
      <c r="D586" s="29">
        <f t="shared" si="117"/>
        <v>50</v>
      </c>
      <c r="E586" s="30" t="s">
        <v>5010</v>
      </c>
      <c r="F586" s="279" t="s">
        <v>5011</v>
      </c>
      <c r="G586" s="106" t="s">
        <v>5012</v>
      </c>
      <c r="H586" s="33">
        <v>18500.0</v>
      </c>
      <c r="I586" s="34">
        <v>0.36</v>
      </c>
      <c r="J586" s="35">
        <f t="shared" si="112"/>
        <v>11840</v>
      </c>
      <c r="K586" s="22" t="s">
        <v>5013</v>
      </c>
      <c r="L586" s="22" t="s">
        <v>4425</v>
      </c>
      <c r="M586" s="22" t="s">
        <v>4425</v>
      </c>
      <c r="N586" s="37" t="s">
        <v>4359</v>
      </c>
      <c r="O586" s="72">
        <v>4900.0</v>
      </c>
      <c r="P586" s="72">
        <v>400.0</v>
      </c>
      <c r="Q586" s="72">
        <v>400.0</v>
      </c>
      <c r="R586" s="72">
        <v>600.0</v>
      </c>
      <c r="S586" s="280" t="s">
        <v>5014</v>
      </c>
      <c r="T586" s="75" t="s">
        <v>4952</v>
      </c>
      <c r="U586" s="46" t="s">
        <v>4362</v>
      </c>
      <c r="V586" s="46" t="s">
        <v>4363</v>
      </c>
      <c r="W586" s="46" t="s">
        <v>90</v>
      </c>
      <c r="X586" s="46">
        <v>405.0</v>
      </c>
      <c r="Y586" s="40">
        <v>7.0</v>
      </c>
      <c r="Z586" s="40">
        <v>1.5</v>
      </c>
      <c r="AA586" s="38" t="s">
        <v>92</v>
      </c>
      <c r="AB586" s="38" t="s">
        <v>93</v>
      </c>
      <c r="AC586" s="107" t="str">
        <f t="shared" si="97"/>
        <v>https://getfile.dokpub.com/yandex/get/https://disk.yandex.ru/d/Cyg_dqSYj_ve5w/1.jpg, https://getfile.dokpub.com/yandex/get/https://disk.yandex.ru/d/Cyg_dqSYj_ve5w/2.jpg, https://getfile.dokpub.com/yandex/get/https://disk.yandex.ru/d/Cyg_dqSYj_ve5w/3.jpg, https://getfile.dokpub.com/yandex/get/https://disk.yandex.ru/d/Cyg_dqSYj_ve5w/4.jpg, https://getfile.dokpub.com/yandex/get/https://disk.yandex.ru/d/Cyg_dqSYj_ve5w/5.jpg</v>
      </c>
      <c r="AD586" s="38" t="s">
        <v>95</v>
      </c>
      <c r="AE586" s="75" t="s">
        <v>4953</v>
      </c>
      <c r="AF586" s="163"/>
      <c r="AG586" s="38" t="s">
        <v>98</v>
      </c>
      <c r="AH586" s="38" t="s">
        <v>99</v>
      </c>
      <c r="AI586" s="44" t="s">
        <v>100</v>
      </c>
      <c r="AJ586" s="44">
        <v>0.0</v>
      </c>
      <c r="AK586" s="63" t="str">
        <f t="shared" si="94"/>
        <v>https://getfile.dokpub.com/yandex/get/https://disk.yandex.ru/d/_AavwcWhk9ze1A/v1.mp4</v>
      </c>
      <c r="AL586" s="46" t="s">
        <v>102</v>
      </c>
      <c r="AM586" s="46" t="s">
        <v>103</v>
      </c>
      <c r="AN586" s="46" t="s">
        <v>104</v>
      </c>
      <c r="AO586" s="46" t="s">
        <v>105</v>
      </c>
      <c r="AP586" s="46" t="s">
        <v>106</v>
      </c>
      <c r="AQ586" s="46">
        <f t="shared" si="48"/>
        <v>13320</v>
      </c>
      <c r="AR586" s="47">
        <f t="shared" si="49"/>
        <v>0.28</v>
      </c>
      <c r="AS586" s="46" t="s">
        <v>107</v>
      </c>
      <c r="AT586" s="46" t="s">
        <v>108</v>
      </c>
      <c r="AU586" s="46" t="s">
        <v>109</v>
      </c>
      <c r="AV586" s="46" t="s">
        <v>110</v>
      </c>
      <c r="AW586" s="46" t="s">
        <v>111</v>
      </c>
      <c r="AX586" s="48" t="s">
        <v>155</v>
      </c>
      <c r="AY586" s="49">
        <v>1552.0</v>
      </c>
      <c r="AZ586" s="49">
        <v>2161.0</v>
      </c>
      <c r="BA586" s="126">
        <f>BA579*7</f>
        <v>4368</v>
      </c>
      <c r="BB586" s="263">
        <v>50.0</v>
      </c>
      <c r="BC586" s="263">
        <v>80.0</v>
      </c>
      <c r="BD586" s="51">
        <v>0.2</v>
      </c>
      <c r="BE586" s="127">
        <f t="shared" si="113"/>
        <v>2368</v>
      </c>
      <c r="BF586" s="273"/>
      <c r="BG586" s="151">
        <f t="shared" si="114"/>
        <v>3422</v>
      </c>
      <c r="BH586" s="53">
        <f t="shared" si="52"/>
        <v>2813</v>
      </c>
      <c r="BI586" s="153">
        <f t="shared" si="115"/>
        <v>0.2890202703</v>
      </c>
      <c r="BJ586" s="47">
        <f t="shared" si="54"/>
        <v>0.2375844595</v>
      </c>
      <c r="BK586" s="55">
        <f t="shared" si="55"/>
        <v>0.28</v>
      </c>
      <c r="BL586" s="56">
        <f t="shared" si="56"/>
        <v>13473</v>
      </c>
      <c r="BM586" s="57">
        <f t="shared" si="57"/>
        <v>0.3057522452</v>
      </c>
      <c r="BN586" s="46">
        <f t="shared" si="58"/>
        <v>96</v>
      </c>
      <c r="BO586" s="46">
        <v>25.0</v>
      </c>
      <c r="BP586" s="46">
        <v>7.0</v>
      </c>
      <c r="BQ586" s="47">
        <v>1.25</v>
      </c>
      <c r="BR586" s="46">
        <f t="shared" si="59"/>
        <v>862.5</v>
      </c>
      <c r="BS586" s="46">
        <f t="shared" si="60"/>
        <v>1298.5</v>
      </c>
      <c r="BT586" s="46" t="s">
        <v>196</v>
      </c>
      <c r="BU586" s="281"/>
      <c r="BV586" s="282"/>
      <c r="BW586" s="282"/>
      <c r="BX586" s="283"/>
      <c r="BY586" s="282"/>
      <c r="BZ586" s="282"/>
      <c r="CA586" s="282"/>
      <c r="CB586" s="62"/>
      <c r="CC586" s="59"/>
    </row>
    <row r="587" ht="30.0" customHeight="1">
      <c r="A587" s="37" t="s">
        <v>4297</v>
      </c>
      <c r="B587" s="284" t="s">
        <v>5015</v>
      </c>
      <c r="C587" s="68" t="str">
        <f>IF('Стоп-лист'!D$23 = "стоп", "стоп" , "")</f>
        <v/>
      </c>
      <c r="D587" s="29">
        <f t="shared" si="117"/>
        <v>50</v>
      </c>
      <c r="E587" s="30" t="s">
        <v>5016</v>
      </c>
      <c r="F587" s="279" t="s">
        <v>5017</v>
      </c>
      <c r="G587" s="285" t="s">
        <v>5018</v>
      </c>
      <c r="H587" s="33">
        <v>820.0</v>
      </c>
      <c r="I587" s="34">
        <v>0.43</v>
      </c>
      <c r="J587" s="35">
        <f t="shared" si="112"/>
        <v>467</v>
      </c>
      <c r="K587" s="22" t="s">
        <v>5019</v>
      </c>
      <c r="L587" s="22" t="s">
        <v>4425</v>
      </c>
      <c r="M587" s="22" t="s">
        <v>4425</v>
      </c>
      <c r="N587" s="37" t="s">
        <v>85</v>
      </c>
      <c r="O587" s="38">
        <v>200.0</v>
      </c>
      <c r="P587" s="38">
        <v>130.0</v>
      </c>
      <c r="Q587" s="38">
        <v>90.0</v>
      </c>
      <c r="R587" s="38">
        <v>150.0</v>
      </c>
      <c r="S587" s="280" t="s">
        <v>5020</v>
      </c>
      <c r="T587" s="280" t="s">
        <v>5021</v>
      </c>
      <c r="U587" s="37" t="s">
        <v>4372</v>
      </c>
      <c r="V587" s="37" t="s">
        <v>2247</v>
      </c>
      <c r="W587" s="46" t="s">
        <v>491</v>
      </c>
      <c r="X587" s="38">
        <v>405.0</v>
      </c>
      <c r="Y587" s="40" t="s">
        <v>91</v>
      </c>
      <c r="Z587" s="40" t="s">
        <v>91</v>
      </c>
      <c r="AA587" s="38" t="s">
        <v>92</v>
      </c>
      <c r="AB587" s="38" t="s">
        <v>93</v>
      </c>
      <c r="AC587" s="107" t="str">
        <f t="shared" si="97"/>
        <v>https://getfile.dokpub.com/yandex/get/https://disk.yandex.ru/d/OC6HPrJWQR4Yag/1.jpg, https://getfile.dokpub.com/yandex/get/https://disk.yandex.ru/d/OC6HPrJWQR4Yag/2.jpg, https://getfile.dokpub.com/yandex/get/https://disk.yandex.ru/d/OC6HPrJWQR4Yag/3.jpg, https://getfile.dokpub.com/yandex/get/https://disk.yandex.ru/d/OC6HPrJWQR4Yag/4.jpg, https://getfile.dokpub.com/yandex/get/https://disk.yandex.ru/d/OC6HPrJWQR4Yag/5.jpg</v>
      </c>
      <c r="AD587" s="38" t="s">
        <v>95</v>
      </c>
      <c r="AE587" s="280" t="s">
        <v>5022</v>
      </c>
      <c r="AF587" s="163"/>
      <c r="AG587" s="38" t="s">
        <v>98</v>
      </c>
      <c r="AH587" s="38" t="s">
        <v>99</v>
      </c>
      <c r="AI587" s="44" t="s">
        <v>100</v>
      </c>
      <c r="AJ587" s="44">
        <v>0.0</v>
      </c>
      <c r="AK587" s="63" t="str">
        <f t="shared" si="94"/>
        <v>https://getfile.dokpub.com/yandex/get/https://disk.yandex.ru/d/hVEvJzMSMVC4xg/v1.mp4</v>
      </c>
      <c r="AL587" s="46" t="s">
        <v>102</v>
      </c>
      <c r="AM587" s="46" t="s">
        <v>103</v>
      </c>
      <c r="AN587" s="46" t="s">
        <v>104</v>
      </c>
      <c r="AO587" s="46" t="s">
        <v>105</v>
      </c>
      <c r="AP587" s="46" t="s">
        <v>106</v>
      </c>
      <c r="AQ587" s="46">
        <f t="shared" si="48"/>
        <v>574</v>
      </c>
      <c r="AR587" s="47">
        <f t="shared" si="49"/>
        <v>0.3</v>
      </c>
      <c r="AS587" s="46" t="s">
        <v>107</v>
      </c>
      <c r="AT587" s="46" t="s">
        <v>108</v>
      </c>
      <c r="AU587" s="46" t="s">
        <v>109</v>
      </c>
      <c r="AV587" s="46" t="s">
        <v>110</v>
      </c>
      <c r="AW587" s="46" t="s">
        <v>111</v>
      </c>
      <c r="AX587" s="48" t="s">
        <v>155</v>
      </c>
      <c r="AY587" s="49">
        <v>88.0</v>
      </c>
      <c r="AZ587" s="49">
        <v>146.0</v>
      </c>
      <c r="BA587" s="86">
        <f>IFERROR(__xludf.DUMMYFUNCTION("IMPORTRANGE(""https://docs.google.com/spreadsheets/d/1K9FdSDDcIaIccULM3XeD8ehMwbjQB3kapl3RppOhYx4/edit?usp=sharing"",""D34"")"),130.0)</f>
        <v>130</v>
      </c>
      <c r="BB587" s="262">
        <v>10.0</v>
      </c>
      <c r="BC587" s="262">
        <v>10.0</v>
      </c>
      <c r="BD587" s="51">
        <v>0.2</v>
      </c>
      <c r="BE587" s="123">
        <f t="shared" si="113"/>
        <v>93.4</v>
      </c>
      <c r="BF587" s="147"/>
      <c r="BG587" s="148">
        <f t="shared" si="114"/>
        <v>135.6</v>
      </c>
      <c r="BH587" s="53">
        <f t="shared" si="52"/>
        <v>77.6</v>
      </c>
      <c r="BI587" s="222">
        <f t="shared" si="115"/>
        <v>0.2903640257</v>
      </c>
      <c r="BJ587" s="47">
        <f t="shared" si="54"/>
        <v>0.1661670236</v>
      </c>
      <c r="BK587" s="55">
        <f t="shared" si="55"/>
        <v>0.3</v>
      </c>
      <c r="BL587" s="56">
        <f t="shared" si="56"/>
        <v>581</v>
      </c>
      <c r="BM587" s="57">
        <f t="shared" si="57"/>
        <v>0.2905335628</v>
      </c>
      <c r="BN587" s="46">
        <f t="shared" si="58"/>
        <v>1.755</v>
      </c>
      <c r="BO587" s="46">
        <v>25.0</v>
      </c>
      <c r="BP587" s="46">
        <v>7.0</v>
      </c>
      <c r="BQ587" s="47">
        <v>1.25</v>
      </c>
      <c r="BR587" s="46">
        <f t="shared" si="59"/>
        <v>40</v>
      </c>
      <c r="BS587" s="46">
        <f t="shared" si="60"/>
        <v>106</v>
      </c>
      <c r="BT587" s="46" t="s">
        <v>113</v>
      </c>
      <c r="BU587" s="124"/>
      <c r="BV587" s="125" t="str">
        <f>IFERROR(__xludf.DUMMYFUNCTION("IMPORTRANGE(""https://docs.google.com/spreadsheets/d/1K9FdSDDcIaIccULM3XeD8ehMwbjQB3kapl3RppOhYx4/edit?usp=sharing"",""B34"")"),"ИД-253")</f>
        <v>ИД-253</v>
      </c>
      <c r="BW587" s="282"/>
      <c r="BX587" s="283"/>
      <c r="BY587" s="282"/>
      <c r="BZ587" s="282"/>
      <c r="CA587" s="282"/>
      <c r="CB587" s="62"/>
      <c r="CC587" s="59"/>
    </row>
    <row r="588" ht="30.0" customHeight="1">
      <c r="A588" s="37" t="s">
        <v>4297</v>
      </c>
      <c r="B588" s="284" t="s">
        <v>5023</v>
      </c>
      <c r="C588" s="68" t="str">
        <f>IF('Стоп-лист'!D$23 = "стоп", "стоп" , "")</f>
        <v/>
      </c>
      <c r="D588" s="29">
        <f t="shared" si="117"/>
        <v>50</v>
      </c>
      <c r="E588" s="30" t="s">
        <v>5024</v>
      </c>
      <c r="F588" s="279" t="s">
        <v>5025</v>
      </c>
      <c r="G588" s="285" t="s">
        <v>5026</v>
      </c>
      <c r="H588" s="33">
        <v>1200.0</v>
      </c>
      <c r="I588" s="34">
        <v>0.36</v>
      </c>
      <c r="J588" s="35">
        <f t="shared" si="112"/>
        <v>768</v>
      </c>
      <c r="K588" s="22" t="s">
        <v>5027</v>
      </c>
      <c r="L588" s="22" t="s">
        <v>4425</v>
      </c>
      <c r="M588" s="22" t="s">
        <v>4425</v>
      </c>
      <c r="N588" s="37" t="s">
        <v>85</v>
      </c>
      <c r="O588" s="38">
        <v>220.0</v>
      </c>
      <c r="P588" s="38">
        <v>150.0</v>
      </c>
      <c r="Q588" s="38">
        <v>100.0</v>
      </c>
      <c r="R588" s="38">
        <v>260.0</v>
      </c>
      <c r="S588" s="280" t="s">
        <v>5028</v>
      </c>
      <c r="T588" s="280" t="s">
        <v>5021</v>
      </c>
      <c r="U588" s="37" t="s">
        <v>4372</v>
      </c>
      <c r="V588" s="37" t="s">
        <v>2247</v>
      </c>
      <c r="W588" s="46" t="s">
        <v>491</v>
      </c>
      <c r="X588" s="38">
        <v>405.0</v>
      </c>
      <c r="Y588" s="40" t="s">
        <v>91</v>
      </c>
      <c r="Z588" s="38">
        <v>1.0</v>
      </c>
      <c r="AA588" s="38" t="s">
        <v>92</v>
      </c>
      <c r="AB588" s="38" t="s">
        <v>93</v>
      </c>
      <c r="AC588" s="107" t="str">
        <f t="shared" si="97"/>
        <v>https://getfile.dokpub.com/yandex/get/https://disk.yandex.ru/d/keMSNw8u0zde1w/1.jpg, https://getfile.dokpub.com/yandex/get/https://disk.yandex.ru/d/keMSNw8u0zde1w/2.jpg, https://getfile.dokpub.com/yandex/get/https://disk.yandex.ru/d/keMSNw8u0zde1w/3.jpg, https://getfile.dokpub.com/yandex/get/https://disk.yandex.ru/d/keMSNw8u0zde1w/4.jpg, https://getfile.dokpub.com/yandex/get/https://disk.yandex.ru/d/keMSNw8u0zde1w/5.jpg</v>
      </c>
      <c r="AD588" s="38" t="s">
        <v>95</v>
      </c>
      <c r="AE588" s="280" t="s">
        <v>5022</v>
      </c>
      <c r="AF588" s="163"/>
      <c r="AG588" s="38" t="s">
        <v>98</v>
      </c>
      <c r="AH588" s="38" t="s">
        <v>99</v>
      </c>
      <c r="AI588" s="44" t="s">
        <v>100</v>
      </c>
      <c r="AJ588" s="44">
        <v>0.0</v>
      </c>
      <c r="AK588" s="63" t="str">
        <f t="shared" si="94"/>
        <v>https://getfile.dokpub.com/yandex/get/https://disk.yandex.ru/d/hVEvJzMSMVC4xg/v1.mp4</v>
      </c>
      <c r="AL588" s="46" t="s">
        <v>102</v>
      </c>
      <c r="AM588" s="46" t="s">
        <v>103</v>
      </c>
      <c r="AN588" s="46" t="s">
        <v>104</v>
      </c>
      <c r="AO588" s="46" t="s">
        <v>105</v>
      </c>
      <c r="AP588" s="46" t="s">
        <v>106</v>
      </c>
      <c r="AQ588" s="46">
        <f t="shared" si="48"/>
        <v>900</v>
      </c>
      <c r="AR588" s="47">
        <f t="shared" si="49"/>
        <v>0.25</v>
      </c>
      <c r="AS588" s="46" t="s">
        <v>107</v>
      </c>
      <c r="AT588" s="46" t="s">
        <v>108</v>
      </c>
      <c r="AU588" s="46" t="s">
        <v>109</v>
      </c>
      <c r="AV588" s="46" t="s">
        <v>110</v>
      </c>
      <c r="AW588" s="46" t="s">
        <v>111</v>
      </c>
      <c r="AX588" s="48" t="s">
        <v>155</v>
      </c>
      <c r="AY588" s="49">
        <v>112.0</v>
      </c>
      <c r="AZ588" s="49">
        <v>173.0</v>
      </c>
      <c r="BA588" s="126">
        <f>BA587*2</f>
        <v>260</v>
      </c>
      <c r="BB588" s="263">
        <v>10.0</v>
      </c>
      <c r="BC588" s="263">
        <v>10.0</v>
      </c>
      <c r="BD588" s="51">
        <v>0.2</v>
      </c>
      <c r="BE588" s="127">
        <f t="shared" si="113"/>
        <v>153.6</v>
      </c>
      <c r="BF588" s="150"/>
      <c r="BG588" s="151">
        <f t="shared" si="114"/>
        <v>222.4</v>
      </c>
      <c r="BH588" s="53">
        <f t="shared" si="52"/>
        <v>161.4</v>
      </c>
      <c r="BI588" s="153">
        <f t="shared" si="115"/>
        <v>0.2895833333</v>
      </c>
      <c r="BJ588" s="47">
        <f t="shared" si="54"/>
        <v>0.21015625</v>
      </c>
      <c r="BK588" s="55">
        <f t="shared" si="55"/>
        <v>0.25</v>
      </c>
      <c r="BL588" s="56">
        <f t="shared" si="56"/>
        <v>905</v>
      </c>
      <c r="BM588" s="57">
        <f t="shared" si="57"/>
        <v>0.2994475138</v>
      </c>
      <c r="BN588" s="46">
        <f t="shared" si="58"/>
        <v>3.9</v>
      </c>
      <c r="BO588" s="46">
        <v>25.0</v>
      </c>
      <c r="BP588" s="46">
        <v>7.0</v>
      </c>
      <c r="BQ588" s="47">
        <v>1.25</v>
      </c>
      <c r="BR588" s="46">
        <f t="shared" si="59"/>
        <v>57.5</v>
      </c>
      <c r="BS588" s="46">
        <f t="shared" si="60"/>
        <v>115.5</v>
      </c>
      <c r="BT588" s="46" t="s">
        <v>122</v>
      </c>
      <c r="BU588" s="281"/>
      <c r="BV588" s="282"/>
      <c r="BW588" s="282"/>
      <c r="BX588" s="283"/>
      <c r="BY588" s="282"/>
      <c r="BZ588" s="282"/>
      <c r="CA588" s="282"/>
      <c r="CB588" s="62"/>
      <c r="CC588" s="59"/>
    </row>
    <row r="589" ht="30.0" customHeight="1">
      <c r="A589" s="37" t="s">
        <v>4865</v>
      </c>
      <c r="B589" s="284" t="s">
        <v>5029</v>
      </c>
      <c r="C589" s="68" t="str">
        <f>IF('Стоп-лист'!D$23 = "стоп", "стоп" , "")</f>
        <v/>
      </c>
      <c r="D589" s="29">
        <f t="shared" si="117"/>
        <v>50</v>
      </c>
      <c r="E589" s="30" t="s">
        <v>5030</v>
      </c>
      <c r="F589" s="279" t="s">
        <v>5031</v>
      </c>
      <c r="G589" s="285" t="s">
        <v>5032</v>
      </c>
      <c r="H589" s="33">
        <v>1530.0</v>
      </c>
      <c r="I589" s="34">
        <v>0.31</v>
      </c>
      <c r="J589" s="35">
        <f t="shared" si="112"/>
        <v>1056</v>
      </c>
      <c r="K589" s="22" t="s">
        <v>5033</v>
      </c>
      <c r="L589" s="22" t="s">
        <v>4425</v>
      </c>
      <c r="M589" s="22" t="s">
        <v>4425</v>
      </c>
      <c r="N589" s="37" t="s">
        <v>85</v>
      </c>
      <c r="O589" s="38">
        <v>360.0</v>
      </c>
      <c r="P589" s="38">
        <v>200.0</v>
      </c>
      <c r="Q589" s="38">
        <v>100.0</v>
      </c>
      <c r="R589" s="38">
        <v>220.0</v>
      </c>
      <c r="S589" s="280" t="s">
        <v>5034</v>
      </c>
      <c r="T589" s="280" t="s">
        <v>5021</v>
      </c>
      <c r="U589" s="37" t="s">
        <v>4372</v>
      </c>
      <c r="V589" s="37" t="s">
        <v>2247</v>
      </c>
      <c r="W589" s="46" t="s">
        <v>491</v>
      </c>
      <c r="X589" s="38">
        <v>405.0</v>
      </c>
      <c r="Y589" s="40" t="s">
        <v>91</v>
      </c>
      <c r="Z589" s="40">
        <v>1.5</v>
      </c>
      <c r="AA589" s="38" t="s">
        <v>92</v>
      </c>
      <c r="AB589" s="38" t="s">
        <v>93</v>
      </c>
      <c r="AC589" s="107" t="str">
        <f t="shared" si="97"/>
        <v>https://getfile.dokpub.com/yandex/get/https://disk.yandex.ru/d/O5FMwDSGrUqFNw/1.jpg, https://getfile.dokpub.com/yandex/get/https://disk.yandex.ru/d/O5FMwDSGrUqFNw/2.jpg, https://getfile.dokpub.com/yandex/get/https://disk.yandex.ru/d/O5FMwDSGrUqFNw/3.jpg, https://getfile.dokpub.com/yandex/get/https://disk.yandex.ru/d/O5FMwDSGrUqFNw/4.jpg, https://getfile.dokpub.com/yandex/get/https://disk.yandex.ru/d/O5FMwDSGrUqFNw/5.jpg</v>
      </c>
      <c r="AD589" s="38" t="s">
        <v>95</v>
      </c>
      <c r="AE589" s="280" t="s">
        <v>5022</v>
      </c>
      <c r="AF589" s="163"/>
      <c r="AG589" s="38" t="s">
        <v>98</v>
      </c>
      <c r="AH589" s="38" t="s">
        <v>99</v>
      </c>
      <c r="AI589" s="44" t="s">
        <v>100</v>
      </c>
      <c r="AJ589" s="44">
        <v>0.0</v>
      </c>
      <c r="AK589" s="63" t="str">
        <f t="shared" si="94"/>
        <v>https://getfile.dokpub.com/yandex/get/https://disk.yandex.ru/d/hVEvJzMSMVC4xg/v1.mp4</v>
      </c>
      <c r="AL589" s="46" t="s">
        <v>102</v>
      </c>
      <c r="AM589" s="46" t="s">
        <v>103</v>
      </c>
      <c r="AN589" s="46" t="s">
        <v>104</v>
      </c>
      <c r="AO589" s="46" t="s">
        <v>105</v>
      </c>
      <c r="AP589" s="46" t="s">
        <v>106</v>
      </c>
      <c r="AQ589" s="46">
        <f t="shared" si="48"/>
        <v>1209</v>
      </c>
      <c r="AR589" s="47">
        <f t="shared" si="49"/>
        <v>0.21</v>
      </c>
      <c r="AS589" s="46" t="s">
        <v>107</v>
      </c>
      <c r="AT589" s="46" t="s">
        <v>108</v>
      </c>
      <c r="AU589" s="46" t="s">
        <v>109</v>
      </c>
      <c r="AV589" s="46" t="s">
        <v>110</v>
      </c>
      <c r="AW589" s="46" t="s">
        <v>111</v>
      </c>
      <c r="AX589" s="48" t="s">
        <v>155</v>
      </c>
      <c r="AY589" s="49">
        <v>122.0</v>
      </c>
      <c r="AZ589" s="49">
        <v>186.0</v>
      </c>
      <c r="BA589" s="126">
        <f>BA587*3</f>
        <v>390</v>
      </c>
      <c r="BB589" s="263">
        <v>15.0</v>
      </c>
      <c r="BC589" s="263">
        <v>15.0</v>
      </c>
      <c r="BD589" s="51">
        <v>0.2</v>
      </c>
      <c r="BE589" s="127">
        <f t="shared" si="113"/>
        <v>211.2</v>
      </c>
      <c r="BF589" s="150"/>
      <c r="BG589" s="151">
        <f t="shared" si="114"/>
        <v>302.8</v>
      </c>
      <c r="BH589" s="53">
        <f t="shared" si="52"/>
        <v>238.8</v>
      </c>
      <c r="BI589" s="153">
        <f t="shared" si="115"/>
        <v>0.2867424242</v>
      </c>
      <c r="BJ589" s="47">
        <f t="shared" si="54"/>
        <v>0.2261363636</v>
      </c>
      <c r="BK589" s="55">
        <f t="shared" si="55"/>
        <v>0.21</v>
      </c>
      <c r="BL589" s="56">
        <f t="shared" si="56"/>
        <v>1219</v>
      </c>
      <c r="BM589" s="57">
        <f t="shared" si="57"/>
        <v>0.3028712059</v>
      </c>
      <c r="BN589" s="46">
        <f t="shared" si="58"/>
        <v>4.4</v>
      </c>
      <c r="BO589" s="46">
        <v>25.0</v>
      </c>
      <c r="BP589" s="46">
        <v>7.0</v>
      </c>
      <c r="BQ589" s="47">
        <v>1.25</v>
      </c>
      <c r="BR589" s="46">
        <f t="shared" si="59"/>
        <v>66.25</v>
      </c>
      <c r="BS589" s="46">
        <f t="shared" si="60"/>
        <v>119.75</v>
      </c>
      <c r="BT589" s="46" t="s">
        <v>131</v>
      </c>
      <c r="BU589" s="281"/>
      <c r="BV589" s="282"/>
      <c r="BW589" s="282"/>
      <c r="BX589" s="283"/>
      <c r="BY589" s="282"/>
      <c r="BZ589" s="282"/>
      <c r="CA589" s="282"/>
      <c r="CB589" s="62"/>
      <c r="CC589" s="59"/>
    </row>
    <row r="590" ht="30.0" customHeight="1">
      <c r="A590" s="37" t="s">
        <v>4865</v>
      </c>
      <c r="B590" s="284" t="s">
        <v>5035</v>
      </c>
      <c r="C590" s="68" t="str">
        <f>IF('Стоп-лист'!C$23 = "стоп", "стоп" , "")</f>
        <v/>
      </c>
      <c r="D590" s="29">
        <f t="shared" si="117"/>
        <v>50</v>
      </c>
      <c r="E590" s="30" t="s">
        <v>5036</v>
      </c>
      <c r="F590" s="279" t="s">
        <v>5037</v>
      </c>
      <c r="G590" s="285" t="s">
        <v>5038</v>
      </c>
      <c r="H590" s="33">
        <v>2900.0</v>
      </c>
      <c r="I590" s="34">
        <v>0.31</v>
      </c>
      <c r="J590" s="35">
        <f t="shared" si="112"/>
        <v>2001</v>
      </c>
      <c r="K590" s="22" t="s">
        <v>5039</v>
      </c>
      <c r="L590" s="22" t="s">
        <v>4425</v>
      </c>
      <c r="M590" s="22" t="s">
        <v>4425</v>
      </c>
      <c r="N590" s="37" t="s">
        <v>85</v>
      </c>
      <c r="O590" s="38">
        <v>700.0</v>
      </c>
      <c r="P590" s="38">
        <v>260.0</v>
      </c>
      <c r="Q590" s="38">
        <v>130.0</v>
      </c>
      <c r="R590" s="38">
        <v>290.0</v>
      </c>
      <c r="S590" s="280" t="s">
        <v>5040</v>
      </c>
      <c r="T590" s="280" t="s">
        <v>5021</v>
      </c>
      <c r="U590" s="37" t="s">
        <v>4372</v>
      </c>
      <c r="V590" s="37" t="s">
        <v>2247</v>
      </c>
      <c r="W590" s="46" t="s">
        <v>491</v>
      </c>
      <c r="X590" s="38">
        <v>405.0</v>
      </c>
      <c r="Y590" s="40">
        <v>1.0</v>
      </c>
      <c r="Z590" s="40">
        <v>1.5</v>
      </c>
      <c r="AA590" s="38" t="s">
        <v>92</v>
      </c>
      <c r="AB590" s="38" t="s">
        <v>93</v>
      </c>
      <c r="AC590" s="107" t="str">
        <f t="shared" si="97"/>
        <v>https://getfile.dokpub.com/yandex/get/https://disk.yandex.ru/d/v9cIafvHdbiHcA/1.jpg, https://getfile.dokpub.com/yandex/get/https://disk.yandex.ru/d/v9cIafvHdbiHcA/2.jpg, https://getfile.dokpub.com/yandex/get/https://disk.yandex.ru/d/v9cIafvHdbiHcA/3.jpg, https://getfile.dokpub.com/yandex/get/https://disk.yandex.ru/d/v9cIafvHdbiHcA/4.jpg, https://getfile.dokpub.com/yandex/get/https://disk.yandex.ru/d/v9cIafvHdbiHcA/5.jpg</v>
      </c>
      <c r="AD590" s="38" t="s">
        <v>95</v>
      </c>
      <c r="AE590" s="280" t="s">
        <v>5022</v>
      </c>
      <c r="AF590" s="163"/>
      <c r="AG590" s="38" t="s">
        <v>98</v>
      </c>
      <c r="AH590" s="38" t="s">
        <v>99</v>
      </c>
      <c r="AI590" s="44" t="s">
        <v>100</v>
      </c>
      <c r="AJ590" s="44">
        <v>0.0</v>
      </c>
      <c r="AK590" s="63" t="str">
        <f t="shared" si="94"/>
        <v>https://getfile.dokpub.com/yandex/get/https://disk.yandex.ru/d/hVEvJzMSMVC4xg/v1.mp4</v>
      </c>
      <c r="AL590" s="46" t="s">
        <v>102</v>
      </c>
      <c r="AM590" s="46" t="s">
        <v>103</v>
      </c>
      <c r="AN590" s="46" t="s">
        <v>104</v>
      </c>
      <c r="AO590" s="46" t="s">
        <v>105</v>
      </c>
      <c r="AP590" s="46" t="s">
        <v>106</v>
      </c>
      <c r="AQ590" s="46">
        <f t="shared" si="48"/>
        <v>2262</v>
      </c>
      <c r="AR590" s="47">
        <f t="shared" si="49"/>
        <v>0.22</v>
      </c>
      <c r="AS590" s="46" t="s">
        <v>107</v>
      </c>
      <c r="AT590" s="46" t="s">
        <v>108</v>
      </c>
      <c r="AU590" s="46" t="s">
        <v>109</v>
      </c>
      <c r="AV590" s="46" t="s">
        <v>110</v>
      </c>
      <c r="AW590" s="46" t="s">
        <v>111</v>
      </c>
      <c r="AX590" s="48" t="s">
        <v>155</v>
      </c>
      <c r="AY590" s="49">
        <v>213.0</v>
      </c>
      <c r="AZ590" s="49">
        <v>301.0</v>
      </c>
      <c r="BA590" s="126">
        <f>BA589*2</f>
        <v>780</v>
      </c>
      <c r="BB590" s="263">
        <v>20.0</v>
      </c>
      <c r="BC590" s="263">
        <v>20.0</v>
      </c>
      <c r="BD590" s="51">
        <v>0.2</v>
      </c>
      <c r="BE590" s="127">
        <f t="shared" si="113"/>
        <v>400.2</v>
      </c>
      <c r="BF590" s="150"/>
      <c r="BG590" s="151">
        <f t="shared" si="114"/>
        <v>567.8</v>
      </c>
      <c r="BH590" s="53">
        <f t="shared" si="52"/>
        <v>479.8</v>
      </c>
      <c r="BI590" s="153">
        <f t="shared" si="115"/>
        <v>0.2837581209</v>
      </c>
      <c r="BJ590" s="47">
        <f t="shared" si="54"/>
        <v>0.2397801099</v>
      </c>
      <c r="BK590" s="55">
        <f t="shared" si="55"/>
        <v>0.22</v>
      </c>
      <c r="BL590" s="56">
        <f t="shared" si="56"/>
        <v>2270</v>
      </c>
      <c r="BM590" s="57">
        <f t="shared" si="57"/>
        <v>0.3061674009</v>
      </c>
      <c r="BN590" s="46">
        <f t="shared" si="58"/>
        <v>9.802</v>
      </c>
      <c r="BO590" s="46">
        <v>25.0</v>
      </c>
      <c r="BP590" s="46">
        <v>7.0</v>
      </c>
      <c r="BQ590" s="47">
        <v>1.25</v>
      </c>
      <c r="BR590" s="46">
        <f t="shared" si="59"/>
        <v>110</v>
      </c>
      <c r="BS590" s="46">
        <f t="shared" si="60"/>
        <v>191</v>
      </c>
      <c r="BT590" s="46" t="s">
        <v>139</v>
      </c>
      <c r="BU590" s="281"/>
      <c r="BV590" s="282"/>
      <c r="BW590" s="282"/>
      <c r="BX590" s="283"/>
      <c r="BY590" s="282"/>
      <c r="BZ590" s="282"/>
      <c r="CA590" s="282"/>
      <c r="CB590" s="62"/>
      <c r="CC590" s="59"/>
    </row>
    <row r="591" ht="30.0" customHeight="1">
      <c r="A591" s="37" t="s">
        <v>4865</v>
      </c>
      <c r="B591" s="284" t="s">
        <v>5041</v>
      </c>
      <c r="C591" s="68" t="str">
        <f>IF('Стоп-лист'!C$23 = "стоп", "стоп" , "")</f>
        <v/>
      </c>
      <c r="D591" s="29">
        <f t="shared" si="117"/>
        <v>50</v>
      </c>
      <c r="E591" s="30" t="s">
        <v>5042</v>
      </c>
      <c r="F591" s="279" t="s">
        <v>5043</v>
      </c>
      <c r="G591" s="285" t="s">
        <v>5044</v>
      </c>
      <c r="H591" s="33">
        <v>4300.0</v>
      </c>
      <c r="I591" s="34">
        <v>0.31</v>
      </c>
      <c r="J591" s="35">
        <f t="shared" si="112"/>
        <v>2967</v>
      </c>
      <c r="K591" s="22" t="s">
        <v>5045</v>
      </c>
      <c r="L591" s="22" t="s">
        <v>4425</v>
      </c>
      <c r="M591" s="22" t="s">
        <v>4425</v>
      </c>
      <c r="N591" s="37" t="s">
        <v>85</v>
      </c>
      <c r="O591" s="38">
        <v>940.0</v>
      </c>
      <c r="P591" s="38">
        <v>300.0</v>
      </c>
      <c r="Q591" s="38">
        <v>140.0</v>
      </c>
      <c r="R591" s="38">
        <v>340.0</v>
      </c>
      <c r="S591" s="280" t="s">
        <v>5046</v>
      </c>
      <c r="T591" s="280" t="s">
        <v>5021</v>
      </c>
      <c r="U591" s="37" t="s">
        <v>4372</v>
      </c>
      <c r="V591" s="37" t="s">
        <v>2247</v>
      </c>
      <c r="W591" s="46" t="s">
        <v>491</v>
      </c>
      <c r="X591" s="38">
        <v>405.0</v>
      </c>
      <c r="Y591" s="40">
        <v>1.5</v>
      </c>
      <c r="Z591" s="40">
        <v>1.5</v>
      </c>
      <c r="AA591" s="38" t="s">
        <v>92</v>
      </c>
      <c r="AB591" s="38" t="s">
        <v>93</v>
      </c>
      <c r="AC591" s="107" t="str">
        <f t="shared" si="97"/>
        <v>https://getfile.dokpub.com/yandex/get/https://disk.yandex.ru/d/pLNj2eGM_tAnIA/1.jpg, https://getfile.dokpub.com/yandex/get/https://disk.yandex.ru/d/pLNj2eGM_tAnIA/2.jpg, https://getfile.dokpub.com/yandex/get/https://disk.yandex.ru/d/pLNj2eGM_tAnIA/3.jpg, https://getfile.dokpub.com/yandex/get/https://disk.yandex.ru/d/pLNj2eGM_tAnIA/4.jpg, https://getfile.dokpub.com/yandex/get/https://disk.yandex.ru/d/pLNj2eGM_tAnIA/5.jpg</v>
      </c>
      <c r="AD591" s="38" t="s">
        <v>95</v>
      </c>
      <c r="AE591" s="280" t="s">
        <v>5022</v>
      </c>
      <c r="AF591" s="163"/>
      <c r="AG591" s="38" t="s">
        <v>98</v>
      </c>
      <c r="AH591" s="38" t="s">
        <v>99</v>
      </c>
      <c r="AI591" s="44" t="s">
        <v>100</v>
      </c>
      <c r="AJ591" s="44">
        <v>0.0</v>
      </c>
      <c r="AK591" s="63" t="str">
        <f t="shared" si="94"/>
        <v>https://getfile.dokpub.com/yandex/get/https://disk.yandex.ru/d/hVEvJzMSMVC4xg/v1.mp4</v>
      </c>
      <c r="AL591" s="46" t="s">
        <v>102</v>
      </c>
      <c r="AM591" s="46" t="s">
        <v>103</v>
      </c>
      <c r="AN591" s="46" t="s">
        <v>104</v>
      </c>
      <c r="AO591" s="46" t="s">
        <v>105</v>
      </c>
      <c r="AP591" s="46" t="s">
        <v>106</v>
      </c>
      <c r="AQ591" s="46">
        <f t="shared" si="48"/>
        <v>3311</v>
      </c>
      <c r="AR591" s="47">
        <f t="shared" si="49"/>
        <v>0.23</v>
      </c>
      <c r="AS591" s="46" t="s">
        <v>107</v>
      </c>
      <c r="AT591" s="46" t="s">
        <v>108</v>
      </c>
      <c r="AU591" s="46" t="s">
        <v>109</v>
      </c>
      <c r="AV591" s="46" t="s">
        <v>110</v>
      </c>
      <c r="AW591" s="46" t="s">
        <v>111</v>
      </c>
      <c r="AX591" s="48" t="s">
        <v>155</v>
      </c>
      <c r="AY591" s="49">
        <v>306.0</v>
      </c>
      <c r="AZ591" s="49">
        <v>419.0</v>
      </c>
      <c r="BA591" s="126">
        <f>BA589*3</f>
        <v>1170</v>
      </c>
      <c r="BB591" s="263">
        <v>30.0</v>
      </c>
      <c r="BC591" s="263">
        <v>30.0</v>
      </c>
      <c r="BD591" s="51">
        <v>0.2</v>
      </c>
      <c r="BE591" s="127">
        <f t="shared" si="113"/>
        <v>593.4</v>
      </c>
      <c r="BF591" s="150"/>
      <c r="BG591" s="151">
        <f t="shared" si="114"/>
        <v>837.6</v>
      </c>
      <c r="BH591" s="53">
        <f t="shared" si="52"/>
        <v>724.6</v>
      </c>
      <c r="BI591" s="153">
        <f t="shared" si="115"/>
        <v>0.2823053589</v>
      </c>
      <c r="BJ591" s="47">
        <f t="shared" si="54"/>
        <v>0.2442197506</v>
      </c>
      <c r="BK591" s="55">
        <f t="shared" si="55"/>
        <v>0.23</v>
      </c>
      <c r="BL591" s="56">
        <f t="shared" si="56"/>
        <v>3346</v>
      </c>
      <c r="BM591" s="57">
        <f t="shared" si="57"/>
        <v>0.3071727436</v>
      </c>
      <c r="BN591" s="46">
        <f t="shared" si="58"/>
        <v>14.28</v>
      </c>
      <c r="BO591" s="46">
        <v>25.0</v>
      </c>
      <c r="BP591" s="46">
        <v>7.0</v>
      </c>
      <c r="BQ591" s="47">
        <v>1.25</v>
      </c>
      <c r="BR591" s="46">
        <f t="shared" si="59"/>
        <v>153.75</v>
      </c>
      <c r="BS591" s="46">
        <f t="shared" si="60"/>
        <v>265.25</v>
      </c>
      <c r="BT591" s="46" t="s">
        <v>147</v>
      </c>
      <c r="BU591" s="281"/>
      <c r="BV591" s="282"/>
      <c r="BW591" s="282"/>
      <c r="BX591" s="283"/>
      <c r="BY591" s="282"/>
      <c r="BZ591" s="282"/>
      <c r="CA591" s="282"/>
      <c r="CB591" s="62"/>
      <c r="CC591" s="59"/>
    </row>
    <row r="592" ht="30.0" customHeight="1">
      <c r="A592" s="37" t="s">
        <v>4865</v>
      </c>
      <c r="B592" s="284" t="s">
        <v>5047</v>
      </c>
      <c r="C592" s="68" t="str">
        <f>IF('Стоп-лист'!C$23 = "стоп", "стоп" , "")</f>
        <v/>
      </c>
      <c r="D592" s="29">
        <f t="shared" si="117"/>
        <v>50</v>
      </c>
      <c r="E592" s="30" t="s">
        <v>5048</v>
      </c>
      <c r="F592" s="279" t="s">
        <v>5049</v>
      </c>
      <c r="G592" s="285" t="s">
        <v>5050</v>
      </c>
      <c r="H592" s="33">
        <v>6300.0</v>
      </c>
      <c r="I592" s="34">
        <v>0.33</v>
      </c>
      <c r="J592" s="35">
        <f t="shared" si="112"/>
        <v>4221</v>
      </c>
      <c r="K592" s="22" t="s">
        <v>5051</v>
      </c>
      <c r="L592" s="22" t="s">
        <v>4425</v>
      </c>
      <c r="M592" s="22" t="s">
        <v>4425</v>
      </c>
      <c r="N592" s="37" t="s">
        <v>85</v>
      </c>
      <c r="O592" s="38">
        <v>1600.0</v>
      </c>
      <c r="P592" s="38">
        <v>300.0</v>
      </c>
      <c r="Q592" s="38">
        <v>200.0</v>
      </c>
      <c r="R592" s="38">
        <v>500.0</v>
      </c>
      <c r="S592" s="280" t="s">
        <v>5052</v>
      </c>
      <c r="T592" s="280" t="s">
        <v>5021</v>
      </c>
      <c r="U592" s="37" t="s">
        <v>4372</v>
      </c>
      <c r="V592" s="37" t="s">
        <v>2247</v>
      </c>
      <c r="W592" s="46" t="s">
        <v>491</v>
      </c>
      <c r="X592" s="38">
        <v>405.0</v>
      </c>
      <c r="Y592" s="40">
        <v>2.0</v>
      </c>
      <c r="Z592" s="40">
        <v>1.5</v>
      </c>
      <c r="AA592" s="38" t="s">
        <v>92</v>
      </c>
      <c r="AB592" s="38" t="s">
        <v>93</v>
      </c>
      <c r="AC592" s="107" t="str">
        <f t="shared" si="97"/>
        <v>https://getfile.dokpub.com/yandex/get/https://disk.yandex.ru/d/_Aut4zysd4IShQ/1.jpg, https://getfile.dokpub.com/yandex/get/https://disk.yandex.ru/d/_Aut4zysd4IShQ/2.jpg, https://getfile.dokpub.com/yandex/get/https://disk.yandex.ru/d/_Aut4zysd4IShQ/3.jpg, https://getfile.dokpub.com/yandex/get/https://disk.yandex.ru/d/_Aut4zysd4IShQ/4.jpg, https://getfile.dokpub.com/yandex/get/https://disk.yandex.ru/d/_Aut4zysd4IShQ/5.jpg</v>
      </c>
      <c r="AD592" s="38" t="s">
        <v>95</v>
      </c>
      <c r="AE592" s="280" t="s">
        <v>5022</v>
      </c>
      <c r="AF592" s="163"/>
      <c r="AG592" s="38" t="s">
        <v>98</v>
      </c>
      <c r="AH592" s="38" t="s">
        <v>99</v>
      </c>
      <c r="AI592" s="44" t="s">
        <v>100</v>
      </c>
      <c r="AJ592" s="44">
        <v>0.0</v>
      </c>
      <c r="AK592" s="63" t="str">
        <f t="shared" si="94"/>
        <v>https://getfile.dokpub.com/yandex/get/https://disk.yandex.ru/d/hVEvJzMSMVC4xg/v1.mp4</v>
      </c>
      <c r="AL592" s="46" t="s">
        <v>102</v>
      </c>
      <c r="AM592" s="46" t="s">
        <v>103</v>
      </c>
      <c r="AN592" s="46" t="s">
        <v>104</v>
      </c>
      <c r="AO592" s="46" t="s">
        <v>105</v>
      </c>
      <c r="AP592" s="46" t="s">
        <v>106</v>
      </c>
      <c r="AQ592" s="46">
        <f t="shared" si="48"/>
        <v>4725</v>
      </c>
      <c r="AR592" s="47">
        <f t="shared" si="49"/>
        <v>0.25</v>
      </c>
      <c r="AS592" s="46" t="s">
        <v>107</v>
      </c>
      <c r="AT592" s="46" t="s">
        <v>108</v>
      </c>
      <c r="AU592" s="46" t="s">
        <v>109</v>
      </c>
      <c r="AV592" s="46" t="s">
        <v>110</v>
      </c>
      <c r="AW592" s="46" t="s">
        <v>111</v>
      </c>
      <c r="AX592" s="48" t="s">
        <v>155</v>
      </c>
      <c r="AY592" s="49">
        <v>485.0</v>
      </c>
      <c r="AZ592" s="49">
        <v>657.0</v>
      </c>
      <c r="BA592" s="126">
        <f>BA590*2</f>
        <v>1560</v>
      </c>
      <c r="BB592" s="263">
        <v>30.0</v>
      </c>
      <c r="BC592" s="263">
        <v>80.0</v>
      </c>
      <c r="BD592" s="51">
        <v>0.2</v>
      </c>
      <c r="BE592" s="127">
        <f t="shared" si="113"/>
        <v>844.2</v>
      </c>
      <c r="BF592" s="150"/>
      <c r="BG592" s="151">
        <f t="shared" si="114"/>
        <v>1221.8</v>
      </c>
      <c r="BH592" s="53">
        <f t="shared" si="52"/>
        <v>1049.8</v>
      </c>
      <c r="BI592" s="153">
        <f t="shared" si="115"/>
        <v>0.2894574745</v>
      </c>
      <c r="BJ592" s="47">
        <f t="shared" si="54"/>
        <v>0.2487088368</v>
      </c>
      <c r="BK592" s="55">
        <f t="shared" si="55"/>
        <v>0.25</v>
      </c>
      <c r="BL592" s="56">
        <f t="shared" si="56"/>
        <v>4733</v>
      </c>
      <c r="BM592" s="57">
        <f t="shared" si="57"/>
        <v>0.3083456581</v>
      </c>
      <c r="BN592" s="46">
        <f t="shared" si="58"/>
        <v>30</v>
      </c>
      <c r="BO592" s="46">
        <v>25.0</v>
      </c>
      <c r="BP592" s="46">
        <v>7.0</v>
      </c>
      <c r="BQ592" s="47">
        <v>1.25</v>
      </c>
      <c r="BR592" s="46">
        <f t="shared" si="59"/>
        <v>285</v>
      </c>
      <c r="BS592" s="46">
        <f t="shared" si="60"/>
        <v>372</v>
      </c>
      <c r="BT592" s="46" t="s">
        <v>156</v>
      </c>
      <c r="BU592" s="281"/>
      <c r="BV592" s="282"/>
      <c r="BW592" s="282"/>
      <c r="BX592" s="283"/>
      <c r="BY592" s="282"/>
      <c r="BZ592" s="282"/>
      <c r="CA592" s="282"/>
      <c r="CB592" s="62"/>
      <c r="CC592" s="59"/>
    </row>
    <row r="593" ht="30.0" customHeight="1">
      <c r="A593" s="37" t="s">
        <v>4865</v>
      </c>
      <c r="B593" s="284" t="s">
        <v>5053</v>
      </c>
      <c r="C593" s="68" t="str">
        <f>IF('Стоп-лист'!C$23 = "стоп", "стоп" , "")</f>
        <v/>
      </c>
      <c r="D593" s="29">
        <f t="shared" si="117"/>
        <v>50</v>
      </c>
      <c r="E593" s="30" t="s">
        <v>5054</v>
      </c>
      <c r="F593" s="279" t="s">
        <v>5055</v>
      </c>
      <c r="G593" s="285" t="s">
        <v>5056</v>
      </c>
      <c r="H593" s="33">
        <v>8200.0</v>
      </c>
      <c r="I593" s="34">
        <v>0.26</v>
      </c>
      <c r="J593" s="35">
        <f t="shared" si="112"/>
        <v>6068</v>
      </c>
      <c r="K593" s="22" t="s">
        <v>5057</v>
      </c>
      <c r="L593" s="22" t="s">
        <v>4425</v>
      </c>
      <c r="M593" s="22" t="s">
        <v>4425</v>
      </c>
      <c r="N593" s="37" t="s">
        <v>85</v>
      </c>
      <c r="O593" s="38">
        <v>2300.0</v>
      </c>
      <c r="P593" s="38">
        <v>350.0</v>
      </c>
      <c r="Q593" s="38">
        <v>250.0</v>
      </c>
      <c r="R593" s="38">
        <v>550.0</v>
      </c>
      <c r="S593" s="280" t="s">
        <v>5058</v>
      </c>
      <c r="T593" s="280" t="s">
        <v>5021</v>
      </c>
      <c r="U593" s="37" t="s">
        <v>4372</v>
      </c>
      <c r="V593" s="37" t="s">
        <v>2247</v>
      </c>
      <c r="W593" s="46" t="s">
        <v>491</v>
      </c>
      <c r="X593" s="38">
        <v>405.0</v>
      </c>
      <c r="Y593" s="40">
        <v>3.0</v>
      </c>
      <c r="Z593" s="40">
        <v>1.5</v>
      </c>
      <c r="AA593" s="38" t="s">
        <v>92</v>
      </c>
      <c r="AB593" s="38" t="s">
        <v>93</v>
      </c>
      <c r="AC593" s="107" t="str">
        <f t="shared" si="97"/>
        <v>https://getfile.dokpub.com/yandex/get/https://disk.yandex.ru/d/EAdd4UYAX2F6Cg/1.jpg, https://getfile.dokpub.com/yandex/get/https://disk.yandex.ru/d/EAdd4UYAX2F6Cg/2.jpg, https://getfile.dokpub.com/yandex/get/https://disk.yandex.ru/d/EAdd4UYAX2F6Cg/3.jpg, https://getfile.dokpub.com/yandex/get/https://disk.yandex.ru/d/EAdd4UYAX2F6Cg/4.jpg, https://getfile.dokpub.com/yandex/get/https://disk.yandex.ru/d/EAdd4UYAX2F6Cg/5.jpg</v>
      </c>
      <c r="AD593" s="38" t="s">
        <v>95</v>
      </c>
      <c r="AE593" s="280" t="s">
        <v>5022</v>
      </c>
      <c r="AF593" s="163"/>
      <c r="AG593" s="38" t="s">
        <v>98</v>
      </c>
      <c r="AH593" s="38" t="s">
        <v>99</v>
      </c>
      <c r="AI593" s="44" t="s">
        <v>100</v>
      </c>
      <c r="AJ593" s="44">
        <v>0.0</v>
      </c>
      <c r="AK593" s="63" t="str">
        <f t="shared" si="94"/>
        <v>https://getfile.dokpub.com/yandex/get/https://disk.yandex.ru/d/hVEvJzMSMVC4xg/v1.mp4</v>
      </c>
      <c r="AL593" s="46" t="s">
        <v>102</v>
      </c>
      <c r="AM593" s="46" t="s">
        <v>103</v>
      </c>
      <c r="AN593" s="46" t="s">
        <v>104</v>
      </c>
      <c r="AO593" s="46" t="s">
        <v>105</v>
      </c>
      <c r="AP593" s="46" t="s">
        <v>106</v>
      </c>
      <c r="AQ593" s="46">
        <f t="shared" si="48"/>
        <v>6806</v>
      </c>
      <c r="AR593" s="47">
        <f t="shared" si="49"/>
        <v>0.17</v>
      </c>
      <c r="AS593" s="46" t="s">
        <v>107</v>
      </c>
      <c r="AT593" s="46" t="s">
        <v>108</v>
      </c>
      <c r="AU593" s="46" t="s">
        <v>109</v>
      </c>
      <c r="AV593" s="46" t="s">
        <v>110</v>
      </c>
      <c r="AW593" s="46" t="s">
        <v>111</v>
      </c>
      <c r="AX593" s="48" t="s">
        <v>155</v>
      </c>
      <c r="AY593" s="49">
        <v>683.0</v>
      </c>
      <c r="AZ593" s="49">
        <v>927.0</v>
      </c>
      <c r="BA593" s="126">
        <f>BA590*3</f>
        <v>2340</v>
      </c>
      <c r="BB593" s="263">
        <v>40.0</v>
      </c>
      <c r="BC593" s="263">
        <v>80.0</v>
      </c>
      <c r="BD593" s="51">
        <v>0.2</v>
      </c>
      <c r="BE593" s="127">
        <f t="shared" si="113"/>
        <v>1213.6</v>
      </c>
      <c r="BF593" s="150"/>
      <c r="BG593" s="151">
        <f t="shared" si="114"/>
        <v>1711.4</v>
      </c>
      <c r="BH593" s="53">
        <f t="shared" si="52"/>
        <v>1467.4</v>
      </c>
      <c r="BI593" s="153">
        <f t="shared" si="115"/>
        <v>0.282036915</v>
      </c>
      <c r="BJ593" s="47">
        <f t="shared" si="54"/>
        <v>0.2418259723</v>
      </c>
      <c r="BK593" s="55">
        <f t="shared" si="55"/>
        <v>0.17</v>
      </c>
      <c r="BL593" s="56">
        <f t="shared" si="56"/>
        <v>6866</v>
      </c>
      <c r="BM593" s="57">
        <f t="shared" si="57"/>
        <v>0.3066996796</v>
      </c>
      <c r="BN593" s="46">
        <f t="shared" si="58"/>
        <v>48.125</v>
      </c>
      <c r="BO593" s="46">
        <v>25.0</v>
      </c>
      <c r="BP593" s="46">
        <v>7.0</v>
      </c>
      <c r="BQ593" s="47">
        <v>1.25</v>
      </c>
      <c r="BR593" s="46">
        <f t="shared" si="59"/>
        <v>451.25</v>
      </c>
      <c r="BS593" s="46">
        <f t="shared" si="60"/>
        <v>475.75</v>
      </c>
      <c r="BT593" s="46" t="s">
        <v>164</v>
      </c>
      <c r="BU593" s="281"/>
      <c r="BV593" s="282"/>
      <c r="BW593" s="282"/>
      <c r="BX593" s="283"/>
      <c r="BY593" s="282"/>
      <c r="BZ593" s="282"/>
      <c r="CA593" s="282"/>
      <c r="CB593" s="62"/>
      <c r="CC593" s="59"/>
    </row>
    <row r="594" ht="30.0" customHeight="1">
      <c r="A594" s="37" t="s">
        <v>4865</v>
      </c>
      <c r="B594" s="284" t="s">
        <v>5059</v>
      </c>
      <c r="C594" s="68" t="str">
        <f>IF('Стоп-лист'!C$23 = "стоп", "стоп" , "")</f>
        <v/>
      </c>
      <c r="D594" s="29">
        <f t="shared" si="117"/>
        <v>50</v>
      </c>
      <c r="E594" s="30" t="s">
        <v>5060</v>
      </c>
      <c r="F594" s="279" t="s">
        <v>5061</v>
      </c>
      <c r="G594" s="285" t="s">
        <v>5062</v>
      </c>
      <c r="H594" s="33">
        <v>10000.0</v>
      </c>
      <c r="I594" s="34">
        <v>0.2</v>
      </c>
      <c r="J594" s="35">
        <f t="shared" si="112"/>
        <v>8000</v>
      </c>
      <c r="K594" s="22" t="s">
        <v>5063</v>
      </c>
      <c r="L594" s="22" t="s">
        <v>4425</v>
      </c>
      <c r="M594" s="22" t="s">
        <v>4425</v>
      </c>
      <c r="N594" s="37" t="s">
        <v>85</v>
      </c>
      <c r="O594" s="38">
        <v>3000.0</v>
      </c>
      <c r="P594" s="38">
        <v>450.0</v>
      </c>
      <c r="Q594" s="38">
        <v>300.0</v>
      </c>
      <c r="R594" s="38">
        <v>550.0</v>
      </c>
      <c r="S594" s="280" t="s">
        <v>5064</v>
      </c>
      <c r="T594" s="280" t="s">
        <v>5021</v>
      </c>
      <c r="U594" s="37" t="s">
        <v>4372</v>
      </c>
      <c r="V594" s="37" t="s">
        <v>2247</v>
      </c>
      <c r="W594" s="46" t="s">
        <v>491</v>
      </c>
      <c r="X594" s="38">
        <v>405.0</v>
      </c>
      <c r="Y594" s="40">
        <v>4.0</v>
      </c>
      <c r="Z594" s="40">
        <v>1.5</v>
      </c>
      <c r="AA594" s="38" t="s">
        <v>92</v>
      </c>
      <c r="AB594" s="38" t="s">
        <v>93</v>
      </c>
      <c r="AC594" s="107" t="str">
        <f t="shared" si="97"/>
        <v>https://getfile.dokpub.com/yandex/get/https://disk.yandex.ru/d/IGmXEa93n8_15g/1.jpg, https://getfile.dokpub.com/yandex/get/https://disk.yandex.ru/d/IGmXEa93n8_15g/2.jpg, https://getfile.dokpub.com/yandex/get/https://disk.yandex.ru/d/IGmXEa93n8_15g/3.jpg, https://getfile.dokpub.com/yandex/get/https://disk.yandex.ru/d/IGmXEa93n8_15g/4.jpg, https://getfile.dokpub.com/yandex/get/https://disk.yandex.ru/d/IGmXEa93n8_15g/5.jpg</v>
      </c>
      <c r="AD594" s="38" t="s">
        <v>95</v>
      </c>
      <c r="AE594" s="280" t="s">
        <v>5022</v>
      </c>
      <c r="AF594" s="163"/>
      <c r="AG594" s="38" t="s">
        <v>98</v>
      </c>
      <c r="AH594" s="38" t="s">
        <v>99</v>
      </c>
      <c r="AI594" s="44" t="s">
        <v>100</v>
      </c>
      <c r="AJ594" s="44">
        <v>0.0</v>
      </c>
      <c r="AK594" s="63" t="str">
        <f t="shared" si="94"/>
        <v>https://getfile.dokpub.com/yandex/get/https://disk.yandex.ru/d/hVEvJzMSMVC4xg/v1.mp4</v>
      </c>
      <c r="AL594" s="46" t="s">
        <v>102</v>
      </c>
      <c r="AM594" s="46" t="s">
        <v>103</v>
      </c>
      <c r="AN594" s="46" t="s">
        <v>104</v>
      </c>
      <c r="AO594" s="46" t="s">
        <v>105</v>
      </c>
      <c r="AP594" s="46" t="s">
        <v>106</v>
      </c>
      <c r="AQ594" s="46">
        <f t="shared" si="48"/>
        <v>9000</v>
      </c>
      <c r="AR594" s="47">
        <f t="shared" si="49"/>
        <v>0.1</v>
      </c>
      <c r="AS594" s="46" t="s">
        <v>107</v>
      </c>
      <c r="AT594" s="46" t="s">
        <v>108</v>
      </c>
      <c r="AU594" s="46" t="s">
        <v>109</v>
      </c>
      <c r="AV594" s="46" t="s">
        <v>110</v>
      </c>
      <c r="AW594" s="46" t="s">
        <v>111</v>
      </c>
      <c r="AX594" s="48" t="s">
        <v>155</v>
      </c>
      <c r="AY594" s="49">
        <v>918.0</v>
      </c>
      <c r="AZ594" s="49">
        <v>1254.0</v>
      </c>
      <c r="BA594" s="126">
        <f>BA590*4</f>
        <v>3120</v>
      </c>
      <c r="BB594" s="263">
        <v>40.0</v>
      </c>
      <c r="BC594" s="263">
        <v>80.0</v>
      </c>
      <c r="BD594" s="51">
        <v>0.2</v>
      </c>
      <c r="BE594" s="127">
        <f t="shared" si="113"/>
        <v>1600</v>
      </c>
      <c r="BF594" s="150"/>
      <c r="BG594" s="151">
        <f t="shared" si="114"/>
        <v>2242</v>
      </c>
      <c r="BH594" s="53">
        <f t="shared" si="52"/>
        <v>1906</v>
      </c>
      <c r="BI594" s="153">
        <f t="shared" si="115"/>
        <v>0.28025</v>
      </c>
      <c r="BJ594" s="47">
        <f t="shared" si="54"/>
        <v>0.23825</v>
      </c>
      <c r="BK594" s="55">
        <f t="shared" si="55"/>
        <v>0.1</v>
      </c>
      <c r="BL594" s="56">
        <f t="shared" si="56"/>
        <v>9095</v>
      </c>
      <c r="BM594" s="57">
        <f t="shared" si="57"/>
        <v>0.3058823529</v>
      </c>
      <c r="BN594" s="46">
        <f t="shared" si="58"/>
        <v>74.25</v>
      </c>
      <c r="BO594" s="46">
        <v>25.0</v>
      </c>
      <c r="BP594" s="46">
        <v>7.0</v>
      </c>
      <c r="BQ594" s="47">
        <v>1.25</v>
      </c>
      <c r="BR594" s="46">
        <f t="shared" si="59"/>
        <v>678.75</v>
      </c>
      <c r="BS594" s="46">
        <f t="shared" si="60"/>
        <v>575.25</v>
      </c>
      <c r="BT594" s="46" t="s">
        <v>172</v>
      </c>
      <c r="BU594" s="281"/>
      <c r="BV594" s="282"/>
      <c r="BW594" s="282"/>
      <c r="BX594" s="283"/>
      <c r="BY594" s="282"/>
      <c r="BZ594" s="282"/>
      <c r="CA594" s="282"/>
      <c r="CB594" s="62"/>
      <c r="CC594" s="59"/>
    </row>
    <row r="595" ht="30.0" customHeight="1">
      <c r="A595" s="37" t="s">
        <v>4865</v>
      </c>
      <c r="B595" s="284" t="s">
        <v>5065</v>
      </c>
      <c r="C595" s="68" t="str">
        <f>IF('Стоп-лист'!C$23 = "стоп", "стоп" , "")</f>
        <v/>
      </c>
      <c r="D595" s="29">
        <f t="shared" si="117"/>
        <v>50</v>
      </c>
      <c r="E595" s="30" t="s">
        <v>5066</v>
      </c>
      <c r="F595" s="279" t="s">
        <v>5067</v>
      </c>
      <c r="G595" s="285" t="s">
        <v>5068</v>
      </c>
      <c r="H595" s="33">
        <v>15400.0</v>
      </c>
      <c r="I595" s="34">
        <v>0.34</v>
      </c>
      <c r="J595" s="35">
        <f t="shared" si="112"/>
        <v>10164</v>
      </c>
      <c r="K595" s="22" t="s">
        <v>5069</v>
      </c>
      <c r="L595" s="22" t="s">
        <v>4425</v>
      </c>
      <c r="M595" s="22" t="s">
        <v>4425</v>
      </c>
      <c r="N595" s="37" t="s">
        <v>85</v>
      </c>
      <c r="O595" s="72">
        <v>3500.0</v>
      </c>
      <c r="P595" s="72">
        <v>400.0</v>
      </c>
      <c r="Q595" s="72">
        <v>400.0</v>
      </c>
      <c r="R595" s="72">
        <v>600.0</v>
      </c>
      <c r="S595" s="280" t="s">
        <v>5070</v>
      </c>
      <c r="T595" s="280" t="s">
        <v>5021</v>
      </c>
      <c r="U595" s="37" t="s">
        <v>4372</v>
      </c>
      <c r="V595" s="37" t="s">
        <v>2247</v>
      </c>
      <c r="W595" s="46" t="s">
        <v>491</v>
      </c>
      <c r="X595" s="38">
        <v>405.0</v>
      </c>
      <c r="Y595" s="40">
        <v>5.0</v>
      </c>
      <c r="Z595" s="40">
        <v>1.5</v>
      </c>
      <c r="AA595" s="38" t="s">
        <v>92</v>
      </c>
      <c r="AB595" s="38" t="s">
        <v>93</v>
      </c>
      <c r="AC595" s="107" t="str">
        <f t="shared" si="97"/>
        <v>https://getfile.dokpub.com/yandex/get/https://disk.yandex.ru/d/4g2Xny51i5vnTg/1.jpg, https://getfile.dokpub.com/yandex/get/https://disk.yandex.ru/d/4g2Xny51i5vnTg/2.jpg, https://getfile.dokpub.com/yandex/get/https://disk.yandex.ru/d/4g2Xny51i5vnTg/3.jpg, https://getfile.dokpub.com/yandex/get/https://disk.yandex.ru/d/4g2Xny51i5vnTg/4.jpg, https://getfile.dokpub.com/yandex/get/https://disk.yandex.ru/d/4g2Xny51i5vnTg/5.jpg</v>
      </c>
      <c r="AD595" s="38" t="s">
        <v>95</v>
      </c>
      <c r="AE595" s="280" t="s">
        <v>5022</v>
      </c>
      <c r="AF595" s="163"/>
      <c r="AG595" s="38" t="s">
        <v>98</v>
      </c>
      <c r="AH595" s="38" t="s">
        <v>99</v>
      </c>
      <c r="AI595" s="44" t="s">
        <v>100</v>
      </c>
      <c r="AJ595" s="44">
        <v>0.0</v>
      </c>
      <c r="AK595" s="63" t="str">
        <f t="shared" si="94"/>
        <v>https://getfile.dokpub.com/yandex/get/https://disk.yandex.ru/d/hVEvJzMSMVC4xg/v1.mp4</v>
      </c>
      <c r="AL595" s="46" t="s">
        <v>102</v>
      </c>
      <c r="AM595" s="46" t="s">
        <v>103</v>
      </c>
      <c r="AN595" s="46" t="s">
        <v>104</v>
      </c>
      <c r="AO595" s="46" t="s">
        <v>105</v>
      </c>
      <c r="AP595" s="46" t="s">
        <v>106</v>
      </c>
      <c r="AQ595" s="46">
        <f t="shared" si="48"/>
        <v>11242</v>
      </c>
      <c r="AR595" s="47">
        <f t="shared" si="49"/>
        <v>0.27</v>
      </c>
      <c r="AS595" s="46" t="s">
        <v>107</v>
      </c>
      <c r="AT595" s="46" t="s">
        <v>108</v>
      </c>
      <c r="AU595" s="46" t="s">
        <v>109</v>
      </c>
      <c r="AV595" s="46" t="s">
        <v>110</v>
      </c>
      <c r="AW595" s="46" t="s">
        <v>111</v>
      </c>
      <c r="AX595" s="48" t="s">
        <v>155</v>
      </c>
      <c r="AY595" s="49">
        <v>1155.0</v>
      </c>
      <c r="AZ595" s="49">
        <v>1554.0</v>
      </c>
      <c r="BA595" s="126">
        <f>BA590*5</f>
        <v>3900</v>
      </c>
      <c r="BB595" s="263">
        <v>50.0</v>
      </c>
      <c r="BC595" s="263">
        <v>80.0</v>
      </c>
      <c r="BD595" s="51">
        <v>0.2</v>
      </c>
      <c r="BE595" s="127">
        <f t="shared" si="113"/>
        <v>2032.8</v>
      </c>
      <c r="BF595" s="150"/>
      <c r="BG595" s="151">
        <f t="shared" si="114"/>
        <v>2946.2</v>
      </c>
      <c r="BH595" s="53">
        <f t="shared" si="52"/>
        <v>2547.2</v>
      </c>
      <c r="BI595" s="153">
        <f t="shared" si="115"/>
        <v>0.2898661944</v>
      </c>
      <c r="BJ595" s="47">
        <f t="shared" si="54"/>
        <v>0.2506099961</v>
      </c>
      <c r="BK595" s="55">
        <f t="shared" si="55"/>
        <v>0.27</v>
      </c>
      <c r="BL595" s="56">
        <f t="shared" si="56"/>
        <v>11368</v>
      </c>
      <c r="BM595" s="57">
        <f t="shared" si="57"/>
        <v>0.3087966221</v>
      </c>
      <c r="BN595" s="46">
        <f t="shared" si="58"/>
        <v>96</v>
      </c>
      <c r="BO595" s="46">
        <v>25.0</v>
      </c>
      <c r="BP595" s="46">
        <v>7.0</v>
      </c>
      <c r="BQ595" s="47">
        <v>1.25</v>
      </c>
      <c r="BR595" s="46">
        <f t="shared" si="59"/>
        <v>862.5</v>
      </c>
      <c r="BS595" s="46">
        <f t="shared" si="60"/>
        <v>691.5</v>
      </c>
      <c r="BT595" s="46" t="s">
        <v>180</v>
      </c>
      <c r="BU595" s="281"/>
      <c r="BV595" s="282"/>
      <c r="BW595" s="282"/>
      <c r="BX595" s="283"/>
      <c r="BY595" s="282"/>
      <c r="BZ595" s="282"/>
      <c r="CA595" s="282"/>
      <c r="CB595" s="62"/>
      <c r="CC595" s="59"/>
    </row>
    <row r="596" ht="30.0" customHeight="1">
      <c r="A596" s="37" t="s">
        <v>4865</v>
      </c>
      <c r="B596" s="284" t="s">
        <v>5071</v>
      </c>
      <c r="C596" s="68" t="str">
        <f>IF('Стоп-лист'!C$23 = "стоп", "стоп" , "")</f>
        <v/>
      </c>
      <c r="D596" s="29">
        <f t="shared" si="117"/>
        <v>50</v>
      </c>
      <c r="E596" s="30" t="s">
        <v>5072</v>
      </c>
      <c r="F596" s="279" t="s">
        <v>5073</v>
      </c>
      <c r="G596" s="285" t="s">
        <v>5074</v>
      </c>
      <c r="H596" s="33">
        <v>17600.0</v>
      </c>
      <c r="I596" s="34">
        <v>0.32</v>
      </c>
      <c r="J596" s="35">
        <f t="shared" si="112"/>
        <v>11968</v>
      </c>
      <c r="K596" s="22" t="s">
        <v>5075</v>
      </c>
      <c r="L596" s="22" t="s">
        <v>4425</v>
      </c>
      <c r="M596" s="22" t="s">
        <v>4425</v>
      </c>
      <c r="N596" s="37" t="s">
        <v>85</v>
      </c>
      <c r="O596" s="72">
        <v>4200.0</v>
      </c>
      <c r="P596" s="72">
        <v>400.0</v>
      </c>
      <c r="Q596" s="72">
        <v>400.0</v>
      </c>
      <c r="R596" s="72">
        <v>600.0</v>
      </c>
      <c r="S596" s="280" t="s">
        <v>5076</v>
      </c>
      <c r="T596" s="280" t="s">
        <v>5021</v>
      </c>
      <c r="U596" s="37" t="s">
        <v>4372</v>
      </c>
      <c r="V596" s="37" t="s">
        <v>2247</v>
      </c>
      <c r="W596" s="46" t="s">
        <v>491</v>
      </c>
      <c r="X596" s="38">
        <v>405.0</v>
      </c>
      <c r="Y596" s="40">
        <v>6.0</v>
      </c>
      <c r="Z596" s="40">
        <v>1.5</v>
      </c>
      <c r="AA596" s="38" t="s">
        <v>92</v>
      </c>
      <c r="AB596" s="38" t="s">
        <v>93</v>
      </c>
      <c r="AC596" s="107" t="str">
        <f t="shared" si="97"/>
        <v>https://getfile.dokpub.com/yandex/get/https://disk.yandex.ru/d/KGNEdW-ZH7rWtw/1.jpg, https://getfile.dokpub.com/yandex/get/https://disk.yandex.ru/d/KGNEdW-ZH7rWtw/2.jpg, https://getfile.dokpub.com/yandex/get/https://disk.yandex.ru/d/KGNEdW-ZH7rWtw/3.jpg, https://getfile.dokpub.com/yandex/get/https://disk.yandex.ru/d/KGNEdW-ZH7rWtw/4.jpg, https://getfile.dokpub.com/yandex/get/https://disk.yandex.ru/d/KGNEdW-ZH7rWtw/5.jpg</v>
      </c>
      <c r="AD596" s="38" t="s">
        <v>95</v>
      </c>
      <c r="AE596" s="280" t="s">
        <v>5022</v>
      </c>
      <c r="AF596" s="163"/>
      <c r="AG596" s="38" t="s">
        <v>98</v>
      </c>
      <c r="AH596" s="38" t="s">
        <v>99</v>
      </c>
      <c r="AI596" s="44" t="s">
        <v>100</v>
      </c>
      <c r="AJ596" s="44">
        <v>0.0</v>
      </c>
      <c r="AK596" s="63" t="str">
        <f t="shared" si="94"/>
        <v>https://getfile.dokpub.com/yandex/get/https://disk.yandex.ru/d/hVEvJzMSMVC4xg/v1.mp4</v>
      </c>
      <c r="AL596" s="46" t="s">
        <v>102</v>
      </c>
      <c r="AM596" s="46" t="s">
        <v>103</v>
      </c>
      <c r="AN596" s="46" t="s">
        <v>104</v>
      </c>
      <c r="AO596" s="46" t="s">
        <v>105</v>
      </c>
      <c r="AP596" s="46" t="s">
        <v>106</v>
      </c>
      <c r="AQ596" s="46">
        <f t="shared" si="48"/>
        <v>13376</v>
      </c>
      <c r="AR596" s="47">
        <f t="shared" si="49"/>
        <v>0.24</v>
      </c>
      <c r="AS596" s="46" t="s">
        <v>107</v>
      </c>
      <c r="AT596" s="46" t="s">
        <v>108</v>
      </c>
      <c r="AU596" s="46" t="s">
        <v>109</v>
      </c>
      <c r="AV596" s="46" t="s">
        <v>110</v>
      </c>
      <c r="AW596" s="46" t="s">
        <v>111</v>
      </c>
      <c r="AX596" s="48" t="s">
        <v>155</v>
      </c>
      <c r="AY596" s="49">
        <v>1360.0</v>
      </c>
      <c r="AZ596" s="49">
        <v>1868.0</v>
      </c>
      <c r="BA596" s="126">
        <f>BA590*6</f>
        <v>4680</v>
      </c>
      <c r="BB596" s="263">
        <v>50.0</v>
      </c>
      <c r="BC596" s="263">
        <v>80.0</v>
      </c>
      <c r="BD596" s="51">
        <v>0.2</v>
      </c>
      <c r="BE596" s="127">
        <f t="shared" si="113"/>
        <v>2393.6</v>
      </c>
      <c r="BF596" s="150"/>
      <c r="BG596" s="151">
        <f t="shared" si="114"/>
        <v>3404.4</v>
      </c>
      <c r="BH596" s="53">
        <f t="shared" si="52"/>
        <v>2896.4</v>
      </c>
      <c r="BI596" s="153">
        <f t="shared" si="115"/>
        <v>0.2844585561</v>
      </c>
      <c r="BJ596" s="47">
        <f t="shared" si="54"/>
        <v>0.2420120321</v>
      </c>
      <c r="BK596" s="55">
        <f t="shared" si="55"/>
        <v>0.24</v>
      </c>
      <c r="BL596" s="56">
        <f t="shared" si="56"/>
        <v>13539</v>
      </c>
      <c r="BM596" s="57">
        <f t="shared" si="57"/>
        <v>0.3067582539</v>
      </c>
      <c r="BN596" s="46">
        <f t="shared" si="58"/>
        <v>96</v>
      </c>
      <c r="BO596" s="46">
        <v>25.0</v>
      </c>
      <c r="BP596" s="46">
        <v>7.0</v>
      </c>
      <c r="BQ596" s="47">
        <v>1.25</v>
      </c>
      <c r="BR596" s="46">
        <f t="shared" si="59"/>
        <v>862.5</v>
      </c>
      <c r="BS596" s="46">
        <f t="shared" si="60"/>
        <v>1005.5</v>
      </c>
      <c r="BT596" s="46" t="s">
        <v>188</v>
      </c>
      <c r="BU596" s="281"/>
      <c r="BV596" s="282"/>
      <c r="BW596" s="282"/>
      <c r="BX596" s="283"/>
      <c r="BY596" s="282"/>
      <c r="BZ596" s="282"/>
      <c r="CA596" s="282"/>
      <c r="CB596" s="62"/>
      <c r="CC596" s="59"/>
    </row>
    <row r="597" ht="30.0" customHeight="1">
      <c r="A597" s="37" t="s">
        <v>4865</v>
      </c>
      <c r="B597" s="284" t="s">
        <v>5077</v>
      </c>
      <c r="C597" s="68" t="str">
        <f>IF('Стоп-лист'!C$23 = "стоп", "стоп" , "")</f>
        <v/>
      </c>
      <c r="D597" s="29">
        <f t="shared" si="117"/>
        <v>50</v>
      </c>
      <c r="E597" s="30" t="s">
        <v>5078</v>
      </c>
      <c r="F597" s="279" t="s">
        <v>5079</v>
      </c>
      <c r="G597" s="285" t="s">
        <v>5080</v>
      </c>
      <c r="H597" s="33">
        <v>21000.0</v>
      </c>
      <c r="I597" s="34">
        <v>0.33</v>
      </c>
      <c r="J597" s="35">
        <f t="shared" si="112"/>
        <v>14070</v>
      </c>
      <c r="K597" s="22" t="s">
        <v>5081</v>
      </c>
      <c r="L597" s="22" t="s">
        <v>4425</v>
      </c>
      <c r="M597" s="22" t="s">
        <v>4425</v>
      </c>
      <c r="N597" s="37" t="s">
        <v>85</v>
      </c>
      <c r="O597" s="72">
        <v>4900.0</v>
      </c>
      <c r="P597" s="72">
        <v>400.0</v>
      </c>
      <c r="Q597" s="72">
        <v>400.0</v>
      </c>
      <c r="R597" s="72">
        <v>600.0</v>
      </c>
      <c r="S597" s="280" t="s">
        <v>5082</v>
      </c>
      <c r="T597" s="280" t="s">
        <v>5021</v>
      </c>
      <c r="U597" s="37" t="s">
        <v>4372</v>
      </c>
      <c r="V597" s="37" t="s">
        <v>2247</v>
      </c>
      <c r="W597" s="46" t="s">
        <v>491</v>
      </c>
      <c r="X597" s="38">
        <v>405.0</v>
      </c>
      <c r="Y597" s="40">
        <v>7.0</v>
      </c>
      <c r="Z597" s="40">
        <v>1.5</v>
      </c>
      <c r="AA597" s="38" t="s">
        <v>92</v>
      </c>
      <c r="AB597" s="38" t="s">
        <v>93</v>
      </c>
      <c r="AC597" s="107" t="str">
        <f t="shared" si="97"/>
        <v>https://getfile.dokpub.com/yandex/get/https://disk.yandex.ru/d/_bEKPcSrYznl1g/1.jpg, https://getfile.dokpub.com/yandex/get/https://disk.yandex.ru/d/_bEKPcSrYznl1g/2.jpg, https://getfile.dokpub.com/yandex/get/https://disk.yandex.ru/d/_bEKPcSrYznl1g/3.jpg, https://getfile.dokpub.com/yandex/get/https://disk.yandex.ru/d/_bEKPcSrYznl1g/4.jpg, https://getfile.dokpub.com/yandex/get/https://disk.yandex.ru/d/_bEKPcSrYznl1g/5.jpg</v>
      </c>
      <c r="AD597" s="38" t="s">
        <v>95</v>
      </c>
      <c r="AE597" s="280" t="s">
        <v>5022</v>
      </c>
      <c r="AF597" s="163"/>
      <c r="AG597" s="38" t="s">
        <v>98</v>
      </c>
      <c r="AH597" s="38" t="s">
        <v>99</v>
      </c>
      <c r="AI597" s="44" t="s">
        <v>100</v>
      </c>
      <c r="AJ597" s="44">
        <v>0.0</v>
      </c>
      <c r="AK597" s="63" t="str">
        <f t="shared" si="94"/>
        <v>https://getfile.dokpub.com/yandex/get/https://disk.yandex.ru/d/hVEvJzMSMVC4xg/v1.mp4</v>
      </c>
      <c r="AL597" s="46" t="s">
        <v>102</v>
      </c>
      <c r="AM597" s="46" t="s">
        <v>103</v>
      </c>
      <c r="AN597" s="46" t="s">
        <v>104</v>
      </c>
      <c r="AO597" s="46" t="s">
        <v>105</v>
      </c>
      <c r="AP597" s="46" t="s">
        <v>106</v>
      </c>
      <c r="AQ597" s="46">
        <f t="shared" si="48"/>
        <v>15750</v>
      </c>
      <c r="AR597" s="47">
        <f t="shared" si="49"/>
        <v>0.25</v>
      </c>
      <c r="AS597" s="46" t="s">
        <v>107</v>
      </c>
      <c r="AT597" s="46" t="s">
        <v>108</v>
      </c>
      <c r="AU597" s="46" t="s">
        <v>109</v>
      </c>
      <c r="AV597" s="46" t="s">
        <v>110</v>
      </c>
      <c r="AW597" s="46" t="s">
        <v>111</v>
      </c>
      <c r="AX597" s="48" t="s">
        <v>155</v>
      </c>
      <c r="AY597" s="49">
        <v>1574.0</v>
      </c>
      <c r="AZ597" s="49">
        <v>2201.0</v>
      </c>
      <c r="BA597" s="126">
        <f>BA590*7</f>
        <v>5460</v>
      </c>
      <c r="BB597" s="263">
        <v>50.0</v>
      </c>
      <c r="BC597" s="263">
        <v>80.0</v>
      </c>
      <c r="BD597" s="51">
        <v>0.2</v>
      </c>
      <c r="BE597" s="127">
        <f t="shared" si="113"/>
        <v>2814</v>
      </c>
      <c r="BF597" s="273"/>
      <c r="BG597" s="151">
        <f t="shared" si="114"/>
        <v>4092</v>
      </c>
      <c r="BH597" s="53">
        <f t="shared" si="52"/>
        <v>3465</v>
      </c>
      <c r="BI597" s="153">
        <f t="shared" si="115"/>
        <v>0.2908315565</v>
      </c>
      <c r="BJ597" s="47">
        <f t="shared" si="54"/>
        <v>0.2462686567</v>
      </c>
      <c r="BK597" s="55">
        <f t="shared" si="55"/>
        <v>0.25</v>
      </c>
      <c r="BL597" s="56">
        <f t="shared" si="56"/>
        <v>15828</v>
      </c>
      <c r="BM597" s="57">
        <f t="shared" si="57"/>
        <v>0.3077710387</v>
      </c>
      <c r="BN597" s="46">
        <f t="shared" si="58"/>
        <v>96</v>
      </c>
      <c r="BO597" s="46">
        <v>25.0</v>
      </c>
      <c r="BP597" s="46">
        <v>7.0</v>
      </c>
      <c r="BQ597" s="47">
        <v>1.25</v>
      </c>
      <c r="BR597" s="46">
        <f t="shared" si="59"/>
        <v>862.5</v>
      </c>
      <c r="BS597" s="46">
        <f t="shared" si="60"/>
        <v>1338.5</v>
      </c>
      <c r="BT597" s="46" t="s">
        <v>196</v>
      </c>
      <c r="BU597" s="281"/>
      <c r="BV597" s="282"/>
      <c r="BW597" s="282"/>
      <c r="BX597" s="283"/>
      <c r="BY597" s="282"/>
      <c r="BZ597" s="282"/>
      <c r="CA597" s="282"/>
      <c r="CB597" s="62"/>
      <c r="CC597" s="59"/>
    </row>
    <row r="598" ht="30.0" customHeight="1">
      <c r="A598" s="37" t="s">
        <v>5083</v>
      </c>
      <c r="B598" s="286" t="s">
        <v>5084</v>
      </c>
      <c r="C598" s="68" t="str">
        <f>IF('Стоп-лист'!D$53 = "стоп", "стоп" , "")</f>
        <v>стоп</v>
      </c>
      <c r="D598" s="29">
        <f t="shared" si="117"/>
        <v>0</v>
      </c>
      <c r="E598" s="287" t="s">
        <v>5085</v>
      </c>
      <c r="F598" s="288" t="s">
        <v>5086</v>
      </c>
      <c r="G598" s="285" t="s">
        <v>5087</v>
      </c>
      <c r="H598" s="33">
        <v>720.0</v>
      </c>
      <c r="I598" s="34">
        <v>0.4</v>
      </c>
      <c r="J598" s="35">
        <f t="shared" si="112"/>
        <v>432</v>
      </c>
      <c r="K598" s="289" t="s">
        <v>5088</v>
      </c>
      <c r="L598" s="287" t="s">
        <v>5089</v>
      </c>
      <c r="M598" s="287" t="s">
        <v>5089</v>
      </c>
      <c r="N598" s="37" t="s">
        <v>5090</v>
      </c>
      <c r="O598" s="38">
        <v>140.0</v>
      </c>
      <c r="P598" s="38">
        <v>130.0</v>
      </c>
      <c r="Q598" s="38">
        <v>60.0</v>
      </c>
      <c r="R598" s="38">
        <v>180.0</v>
      </c>
      <c r="S598" s="280" t="s">
        <v>5091</v>
      </c>
      <c r="T598" s="280" t="s">
        <v>5092</v>
      </c>
      <c r="U598" s="37" t="s">
        <v>5093</v>
      </c>
      <c r="V598" s="37" t="s">
        <v>205</v>
      </c>
      <c r="W598" s="46" t="s">
        <v>90</v>
      </c>
      <c r="X598" s="38">
        <v>405.0</v>
      </c>
      <c r="Y598" s="40" t="s">
        <v>91</v>
      </c>
      <c r="Z598" s="40" t="s">
        <v>91</v>
      </c>
      <c r="AA598" s="38" t="s">
        <v>92</v>
      </c>
      <c r="AB598" s="38" t="s">
        <v>93</v>
      </c>
      <c r="AC598" s="107" t="str">
        <f t="shared" si="97"/>
        <v>https://getfile.dokpub.com/yandex/get/https://disk.yandex.ru/d/_S9jdcqTWdf1bg/1.jpg, https://getfile.dokpub.com/yandex/get/https://disk.yandex.ru/d/_S9jdcqTWdf1bg/2.jpg, https://getfile.dokpub.com/yandex/get/https://disk.yandex.ru/d/_S9jdcqTWdf1bg/3.jpg, https://getfile.dokpub.com/yandex/get/https://disk.yandex.ru/d/_S9jdcqTWdf1bg/4.jpg, https://getfile.dokpub.com/yandex/get/https://disk.yandex.ru/d/_S9jdcqTWdf1bg/5.jpg</v>
      </c>
      <c r="AD598" s="38" t="s">
        <v>95</v>
      </c>
      <c r="AE598" s="280" t="s">
        <v>5094</v>
      </c>
      <c r="AF598" s="163"/>
      <c r="AG598" s="38" t="s">
        <v>98</v>
      </c>
      <c r="AH598" s="38" t="s">
        <v>99</v>
      </c>
      <c r="AI598" s="44" t="s">
        <v>100</v>
      </c>
      <c r="AJ598" s="44">
        <v>0.0</v>
      </c>
      <c r="AK598" s="63" t="str">
        <f t="shared" si="94"/>
        <v>https://getfile.dokpub.com/yandex/get/https://disk.yandex.ru/d/VKZ-iypelQxTJA/v1.mp4</v>
      </c>
      <c r="AL598" s="46" t="s">
        <v>786</v>
      </c>
      <c r="AM598" s="46" t="s">
        <v>103</v>
      </c>
      <c r="AN598" s="46" t="s">
        <v>104</v>
      </c>
      <c r="AO598" s="46" t="s">
        <v>105</v>
      </c>
      <c r="AP598" s="46" t="s">
        <v>106</v>
      </c>
      <c r="AQ598" s="46">
        <f t="shared" si="48"/>
        <v>533</v>
      </c>
      <c r="AR598" s="47">
        <f t="shared" si="49"/>
        <v>0.26</v>
      </c>
      <c r="AS598" s="46" t="s">
        <v>107</v>
      </c>
      <c r="AT598" s="46" t="s">
        <v>108</v>
      </c>
      <c r="AU598" s="46" t="s">
        <v>109</v>
      </c>
      <c r="AV598" s="46" t="s">
        <v>110</v>
      </c>
      <c r="AW598" s="46" t="s">
        <v>111</v>
      </c>
      <c r="AX598" s="48" t="s">
        <v>155</v>
      </c>
      <c r="AY598" s="49">
        <v>83.0</v>
      </c>
      <c r="AZ598" s="49">
        <v>140.0</v>
      </c>
      <c r="BA598" s="86">
        <f>IFERROR(__xludf.DUMMYFUNCTION("IMPORTRANGE(""https://docs.google.com/spreadsheets/d/1K9FdSDDcIaIccULM3XeD8ehMwbjQB3kapl3RppOhYx4/edit?usp=sharing"",""D50"")"),113.0)</f>
        <v>113</v>
      </c>
      <c r="BB598" s="262">
        <v>10.0</v>
      </c>
      <c r="BC598" s="262">
        <v>10.0</v>
      </c>
      <c r="BD598" s="51">
        <v>0.2</v>
      </c>
      <c r="BE598" s="123">
        <f t="shared" si="113"/>
        <v>86.4</v>
      </c>
      <c r="BF598" s="147"/>
      <c r="BG598" s="148">
        <f t="shared" si="114"/>
        <v>129.6</v>
      </c>
      <c r="BH598" s="53">
        <f t="shared" si="52"/>
        <v>72.6</v>
      </c>
      <c r="BI598" s="222">
        <f t="shared" si="115"/>
        <v>0.3</v>
      </c>
      <c r="BJ598" s="47">
        <f t="shared" si="54"/>
        <v>0.1680555556</v>
      </c>
      <c r="BK598" s="55">
        <f t="shared" si="55"/>
        <v>0.26</v>
      </c>
      <c r="BL598" s="56">
        <f t="shared" si="56"/>
        <v>536</v>
      </c>
      <c r="BM598" s="57">
        <f t="shared" si="57"/>
        <v>0.2906716418</v>
      </c>
      <c r="BN598" s="46">
        <f t="shared" si="58"/>
        <v>1.404</v>
      </c>
      <c r="BO598" s="46">
        <v>25.0</v>
      </c>
      <c r="BP598" s="46">
        <v>7.0</v>
      </c>
      <c r="BQ598" s="47">
        <v>1.25</v>
      </c>
      <c r="BR598" s="46">
        <f t="shared" si="59"/>
        <v>40</v>
      </c>
      <c r="BS598" s="46">
        <f t="shared" si="60"/>
        <v>100</v>
      </c>
      <c r="BT598" s="46" t="s">
        <v>113</v>
      </c>
      <c r="BU598" s="124"/>
      <c r="BV598" s="125" t="str">
        <f>IFERROR(__xludf.DUMMYFUNCTION("IMPORTRANGE(""https://docs.google.com/spreadsheets/d/1K9FdSDDcIaIccULM3XeD8ehMwbjQB3kapl3RppOhYx4/edit?usp=sharing"",""B50"")"),"ИС-505")</f>
        <v>ИС-505</v>
      </c>
      <c r="BW598" s="282"/>
      <c r="BX598" s="283"/>
      <c r="BY598" s="282"/>
      <c r="BZ598" s="282"/>
      <c r="CA598" s="282"/>
      <c r="CB598" s="62"/>
      <c r="CC598" s="59"/>
    </row>
    <row r="599" ht="30.0" customHeight="1">
      <c r="A599" s="37" t="s">
        <v>5083</v>
      </c>
      <c r="B599" s="286" t="s">
        <v>5095</v>
      </c>
      <c r="C599" s="68" t="str">
        <f>IF('Стоп-лист'!D$53 = "стоп", "стоп" , "")</f>
        <v>стоп</v>
      </c>
      <c r="D599" s="29">
        <f t="shared" si="117"/>
        <v>0</v>
      </c>
      <c r="E599" s="287" t="s">
        <v>5096</v>
      </c>
      <c r="F599" s="288" t="s">
        <v>5097</v>
      </c>
      <c r="G599" s="285" t="s">
        <v>5098</v>
      </c>
      <c r="H599" s="33">
        <v>1100.0</v>
      </c>
      <c r="I599" s="34">
        <v>0.37</v>
      </c>
      <c r="J599" s="35">
        <f t="shared" si="112"/>
        <v>693</v>
      </c>
      <c r="K599" s="289" t="s">
        <v>5088</v>
      </c>
      <c r="L599" s="287" t="s">
        <v>5089</v>
      </c>
      <c r="M599" s="287" t="s">
        <v>5089</v>
      </c>
      <c r="N599" s="37" t="s">
        <v>5090</v>
      </c>
      <c r="O599" s="38">
        <v>240.0</v>
      </c>
      <c r="P599" s="38">
        <v>150.0</v>
      </c>
      <c r="Q599" s="38">
        <v>100.0</v>
      </c>
      <c r="R599" s="38">
        <v>255.0</v>
      </c>
      <c r="S599" s="280" t="s">
        <v>5099</v>
      </c>
      <c r="T599" s="280" t="s">
        <v>5092</v>
      </c>
      <c r="U599" s="37" t="s">
        <v>5093</v>
      </c>
      <c r="V599" s="37" t="s">
        <v>205</v>
      </c>
      <c r="W599" s="46" t="s">
        <v>90</v>
      </c>
      <c r="X599" s="38">
        <v>405.0</v>
      </c>
      <c r="Y599" s="40" t="s">
        <v>91</v>
      </c>
      <c r="Z599" s="38">
        <v>1.0</v>
      </c>
      <c r="AA599" s="38" t="s">
        <v>92</v>
      </c>
      <c r="AB599" s="38" t="s">
        <v>93</v>
      </c>
      <c r="AC599" s="107" t="str">
        <f t="shared" si="97"/>
        <v>https://getfile.dokpub.com/yandex/get/https://disk.yandex.ru/d/MGKkIE80stcxFA/1.jpg, https://getfile.dokpub.com/yandex/get/https://disk.yandex.ru/d/MGKkIE80stcxFA/2.jpg, https://getfile.dokpub.com/yandex/get/https://disk.yandex.ru/d/MGKkIE80stcxFA/3.jpg, https://getfile.dokpub.com/yandex/get/https://disk.yandex.ru/d/MGKkIE80stcxFA/4.jpg, https://getfile.dokpub.com/yandex/get/https://disk.yandex.ru/d/MGKkIE80stcxFA/5.jpg</v>
      </c>
      <c r="AD599" s="38" t="s">
        <v>95</v>
      </c>
      <c r="AE599" s="280" t="s">
        <v>5094</v>
      </c>
      <c r="AF599" s="163"/>
      <c r="AG599" s="38" t="s">
        <v>98</v>
      </c>
      <c r="AH599" s="38" t="s">
        <v>99</v>
      </c>
      <c r="AI599" s="44" t="s">
        <v>100</v>
      </c>
      <c r="AJ599" s="44">
        <v>0.0</v>
      </c>
      <c r="AK599" s="63" t="str">
        <f t="shared" si="94"/>
        <v>https://getfile.dokpub.com/yandex/get/https://disk.yandex.ru/d/VKZ-iypelQxTJA/v1.mp4</v>
      </c>
      <c r="AL599" s="46" t="s">
        <v>102</v>
      </c>
      <c r="AM599" s="46" t="s">
        <v>103</v>
      </c>
      <c r="AN599" s="46" t="s">
        <v>104</v>
      </c>
      <c r="AO599" s="46" t="s">
        <v>105</v>
      </c>
      <c r="AP599" s="46" t="s">
        <v>106</v>
      </c>
      <c r="AQ599" s="46">
        <f t="shared" si="48"/>
        <v>814</v>
      </c>
      <c r="AR599" s="47">
        <f t="shared" si="49"/>
        <v>0.26</v>
      </c>
      <c r="AS599" s="46" t="s">
        <v>107</v>
      </c>
      <c r="AT599" s="46" t="s">
        <v>108</v>
      </c>
      <c r="AU599" s="46" t="s">
        <v>109</v>
      </c>
      <c r="AV599" s="46" t="s">
        <v>110</v>
      </c>
      <c r="AW599" s="46" t="s">
        <v>111</v>
      </c>
      <c r="AX599" s="48" t="s">
        <v>155</v>
      </c>
      <c r="AY599" s="49">
        <v>107.0</v>
      </c>
      <c r="AZ599" s="49">
        <v>167.0</v>
      </c>
      <c r="BA599" s="126">
        <f>BA598*2</f>
        <v>226</v>
      </c>
      <c r="BB599" s="263">
        <v>10.0</v>
      </c>
      <c r="BC599" s="263">
        <v>10.0</v>
      </c>
      <c r="BD599" s="51">
        <v>0.2</v>
      </c>
      <c r="BE599" s="127">
        <f t="shared" si="113"/>
        <v>138.6</v>
      </c>
      <c r="BF599" s="150"/>
      <c r="BG599" s="151">
        <f t="shared" si="114"/>
        <v>201.4</v>
      </c>
      <c r="BH599" s="53">
        <f t="shared" si="52"/>
        <v>141.4</v>
      </c>
      <c r="BI599" s="153">
        <f t="shared" si="115"/>
        <v>0.2906204906</v>
      </c>
      <c r="BJ599" s="47">
        <f t="shared" si="54"/>
        <v>0.204040404</v>
      </c>
      <c r="BK599" s="55">
        <f t="shared" si="55"/>
        <v>0.26</v>
      </c>
      <c r="BL599" s="56">
        <f t="shared" si="56"/>
        <v>823</v>
      </c>
      <c r="BM599" s="57">
        <f t="shared" si="57"/>
        <v>0.2981773998</v>
      </c>
      <c r="BN599" s="46">
        <f t="shared" si="58"/>
        <v>3.825</v>
      </c>
      <c r="BO599" s="46">
        <v>25.0</v>
      </c>
      <c r="BP599" s="46">
        <v>7.0</v>
      </c>
      <c r="BQ599" s="47">
        <v>1.25</v>
      </c>
      <c r="BR599" s="46">
        <f t="shared" si="59"/>
        <v>57.5</v>
      </c>
      <c r="BS599" s="46">
        <f t="shared" si="60"/>
        <v>109.5</v>
      </c>
      <c r="BT599" s="46" t="s">
        <v>122</v>
      </c>
      <c r="BU599" s="281"/>
      <c r="BV599" s="282"/>
      <c r="BW599" s="282"/>
      <c r="BX599" s="283"/>
      <c r="BY599" s="282"/>
      <c r="BZ599" s="282"/>
      <c r="CA599" s="282"/>
      <c r="CB599" s="62"/>
      <c r="CC599" s="59"/>
    </row>
    <row r="600" ht="30.0" customHeight="1">
      <c r="A600" s="37" t="s">
        <v>5083</v>
      </c>
      <c r="B600" s="286" t="s">
        <v>5100</v>
      </c>
      <c r="C600" s="68" t="s">
        <v>5101</v>
      </c>
      <c r="D600" s="29">
        <f t="shared" si="117"/>
        <v>0</v>
      </c>
      <c r="E600" s="287" t="s">
        <v>5102</v>
      </c>
      <c r="F600" s="288" t="s">
        <v>5103</v>
      </c>
      <c r="G600" s="285" t="s">
        <v>5104</v>
      </c>
      <c r="H600" s="33">
        <v>1600.0</v>
      </c>
      <c r="I600" s="34">
        <v>0.38</v>
      </c>
      <c r="J600" s="35">
        <f t="shared" si="112"/>
        <v>992</v>
      </c>
      <c r="K600" s="289" t="s">
        <v>5105</v>
      </c>
      <c r="L600" s="287" t="s">
        <v>5089</v>
      </c>
      <c r="M600" s="287" t="s">
        <v>5089</v>
      </c>
      <c r="N600" s="37" t="s">
        <v>5090</v>
      </c>
      <c r="O600" s="38">
        <v>360.0</v>
      </c>
      <c r="P600" s="38">
        <v>200.0</v>
      </c>
      <c r="Q600" s="38">
        <v>100.0</v>
      </c>
      <c r="R600" s="38">
        <v>255.0</v>
      </c>
      <c r="S600" s="280" t="s">
        <v>5106</v>
      </c>
      <c r="T600" s="280" t="s">
        <v>5092</v>
      </c>
      <c r="U600" s="37" t="s">
        <v>5093</v>
      </c>
      <c r="V600" s="37" t="s">
        <v>205</v>
      </c>
      <c r="W600" s="46" t="s">
        <v>90</v>
      </c>
      <c r="X600" s="38">
        <v>405.0</v>
      </c>
      <c r="Y600" s="40" t="s">
        <v>91</v>
      </c>
      <c r="Z600" s="40">
        <v>1.5</v>
      </c>
      <c r="AA600" s="38" t="s">
        <v>92</v>
      </c>
      <c r="AB600" s="38" t="s">
        <v>93</v>
      </c>
      <c r="AC600" s="107" t="str">
        <f t="shared" si="97"/>
        <v>https://getfile.dokpub.com/yandex/get/https://disk.yandex.ru/d/49Rmz_T9aRp38A/1.jpg, https://getfile.dokpub.com/yandex/get/https://disk.yandex.ru/d/49Rmz_T9aRp38A/2.jpg, https://getfile.dokpub.com/yandex/get/https://disk.yandex.ru/d/49Rmz_T9aRp38A/3.jpg, https://getfile.dokpub.com/yandex/get/https://disk.yandex.ru/d/49Rmz_T9aRp38A/4.jpg, https://getfile.dokpub.com/yandex/get/https://disk.yandex.ru/d/49Rmz_T9aRp38A/5.jpg</v>
      </c>
      <c r="AD600" s="38" t="s">
        <v>95</v>
      </c>
      <c r="AE600" s="280" t="s">
        <v>5094</v>
      </c>
      <c r="AF600" s="163"/>
      <c r="AG600" s="38" t="s">
        <v>98</v>
      </c>
      <c r="AH600" s="38" t="s">
        <v>99</v>
      </c>
      <c r="AI600" s="44" t="s">
        <v>100</v>
      </c>
      <c r="AJ600" s="44">
        <v>0.0</v>
      </c>
      <c r="AK600" s="63" t="str">
        <f t="shared" si="94"/>
        <v>https://getfile.dokpub.com/yandex/get/https://disk.yandex.ru/d/VKZ-iypelQxTJA/v1.mp4</v>
      </c>
      <c r="AL600" s="46" t="s">
        <v>102</v>
      </c>
      <c r="AM600" s="46" t="s">
        <v>103</v>
      </c>
      <c r="AN600" s="46" t="s">
        <v>104</v>
      </c>
      <c r="AO600" s="46" t="s">
        <v>105</v>
      </c>
      <c r="AP600" s="46" t="s">
        <v>106</v>
      </c>
      <c r="AQ600" s="46">
        <f t="shared" si="48"/>
        <v>1136</v>
      </c>
      <c r="AR600" s="47">
        <f t="shared" si="49"/>
        <v>0.29</v>
      </c>
      <c r="AS600" s="46" t="s">
        <v>107</v>
      </c>
      <c r="AT600" s="46" t="s">
        <v>108</v>
      </c>
      <c r="AU600" s="46" t="s">
        <v>109</v>
      </c>
      <c r="AV600" s="46" t="s">
        <v>110</v>
      </c>
      <c r="AW600" s="46" t="s">
        <v>111</v>
      </c>
      <c r="AX600" s="48" t="s">
        <v>155</v>
      </c>
      <c r="AY600" s="49">
        <v>132.0</v>
      </c>
      <c r="AZ600" s="49">
        <v>198.0</v>
      </c>
      <c r="BA600" s="126">
        <f>BA598*3</f>
        <v>339</v>
      </c>
      <c r="BB600" s="263">
        <v>15.0</v>
      </c>
      <c r="BC600" s="263">
        <v>15.0</v>
      </c>
      <c r="BD600" s="51">
        <v>0.2</v>
      </c>
      <c r="BE600" s="127">
        <f t="shared" si="113"/>
        <v>198.4</v>
      </c>
      <c r="BF600" s="150"/>
      <c r="BG600" s="151">
        <f t="shared" si="114"/>
        <v>292.6</v>
      </c>
      <c r="BH600" s="53">
        <f t="shared" si="52"/>
        <v>226.6</v>
      </c>
      <c r="BI600" s="153">
        <f t="shared" si="115"/>
        <v>0.2949596774</v>
      </c>
      <c r="BJ600" s="47">
        <f t="shared" si="54"/>
        <v>0.2284274194</v>
      </c>
      <c r="BK600" s="55">
        <f t="shared" si="55"/>
        <v>0.29</v>
      </c>
      <c r="BL600" s="56">
        <f t="shared" si="56"/>
        <v>1142</v>
      </c>
      <c r="BM600" s="57">
        <f t="shared" si="57"/>
        <v>0.303502627</v>
      </c>
      <c r="BN600" s="46">
        <f t="shared" si="58"/>
        <v>5.1</v>
      </c>
      <c r="BO600" s="46">
        <v>25.0</v>
      </c>
      <c r="BP600" s="46">
        <v>7.0</v>
      </c>
      <c r="BQ600" s="47">
        <v>1.25</v>
      </c>
      <c r="BR600" s="46">
        <f t="shared" si="59"/>
        <v>75</v>
      </c>
      <c r="BS600" s="46">
        <f t="shared" si="60"/>
        <v>123</v>
      </c>
      <c r="BT600" s="46" t="s">
        <v>131</v>
      </c>
      <c r="BU600" s="281"/>
      <c r="BV600" s="282"/>
      <c r="BW600" s="282"/>
      <c r="BX600" s="283"/>
      <c r="BY600" s="282"/>
      <c r="BZ600" s="282"/>
      <c r="CA600" s="282"/>
      <c r="CB600" s="62"/>
      <c r="CC600" s="59"/>
    </row>
    <row r="601" ht="30.0" customHeight="1">
      <c r="A601" s="37" t="s">
        <v>5083</v>
      </c>
      <c r="B601" s="286" t="s">
        <v>5107</v>
      </c>
      <c r="C601" s="68" t="s">
        <v>5101</v>
      </c>
      <c r="D601" s="29">
        <f t="shared" si="117"/>
        <v>0</v>
      </c>
      <c r="E601" s="287" t="s">
        <v>5108</v>
      </c>
      <c r="F601" s="288" t="s">
        <v>5109</v>
      </c>
      <c r="G601" s="285" t="s">
        <v>5110</v>
      </c>
      <c r="H601" s="33">
        <v>2900.0</v>
      </c>
      <c r="I601" s="34">
        <v>0.37</v>
      </c>
      <c r="J601" s="35">
        <f t="shared" si="112"/>
        <v>1827</v>
      </c>
      <c r="K601" s="289" t="s">
        <v>5111</v>
      </c>
      <c r="L601" s="287" t="s">
        <v>5089</v>
      </c>
      <c r="M601" s="287" t="s">
        <v>5089</v>
      </c>
      <c r="N601" s="37" t="s">
        <v>5090</v>
      </c>
      <c r="O601" s="38">
        <v>700.0</v>
      </c>
      <c r="P601" s="38">
        <v>260.0</v>
      </c>
      <c r="Q601" s="38">
        <v>130.0</v>
      </c>
      <c r="R601" s="38">
        <v>290.0</v>
      </c>
      <c r="S601" s="280" t="s">
        <v>5112</v>
      </c>
      <c r="T601" s="280" t="s">
        <v>5092</v>
      </c>
      <c r="U601" s="37" t="s">
        <v>5093</v>
      </c>
      <c r="V601" s="37" t="s">
        <v>205</v>
      </c>
      <c r="W601" s="46" t="s">
        <v>90</v>
      </c>
      <c r="X601" s="38">
        <v>405.0</v>
      </c>
      <c r="Y601" s="40">
        <v>1.0</v>
      </c>
      <c r="Z601" s="40">
        <v>1.5</v>
      </c>
      <c r="AA601" s="38" t="s">
        <v>92</v>
      </c>
      <c r="AB601" s="38" t="s">
        <v>93</v>
      </c>
      <c r="AC601" s="107" t="str">
        <f t="shared" si="97"/>
        <v>https://getfile.dokpub.com/yandex/get/https://disk.yandex.ru/d/VmfBNrlAgpGz7g/1.jpg, https://getfile.dokpub.com/yandex/get/https://disk.yandex.ru/d/VmfBNrlAgpGz7g/2.jpg, https://getfile.dokpub.com/yandex/get/https://disk.yandex.ru/d/VmfBNrlAgpGz7g/3.jpg, https://getfile.dokpub.com/yandex/get/https://disk.yandex.ru/d/VmfBNrlAgpGz7g/4.jpg, https://getfile.dokpub.com/yandex/get/https://disk.yandex.ru/d/VmfBNrlAgpGz7g/5.jpg</v>
      </c>
      <c r="AD601" s="38" t="s">
        <v>95</v>
      </c>
      <c r="AE601" s="280" t="s">
        <v>5094</v>
      </c>
      <c r="AF601" s="163"/>
      <c r="AG601" s="38" t="s">
        <v>98</v>
      </c>
      <c r="AH601" s="38" t="s">
        <v>99</v>
      </c>
      <c r="AI601" s="44" t="s">
        <v>100</v>
      </c>
      <c r="AJ601" s="44">
        <v>0.0</v>
      </c>
      <c r="AK601" s="63" t="str">
        <f t="shared" si="94"/>
        <v>https://getfile.dokpub.com/yandex/get/https://disk.yandex.ru/d/VKZ-iypelQxTJA/v1.mp4</v>
      </c>
      <c r="AL601" s="46" t="s">
        <v>102</v>
      </c>
      <c r="AM601" s="46" t="s">
        <v>103</v>
      </c>
      <c r="AN601" s="46" t="s">
        <v>104</v>
      </c>
      <c r="AO601" s="46" t="s">
        <v>105</v>
      </c>
      <c r="AP601" s="46" t="s">
        <v>106</v>
      </c>
      <c r="AQ601" s="46">
        <f t="shared" si="48"/>
        <v>2059</v>
      </c>
      <c r="AR601" s="47">
        <f t="shared" si="49"/>
        <v>0.29</v>
      </c>
      <c r="AS601" s="46" t="s">
        <v>107</v>
      </c>
      <c r="AT601" s="46" t="s">
        <v>108</v>
      </c>
      <c r="AU601" s="46" t="s">
        <v>109</v>
      </c>
      <c r="AV601" s="46" t="s">
        <v>110</v>
      </c>
      <c r="AW601" s="46" t="s">
        <v>111</v>
      </c>
      <c r="AX601" s="48" t="s">
        <v>155</v>
      </c>
      <c r="AY601" s="49">
        <v>213.0</v>
      </c>
      <c r="AZ601" s="49">
        <v>301.0</v>
      </c>
      <c r="BA601" s="126">
        <f>BA600*2</f>
        <v>678</v>
      </c>
      <c r="BB601" s="263">
        <v>20.0</v>
      </c>
      <c r="BC601" s="263">
        <v>20.0</v>
      </c>
      <c r="BD601" s="51">
        <v>0.2</v>
      </c>
      <c r="BE601" s="127">
        <f t="shared" si="113"/>
        <v>365.4</v>
      </c>
      <c r="BF601" s="150"/>
      <c r="BG601" s="151">
        <f t="shared" si="114"/>
        <v>530.6</v>
      </c>
      <c r="BH601" s="53">
        <f t="shared" si="52"/>
        <v>442.6</v>
      </c>
      <c r="BI601" s="153">
        <f t="shared" si="115"/>
        <v>0.2904214559</v>
      </c>
      <c r="BJ601" s="47">
        <f t="shared" si="54"/>
        <v>0.2422550629</v>
      </c>
      <c r="BK601" s="55">
        <f t="shared" si="55"/>
        <v>0.29</v>
      </c>
      <c r="BL601" s="56">
        <f t="shared" si="56"/>
        <v>2066</v>
      </c>
      <c r="BM601" s="57">
        <f t="shared" si="57"/>
        <v>0.3067763795</v>
      </c>
      <c r="BN601" s="46">
        <f t="shared" si="58"/>
        <v>9.802</v>
      </c>
      <c r="BO601" s="46">
        <v>25.0</v>
      </c>
      <c r="BP601" s="46">
        <v>7.0</v>
      </c>
      <c r="BQ601" s="47">
        <v>1.25</v>
      </c>
      <c r="BR601" s="46">
        <f t="shared" si="59"/>
        <v>110</v>
      </c>
      <c r="BS601" s="46">
        <f t="shared" si="60"/>
        <v>191</v>
      </c>
      <c r="BT601" s="46" t="s">
        <v>139</v>
      </c>
      <c r="BU601" s="281"/>
      <c r="BV601" s="282"/>
      <c r="BW601" s="282"/>
      <c r="BX601" s="283"/>
      <c r="BY601" s="282"/>
      <c r="BZ601" s="282"/>
      <c r="CA601" s="282"/>
      <c r="CB601" s="62"/>
      <c r="CC601" s="59"/>
    </row>
    <row r="602" ht="30.0" customHeight="1">
      <c r="A602" s="37" t="s">
        <v>5083</v>
      </c>
      <c r="B602" s="286" t="s">
        <v>5113</v>
      </c>
      <c r="C602" s="68" t="s">
        <v>5101</v>
      </c>
      <c r="D602" s="29">
        <f t="shared" si="117"/>
        <v>0</v>
      </c>
      <c r="E602" s="287" t="s">
        <v>5114</v>
      </c>
      <c r="F602" s="288" t="s">
        <v>5115</v>
      </c>
      <c r="G602" s="285" t="s">
        <v>5116</v>
      </c>
      <c r="H602" s="33">
        <v>4300.0</v>
      </c>
      <c r="I602" s="34">
        <v>0.37</v>
      </c>
      <c r="J602" s="35">
        <f t="shared" si="112"/>
        <v>2709</v>
      </c>
      <c r="K602" s="289" t="s">
        <v>5117</v>
      </c>
      <c r="L602" s="287" t="s">
        <v>5089</v>
      </c>
      <c r="M602" s="287" t="s">
        <v>5089</v>
      </c>
      <c r="N602" s="37" t="s">
        <v>5090</v>
      </c>
      <c r="O602" s="38">
        <v>940.0</v>
      </c>
      <c r="P602" s="38">
        <v>300.0</v>
      </c>
      <c r="Q602" s="38">
        <v>140.0</v>
      </c>
      <c r="R602" s="38">
        <v>340.0</v>
      </c>
      <c r="S602" s="280" t="s">
        <v>5118</v>
      </c>
      <c r="T602" s="280" t="s">
        <v>5092</v>
      </c>
      <c r="U602" s="37" t="s">
        <v>5093</v>
      </c>
      <c r="V602" s="37" t="s">
        <v>205</v>
      </c>
      <c r="W602" s="46" t="s">
        <v>90</v>
      </c>
      <c r="X602" s="38">
        <v>405.0</v>
      </c>
      <c r="Y602" s="40">
        <v>1.5</v>
      </c>
      <c r="Z602" s="40">
        <v>1.5</v>
      </c>
      <c r="AA602" s="38" t="s">
        <v>92</v>
      </c>
      <c r="AB602" s="38" t="s">
        <v>93</v>
      </c>
      <c r="AC602" s="107" t="str">
        <f t="shared" si="97"/>
        <v>https://getfile.dokpub.com/yandex/get/https://disk.yandex.ru/d/wuLQbahdq-leZw/1.jpg, https://getfile.dokpub.com/yandex/get/https://disk.yandex.ru/d/wuLQbahdq-leZw/2.jpg, https://getfile.dokpub.com/yandex/get/https://disk.yandex.ru/d/wuLQbahdq-leZw/3.jpg, https://getfile.dokpub.com/yandex/get/https://disk.yandex.ru/d/wuLQbahdq-leZw/4.jpg, https://getfile.dokpub.com/yandex/get/https://disk.yandex.ru/d/wuLQbahdq-leZw/5.jpg</v>
      </c>
      <c r="AD602" s="38" t="s">
        <v>95</v>
      </c>
      <c r="AE602" s="280" t="s">
        <v>5094</v>
      </c>
      <c r="AF602" s="163"/>
      <c r="AG602" s="38" t="s">
        <v>98</v>
      </c>
      <c r="AH602" s="38" t="s">
        <v>99</v>
      </c>
      <c r="AI602" s="44" t="s">
        <v>100</v>
      </c>
      <c r="AJ602" s="44">
        <v>0.0</v>
      </c>
      <c r="AK602" s="63" t="str">
        <f t="shared" si="94"/>
        <v>https://getfile.dokpub.com/yandex/get/https://disk.yandex.ru/d/VKZ-iypelQxTJA/v1.mp4</v>
      </c>
      <c r="AL602" s="46" t="s">
        <v>102</v>
      </c>
      <c r="AM602" s="46" t="s">
        <v>103</v>
      </c>
      <c r="AN602" s="46" t="s">
        <v>104</v>
      </c>
      <c r="AO602" s="46" t="s">
        <v>105</v>
      </c>
      <c r="AP602" s="46" t="s">
        <v>106</v>
      </c>
      <c r="AQ602" s="46">
        <f t="shared" si="48"/>
        <v>3010</v>
      </c>
      <c r="AR602" s="47">
        <f t="shared" si="49"/>
        <v>0.3</v>
      </c>
      <c r="AS602" s="46" t="s">
        <v>107</v>
      </c>
      <c r="AT602" s="46" t="s">
        <v>108</v>
      </c>
      <c r="AU602" s="46" t="s">
        <v>109</v>
      </c>
      <c r="AV602" s="46" t="s">
        <v>110</v>
      </c>
      <c r="AW602" s="46" t="s">
        <v>111</v>
      </c>
      <c r="AX602" s="48" t="s">
        <v>155</v>
      </c>
      <c r="AY602" s="49">
        <v>306.0</v>
      </c>
      <c r="AZ602" s="49">
        <v>419.0</v>
      </c>
      <c r="BA602" s="126">
        <f>BA600*3</f>
        <v>1017</v>
      </c>
      <c r="BB602" s="263">
        <v>30.0</v>
      </c>
      <c r="BC602" s="263">
        <v>30.0</v>
      </c>
      <c r="BD602" s="51">
        <v>0.2</v>
      </c>
      <c r="BE602" s="127">
        <f t="shared" si="113"/>
        <v>541.8</v>
      </c>
      <c r="BF602" s="150"/>
      <c r="BG602" s="151">
        <f t="shared" si="114"/>
        <v>784.2</v>
      </c>
      <c r="BH602" s="53">
        <f t="shared" si="52"/>
        <v>671.2</v>
      </c>
      <c r="BI602" s="153">
        <f t="shared" si="115"/>
        <v>0.2894795127</v>
      </c>
      <c r="BJ602" s="47">
        <f t="shared" si="54"/>
        <v>0.2477667036</v>
      </c>
      <c r="BK602" s="55">
        <f t="shared" si="55"/>
        <v>0.3</v>
      </c>
      <c r="BL602" s="56">
        <f t="shared" si="56"/>
        <v>3041</v>
      </c>
      <c r="BM602" s="57">
        <f t="shared" si="57"/>
        <v>0.3080565603</v>
      </c>
      <c r="BN602" s="46">
        <f t="shared" si="58"/>
        <v>14.28</v>
      </c>
      <c r="BO602" s="46">
        <v>25.0</v>
      </c>
      <c r="BP602" s="46">
        <v>7.0</v>
      </c>
      <c r="BQ602" s="47">
        <v>1.25</v>
      </c>
      <c r="BR602" s="46">
        <f t="shared" si="59"/>
        <v>153.75</v>
      </c>
      <c r="BS602" s="46">
        <f t="shared" si="60"/>
        <v>265.25</v>
      </c>
      <c r="BT602" s="46" t="s">
        <v>147</v>
      </c>
      <c r="BU602" s="281"/>
      <c r="BV602" s="282"/>
      <c r="BW602" s="282"/>
      <c r="BX602" s="283"/>
      <c r="BY602" s="282"/>
      <c r="BZ602" s="282"/>
      <c r="CA602" s="282"/>
      <c r="CB602" s="62"/>
      <c r="CC602" s="59"/>
    </row>
    <row r="603" ht="30.0" customHeight="1">
      <c r="A603" s="37" t="s">
        <v>5083</v>
      </c>
      <c r="B603" s="286" t="s">
        <v>5119</v>
      </c>
      <c r="C603" s="68" t="s">
        <v>5101</v>
      </c>
      <c r="D603" s="29">
        <f t="shared" si="117"/>
        <v>0</v>
      </c>
      <c r="E603" s="287" t="s">
        <v>5120</v>
      </c>
      <c r="F603" s="288" t="s">
        <v>5121</v>
      </c>
      <c r="G603" s="285" t="s">
        <v>5122</v>
      </c>
      <c r="H603" s="33">
        <v>5800.0</v>
      </c>
      <c r="I603" s="34">
        <v>0.35</v>
      </c>
      <c r="J603" s="35">
        <f t="shared" si="112"/>
        <v>3770</v>
      </c>
      <c r="K603" s="289" t="s">
        <v>5123</v>
      </c>
      <c r="L603" s="287" t="s">
        <v>5089</v>
      </c>
      <c r="M603" s="287" t="s">
        <v>5089</v>
      </c>
      <c r="N603" s="37" t="s">
        <v>5090</v>
      </c>
      <c r="O603" s="38">
        <v>1600.0</v>
      </c>
      <c r="P603" s="38">
        <v>300.0</v>
      </c>
      <c r="Q603" s="38">
        <v>200.0</v>
      </c>
      <c r="R603" s="38">
        <v>500.0</v>
      </c>
      <c r="S603" s="280" t="s">
        <v>5124</v>
      </c>
      <c r="T603" s="280" t="s">
        <v>5092</v>
      </c>
      <c r="U603" s="37" t="s">
        <v>5093</v>
      </c>
      <c r="V603" s="37" t="s">
        <v>205</v>
      </c>
      <c r="W603" s="46" t="s">
        <v>90</v>
      </c>
      <c r="X603" s="38">
        <v>405.0</v>
      </c>
      <c r="Y603" s="40">
        <v>2.0</v>
      </c>
      <c r="Z603" s="40">
        <v>1.5</v>
      </c>
      <c r="AA603" s="38" t="s">
        <v>92</v>
      </c>
      <c r="AB603" s="38" t="s">
        <v>93</v>
      </c>
      <c r="AC603" s="107" t="str">
        <f t="shared" si="97"/>
        <v>https://getfile.dokpub.com/yandex/get/https://disk.yandex.ru/d/vja9GOhz5aPKMA/1.jpg, https://getfile.dokpub.com/yandex/get/https://disk.yandex.ru/d/vja9GOhz5aPKMA/2.jpg, https://getfile.dokpub.com/yandex/get/https://disk.yandex.ru/d/vja9GOhz5aPKMA/3.jpg, https://getfile.dokpub.com/yandex/get/https://disk.yandex.ru/d/vja9GOhz5aPKMA/4.jpg, https://getfile.dokpub.com/yandex/get/https://disk.yandex.ru/d/vja9GOhz5aPKMA/5.jpg</v>
      </c>
      <c r="AD603" s="38" t="s">
        <v>95</v>
      </c>
      <c r="AE603" s="280" t="s">
        <v>5094</v>
      </c>
      <c r="AF603" s="163"/>
      <c r="AG603" s="38" t="s">
        <v>98</v>
      </c>
      <c r="AH603" s="38" t="s">
        <v>99</v>
      </c>
      <c r="AI603" s="44" t="s">
        <v>100</v>
      </c>
      <c r="AJ603" s="44">
        <v>0.0</v>
      </c>
      <c r="AK603" s="63" t="str">
        <f t="shared" si="94"/>
        <v>https://getfile.dokpub.com/yandex/get/https://disk.yandex.ru/d/VKZ-iypelQxTJA/v1.mp4</v>
      </c>
      <c r="AL603" s="46" t="s">
        <v>102</v>
      </c>
      <c r="AM603" s="46" t="s">
        <v>103</v>
      </c>
      <c r="AN603" s="46" t="s">
        <v>104</v>
      </c>
      <c r="AO603" s="46" t="s">
        <v>105</v>
      </c>
      <c r="AP603" s="46" t="s">
        <v>106</v>
      </c>
      <c r="AQ603" s="46">
        <f t="shared" si="48"/>
        <v>4234</v>
      </c>
      <c r="AR603" s="47">
        <f t="shared" si="49"/>
        <v>0.27</v>
      </c>
      <c r="AS603" s="46" t="s">
        <v>107</v>
      </c>
      <c r="AT603" s="46" t="s">
        <v>108</v>
      </c>
      <c r="AU603" s="46" t="s">
        <v>109</v>
      </c>
      <c r="AV603" s="46" t="s">
        <v>110</v>
      </c>
      <c r="AW603" s="46" t="s">
        <v>111</v>
      </c>
      <c r="AX603" s="48" t="s">
        <v>155</v>
      </c>
      <c r="AY603" s="49">
        <v>462.0</v>
      </c>
      <c r="AZ603" s="49">
        <v>631.0</v>
      </c>
      <c r="BA603" s="126">
        <f>BA601*2</f>
        <v>1356</v>
      </c>
      <c r="BB603" s="263">
        <v>30.0</v>
      </c>
      <c r="BC603" s="263">
        <v>80.0</v>
      </c>
      <c r="BD603" s="51">
        <v>0.2</v>
      </c>
      <c r="BE603" s="127">
        <f t="shared" si="113"/>
        <v>754</v>
      </c>
      <c r="BF603" s="150"/>
      <c r="BG603" s="151">
        <f t="shared" si="114"/>
        <v>1088</v>
      </c>
      <c r="BH603" s="53">
        <f t="shared" si="52"/>
        <v>919</v>
      </c>
      <c r="BI603" s="153">
        <f t="shared" si="115"/>
        <v>0.2885941645</v>
      </c>
      <c r="BJ603" s="47">
        <f t="shared" si="54"/>
        <v>0.2437665782</v>
      </c>
      <c r="BK603" s="55">
        <f t="shared" si="55"/>
        <v>0.27</v>
      </c>
      <c r="BL603" s="56">
        <f t="shared" si="56"/>
        <v>4255</v>
      </c>
      <c r="BM603" s="57">
        <f t="shared" si="57"/>
        <v>0.3071680376</v>
      </c>
      <c r="BN603" s="46">
        <f t="shared" si="58"/>
        <v>30</v>
      </c>
      <c r="BO603" s="46">
        <v>25.0</v>
      </c>
      <c r="BP603" s="46">
        <v>7.0</v>
      </c>
      <c r="BQ603" s="47">
        <v>1.25</v>
      </c>
      <c r="BR603" s="46">
        <f t="shared" si="59"/>
        <v>285</v>
      </c>
      <c r="BS603" s="46">
        <f t="shared" si="60"/>
        <v>346</v>
      </c>
      <c r="BT603" s="46" t="s">
        <v>156</v>
      </c>
      <c r="BU603" s="281"/>
      <c r="BV603" s="282"/>
      <c r="BW603" s="282"/>
      <c r="BX603" s="283"/>
      <c r="BY603" s="282"/>
      <c r="BZ603" s="282"/>
      <c r="CA603" s="282"/>
      <c r="CB603" s="62"/>
      <c r="CC603" s="59"/>
    </row>
    <row r="604" ht="30.0" customHeight="1">
      <c r="A604" s="37" t="s">
        <v>5083</v>
      </c>
      <c r="B604" s="286" t="s">
        <v>5125</v>
      </c>
      <c r="C604" s="68" t="s">
        <v>5101</v>
      </c>
      <c r="D604" s="29">
        <f t="shared" si="117"/>
        <v>0</v>
      </c>
      <c r="E604" s="287" t="s">
        <v>5126</v>
      </c>
      <c r="F604" s="288" t="s">
        <v>5127</v>
      </c>
      <c r="G604" s="285" t="s">
        <v>5128</v>
      </c>
      <c r="H604" s="33">
        <v>8700.0</v>
      </c>
      <c r="I604" s="34">
        <v>0.36</v>
      </c>
      <c r="J604" s="35">
        <f t="shared" si="112"/>
        <v>5568</v>
      </c>
      <c r="K604" s="289" t="s">
        <v>5129</v>
      </c>
      <c r="L604" s="287" t="s">
        <v>5089</v>
      </c>
      <c r="M604" s="287" t="s">
        <v>5089</v>
      </c>
      <c r="N604" s="37" t="s">
        <v>5090</v>
      </c>
      <c r="O604" s="38">
        <v>2300.0</v>
      </c>
      <c r="P604" s="38">
        <v>250.0</v>
      </c>
      <c r="Q604" s="38">
        <v>300.0</v>
      </c>
      <c r="R604" s="38">
        <v>550.0</v>
      </c>
      <c r="S604" s="241" t="s">
        <v>5130</v>
      </c>
      <c r="T604" s="280" t="s">
        <v>5092</v>
      </c>
      <c r="U604" s="37" t="s">
        <v>5093</v>
      </c>
      <c r="V604" s="37" t="s">
        <v>205</v>
      </c>
      <c r="W604" s="46" t="s">
        <v>90</v>
      </c>
      <c r="X604" s="38">
        <v>405.0</v>
      </c>
      <c r="Y604" s="40">
        <v>3.0</v>
      </c>
      <c r="Z604" s="40">
        <v>1.5</v>
      </c>
      <c r="AA604" s="38" t="s">
        <v>92</v>
      </c>
      <c r="AB604" s="38" t="s">
        <v>93</v>
      </c>
      <c r="AC604" s="107" t="str">
        <f t="shared" si="97"/>
        <v>https://getfile.dokpub.com/yandex/get/https://disk.yandex.ru/d/wyPVp9bEw-BL8Q/1.jpg, https://getfile.dokpub.com/yandex/get/https://disk.yandex.ru/d/wyPVp9bEw-BL8Q/2.jpg, https://getfile.dokpub.com/yandex/get/https://disk.yandex.ru/d/wyPVp9bEw-BL8Q/3.jpg, https://getfile.dokpub.com/yandex/get/https://disk.yandex.ru/d/wyPVp9bEw-BL8Q/4.jpg, https://getfile.dokpub.com/yandex/get/https://disk.yandex.ru/d/wyPVp9bEw-BL8Q/5.jpg</v>
      </c>
      <c r="AD604" s="38" t="s">
        <v>95</v>
      </c>
      <c r="AE604" s="280" t="s">
        <v>5094</v>
      </c>
      <c r="AF604" s="163"/>
      <c r="AG604" s="38" t="s">
        <v>98</v>
      </c>
      <c r="AH604" s="38" t="s">
        <v>99</v>
      </c>
      <c r="AI604" s="44" t="s">
        <v>100</v>
      </c>
      <c r="AJ604" s="44">
        <v>0.0</v>
      </c>
      <c r="AK604" s="63" t="str">
        <f t="shared" si="94"/>
        <v>https://getfile.dokpub.com/yandex/get/https://disk.yandex.ru/d/VKZ-iypelQxTJA/v1.mp4</v>
      </c>
      <c r="AL604" s="46" t="s">
        <v>102</v>
      </c>
      <c r="AM604" s="46" t="s">
        <v>103</v>
      </c>
      <c r="AN604" s="46" t="s">
        <v>104</v>
      </c>
      <c r="AO604" s="46" t="s">
        <v>105</v>
      </c>
      <c r="AP604" s="46" t="s">
        <v>106</v>
      </c>
      <c r="AQ604" s="46">
        <f t="shared" si="48"/>
        <v>6177</v>
      </c>
      <c r="AR604" s="47">
        <f t="shared" si="49"/>
        <v>0.29</v>
      </c>
      <c r="AS604" s="46" t="s">
        <v>107</v>
      </c>
      <c r="AT604" s="46" t="s">
        <v>108</v>
      </c>
      <c r="AU604" s="46" t="s">
        <v>109</v>
      </c>
      <c r="AV604" s="46" t="s">
        <v>110</v>
      </c>
      <c r="AW604" s="46" t="s">
        <v>111</v>
      </c>
      <c r="AX604" s="48" t="s">
        <v>155</v>
      </c>
      <c r="AY604" s="49">
        <v>663.0</v>
      </c>
      <c r="AZ604" s="49">
        <v>889.0</v>
      </c>
      <c r="BA604" s="126">
        <f>BA601*3</f>
        <v>2034</v>
      </c>
      <c r="BB604" s="263">
        <v>40.0</v>
      </c>
      <c r="BC604" s="263">
        <v>80.0</v>
      </c>
      <c r="BD604" s="51">
        <v>0.2</v>
      </c>
      <c r="BE604" s="127">
        <f t="shared" si="113"/>
        <v>1113.6</v>
      </c>
      <c r="BF604" s="150"/>
      <c r="BG604" s="151">
        <f t="shared" si="114"/>
        <v>1637.4</v>
      </c>
      <c r="BH604" s="53">
        <f t="shared" si="52"/>
        <v>1411.4</v>
      </c>
      <c r="BI604" s="153">
        <f t="shared" si="115"/>
        <v>0.2940732759</v>
      </c>
      <c r="BJ604" s="47">
        <f t="shared" si="54"/>
        <v>0.2534841954</v>
      </c>
      <c r="BK604" s="55">
        <f t="shared" si="55"/>
        <v>0.29</v>
      </c>
      <c r="BL604" s="56">
        <f t="shared" si="56"/>
        <v>6203</v>
      </c>
      <c r="BM604" s="57">
        <f t="shared" si="57"/>
        <v>0.3094309205</v>
      </c>
      <c r="BN604" s="46">
        <f t="shared" si="58"/>
        <v>41.25</v>
      </c>
      <c r="BO604" s="46">
        <v>25.0</v>
      </c>
      <c r="BP604" s="46">
        <v>7.0</v>
      </c>
      <c r="BQ604" s="47">
        <v>1.25</v>
      </c>
      <c r="BR604" s="46">
        <f t="shared" si="59"/>
        <v>390</v>
      </c>
      <c r="BS604" s="46">
        <f t="shared" si="60"/>
        <v>499</v>
      </c>
      <c r="BT604" s="46" t="s">
        <v>164</v>
      </c>
      <c r="BU604" s="281"/>
      <c r="BV604" s="282"/>
      <c r="BW604" s="282"/>
      <c r="BX604" s="283"/>
      <c r="BY604" s="282"/>
      <c r="BZ604" s="282"/>
      <c r="CA604" s="282"/>
      <c r="CB604" s="62"/>
      <c r="CC604" s="59"/>
    </row>
    <row r="605" ht="30.0" customHeight="1">
      <c r="A605" s="37" t="s">
        <v>5083</v>
      </c>
      <c r="B605" s="286" t="s">
        <v>5131</v>
      </c>
      <c r="C605" s="68" t="s">
        <v>5101</v>
      </c>
      <c r="D605" s="29">
        <f t="shared" si="117"/>
        <v>0</v>
      </c>
      <c r="E605" s="287" t="s">
        <v>5132</v>
      </c>
      <c r="F605" s="288" t="s">
        <v>5133</v>
      </c>
      <c r="G605" s="285" t="s">
        <v>5134</v>
      </c>
      <c r="H605" s="33">
        <v>11600.0</v>
      </c>
      <c r="I605" s="34">
        <v>0.36</v>
      </c>
      <c r="J605" s="35">
        <f t="shared" si="112"/>
        <v>7424</v>
      </c>
      <c r="K605" s="289" t="s">
        <v>5135</v>
      </c>
      <c r="L605" s="287" t="s">
        <v>5089</v>
      </c>
      <c r="M605" s="287" t="s">
        <v>5089</v>
      </c>
      <c r="N605" s="37" t="s">
        <v>5090</v>
      </c>
      <c r="O605" s="38">
        <v>3000.0</v>
      </c>
      <c r="P605" s="38">
        <v>450.0</v>
      </c>
      <c r="Q605" s="38">
        <v>300.0</v>
      </c>
      <c r="R605" s="38">
        <v>550.0</v>
      </c>
      <c r="S605" s="241" t="s">
        <v>5136</v>
      </c>
      <c r="T605" s="280" t="s">
        <v>5092</v>
      </c>
      <c r="U605" s="37" t="s">
        <v>5093</v>
      </c>
      <c r="V605" s="37" t="s">
        <v>205</v>
      </c>
      <c r="W605" s="46" t="s">
        <v>90</v>
      </c>
      <c r="X605" s="38">
        <v>405.0</v>
      </c>
      <c r="Y605" s="40">
        <v>4.0</v>
      </c>
      <c r="Z605" s="40">
        <v>1.5</v>
      </c>
      <c r="AA605" s="38" t="s">
        <v>92</v>
      </c>
      <c r="AB605" s="38" t="s">
        <v>93</v>
      </c>
      <c r="AC605" s="107" t="str">
        <f t="shared" si="97"/>
        <v>https://getfile.dokpub.com/yandex/get/https://disk.yandex.ru/d/aVvFucioC-Jifw/1.jpg, https://getfile.dokpub.com/yandex/get/https://disk.yandex.ru/d/aVvFucioC-Jifw/2.jpg, https://getfile.dokpub.com/yandex/get/https://disk.yandex.ru/d/aVvFucioC-Jifw/3.jpg, https://getfile.dokpub.com/yandex/get/https://disk.yandex.ru/d/aVvFucioC-Jifw/4.jpg, https://getfile.dokpub.com/yandex/get/https://disk.yandex.ru/d/aVvFucioC-Jifw/5.jpg</v>
      </c>
      <c r="AD605" s="38" t="s">
        <v>95</v>
      </c>
      <c r="AE605" s="280" t="s">
        <v>5094</v>
      </c>
      <c r="AF605" s="163"/>
      <c r="AG605" s="38" t="s">
        <v>98</v>
      </c>
      <c r="AH605" s="38" t="s">
        <v>99</v>
      </c>
      <c r="AI605" s="44" t="s">
        <v>100</v>
      </c>
      <c r="AJ605" s="44">
        <v>0.0</v>
      </c>
      <c r="AK605" s="63" t="str">
        <f t="shared" si="94"/>
        <v>https://getfile.dokpub.com/yandex/get/https://disk.yandex.ru/d/VKZ-iypelQxTJA/v1.mp4</v>
      </c>
      <c r="AL605" s="46" t="s">
        <v>102</v>
      </c>
      <c r="AM605" s="46" t="s">
        <v>103</v>
      </c>
      <c r="AN605" s="46" t="s">
        <v>104</v>
      </c>
      <c r="AO605" s="46" t="s">
        <v>105</v>
      </c>
      <c r="AP605" s="46" t="s">
        <v>106</v>
      </c>
      <c r="AQ605" s="46">
        <f t="shared" si="48"/>
        <v>8352</v>
      </c>
      <c r="AR605" s="47">
        <f t="shared" si="49"/>
        <v>0.28</v>
      </c>
      <c r="AS605" s="46" t="s">
        <v>107</v>
      </c>
      <c r="AT605" s="46" t="s">
        <v>108</v>
      </c>
      <c r="AU605" s="46" t="s">
        <v>109</v>
      </c>
      <c r="AV605" s="46" t="s">
        <v>110</v>
      </c>
      <c r="AW605" s="46" t="s">
        <v>111</v>
      </c>
      <c r="AX605" s="48" t="s">
        <v>155</v>
      </c>
      <c r="AY605" s="49">
        <v>989.0</v>
      </c>
      <c r="AZ605" s="49">
        <v>1336.0</v>
      </c>
      <c r="BA605" s="126">
        <f>BA601*4</f>
        <v>2712</v>
      </c>
      <c r="BB605" s="263">
        <v>40.0</v>
      </c>
      <c r="BC605" s="263">
        <v>80.0</v>
      </c>
      <c r="BD605" s="51">
        <v>0.2</v>
      </c>
      <c r="BE605" s="127">
        <f t="shared" si="113"/>
        <v>1484.8</v>
      </c>
      <c r="BF605" s="150"/>
      <c r="BG605" s="151">
        <f t="shared" si="114"/>
        <v>2118.2</v>
      </c>
      <c r="BH605" s="53">
        <f t="shared" si="52"/>
        <v>1771.2</v>
      </c>
      <c r="BI605" s="153">
        <f t="shared" si="115"/>
        <v>0.2853178879</v>
      </c>
      <c r="BJ605" s="47">
        <f t="shared" si="54"/>
        <v>0.2385775862</v>
      </c>
      <c r="BK605" s="55">
        <f t="shared" si="55"/>
        <v>0.28</v>
      </c>
      <c r="BL605" s="56">
        <f t="shared" si="56"/>
        <v>8437</v>
      </c>
      <c r="BM605" s="57">
        <f t="shared" si="57"/>
        <v>0.3059855399</v>
      </c>
      <c r="BN605" s="46">
        <f t="shared" si="58"/>
        <v>74.25</v>
      </c>
      <c r="BO605" s="46">
        <v>25.0</v>
      </c>
      <c r="BP605" s="46">
        <v>7.0</v>
      </c>
      <c r="BQ605" s="47">
        <v>1.25</v>
      </c>
      <c r="BR605" s="46">
        <f t="shared" si="59"/>
        <v>678.75</v>
      </c>
      <c r="BS605" s="46">
        <f t="shared" si="60"/>
        <v>657.25</v>
      </c>
      <c r="BT605" s="46" t="s">
        <v>172</v>
      </c>
      <c r="BU605" s="281"/>
      <c r="BV605" s="282"/>
      <c r="BW605" s="282"/>
      <c r="BX605" s="283"/>
      <c r="BY605" s="282"/>
      <c r="BZ605" s="282"/>
      <c r="CA605" s="282"/>
      <c r="CB605" s="62"/>
      <c r="CC605" s="59"/>
    </row>
    <row r="606" ht="30.0" customHeight="1">
      <c r="A606" s="37" t="s">
        <v>5083</v>
      </c>
      <c r="B606" s="286" t="s">
        <v>5137</v>
      </c>
      <c r="C606" s="68" t="s">
        <v>5101</v>
      </c>
      <c r="D606" s="29">
        <f t="shared" si="117"/>
        <v>0</v>
      </c>
      <c r="E606" s="287" t="s">
        <v>5138</v>
      </c>
      <c r="F606" s="288" t="s">
        <v>5139</v>
      </c>
      <c r="G606" s="285" t="s">
        <v>5140</v>
      </c>
      <c r="H606" s="33">
        <v>14500.0</v>
      </c>
      <c r="I606" s="34">
        <v>0.37</v>
      </c>
      <c r="J606" s="35">
        <f t="shared" si="112"/>
        <v>9135</v>
      </c>
      <c r="K606" s="289" t="s">
        <v>5141</v>
      </c>
      <c r="L606" s="287" t="s">
        <v>5089</v>
      </c>
      <c r="M606" s="287" t="s">
        <v>5089</v>
      </c>
      <c r="N606" s="37" t="s">
        <v>5090</v>
      </c>
      <c r="O606" s="72">
        <v>3500.0</v>
      </c>
      <c r="P606" s="72">
        <v>400.0</v>
      </c>
      <c r="Q606" s="72">
        <v>400.0</v>
      </c>
      <c r="R606" s="72">
        <v>600.0</v>
      </c>
      <c r="S606" s="280" t="s">
        <v>5142</v>
      </c>
      <c r="T606" s="280" t="s">
        <v>5092</v>
      </c>
      <c r="U606" s="37" t="s">
        <v>5093</v>
      </c>
      <c r="V606" s="37" t="s">
        <v>205</v>
      </c>
      <c r="W606" s="46" t="s">
        <v>90</v>
      </c>
      <c r="X606" s="38">
        <v>405.0</v>
      </c>
      <c r="Y606" s="40">
        <v>5.0</v>
      </c>
      <c r="Z606" s="40">
        <v>1.5</v>
      </c>
      <c r="AA606" s="38" t="s">
        <v>92</v>
      </c>
      <c r="AB606" s="38" t="s">
        <v>93</v>
      </c>
      <c r="AC606" s="107" t="str">
        <f t="shared" si="97"/>
        <v>https://getfile.dokpub.com/yandex/get/https://disk.yandex.ru/d/QGgsv9_bBGqiPA/1.jpg, https://getfile.dokpub.com/yandex/get/https://disk.yandex.ru/d/QGgsv9_bBGqiPA/2.jpg, https://getfile.dokpub.com/yandex/get/https://disk.yandex.ru/d/QGgsv9_bBGqiPA/3.jpg, https://getfile.dokpub.com/yandex/get/https://disk.yandex.ru/d/QGgsv9_bBGqiPA/4.jpg, https://getfile.dokpub.com/yandex/get/https://disk.yandex.ru/d/QGgsv9_bBGqiPA/5.jpg</v>
      </c>
      <c r="AD606" s="38" t="s">
        <v>95</v>
      </c>
      <c r="AE606" s="280" t="s">
        <v>5094</v>
      </c>
      <c r="AF606" s="163"/>
      <c r="AG606" s="38" t="s">
        <v>98</v>
      </c>
      <c r="AH606" s="38" t="s">
        <v>99</v>
      </c>
      <c r="AI606" s="44" t="s">
        <v>100</v>
      </c>
      <c r="AJ606" s="44">
        <v>0.0</v>
      </c>
      <c r="AK606" s="63" t="str">
        <f t="shared" si="94"/>
        <v>https://getfile.dokpub.com/yandex/get/https://disk.yandex.ru/d/VKZ-iypelQxTJA/v1.mp4</v>
      </c>
      <c r="AL606" s="46" t="s">
        <v>102</v>
      </c>
      <c r="AM606" s="46" t="s">
        <v>103</v>
      </c>
      <c r="AN606" s="46" t="s">
        <v>104</v>
      </c>
      <c r="AO606" s="46" t="s">
        <v>105</v>
      </c>
      <c r="AP606" s="46" t="s">
        <v>106</v>
      </c>
      <c r="AQ606" s="46">
        <f t="shared" si="48"/>
        <v>10150</v>
      </c>
      <c r="AR606" s="47">
        <f t="shared" si="49"/>
        <v>0.3</v>
      </c>
      <c r="AS606" s="46" t="s">
        <v>107</v>
      </c>
      <c r="AT606" s="46" t="s">
        <v>108</v>
      </c>
      <c r="AU606" s="46" t="s">
        <v>109</v>
      </c>
      <c r="AV606" s="46" t="s">
        <v>110</v>
      </c>
      <c r="AW606" s="46" t="s">
        <v>111</v>
      </c>
      <c r="AX606" s="48" t="s">
        <v>155</v>
      </c>
      <c r="AY606" s="49">
        <v>1147.0</v>
      </c>
      <c r="AZ606" s="49">
        <v>1539.0</v>
      </c>
      <c r="BA606" s="126">
        <f>BA601*5</f>
        <v>3390</v>
      </c>
      <c r="BB606" s="263">
        <v>50.0</v>
      </c>
      <c r="BC606" s="263">
        <v>80.0</v>
      </c>
      <c r="BD606" s="51">
        <v>0.2</v>
      </c>
      <c r="BE606" s="127">
        <f t="shared" si="113"/>
        <v>1827</v>
      </c>
      <c r="BF606" s="150"/>
      <c r="BG606" s="151">
        <f t="shared" si="114"/>
        <v>2641</v>
      </c>
      <c r="BH606" s="53">
        <f t="shared" si="52"/>
        <v>2249</v>
      </c>
      <c r="BI606" s="153">
        <f t="shared" si="115"/>
        <v>0.289107827</v>
      </c>
      <c r="BJ606" s="47">
        <f t="shared" si="54"/>
        <v>0.2461959496</v>
      </c>
      <c r="BK606" s="55">
        <f t="shared" si="55"/>
        <v>0.3</v>
      </c>
      <c r="BL606" s="56">
        <f t="shared" si="56"/>
        <v>10277</v>
      </c>
      <c r="BM606" s="57">
        <f t="shared" si="57"/>
        <v>0.3077357205</v>
      </c>
      <c r="BN606" s="46">
        <f t="shared" si="58"/>
        <v>96</v>
      </c>
      <c r="BO606" s="46">
        <v>25.0</v>
      </c>
      <c r="BP606" s="46">
        <v>7.0</v>
      </c>
      <c r="BQ606" s="47">
        <v>1.25</v>
      </c>
      <c r="BR606" s="46">
        <f t="shared" si="59"/>
        <v>862.5</v>
      </c>
      <c r="BS606" s="46">
        <f t="shared" si="60"/>
        <v>676.5</v>
      </c>
      <c r="BT606" s="46" t="s">
        <v>180</v>
      </c>
      <c r="BU606" s="281"/>
      <c r="BV606" s="282"/>
      <c r="BW606" s="282"/>
      <c r="BX606" s="283"/>
      <c r="BY606" s="282"/>
      <c r="BZ606" s="282"/>
      <c r="CA606" s="282"/>
      <c r="CB606" s="62"/>
      <c r="CC606" s="59"/>
    </row>
    <row r="607" ht="30.0" customHeight="1">
      <c r="A607" s="37" t="s">
        <v>5083</v>
      </c>
      <c r="B607" s="286" t="s">
        <v>5143</v>
      </c>
      <c r="C607" s="68" t="s">
        <v>5101</v>
      </c>
      <c r="D607" s="29">
        <f t="shared" si="117"/>
        <v>0</v>
      </c>
      <c r="E607" s="287" t="s">
        <v>5144</v>
      </c>
      <c r="F607" s="288" t="s">
        <v>5145</v>
      </c>
      <c r="G607" s="285" t="s">
        <v>5146</v>
      </c>
      <c r="H607" s="33">
        <v>17400.0</v>
      </c>
      <c r="I607" s="34">
        <v>0.37</v>
      </c>
      <c r="J607" s="35">
        <f t="shared" si="112"/>
        <v>10962</v>
      </c>
      <c r="K607" s="289" t="s">
        <v>5147</v>
      </c>
      <c r="L607" s="287" t="s">
        <v>5089</v>
      </c>
      <c r="M607" s="287" t="s">
        <v>5089</v>
      </c>
      <c r="N607" s="37" t="s">
        <v>5090</v>
      </c>
      <c r="O607" s="72">
        <v>4200.0</v>
      </c>
      <c r="P607" s="72">
        <v>400.0</v>
      </c>
      <c r="Q607" s="72">
        <v>400.0</v>
      </c>
      <c r="R607" s="72">
        <v>600.0</v>
      </c>
      <c r="S607" s="280" t="s">
        <v>5148</v>
      </c>
      <c r="T607" s="280" t="s">
        <v>5092</v>
      </c>
      <c r="U607" s="37" t="s">
        <v>5093</v>
      </c>
      <c r="V607" s="37" t="s">
        <v>205</v>
      </c>
      <c r="W607" s="46" t="s">
        <v>90</v>
      </c>
      <c r="X607" s="38">
        <v>405.0</v>
      </c>
      <c r="Y607" s="40">
        <v>6.0</v>
      </c>
      <c r="Z607" s="40">
        <v>1.5</v>
      </c>
      <c r="AA607" s="38" t="s">
        <v>92</v>
      </c>
      <c r="AB607" s="38" t="s">
        <v>93</v>
      </c>
      <c r="AC607" s="107" t="str">
        <f t="shared" si="97"/>
        <v>https://getfile.dokpub.com/yandex/get/https://disk.yandex.ru/d/5ZCmi6IRTo0Y5w/1.jpg, https://getfile.dokpub.com/yandex/get/https://disk.yandex.ru/d/5ZCmi6IRTo0Y5w/2.jpg, https://getfile.dokpub.com/yandex/get/https://disk.yandex.ru/d/5ZCmi6IRTo0Y5w/3.jpg, https://getfile.dokpub.com/yandex/get/https://disk.yandex.ru/d/5ZCmi6IRTo0Y5w/4.jpg, https://getfile.dokpub.com/yandex/get/https://disk.yandex.ru/d/5ZCmi6IRTo0Y5w/5.jpg</v>
      </c>
      <c r="AD607" s="38" t="s">
        <v>95</v>
      </c>
      <c r="AE607" s="280" t="s">
        <v>5094</v>
      </c>
      <c r="AF607" s="163"/>
      <c r="AG607" s="38" t="s">
        <v>98</v>
      </c>
      <c r="AH607" s="38" t="s">
        <v>99</v>
      </c>
      <c r="AI607" s="44" t="s">
        <v>100</v>
      </c>
      <c r="AJ607" s="44">
        <v>0.0</v>
      </c>
      <c r="AK607" s="63" t="str">
        <f t="shared" si="94"/>
        <v>https://getfile.dokpub.com/yandex/get/https://disk.yandex.ru/d/VKZ-iypelQxTJA/v1.mp4</v>
      </c>
      <c r="AL607" s="46" t="s">
        <v>102</v>
      </c>
      <c r="AM607" s="46" t="s">
        <v>103</v>
      </c>
      <c r="AN607" s="46" t="s">
        <v>104</v>
      </c>
      <c r="AO607" s="46" t="s">
        <v>105</v>
      </c>
      <c r="AP607" s="46" t="s">
        <v>106</v>
      </c>
      <c r="AQ607" s="46">
        <f t="shared" si="48"/>
        <v>12180</v>
      </c>
      <c r="AR607" s="47">
        <f t="shared" si="49"/>
        <v>0.3</v>
      </c>
      <c r="AS607" s="46" t="s">
        <v>107</v>
      </c>
      <c r="AT607" s="46" t="s">
        <v>108</v>
      </c>
      <c r="AU607" s="46" t="s">
        <v>109</v>
      </c>
      <c r="AV607" s="46" t="s">
        <v>110</v>
      </c>
      <c r="AW607" s="46" t="s">
        <v>111</v>
      </c>
      <c r="AX607" s="48" t="s">
        <v>155</v>
      </c>
      <c r="AY607" s="49">
        <v>1358.0</v>
      </c>
      <c r="AZ607" s="49">
        <v>1864.0</v>
      </c>
      <c r="BA607" s="126">
        <f>BA601*6</f>
        <v>4068</v>
      </c>
      <c r="BB607" s="263">
        <v>50.0</v>
      </c>
      <c r="BC607" s="263">
        <v>80.0</v>
      </c>
      <c r="BD607" s="51">
        <v>0.2</v>
      </c>
      <c r="BE607" s="127">
        <f t="shared" si="113"/>
        <v>2192.4</v>
      </c>
      <c r="BF607" s="150"/>
      <c r="BG607" s="151">
        <f t="shared" si="114"/>
        <v>3213.6</v>
      </c>
      <c r="BH607" s="53">
        <f t="shared" si="52"/>
        <v>2707.6</v>
      </c>
      <c r="BI607" s="153">
        <f t="shared" si="115"/>
        <v>0.2931581828</v>
      </c>
      <c r="BJ607" s="47">
        <f t="shared" si="54"/>
        <v>0.2469987229</v>
      </c>
      <c r="BK607" s="55">
        <f t="shared" si="55"/>
        <v>0.3</v>
      </c>
      <c r="BL607" s="56">
        <f t="shared" si="56"/>
        <v>12320</v>
      </c>
      <c r="BM607" s="57">
        <f t="shared" si="57"/>
        <v>0.3079545455</v>
      </c>
      <c r="BN607" s="46">
        <f t="shared" si="58"/>
        <v>96</v>
      </c>
      <c r="BO607" s="46">
        <v>25.0</v>
      </c>
      <c r="BP607" s="46">
        <v>7.0</v>
      </c>
      <c r="BQ607" s="47">
        <v>1.25</v>
      </c>
      <c r="BR607" s="46">
        <f t="shared" si="59"/>
        <v>862.5</v>
      </c>
      <c r="BS607" s="46">
        <f t="shared" si="60"/>
        <v>1001.5</v>
      </c>
      <c r="BT607" s="46" t="s">
        <v>188</v>
      </c>
      <c r="BU607" s="281"/>
      <c r="BV607" s="282"/>
      <c r="BW607" s="282"/>
      <c r="BX607" s="283"/>
      <c r="BY607" s="282"/>
      <c r="BZ607" s="282"/>
      <c r="CA607" s="282"/>
      <c r="CB607" s="62"/>
      <c r="CC607" s="59"/>
    </row>
    <row r="608" ht="30.0" customHeight="1">
      <c r="A608" s="37" t="s">
        <v>5083</v>
      </c>
      <c r="B608" s="286" t="s">
        <v>5149</v>
      </c>
      <c r="C608" s="68" t="s">
        <v>5101</v>
      </c>
      <c r="D608" s="29">
        <f t="shared" si="117"/>
        <v>0</v>
      </c>
      <c r="E608" s="287" t="s">
        <v>5150</v>
      </c>
      <c r="F608" s="288" t="s">
        <v>5151</v>
      </c>
      <c r="G608" s="285" t="s">
        <v>5152</v>
      </c>
      <c r="H608" s="33">
        <v>20300.0</v>
      </c>
      <c r="I608" s="34">
        <v>0.38</v>
      </c>
      <c r="J608" s="35">
        <f t="shared" si="112"/>
        <v>12586</v>
      </c>
      <c r="K608" s="289" t="s">
        <v>5153</v>
      </c>
      <c r="L608" s="287" t="s">
        <v>5089</v>
      </c>
      <c r="M608" s="287" t="s">
        <v>5089</v>
      </c>
      <c r="N608" s="37" t="s">
        <v>5090</v>
      </c>
      <c r="O608" s="72">
        <v>4900.0</v>
      </c>
      <c r="P608" s="72">
        <v>400.0</v>
      </c>
      <c r="Q608" s="72">
        <v>400.0</v>
      </c>
      <c r="R608" s="72">
        <v>600.0</v>
      </c>
      <c r="S608" s="280" t="s">
        <v>5154</v>
      </c>
      <c r="T608" s="280" t="s">
        <v>5092</v>
      </c>
      <c r="U608" s="37" t="s">
        <v>5093</v>
      </c>
      <c r="V608" s="37" t="s">
        <v>205</v>
      </c>
      <c r="W608" s="46" t="s">
        <v>90</v>
      </c>
      <c r="X608" s="38">
        <v>405.0</v>
      </c>
      <c r="Y608" s="40">
        <v>7.0</v>
      </c>
      <c r="Z608" s="40">
        <v>1.5</v>
      </c>
      <c r="AA608" s="38" t="s">
        <v>92</v>
      </c>
      <c r="AB608" s="38" t="s">
        <v>93</v>
      </c>
      <c r="AC608" s="107" t="str">
        <f t="shared" si="97"/>
        <v>https://getfile.dokpub.com/yandex/get/https://disk.yandex.ru/d/jF5OEd5K43U6Ug/1.jpg, https://getfile.dokpub.com/yandex/get/https://disk.yandex.ru/d/jF5OEd5K43U6Ug/2.jpg, https://getfile.dokpub.com/yandex/get/https://disk.yandex.ru/d/jF5OEd5K43U6Ug/3.jpg, https://getfile.dokpub.com/yandex/get/https://disk.yandex.ru/d/jF5OEd5K43U6Ug/4.jpg, https://getfile.dokpub.com/yandex/get/https://disk.yandex.ru/d/jF5OEd5K43U6Ug/5.jpg</v>
      </c>
      <c r="AD608" s="38" t="s">
        <v>95</v>
      </c>
      <c r="AE608" s="280" t="s">
        <v>5094</v>
      </c>
      <c r="AF608" s="163"/>
      <c r="AG608" s="38" t="s">
        <v>98</v>
      </c>
      <c r="AH608" s="38" t="s">
        <v>99</v>
      </c>
      <c r="AI608" s="44" t="s">
        <v>100</v>
      </c>
      <c r="AJ608" s="44">
        <v>0.0</v>
      </c>
      <c r="AK608" s="63" t="str">
        <f t="shared" si="94"/>
        <v>https://getfile.dokpub.com/yandex/get/https://disk.yandex.ru/d/VKZ-iypelQxTJA/v1.mp4</v>
      </c>
      <c r="AL608" s="63" t="str">
        <f>"https://getfile.dokpub.com/yandex/get/"&amp;AF608&amp;"/v1.mp4"</f>
        <v>https://getfile.dokpub.com/yandex/get//v1.mp4</v>
      </c>
      <c r="AM608" s="46" t="s">
        <v>103</v>
      </c>
      <c r="AN608" s="46" t="s">
        <v>104</v>
      </c>
      <c r="AO608" s="46" t="s">
        <v>105</v>
      </c>
      <c r="AP608" s="46" t="s">
        <v>106</v>
      </c>
      <c r="AQ608" s="46">
        <f t="shared" si="48"/>
        <v>14210</v>
      </c>
      <c r="AR608" s="47">
        <f t="shared" si="49"/>
        <v>0.3</v>
      </c>
      <c r="AS608" s="46" t="s">
        <v>107</v>
      </c>
      <c r="AT608" s="46" t="s">
        <v>108</v>
      </c>
      <c r="AU608" s="46" t="s">
        <v>109</v>
      </c>
      <c r="AV608" s="46" t="s">
        <v>110</v>
      </c>
      <c r="AW608" s="46" t="s">
        <v>111</v>
      </c>
      <c r="AX608" s="48" t="s">
        <v>155</v>
      </c>
      <c r="AY608" s="49">
        <v>1568.0</v>
      </c>
      <c r="AZ608" s="49">
        <v>2190.0</v>
      </c>
      <c r="BA608" s="126">
        <f>BA601*7</f>
        <v>4746</v>
      </c>
      <c r="BB608" s="263">
        <v>50.0</v>
      </c>
      <c r="BC608" s="263">
        <v>80.0</v>
      </c>
      <c r="BD608" s="51">
        <v>0.2</v>
      </c>
      <c r="BE608" s="127">
        <f t="shared" si="113"/>
        <v>2517.2</v>
      </c>
      <c r="BF608" s="150"/>
      <c r="BG608" s="151">
        <f t="shared" si="114"/>
        <v>3624.8</v>
      </c>
      <c r="BH608" s="53">
        <f t="shared" si="52"/>
        <v>3002.8</v>
      </c>
      <c r="BI608" s="153">
        <f t="shared" si="115"/>
        <v>0.2880025425</v>
      </c>
      <c r="BJ608" s="47">
        <f t="shared" si="54"/>
        <v>0.238582552</v>
      </c>
      <c r="BK608" s="55">
        <f t="shared" si="55"/>
        <v>0.3</v>
      </c>
      <c r="BL608" s="56">
        <f t="shared" si="56"/>
        <v>14303</v>
      </c>
      <c r="BM608" s="57">
        <f t="shared" si="57"/>
        <v>0.3059777669</v>
      </c>
      <c r="BN608" s="46">
        <f t="shared" si="58"/>
        <v>96</v>
      </c>
      <c r="BO608" s="46">
        <v>25.0</v>
      </c>
      <c r="BP608" s="46">
        <v>7.0</v>
      </c>
      <c r="BQ608" s="47">
        <v>1.25</v>
      </c>
      <c r="BR608" s="46">
        <f t="shared" si="59"/>
        <v>862.5</v>
      </c>
      <c r="BS608" s="46">
        <f t="shared" si="60"/>
        <v>1327.5</v>
      </c>
      <c r="BT608" s="46" t="s">
        <v>196</v>
      </c>
      <c r="BU608" s="281"/>
      <c r="BV608" s="282"/>
      <c r="BW608" s="282"/>
      <c r="BX608" s="283"/>
      <c r="BY608" s="282"/>
      <c r="BZ608" s="282"/>
      <c r="CA608" s="282"/>
      <c r="CB608" s="62"/>
      <c r="CC608" s="59"/>
    </row>
    <row r="609" ht="32.25" customHeight="1">
      <c r="A609" s="37" t="s">
        <v>5155</v>
      </c>
      <c r="B609" s="290" t="s">
        <v>5156</v>
      </c>
      <c r="C609" s="46"/>
      <c r="D609" s="29">
        <f t="shared" si="117"/>
        <v>50</v>
      </c>
      <c r="E609" s="291" t="s">
        <v>5157</v>
      </c>
      <c r="F609" s="292" t="s">
        <v>5158</v>
      </c>
      <c r="G609" s="293">
        <v>2.039219788827E12</v>
      </c>
      <c r="H609" s="33">
        <v>1000.0</v>
      </c>
      <c r="I609" s="34">
        <v>0.23</v>
      </c>
      <c r="J609" s="35">
        <f t="shared" si="112"/>
        <v>770</v>
      </c>
      <c r="K609" s="58" t="s">
        <v>5159</v>
      </c>
      <c r="L609" s="36" t="s">
        <v>2915</v>
      </c>
      <c r="M609" s="36" t="s">
        <v>2915</v>
      </c>
      <c r="N609" s="37" t="s">
        <v>5090</v>
      </c>
      <c r="O609" s="38">
        <v>230.0</v>
      </c>
      <c r="P609" s="38">
        <v>230.0</v>
      </c>
      <c r="Q609" s="38">
        <v>110.0</v>
      </c>
      <c r="R609" s="38">
        <v>270.0</v>
      </c>
      <c r="S609" s="280" t="s">
        <v>5160</v>
      </c>
      <c r="T609" s="294" t="s">
        <v>5161</v>
      </c>
      <c r="U609" s="37" t="s">
        <v>5162</v>
      </c>
      <c r="V609" s="37" t="s">
        <v>914</v>
      </c>
      <c r="W609" s="38" t="s">
        <v>589</v>
      </c>
      <c r="X609" s="289">
        <v>550.0</v>
      </c>
      <c r="Y609" s="295" t="s">
        <v>91</v>
      </c>
      <c r="Z609" s="38">
        <v>1.45</v>
      </c>
      <c r="AA609" s="37" t="s">
        <v>590</v>
      </c>
      <c r="AB609" s="38" t="s">
        <v>93</v>
      </c>
      <c r="AC609" s="107" t="str">
        <f t="shared" si="97"/>
        <v>https://getfile.dokpub.com/yandex/get/https://disk.yandex.ru/d/X8XivhNHp12Y3g/1.jpg, https://getfile.dokpub.com/yandex/get/https://disk.yandex.ru/d/X8XivhNHp12Y3g/2.jpg, https://getfile.dokpub.com/yandex/get/https://disk.yandex.ru/d/X8XivhNHp12Y3g/3.jpg, https://getfile.dokpub.com/yandex/get/https://disk.yandex.ru/d/X8XivhNHp12Y3g/4.jpg, https://getfile.dokpub.com/yandex/get/https://disk.yandex.ru/d/X8XivhNHp12Y3g/5.jpg</v>
      </c>
      <c r="AD609" s="38" t="s">
        <v>95</v>
      </c>
      <c r="AE609" s="294" t="s">
        <v>5163</v>
      </c>
      <c r="AF609" s="163"/>
      <c r="AG609" s="38" t="s">
        <v>98</v>
      </c>
      <c r="AH609" s="38" t="s">
        <v>99</v>
      </c>
      <c r="AI609" s="44" t="s">
        <v>100</v>
      </c>
      <c r="AJ609" s="44">
        <v>0.0</v>
      </c>
      <c r="AK609" s="63" t="str">
        <f t="shared" si="94"/>
        <v>https://getfile.dokpub.com/yandex/get/https://disk.yandex.ru/d/a0gwDi525wrd-g/v1.mp4</v>
      </c>
      <c r="AL609" s="46" t="s">
        <v>102</v>
      </c>
      <c r="AM609" s="46" t="s">
        <v>103</v>
      </c>
      <c r="AN609" s="46" t="s">
        <v>104</v>
      </c>
      <c r="AO609" s="46" t="s">
        <v>105</v>
      </c>
      <c r="AP609" s="46" t="s">
        <v>106</v>
      </c>
      <c r="AQ609" s="46">
        <f t="shared" si="48"/>
        <v>870</v>
      </c>
      <c r="AR609" s="47">
        <f t="shared" si="49"/>
        <v>0.13</v>
      </c>
      <c r="AS609" s="46" t="s">
        <v>107</v>
      </c>
      <c r="AT609" s="46" t="s">
        <v>108</v>
      </c>
      <c r="AU609" s="46" t="s">
        <v>109</v>
      </c>
      <c r="AV609" s="46" t="s">
        <v>110</v>
      </c>
      <c r="AW609" s="46" t="s">
        <v>111</v>
      </c>
      <c r="AX609" s="48" t="s">
        <v>155</v>
      </c>
      <c r="AY609" s="49">
        <v>109.0</v>
      </c>
      <c r="AZ609" s="49">
        <v>174.0</v>
      </c>
      <c r="BA609" s="126">
        <f>'Выведены из продажи (АРХИВ)'!BA261*3</f>
        <v>231</v>
      </c>
      <c r="BB609" s="263">
        <v>15.0</v>
      </c>
      <c r="BC609" s="263">
        <v>15.0</v>
      </c>
      <c r="BD609" s="51">
        <v>0.2</v>
      </c>
      <c r="BE609" s="58">
        <f t="shared" si="113"/>
        <v>154</v>
      </c>
      <c r="BF609" s="296"/>
      <c r="BG609" s="102">
        <f t="shared" si="114"/>
        <v>246</v>
      </c>
      <c r="BH609" s="53">
        <f t="shared" si="52"/>
        <v>181</v>
      </c>
      <c r="BI609" s="297">
        <f t="shared" si="115"/>
        <v>0.3194805195</v>
      </c>
      <c r="BJ609" s="47">
        <f t="shared" si="54"/>
        <v>0.2350649351</v>
      </c>
      <c r="BK609" s="55">
        <f t="shared" si="55"/>
        <v>0.13</v>
      </c>
      <c r="BL609" s="56">
        <f t="shared" si="56"/>
        <v>879</v>
      </c>
      <c r="BM609" s="57">
        <f t="shared" si="57"/>
        <v>0.3051194539</v>
      </c>
      <c r="BN609" s="46">
        <f t="shared" si="58"/>
        <v>6.831</v>
      </c>
      <c r="BO609" s="46">
        <v>25.0</v>
      </c>
      <c r="BP609" s="46">
        <v>7.0</v>
      </c>
      <c r="BQ609" s="47">
        <v>1.25</v>
      </c>
      <c r="BR609" s="46">
        <f t="shared" si="59"/>
        <v>83.75</v>
      </c>
      <c r="BS609" s="46">
        <f t="shared" si="60"/>
        <v>90.25</v>
      </c>
      <c r="BT609" s="46" t="s">
        <v>131</v>
      </c>
      <c r="BU609" s="281"/>
      <c r="BV609" s="282"/>
      <c r="BW609" s="282"/>
      <c r="BX609" s="283"/>
      <c r="BY609" s="282"/>
      <c r="BZ609" s="282"/>
      <c r="CA609" s="282"/>
      <c r="CB609" s="62"/>
      <c r="CC609" s="59"/>
    </row>
    <row r="610" ht="30.0" customHeight="1">
      <c r="A610" s="37" t="s">
        <v>5155</v>
      </c>
      <c r="B610" s="290" t="s">
        <v>5164</v>
      </c>
      <c r="C610" s="46"/>
      <c r="D610" s="29">
        <f t="shared" si="117"/>
        <v>50</v>
      </c>
      <c r="E610" s="30" t="s">
        <v>5165</v>
      </c>
      <c r="F610" s="292" t="s">
        <v>5166</v>
      </c>
      <c r="G610" s="293">
        <v>2.0392198383E12</v>
      </c>
      <c r="H610" s="33">
        <v>2000.0</v>
      </c>
      <c r="I610" s="34">
        <v>0.34</v>
      </c>
      <c r="J610" s="35">
        <f t="shared" si="112"/>
        <v>1320</v>
      </c>
      <c r="K610" s="58" t="s">
        <v>5167</v>
      </c>
      <c r="L610" s="36" t="s">
        <v>2915</v>
      </c>
      <c r="M610" s="36" t="s">
        <v>2915</v>
      </c>
      <c r="N610" s="37" t="s">
        <v>5090</v>
      </c>
      <c r="O610" s="38">
        <v>450.0</v>
      </c>
      <c r="P610" s="38">
        <v>160.0</v>
      </c>
      <c r="Q610" s="38">
        <v>150.0</v>
      </c>
      <c r="R610" s="38">
        <v>270.0</v>
      </c>
      <c r="S610" s="280" t="s">
        <v>5168</v>
      </c>
      <c r="T610" s="294" t="s">
        <v>5161</v>
      </c>
      <c r="U610" s="37" t="s">
        <v>5162</v>
      </c>
      <c r="V610" s="37" t="s">
        <v>914</v>
      </c>
      <c r="W610" s="38" t="s">
        <v>589</v>
      </c>
      <c r="X610" s="289">
        <v>550.0</v>
      </c>
      <c r="Y610" s="295">
        <v>1.0</v>
      </c>
      <c r="Z610" s="38">
        <v>1.45</v>
      </c>
      <c r="AA610" s="37" t="s">
        <v>590</v>
      </c>
      <c r="AB610" s="38" t="s">
        <v>93</v>
      </c>
      <c r="AC610" s="107" t="str">
        <f t="shared" si="97"/>
        <v>https://getfile.dokpub.com/yandex/get/https://disk.yandex.ru/d/RmDLgb8sSTewWg/1.jpg, https://getfile.dokpub.com/yandex/get/https://disk.yandex.ru/d/RmDLgb8sSTewWg/2.jpg, https://getfile.dokpub.com/yandex/get/https://disk.yandex.ru/d/RmDLgb8sSTewWg/3.jpg, https://getfile.dokpub.com/yandex/get/https://disk.yandex.ru/d/RmDLgb8sSTewWg/4.jpg, https://getfile.dokpub.com/yandex/get/https://disk.yandex.ru/d/RmDLgb8sSTewWg/5.jpg</v>
      </c>
      <c r="AD610" s="38" t="s">
        <v>95</v>
      </c>
      <c r="AE610" s="294" t="s">
        <v>5163</v>
      </c>
      <c r="AF610" s="163"/>
      <c r="AG610" s="38" t="s">
        <v>98</v>
      </c>
      <c r="AH610" s="38" t="s">
        <v>99</v>
      </c>
      <c r="AI610" s="44" t="s">
        <v>100</v>
      </c>
      <c r="AJ610" s="44">
        <v>0.0</v>
      </c>
      <c r="AK610" s="63" t="str">
        <f t="shared" si="94"/>
        <v>https://getfile.dokpub.com/yandex/get/https://disk.yandex.ru/d/a0gwDi525wrd-g/v1.mp4</v>
      </c>
      <c r="AL610" s="46" t="s">
        <v>102</v>
      </c>
      <c r="AM610" s="46" t="s">
        <v>103</v>
      </c>
      <c r="AN610" s="46" t="s">
        <v>104</v>
      </c>
      <c r="AO610" s="46" t="s">
        <v>105</v>
      </c>
      <c r="AP610" s="46" t="s">
        <v>106</v>
      </c>
      <c r="AQ610" s="46">
        <f t="shared" si="48"/>
        <v>1460</v>
      </c>
      <c r="AR610" s="47">
        <f t="shared" si="49"/>
        <v>0.27</v>
      </c>
      <c r="AS610" s="46" t="s">
        <v>107</v>
      </c>
      <c r="AT610" s="46" t="s">
        <v>108</v>
      </c>
      <c r="AU610" s="46" t="s">
        <v>109</v>
      </c>
      <c r="AV610" s="46" t="s">
        <v>110</v>
      </c>
      <c r="AW610" s="46" t="s">
        <v>111</v>
      </c>
      <c r="AX610" s="48" t="s">
        <v>155</v>
      </c>
      <c r="AY610" s="49">
        <v>149.0</v>
      </c>
      <c r="AZ610" s="49">
        <v>220.0</v>
      </c>
      <c r="BA610" s="126">
        <f>BA609*2</f>
        <v>462</v>
      </c>
      <c r="BB610" s="263">
        <v>20.0</v>
      </c>
      <c r="BC610" s="263">
        <v>20.0</v>
      </c>
      <c r="BD610" s="51">
        <v>0.2</v>
      </c>
      <c r="BE610" s="58">
        <f t="shared" si="113"/>
        <v>264</v>
      </c>
      <c r="BF610" s="296"/>
      <c r="BG610" s="102">
        <f t="shared" si="114"/>
        <v>405</v>
      </c>
      <c r="BH610" s="53">
        <f t="shared" si="52"/>
        <v>334</v>
      </c>
      <c r="BI610" s="297">
        <f t="shared" si="115"/>
        <v>0.3068181818</v>
      </c>
      <c r="BJ610" s="47">
        <f t="shared" si="54"/>
        <v>0.253030303</v>
      </c>
      <c r="BK610" s="55">
        <f t="shared" si="55"/>
        <v>0.27</v>
      </c>
      <c r="BL610" s="56">
        <f t="shared" si="56"/>
        <v>1471</v>
      </c>
      <c r="BM610" s="57">
        <f t="shared" si="57"/>
        <v>0.3091774303</v>
      </c>
      <c r="BN610" s="46">
        <f t="shared" si="58"/>
        <v>6.48</v>
      </c>
      <c r="BO610" s="46">
        <v>25.0</v>
      </c>
      <c r="BP610" s="46">
        <v>7.0</v>
      </c>
      <c r="BQ610" s="47">
        <v>1.25</v>
      </c>
      <c r="BR610" s="46">
        <f t="shared" si="59"/>
        <v>83.75</v>
      </c>
      <c r="BS610" s="46">
        <f t="shared" si="60"/>
        <v>136.25</v>
      </c>
      <c r="BT610" s="46" t="s">
        <v>139</v>
      </c>
      <c r="BU610" s="281"/>
      <c r="BV610" s="282"/>
      <c r="BW610" s="282"/>
      <c r="BX610" s="283"/>
      <c r="BY610" s="282"/>
      <c r="BZ610" s="282"/>
      <c r="CA610" s="282"/>
      <c r="CB610" s="62"/>
      <c r="CC610" s="59"/>
    </row>
    <row r="611" ht="30.0" customHeight="1">
      <c r="A611" s="37" t="s">
        <v>5155</v>
      </c>
      <c r="B611" s="290" t="s">
        <v>5169</v>
      </c>
      <c r="C611" s="46"/>
      <c r="D611" s="29">
        <f t="shared" si="117"/>
        <v>50</v>
      </c>
      <c r="E611" s="30" t="s">
        <v>5170</v>
      </c>
      <c r="F611" s="292" t="s">
        <v>5171</v>
      </c>
      <c r="G611" s="293">
        <v>2.039220090582E12</v>
      </c>
      <c r="H611" s="33">
        <v>3000.0</v>
      </c>
      <c r="I611" s="34">
        <v>0.34</v>
      </c>
      <c r="J611" s="35">
        <f t="shared" si="112"/>
        <v>1980</v>
      </c>
      <c r="K611" s="58" t="s">
        <v>5172</v>
      </c>
      <c r="L611" s="36" t="s">
        <v>2915</v>
      </c>
      <c r="M611" s="36" t="s">
        <v>2915</v>
      </c>
      <c r="N611" s="37" t="s">
        <v>5090</v>
      </c>
      <c r="O611" s="38">
        <v>640.0</v>
      </c>
      <c r="P611" s="38">
        <v>210.0</v>
      </c>
      <c r="Q611" s="38">
        <v>170.0</v>
      </c>
      <c r="R611" s="38">
        <v>270.0</v>
      </c>
      <c r="S611" s="280" t="s">
        <v>5173</v>
      </c>
      <c r="T611" s="294" t="s">
        <v>5161</v>
      </c>
      <c r="U611" s="37" t="s">
        <v>5162</v>
      </c>
      <c r="V611" s="37" t="s">
        <v>914</v>
      </c>
      <c r="W611" s="38" t="s">
        <v>589</v>
      </c>
      <c r="X611" s="289">
        <v>550.0</v>
      </c>
      <c r="Y611" s="295">
        <v>1.5</v>
      </c>
      <c r="Z611" s="38">
        <v>1.45</v>
      </c>
      <c r="AA611" s="37" t="s">
        <v>590</v>
      </c>
      <c r="AB611" s="38" t="s">
        <v>93</v>
      </c>
      <c r="AC611" s="107" t="str">
        <f t="shared" si="97"/>
        <v>https://getfile.dokpub.com/yandex/get/https://disk.yandex.ru/d/V7xiLLBHUM4ORw/1.jpg, https://getfile.dokpub.com/yandex/get/https://disk.yandex.ru/d/V7xiLLBHUM4ORw/2.jpg, https://getfile.dokpub.com/yandex/get/https://disk.yandex.ru/d/V7xiLLBHUM4ORw/3.jpg, https://getfile.dokpub.com/yandex/get/https://disk.yandex.ru/d/V7xiLLBHUM4ORw/4.jpg, https://getfile.dokpub.com/yandex/get/https://disk.yandex.ru/d/V7xiLLBHUM4ORw/5.jpg</v>
      </c>
      <c r="AD611" s="38" t="s">
        <v>95</v>
      </c>
      <c r="AE611" s="294" t="s">
        <v>5163</v>
      </c>
      <c r="AF611" s="163"/>
      <c r="AG611" s="38" t="s">
        <v>98</v>
      </c>
      <c r="AH611" s="38" t="s">
        <v>99</v>
      </c>
      <c r="AI611" s="44" t="s">
        <v>100</v>
      </c>
      <c r="AJ611" s="44">
        <v>0.0</v>
      </c>
      <c r="AK611" s="63" t="str">
        <f t="shared" si="94"/>
        <v>https://getfile.dokpub.com/yandex/get/https://disk.yandex.ru/d/a0gwDi525wrd-g/v1.mp4</v>
      </c>
      <c r="AL611" s="46" t="s">
        <v>102</v>
      </c>
      <c r="AM611" s="46" t="s">
        <v>103</v>
      </c>
      <c r="AN611" s="46" t="s">
        <v>104</v>
      </c>
      <c r="AO611" s="46" t="s">
        <v>105</v>
      </c>
      <c r="AP611" s="46" t="s">
        <v>106</v>
      </c>
      <c r="AQ611" s="46">
        <f t="shared" si="48"/>
        <v>2130</v>
      </c>
      <c r="AR611" s="47">
        <f t="shared" si="49"/>
        <v>0.29</v>
      </c>
      <c r="AS611" s="46" t="s">
        <v>107</v>
      </c>
      <c r="AT611" s="46" t="s">
        <v>108</v>
      </c>
      <c r="AU611" s="46" t="s">
        <v>109</v>
      </c>
      <c r="AV611" s="46" t="s">
        <v>110</v>
      </c>
      <c r="AW611" s="46" t="s">
        <v>111</v>
      </c>
      <c r="AX611" s="48" t="s">
        <v>155</v>
      </c>
      <c r="AY611" s="49">
        <v>205.0</v>
      </c>
      <c r="AZ611" s="49">
        <v>291.0</v>
      </c>
      <c r="BA611" s="126">
        <f>BA609*3</f>
        <v>693</v>
      </c>
      <c r="BB611" s="263">
        <v>30.0</v>
      </c>
      <c r="BC611" s="263">
        <v>30.0</v>
      </c>
      <c r="BD611" s="51">
        <v>0.2</v>
      </c>
      <c r="BE611" s="58">
        <f t="shared" si="113"/>
        <v>396</v>
      </c>
      <c r="BF611" s="296"/>
      <c r="BG611" s="102">
        <f t="shared" si="114"/>
        <v>626</v>
      </c>
      <c r="BH611" s="53">
        <f t="shared" si="52"/>
        <v>540</v>
      </c>
      <c r="BI611" s="297">
        <f t="shared" si="115"/>
        <v>0.3161616162</v>
      </c>
      <c r="BJ611" s="47">
        <f t="shared" si="54"/>
        <v>0.2727272727</v>
      </c>
      <c r="BK611" s="55">
        <f t="shared" si="55"/>
        <v>0.29</v>
      </c>
      <c r="BL611" s="56">
        <f t="shared" si="56"/>
        <v>2149</v>
      </c>
      <c r="BM611" s="57">
        <f t="shared" si="57"/>
        <v>0.3141926477</v>
      </c>
      <c r="BN611" s="46">
        <f t="shared" si="58"/>
        <v>9.639</v>
      </c>
      <c r="BO611" s="46">
        <v>25.0</v>
      </c>
      <c r="BP611" s="46">
        <v>7.0</v>
      </c>
      <c r="BQ611" s="47">
        <v>1.25</v>
      </c>
      <c r="BR611" s="46">
        <f t="shared" si="59"/>
        <v>110</v>
      </c>
      <c r="BS611" s="46">
        <f t="shared" si="60"/>
        <v>181</v>
      </c>
      <c r="BT611" s="46" t="s">
        <v>147</v>
      </c>
      <c r="BU611" s="281"/>
      <c r="BV611" s="282"/>
      <c r="BW611" s="282"/>
      <c r="BX611" s="283"/>
      <c r="BY611" s="282"/>
      <c r="BZ611" s="282"/>
      <c r="CA611" s="282"/>
      <c r="CB611" s="62"/>
      <c r="CC611" s="59"/>
    </row>
    <row r="612" ht="30.0" customHeight="1">
      <c r="A612" s="37" t="s">
        <v>5155</v>
      </c>
      <c r="B612" s="298" t="s">
        <v>5174</v>
      </c>
      <c r="C612" s="52"/>
      <c r="D612" s="29">
        <f t="shared" si="117"/>
        <v>50</v>
      </c>
      <c r="E612" s="30" t="s">
        <v>5175</v>
      </c>
      <c r="F612" s="299" t="s">
        <v>5176</v>
      </c>
      <c r="G612" s="158" t="s">
        <v>5177</v>
      </c>
      <c r="H612" s="33">
        <v>4450.0</v>
      </c>
      <c r="I612" s="34">
        <v>0.35</v>
      </c>
      <c r="J612" s="35">
        <f t="shared" si="112"/>
        <v>2893</v>
      </c>
      <c r="K612" s="58" t="s">
        <v>5178</v>
      </c>
      <c r="L612" s="36" t="s">
        <v>2915</v>
      </c>
      <c r="M612" s="36" t="s">
        <v>2915</v>
      </c>
      <c r="N612" s="37" t="s">
        <v>5090</v>
      </c>
      <c r="O612" s="38">
        <v>950.0</v>
      </c>
      <c r="P612" s="38">
        <v>300.0</v>
      </c>
      <c r="Q612" s="38">
        <v>200.0</v>
      </c>
      <c r="R612" s="38">
        <v>500.0</v>
      </c>
      <c r="S612" s="280" t="s">
        <v>5179</v>
      </c>
      <c r="T612" s="294" t="s">
        <v>5161</v>
      </c>
      <c r="U612" s="37" t="s">
        <v>5162</v>
      </c>
      <c r="V612" s="37" t="s">
        <v>914</v>
      </c>
      <c r="W612" s="38" t="s">
        <v>589</v>
      </c>
      <c r="X612" s="289">
        <v>550.0</v>
      </c>
      <c r="Y612" s="295">
        <v>2.0</v>
      </c>
      <c r="Z612" s="38">
        <v>1.45</v>
      </c>
      <c r="AA612" s="37" t="s">
        <v>590</v>
      </c>
      <c r="AB612" s="38" t="s">
        <v>93</v>
      </c>
      <c r="AC612" s="107" t="str">
        <f t="shared" si="97"/>
        <v>https://getfile.dokpub.com/yandex/get/https://disk.yandex.ru/d/pvgW7lr84Pwm5A/1.jpg, https://getfile.dokpub.com/yandex/get/https://disk.yandex.ru/d/pvgW7lr84Pwm5A/2.jpg, https://getfile.dokpub.com/yandex/get/https://disk.yandex.ru/d/pvgW7lr84Pwm5A/3.jpg, https://getfile.dokpub.com/yandex/get/https://disk.yandex.ru/d/pvgW7lr84Pwm5A/4.jpg, https://getfile.dokpub.com/yandex/get/https://disk.yandex.ru/d/pvgW7lr84Pwm5A/5.jpg</v>
      </c>
      <c r="AD612" s="38" t="s">
        <v>95</v>
      </c>
      <c r="AE612" s="294" t="s">
        <v>5163</v>
      </c>
      <c r="AF612" s="163"/>
      <c r="AG612" s="38" t="s">
        <v>98</v>
      </c>
      <c r="AH612" s="38" t="s">
        <v>99</v>
      </c>
      <c r="AI612" s="44" t="s">
        <v>100</v>
      </c>
      <c r="AJ612" s="44">
        <v>0.0</v>
      </c>
      <c r="AK612" s="63" t="str">
        <f t="shared" si="94"/>
        <v>https://getfile.dokpub.com/yandex/get/https://disk.yandex.ru/d/a0gwDi525wrd-g/v1.mp4</v>
      </c>
      <c r="AL612" s="46" t="s">
        <v>102</v>
      </c>
      <c r="AM612" s="46" t="s">
        <v>103</v>
      </c>
      <c r="AN612" s="46" t="s">
        <v>104</v>
      </c>
      <c r="AO612" s="46" t="s">
        <v>105</v>
      </c>
      <c r="AP612" s="46" t="s">
        <v>106</v>
      </c>
      <c r="AQ612" s="46">
        <f t="shared" si="48"/>
        <v>3204</v>
      </c>
      <c r="AR612" s="47">
        <f t="shared" si="49"/>
        <v>0.28</v>
      </c>
      <c r="AS612" s="46" t="s">
        <v>107</v>
      </c>
      <c r="AT612" s="46" t="s">
        <v>108</v>
      </c>
      <c r="AU612" s="46" t="s">
        <v>109</v>
      </c>
      <c r="AV612" s="46" t="s">
        <v>110</v>
      </c>
      <c r="AW612" s="46" t="s">
        <v>111</v>
      </c>
      <c r="AX612" s="48" t="s">
        <v>112</v>
      </c>
      <c r="AY612" s="49">
        <v>386.0</v>
      </c>
      <c r="AZ612" s="49">
        <v>544.0</v>
      </c>
      <c r="BA612" s="126">
        <f>BA610*2</f>
        <v>924</v>
      </c>
      <c r="BB612" s="263">
        <v>30.0</v>
      </c>
      <c r="BC612" s="263">
        <v>80.0</v>
      </c>
      <c r="BD612" s="51">
        <v>0.2</v>
      </c>
      <c r="BE612" s="58">
        <f t="shared" si="113"/>
        <v>578.6</v>
      </c>
      <c r="BF612" s="296"/>
      <c r="BG612" s="102">
        <f t="shared" si="114"/>
        <v>894.4</v>
      </c>
      <c r="BH612" s="53">
        <f t="shared" si="52"/>
        <v>736.4</v>
      </c>
      <c r="BI612" s="297">
        <f t="shared" si="115"/>
        <v>0.3091600415</v>
      </c>
      <c r="BJ612" s="47">
        <f t="shared" si="54"/>
        <v>0.2545454545</v>
      </c>
      <c r="BK612" s="55">
        <f t="shared" si="55"/>
        <v>0.28</v>
      </c>
      <c r="BL612" s="56">
        <f t="shared" si="56"/>
        <v>3218</v>
      </c>
      <c r="BM612" s="57">
        <f t="shared" si="57"/>
        <v>0.3096333126</v>
      </c>
      <c r="BN612" s="46">
        <f t="shared" si="58"/>
        <v>30</v>
      </c>
      <c r="BO612" s="46">
        <v>25.0</v>
      </c>
      <c r="BP612" s="46">
        <v>7.0</v>
      </c>
      <c r="BQ612" s="47">
        <v>1.25</v>
      </c>
      <c r="BR612" s="46">
        <f t="shared" si="59"/>
        <v>285</v>
      </c>
      <c r="BS612" s="46">
        <f t="shared" si="60"/>
        <v>259</v>
      </c>
      <c r="BT612" s="46" t="s">
        <v>156</v>
      </c>
      <c r="BU612" s="281"/>
      <c r="BV612" s="282"/>
      <c r="BW612" s="282"/>
      <c r="BX612" s="283"/>
      <c r="BY612" s="282"/>
      <c r="BZ612" s="282"/>
      <c r="CA612" s="282"/>
      <c r="CB612" s="62"/>
      <c r="CC612" s="59"/>
    </row>
    <row r="613" ht="30.0" customHeight="1">
      <c r="A613" s="46" t="s">
        <v>5180</v>
      </c>
      <c r="B613" s="286" t="s">
        <v>5181</v>
      </c>
      <c r="C613" s="52"/>
      <c r="D613" s="46">
        <v>50.0</v>
      </c>
      <c r="E613" s="300" t="s">
        <v>5182</v>
      </c>
      <c r="F613" s="301" t="s">
        <v>5183</v>
      </c>
      <c r="G613" s="158" t="s">
        <v>5184</v>
      </c>
      <c r="H613" s="33">
        <v>3200.0</v>
      </c>
      <c r="I613" s="34">
        <v>0.35</v>
      </c>
      <c r="J613" s="35">
        <f t="shared" si="112"/>
        <v>2080</v>
      </c>
      <c r="K613" s="58" t="s">
        <v>5185</v>
      </c>
      <c r="L613" s="37" t="s">
        <v>5186</v>
      </c>
      <c r="M613" s="37" t="s">
        <v>5186</v>
      </c>
      <c r="N613" s="37" t="s">
        <v>5090</v>
      </c>
      <c r="O613" s="37">
        <v>550.0</v>
      </c>
      <c r="P613" s="37">
        <v>300.0</v>
      </c>
      <c r="Q613" s="37">
        <v>100.0</v>
      </c>
      <c r="R613" s="37">
        <v>200.0</v>
      </c>
      <c r="S613" s="280" t="s">
        <v>5187</v>
      </c>
      <c r="T613" s="280" t="s">
        <v>5188</v>
      </c>
      <c r="U613" s="37" t="s">
        <v>205</v>
      </c>
      <c r="V613" s="37" t="s">
        <v>205</v>
      </c>
      <c r="W613" s="38" t="s">
        <v>589</v>
      </c>
      <c r="X613" s="37">
        <v>765.0</v>
      </c>
      <c r="Y613" s="295" t="s">
        <v>91</v>
      </c>
      <c r="Z613" s="38">
        <v>1.6</v>
      </c>
      <c r="AA613" s="37" t="s">
        <v>1941</v>
      </c>
      <c r="AB613" s="38" t="s">
        <v>93</v>
      </c>
      <c r="AC613" s="107" t="str">
        <f t="shared" si="97"/>
        <v>https://getfile.dokpub.com/yandex/get/https://disk.yandex.ru/d/XTbvsDpg1kZGuA/1.jpg, https://getfile.dokpub.com/yandex/get/https://disk.yandex.ru/d/XTbvsDpg1kZGuA/2.jpg, https://getfile.dokpub.com/yandex/get/https://disk.yandex.ru/d/XTbvsDpg1kZGuA/3.jpg, https://getfile.dokpub.com/yandex/get/https://disk.yandex.ru/d/XTbvsDpg1kZGuA/4.jpg, https://getfile.dokpub.com/yandex/get/https://disk.yandex.ru/d/XTbvsDpg1kZGuA/5.jpg</v>
      </c>
      <c r="AD613" s="38" t="s">
        <v>95</v>
      </c>
      <c r="AE613" s="280" t="s">
        <v>5189</v>
      </c>
      <c r="AF613" s="163"/>
      <c r="AG613" s="38" t="s">
        <v>98</v>
      </c>
      <c r="AH613" s="38" t="s">
        <v>99</v>
      </c>
      <c r="AI613" s="44" t="s">
        <v>100</v>
      </c>
      <c r="AJ613" s="44">
        <v>0.0</v>
      </c>
      <c r="AK613" s="63" t="str">
        <f t="shared" si="94"/>
        <v>https://getfile.dokpub.com/yandex/get/https://disk.yandex.ru/d/I471o9JeTi8qsQ/v1.mp4</v>
      </c>
      <c r="AL613" s="46" t="s">
        <v>102</v>
      </c>
      <c r="AM613" s="46" t="s">
        <v>103</v>
      </c>
      <c r="AN613" s="46" t="s">
        <v>104</v>
      </c>
      <c r="AO613" s="46" t="s">
        <v>105</v>
      </c>
      <c r="AP613" s="46" t="s">
        <v>106</v>
      </c>
      <c r="AQ613" s="46">
        <f t="shared" si="48"/>
        <v>2080</v>
      </c>
      <c r="AR613" s="47">
        <f t="shared" si="49"/>
        <v>0.35</v>
      </c>
      <c r="AS613" s="46" t="s">
        <v>107</v>
      </c>
      <c r="AT613" s="46" t="s">
        <v>108</v>
      </c>
      <c r="AU613" s="46" t="s">
        <v>109</v>
      </c>
      <c r="AV613" s="46" t="s">
        <v>110</v>
      </c>
      <c r="AW613" s="46" t="s">
        <v>111</v>
      </c>
      <c r="AX613" s="48" t="s">
        <v>112</v>
      </c>
      <c r="AY613" s="49">
        <v>180.0</v>
      </c>
      <c r="AZ613" s="49">
        <v>253.0</v>
      </c>
      <c r="BA613" s="289">
        <v>617.0</v>
      </c>
      <c r="BB613" s="263">
        <v>30.0</v>
      </c>
      <c r="BC613" s="263">
        <v>80.0</v>
      </c>
      <c r="BD613" s="51">
        <v>0.2</v>
      </c>
      <c r="BE613" s="58">
        <f t="shared" si="113"/>
        <v>416</v>
      </c>
      <c r="BF613" s="296"/>
      <c r="BG613" s="102">
        <f t="shared" si="114"/>
        <v>757</v>
      </c>
      <c r="BH613" s="53">
        <f t="shared" si="52"/>
        <v>684</v>
      </c>
      <c r="BI613" s="297">
        <f t="shared" si="115"/>
        <v>0.3639423077</v>
      </c>
      <c r="BJ613" s="47">
        <f t="shared" si="54"/>
        <v>0.3288461538</v>
      </c>
      <c r="BK613" s="55">
        <f t="shared" si="55"/>
        <v>0.35</v>
      </c>
      <c r="BL613" s="56">
        <f t="shared" si="56"/>
        <v>2083</v>
      </c>
      <c r="BM613" s="57">
        <f t="shared" si="57"/>
        <v>0.329524724</v>
      </c>
      <c r="BN613" s="46">
        <f t="shared" si="58"/>
        <v>6</v>
      </c>
      <c r="BO613" s="46">
        <v>25.0</v>
      </c>
      <c r="BP613" s="46">
        <v>7.0</v>
      </c>
      <c r="BQ613" s="47">
        <v>1.25</v>
      </c>
      <c r="BR613" s="46">
        <f t="shared" si="59"/>
        <v>75</v>
      </c>
      <c r="BS613" s="46">
        <f t="shared" si="60"/>
        <v>178</v>
      </c>
      <c r="BT613" s="302" t="s">
        <v>5190</v>
      </c>
      <c r="BU613" s="281"/>
      <c r="BV613" s="282"/>
      <c r="BW613" s="282"/>
      <c r="BX613" s="283"/>
      <c r="BY613" s="282"/>
      <c r="BZ613" s="282"/>
      <c r="CA613" s="282"/>
      <c r="CB613" s="62"/>
      <c r="CC613" s="59"/>
    </row>
    <row r="614" ht="30.0" customHeight="1">
      <c r="A614" s="303">
        <v>45324.0</v>
      </c>
      <c r="B614" s="236" t="s">
        <v>5191</v>
      </c>
      <c r="C614" s="28"/>
      <c r="D614" s="29">
        <f t="shared" ref="D614:D635" si="119">IF(C614="",50,0)</f>
        <v>50</v>
      </c>
      <c r="E614" s="30" t="s">
        <v>5192</v>
      </c>
      <c r="F614" s="104" t="s">
        <v>5193</v>
      </c>
      <c r="G614" s="304" t="s">
        <v>5194</v>
      </c>
      <c r="H614" s="33">
        <v>820.0</v>
      </c>
      <c r="I614" s="34">
        <v>0.36</v>
      </c>
      <c r="J614" s="35">
        <f t="shared" si="112"/>
        <v>525</v>
      </c>
      <c r="K614" s="22" t="s">
        <v>5195</v>
      </c>
      <c r="L614" s="36" t="s">
        <v>84</v>
      </c>
      <c r="M614" s="37" t="s">
        <v>5186</v>
      </c>
      <c r="N614" s="37" t="s">
        <v>85</v>
      </c>
      <c r="O614" s="38">
        <v>115.0</v>
      </c>
      <c r="P614" s="38">
        <v>150.0</v>
      </c>
      <c r="Q614" s="38">
        <v>50.0</v>
      </c>
      <c r="R614" s="38">
        <v>120.0</v>
      </c>
      <c r="S614" s="43" t="s">
        <v>5196</v>
      </c>
      <c r="T614" s="70" t="s">
        <v>5197</v>
      </c>
      <c r="U614" s="38" t="s">
        <v>5198</v>
      </c>
      <c r="V614" s="38" t="s">
        <v>89</v>
      </c>
      <c r="W614" s="38" t="s">
        <v>491</v>
      </c>
      <c r="X614" s="38">
        <v>395.0</v>
      </c>
      <c r="Y614" s="40" t="s">
        <v>91</v>
      </c>
      <c r="Z614" s="40" t="s">
        <v>1940</v>
      </c>
      <c r="AA614" s="38" t="s">
        <v>92</v>
      </c>
      <c r="AB614" s="38" t="s">
        <v>93</v>
      </c>
      <c r="AC614" s="107" t="str">
        <f t="shared" si="97"/>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AD614" s="38" t="s">
        <v>95</v>
      </c>
      <c r="AE614" s="46"/>
      <c r="AF614" s="38"/>
      <c r="AG614" s="38" t="s">
        <v>98</v>
      </c>
      <c r="AH614" s="38" t="s">
        <v>99</v>
      </c>
      <c r="AI614" s="44" t="s">
        <v>100</v>
      </c>
      <c r="AJ614" s="44">
        <v>0.0</v>
      </c>
      <c r="AK614" s="45"/>
      <c r="AL614" s="46" t="s">
        <v>102</v>
      </c>
      <c r="AM614" s="46" t="s">
        <v>103</v>
      </c>
      <c r="AN614" s="46" t="s">
        <v>104</v>
      </c>
      <c r="AO614" s="46" t="s">
        <v>105</v>
      </c>
      <c r="AP614" s="46" t="s">
        <v>106</v>
      </c>
      <c r="AQ614" s="46">
        <f t="shared" si="48"/>
        <v>583</v>
      </c>
      <c r="AR614" s="47">
        <f t="shared" si="49"/>
        <v>0.29</v>
      </c>
      <c r="AS614" s="46" t="s">
        <v>107</v>
      </c>
      <c r="AT614" s="46" t="s">
        <v>108</v>
      </c>
      <c r="AU614" s="46" t="s">
        <v>109</v>
      </c>
      <c r="AV614" s="46" t="s">
        <v>110</v>
      </c>
      <c r="AW614" s="46" t="s">
        <v>111</v>
      </c>
      <c r="AX614" s="48" t="s">
        <v>112</v>
      </c>
      <c r="AY614" s="49">
        <v>85.0</v>
      </c>
      <c r="AZ614" s="49">
        <v>142.0</v>
      </c>
      <c r="BA614" s="257">
        <v>126.0</v>
      </c>
      <c r="BB614" s="123">
        <v>10.0</v>
      </c>
      <c r="BC614" s="123">
        <v>10.0</v>
      </c>
      <c r="BD614" s="51">
        <v>0.2</v>
      </c>
      <c r="BE614" s="123">
        <f t="shared" si="113"/>
        <v>105</v>
      </c>
      <c r="BF614" s="147"/>
      <c r="BG614" s="148">
        <f t="shared" si="114"/>
        <v>189</v>
      </c>
      <c r="BH614" s="53">
        <f t="shared" si="52"/>
        <v>132</v>
      </c>
      <c r="BI614" s="222">
        <f t="shared" si="115"/>
        <v>0.36</v>
      </c>
      <c r="BJ614" s="47">
        <f t="shared" si="54"/>
        <v>0.2514285714</v>
      </c>
      <c r="BK614" s="55">
        <f t="shared" si="55"/>
        <v>0.29</v>
      </c>
      <c r="BL614" s="56">
        <f t="shared" si="56"/>
        <v>586</v>
      </c>
      <c r="BM614" s="57">
        <f t="shared" si="57"/>
        <v>0.3085324232</v>
      </c>
      <c r="BN614" s="46">
        <f t="shared" si="58"/>
        <v>0.9</v>
      </c>
      <c r="BO614" s="46">
        <v>25.0</v>
      </c>
      <c r="BP614" s="46">
        <v>7.0</v>
      </c>
      <c r="BQ614" s="47">
        <v>1.25</v>
      </c>
      <c r="BR614" s="46">
        <f t="shared" si="59"/>
        <v>31.25</v>
      </c>
      <c r="BS614" s="46">
        <f t="shared" si="60"/>
        <v>110.75</v>
      </c>
      <c r="BT614" s="46" t="s">
        <v>113</v>
      </c>
      <c r="BU614" s="305"/>
      <c r="BV614" s="306" t="s">
        <v>5199</v>
      </c>
      <c r="BW614" s="59"/>
      <c r="BX614" s="60"/>
      <c r="BY614" s="61" t="str">
        <f t="shared" ref="BY614:BY635" si="120">"https://getfile.dokpub.com/yandex/get/"&amp;S614&amp;"/1.jpg"&amp;", "&amp;"https://getfile.dokpub.com/yandex/get/"&amp;S614&amp;"/2.jpg"&amp;", "&amp;"https://getfile.dokpub.com/yandex/get/"&amp;S614&amp;"/3.jpg"&amp;", "&amp;"https://getfile.dokpub.com/yandex/get/"&amp;S614&amp;"/4.jpg"&amp;", "&amp;"https://getfile.dokpub.com/yandex/get/"&amp;S614&amp;"/5.jpg"</f>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BZ614" s="66" t="s">
        <v>3101</v>
      </c>
      <c r="CA614" s="59" t="s">
        <v>5200</v>
      </c>
      <c r="CB614" s="62"/>
      <c r="CC614" s="59"/>
    </row>
    <row r="615" ht="30.0" customHeight="1">
      <c r="A615" s="303">
        <v>45324.0</v>
      </c>
      <c r="B615" s="236" t="s">
        <v>5201</v>
      </c>
      <c r="C615" s="28"/>
      <c r="D615" s="29">
        <f t="shared" si="119"/>
        <v>50</v>
      </c>
      <c r="E615" s="30" t="s">
        <v>5202</v>
      </c>
      <c r="F615" s="104" t="s">
        <v>5203</v>
      </c>
      <c r="G615" s="304" t="s">
        <v>5204</v>
      </c>
      <c r="H615" s="33">
        <v>1220.0</v>
      </c>
      <c r="I615" s="34">
        <v>0.36</v>
      </c>
      <c r="J615" s="35">
        <f t="shared" si="112"/>
        <v>781</v>
      </c>
      <c r="K615" s="22" t="s">
        <v>5205</v>
      </c>
      <c r="L615" s="36" t="s">
        <v>84</v>
      </c>
      <c r="M615" s="37" t="s">
        <v>5186</v>
      </c>
      <c r="N615" s="37" t="s">
        <v>85</v>
      </c>
      <c r="O615" s="38">
        <v>240.0</v>
      </c>
      <c r="P615" s="38">
        <v>160.0</v>
      </c>
      <c r="Q615" s="38">
        <v>120.0</v>
      </c>
      <c r="R615" s="38">
        <v>180.0</v>
      </c>
      <c r="S615" s="43" t="s">
        <v>5206</v>
      </c>
      <c r="T615" s="70" t="s">
        <v>5197</v>
      </c>
      <c r="U615" s="38" t="s">
        <v>5198</v>
      </c>
      <c r="V615" s="38" t="s">
        <v>89</v>
      </c>
      <c r="W615" s="38" t="s">
        <v>491</v>
      </c>
      <c r="X615" s="38">
        <v>395.0</v>
      </c>
      <c r="Y615" s="40" t="s">
        <v>91</v>
      </c>
      <c r="Z615" s="38" t="s">
        <v>1952</v>
      </c>
      <c r="AA615" s="38" t="s">
        <v>92</v>
      </c>
      <c r="AB615" s="38" t="s">
        <v>93</v>
      </c>
      <c r="AC615" s="107" t="str">
        <f t="shared" si="97"/>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AD615" s="38" t="s">
        <v>95</v>
      </c>
      <c r="AE615" s="46"/>
      <c r="AF615" s="38"/>
      <c r="AG615" s="38" t="s">
        <v>98</v>
      </c>
      <c r="AH615" s="38" t="s">
        <v>99</v>
      </c>
      <c r="AI615" s="44" t="s">
        <v>100</v>
      </c>
      <c r="AJ615" s="44">
        <v>0.0</v>
      </c>
      <c r="AK615" s="45"/>
      <c r="AL615" s="46" t="s">
        <v>102</v>
      </c>
      <c r="AM615" s="46" t="s">
        <v>103</v>
      </c>
      <c r="AN615" s="46" t="s">
        <v>104</v>
      </c>
      <c r="AO615" s="46" t="s">
        <v>105</v>
      </c>
      <c r="AP615" s="46" t="s">
        <v>106</v>
      </c>
      <c r="AQ615" s="46">
        <f t="shared" si="48"/>
        <v>879</v>
      </c>
      <c r="AR615" s="47">
        <f t="shared" si="49"/>
        <v>0.28</v>
      </c>
      <c r="AS615" s="46" t="s">
        <v>107</v>
      </c>
      <c r="AT615" s="46" t="s">
        <v>108</v>
      </c>
      <c r="AU615" s="46" t="s">
        <v>109</v>
      </c>
      <c r="AV615" s="46" t="s">
        <v>110</v>
      </c>
      <c r="AW615" s="46" t="s">
        <v>111</v>
      </c>
      <c r="AX615" s="48" t="s">
        <v>112</v>
      </c>
      <c r="AY615" s="49">
        <v>101.0</v>
      </c>
      <c r="AZ615" s="49">
        <v>161.0</v>
      </c>
      <c r="BA615" s="126">
        <f>BA614*2</f>
        <v>252</v>
      </c>
      <c r="BB615" s="127">
        <v>10.0</v>
      </c>
      <c r="BC615" s="127">
        <v>10.0</v>
      </c>
      <c r="BD615" s="51">
        <v>0.2</v>
      </c>
      <c r="BE615" s="127">
        <f t="shared" si="113"/>
        <v>156.2</v>
      </c>
      <c r="BF615" s="150"/>
      <c r="BG615" s="151">
        <f t="shared" si="114"/>
        <v>251.8</v>
      </c>
      <c r="BH615" s="53">
        <f t="shared" si="52"/>
        <v>191.8</v>
      </c>
      <c r="BI615" s="153">
        <f t="shared" si="115"/>
        <v>0.3224071703</v>
      </c>
      <c r="BJ615" s="47">
        <f t="shared" si="54"/>
        <v>0.2455825864</v>
      </c>
      <c r="BK615" s="55">
        <f t="shared" si="55"/>
        <v>0.28</v>
      </c>
      <c r="BL615" s="56">
        <f t="shared" si="56"/>
        <v>879</v>
      </c>
      <c r="BM615" s="57">
        <f t="shared" si="57"/>
        <v>0.3073947668</v>
      </c>
      <c r="BN615" s="46">
        <f t="shared" si="58"/>
        <v>3.456</v>
      </c>
      <c r="BO615" s="46">
        <v>25.0</v>
      </c>
      <c r="BP615" s="46">
        <v>7.0</v>
      </c>
      <c r="BQ615" s="47">
        <v>1.25</v>
      </c>
      <c r="BR615" s="46">
        <f t="shared" si="59"/>
        <v>57.5</v>
      </c>
      <c r="BS615" s="46">
        <f t="shared" si="60"/>
        <v>103.5</v>
      </c>
      <c r="BT615" s="46" t="s">
        <v>122</v>
      </c>
      <c r="BU615" s="65"/>
      <c r="BV615" s="59"/>
      <c r="BW615" s="59"/>
      <c r="BX615" s="60"/>
      <c r="BY615" s="61" t="str">
        <f t="shared" si="120"/>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BZ615" s="66" t="s">
        <v>3109</v>
      </c>
      <c r="CA615" s="59" t="s">
        <v>3110</v>
      </c>
      <c r="CB615" s="62"/>
      <c r="CC615" s="59"/>
    </row>
    <row r="616" ht="30.0" customHeight="1">
      <c r="A616" s="303">
        <v>45324.0</v>
      </c>
      <c r="B616" s="157" t="s">
        <v>5207</v>
      </c>
      <c r="C616" s="68"/>
      <c r="D616" s="29">
        <f t="shared" si="119"/>
        <v>50</v>
      </c>
      <c r="E616" s="30" t="s">
        <v>5208</v>
      </c>
      <c r="F616" s="104" t="s">
        <v>5209</v>
      </c>
      <c r="G616" s="304" t="s">
        <v>5210</v>
      </c>
      <c r="H616" s="33">
        <v>1600.0</v>
      </c>
      <c r="I616" s="34">
        <v>0.35</v>
      </c>
      <c r="J616" s="35">
        <f t="shared" si="112"/>
        <v>1040</v>
      </c>
      <c r="K616" s="22" t="s">
        <v>5211</v>
      </c>
      <c r="L616" s="36" t="s">
        <v>84</v>
      </c>
      <c r="M616" s="37" t="s">
        <v>5186</v>
      </c>
      <c r="N616" s="37" t="s">
        <v>85</v>
      </c>
      <c r="O616" s="38">
        <v>330.0</v>
      </c>
      <c r="P616" s="38">
        <v>170.0</v>
      </c>
      <c r="Q616" s="38">
        <v>120.0</v>
      </c>
      <c r="R616" s="38">
        <v>220.0</v>
      </c>
      <c r="S616" s="43" t="s">
        <v>5212</v>
      </c>
      <c r="T616" s="70" t="s">
        <v>5197</v>
      </c>
      <c r="U616" s="38" t="s">
        <v>5198</v>
      </c>
      <c r="V616" s="38" t="s">
        <v>89</v>
      </c>
      <c r="W616" s="38" t="s">
        <v>491</v>
      </c>
      <c r="X616" s="38">
        <v>395.0</v>
      </c>
      <c r="Y616" s="40" t="s">
        <v>91</v>
      </c>
      <c r="Z616" s="40">
        <v>1.45</v>
      </c>
      <c r="AA616" s="38" t="s">
        <v>92</v>
      </c>
      <c r="AB616" s="38" t="s">
        <v>93</v>
      </c>
      <c r="AC616" s="107" t="str">
        <f t="shared" si="97"/>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AD616" s="38" t="s">
        <v>95</v>
      </c>
      <c r="AE616" s="46"/>
      <c r="AF616" s="38"/>
      <c r="AG616" s="38" t="s">
        <v>98</v>
      </c>
      <c r="AH616" s="38" t="s">
        <v>99</v>
      </c>
      <c r="AI616" s="44" t="s">
        <v>100</v>
      </c>
      <c r="AJ616" s="44">
        <v>0.0</v>
      </c>
      <c r="AK616" s="45"/>
      <c r="AL616" s="46" t="s">
        <v>102</v>
      </c>
      <c r="AM616" s="46" t="s">
        <v>103</v>
      </c>
      <c r="AN616" s="46" t="s">
        <v>104</v>
      </c>
      <c r="AO616" s="46" t="s">
        <v>105</v>
      </c>
      <c r="AP616" s="46" t="s">
        <v>106</v>
      </c>
      <c r="AQ616" s="46">
        <f t="shared" si="48"/>
        <v>1184</v>
      </c>
      <c r="AR616" s="47">
        <f t="shared" si="49"/>
        <v>0.26</v>
      </c>
      <c r="AS616" s="46" t="s">
        <v>107</v>
      </c>
      <c r="AT616" s="46" t="s">
        <v>108</v>
      </c>
      <c r="AU616" s="46" t="s">
        <v>109</v>
      </c>
      <c r="AV616" s="46" t="s">
        <v>110</v>
      </c>
      <c r="AW616" s="46" t="s">
        <v>111</v>
      </c>
      <c r="AX616" s="48" t="s">
        <v>112</v>
      </c>
      <c r="AY616" s="49">
        <v>122.0</v>
      </c>
      <c r="AZ616" s="49">
        <v>186.0</v>
      </c>
      <c r="BA616" s="126">
        <f>BA614*3</f>
        <v>378</v>
      </c>
      <c r="BB616" s="127">
        <v>15.0</v>
      </c>
      <c r="BC616" s="127">
        <v>15.0</v>
      </c>
      <c r="BD616" s="51">
        <v>0.2</v>
      </c>
      <c r="BE616" s="127">
        <f t="shared" si="113"/>
        <v>208</v>
      </c>
      <c r="BF616" s="150"/>
      <c r="BG616" s="151">
        <f t="shared" si="114"/>
        <v>302</v>
      </c>
      <c r="BH616" s="53">
        <f t="shared" si="52"/>
        <v>238</v>
      </c>
      <c r="BI616" s="153">
        <f t="shared" si="115"/>
        <v>0.2903846154</v>
      </c>
      <c r="BJ616" s="47">
        <f t="shared" si="54"/>
        <v>0.2288461538</v>
      </c>
      <c r="BK616" s="55">
        <f t="shared" si="55"/>
        <v>0.26</v>
      </c>
      <c r="BL616" s="56">
        <f t="shared" si="56"/>
        <v>1197</v>
      </c>
      <c r="BM616" s="57">
        <f t="shared" si="57"/>
        <v>0.3037593985</v>
      </c>
      <c r="BN616" s="46">
        <f t="shared" si="58"/>
        <v>4.488</v>
      </c>
      <c r="BO616" s="46">
        <v>25.0</v>
      </c>
      <c r="BP616" s="46">
        <v>7.0</v>
      </c>
      <c r="BQ616" s="47">
        <v>1.25</v>
      </c>
      <c r="BR616" s="46">
        <f t="shared" si="59"/>
        <v>66.25</v>
      </c>
      <c r="BS616" s="46">
        <f t="shared" si="60"/>
        <v>119.75</v>
      </c>
      <c r="BT616" s="46" t="s">
        <v>131</v>
      </c>
      <c r="BU616" s="65"/>
      <c r="BV616" s="59"/>
      <c r="BW616" s="59"/>
      <c r="BX616" s="60"/>
      <c r="BY616" s="61" t="str">
        <f t="shared" si="120"/>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BZ616" s="66" t="s">
        <v>3117</v>
      </c>
      <c r="CA616" s="59" t="s">
        <v>3118</v>
      </c>
      <c r="CB616" s="62"/>
      <c r="CC616" s="59"/>
    </row>
    <row r="617" ht="30.0" customHeight="1">
      <c r="A617" s="303">
        <v>45324.0</v>
      </c>
      <c r="B617" s="157" t="s">
        <v>5213</v>
      </c>
      <c r="C617" s="68"/>
      <c r="D617" s="29">
        <f t="shared" si="119"/>
        <v>50</v>
      </c>
      <c r="E617" s="30" t="s">
        <v>5214</v>
      </c>
      <c r="F617" s="104" t="s">
        <v>5215</v>
      </c>
      <c r="G617" s="304" t="s">
        <v>5216</v>
      </c>
      <c r="H617" s="33">
        <v>2900.0</v>
      </c>
      <c r="I617" s="34">
        <v>0.32999999999999996</v>
      </c>
      <c r="J617" s="35">
        <f t="shared" si="112"/>
        <v>1943</v>
      </c>
      <c r="K617" s="22" t="s">
        <v>5217</v>
      </c>
      <c r="L617" s="36" t="s">
        <v>84</v>
      </c>
      <c r="M617" s="37" t="s">
        <v>5186</v>
      </c>
      <c r="N617" s="37" t="s">
        <v>85</v>
      </c>
      <c r="O617" s="38">
        <v>640.0</v>
      </c>
      <c r="P617" s="38">
        <v>210.0</v>
      </c>
      <c r="Q617" s="38">
        <v>170.0</v>
      </c>
      <c r="R617" s="38">
        <v>240.0</v>
      </c>
      <c r="S617" s="43" t="s">
        <v>5218</v>
      </c>
      <c r="T617" s="70" t="s">
        <v>5197</v>
      </c>
      <c r="U617" s="38" t="s">
        <v>5198</v>
      </c>
      <c r="V617" s="38" t="s">
        <v>89</v>
      </c>
      <c r="W617" s="38" t="s">
        <v>491</v>
      </c>
      <c r="X617" s="38">
        <v>395.0</v>
      </c>
      <c r="Y617" s="40">
        <v>1.0</v>
      </c>
      <c r="Z617" s="40">
        <v>1.45</v>
      </c>
      <c r="AA617" s="38" t="s">
        <v>92</v>
      </c>
      <c r="AB617" s="38" t="s">
        <v>93</v>
      </c>
      <c r="AC617" s="107" t="str">
        <f t="shared" si="97"/>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AD617" s="38" t="s">
        <v>95</v>
      </c>
      <c r="AE617" s="46"/>
      <c r="AF617" s="38"/>
      <c r="AG617" s="38" t="s">
        <v>98</v>
      </c>
      <c r="AH617" s="38" t="s">
        <v>99</v>
      </c>
      <c r="AI617" s="44" t="s">
        <v>100</v>
      </c>
      <c r="AJ617" s="44">
        <v>0.0</v>
      </c>
      <c r="AK617" s="45"/>
      <c r="AL617" s="46" t="s">
        <v>102</v>
      </c>
      <c r="AM617" s="46" t="s">
        <v>103</v>
      </c>
      <c r="AN617" s="46" t="s">
        <v>104</v>
      </c>
      <c r="AO617" s="46" t="s">
        <v>105</v>
      </c>
      <c r="AP617" s="46" t="s">
        <v>106</v>
      </c>
      <c r="AQ617" s="46">
        <f t="shared" si="48"/>
        <v>2175</v>
      </c>
      <c r="AR617" s="47">
        <f t="shared" si="49"/>
        <v>0.25</v>
      </c>
      <c r="AS617" s="46" t="s">
        <v>107</v>
      </c>
      <c r="AT617" s="46" t="s">
        <v>108</v>
      </c>
      <c r="AU617" s="46" t="s">
        <v>109</v>
      </c>
      <c r="AV617" s="46" t="s">
        <v>110</v>
      </c>
      <c r="AW617" s="46" t="s">
        <v>111</v>
      </c>
      <c r="AX617" s="48" t="s">
        <v>112</v>
      </c>
      <c r="AY617" s="49">
        <v>202.0</v>
      </c>
      <c r="AZ617" s="49">
        <v>287.0</v>
      </c>
      <c r="BA617" s="126">
        <f>BA616*2</f>
        <v>756</v>
      </c>
      <c r="BB617" s="127">
        <v>20.0</v>
      </c>
      <c r="BC617" s="127">
        <v>20.0</v>
      </c>
      <c r="BD617" s="51">
        <v>0.2</v>
      </c>
      <c r="BE617" s="127">
        <f t="shared" si="113"/>
        <v>388.6</v>
      </c>
      <c r="BF617" s="150"/>
      <c r="BG617" s="151">
        <f t="shared" si="114"/>
        <v>556.4</v>
      </c>
      <c r="BH617" s="53">
        <f t="shared" si="52"/>
        <v>471.4</v>
      </c>
      <c r="BI617" s="153">
        <f t="shared" si="115"/>
        <v>0.286361297</v>
      </c>
      <c r="BJ617" s="47">
        <f t="shared" si="54"/>
        <v>0.2426145136</v>
      </c>
      <c r="BK617" s="55">
        <f t="shared" si="55"/>
        <v>0.25</v>
      </c>
      <c r="BL617" s="56">
        <f t="shared" si="56"/>
        <v>2196</v>
      </c>
      <c r="BM617" s="57">
        <f t="shared" si="57"/>
        <v>0.3068306011</v>
      </c>
      <c r="BN617" s="46">
        <f t="shared" si="58"/>
        <v>8.568</v>
      </c>
      <c r="BO617" s="46">
        <v>25.0</v>
      </c>
      <c r="BP617" s="46">
        <v>7.0</v>
      </c>
      <c r="BQ617" s="47">
        <v>1.25</v>
      </c>
      <c r="BR617" s="46">
        <f t="shared" si="59"/>
        <v>101.25</v>
      </c>
      <c r="BS617" s="46">
        <f t="shared" si="60"/>
        <v>185.75</v>
      </c>
      <c r="BT617" s="46" t="s">
        <v>139</v>
      </c>
      <c r="BU617" s="65"/>
      <c r="BV617" s="59"/>
      <c r="BW617" s="59"/>
      <c r="BX617" s="60"/>
      <c r="BY617" s="61" t="str">
        <f t="shared" si="120"/>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BZ617" s="66" t="s">
        <v>3125</v>
      </c>
      <c r="CA617" s="59" t="s">
        <v>3126</v>
      </c>
      <c r="CB617" s="62"/>
      <c r="CC617" s="59"/>
    </row>
    <row r="618" ht="30.0" customHeight="1">
      <c r="A618" s="303">
        <v>45324.0</v>
      </c>
      <c r="B618" s="157" t="s">
        <v>5219</v>
      </c>
      <c r="C618" s="68"/>
      <c r="D618" s="29">
        <f t="shared" si="119"/>
        <v>50</v>
      </c>
      <c r="E618" s="30" t="s">
        <v>5220</v>
      </c>
      <c r="F618" s="104" t="s">
        <v>5221</v>
      </c>
      <c r="G618" s="304" t="s">
        <v>5222</v>
      </c>
      <c r="H618" s="33">
        <v>4300.0</v>
      </c>
      <c r="I618" s="34">
        <v>0.31999999999999995</v>
      </c>
      <c r="J618" s="35">
        <f t="shared" si="112"/>
        <v>2924</v>
      </c>
      <c r="K618" s="22" t="s">
        <v>5223</v>
      </c>
      <c r="L618" s="36" t="s">
        <v>84</v>
      </c>
      <c r="M618" s="37" t="s">
        <v>5186</v>
      </c>
      <c r="N618" s="37" t="s">
        <v>85</v>
      </c>
      <c r="O618" s="38">
        <v>965.0</v>
      </c>
      <c r="P618" s="38">
        <v>240.0</v>
      </c>
      <c r="Q618" s="38">
        <v>200.0</v>
      </c>
      <c r="R618" s="38">
        <v>320.0</v>
      </c>
      <c r="S618" s="43" t="s">
        <v>5224</v>
      </c>
      <c r="T618" s="70" t="s">
        <v>5197</v>
      </c>
      <c r="U618" s="38" t="s">
        <v>5198</v>
      </c>
      <c r="V618" s="38" t="s">
        <v>89</v>
      </c>
      <c r="W618" s="38" t="s">
        <v>491</v>
      </c>
      <c r="X618" s="38">
        <v>395.0</v>
      </c>
      <c r="Y618" s="40">
        <v>1.5</v>
      </c>
      <c r="Z618" s="40">
        <v>1.45</v>
      </c>
      <c r="AA618" s="38" t="s">
        <v>92</v>
      </c>
      <c r="AB618" s="38" t="s">
        <v>93</v>
      </c>
      <c r="AC618" s="107" t="str">
        <f t="shared" si="97"/>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AD618" s="38" t="s">
        <v>95</v>
      </c>
      <c r="AE618" s="46"/>
      <c r="AF618" s="38"/>
      <c r="AG618" s="38" t="s">
        <v>98</v>
      </c>
      <c r="AH618" s="38" t="s">
        <v>99</v>
      </c>
      <c r="AI618" s="44" t="s">
        <v>100</v>
      </c>
      <c r="AJ618" s="44">
        <v>0.0</v>
      </c>
      <c r="AK618" s="45"/>
      <c r="AL618" s="46" t="s">
        <v>102</v>
      </c>
      <c r="AM618" s="46" t="s">
        <v>103</v>
      </c>
      <c r="AN618" s="46" t="s">
        <v>104</v>
      </c>
      <c r="AO618" s="46" t="s">
        <v>105</v>
      </c>
      <c r="AP618" s="46" t="s">
        <v>106</v>
      </c>
      <c r="AQ618" s="46">
        <f t="shared" si="48"/>
        <v>3268</v>
      </c>
      <c r="AR618" s="47">
        <f t="shared" si="49"/>
        <v>0.24</v>
      </c>
      <c r="AS618" s="46" t="s">
        <v>107</v>
      </c>
      <c r="AT618" s="46" t="s">
        <v>108</v>
      </c>
      <c r="AU618" s="46" t="s">
        <v>109</v>
      </c>
      <c r="AV618" s="46" t="s">
        <v>110</v>
      </c>
      <c r="AW618" s="46" t="s">
        <v>111</v>
      </c>
      <c r="AX618" s="48" t="s">
        <v>112</v>
      </c>
      <c r="AY618" s="49">
        <v>305.0</v>
      </c>
      <c r="AZ618" s="49">
        <v>421.0</v>
      </c>
      <c r="BA618" s="126">
        <f>BA616*3</f>
        <v>1134</v>
      </c>
      <c r="BB618" s="127">
        <v>30.0</v>
      </c>
      <c r="BC618" s="127">
        <v>30.0</v>
      </c>
      <c r="BD618" s="51">
        <v>0.2</v>
      </c>
      <c r="BE618" s="127">
        <f t="shared" si="113"/>
        <v>584.8</v>
      </c>
      <c r="BF618" s="150"/>
      <c r="BG618" s="151">
        <f t="shared" si="114"/>
        <v>840.2</v>
      </c>
      <c r="BH618" s="53">
        <f t="shared" si="52"/>
        <v>724.2</v>
      </c>
      <c r="BI618" s="153">
        <f t="shared" si="115"/>
        <v>0.2873461012</v>
      </c>
      <c r="BJ618" s="47">
        <f t="shared" si="54"/>
        <v>0.2476744186</v>
      </c>
      <c r="BK618" s="55">
        <f t="shared" si="55"/>
        <v>0.24</v>
      </c>
      <c r="BL618" s="56">
        <f t="shared" si="56"/>
        <v>3283</v>
      </c>
      <c r="BM618" s="57">
        <f t="shared" si="57"/>
        <v>0.3080718855</v>
      </c>
      <c r="BN618" s="46">
        <f t="shared" si="58"/>
        <v>15.36</v>
      </c>
      <c r="BO618" s="46">
        <v>25.0</v>
      </c>
      <c r="BP618" s="46">
        <v>7.0</v>
      </c>
      <c r="BQ618" s="47">
        <v>1.25</v>
      </c>
      <c r="BR618" s="46">
        <f t="shared" si="59"/>
        <v>162.5</v>
      </c>
      <c r="BS618" s="46">
        <f t="shared" si="60"/>
        <v>258.5</v>
      </c>
      <c r="BT618" s="46" t="s">
        <v>147</v>
      </c>
      <c r="BU618" s="65"/>
      <c r="BV618" s="59"/>
      <c r="BW618" s="59"/>
      <c r="BX618" s="60"/>
      <c r="BY618" s="61" t="str">
        <f t="shared" si="120"/>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BZ618" s="66" t="s">
        <v>3133</v>
      </c>
      <c r="CA618" s="59" t="s">
        <v>3134</v>
      </c>
      <c r="CB618" s="62"/>
      <c r="CC618" s="59"/>
    </row>
    <row r="619" ht="30.0" customHeight="1">
      <c r="A619" s="303">
        <v>45324.0</v>
      </c>
      <c r="B619" s="157" t="s">
        <v>5225</v>
      </c>
      <c r="C619" s="68"/>
      <c r="D619" s="29">
        <f t="shared" si="119"/>
        <v>50</v>
      </c>
      <c r="E619" s="30" t="s">
        <v>5226</v>
      </c>
      <c r="F619" s="104" t="s">
        <v>5227</v>
      </c>
      <c r="G619" s="304" t="s">
        <v>5228</v>
      </c>
      <c r="H619" s="33">
        <v>5800.0</v>
      </c>
      <c r="I619" s="34">
        <v>0.30000000000000004</v>
      </c>
      <c r="J619" s="35">
        <f t="shared" si="112"/>
        <v>4060</v>
      </c>
      <c r="K619" s="22" t="s">
        <v>5229</v>
      </c>
      <c r="L619" s="36" t="s">
        <v>84</v>
      </c>
      <c r="M619" s="37" t="s">
        <v>5186</v>
      </c>
      <c r="N619" s="37" t="s">
        <v>85</v>
      </c>
      <c r="O619" s="38">
        <v>1600.0</v>
      </c>
      <c r="P619" s="38">
        <v>300.0</v>
      </c>
      <c r="Q619" s="38">
        <v>200.0</v>
      </c>
      <c r="R619" s="38">
        <v>500.0</v>
      </c>
      <c r="S619" s="43" t="s">
        <v>5230</v>
      </c>
      <c r="T619" s="70" t="s">
        <v>5197</v>
      </c>
      <c r="U619" s="38" t="s">
        <v>5198</v>
      </c>
      <c r="V619" s="38" t="s">
        <v>89</v>
      </c>
      <c r="W619" s="38" t="s">
        <v>491</v>
      </c>
      <c r="X619" s="38">
        <v>395.0</v>
      </c>
      <c r="Y619" s="40">
        <v>2.0</v>
      </c>
      <c r="Z619" s="40">
        <v>1.45</v>
      </c>
      <c r="AA619" s="38" t="s">
        <v>92</v>
      </c>
      <c r="AB619" s="38" t="s">
        <v>93</v>
      </c>
      <c r="AC619" s="107" t="str">
        <f t="shared" si="97"/>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AD619" s="38" t="s">
        <v>95</v>
      </c>
      <c r="AE619" s="46"/>
      <c r="AF619" s="38"/>
      <c r="AG619" s="38" t="s">
        <v>98</v>
      </c>
      <c r="AH619" s="38" t="s">
        <v>99</v>
      </c>
      <c r="AI619" s="44" t="s">
        <v>100</v>
      </c>
      <c r="AJ619" s="44">
        <v>0.0</v>
      </c>
      <c r="AK619" s="45"/>
      <c r="AL619" s="46" t="s">
        <v>102</v>
      </c>
      <c r="AM619" s="46" t="s">
        <v>103</v>
      </c>
      <c r="AN619" s="46" t="s">
        <v>104</v>
      </c>
      <c r="AO619" s="46" t="s">
        <v>105</v>
      </c>
      <c r="AP619" s="46" t="s">
        <v>106</v>
      </c>
      <c r="AQ619" s="46">
        <f t="shared" si="48"/>
        <v>4524</v>
      </c>
      <c r="AR619" s="47">
        <f t="shared" si="49"/>
        <v>0.22</v>
      </c>
      <c r="AS619" s="46" t="s">
        <v>107</v>
      </c>
      <c r="AT619" s="46" t="s">
        <v>108</v>
      </c>
      <c r="AU619" s="46" t="s">
        <v>109</v>
      </c>
      <c r="AV619" s="46" t="s">
        <v>110</v>
      </c>
      <c r="AW619" s="46" t="s">
        <v>111</v>
      </c>
      <c r="AX619" s="48" t="s">
        <v>112</v>
      </c>
      <c r="AY619" s="49">
        <v>462.0</v>
      </c>
      <c r="AZ619" s="49">
        <v>631.0</v>
      </c>
      <c r="BA619" s="126">
        <f>BA617*2</f>
        <v>1512</v>
      </c>
      <c r="BB619" s="127">
        <v>30.0</v>
      </c>
      <c r="BC619" s="127">
        <v>80.0</v>
      </c>
      <c r="BD619" s="51">
        <v>0.2</v>
      </c>
      <c r="BE619" s="127">
        <f t="shared" si="113"/>
        <v>812</v>
      </c>
      <c r="BF619" s="150"/>
      <c r="BG619" s="151">
        <f t="shared" si="114"/>
        <v>1164</v>
      </c>
      <c r="BH619" s="53">
        <f t="shared" si="52"/>
        <v>995</v>
      </c>
      <c r="BI619" s="153">
        <f t="shared" si="115"/>
        <v>0.2866995074</v>
      </c>
      <c r="BJ619" s="47">
        <f t="shared" si="54"/>
        <v>0.2450738916</v>
      </c>
      <c r="BK619" s="55">
        <f t="shared" si="55"/>
        <v>0.22</v>
      </c>
      <c r="BL619" s="56">
        <f t="shared" si="56"/>
        <v>4574</v>
      </c>
      <c r="BM619" s="57">
        <f t="shared" si="57"/>
        <v>0.3074333188</v>
      </c>
      <c r="BN619" s="46">
        <f t="shared" si="58"/>
        <v>30</v>
      </c>
      <c r="BO619" s="46">
        <v>25.0</v>
      </c>
      <c r="BP619" s="46">
        <v>7.0</v>
      </c>
      <c r="BQ619" s="47">
        <v>1.25</v>
      </c>
      <c r="BR619" s="46">
        <f t="shared" si="59"/>
        <v>285</v>
      </c>
      <c r="BS619" s="46">
        <f t="shared" si="60"/>
        <v>346</v>
      </c>
      <c r="BT619" s="46" t="s">
        <v>156</v>
      </c>
      <c r="BU619" s="65"/>
      <c r="BV619" s="59"/>
      <c r="BW619" s="59"/>
      <c r="BX619" s="60"/>
      <c r="BY619" s="61" t="str">
        <f t="shared" si="120"/>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BZ619" s="66" t="s">
        <v>3141</v>
      </c>
      <c r="CA619" s="59" t="s">
        <v>3142</v>
      </c>
      <c r="CB619" s="62"/>
      <c r="CC619" s="59"/>
    </row>
    <row r="620" ht="30.0" customHeight="1">
      <c r="A620" s="303">
        <v>45324.0</v>
      </c>
      <c r="B620" s="157" t="s">
        <v>5231</v>
      </c>
      <c r="C620" s="68"/>
      <c r="D620" s="29">
        <f t="shared" si="119"/>
        <v>50</v>
      </c>
      <c r="E620" s="30" t="s">
        <v>5232</v>
      </c>
      <c r="F620" s="140" t="s">
        <v>5233</v>
      </c>
      <c r="G620" s="304" t="s">
        <v>5234</v>
      </c>
      <c r="H620" s="33">
        <v>8700.0</v>
      </c>
      <c r="I620" s="34">
        <v>0.31000000000000005</v>
      </c>
      <c r="J620" s="35">
        <f t="shared" si="112"/>
        <v>6003</v>
      </c>
      <c r="K620" s="22" t="s">
        <v>5235</v>
      </c>
      <c r="L620" s="36" t="s">
        <v>84</v>
      </c>
      <c r="M620" s="37" t="s">
        <v>5186</v>
      </c>
      <c r="N620" s="37" t="s">
        <v>85</v>
      </c>
      <c r="O620" s="38">
        <v>2300.0</v>
      </c>
      <c r="P620" s="38">
        <v>350.0</v>
      </c>
      <c r="Q620" s="38">
        <v>250.0</v>
      </c>
      <c r="R620" s="38">
        <v>550.0</v>
      </c>
      <c r="S620" s="43" t="s">
        <v>5236</v>
      </c>
      <c r="T620" s="70" t="s">
        <v>5197</v>
      </c>
      <c r="U620" s="38" t="s">
        <v>5198</v>
      </c>
      <c r="V620" s="38" t="s">
        <v>89</v>
      </c>
      <c r="W620" s="38" t="s">
        <v>491</v>
      </c>
      <c r="X620" s="38">
        <v>395.0</v>
      </c>
      <c r="Y620" s="40">
        <v>3.0</v>
      </c>
      <c r="Z620" s="40">
        <v>1.45</v>
      </c>
      <c r="AA620" s="38" t="s">
        <v>92</v>
      </c>
      <c r="AB620" s="38" t="s">
        <v>93</v>
      </c>
      <c r="AC620" s="107" t="str">
        <f t="shared" si="97"/>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AD620" s="38" t="s">
        <v>95</v>
      </c>
      <c r="AE620" s="46"/>
      <c r="AF620" s="38"/>
      <c r="AG620" s="38" t="s">
        <v>98</v>
      </c>
      <c r="AH620" s="38" t="s">
        <v>99</v>
      </c>
      <c r="AI620" s="44" t="s">
        <v>100</v>
      </c>
      <c r="AJ620" s="44">
        <v>0.0</v>
      </c>
      <c r="AK620" s="45"/>
      <c r="AL620" s="46" t="s">
        <v>102</v>
      </c>
      <c r="AM620" s="46" t="s">
        <v>103</v>
      </c>
      <c r="AN620" s="46" t="s">
        <v>104</v>
      </c>
      <c r="AO620" s="46" t="s">
        <v>105</v>
      </c>
      <c r="AP620" s="46" t="s">
        <v>106</v>
      </c>
      <c r="AQ620" s="46">
        <f t="shared" si="48"/>
        <v>6699</v>
      </c>
      <c r="AR620" s="47">
        <f t="shared" si="49"/>
        <v>0.23</v>
      </c>
      <c r="AS620" s="46" t="s">
        <v>107</v>
      </c>
      <c r="AT620" s="46" t="s">
        <v>108</v>
      </c>
      <c r="AU620" s="46" t="s">
        <v>109</v>
      </c>
      <c r="AV620" s="46" t="s">
        <v>110</v>
      </c>
      <c r="AW620" s="46" t="s">
        <v>111</v>
      </c>
      <c r="AX620" s="48" t="s">
        <v>112</v>
      </c>
      <c r="AY620" s="49">
        <v>705.0</v>
      </c>
      <c r="AZ620" s="49">
        <v>952.0</v>
      </c>
      <c r="BA620" s="126">
        <f>BA617*3</f>
        <v>2268</v>
      </c>
      <c r="BB620" s="127">
        <v>40.0</v>
      </c>
      <c r="BC620" s="127">
        <v>80.0</v>
      </c>
      <c r="BD620" s="51">
        <v>0.2</v>
      </c>
      <c r="BE620" s="127">
        <f t="shared" si="113"/>
        <v>1200.6</v>
      </c>
      <c r="BF620" s="150"/>
      <c r="BG620" s="151">
        <f t="shared" si="114"/>
        <v>1709.4</v>
      </c>
      <c r="BH620" s="53">
        <f t="shared" si="52"/>
        <v>1462.4</v>
      </c>
      <c r="BI620" s="153">
        <f t="shared" si="115"/>
        <v>0.2847576212</v>
      </c>
      <c r="BJ620" s="47">
        <f t="shared" si="54"/>
        <v>0.2436115276</v>
      </c>
      <c r="BK620" s="55">
        <f t="shared" si="55"/>
        <v>0.23</v>
      </c>
      <c r="BL620" s="56">
        <f t="shared" si="56"/>
        <v>6777</v>
      </c>
      <c r="BM620" s="57">
        <f t="shared" si="57"/>
        <v>0.3071565589</v>
      </c>
      <c r="BN620" s="46">
        <f t="shared" si="58"/>
        <v>48.125</v>
      </c>
      <c r="BO620" s="46">
        <v>25.0</v>
      </c>
      <c r="BP620" s="46">
        <v>7.0</v>
      </c>
      <c r="BQ620" s="47">
        <v>1.25</v>
      </c>
      <c r="BR620" s="46">
        <f t="shared" si="59"/>
        <v>451.25</v>
      </c>
      <c r="BS620" s="46">
        <f t="shared" si="60"/>
        <v>500.75</v>
      </c>
      <c r="BT620" s="46" t="s">
        <v>164</v>
      </c>
      <c r="BU620" s="65"/>
      <c r="BV620" s="59"/>
      <c r="BW620" s="59"/>
      <c r="BX620" s="60"/>
      <c r="BY620" s="61" t="str">
        <f t="shared" si="120"/>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BZ620" s="66" t="s">
        <v>3149</v>
      </c>
      <c r="CA620" s="59" t="s">
        <v>3150</v>
      </c>
      <c r="CB620" s="62"/>
      <c r="CC620" s="59"/>
    </row>
    <row r="621" ht="30.0" customHeight="1">
      <c r="A621" s="303">
        <v>45324.0</v>
      </c>
      <c r="B621" s="157" t="s">
        <v>5237</v>
      </c>
      <c r="C621" s="68"/>
      <c r="D621" s="29">
        <f t="shared" si="119"/>
        <v>50</v>
      </c>
      <c r="E621" s="30" t="s">
        <v>5238</v>
      </c>
      <c r="F621" s="140" t="s">
        <v>5239</v>
      </c>
      <c r="G621" s="304" t="s">
        <v>5240</v>
      </c>
      <c r="H621" s="33">
        <v>11600.0</v>
      </c>
      <c r="I621" s="34">
        <v>0.31000000000000005</v>
      </c>
      <c r="J621" s="35">
        <f t="shared" si="112"/>
        <v>8004</v>
      </c>
      <c r="K621" s="22" t="s">
        <v>5241</v>
      </c>
      <c r="L621" s="36" t="s">
        <v>84</v>
      </c>
      <c r="M621" s="37" t="s">
        <v>5186</v>
      </c>
      <c r="N621" s="37" t="s">
        <v>85</v>
      </c>
      <c r="O621" s="38">
        <v>3000.0</v>
      </c>
      <c r="P621" s="38">
        <v>450.0</v>
      </c>
      <c r="Q621" s="38">
        <v>300.0</v>
      </c>
      <c r="R621" s="38">
        <v>550.0</v>
      </c>
      <c r="S621" s="43" t="s">
        <v>5242</v>
      </c>
      <c r="T621" s="70" t="s">
        <v>5197</v>
      </c>
      <c r="U621" s="38" t="s">
        <v>5198</v>
      </c>
      <c r="V621" s="38" t="s">
        <v>89</v>
      </c>
      <c r="W621" s="38" t="s">
        <v>491</v>
      </c>
      <c r="X621" s="38">
        <v>395.0</v>
      </c>
      <c r="Y621" s="40">
        <v>4.0</v>
      </c>
      <c r="Z621" s="40">
        <v>1.45</v>
      </c>
      <c r="AA621" s="38" t="s">
        <v>92</v>
      </c>
      <c r="AB621" s="38" t="s">
        <v>93</v>
      </c>
      <c r="AC621" s="107" t="str">
        <f t="shared" si="97"/>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AD621" s="38" t="s">
        <v>95</v>
      </c>
      <c r="AE621" s="46"/>
      <c r="AF621" s="38"/>
      <c r="AG621" s="38" t="s">
        <v>98</v>
      </c>
      <c r="AH621" s="38" t="s">
        <v>99</v>
      </c>
      <c r="AI621" s="44" t="s">
        <v>100</v>
      </c>
      <c r="AJ621" s="44">
        <v>0.0</v>
      </c>
      <c r="AK621" s="45"/>
      <c r="AL621" s="46" t="s">
        <v>102</v>
      </c>
      <c r="AM621" s="46" t="s">
        <v>103</v>
      </c>
      <c r="AN621" s="46" t="s">
        <v>104</v>
      </c>
      <c r="AO621" s="46" t="s">
        <v>105</v>
      </c>
      <c r="AP621" s="46" t="s">
        <v>106</v>
      </c>
      <c r="AQ621" s="46">
        <f t="shared" si="48"/>
        <v>9048</v>
      </c>
      <c r="AR621" s="47">
        <f t="shared" si="49"/>
        <v>0.22</v>
      </c>
      <c r="AS621" s="46" t="s">
        <v>107</v>
      </c>
      <c r="AT621" s="46" t="s">
        <v>108</v>
      </c>
      <c r="AU621" s="46" t="s">
        <v>109</v>
      </c>
      <c r="AV621" s="46" t="s">
        <v>110</v>
      </c>
      <c r="AW621" s="46" t="s">
        <v>111</v>
      </c>
      <c r="AX621" s="48" t="s">
        <v>112</v>
      </c>
      <c r="AY621" s="49">
        <v>989.0</v>
      </c>
      <c r="AZ621" s="49">
        <v>1336.0</v>
      </c>
      <c r="BA621" s="126">
        <f>BA617*4</f>
        <v>3024</v>
      </c>
      <c r="BB621" s="127">
        <v>40.0</v>
      </c>
      <c r="BC621" s="127">
        <v>80.0</v>
      </c>
      <c r="BD621" s="51">
        <v>0.2</v>
      </c>
      <c r="BE621" s="127">
        <f t="shared" si="113"/>
        <v>1600.8</v>
      </c>
      <c r="BF621" s="150"/>
      <c r="BG621" s="151">
        <f t="shared" si="114"/>
        <v>2270.2</v>
      </c>
      <c r="BH621" s="53">
        <f t="shared" si="52"/>
        <v>1923.2</v>
      </c>
      <c r="BI621" s="153">
        <f t="shared" si="115"/>
        <v>0.2836331834</v>
      </c>
      <c r="BJ621" s="47">
        <f t="shared" si="54"/>
        <v>0.2402798601</v>
      </c>
      <c r="BK621" s="55">
        <f t="shared" si="55"/>
        <v>0.22</v>
      </c>
      <c r="BL621" s="56">
        <f t="shared" si="56"/>
        <v>9075</v>
      </c>
      <c r="BM621" s="57">
        <f t="shared" si="57"/>
        <v>0.3063360882</v>
      </c>
      <c r="BN621" s="46">
        <f t="shared" si="58"/>
        <v>74.25</v>
      </c>
      <c r="BO621" s="46">
        <v>25.0</v>
      </c>
      <c r="BP621" s="46">
        <v>7.0</v>
      </c>
      <c r="BQ621" s="47">
        <v>1.25</v>
      </c>
      <c r="BR621" s="46">
        <f t="shared" si="59"/>
        <v>678.75</v>
      </c>
      <c r="BS621" s="46">
        <f t="shared" si="60"/>
        <v>657.25</v>
      </c>
      <c r="BT621" s="46" t="s">
        <v>172</v>
      </c>
      <c r="BU621" s="65"/>
      <c r="BV621" s="59"/>
      <c r="BW621" s="59"/>
      <c r="BX621" s="60"/>
      <c r="BY621" s="61" t="str">
        <f t="shared" si="120"/>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BZ621" s="66" t="s">
        <v>3157</v>
      </c>
      <c r="CA621" s="59" t="s">
        <v>3158</v>
      </c>
      <c r="CB621" s="62"/>
      <c r="CC621" s="59"/>
    </row>
    <row r="622" ht="30.0" customHeight="1">
      <c r="A622" s="303">
        <v>45324.0</v>
      </c>
      <c r="B622" s="136" t="s">
        <v>5243</v>
      </c>
      <c r="C622" s="68"/>
      <c r="D622" s="29">
        <f t="shared" si="119"/>
        <v>50</v>
      </c>
      <c r="E622" s="30" t="s">
        <v>5244</v>
      </c>
      <c r="F622" s="140" t="s">
        <v>5245</v>
      </c>
      <c r="G622" s="113" t="s">
        <v>5246</v>
      </c>
      <c r="H622" s="33">
        <v>14500.0</v>
      </c>
      <c r="I622" s="34">
        <v>0.31999999999999995</v>
      </c>
      <c r="J622" s="35">
        <f t="shared" si="112"/>
        <v>9860</v>
      </c>
      <c r="K622" s="22" t="s">
        <v>5247</v>
      </c>
      <c r="L622" s="36" t="s">
        <v>84</v>
      </c>
      <c r="M622" s="37" t="s">
        <v>5186</v>
      </c>
      <c r="N622" s="37" t="s">
        <v>85</v>
      </c>
      <c r="O622" s="72">
        <v>3500.0</v>
      </c>
      <c r="P622" s="72">
        <v>400.0</v>
      </c>
      <c r="Q622" s="72">
        <v>400.0</v>
      </c>
      <c r="R622" s="72">
        <v>600.0</v>
      </c>
      <c r="S622" s="43" t="s">
        <v>5248</v>
      </c>
      <c r="T622" s="70" t="s">
        <v>5197</v>
      </c>
      <c r="U622" s="38" t="s">
        <v>5198</v>
      </c>
      <c r="V622" s="38" t="s">
        <v>89</v>
      </c>
      <c r="W622" s="38" t="s">
        <v>491</v>
      </c>
      <c r="X622" s="38">
        <v>395.0</v>
      </c>
      <c r="Y622" s="40">
        <v>5.0</v>
      </c>
      <c r="Z622" s="40">
        <v>1.45</v>
      </c>
      <c r="AA622" s="38" t="s">
        <v>92</v>
      </c>
      <c r="AB622" s="38" t="s">
        <v>93</v>
      </c>
      <c r="AC622" s="107" t="str">
        <f t="shared" si="97"/>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AD622" s="38" t="s">
        <v>95</v>
      </c>
      <c r="AE622" s="46"/>
      <c r="AF622" s="38"/>
      <c r="AG622" s="38" t="s">
        <v>98</v>
      </c>
      <c r="AH622" s="38" t="s">
        <v>99</v>
      </c>
      <c r="AI622" s="44" t="s">
        <v>100</v>
      </c>
      <c r="AJ622" s="44">
        <v>0.0</v>
      </c>
      <c r="AK622" s="45"/>
      <c r="AL622" s="46" t="s">
        <v>102</v>
      </c>
      <c r="AM622" s="46" t="s">
        <v>103</v>
      </c>
      <c r="AN622" s="46" t="s">
        <v>104</v>
      </c>
      <c r="AO622" s="46" t="s">
        <v>105</v>
      </c>
      <c r="AP622" s="46" t="s">
        <v>106</v>
      </c>
      <c r="AQ622" s="46">
        <f t="shared" si="48"/>
        <v>11020</v>
      </c>
      <c r="AR622" s="47">
        <f t="shared" si="49"/>
        <v>0.24</v>
      </c>
      <c r="AS622" s="46" t="s">
        <v>107</v>
      </c>
      <c r="AT622" s="46" t="s">
        <v>108</v>
      </c>
      <c r="AU622" s="46" t="s">
        <v>109</v>
      </c>
      <c r="AV622" s="46" t="s">
        <v>110</v>
      </c>
      <c r="AW622" s="46" t="s">
        <v>111</v>
      </c>
      <c r="AX622" s="48" t="s">
        <v>112</v>
      </c>
      <c r="AY622" s="49">
        <v>1132.0</v>
      </c>
      <c r="AZ622" s="49">
        <v>1524.0</v>
      </c>
      <c r="BA622" s="126">
        <f>BA617*5</f>
        <v>3780</v>
      </c>
      <c r="BB622" s="127">
        <v>50.0</v>
      </c>
      <c r="BC622" s="127">
        <v>80.0</v>
      </c>
      <c r="BD622" s="51">
        <v>0.2</v>
      </c>
      <c r="BE622" s="127">
        <f t="shared" si="113"/>
        <v>1972</v>
      </c>
      <c r="BF622" s="150"/>
      <c r="BG622" s="151">
        <f t="shared" si="114"/>
        <v>2846</v>
      </c>
      <c r="BH622" s="53">
        <f t="shared" si="52"/>
        <v>2454</v>
      </c>
      <c r="BI622" s="153">
        <f t="shared" si="115"/>
        <v>0.2886409736</v>
      </c>
      <c r="BJ622" s="47">
        <f t="shared" si="54"/>
        <v>0.2488843813</v>
      </c>
      <c r="BK622" s="55">
        <f t="shared" si="55"/>
        <v>0.24</v>
      </c>
      <c r="BL622" s="56">
        <f t="shared" si="56"/>
        <v>11053</v>
      </c>
      <c r="BM622" s="57">
        <f t="shared" si="57"/>
        <v>0.3083687687</v>
      </c>
      <c r="BN622" s="46">
        <f t="shared" si="58"/>
        <v>96</v>
      </c>
      <c r="BO622" s="46">
        <v>25.0</v>
      </c>
      <c r="BP622" s="46">
        <v>7.0</v>
      </c>
      <c r="BQ622" s="47">
        <v>1.25</v>
      </c>
      <c r="BR622" s="46">
        <f t="shared" si="59"/>
        <v>862.5</v>
      </c>
      <c r="BS622" s="46">
        <f t="shared" si="60"/>
        <v>661.5</v>
      </c>
      <c r="BT622" s="46" t="s">
        <v>180</v>
      </c>
      <c r="BU622" s="65"/>
      <c r="BV622" s="59"/>
      <c r="BW622" s="59"/>
      <c r="BX622" s="60"/>
      <c r="BY622" s="61" t="str">
        <f t="shared" si="120"/>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BZ622" s="66" t="s">
        <v>3165</v>
      </c>
      <c r="CA622" s="59" t="s">
        <v>3166</v>
      </c>
      <c r="CB622" s="62"/>
      <c r="CC622" s="59"/>
    </row>
    <row r="623" ht="30.0" customHeight="1">
      <c r="A623" s="303">
        <v>45324.0</v>
      </c>
      <c r="B623" s="136" t="s">
        <v>5249</v>
      </c>
      <c r="C623" s="68"/>
      <c r="D623" s="29">
        <f t="shared" si="119"/>
        <v>50</v>
      </c>
      <c r="E623" s="30" t="s">
        <v>5250</v>
      </c>
      <c r="F623" s="140" t="s">
        <v>5251</v>
      </c>
      <c r="G623" s="158" t="s">
        <v>5252</v>
      </c>
      <c r="H623" s="33">
        <v>17400.0</v>
      </c>
      <c r="I623" s="34">
        <v>0.31999999999999995</v>
      </c>
      <c r="J623" s="35">
        <f t="shared" si="112"/>
        <v>11832</v>
      </c>
      <c r="K623" s="22" t="s">
        <v>5253</v>
      </c>
      <c r="L623" s="36" t="s">
        <v>84</v>
      </c>
      <c r="M623" s="37" t="s">
        <v>5186</v>
      </c>
      <c r="N623" s="37" t="s">
        <v>85</v>
      </c>
      <c r="O623" s="72">
        <v>4200.0</v>
      </c>
      <c r="P623" s="72">
        <v>400.0</v>
      </c>
      <c r="Q623" s="72">
        <v>400.0</v>
      </c>
      <c r="R623" s="72">
        <v>600.0</v>
      </c>
      <c r="S623" s="43" t="s">
        <v>5254</v>
      </c>
      <c r="T623" s="70" t="s">
        <v>5197</v>
      </c>
      <c r="U623" s="38" t="s">
        <v>5198</v>
      </c>
      <c r="V623" s="38" t="s">
        <v>89</v>
      </c>
      <c r="W623" s="38" t="s">
        <v>491</v>
      </c>
      <c r="X623" s="38">
        <v>395.0</v>
      </c>
      <c r="Y623" s="40">
        <v>6.0</v>
      </c>
      <c r="Z623" s="40">
        <v>1.45</v>
      </c>
      <c r="AA623" s="38" t="s">
        <v>92</v>
      </c>
      <c r="AB623" s="38" t="s">
        <v>93</v>
      </c>
      <c r="AC623" s="107" t="str">
        <f t="shared" si="97"/>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AD623" s="38" t="s">
        <v>95</v>
      </c>
      <c r="AE623" s="46"/>
      <c r="AF623" s="38"/>
      <c r="AG623" s="38" t="s">
        <v>98</v>
      </c>
      <c r="AH623" s="38" t="s">
        <v>99</v>
      </c>
      <c r="AI623" s="44" t="s">
        <v>100</v>
      </c>
      <c r="AJ623" s="44">
        <v>0.0</v>
      </c>
      <c r="AK623" s="45"/>
      <c r="AL623" s="46" t="s">
        <v>102</v>
      </c>
      <c r="AM623" s="46" t="s">
        <v>103</v>
      </c>
      <c r="AN623" s="46" t="s">
        <v>104</v>
      </c>
      <c r="AO623" s="46" t="s">
        <v>105</v>
      </c>
      <c r="AP623" s="46" t="s">
        <v>106</v>
      </c>
      <c r="AQ623" s="46">
        <f t="shared" si="48"/>
        <v>13224</v>
      </c>
      <c r="AR623" s="47">
        <f t="shared" si="49"/>
        <v>0.24</v>
      </c>
      <c r="AS623" s="46" t="s">
        <v>107</v>
      </c>
      <c r="AT623" s="46" t="s">
        <v>108</v>
      </c>
      <c r="AU623" s="46" t="s">
        <v>109</v>
      </c>
      <c r="AV623" s="46" t="s">
        <v>110</v>
      </c>
      <c r="AW623" s="46" t="s">
        <v>111</v>
      </c>
      <c r="AX623" s="48" t="s">
        <v>112</v>
      </c>
      <c r="AY623" s="49">
        <v>1358.0</v>
      </c>
      <c r="AZ623" s="49">
        <v>1864.0</v>
      </c>
      <c r="BA623" s="126">
        <f>BA617*6</f>
        <v>4536</v>
      </c>
      <c r="BB623" s="127">
        <v>50.0</v>
      </c>
      <c r="BC623" s="127">
        <v>80.0</v>
      </c>
      <c r="BD623" s="51">
        <v>0.2</v>
      </c>
      <c r="BE623" s="127">
        <f t="shared" si="113"/>
        <v>2366.4</v>
      </c>
      <c r="BF623" s="150"/>
      <c r="BG623" s="151">
        <f t="shared" si="114"/>
        <v>3441.6</v>
      </c>
      <c r="BH623" s="53">
        <f t="shared" si="52"/>
        <v>2935.6</v>
      </c>
      <c r="BI623" s="153">
        <f t="shared" si="115"/>
        <v>0.290872211</v>
      </c>
      <c r="BJ623" s="47">
        <f t="shared" si="54"/>
        <v>0.2481068289</v>
      </c>
      <c r="BK623" s="55">
        <f t="shared" si="55"/>
        <v>0.24</v>
      </c>
      <c r="BL623" s="56">
        <f t="shared" si="56"/>
        <v>13278</v>
      </c>
      <c r="BM623" s="57">
        <f t="shared" si="57"/>
        <v>0.3082090676</v>
      </c>
      <c r="BN623" s="46">
        <f t="shared" si="58"/>
        <v>96</v>
      </c>
      <c r="BO623" s="46">
        <v>25.0</v>
      </c>
      <c r="BP623" s="46">
        <v>7.0</v>
      </c>
      <c r="BQ623" s="47">
        <v>1.25</v>
      </c>
      <c r="BR623" s="46">
        <f t="shared" si="59"/>
        <v>862.5</v>
      </c>
      <c r="BS623" s="46">
        <f t="shared" si="60"/>
        <v>1001.5</v>
      </c>
      <c r="BT623" s="46" t="s">
        <v>188</v>
      </c>
      <c r="BU623" s="65"/>
      <c r="BV623" s="59"/>
      <c r="BW623" s="59"/>
      <c r="BX623" s="60"/>
      <c r="BY623" s="61" t="str">
        <f t="shared" si="120"/>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BZ623" s="66" t="s">
        <v>3173</v>
      </c>
      <c r="CA623" s="59" t="s">
        <v>3174</v>
      </c>
      <c r="CB623" s="62"/>
      <c r="CC623" s="59"/>
    </row>
    <row r="624" ht="31.5" customHeight="1">
      <c r="A624" s="303">
        <v>45324.0</v>
      </c>
      <c r="B624" s="136" t="s">
        <v>5255</v>
      </c>
      <c r="C624" s="68"/>
      <c r="D624" s="29">
        <f t="shared" si="119"/>
        <v>50</v>
      </c>
      <c r="E624" s="30" t="s">
        <v>5256</v>
      </c>
      <c r="F624" s="140" t="s">
        <v>5257</v>
      </c>
      <c r="G624" s="307" t="s">
        <v>5258</v>
      </c>
      <c r="H624" s="33">
        <v>20300.0</v>
      </c>
      <c r="I624" s="34">
        <v>0.32999999999999996</v>
      </c>
      <c r="J624" s="35">
        <f t="shared" si="112"/>
        <v>13601</v>
      </c>
      <c r="K624" s="22" t="s">
        <v>5259</v>
      </c>
      <c r="L624" s="36" t="s">
        <v>84</v>
      </c>
      <c r="M624" s="37" t="s">
        <v>5186</v>
      </c>
      <c r="N624" s="37" t="s">
        <v>85</v>
      </c>
      <c r="O624" s="72">
        <v>4900.0</v>
      </c>
      <c r="P624" s="72">
        <v>400.0</v>
      </c>
      <c r="Q624" s="72">
        <v>400.0</v>
      </c>
      <c r="R624" s="72">
        <v>600.0</v>
      </c>
      <c r="S624" s="43" t="s">
        <v>5260</v>
      </c>
      <c r="T624" s="70" t="s">
        <v>5197</v>
      </c>
      <c r="U624" s="38" t="s">
        <v>5198</v>
      </c>
      <c r="V624" s="38" t="s">
        <v>89</v>
      </c>
      <c r="W624" s="38" t="s">
        <v>491</v>
      </c>
      <c r="X624" s="38">
        <v>395.0</v>
      </c>
      <c r="Y624" s="40">
        <v>7.0</v>
      </c>
      <c r="Z624" s="40">
        <v>1.45</v>
      </c>
      <c r="AA624" s="38" t="s">
        <v>92</v>
      </c>
      <c r="AB624" s="38" t="s">
        <v>93</v>
      </c>
      <c r="AC624" s="107" t="str">
        <f t="shared" si="97"/>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AD624" s="38" t="s">
        <v>95</v>
      </c>
      <c r="AE624" s="46"/>
      <c r="AF624" s="38"/>
      <c r="AG624" s="38" t="s">
        <v>98</v>
      </c>
      <c r="AH624" s="38" t="s">
        <v>99</v>
      </c>
      <c r="AI624" s="44" t="s">
        <v>100</v>
      </c>
      <c r="AJ624" s="44">
        <v>0.0</v>
      </c>
      <c r="AK624" s="45"/>
      <c r="AL624" s="46" t="s">
        <v>102</v>
      </c>
      <c r="AM624" s="46" t="s">
        <v>103</v>
      </c>
      <c r="AN624" s="46" t="s">
        <v>104</v>
      </c>
      <c r="AO624" s="46" t="s">
        <v>105</v>
      </c>
      <c r="AP624" s="46" t="s">
        <v>106</v>
      </c>
      <c r="AQ624" s="46">
        <f t="shared" si="48"/>
        <v>15225</v>
      </c>
      <c r="AR624" s="47">
        <f t="shared" si="49"/>
        <v>0.25</v>
      </c>
      <c r="AS624" s="46" t="s">
        <v>107</v>
      </c>
      <c r="AT624" s="46" t="s">
        <v>108</v>
      </c>
      <c r="AU624" s="46" t="s">
        <v>109</v>
      </c>
      <c r="AV624" s="46" t="s">
        <v>110</v>
      </c>
      <c r="AW624" s="46" t="s">
        <v>111</v>
      </c>
      <c r="AX624" s="48" t="s">
        <v>112</v>
      </c>
      <c r="AY624" s="49">
        <v>1568.0</v>
      </c>
      <c r="AZ624" s="49">
        <v>2190.0</v>
      </c>
      <c r="BA624" s="126">
        <f>BA617*7</f>
        <v>5292</v>
      </c>
      <c r="BB624" s="127">
        <v>50.0</v>
      </c>
      <c r="BC624" s="127">
        <v>80.0</v>
      </c>
      <c r="BD624" s="51">
        <v>0.2</v>
      </c>
      <c r="BE624" s="127">
        <f t="shared" si="113"/>
        <v>2720.2</v>
      </c>
      <c r="BF624" s="150"/>
      <c r="BG624" s="151">
        <f t="shared" si="114"/>
        <v>3890.8</v>
      </c>
      <c r="BH624" s="53">
        <f t="shared" si="52"/>
        <v>3268.8</v>
      </c>
      <c r="BI624" s="153">
        <f t="shared" si="115"/>
        <v>0.2860672009</v>
      </c>
      <c r="BJ624" s="47">
        <f t="shared" si="54"/>
        <v>0.2403352695</v>
      </c>
      <c r="BK624" s="55">
        <f t="shared" si="55"/>
        <v>0.25</v>
      </c>
      <c r="BL624" s="56">
        <f t="shared" si="56"/>
        <v>15421</v>
      </c>
      <c r="BM624" s="57">
        <f t="shared" si="57"/>
        <v>0.3063873938</v>
      </c>
      <c r="BN624" s="46">
        <f t="shared" si="58"/>
        <v>96</v>
      </c>
      <c r="BO624" s="46">
        <v>25.0</v>
      </c>
      <c r="BP624" s="46">
        <v>7.0</v>
      </c>
      <c r="BQ624" s="47">
        <v>1.25</v>
      </c>
      <c r="BR624" s="46">
        <f t="shared" si="59"/>
        <v>862.5</v>
      </c>
      <c r="BS624" s="46">
        <f t="shared" si="60"/>
        <v>1327.5</v>
      </c>
      <c r="BT624" s="46" t="s">
        <v>196</v>
      </c>
      <c r="BU624" s="65"/>
      <c r="BV624" s="59"/>
      <c r="BW624" s="59"/>
      <c r="BX624" s="60"/>
      <c r="BY624" s="61" t="str">
        <f t="shared" si="120"/>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BZ624" s="66" t="s">
        <v>3181</v>
      </c>
      <c r="CA624" s="59" t="s">
        <v>3182</v>
      </c>
      <c r="CB624" s="62"/>
      <c r="CC624" s="59"/>
    </row>
    <row r="625" ht="30.0" customHeight="1">
      <c r="A625" s="303">
        <v>45329.0</v>
      </c>
      <c r="B625" s="27" t="s">
        <v>5261</v>
      </c>
      <c r="C625" s="28" t="str">
        <f>IF(C627 = "стоп", "стоп" , "")</f>
        <v/>
      </c>
      <c r="D625" s="29">
        <f t="shared" si="119"/>
        <v>50</v>
      </c>
      <c r="E625" s="30" t="s">
        <v>5262</v>
      </c>
      <c r="F625" s="104" t="s">
        <v>5263</v>
      </c>
      <c r="G625" s="158" t="s">
        <v>5264</v>
      </c>
      <c r="H625" s="33">
        <v>750.0</v>
      </c>
      <c r="I625" s="34">
        <v>0.54</v>
      </c>
      <c r="J625" s="35">
        <f t="shared" si="112"/>
        <v>345</v>
      </c>
      <c r="K625" s="22" t="s">
        <v>5265</v>
      </c>
      <c r="L625" s="36" t="s">
        <v>84</v>
      </c>
      <c r="M625" s="36" t="s">
        <v>84</v>
      </c>
      <c r="N625" s="37" t="s">
        <v>85</v>
      </c>
      <c r="O625" s="38">
        <v>100.0</v>
      </c>
      <c r="P625" s="38">
        <v>100.0</v>
      </c>
      <c r="Q625" s="38">
        <v>55.0</v>
      </c>
      <c r="R625" s="38">
        <v>265.0</v>
      </c>
      <c r="S625" s="70" t="s">
        <v>5266</v>
      </c>
      <c r="T625" s="39" t="s">
        <v>5267</v>
      </c>
      <c r="U625" s="38" t="s">
        <v>5268</v>
      </c>
      <c r="V625" s="38" t="s">
        <v>1466</v>
      </c>
      <c r="W625" s="38" t="s">
        <v>589</v>
      </c>
      <c r="X625" s="38">
        <v>260.0</v>
      </c>
      <c r="Y625" s="40" t="s">
        <v>91</v>
      </c>
      <c r="Z625" s="40" t="s">
        <v>1940</v>
      </c>
      <c r="AA625" s="91" t="s">
        <v>590</v>
      </c>
      <c r="AB625" s="38" t="s">
        <v>93</v>
      </c>
      <c r="AC625" s="107" t="str">
        <f t="shared" si="97"/>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AD625" s="38" t="s">
        <v>95</v>
      </c>
      <c r="AE625" s="84"/>
      <c r="AF625" s="39" t="s">
        <v>5269</v>
      </c>
      <c r="AG625" s="38" t="s">
        <v>98</v>
      </c>
      <c r="AH625" s="38" t="s">
        <v>99</v>
      </c>
      <c r="AI625" s="44" t="s">
        <v>100</v>
      </c>
      <c r="AJ625" s="44">
        <v>0.0</v>
      </c>
      <c r="AK625" s="45"/>
      <c r="AL625" s="46" t="s">
        <v>102</v>
      </c>
      <c r="AM625" s="46" t="s">
        <v>103</v>
      </c>
      <c r="AN625" s="46" t="s">
        <v>104</v>
      </c>
      <c r="AO625" s="46" t="s">
        <v>105</v>
      </c>
      <c r="AP625" s="46" t="s">
        <v>106</v>
      </c>
      <c r="AQ625" s="46">
        <f t="shared" si="48"/>
        <v>435</v>
      </c>
      <c r="AR625" s="47">
        <f t="shared" si="49"/>
        <v>0.42</v>
      </c>
      <c r="AS625" s="46" t="s">
        <v>107</v>
      </c>
      <c r="AT625" s="46" t="s">
        <v>108</v>
      </c>
      <c r="AU625" s="46" t="s">
        <v>109</v>
      </c>
      <c r="AV625" s="46" t="s">
        <v>110</v>
      </c>
      <c r="AW625" s="46" t="s">
        <v>111</v>
      </c>
      <c r="AX625" s="48" t="s">
        <v>155</v>
      </c>
      <c r="AY625" s="49">
        <v>81.0</v>
      </c>
      <c r="AZ625" s="49">
        <v>137.0</v>
      </c>
      <c r="BA625" s="86">
        <f>IFERROR(__xludf.DUMMYFUNCTION("IMPORTRANGE(""https://docs.google.com/spreadsheets/d/1K9FdSDDcIaIccULM3XeD8ehMwbjQB3kapl3RppOhYx4/edit?usp=sharing"",""D22"")"),68.0)</f>
        <v>68</v>
      </c>
      <c r="BB625" s="123">
        <v>10.0</v>
      </c>
      <c r="BC625" s="123">
        <v>10.0</v>
      </c>
      <c r="BD625" s="51">
        <v>0.2</v>
      </c>
      <c r="BE625" s="46">
        <f t="shared" si="113"/>
        <v>69</v>
      </c>
      <c r="BF625" s="52"/>
      <c r="BG625" s="53">
        <f t="shared" si="114"/>
        <v>107</v>
      </c>
      <c r="BH625" s="53">
        <f t="shared" si="52"/>
        <v>51</v>
      </c>
      <c r="BI625" s="47">
        <f t="shared" si="115"/>
        <v>0.3101449275</v>
      </c>
      <c r="BJ625" s="47">
        <f t="shared" si="54"/>
        <v>0.147826087</v>
      </c>
      <c r="BK625" s="55">
        <f t="shared" si="55"/>
        <v>0.42</v>
      </c>
      <c r="BL625" s="56">
        <f t="shared" si="56"/>
        <v>438</v>
      </c>
      <c r="BM625" s="57">
        <f t="shared" si="57"/>
        <v>0.2863013699</v>
      </c>
      <c r="BN625" s="46">
        <f t="shared" si="58"/>
        <v>1.4575</v>
      </c>
      <c r="BO625" s="46">
        <v>25.0</v>
      </c>
      <c r="BP625" s="46">
        <v>7.0</v>
      </c>
      <c r="BQ625" s="47">
        <v>1.25</v>
      </c>
      <c r="BR625" s="46">
        <f t="shared" si="59"/>
        <v>40</v>
      </c>
      <c r="BS625" s="46">
        <f t="shared" si="60"/>
        <v>97</v>
      </c>
      <c r="BT625" s="46" t="s">
        <v>113</v>
      </c>
      <c r="BU625" s="124"/>
      <c r="BV625" s="125"/>
      <c r="BW625" s="59" t="s">
        <v>1470</v>
      </c>
      <c r="BX625" s="82" t="s">
        <v>1471</v>
      </c>
      <c r="BY625" s="61" t="str">
        <f t="shared" si="120"/>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BZ625" s="66" t="s">
        <v>1472</v>
      </c>
      <c r="CA625" s="59" t="s">
        <v>1467</v>
      </c>
      <c r="CB625" s="62"/>
      <c r="CC625" s="59"/>
    </row>
    <row r="626" ht="30.0" customHeight="1">
      <c r="A626" s="303">
        <v>45329.0</v>
      </c>
      <c r="B626" s="27" t="s">
        <v>5270</v>
      </c>
      <c r="C626" s="28" t="str">
        <f>IF(C627 = "стоп", "стоп" , "")</f>
        <v/>
      </c>
      <c r="D626" s="29">
        <f t="shared" si="119"/>
        <v>50</v>
      </c>
      <c r="E626" s="30" t="s">
        <v>5271</v>
      </c>
      <c r="F626" s="108" t="s">
        <v>5272</v>
      </c>
      <c r="G626" s="158" t="s">
        <v>5273</v>
      </c>
      <c r="H626" s="33">
        <v>1050.0</v>
      </c>
      <c r="I626" s="34">
        <v>0.52</v>
      </c>
      <c r="J626" s="35">
        <f t="shared" si="112"/>
        <v>504</v>
      </c>
      <c r="K626" s="22" t="s">
        <v>5274</v>
      </c>
      <c r="L626" s="36" t="s">
        <v>84</v>
      </c>
      <c r="M626" s="36" t="s">
        <v>84</v>
      </c>
      <c r="N626" s="37" t="s">
        <v>85</v>
      </c>
      <c r="O626" s="38">
        <v>165.0</v>
      </c>
      <c r="P626" s="38">
        <v>140.0</v>
      </c>
      <c r="Q626" s="38">
        <v>90.0</v>
      </c>
      <c r="R626" s="38">
        <v>210.0</v>
      </c>
      <c r="S626" s="70" t="s">
        <v>5275</v>
      </c>
      <c r="T626" s="39" t="s">
        <v>5267</v>
      </c>
      <c r="U626" s="38" t="s">
        <v>5268</v>
      </c>
      <c r="V626" s="38" t="s">
        <v>1466</v>
      </c>
      <c r="W626" s="38" t="s">
        <v>589</v>
      </c>
      <c r="X626" s="38">
        <v>260.0</v>
      </c>
      <c r="Y626" s="40" t="s">
        <v>91</v>
      </c>
      <c r="Z626" s="38" t="s">
        <v>1952</v>
      </c>
      <c r="AA626" s="91" t="s">
        <v>590</v>
      </c>
      <c r="AB626" s="38" t="s">
        <v>93</v>
      </c>
      <c r="AC626" s="107" t="str">
        <f t="shared" si="97"/>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AD626" s="38" t="s">
        <v>95</v>
      </c>
      <c r="AE626" s="84"/>
      <c r="AF626" s="39" t="s">
        <v>5269</v>
      </c>
      <c r="AG626" s="38" t="s">
        <v>98</v>
      </c>
      <c r="AH626" s="38" t="s">
        <v>99</v>
      </c>
      <c r="AI626" s="44" t="s">
        <v>100</v>
      </c>
      <c r="AJ626" s="44">
        <v>0.0</v>
      </c>
      <c r="AK626" s="45"/>
      <c r="AL626" s="46" t="s">
        <v>102</v>
      </c>
      <c r="AM626" s="46" t="s">
        <v>103</v>
      </c>
      <c r="AN626" s="46" t="s">
        <v>104</v>
      </c>
      <c r="AO626" s="46" t="s">
        <v>105</v>
      </c>
      <c r="AP626" s="46" t="s">
        <v>106</v>
      </c>
      <c r="AQ626" s="46">
        <f t="shared" si="48"/>
        <v>599</v>
      </c>
      <c r="AR626" s="47">
        <f t="shared" si="49"/>
        <v>0.43</v>
      </c>
      <c r="AS626" s="46" t="s">
        <v>107</v>
      </c>
      <c r="AT626" s="46" t="s">
        <v>108</v>
      </c>
      <c r="AU626" s="46" t="s">
        <v>109</v>
      </c>
      <c r="AV626" s="46" t="s">
        <v>110</v>
      </c>
      <c r="AW626" s="46" t="s">
        <v>111</v>
      </c>
      <c r="AX626" s="48" t="s">
        <v>155</v>
      </c>
      <c r="AY626" s="49">
        <v>91.0</v>
      </c>
      <c r="AZ626" s="49">
        <v>150.0</v>
      </c>
      <c r="BA626" s="126">
        <f>BA625*2</f>
        <v>136</v>
      </c>
      <c r="BB626" s="127">
        <v>10.0</v>
      </c>
      <c r="BC626" s="127">
        <v>10.0</v>
      </c>
      <c r="BD626" s="51">
        <v>0.2</v>
      </c>
      <c r="BE626" s="46">
        <f t="shared" si="113"/>
        <v>100.8</v>
      </c>
      <c r="BF626" s="52"/>
      <c r="BG626" s="53">
        <f t="shared" si="114"/>
        <v>156.2</v>
      </c>
      <c r="BH626" s="53">
        <f t="shared" si="52"/>
        <v>97.2</v>
      </c>
      <c r="BI626" s="47">
        <f t="shared" si="115"/>
        <v>0.3099206349</v>
      </c>
      <c r="BJ626" s="47">
        <f t="shared" si="54"/>
        <v>0.1928571429</v>
      </c>
      <c r="BK626" s="55">
        <f t="shared" si="55"/>
        <v>0.43</v>
      </c>
      <c r="BL626" s="56">
        <f t="shared" si="56"/>
        <v>607</v>
      </c>
      <c r="BM626" s="57">
        <f t="shared" si="57"/>
        <v>0.2958813839</v>
      </c>
      <c r="BN626" s="46">
        <f t="shared" si="58"/>
        <v>2.646</v>
      </c>
      <c r="BO626" s="46">
        <v>25.0</v>
      </c>
      <c r="BP626" s="46">
        <v>7.0</v>
      </c>
      <c r="BQ626" s="47">
        <v>1.25</v>
      </c>
      <c r="BR626" s="46">
        <f t="shared" si="59"/>
        <v>48.75</v>
      </c>
      <c r="BS626" s="46">
        <f t="shared" si="60"/>
        <v>101.25</v>
      </c>
      <c r="BT626" s="46" t="s">
        <v>122</v>
      </c>
      <c r="BU626" s="65"/>
      <c r="BV626" s="59"/>
      <c r="BW626" s="59"/>
      <c r="BX626" s="60"/>
      <c r="BY626" s="61" t="str">
        <f t="shared" si="120"/>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BZ626" s="66" t="s">
        <v>1480</v>
      </c>
      <c r="CA626" s="59" t="s">
        <v>1479</v>
      </c>
      <c r="CB626" s="62"/>
      <c r="CC626" s="59"/>
    </row>
    <row r="627" ht="30.0" customHeight="1">
      <c r="A627" s="303">
        <v>45329.0</v>
      </c>
      <c r="B627" s="157" t="s">
        <v>5276</v>
      </c>
      <c r="C627" s="68" t="str">
        <f>IF('Стоп-лист'!D$36 = "стоп", "стоп" , "")</f>
        <v/>
      </c>
      <c r="D627" s="29">
        <f t="shared" si="119"/>
        <v>50</v>
      </c>
      <c r="E627" s="30" t="s">
        <v>5277</v>
      </c>
      <c r="F627" s="108" t="s">
        <v>5278</v>
      </c>
      <c r="G627" s="158" t="s">
        <v>5279</v>
      </c>
      <c r="H627" s="33">
        <v>1450.0</v>
      </c>
      <c r="I627" s="34">
        <v>0.52</v>
      </c>
      <c r="J627" s="35">
        <f t="shared" si="112"/>
        <v>696</v>
      </c>
      <c r="K627" s="22" t="s">
        <v>5280</v>
      </c>
      <c r="L627" s="36" t="s">
        <v>84</v>
      </c>
      <c r="M627" s="36" t="s">
        <v>84</v>
      </c>
      <c r="N627" s="37" t="s">
        <v>85</v>
      </c>
      <c r="O627" s="38">
        <v>235.0</v>
      </c>
      <c r="P627" s="38">
        <v>140.0</v>
      </c>
      <c r="Q627" s="38">
        <v>110.0</v>
      </c>
      <c r="R627" s="38">
        <v>200.0</v>
      </c>
      <c r="S627" s="70" t="s">
        <v>5281</v>
      </c>
      <c r="T627" s="39" t="s">
        <v>5267</v>
      </c>
      <c r="U627" s="38" t="s">
        <v>5268</v>
      </c>
      <c r="V627" s="38" t="s">
        <v>1466</v>
      </c>
      <c r="W627" s="38" t="s">
        <v>589</v>
      </c>
      <c r="X627" s="38">
        <v>260.0</v>
      </c>
      <c r="Y627" s="40" t="s">
        <v>91</v>
      </c>
      <c r="Z627" s="40">
        <v>1.45</v>
      </c>
      <c r="AA627" s="91" t="s">
        <v>590</v>
      </c>
      <c r="AB627" s="38" t="s">
        <v>93</v>
      </c>
      <c r="AC627" s="107" t="str">
        <f t="shared" si="97"/>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AD627" s="38" t="s">
        <v>95</v>
      </c>
      <c r="AE627" s="84"/>
      <c r="AF627" s="43" t="s">
        <v>5282</v>
      </c>
      <c r="AG627" s="38" t="s">
        <v>98</v>
      </c>
      <c r="AH627" s="38" t="s">
        <v>99</v>
      </c>
      <c r="AI627" s="44" t="s">
        <v>100</v>
      </c>
      <c r="AJ627" s="44">
        <v>0.0</v>
      </c>
      <c r="AK627" s="45"/>
      <c r="AL627" s="46" t="s">
        <v>102</v>
      </c>
      <c r="AM627" s="46" t="s">
        <v>103</v>
      </c>
      <c r="AN627" s="46" t="s">
        <v>104</v>
      </c>
      <c r="AO627" s="46" t="s">
        <v>105</v>
      </c>
      <c r="AP627" s="46" t="s">
        <v>106</v>
      </c>
      <c r="AQ627" s="46">
        <f t="shared" si="48"/>
        <v>812</v>
      </c>
      <c r="AR627" s="47">
        <f t="shared" si="49"/>
        <v>0.44</v>
      </c>
      <c r="AS627" s="46" t="s">
        <v>107</v>
      </c>
      <c r="AT627" s="46" t="s">
        <v>108</v>
      </c>
      <c r="AU627" s="46" t="s">
        <v>109</v>
      </c>
      <c r="AV627" s="46" t="s">
        <v>110</v>
      </c>
      <c r="AW627" s="46" t="s">
        <v>111</v>
      </c>
      <c r="AX627" s="48" t="s">
        <v>155</v>
      </c>
      <c r="AY627" s="49">
        <v>112.0</v>
      </c>
      <c r="AZ627" s="49">
        <v>173.0</v>
      </c>
      <c r="BA627" s="126">
        <f>BA625*3</f>
        <v>204</v>
      </c>
      <c r="BB627" s="127">
        <v>15.0</v>
      </c>
      <c r="BC627" s="127">
        <v>15.0</v>
      </c>
      <c r="BD627" s="51">
        <v>0.2</v>
      </c>
      <c r="BE627" s="46">
        <f t="shared" si="113"/>
        <v>139.2</v>
      </c>
      <c r="BF627" s="52"/>
      <c r="BG627" s="53">
        <f t="shared" si="114"/>
        <v>210.8</v>
      </c>
      <c r="BH627" s="53">
        <f t="shared" si="52"/>
        <v>149.8</v>
      </c>
      <c r="BI627" s="47">
        <f t="shared" si="115"/>
        <v>0.3028735632</v>
      </c>
      <c r="BJ627" s="47">
        <f t="shared" si="54"/>
        <v>0.2152298851</v>
      </c>
      <c r="BK627" s="55">
        <f t="shared" si="55"/>
        <v>0.44</v>
      </c>
      <c r="BL627" s="56">
        <f t="shared" si="56"/>
        <v>815</v>
      </c>
      <c r="BM627" s="57">
        <f t="shared" si="57"/>
        <v>0.3006134969</v>
      </c>
      <c r="BN627" s="46">
        <f t="shared" si="58"/>
        <v>3.08</v>
      </c>
      <c r="BO627" s="46">
        <v>25.0</v>
      </c>
      <c r="BP627" s="46">
        <v>7.0</v>
      </c>
      <c r="BQ627" s="47">
        <v>1.25</v>
      </c>
      <c r="BR627" s="46">
        <f t="shared" si="59"/>
        <v>57.5</v>
      </c>
      <c r="BS627" s="46">
        <f t="shared" si="60"/>
        <v>115.5</v>
      </c>
      <c r="BT627" s="46" t="s">
        <v>131</v>
      </c>
      <c r="BU627" s="65"/>
      <c r="BV627" s="59"/>
      <c r="BW627" s="59"/>
      <c r="BX627" s="60"/>
      <c r="BY627" s="61" t="str">
        <f t="shared" si="120"/>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BZ627" s="66" t="s">
        <v>1488</v>
      </c>
      <c r="CA627" s="59" t="s">
        <v>1487</v>
      </c>
      <c r="CB627" s="62"/>
      <c r="CC627" s="59"/>
    </row>
    <row r="628" ht="30.0" customHeight="1">
      <c r="A628" s="303">
        <v>45329.0</v>
      </c>
      <c r="B628" s="157" t="s">
        <v>5283</v>
      </c>
      <c r="C628" s="68" t="str">
        <f>IF('Стоп-лист'!D$36 = "стоп", "стоп" , "")</f>
        <v/>
      </c>
      <c r="D628" s="29">
        <f t="shared" si="119"/>
        <v>50</v>
      </c>
      <c r="E628" s="30" t="s">
        <v>5284</v>
      </c>
      <c r="F628" s="108" t="s">
        <v>5285</v>
      </c>
      <c r="G628" s="158" t="s">
        <v>5286</v>
      </c>
      <c r="H628" s="33">
        <v>2300.0</v>
      </c>
      <c r="I628" s="34">
        <v>0.49</v>
      </c>
      <c r="J628" s="35">
        <f t="shared" si="112"/>
        <v>1173</v>
      </c>
      <c r="K628" s="22" t="s">
        <v>5287</v>
      </c>
      <c r="L628" s="36" t="s">
        <v>84</v>
      </c>
      <c r="M628" s="36" t="s">
        <v>84</v>
      </c>
      <c r="N628" s="37" t="s">
        <v>85</v>
      </c>
      <c r="O628" s="38">
        <v>470.0</v>
      </c>
      <c r="P628" s="38">
        <v>160.0</v>
      </c>
      <c r="Q628" s="38">
        <v>130.0</v>
      </c>
      <c r="R628" s="38">
        <v>190.0</v>
      </c>
      <c r="S628" s="70" t="s">
        <v>5288</v>
      </c>
      <c r="T628" s="39" t="s">
        <v>5267</v>
      </c>
      <c r="U628" s="38" t="s">
        <v>5268</v>
      </c>
      <c r="V628" s="38" t="s">
        <v>1466</v>
      </c>
      <c r="W628" s="38" t="s">
        <v>589</v>
      </c>
      <c r="X628" s="38">
        <v>260.0</v>
      </c>
      <c r="Y628" s="40">
        <v>1.0</v>
      </c>
      <c r="Z628" s="40">
        <v>1.45</v>
      </c>
      <c r="AA628" s="91" t="s">
        <v>590</v>
      </c>
      <c r="AB628" s="38" t="s">
        <v>93</v>
      </c>
      <c r="AC628" s="107" t="str">
        <f t="shared" si="97"/>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AD628" s="38" t="s">
        <v>95</v>
      </c>
      <c r="AE628" s="84"/>
      <c r="AF628" s="70" t="s">
        <v>5269</v>
      </c>
      <c r="AG628" s="38" t="s">
        <v>98</v>
      </c>
      <c r="AH628" s="38" t="s">
        <v>99</v>
      </c>
      <c r="AI628" s="44" t="s">
        <v>100</v>
      </c>
      <c r="AJ628" s="44">
        <v>0.0</v>
      </c>
      <c r="AK628" s="45"/>
      <c r="AL628" s="46" t="s">
        <v>102</v>
      </c>
      <c r="AM628" s="46" t="s">
        <v>103</v>
      </c>
      <c r="AN628" s="46" t="s">
        <v>104</v>
      </c>
      <c r="AO628" s="46" t="s">
        <v>105</v>
      </c>
      <c r="AP628" s="46" t="s">
        <v>106</v>
      </c>
      <c r="AQ628" s="46">
        <f t="shared" si="48"/>
        <v>1334</v>
      </c>
      <c r="AR628" s="47">
        <f t="shared" si="49"/>
        <v>0.42</v>
      </c>
      <c r="AS628" s="46" t="s">
        <v>107</v>
      </c>
      <c r="AT628" s="46" t="s">
        <v>108</v>
      </c>
      <c r="AU628" s="46" t="s">
        <v>109</v>
      </c>
      <c r="AV628" s="46" t="s">
        <v>110</v>
      </c>
      <c r="AW628" s="46" t="s">
        <v>111</v>
      </c>
      <c r="AX628" s="48" t="s">
        <v>155</v>
      </c>
      <c r="AY628" s="49">
        <v>146.0</v>
      </c>
      <c r="AZ628" s="49">
        <v>213.0</v>
      </c>
      <c r="BA628" s="126">
        <f>BA627*2</f>
        <v>408</v>
      </c>
      <c r="BB628" s="127">
        <v>20.0</v>
      </c>
      <c r="BC628" s="127">
        <v>20.0</v>
      </c>
      <c r="BD628" s="51">
        <v>0.2</v>
      </c>
      <c r="BE628" s="46">
        <f t="shared" si="113"/>
        <v>234.6</v>
      </c>
      <c r="BF628" s="52"/>
      <c r="BG628" s="53">
        <f t="shared" si="114"/>
        <v>344.4</v>
      </c>
      <c r="BH628" s="53">
        <f t="shared" si="52"/>
        <v>277.4</v>
      </c>
      <c r="BI628" s="47">
        <f t="shared" si="115"/>
        <v>0.2936061381</v>
      </c>
      <c r="BJ628" s="47">
        <f t="shared" si="54"/>
        <v>0.2364876385</v>
      </c>
      <c r="BK628" s="55">
        <f t="shared" si="55"/>
        <v>0.42</v>
      </c>
      <c r="BL628" s="56">
        <f t="shared" si="56"/>
        <v>1336</v>
      </c>
      <c r="BM628" s="57">
        <f t="shared" si="57"/>
        <v>0.305239521</v>
      </c>
      <c r="BN628" s="46">
        <f t="shared" si="58"/>
        <v>3.952</v>
      </c>
      <c r="BO628" s="46">
        <v>25.0</v>
      </c>
      <c r="BP628" s="46">
        <v>7.0</v>
      </c>
      <c r="BQ628" s="47">
        <v>1.25</v>
      </c>
      <c r="BR628" s="46">
        <f t="shared" si="59"/>
        <v>57.5</v>
      </c>
      <c r="BS628" s="46">
        <f t="shared" si="60"/>
        <v>155.5</v>
      </c>
      <c r="BT628" s="46" t="s">
        <v>139</v>
      </c>
      <c r="BU628" s="65"/>
      <c r="BV628" s="59"/>
      <c r="BW628" s="59" t="s">
        <v>1496</v>
      </c>
      <c r="BX628" s="60"/>
      <c r="BY628" s="61" t="str">
        <f t="shared" si="120"/>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BZ628" s="66" t="s">
        <v>1497</v>
      </c>
      <c r="CA628" s="59" t="s">
        <v>1495</v>
      </c>
      <c r="CB628" s="62"/>
      <c r="CC628" s="59"/>
    </row>
    <row r="629" ht="30.0" customHeight="1">
      <c r="A629" s="303">
        <v>45329.0</v>
      </c>
      <c r="B629" s="157" t="s">
        <v>5289</v>
      </c>
      <c r="C629" s="68" t="str">
        <f>IF('Стоп-лист'!D$36 = "стоп", "стоп" , "")</f>
        <v/>
      </c>
      <c r="D629" s="29">
        <f t="shared" si="119"/>
        <v>50</v>
      </c>
      <c r="E629" s="30" t="s">
        <v>5290</v>
      </c>
      <c r="F629" s="108" t="s">
        <v>5291</v>
      </c>
      <c r="G629" s="158" t="s">
        <v>5292</v>
      </c>
      <c r="H629" s="33">
        <v>3400.0</v>
      </c>
      <c r="I629" s="34">
        <v>0.48</v>
      </c>
      <c r="J629" s="35">
        <f t="shared" si="112"/>
        <v>1768</v>
      </c>
      <c r="K629" s="22" t="s">
        <v>5293</v>
      </c>
      <c r="L629" s="36" t="s">
        <v>84</v>
      </c>
      <c r="M629" s="36" t="s">
        <v>84</v>
      </c>
      <c r="N629" s="37" t="s">
        <v>85</v>
      </c>
      <c r="O629" s="38">
        <v>640.0</v>
      </c>
      <c r="P629" s="38">
        <v>210.0</v>
      </c>
      <c r="Q629" s="38">
        <v>170.0</v>
      </c>
      <c r="R629" s="38">
        <v>220.0</v>
      </c>
      <c r="S629" s="70" t="s">
        <v>5294</v>
      </c>
      <c r="T629" s="39" t="s">
        <v>5267</v>
      </c>
      <c r="U629" s="38" t="s">
        <v>5268</v>
      </c>
      <c r="V629" s="38" t="s">
        <v>1466</v>
      </c>
      <c r="W629" s="38" t="s">
        <v>589</v>
      </c>
      <c r="X629" s="38">
        <v>260.0</v>
      </c>
      <c r="Y629" s="40">
        <v>1.5</v>
      </c>
      <c r="Z629" s="40">
        <v>1.45</v>
      </c>
      <c r="AA629" s="91" t="s">
        <v>590</v>
      </c>
      <c r="AB629" s="38" t="s">
        <v>93</v>
      </c>
      <c r="AC629" s="107" t="str">
        <f t="shared" si="97"/>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AD629" s="38" t="s">
        <v>95</v>
      </c>
      <c r="AE629" s="84"/>
      <c r="AF629" s="70" t="s">
        <v>5269</v>
      </c>
      <c r="AG629" s="38" t="s">
        <v>98</v>
      </c>
      <c r="AH629" s="38" t="s">
        <v>99</v>
      </c>
      <c r="AI629" s="44" t="s">
        <v>100</v>
      </c>
      <c r="AJ629" s="44">
        <v>0.0</v>
      </c>
      <c r="AK629" s="45"/>
      <c r="AL629" s="46" t="s">
        <v>102</v>
      </c>
      <c r="AM629" s="46" t="s">
        <v>103</v>
      </c>
      <c r="AN629" s="46" t="s">
        <v>104</v>
      </c>
      <c r="AO629" s="46" t="s">
        <v>105</v>
      </c>
      <c r="AP629" s="46" t="s">
        <v>106</v>
      </c>
      <c r="AQ629" s="46">
        <f t="shared" si="48"/>
        <v>1972</v>
      </c>
      <c r="AR629" s="47">
        <f t="shared" si="49"/>
        <v>0.42</v>
      </c>
      <c r="AS629" s="46" t="s">
        <v>107</v>
      </c>
      <c r="AT629" s="46" t="s">
        <v>108</v>
      </c>
      <c r="AU629" s="46" t="s">
        <v>109</v>
      </c>
      <c r="AV629" s="46" t="s">
        <v>110</v>
      </c>
      <c r="AW629" s="46" t="s">
        <v>111</v>
      </c>
      <c r="AX629" s="48" t="s">
        <v>155</v>
      </c>
      <c r="AY629" s="49">
        <v>224.0</v>
      </c>
      <c r="AZ629" s="49">
        <v>307.0</v>
      </c>
      <c r="BA629" s="126">
        <f>BA627*3</f>
        <v>612</v>
      </c>
      <c r="BB629" s="127">
        <v>30.0</v>
      </c>
      <c r="BC629" s="127">
        <v>30.0</v>
      </c>
      <c r="BD629" s="51">
        <v>0.2</v>
      </c>
      <c r="BE629" s="46">
        <f t="shared" si="113"/>
        <v>353.6</v>
      </c>
      <c r="BF629" s="52"/>
      <c r="BG629" s="53">
        <f t="shared" si="114"/>
        <v>518.4</v>
      </c>
      <c r="BH629" s="53">
        <f t="shared" si="52"/>
        <v>435.4</v>
      </c>
      <c r="BI629" s="47">
        <f t="shared" si="115"/>
        <v>0.2932126697</v>
      </c>
      <c r="BJ629" s="47">
        <f t="shared" si="54"/>
        <v>0.2462669683</v>
      </c>
      <c r="BK629" s="55">
        <f t="shared" si="55"/>
        <v>0.42</v>
      </c>
      <c r="BL629" s="56">
        <f t="shared" si="56"/>
        <v>1988</v>
      </c>
      <c r="BM629" s="57">
        <f t="shared" si="57"/>
        <v>0.3075452716</v>
      </c>
      <c r="BN629" s="46">
        <f t="shared" si="58"/>
        <v>7.854</v>
      </c>
      <c r="BO629" s="46">
        <v>25.0</v>
      </c>
      <c r="BP629" s="46">
        <v>7.0</v>
      </c>
      <c r="BQ629" s="47">
        <v>1.25</v>
      </c>
      <c r="BR629" s="46">
        <f t="shared" si="59"/>
        <v>92.5</v>
      </c>
      <c r="BS629" s="46">
        <f t="shared" si="60"/>
        <v>214.5</v>
      </c>
      <c r="BT629" s="46" t="s">
        <v>147</v>
      </c>
      <c r="BU629" s="65"/>
      <c r="BV629" s="59"/>
      <c r="BW629" s="59"/>
      <c r="BX629" s="60"/>
      <c r="BY629" s="61" t="str">
        <f t="shared" si="120"/>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BZ629" s="66" t="s">
        <v>1505</v>
      </c>
      <c r="CA629" s="59" t="s">
        <v>1504</v>
      </c>
      <c r="CB629" s="62"/>
      <c r="CC629" s="59"/>
    </row>
    <row r="630" ht="30.0" customHeight="1">
      <c r="A630" s="303">
        <v>45329.0</v>
      </c>
      <c r="B630" s="157" t="s">
        <v>5295</v>
      </c>
      <c r="C630" s="68" t="str">
        <f>IF('Стоп-лист'!D$36 = "стоп", "стоп" , "")</f>
        <v/>
      </c>
      <c r="D630" s="29">
        <f t="shared" si="119"/>
        <v>50</v>
      </c>
      <c r="E630" s="30" t="s">
        <v>5296</v>
      </c>
      <c r="F630" s="108" t="s">
        <v>5297</v>
      </c>
      <c r="G630" s="308" t="s">
        <v>5298</v>
      </c>
      <c r="H630" s="33">
        <v>4600.0</v>
      </c>
      <c r="I630" s="34">
        <v>0.44</v>
      </c>
      <c r="J630" s="35">
        <f t="shared" si="112"/>
        <v>2576</v>
      </c>
      <c r="K630" s="22" t="s">
        <v>5299</v>
      </c>
      <c r="L630" s="36" t="s">
        <v>84</v>
      </c>
      <c r="M630" s="36" t="s">
        <v>84</v>
      </c>
      <c r="N630" s="37" t="s">
        <v>85</v>
      </c>
      <c r="O630" s="38">
        <v>950.0</v>
      </c>
      <c r="P630" s="38">
        <v>300.0</v>
      </c>
      <c r="Q630" s="38">
        <v>200.0</v>
      </c>
      <c r="R630" s="38">
        <v>500.0</v>
      </c>
      <c r="S630" s="70" t="s">
        <v>5300</v>
      </c>
      <c r="T630" s="39" t="s">
        <v>5267</v>
      </c>
      <c r="U630" s="38" t="s">
        <v>5268</v>
      </c>
      <c r="V630" s="38" t="s">
        <v>1466</v>
      </c>
      <c r="W630" s="38" t="s">
        <v>589</v>
      </c>
      <c r="X630" s="38">
        <v>260.0</v>
      </c>
      <c r="Y630" s="40">
        <v>2.0</v>
      </c>
      <c r="Z630" s="40">
        <v>1.45</v>
      </c>
      <c r="AA630" s="91" t="s">
        <v>590</v>
      </c>
      <c r="AB630" s="38" t="s">
        <v>93</v>
      </c>
      <c r="AC630" s="107" t="str">
        <f t="shared" si="97"/>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AD630" s="38" t="s">
        <v>95</v>
      </c>
      <c r="AE630" s="84"/>
      <c r="AF630" s="70" t="s">
        <v>5269</v>
      </c>
      <c r="AG630" s="38" t="s">
        <v>98</v>
      </c>
      <c r="AH630" s="38" t="s">
        <v>99</v>
      </c>
      <c r="AI630" s="44" t="s">
        <v>100</v>
      </c>
      <c r="AJ630" s="44">
        <v>0.0</v>
      </c>
      <c r="AK630" s="45"/>
      <c r="AL630" s="46" t="s">
        <v>102</v>
      </c>
      <c r="AM630" s="46" t="s">
        <v>103</v>
      </c>
      <c r="AN630" s="46" t="s">
        <v>104</v>
      </c>
      <c r="AO630" s="46" t="s">
        <v>105</v>
      </c>
      <c r="AP630" s="46" t="s">
        <v>106</v>
      </c>
      <c r="AQ630" s="46">
        <f t="shared" si="48"/>
        <v>2944</v>
      </c>
      <c r="AR630" s="47">
        <f t="shared" si="49"/>
        <v>0.36</v>
      </c>
      <c r="AS630" s="46" t="s">
        <v>107</v>
      </c>
      <c r="AT630" s="46" t="s">
        <v>108</v>
      </c>
      <c r="AU630" s="46" t="s">
        <v>109</v>
      </c>
      <c r="AV630" s="46" t="s">
        <v>110</v>
      </c>
      <c r="AW630" s="46" t="s">
        <v>111</v>
      </c>
      <c r="AX630" s="48" t="s">
        <v>112</v>
      </c>
      <c r="AY630" s="49">
        <v>386.0</v>
      </c>
      <c r="AZ630" s="49">
        <v>545.0</v>
      </c>
      <c r="BA630" s="126">
        <f>BA628*2</f>
        <v>816</v>
      </c>
      <c r="BB630" s="127">
        <v>30.0</v>
      </c>
      <c r="BC630" s="127">
        <v>80.0</v>
      </c>
      <c r="BD630" s="51">
        <v>0.2</v>
      </c>
      <c r="BE630" s="46">
        <f t="shared" si="113"/>
        <v>515.2</v>
      </c>
      <c r="BF630" s="52"/>
      <c r="BG630" s="53">
        <f t="shared" si="114"/>
        <v>748.8</v>
      </c>
      <c r="BH630" s="53">
        <f t="shared" si="52"/>
        <v>589.8</v>
      </c>
      <c r="BI630" s="47">
        <f t="shared" si="115"/>
        <v>0.2906832298</v>
      </c>
      <c r="BJ630" s="47">
        <f t="shared" si="54"/>
        <v>0.2289596273</v>
      </c>
      <c r="BK630" s="55">
        <f t="shared" si="55"/>
        <v>0.36</v>
      </c>
      <c r="BL630" s="56">
        <f t="shared" si="56"/>
        <v>2964</v>
      </c>
      <c r="BM630" s="57">
        <f t="shared" si="57"/>
        <v>0.3037112011</v>
      </c>
      <c r="BN630" s="46">
        <f t="shared" si="58"/>
        <v>30</v>
      </c>
      <c r="BO630" s="46">
        <v>25.0</v>
      </c>
      <c r="BP630" s="46">
        <v>7.0</v>
      </c>
      <c r="BQ630" s="47">
        <v>1.25</v>
      </c>
      <c r="BR630" s="46">
        <f t="shared" si="59"/>
        <v>285</v>
      </c>
      <c r="BS630" s="46">
        <f t="shared" si="60"/>
        <v>260</v>
      </c>
      <c r="BT630" s="46" t="s">
        <v>156</v>
      </c>
      <c r="BU630" s="65"/>
      <c r="BV630" s="59"/>
      <c r="BW630" s="59"/>
      <c r="BX630" s="60"/>
      <c r="BY630" s="61" t="str">
        <f t="shared" si="120"/>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BZ630" s="66" t="s">
        <v>1513</v>
      </c>
      <c r="CA630" s="59" t="s">
        <v>1512</v>
      </c>
      <c r="CB630" s="62"/>
      <c r="CC630" s="59"/>
    </row>
    <row r="631" ht="30.0" customHeight="1">
      <c r="A631" s="303">
        <v>45329.0</v>
      </c>
      <c r="B631" s="157" t="s">
        <v>5301</v>
      </c>
      <c r="C631" s="68" t="str">
        <f>IF('Стоп-лист'!D$36 = "стоп", "стоп" , "")</f>
        <v/>
      </c>
      <c r="D631" s="29">
        <f t="shared" si="119"/>
        <v>50</v>
      </c>
      <c r="E631" s="30" t="s">
        <v>5302</v>
      </c>
      <c r="F631" s="108" t="s">
        <v>5303</v>
      </c>
      <c r="G631" s="158" t="s">
        <v>5304</v>
      </c>
      <c r="H631" s="33">
        <v>6900.0</v>
      </c>
      <c r="I631" s="34">
        <v>0.45999999999999996</v>
      </c>
      <c r="J631" s="35">
        <f t="shared" si="112"/>
        <v>3726</v>
      </c>
      <c r="K631" s="22" t="s">
        <v>5305</v>
      </c>
      <c r="L631" s="36" t="s">
        <v>84</v>
      </c>
      <c r="M631" s="36" t="s">
        <v>84</v>
      </c>
      <c r="N631" s="37" t="s">
        <v>85</v>
      </c>
      <c r="O631" s="38">
        <v>1450.0</v>
      </c>
      <c r="P631" s="38">
        <v>300.0</v>
      </c>
      <c r="Q631" s="38">
        <v>250.0</v>
      </c>
      <c r="R631" s="38">
        <v>550.0</v>
      </c>
      <c r="S631" s="70" t="s">
        <v>5306</v>
      </c>
      <c r="T631" s="39" t="s">
        <v>5267</v>
      </c>
      <c r="U631" s="38" t="s">
        <v>5268</v>
      </c>
      <c r="V631" s="38" t="s">
        <v>1466</v>
      </c>
      <c r="W631" s="38" t="s">
        <v>589</v>
      </c>
      <c r="X631" s="38">
        <v>260.0</v>
      </c>
      <c r="Y631" s="40">
        <v>3.0</v>
      </c>
      <c r="Z631" s="40">
        <v>1.45</v>
      </c>
      <c r="AA631" s="91" t="s">
        <v>590</v>
      </c>
      <c r="AB631" s="38" t="s">
        <v>93</v>
      </c>
      <c r="AC631" s="107" t="str">
        <f t="shared" si="97"/>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AD631" s="38" t="s">
        <v>95</v>
      </c>
      <c r="AE631" s="84"/>
      <c r="AF631" s="70" t="s">
        <v>5269</v>
      </c>
      <c r="AG631" s="38" t="s">
        <v>98</v>
      </c>
      <c r="AH631" s="38" t="s">
        <v>99</v>
      </c>
      <c r="AI631" s="44" t="s">
        <v>100</v>
      </c>
      <c r="AJ631" s="44">
        <v>0.0</v>
      </c>
      <c r="AK631" s="45"/>
      <c r="AL631" s="46" t="s">
        <v>102</v>
      </c>
      <c r="AM631" s="46" t="s">
        <v>103</v>
      </c>
      <c r="AN631" s="46" t="s">
        <v>104</v>
      </c>
      <c r="AO631" s="46" t="s">
        <v>105</v>
      </c>
      <c r="AP631" s="46" t="s">
        <v>106</v>
      </c>
      <c r="AQ631" s="46">
        <f t="shared" si="48"/>
        <v>4209</v>
      </c>
      <c r="AR631" s="47">
        <f t="shared" si="49"/>
        <v>0.39</v>
      </c>
      <c r="AS631" s="46" t="s">
        <v>107</v>
      </c>
      <c r="AT631" s="46" t="s">
        <v>108</v>
      </c>
      <c r="AU631" s="46" t="s">
        <v>109</v>
      </c>
      <c r="AV631" s="46" t="s">
        <v>110</v>
      </c>
      <c r="AW631" s="46" t="s">
        <v>111</v>
      </c>
      <c r="AX631" s="48" t="s">
        <v>112</v>
      </c>
      <c r="AY631" s="49">
        <v>547.0</v>
      </c>
      <c r="AZ631" s="49">
        <v>757.0</v>
      </c>
      <c r="BA631" s="126">
        <f>BA628*3</f>
        <v>1224</v>
      </c>
      <c r="BB631" s="127">
        <v>40.0</v>
      </c>
      <c r="BC631" s="127">
        <v>80.0</v>
      </c>
      <c r="BD631" s="51">
        <v>0.2</v>
      </c>
      <c r="BE631" s="46">
        <f t="shared" si="113"/>
        <v>745.2</v>
      </c>
      <c r="BF631" s="52"/>
      <c r="BG631" s="53">
        <f t="shared" si="114"/>
        <v>1089.8</v>
      </c>
      <c r="BH631" s="53">
        <f t="shared" si="52"/>
        <v>879.8</v>
      </c>
      <c r="BI631" s="47">
        <f t="shared" si="115"/>
        <v>0.2924852389</v>
      </c>
      <c r="BJ631" s="47">
        <f t="shared" si="54"/>
        <v>0.2361245303</v>
      </c>
      <c r="BK631" s="55">
        <f t="shared" si="55"/>
        <v>0.39</v>
      </c>
      <c r="BL631" s="56">
        <f t="shared" si="56"/>
        <v>4248</v>
      </c>
      <c r="BM631" s="57">
        <f t="shared" si="57"/>
        <v>0.3054143126</v>
      </c>
      <c r="BN631" s="46">
        <f t="shared" si="58"/>
        <v>41.25</v>
      </c>
      <c r="BO631" s="46">
        <v>25.0</v>
      </c>
      <c r="BP631" s="46">
        <v>7.0</v>
      </c>
      <c r="BQ631" s="47">
        <v>1.25</v>
      </c>
      <c r="BR631" s="46">
        <f t="shared" si="59"/>
        <v>390</v>
      </c>
      <c r="BS631" s="46">
        <f t="shared" si="60"/>
        <v>367</v>
      </c>
      <c r="BT631" s="46" t="s">
        <v>164</v>
      </c>
      <c r="BU631" s="65"/>
      <c r="BV631" s="59"/>
      <c r="BW631" s="59"/>
      <c r="BX631" s="60"/>
      <c r="BY631" s="61" t="str">
        <f t="shared" si="120"/>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BZ631" s="66" t="s">
        <v>1521</v>
      </c>
      <c r="CA631" s="59" t="s">
        <v>1520</v>
      </c>
      <c r="CB631" s="62"/>
      <c r="CC631" s="59"/>
    </row>
    <row r="632" ht="30.0" customHeight="1">
      <c r="A632" s="303">
        <v>45329.0</v>
      </c>
      <c r="B632" s="157" t="s">
        <v>5307</v>
      </c>
      <c r="C632" s="68" t="str">
        <f>IF('Стоп-лист'!D$36 = "стоп", "стоп" , "")</f>
        <v/>
      </c>
      <c r="D632" s="29">
        <f t="shared" si="119"/>
        <v>50</v>
      </c>
      <c r="E632" s="30" t="s">
        <v>5308</v>
      </c>
      <c r="F632" s="108" t="s">
        <v>5309</v>
      </c>
      <c r="G632" s="158" t="s">
        <v>5310</v>
      </c>
      <c r="H632" s="33">
        <v>9200.0</v>
      </c>
      <c r="I632" s="34">
        <v>0.47</v>
      </c>
      <c r="J632" s="35">
        <f t="shared" si="112"/>
        <v>4876</v>
      </c>
      <c r="K632" s="22" t="s">
        <v>5311</v>
      </c>
      <c r="L632" s="36" t="s">
        <v>84</v>
      </c>
      <c r="M632" s="36" t="s">
        <v>84</v>
      </c>
      <c r="N632" s="37" t="s">
        <v>85</v>
      </c>
      <c r="O632" s="38">
        <v>1900.0</v>
      </c>
      <c r="P632" s="38">
        <v>350.0</v>
      </c>
      <c r="Q632" s="38">
        <v>250.0</v>
      </c>
      <c r="R632" s="38">
        <v>550.0</v>
      </c>
      <c r="S632" s="70" t="s">
        <v>5312</v>
      </c>
      <c r="T632" s="39" t="s">
        <v>5267</v>
      </c>
      <c r="U632" s="38" t="s">
        <v>5268</v>
      </c>
      <c r="V632" s="38" t="s">
        <v>1466</v>
      </c>
      <c r="W632" s="38" t="s">
        <v>589</v>
      </c>
      <c r="X632" s="38">
        <v>260.0</v>
      </c>
      <c r="Y632" s="40">
        <v>4.0</v>
      </c>
      <c r="Z632" s="40">
        <v>1.45</v>
      </c>
      <c r="AA632" s="91" t="s">
        <v>590</v>
      </c>
      <c r="AB632" s="38" t="s">
        <v>93</v>
      </c>
      <c r="AC632" s="107" t="str">
        <f t="shared" si="97"/>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AD632" s="38" t="s">
        <v>95</v>
      </c>
      <c r="AE632" s="84"/>
      <c r="AF632" s="70" t="s">
        <v>5269</v>
      </c>
      <c r="AG632" s="38" t="s">
        <v>98</v>
      </c>
      <c r="AH632" s="38" t="s">
        <v>99</v>
      </c>
      <c r="AI632" s="44" t="s">
        <v>100</v>
      </c>
      <c r="AJ632" s="44">
        <v>0.0</v>
      </c>
      <c r="AK632" s="45"/>
      <c r="AL632" s="46" t="s">
        <v>102</v>
      </c>
      <c r="AM632" s="46" t="s">
        <v>103</v>
      </c>
      <c r="AN632" s="46" t="s">
        <v>104</v>
      </c>
      <c r="AO632" s="46" t="s">
        <v>105</v>
      </c>
      <c r="AP632" s="46" t="s">
        <v>106</v>
      </c>
      <c r="AQ632" s="46">
        <f t="shared" si="48"/>
        <v>5428</v>
      </c>
      <c r="AR632" s="47">
        <f t="shared" si="49"/>
        <v>0.41</v>
      </c>
      <c r="AS632" s="46" t="s">
        <v>107</v>
      </c>
      <c r="AT632" s="46" t="s">
        <v>108</v>
      </c>
      <c r="AU632" s="46" t="s">
        <v>109</v>
      </c>
      <c r="AV632" s="46" t="s">
        <v>110</v>
      </c>
      <c r="AW632" s="46" t="s">
        <v>111</v>
      </c>
      <c r="AX632" s="48" t="s">
        <v>112</v>
      </c>
      <c r="AY632" s="49">
        <v>698.0</v>
      </c>
      <c r="AZ632" s="49">
        <v>944.0</v>
      </c>
      <c r="BA632" s="126">
        <f>BA628*4</f>
        <v>1632</v>
      </c>
      <c r="BB632" s="127">
        <v>40.0</v>
      </c>
      <c r="BC632" s="127">
        <v>80.0</v>
      </c>
      <c r="BD632" s="51">
        <v>0.2</v>
      </c>
      <c r="BE632" s="46">
        <f t="shared" si="113"/>
        <v>975.2</v>
      </c>
      <c r="BF632" s="52"/>
      <c r="BG632" s="53">
        <f t="shared" si="114"/>
        <v>1450.8</v>
      </c>
      <c r="BH632" s="53">
        <f t="shared" si="52"/>
        <v>1204.8</v>
      </c>
      <c r="BI632" s="47">
        <f t="shared" si="115"/>
        <v>0.2975389664</v>
      </c>
      <c r="BJ632" s="47">
        <f t="shared" si="54"/>
        <v>0.2470877769</v>
      </c>
      <c r="BK632" s="55">
        <f t="shared" si="55"/>
        <v>0.41</v>
      </c>
      <c r="BL632" s="56">
        <f t="shared" si="56"/>
        <v>5479</v>
      </c>
      <c r="BM632" s="57">
        <f t="shared" si="57"/>
        <v>0.307939405</v>
      </c>
      <c r="BN632" s="46">
        <f t="shared" si="58"/>
        <v>48.125</v>
      </c>
      <c r="BO632" s="46">
        <v>25.0</v>
      </c>
      <c r="BP632" s="46">
        <v>7.0</v>
      </c>
      <c r="BQ632" s="47">
        <v>1.25</v>
      </c>
      <c r="BR632" s="46">
        <f t="shared" si="59"/>
        <v>451.25</v>
      </c>
      <c r="BS632" s="46">
        <f t="shared" si="60"/>
        <v>492.75</v>
      </c>
      <c r="BT632" s="46" t="s">
        <v>172</v>
      </c>
      <c r="BU632" s="65"/>
      <c r="BV632" s="59"/>
      <c r="BW632" s="59"/>
      <c r="BX632" s="60"/>
      <c r="BY632" s="61" t="str">
        <f t="shared" si="120"/>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BZ632" s="66" t="s">
        <v>1529</v>
      </c>
      <c r="CA632" s="59" t="s">
        <v>1528</v>
      </c>
      <c r="CB632" s="62"/>
      <c r="CC632" s="59"/>
    </row>
    <row r="633" ht="30.0" customHeight="1">
      <c r="A633" s="303">
        <v>45329.0</v>
      </c>
      <c r="B633" s="157" t="s">
        <v>5313</v>
      </c>
      <c r="C633" s="68" t="str">
        <f>IF('Стоп-лист'!D$36 = "стоп", "стоп" , "")</f>
        <v/>
      </c>
      <c r="D633" s="29">
        <f t="shared" si="119"/>
        <v>50</v>
      </c>
      <c r="E633" s="30" t="s">
        <v>5314</v>
      </c>
      <c r="F633" s="108" t="s">
        <v>5315</v>
      </c>
      <c r="G633" s="158" t="s">
        <v>5316</v>
      </c>
      <c r="H633" s="33">
        <v>11500.0</v>
      </c>
      <c r="I633" s="34">
        <v>0.48</v>
      </c>
      <c r="J633" s="35">
        <f t="shared" si="112"/>
        <v>5980</v>
      </c>
      <c r="K633" s="22" t="s">
        <v>5317</v>
      </c>
      <c r="L633" s="36" t="s">
        <v>84</v>
      </c>
      <c r="M633" s="36" t="s">
        <v>84</v>
      </c>
      <c r="N633" s="37" t="s">
        <v>85</v>
      </c>
      <c r="O633" s="38">
        <v>2350.0</v>
      </c>
      <c r="P633" s="38">
        <v>400.0</v>
      </c>
      <c r="Q633" s="38">
        <v>300.0</v>
      </c>
      <c r="R633" s="38">
        <v>550.0</v>
      </c>
      <c r="S633" s="70" t="s">
        <v>5318</v>
      </c>
      <c r="T633" s="39" t="s">
        <v>5267</v>
      </c>
      <c r="U633" s="38" t="s">
        <v>5268</v>
      </c>
      <c r="V633" s="38" t="s">
        <v>1466</v>
      </c>
      <c r="W633" s="38" t="s">
        <v>589</v>
      </c>
      <c r="X633" s="38">
        <v>260.0</v>
      </c>
      <c r="Y633" s="40">
        <v>5.0</v>
      </c>
      <c r="Z633" s="40">
        <v>1.45</v>
      </c>
      <c r="AA633" s="91" t="s">
        <v>590</v>
      </c>
      <c r="AB633" s="38" t="s">
        <v>93</v>
      </c>
      <c r="AC633" s="107" t="str">
        <f t="shared" si="97"/>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AD633" s="38" t="s">
        <v>95</v>
      </c>
      <c r="AE633" s="84"/>
      <c r="AF633" s="70" t="s">
        <v>5269</v>
      </c>
      <c r="AG633" s="38" t="s">
        <v>98</v>
      </c>
      <c r="AH633" s="38" t="s">
        <v>99</v>
      </c>
      <c r="AI633" s="44" t="s">
        <v>100</v>
      </c>
      <c r="AJ633" s="44">
        <v>0.0</v>
      </c>
      <c r="AK633" s="45"/>
      <c r="AL633" s="46" t="s">
        <v>102</v>
      </c>
      <c r="AM633" s="46" t="s">
        <v>103</v>
      </c>
      <c r="AN633" s="46" t="s">
        <v>104</v>
      </c>
      <c r="AO633" s="46" t="s">
        <v>105</v>
      </c>
      <c r="AP633" s="46" t="s">
        <v>106</v>
      </c>
      <c r="AQ633" s="46">
        <f t="shared" si="48"/>
        <v>6785</v>
      </c>
      <c r="AR633" s="47">
        <f t="shared" si="49"/>
        <v>0.41</v>
      </c>
      <c r="AS633" s="46" t="s">
        <v>107</v>
      </c>
      <c r="AT633" s="46" t="s">
        <v>108</v>
      </c>
      <c r="AU633" s="46" t="s">
        <v>109</v>
      </c>
      <c r="AV633" s="46" t="s">
        <v>110</v>
      </c>
      <c r="AW633" s="46" t="s">
        <v>111</v>
      </c>
      <c r="AX633" s="48" t="s">
        <v>112</v>
      </c>
      <c r="AY633" s="49">
        <v>870.0</v>
      </c>
      <c r="AZ633" s="49">
        <v>1183.0</v>
      </c>
      <c r="BA633" s="126">
        <f>BA628*5</f>
        <v>2040</v>
      </c>
      <c r="BB633" s="127">
        <v>50.0</v>
      </c>
      <c r="BC633" s="127">
        <v>80.0</v>
      </c>
      <c r="BD633" s="51">
        <v>0.2</v>
      </c>
      <c r="BE633" s="46">
        <f t="shared" si="113"/>
        <v>1196</v>
      </c>
      <c r="BF633" s="52"/>
      <c r="BG633" s="53">
        <f t="shared" si="114"/>
        <v>1744</v>
      </c>
      <c r="BH633" s="53">
        <f t="shared" si="52"/>
        <v>1431</v>
      </c>
      <c r="BI633" s="47">
        <f t="shared" si="115"/>
        <v>0.291638796</v>
      </c>
      <c r="BJ633" s="47">
        <f t="shared" si="54"/>
        <v>0.2392976589</v>
      </c>
      <c r="BK633" s="55">
        <f t="shared" si="55"/>
        <v>0.41</v>
      </c>
      <c r="BL633" s="56">
        <f t="shared" si="56"/>
        <v>6789</v>
      </c>
      <c r="BM633" s="57">
        <f t="shared" si="57"/>
        <v>0.3061128296</v>
      </c>
      <c r="BN633" s="46">
        <f t="shared" si="58"/>
        <v>66</v>
      </c>
      <c r="BO633" s="46">
        <v>25.0</v>
      </c>
      <c r="BP633" s="46">
        <v>7.0</v>
      </c>
      <c r="BQ633" s="47">
        <v>1.25</v>
      </c>
      <c r="BR633" s="46">
        <f t="shared" si="59"/>
        <v>600</v>
      </c>
      <c r="BS633" s="46">
        <f t="shared" si="60"/>
        <v>583</v>
      </c>
      <c r="BT633" s="46" t="s">
        <v>180</v>
      </c>
      <c r="BU633" s="65"/>
      <c r="BV633" s="59"/>
      <c r="BW633" s="59"/>
      <c r="BX633" s="60"/>
      <c r="BY633" s="61" t="str">
        <f t="shared" si="120"/>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BZ633" s="66" t="s">
        <v>1537</v>
      </c>
      <c r="CA633" s="59" t="s">
        <v>1536</v>
      </c>
      <c r="CB633" s="62"/>
      <c r="CC633" s="59"/>
    </row>
    <row r="634" ht="30.0" customHeight="1">
      <c r="A634" s="303">
        <v>45329.0</v>
      </c>
      <c r="B634" s="157" t="s">
        <v>5319</v>
      </c>
      <c r="C634" s="68" t="str">
        <f>IF('Стоп-лист'!D$36 = "стоп", "стоп" , "")</f>
        <v/>
      </c>
      <c r="D634" s="29">
        <f t="shared" si="119"/>
        <v>50</v>
      </c>
      <c r="E634" s="30" t="s">
        <v>5320</v>
      </c>
      <c r="F634" s="108" t="s">
        <v>5321</v>
      </c>
      <c r="G634" s="158" t="s">
        <v>5322</v>
      </c>
      <c r="H634" s="33">
        <v>13800.0</v>
      </c>
      <c r="I634" s="34">
        <v>0.48</v>
      </c>
      <c r="J634" s="35">
        <f t="shared" si="112"/>
        <v>7176</v>
      </c>
      <c r="K634" s="22" t="s">
        <v>5323</v>
      </c>
      <c r="L634" s="36" t="s">
        <v>84</v>
      </c>
      <c r="M634" s="36" t="s">
        <v>84</v>
      </c>
      <c r="N634" s="37" t="s">
        <v>85</v>
      </c>
      <c r="O634" s="72">
        <v>2850.0</v>
      </c>
      <c r="P634" s="72">
        <v>400.0</v>
      </c>
      <c r="Q634" s="72">
        <v>400.0</v>
      </c>
      <c r="R634" s="72">
        <v>600.0</v>
      </c>
      <c r="S634" s="70" t="s">
        <v>5324</v>
      </c>
      <c r="T634" s="39" t="s">
        <v>5267</v>
      </c>
      <c r="U634" s="38" t="s">
        <v>5268</v>
      </c>
      <c r="V634" s="38" t="s">
        <v>1466</v>
      </c>
      <c r="W634" s="38" t="s">
        <v>589</v>
      </c>
      <c r="X634" s="38">
        <v>260.0</v>
      </c>
      <c r="Y634" s="40">
        <v>6.0</v>
      </c>
      <c r="Z634" s="40">
        <v>1.45</v>
      </c>
      <c r="AA634" s="91" t="s">
        <v>590</v>
      </c>
      <c r="AB634" s="38" t="s">
        <v>93</v>
      </c>
      <c r="AC634" s="107" t="str">
        <f t="shared" si="97"/>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AD634" s="38" t="s">
        <v>95</v>
      </c>
      <c r="AE634" s="84"/>
      <c r="AF634" s="70" t="s">
        <v>5269</v>
      </c>
      <c r="AG634" s="38" t="s">
        <v>98</v>
      </c>
      <c r="AH634" s="38" t="s">
        <v>99</v>
      </c>
      <c r="AI634" s="44" t="s">
        <v>100</v>
      </c>
      <c r="AJ634" s="44">
        <v>0.0</v>
      </c>
      <c r="AK634" s="45"/>
      <c r="AL634" s="46" t="s">
        <v>102</v>
      </c>
      <c r="AM634" s="46" t="s">
        <v>103</v>
      </c>
      <c r="AN634" s="46" t="s">
        <v>104</v>
      </c>
      <c r="AO634" s="46" t="s">
        <v>105</v>
      </c>
      <c r="AP634" s="46" t="s">
        <v>106</v>
      </c>
      <c r="AQ634" s="46">
        <f t="shared" si="48"/>
        <v>8004</v>
      </c>
      <c r="AR634" s="47">
        <f t="shared" si="49"/>
        <v>0.42</v>
      </c>
      <c r="AS634" s="46" t="s">
        <v>107</v>
      </c>
      <c r="AT634" s="46" t="s">
        <v>108</v>
      </c>
      <c r="AU634" s="46" t="s">
        <v>109</v>
      </c>
      <c r="AV634" s="46" t="s">
        <v>110</v>
      </c>
      <c r="AW634" s="46" t="s">
        <v>111</v>
      </c>
      <c r="AX634" s="48" t="s">
        <v>112</v>
      </c>
      <c r="AY634" s="49">
        <v>1061.0</v>
      </c>
      <c r="AZ634" s="49">
        <v>1426.0</v>
      </c>
      <c r="BA634" s="126">
        <f>BA628*6</f>
        <v>2448</v>
      </c>
      <c r="BB634" s="127">
        <v>50.0</v>
      </c>
      <c r="BC634" s="127">
        <v>80.0</v>
      </c>
      <c r="BD634" s="51">
        <v>0.2</v>
      </c>
      <c r="BE634" s="46">
        <f t="shared" si="113"/>
        <v>1435.2</v>
      </c>
      <c r="BF634" s="52"/>
      <c r="BG634" s="53">
        <f t="shared" si="114"/>
        <v>2101.8</v>
      </c>
      <c r="BH634" s="53">
        <f t="shared" si="52"/>
        <v>1736.8</v>
      </c>
      <c r="BI634" s="47">
        <f t="shared" si="115"/>
        <v>0.2928929766</v>
      </c>
      <c r="BJ634" s="47">
        <f t="shared" si="54"/>
        <v>0.2420289855</v>
      </c>
      <c r="BK634" s="55">
        <f t="shared" si="55"/>
        <v>0.42</v>
      </c>
      <c r="BL634" s="56">
        <f t="shared" si="56"/>
        <v>8118</v>
      </c>
      <c r="BM634" s="57">
        <f t="shared" si="57"/>
        <v>0.3067750678</v>
      </c>
      <c r="BN634" s="46">
        <f t="shared" si="58"/>
        <v>96</v>
      </c>
      <c r="BO634" s="46">
        <v>25.0</v>
      </c>
      <c r="BP634" s="46">
        <v>7.0</v>
      </c>
      <c r="BQ634" s="47">
        <v>1.25</v>
      </c>
      <c r="BR634" s="46">
        <f t="shared" si="59"/>
        <v>862.5</v>
      </c>
      <c r="BS634" s="46">
        <f t="shared" si="60"/>
        <v>563.5</v>
      </c>
      <c r="BT634" s="46" t="s">
        <v>188</v>
      </c>
      <c r="BU634" s="65"/>
      <c r="BV634" s="59"/>
      <c r="BW634" s="59"/>
      <c r="BX634" s="60"/>
      <c r="BY634" s="61" t="str">
        <f t="shared" si="120"/>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BZ634" s="66" t="s">
        <v>1545</v>
      </c>
      <c r="CA634" s="59" t="s">
        <v>1544</v>
      </c>
      <c r="CB634" s="62"/>
      <c r="CC634" s="59"/>
    </row>
    <row r="635" ht="30.0" customHeight="1">
      <c r="A635" s="303">
        <v>45329.0</v>
      </c>
      <c r="B635" s="157" t="s">
        <v>5325</v>
      </c>
      <c r="C635" s="68" t="str">
        <f>IF('Стоп-лист'!D$36 = "стоп", "стоп" , "")</f>
        <v/>
      </c>
      <c r="D635" s="29">
        <f t="shared" si="119"/>
        <v>50</v>
      </c>
      <c r="E635" s="30" t="s">
        <v>5326</v>
      </c>
      <c r="F635" s="108" t="s">
        <v>5327</v>
      </c>
      <c r="G635" s="158" t="s">
        <v>5328</v>
      </c>
      <c r="H635" s="33">
        <v>16100.0</v>
      </c>
      <c r="I635" s="34">
        <v>0.49</v>
      </c>
      <c r="J635" s="35">
        <f t="shared" si="112"/>
        <v>8211</v>
      </c>
      <c r="K635" s="22" t="s">
        <v>5329</v>
      </c>
      <c r="L635" s="36" t="s">
        <v>84</v>
      </c>
      <c r="M635" s="36" t="s">
        <v>84</v>
      </c>
      <c r="N635" s="37" t="s">
        <v>85</v>
      </c>
      <c r="O635" s="72">
        <v>3325.0</v>
      </c>
      <c r="P635" s="72">
        <v>400.0</v>
      </c>
      <c r="Q635" s="72">
        <v>400.0</v>
      </c>
      <c r="R635" s="72">
        <v>600.0</v>
      </c>
      <c r="S635" s="70" t="s">
        <v>5330</v>
      </c>
      <c r="T635" s="39" t="s">
        <v>5267</v>
      </c>
      <c r="U635" s="38" t="s">
        <v>5268</v>
      </c>
      <c r="V635" s="38" t="s">
        <v>1466</v>
      </c>
      <c r="W635" s="38" t="s">
        <v>589</v>
      </c>
      <c r="X635" s="38">
        <v>260.0</v>
      </c>
      <c r="Y635" s="40">
        <v>7.0</v>
      </c>
      <c r="Z635" s="40">
        <v>1.45</v>
      </c>
      <c r="AA635" s="91" t="s">
        <v>590</v>
      </c>
      <c r="AB635" s="38" t="s">
        <v>93</v>
      </c>
      <c r="AC635" s="107" t="str">
        <f t="shared" si="97"/>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AD635" s="38" t="s">
        <v>95</v>
      </c>
      <c r="AE635" s="84"/>
      <c r="AF635" s="70" t="s">
        <v>5269</v>
      </c>
      <c r="AG635" s="38" t="s">
        <v>98</v>
      </c>
      <c r="AH635" s="38" t="s">
        <v>99</v>
      </c>
      <c r="AI635" s="44" t="s">
        <v>100</v>
      </c>
      <c r="AJ635" s="44">
        <v>0.0</v>
      </c>
      <c r="AK635" s="45"/>
      <c r="AL635" s="46" t="s">
        <v>102</v>
      </c>
      <c r="AM635" s="46" t="s">
        <v>103</v>
      </c>
      <c r="AN635" s="46" t="s">
        <v>104</v>
      </c>
      <c r="AO635" s="46" t="s">
        <v>105</v>
      </c>
      <c r="AP635" s="46" t="s">
        <v>106</v>
      </c>
      <c r="AQ635" s="46">
        <f t="shared" si="48"/>
        <v>9177</v>
      </c>
      <c r="AR635" s="47">
        <f t="shared" si="49"/>
        <v>0.43</v>
      </c>
      <c r="AS635" s="46" t="s">
        <v>107</v>
      </c>
      <c r="AT635" s="46" t="s">
        <v>108</v>
      </c>
      <c r="AU635" s="46" t="s">
        <v>109</v>
      </c>
      <c r="AV635" s="46" t="s">
        <v>110</v>
      </c>
      <c r="AW635" s="46" t="s">
        <v>111</v>
      </c>
      <c r="AX635" s="48" t="s">
        <v>112</v>
      </c>
      <c r="AY635" s="49">
        <v>1181.0</v>
      </c>
      <c r="AZ635" s="49">
        <v>1591.0</v>
      </c>
      <c r="BA635" s="126">
        <f>BA628*7</f>
        <v>2856</v>
      </c>
      <c r="BB635" s="127">
        <v>50.0</v>
      </c>
      <c r="BC635" s="127">
        <v>80.0</v>
      </c>
      <c r="BD635" s="51">
        <v>0.2</v>
      </c>
      <c r="BE635" s="46">
        <f t="shared" si="113"/>
        <v>1642.2</v>
      </c>
      <c r="BF635" s="52"/>
      <c r="BG635" s="53">
        <f t="shared" si="114"/>
        <v>2401.8</v>
      </c>
      <c r="BH635" s="53">
        <f t="shared" si="52"/>
        <v>1991.8</v>
      </c>
      <c r="BI635" s="47">
        <f t="shared" si="115"/>
        <v>0.2925100475</v>
      </c>
      <c r="BJ635" s="47">
        <f t="shared" si="54"/>
        <v>0.2425770308</v>
      </c>
      <c r="BK635" s="55">
        <f t="shared" si="55"/>
        <v>0.43</v>
      </c>
      <c r="BL635" s="56">
        <f t="shared" si="56"/>
        <v>9282</v>
      </c>
      <c r="BM635" s="57">
        <f t="shared" si="57"/>
        <v>0.3068950657</v>
      </c>
      <c r="BN635" s="46">
        <f t="shared" si="58"/>
        <v>96</v>
      </c>
      <c r="BO635" s="46">
        <v>25.0</v>
      </c>
      <c r="BP635" s="46">
        <v>7.0</v>
      </c>
      <c r="BQ635" s="47">
        <v>1.25</v>
      </c>
      <c r="BR635" s="46">
        <f t="shared" si="59"/>
        <v>862.5</v>
      </c>
      <c r="BS635" s="46">
        <f t="shared" si="60"/>
        <v>728.5</v>
      </c>
      <c r="BT635" s="46" t="s">
        <v>196</v>
      </c>
      <c r="BU635" s="65"/>
      <c r="BV635" s="59"/>
      <c r="BW635" s="59"/>
      <c r="BX635" s="60"/>
      <c r="BY635" s="61" t="str">
        <f t="shared" si="120"/>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BZ635" s="66" t="s">
        <v>1553</v>
      </c>
      <c r="CA635" s="59" t="s">
        <v>1552</v>
      </c>
      <c r="CB635" s="62"/>
      <c r="CC635" s="59"/>
    </row>
    <row r="636" ht="30.0" customHeight="1">
      <c r="A636" s="309">
        <v>45329.0</v>
      </c>
      <c r="B636" s="94" t="s">
        <v>5331</v>
      </c>
      <c r="C636" s="95" t="str">
        <f>IF('Стоп-лист'!D$36 = "стоп", "стоп" , "")</f>
        <v/>
      </c>
      <c r="D636" s="96">
        <v>1.0</v>
      </c>
      <c r="E636" s="97" t="s">
        <v>5332</v>
      </c>
      <c r="F636" s="310" t="s">
        <v>5333</v>
      </c>
      <c r="G636" s="158" t="s">
        <v>5334</v>
      </c>
      <c r="H636" s="98">
        <v>18300.0</v>
      </c>
      <c r="I636" s="99">
        <v>0.36</v>
      </c>
      <c r="J636" s="100">
        <f t="shared" si="112"/>
        <v>11712</v>
      </c>
      <c r="K636" s="22" t="s">
        <v>5335</v>
      </c>
      <c r="L636" s="36" t="s">
        <v>84</v>
      </c>
      <c r="M636" s="36" t="s">
        <v>84</v>
      </c>
      <c r="N636" s="37" t="s">
        <v>85</v>
      </c>
      <c r="O636" s="72">
        <v>4750.0</v>
      </c>
      <c r="P636" s="72">
        <v>400.0</v>
      </c>
      <c r="Q636" s="72">
        <v>400.0</v>
      </c>
      <c r="R636" s="72">
        <v>600.0</v>
      </c>
      <c r="S636" s="280" t="s">
        <v>5336</v>
      </c>
      <c r="T636" s="241" t="s">
        <v>5267</v>
      </c>
      <c r="U636" s="38" t="s">
        <v>5268</v>
      </c>
      <c r="V636" s="38" t="s">
        <v>1466</v>
      </c>
      <c r="W636" s="38" t="s">
        <v>589</v>
      </c>
      <c r="X636" s="38">
        <v>260.0</v>
      </c>
      <c r="Y636" s="295">
        <v>10.0</v>
      </c>
      <c r="Z636" s="37">
        <v>1.45</v>
      </c>
      <c r="AA636" s="91" t="s">
        <v>590</v>
      </c>
      <c r="AB636" s="38" t="s">
        <v>93</v>
      </c>
      <c r="AC636" s="107" t="str">
        <f t="shared" si="97"/>
        <v>https://getfile.dokpub.com/yandex/get/https://disk.yandex.ru/d/B7eG0E6abBf7WQ/1.jpg, https://getfile.dokpub.com/yandex/get/https://disk.yandex.ru/d/B7eG0E6abBf7WQ/2.jpg, https://getfile.dokpub.com/yandex/get/https://disk.yandex.ru/d/B7eG0E6abBf7WQ/3.jpg, https://getfile.dokpub.com/yandex/get/https://disk.yandex.ru/d/B7eG0E6abBf7WQ/4.jpg, https://getfile.dokpub.com/yandex/get/https://disk.yandex.ru/d/B7eG0E6abBf7WQ/5.jpg</v>
      </c>
      <c r="AD636" s="38" t="s">
        <v>95</v>
      </c>
      <c r="AE636" s="163"/>
      <c r="AF636" s="280" t="s">
        <v>5269</v>
      </c>
      <c r="AG636" s="38" t="s">
        <v>98</v>
      </c>
      <c r="AH636" s="38" t="s">
        <v>99</v>
      </c>
      <c r="AI636" s="44" t="s">
        <v>100</v>
      </c>
      <c r="AJ636" s="44">
        <v>0.0</v>
      </c>
      <c r="AK636" s="163"/>
      <c r="AL636" s="46" t="s">
        <v>5337</v>
      </c>
      <c r="AM636" s="46" t="s">
        <v>103</v>
      </c>
      <c r="AN636" s="46" t="s">
        <v>104</v>
      </c>
      <c r="AO636" s="46" t="s">
        <v>105</v>
      </c>
      <c r="AP636" s="46" t="s">
        <v>106</v>
      </c>
      <c r="AQ636" s="46">
        <f t="shared" si="48"/>
        <v>13359</v>
      </c>
      <c r="AR636" s="47">
        <f t="shared" si="49"/>
        <v>0.27</v>
      </c>
      <c r="AS636" s="46" t="s">
        <v>107</v>
      </c>
      <c r="AT636" s="46" t="s">
        <v>108</v>
      </c>
      <c r="AU636" s="46" t="s">
        <v>109</v>
      </c>
      <c r="AV636" s="46" t="s">
        <v>110</v>
      </c>
      <c r="AW636" s="46" t="s">
        <v>111</v>
      </c>
      <c r="AX636" s="48" t="s">
        <v>112</v>
      </c>
      <c r="AY636" s="49">
        <v>1665.0</v>
      </c>
      <c r="AZ636" s="49">
        <v>2330.0</v>
      </c>
      <c r="BA636" s="58">
        <f>BA628*10</f>
        <v>4080</v>
      </c>
      <c r="BB636" s="58">
        <v>100.0</v>
      </c>
      <c r="BC636" s="58">
        <v>100.0</v>
      </c>
      <c r="BD636" s="51">
        <v>0.2</v>
      </c>
      <c r="BE636" s="58">
        <f t="shared" si="113"/>
        <v>2342.4</v>
      </c>
      <c r="BF636" s="101"/>
      <c r="BG636" s="102">
        <f t="shared" si="114"/>
        <v>3424.6</v>
      </c>
      <c r="BH636" s="102">
        <f t="shared" si="52"/>
        <v>2759.6</v>
      </c>
      <c r="BI636" s="55">
        <f t="shared" si="115"/>
        <v>0.2924009563</v>
      </c>
      <c r="BJ636" s="55">
        <f t="shared" si="54"/>
        <v>0.2356215847</v>
      </c>
      <c r="BK636" s="55">
        <f t="shared" si="55"/>
        <v>0.27</v>
      </c>
      <c r="BL636" s="56">
        <f t="shared" si="56"/>
        <v>13361</v>
      </c>
      <c r="BM636" s="57">
        <f t="shared" si="57"/>
        <v>0.3052765512</v>
      </c>
      <c r="BN636" s="46">
        <f t="shared" si="58"/>
        <v>96</v>
      </c>
      <c r="BO636" s="46">
        <v>25.0</v>
      </c>
      <c r="BP636" s="46">
        <v>7.0</v>
      </c>
      <c r="BQ636" s="47">
        <v>1.25</v>
      </c>
      <c r="BR636" s="46">
        <f t="shared" si="59"/>
        <v>862.5</v>
      </c>
      <c r="BS636" s="46">
        <f t="shared" si="60"/>
        <v>1467.5</v>
      </c>
      <c r="BT636" s="37" t="s">
        <v>5338</v>
      </c>
      <c r="BU636" s="281"/>
      <c r="BV636" s="282"/>
      <c r="BW636" s="282"/>
      <c r="BX636" s="283"/>
      <c r="BY636" s="282"/>
      <c r="BZ636" s="282"/>
      <c r="CA636" s="282"/>
      <c r="CB636" s="62"/>
      <c r="CC636" s="59"/>
    </row>
    <row r="637" ht="30.0" customHeight="1">
      <c r="A637" s="311" t="s">
        <v>5339</v>
      </c>
      <c r="B637" s="286" t="s">
        <v>5340</v>
      </c>
      <c r="C637" s="68"/>
      <c r="D637" s="29">
        <f t="shared" ref="D637:D647" si="121">IF(C637="",50,0)</f>
        <v>50</v>
      </c>
      <c r="E637" s="30" t="s">
        <v>5341</v>
      </c>
      <c r="F637" s="104" t="s">
        <v>5342</v>
      </c>
      <c r="G637" s="158" t="s">
        <v>5343</v>
      </c>
      <c r="H637" s="33">
        <v>780.0</v>
      </c>
      <c r="I637" s="34">
        <v>0.6</v>
      </c>
      <c r="J637" s="35">
        <f t="shared" si="112"/>
        <v>312</v>
      </c>
      <c r="K637" s="22" t="s">
        <v>5344</v>
      </c>
      <c r="L637" s="36" t="s">
        <v>5345</v>
      </c>
      <c r="M637" s="36" t="s">
        <v>5345</v>
      </c>
      <c r="N637" s="37" t="s">
        <v>2999</v>
      </c>
      <c r="O637" s="38">
        <v>150.0</v>
      </c>
      <c r="P637" s="38">
        <v>210.0</v>
      </c>
      <c r="Q637" s="38">
        <v>55.0</v>
      </c>
      <c r="R637" s="38">
        <v>100.0</v>
      </c>
      <c r="S637" s="43" t="s">
        <v>5346</v>
      </c>
      <c r="T637" s="70" t="s">
        <v>5347</v>
      </c>
      <c r="U637" s="38" t="s">
        <v>5348</v>
      </c>
      <c r="V637" s="38" t="s">
        <v>795</v>
      </c>
      <c r="W637" s="38" t="s">
        <v>3016</v>
      </c>
      <c r="X637" s="38">
        <v>320.0</v>
      </c>
      <c r="Y637" s="40" t="s">
        <v>91</v>
      </c>
      <c r="Z637" s="40" t="s">
        <v>1940</v>
      </c>
      <c r="AA637" s="91" t="s">
        <v>590</v>
      </c>
      <c r="AB637" s="38" t="s">
        <v>93</v>
      </c>
      <c r="AC637" s="145" t="s">
        <v>5349</v>
      </c>
      <c r="AD637" s="38" t="s">
        <v>95</v>
      </c>
      <c r="AE637" s="75" t="s">
        <v>5350</v>
      </c>
      <c r="AF637" s="38"/>
      <c r="AG637" s="38" t="s">
        <v>98</v>
      </c>
      <c r="AH637" s="38" t="s">
        <v>99</v>
      </c>
      <c r="AI637" s="44" t="s">
        <v>100</v>
      </c>
      <c r="AJ637" s="44">
        <v>0.0</v>
      </c>
      <c r="AK637" s="45"/>
      <c r="AL637" s="46" t="s">
        <v>102</v>
      </c>
      <c r="AM637" s="46" t="s">
        <v>103</v>
      </c>
      <c r="AN637" s="46" t="s">
        <v>104</v>
      </c>
      <c r="AO637" s="46" t="s">
        <v>105</v>
      </c>
      <c r="AP637" s="46" t="s">
        <v>106</v>
      </c>
      <c r="AQ637" s="46">
        <f t="shared" si="48"/>
        <v>406</v>
      </c>
      <c r="AR637" s="47">
        <f t="shared" si="49"/>
        <v>0.48</v>
      </c>
      <c r="AS637" s="46" t="s">
        <v>107</v>
      </c>
      <c r="AT637" s="46" t="s">
        <v>108</v>
      </c>
      <c r="AU637" s="46" t="s">
        <v>109</v>
      </c>
      <c r="AV637" s="46" t="s">
        <v>110</v>
      </c>
      <c r="AW637" s="46" t="s">
        <v>111</v>
      </c>
      <c r="AX637" s="48" t="s">
        <v>155</v>
      </c>
      <c r="AY637" s="49">
        <v>81.0</v>
      </c>
      <c r="AZ637" s="49">
        <v>137.0</v>
      </c>
      <c r="BA637" s="86">
        <f>IFERROR(__xludf.DUMMYFUNCTION("IMPORTRANGE(""https://docs.google.com/spreadsheets/d/1K9FdSDDcIaIccULM3XeD8ehMwbjQB3kapl3RppOhYx4/edit?usp=sharing"",""D57"")"),54.0)</f>
        <v>54</v>
      </c>
      <c r="BB637" s="123">
        <v>10.0</v>
      </c>
      <c r="BC637" s="123">
        <v>10.0</v>
      </c>
      <c r="BD637" s="51">
        <v>0.2</v>
      </c>
      <c r="BE637" s="123">
        <f t="shared" si="113"/>
        <v>62.4</v>
      </c>
      <c r="BF637" s="147"/>
      <c r="BG637" s="148">
        <f t="shared" si="114"/>
        <v>94.6</v>
      </c>
      <c r="BH637" s="53">
        <f t="shared" si="52"/>
        <v>38.6</v>
      </c>
      <c r="BI637" s="222">
        <f t="shared" si="115"/>
        <v>0.3032051282</v>
      </c>
      <c r="BJ637" s="47">
        <f t="shared" si="54"/>
        <v>0.1237179487</v>
      </c>
      <c r="BK637" s="55">
        <f t="shared" si="55"/>
        <v>0.48</v>
      </c>
      <c r="BL637" s="56">
        <f t="shared" si="56"/>
        <v>408</v>
      </c>
      <c r="BM637" s="57">
        <f t="shared" si="57"/>
        <v>0.2828431373</v>
      </c>
      <c r="BN637" s="46">
        <f t="shared" si="58"/>
        <v>1.155</v>
      </c>
      <c r="BO637" s="46">
        <v>25.0</v>
      </c>
      <c r="BP637" s="46">
        <v>7.0</v>
      </c>
      <c r="BQ637" s="47">
        <v>1.25</v>
      </c>
      <c r="BR637" s="46">
        <f t="shared" si="59"/>
        <v>40</v>
      </c>
      <c r="BS637" s="46">
        <f t="shared" si="60"/>
        <v>97</v>
      </c>
      <c r="BT637" s="46" t="s">
        <v>2538</v>
      </c>
      <c r="BU637" s="55"/>
      <c r="BV637" s="47">
        <f t="shared" ref="BV637:BV648" si="122">$BH637/$J637</f>
        <v>0.1237179487</v>
      </c>
      <c r="BW637" s="59"/>
      <c r="BX637" s="60"/>
      <c r="BY637" s="61"/>
      <c r="BZ637" s="66"/>
      <c r="CA637" s="59"/>
      <c r="CB637" s="62"/>
      <c r="CC637" s="59"/>
    </row>
    <row r="638" ht="30.0" customHeight="1">
      <c r="A638" s="311" t="s">
        <v>5339</v>
      </c>
      <c r="B638" s="286" t="s">
        <v>5351</v>
      </c>
      <c r="C638" s="68"/>
      <c r="D638" s="29">
        <f t="shared" si="121"/>
        <v>50</v>
      </c>
      <c r="E638" s="30" t="s">
        <v>5352</v>
      </c>
      <c r="F638" s="104" t="s">
        <v>5353</v>
      </c>
      <c r="G638" s="158" t="s">
        <v>5354</v>
      </c>
      <c r="H638" s="33">
        <v>1200.0</v>
      </c>
      <c r="I638" s="34">
        <v>0.6300000000000001</v>
      </c>
      <c r="J638" s="35">
        <f t="shared" si="112"/>
        <v>444</v>
      </c>
      <c r="K638" s="22" t="s">
        <v>5355</v>
      </c>
      <c r="L638" s="36" t="s">
        <v>5345</v>
      </c>
      <c r="M638" s="36" t="s">
        <v>5345</v>
      </c>
      <c r="N638" s="37" t="s">
        <v>2999</v>
      </c>
      <c r="O638" s="38">
        <v>210.0</v>
      </c>
      <c r="P638" s="38">
        <v>140.0</v>
      </c>
      <c r="Q638" s="38">
        <v>90.0</v>
      </c>
      <c r="R638" s="38">
        <v>165.0</v>
      </c>
      <c r="S638" s="43" t="s">
        <v>5356</v>
      </c>
      <c r="T638" s="70" t="s">
        <v>5347</v>
      </c>
      <c r="U638" s="38" t="s">
        <v>5348</v>
      </c>
      <c r="V638" s="38" t="s">
        <v>795</v>
      </c>
      <c r="W638" s="38" t="s">
        <v>3016</v>
      </c>
      <c r="X638" s="38">
        <v>320.0</v>
      </c>
      <c r="Y638" s="40" t="s">
        <v>91</v>
      </c>
      <c r="Z638" s="38" t="s">
        <v>1952</v>
      </c>
      <c r="AA638" s="91" t="s">
        <v>590</v>
      </c>
      <c r="AB638" s="38" t="s">
        <v>93</v>
      </c>
      <c r="AC638" s="107" t="str">
        <f t="shared" ref="AC638:AC653" si="123">"https://getfile.dokpub.com/yandex/get/"&amp;S638&amp;"/1.jpg"&amp;", "&amp;"https://getfile.dokpub.com/yandex/get/"&amp;S638&amp;"/2.jpg"&amp;", "&amp;"https://getfile.dokpub.com/yandex/get/"&amp;S638&amp;"/3.jpg"&amp;", "&amp;"https://getfile.dokpub.com/yandex/get/"&amp;S638&amp;"/4.jpg"&amp;", "&amp;"https://getfile.dokpub.com/yandex/get/"&amp;S638&amp;"/5.jpg"</f>
        <v>https://getfile.dokpub.com/yandex/get/https://disk.yandex.ru/d/9z0c735MOSERTw/1.jpg, https://getfile.dokpub.com/yandex/get/https://disk.yandex.ru/d/9z0c735MOSERTw/2.jpg, https://getfile.dokpub.com/yandex/get/https://disk.yandex.ru/d/9z0c735MOSERTw/3.jpg, https://getfile.dokpub.com/yandex/get/https://disk.yandex.ru/d/9z0c735MOSERTw/4.jpg, https://getfile.dokpub.com/yandex/get/https://disk.yandex.ru/d/9z0c735MOSERTw/5.jpg</v>
      </c>
      <c r="AD638" s="38" t="s">
        <v>95</v>
      </c>
      <c r="AE638" s="75" t="s">
        <v>5350</v>
      </c>
      <c r="AF638" s="38"/>
      <c r="AG638" s="38" t="s">
        <v>98</v>
      </c>
      <c r="AH638" s="38" t="s">
        <v>99</v>
      </c>
      <c r="AI638" s="44" t="s">
        <v>100</v>
      </c>
      <c r="AJ638" s="44">
        <v>0.0</v>
      </c>
      <c r="AK638" s="45"/>
      <c r="AL638" s="46" t="s">
        <v>102</v>
      </c>
      <c r="AM638" s="46" t="s">
        <v>103</v>
      </c>
      <c r="AN638" s="46" t="s">
        <v>104</v>
      </c>
      <c r="AO638" s="46" t="s">
        <v>105</v>
      </c>
      <c r="AP638" s="46" t="s">
        <v>106</v>
      </c>
      <c r="AQ638" s="46">
        <f t="shared" si="48"/>
        <v>540</v>
      </c>
      <c r="AR638" s="47">
        <f t="shared" si="49"/>
        <v>0.55</v>
      </c>
      <c r="AS638" s="46" t="s">
        <v>107</v>
      </c>
      <c r="AT638" s="46" t="s">
        <v>108</v>
      </c>
      <c r="AU638" s="46" t="s">
        <v>109</v>
      </c>
      <c r="AV638" s="46" t="s">
        <v>110</v>
      </c>
      <c r="AW638" s="46" t="s">
        <v>111</v>
      </c>
      <c r="AX638" s="48" t="s">
        <v>155</v>
      </c>
      <c r="AY638" s="49">
        <v>94.0</v>
      </c>
      <c r="AZ638" s="49">
        <v>153.0</v>
      </c>
      <c r="BA638" s="126">
        <f>BA637*2</f>
        <v>108</v>
      </c>
      <c r="BB638" s="127">
        <v>10.0</v>
      </c>
      <c r="BC638" s="127">
        <v>10.0</v>
      </c>
      <c r="BD638" s="51">
        <v>0.2</v>
      </c>
      <c r="BE638" s="127">
        <f t="shared" si="113"/>
        <v>88.8</v>
      </c>
      <c r="BF638" s="150"/>
      <c r="BG638" s="151">
        <f t="shared" si="114"/>
        <v>133.2</v>
      </c>
      <c r="BH638" s="53">
        <f t="shared" si="52"/>
        <v>74.2</v>
      </c>
      <c r="BI638" s="153">
        <f t="shared" si="115"/>
        <v>0.3</v>
      </c>
      <c r="BJ638" s="47">
        <f t="shared" si="54"/>
        <v>0.1671171171</v>
      </c>
      <c r="BK638" s="55">
        <f t="shared" si="55"/>
        <v>0.55</v>
      </c>
      <c r="BL638" s="56">
        <f t="shared" si="56"/>
        <v>551</v>
      </c>
      <c r="BM638" s="57">
        <f t="shared" si="57"/>
        <v>0.2900181488</v>
      </c>
      <c r="BN638" s="46">
        <f t="shared" si="58"/>
        <v>2.079</v>
      </c>
      <c r="BO638" s="46">
        <v>25.0</v>
      </c>
      <c r="BP638" s="46">
        <v>7.0</v>
      </c>
      <c r="BQ638" s="47">
        <v>1.25</v>
      </c>
      <c r="BR638" s="46">
        <f t="shared" si="59"/>
        <v>48.75</v>
      </c>
      <c r="BS638" s="46">
        <f t="shared" si="60"/>
        <v>104.25</v>
      </c>
      <c r="BT638" s="46" t="s">
        <v>2547</v>
      </c>
      <c r="BU638" s="55"/>
      <c r="BV638" s="47">
        <f t="shared" si="122"/>
        <v>0.1671171171</v>
      </c>
      <c r="BW638" s="59"/>
      <c r="BX638" s="60"/>
      <c r="BY638" s="61"/>
      <c r="BZ638" s="66"/>
      <c r="CA638" s="59"/>
      <c r="CB638" s="62"/>
      <c r="CC638" s="59"/>
    </row>
    <row r="639" ht="30.0" customHeight="1">
      <c r="A639" s="311" t="s">
        <v>5339</v>
      </c>
      <c r="B639" s="286" t="s">
        <v>5357</v>
      </c>
      <c r="C639" s="68"/>
      <c r="D639" s="29">
        <f t="shared" si="121"/>
        <v>50</v>
      </c>
      <c r="E639" s="30" t="s">
        <v>5358</v>
      </c>
      <c r="F639" s="104" t="s">
        <v>5359</v>
      </c>
      <c r="G639" s="158" t="s">
        <v>5360</v>
      </c>
      <c r="H639" s="33">
        <v>1650.0</v>
      </c>
      <c r="I639" s="34">
        <v>0.6299999999999999</v>
      </c>
      <c r="J639" s="35">
        <f t="shared" si="112"/>
        <v>611</v>
      </c>
      <c r="K639" s="22" t="s">
        <v>5361</v>
      </c>
      <c r="L639" s="36" t="s">
        <v>5345</v>
      </c>
      <c r="M639" s="36" t="s">
        <v>5345</v>
      </c>
      <c r="N639" s="37" t="s">
        <v>2999</v>
      </c>
      <c r="O639" s="38">
        <v>230.0</v>
      </c>
      <c r="P639" s="38">
        <v>220.0</v>
      </c>
      <c r="Q639" s="38">
        <v>110.0</v>
      </c>
      <c r="R639" s="38">
        <v>230.0</v>
      </c>
      <c r="S639" s="43" t="s">
        <v>5362</v>
      </c>
      <c r="T639" s="70" t="s">
        <v>5347</v>
      </c>
      <c r="U639" s="38" t="s">
        <v>5348</v>
      </c>
      <c r="V639" s="38" t="s">
        <v>795</v>
      </c>
      <c r="W639" s="38" t="s">
        <v>3016</v>
      </c>
      <c r="X639" s="38">
        <v>320.0</v>
      </c>
      <c r="Y639" s="40" t="s">
        <v>91</v>
      </c>
      <c r="Z639" s="40">
        <v>1.45</v>
      </c>
      <c r="AA639" s="91" t="s">
        <v>590</v>
      </c>
      <c r="AB639" s="38" t="s">
        <v>93</v>
      </c>
      <c r="AC639" s="107" t="str">
        <f t="shared" si="123"/>
        <v>https://getfile.dokpub.com/yandex/get/https://disk.yandex.ru/d/_yTGI5PoUz-cRg/1.jpg, https://getfile.dokpub.com/yandex/get/https://disk.yandex.ru/d/_yTGI5PoUz-cRg/2.jpg, https://getfile.dokpub.com/yandex/get/https://disk.yandex.ru/d/_yTGI5PoUz-cRg/3.jpg, https://getfile.dokpub.com/yandex/get/https://disk.yandex.ru/d/_yTGI5PoUz-cRg/4.jpg, https://getfile.dokpub.com/yandex/get/https://disk.yandex.ru/d/_yTGI5PoUz-cRg/5.jpg</v>
      </c>
      <c r="AD639" s="38" t="s">
        <v>95</v>
      </c>
      <c r="AE639" s="75" t="s">
        <v>5350</v>
      </c>
      <c r="AF639" s="38"/>
      <c r="AG639" s="38" t="s">
        <v>98</v>
      </c>
      <c r="AH639" s="38" t="s">
        <v>99</v>
      </c>
      <c r="AI639" s="44" t="s">
        <v>100</v>
      </c>
      <c r="AJ639" s="44">
        <v>0.0</v>
      </c>
      <c r="AK639" s="45"/>
      <c r="AL639" s="46" t="s">
        <v>102</v>
      </c>
      <c r="AM639" s="46" t="s">
        <v>103</v>
      </c>
      <c r="AN639" s="46" t="s">
        <v>104</v>
      </c>
      <c r="AO639" s="46" t="s">
        <v>105</v>
      </c>
      <c r="AP639" s="46" t="s">
        <v>106</v>
      </c>
      <c r="AQ639" s="46">
        <f t="shared" si="48"/>
        <v>726</v>
      </c>
      <c r="AR639" s="47">
        <f t="shared" si="49"/>
        <v>0.56</v>
      </c>
      <c r="AS639" s="46" t="s">
        <v>107</v>
      </c>
      <c r="AT639" s="46" t="s">
        <v>108</v>
      </c>
      <c r="AU639" s="46" t="s">
        <v>109</v>
      </c>
      <c r="AV639" s="46" t="s">
        <v>110</v>
      </c>
      <c r="AW639" s="46" t="s">
        <v>111</v>
      </c>
      <c r="AX639" s="48" t="s">
        <v>155</v>
      </c>
      <c r="AY639" s="49">
        <v>118.0</v>
      </c>
      <c r="AZ639" s="49">
        <v>182.0</v>
      </c>
      <c r="BA639" s="126">
        <f>BA637*3</f>
        <v>162</v>
      </c>
      <c r="BB639" s="127">
        <v>15.0</v>
      </c>
      <c r="BC639" s="127">
        <v>15.0</v>
      </c>
      <c r="BD639" s="51">
        <v>0.2</v>
      </c>
      <c r="BE639" s="127">
        <f t="shared" si="113"/>
        <v>122.2</v>
      </c>
      <c r="BF639" s="150"/>
      <c r="BG639" s="151">
        <f t="shared" si="114"/>
        <v>178.8</v>
      </c>
      <c r="BH639" s="53">
        <f t="shared" si="52"/>
        <v>114.8</v>
      </c>
      <c r="BI639" s="153">
        <f t="shared" si="115"/>
        <v>0.2926350245</v>
      </c>
      <c r="BJ639" s="47">
        <f t="shared" si="54"/>
        <v>0.187888707</v>
      </c>
      <c r="BK639" s="55">
        <f t="shared" si="55"/>
        <v>0.56</v>
      </c>
      <c r="BL639" s="56">
        <f t="shared" si="56"/>
        <v>740</v>
      </c>
      <c r="BM639" s="57">
        <f t="shared" si="57"/>
        <v>0.2945945946</v>
      </c>
      <c r="BN639" s="46">
        <f t="shared" si="58"/>
        <v>5.566</v>
      </c>
      <c r="BO639" s="46">
        <v>25.0</v>
      </c>
      <c r="BP639" s="46">
        <v>7.0</v>
      </c>
      <c r="BQ639" s="47">
        <v>1.25</v>
      </c>
      <c r="BR639" s="46">
        <f t="shared" si="59"/>
        <v>75</v>
      </c>
      <c r="BS639" s="46">
        <f t="shared" si="60"/>
        <v>107</v>
      </c>
      <c r="BT639" s="46" t="s">
        <v>2556</v>
      </c>
      <c r="BU639" s="55"/>
      <c r="BV639" s="47">
        <f t="shared" si="122"/>
        <v>0.187888707</v>
      </c>
      <c r="BW639" s="59"/>
      <c r="BX639" s="60"/>
      <c r="BY639" s="61"/>
      <c r="BZ639" s="66"/>
      <c r="CA639" s="59"/>
      <c r="CB639" s="62"/>
      <c r="CC639" s="59"/>
    </row>
    <row r="640" ht="30.0" customHeight="1">
      <c r="A640" s="311" t="s">
        <v>5339</v>
      </c>
      <c r="B640" s="286" t="s">
        <v>5363</v>
      </c>
      <c r="C640" s="68"/>
      <c r="D640" s="29">
        <f t="shared" si="121"/>
        <v>50</v>
      </c>
      <c r="E640" s="30" t="s">
        <v>5364</v>
      </c>
      <c r="F640" s="104" t="s">
        <v>5365</v>
      </c>
      <c r="G640" s="158" t="s">
        <v>5366</v>
      </c>
      <c r="H640" s="33">
        <v>2600.0</v>
      </c>
      <c r="I640" s="34">
        <v>0.57</v>
      </c>
      <c r="J640" s="35">
        <f t="shared" si="112"/>
        <v>1118</v>
      </c>
      <c r="K640" s="22" t="s">
        <v>5367</v>
      </c>
      <c r="L640" s="36" t="s">
        <v>5345</v>
      </c>
      <c r="M640" s="36" t="s">
        <v>5345</v>
      </c>
      <c r="N640" s="37" t="s">
        <v>2999</v>
      </c>
      <c r="O640" s="38">
        <v>450.0</v>
      </c>
      <c r="P640" s="38">
        <v>220.0</v>
      </c>
      <c r="Q640" s="38">
        <v>210.0</v>
      </c>
      <c r="R640" s="38">
        <v>240.0</v>
      </c>
      <c r="S640" s="43" t="s">
        <v>5368</v>
      </c>
      <c r="T640" s="70" t="s">
        <v>5347</v>
      </c>
      <c r="U640" s="38" t="s">
        <v>5348</v>
      </c>
      <c r="V640" s="38" t="s">
        <v>795</v>
      </c>
      <c r="W640" s="38" t="s">
        <v>3016</v>
      </c>
      <c r="X640" s="38">
        <v>320.0</v>
      </c>
      <c r="Y640" s="40">
        <v>1.0</v>
      </c>
      <c r="Z640" s="40">
        <v>1.45</v>
      </c>
      <c r="AA640" s="91" t="s">
        <v>590</v>
      </c>
      <c r="AB640" s="38" t="s">
        <v>93</v>
      </c>
      <c r="AC640" s="107" t="str">
        <f t="shared" si="123"/>
        <v>https://getfile.dokpub.com/yandex/get/https://disk.yandex.ru/d/qiivaHqtZPKzgw/1.jpg, https://getfile.dokpub.com/yandex/get/https://disk.yandex.ru/d/qiivaHqtZPKzgw/2.jpg, https://getfile.dokpub.com/yandex/get/https://disk.yandex.ru/d/qiivaHqtZPKzgw/3.jpg, https://getfile.dokpub.com/yandex/get/https://disk.yandex.ru/d/qiivaHqtZPKzgw/4.jpg, https://getfile.dokpub.com/yandex/get/https://disk.yandex.ru/d/qiivaHqtZPKzgw/5.jpg</v>
      </c>
      <c r="AD640" s="38" t="s">
        <v>95</v>
      </c>
      <c r="AE640" s="75" t="s">
        <v>5350</v>
      </c>
      <c r="AF640" s="38"/>
      <c r="AG640" s="38" t="s">
        <v>98</v>
      </c>
      <c r="AH640" s="38" t="s">
        <v>99</v>
      </c>
      <c r="AI640" s="44" t="s">
        <v>100</v>
      </c>
      <c r="AJ640" s="44">
        <v>0.0</v>
      </c>
      <c r="AK640" s="45"/>
      <c r="AL640" s="46" t="s">
        <v>102</v>
      </c>
      <c r="AM640" s="46" t="s">
        <v>103</v>
      </c>
      <c r="AN640" s="46" t="s">
        <v>104</v>
      </c>
      <c r="AO640" s="46" t="s">
        <v>105</v>
      </c>
      <c r="AP640" s="46" t="s">
        <v>106</v>
      </c>
      <c r="AQ640" s="46">
        <f t="shared" si="48"/>
        <v>1300</v>
      </c>
      <c r="AR640" s="47">
        <f t="shared" si="49"/>
        <v>0.5</v>
      </c>
      <c r="AS640" s="46" t="s">
        <v>107</v>
      </c>
      <c r="AT640" s="46" t="s">
        <v>108</v>
      </c>
      <c r="AU640" s="46" t="s">
        <v>109</v>
      </c>
      <c r="AV640" s="46" t="s">
        <v>110</v>
      </c>
      <c r="AW640" s="46" t="s">
        <v>111</v>
      </c>
      <c r="AX640" s="48" t="s">
        <v>155</v>
      </c>
      <c r="AY640" s="49">
        <v>198.0</v>
      </c>
      <c r="AZ640" s="49">
        <v>287.0</v>
      </c>
      <c r="BA640" s="126">
        <f>BA639*2</f>
        <v>324</v>
      </c>
      <c r="BB640" s="127">
        <v>20.0</v>
      </c>
      <c r="BC640" s="127">
        <v>20.0</v>
      </c>
      <c r="BD640" s="51">
        <v>0.2</v>
      </c>
      <c r="BE640" s="127">
        <f t="shared" si="113"/>
        <v>223.6</v>
      </c>
      <c r="BF640" s="150"/>
      <c r="BG640" s="151">
        <f t="shared" si="114"/>
        <v>332.4</v>
      </c>
      <c r="BH640" s="53">
        <f t="shared" si="52"/>
        <v>243.4</v>
      </c>
      <c r="BI640" s="153">
        <f t="shared" si="115"/>
        <v>0.2973166369</v>
      </c>
      <c r="BJ640" s="47">
        <f t="shared" si="54"/>
        <v>0.2177101968</v>
      </c>
      <c r="BK640" s="55">
        <f t="shared" si="55"/>
        <v>0.5</v>
      </c>
      <c r="BL640" s="56">
        <f t="shared" si="56"/>
        <v>1305</v>
      </c>
      <c r="BM640" s="57">
        <f t="shared" si="57"/>
        <v>0.3011494253</v>
      </c>
      <c r="BN640" s="46">
        <f t="shared" si="58"/>
        <v>11.088</v>
      </c>
      <c r="BO640" s="46">
        <v>25.0</v>
      </c>
      <c r="BP640" s="46">
        <v>7.0</v>
      </c>
      <c r="BQ640" s="47">
        <v>1.25</v>
      </c>
      <c r="BR640" s="46">
        <f t="shared" si="59"/>
        <v>127.5</v>
      </c>
      <c r="BS640" s="46">
        <f t="shared" si="60"/>
        <v>159.5</v>
      </c>
      <c r="BT640" s="46" t="s">
        <v>2565</v>
      </c>
      <c r="BU640" s="55"/>
      <c r="BV640" s="47">
        <f t="shared" si="122"/>
        <v>0.2177101968</v>
      </c>
      <c r="BW640" s="59"/>
      <c r="BX640" s="60"/>
      <c r="BY640" s="61"/>
      <c r="BZ640" s="66"/>
      <c r="CA640" s="59"/>
      <c r="CB640" s="62"/>
      <c r="CC640" s="59"/>
    </row>
    <row r="641" ht="30.0" customHeight="1">
      <c r="A641" s="311" t="s">
        <v>5339</v>
      </c>
      <c r="B641" s="286" t="s">
        <v>5369</v>
      </c>
      <c r="C641" s="68"/>
      <c r="D641" s="29">
        <f t="shared" si="121"/>
        <v>50</v>
      </c>
      <c r="E641" s="30" t="s">
        <v>5370</v>
      </c>
      <c r="F641" s="104" t="s">
        <v>5371</v>
      </c>
      <c r="G641" s="158" t="s">
        <v>5372</v>
      </c>
      <c r="H641" s="33">
        <v>3600.0</v>
      </c>
      <c r="I641" s="34">
        <v>0.5599999999999999</v>
      </c>
      <c r="J641" s="35">
        <f t="shared" si="112"/>
        <v>1584</v>
      </c>
      <c r="K641" s="22" t="s">
        <v>5373</v>
      </c>
      <c r="L641" s="36" t="s">
        <v>5345</v>
      </c>
      <c r="M641" s="36" t="s">
        <v>5345</v>
      </c>
      <c r="N641" s="37" t="s">
        <v>2999</v>
      </c>
      <c r="O641" s="38">
        <v>640.0</v>
      </c>
      <c r="P641" s="38">
        <v>220.0</v>
      </c>
      <c r="Q641" s="38">
        <v>210.0</v>
      </c>
      <c r="R641" s="38">
        <v>260.0</v>
      </c>
      <c r="S641" s="43" t="s">
        <v>5374</v>
      </c>
      <c r="T641" s="70" t="s">
        <v>5347</v>
      </c>
      <c r="U641" s="38" t="s">
        <v>5348</v>
      </c>
      <c r="V641" s="38" t="s">
        <v>795</v>
      </c>
      <c r="W641" s="38" t="s">
        <v>3016</v>
      </c>
      <c r="X641" s="38">
        <v>320.0</v>
      </c>
      <c r="Y641" s="40">
        <v>1.5</v>
      </c>
      <c r="Z641" s="40">
        <v>1.45</v>
      </c>
      <c r="AA641" s="91" t="s">
        <v>590</v>
      </c>
      <c r="AB641" s="38" t="s">
        <v>93</v>
      </c>
      <c r="AC641" s="107" t="str">
        <f t="shared" si="123"/>
        <v>https://getfile.dokpub.com/yandex/get/https://disk.yandex.ru/d/T7nOYWPC4kwXrg/1.jpg, https://getfile.dokpub.com/yandex/get/https://disk.yandex.ru/d/T7nOYWPC4kwXrg/2.jpg, https://getfile.dokpub.com/yandex/get/https://disk.yandex.ru/d/T7nOYWPC4kwXrg/3.jpg, https://getfile.dokpub.com/yandex/get/https://disk.yandex.ru/d/T7nOYWPC4kwXrg/4.jpg, https://getfile.dokpub.com/yandex/get/https://disk.yandex.ru/d/T7nOYWPC4kwXrg/5.jpg</v>
      </c>
      <c r="AD641" s="38" t="s">
        <v>95</v>
      </c>
      <c r="AE641" s="75" t="s">
        <v>5350</v>
      </c>
      <c r="AF641" s="38"/>
      <c r="AG641" s="38" t="s">
        <v>98</v>
      </c>
      <c r="AH641" s="38" t="s">
        <v>99</v>
      </c>
      <c r="AI641" s="44" t="s">
        <v>100</v>
      </c>
      <c r="AJ641" s="44">
        <v>0.0</v>
      </c>
      <c r="AK641" s="45"/>
      <c r="AL641" s="46" t="s">
        <v>102</v>
      </c>
      <c r="AM641" s="46" t="s">
        <v>103</v>
      </c>
      <c r="AN641" s="46" t="s">
        <v>104</v>
      </c>
      <c r="AO641" s="46" t="s">
        <v>105</v>
      </c>
      <c r="AP641" s="46" t="s">
        <v>106</v>
      </c>
      <c r="AQ641" s="46">
        <f t="shared" si="48"/>
        <v>1764</v>
      </c>
      <c r="AR641" s="47">
        <f t="shared" si="49"/>
        <v>0.51</v>
      </c>
      <c r="AS641" s="46" t="s">
        <v>107</v>
      </c>
      <c r="AT641" s="46" t="s">
        <v>108</v>
      </c>
      <c r="AU641" s="46" t="s">
        <v>109</v>
      </c>
      <c r="AV641" s="46" t="s">
        <v>110</v>
      </c>
      <c r="AW641" s="46" t="s">
        <v>111</v>
      </c>
      <c r="AX641" s="48" t="s">
        <v>155</v>
      </c>
      <c r="AY641" s="49">
        <v>243.0</v>
      </c>
      <c r="AZ641" s="49">
        <v>342.0</v>
      </c>
      <c r="BA641" s="126">
        <f>BA639*3</f>
        <v>486</v>
      </c>
      <c r="BB641" s="127">
        <v>30.0</v>
      </c>
      <c r="BC641" s="127">
        <v>30.0</v>
      </c>
      <c r="BD641" s="51">
        <v>0.2</v>
      </c>
      <c r="BE641" s="127">
        <f t="shared" si="113"/>
        <v>316.8</v>
      </c>
      <c r="BF641" s="150"/>
      <c r="BG641" s="151">
        <f t="shared" si="114"/>
        <v>478.2</v>
      </c>
      <c r="BH641" s="53">
        <f t="shared" si="52"/>
        <v>379.2</v>
      </c>
      <c r="BI641" s="153">
        <f t="shared" si="115"/>
        <v>0.3018939394</v>
      </c>
      <c r="BJ641" s="47">
        <f t="shared" si="54"/>
        <v>0.2393939394</v>
      </c>
      <c r="BK641" s="55">
        <f t="shared" si="55"/>
        <v>0.51</v>
      </c>
      <c r="BL641" s="56">
        <f t="shared" si="56"/>
        <v>1798</v>
      </c>
      <c r="BM641" s="57">
        <f t="shared" si="57"/>
        <v>0.3061179088</v>
      </c>
      <c r="BN641" s="46">
        <f t="shared" si="58"/>
        <v>12.012</v>
      </c>
      <c r="BO641" s="46">
        <v>25.0</v>
      </c>
      <c r="BP641" s="46">
        <v>7.0</v>
      </c>
      <c r="BQ641" s="47">
        <v>1.25</v>
      </c>
      <c r="BR641" s="46">
        <f t="shared" si="59"/>
        <v>136.25</v>
      </c>
      <c r="BS641" s="46">
        <f t="shared" si="60"/>
        <v>205.75</v>
      </c>
      <c r="BT641" s="46" t="s">
        <v>2574</v>
      </c>
      <c r="BU641" s="55"/>
      <c r="BV641" s="47">
        <f t="shared" si="122"/>
        <v>0.2393939394</v>
      </c>
      <c r="BW641" s="59"/>
      <c r="BX641" s="60"/>
      <c r="BY641" s="61"/>
      <c r="BZ641" s="66"/>
      <c r="CA641" s="59"/>
      <c r="CB641" s="62"/>
      <c r="CC641" s="59"/>
    </row>
    <row r="642" ht="30.0" customHeight="1">
      <c r="A642" s="311" t="s">
        <v>5339</v>
      </c>
      <c r="B642" s="286" t="s">
        <v>5375</v>
      </c>
      <c r="C642" s="68"/>
      <c r="D642" s="29">
        <f t="shared" si="121"/>
        <v>50</v>
      </c>
      <c r="E642" s="30" t="s">
        <v>5376</v>
      </c>
      <c r="F642" s="104" t="s">
        <v>5377</v>
      </c>
      <c r="G642" s="158" t="s">
        <v>5378</v>
      </c>
      <c r="H642" s="33">
        <v>5400.0</v>
      </c>
      <c r="I642" s="34">
        <v>0.57</v>
      </c>
      <c r="J642" s="35">
        <f t="shared" si="112"/>
        <v>2322</v>
      </c>
      <c r="K642" s="22" t="s">
        <v>5379</v>
      </c>
      <c r="L642" s="36" t="s">
        <v>5345</v>
      </c>
      <c r="M642" s="36" t="s">
        <v>5345</v>
      </c>
      <c r="N642" s="37" t="s">
        <v>2999</v>
      </c>
      <c r="O642" s="38">
        <v>1600.0</v>
      </c>
      <c r="P642" s="38">
        <v>300.0</v>
      </c>
      <c r="Q642" s="38">
        <v>200.0</v>
      </c>
      <c r="R642" s="38">
        <v>500.0</v>
      </c>
      <c r="S642" s="43" t="s">
        <v>5380</v>
      </c>
      <c r="T642" s="70" t="s">
        <v>5347</v>
      </c>
      <c r="U642" s="38" t="s">
        <v>5348</v>
      </c>
      <c r="V642" s="38" t="s">
        <v>795</v>
      </c>
      <c r="W642" s="38" t="s">
        <v>3016</v>
      </c>
      <c r="X642" s="38">
        <v>320.0</v>
      </c>
      <c r="Y642" s="40">
        <v>2.0</v>
      </c>
      <c r="Z642" s="40">
        <v>1.45</v>
      </c>
      <c r="AA642" s="91" t="s">
        <v>590</v>
      </c>
      <c r="AB642" s="38" t="s">
        <v>93</v>
      </c>
      <c r="AC642" s="107" t="str">
        <f t="shared" si="123"/>
        <v>https://getfile.dokpub.com/yandex/get/https://disk.yandex.ru/d/jLWtYqAqwhUDcg/1.jpg, https://getfile.dokpub.com/yandex/get/https://disk.yandex.ru/d/jLWtYqAqwhUDcg/2.jpg, https://getfile.dokpub.com/yandex/get/https://disk.yandex.ru/d/jLWtYqAqwhUDcg/3.jpg, https://getfile.dokpub.com/yandex/get/https://disk.yandex.ru/d/jLWtYqAqwhUDcg/4.jpg, https://getfile.dokpub.com/yandex/get/https://disk.yandex.ru/d/jLWtYqAqwhUDcg/5.jpg</v>
      </c>
      <c r="AD642" s="38" t="s">
        <v>95</v>
      </c>
      <c r="AE642" s="75" t="s">
        <v>5350</v>
      </c>
      <c r="AF642" s="38"/>
      <c r="AG642" s="38" t="s">
        <v>98</v>
      </c>
      <c r="AH642" s="38" t="s">
        <v>99</v>
      </c>
      <c r="AI642" s="44" t="s">
        <v>100</v>
      </c>
      <c r="AJ642" s="44">
        <v>0.0</v>
      </c>
      <c r="AK642" s="45"/>
      <c r="AL642" s="46" t="s">
        <v>102</v>
      </c>
      <c r="AM642" s="46" t="s">
        <v>103</v>
      </c>
      <c r="AN642" s="46" t="s">
        <v>104</v>
      </c>
      <c r="AO642" s="46" t="s">
        <v>105</v>
      </c>
      <c r="AP642" s="46" t="s">
        <v>106</v>
      </c>
      <c r="AQ642" s="46">
        <f t="shared" si="48"/>
        <v>2646</v>
      </c>
      <c r="AR642" s="47">
        <f t="shared" si="49"/>
        <v>0.51</v>
      </c>
      <c r="AS642" s="46" t="s">
        <v>107</v>
      </c>
      <c r="AT642" s="46" t="s">
        <v>108</v>
      </c>
      <c r="AU642" s="46" t="s">
        <v>109</v>
      </c>
      <c r="AV642" s="46" t="s">
        <v>110</v>
      </c>
      <c r="AW642" s="46" t="s">
        <v>111</v>
      </c>
      <c r="AX642" s="48" t="s">
        <v>155</v>
      </c>
      <c r="AY642" s="49">
        <v>394.0</v>
      </c>
      <c r="AZ642" s="49">
        <v>552.0</v>
      </c>
      <c r="BA642" s="126">
        <f>BA640*2</f>
        <v>648</v>
      </c>
      <c r="BB642" s="127">
        <v>30.0</v>
      </c>
      <c r="BC642" s="127">
        <v>80.0</v>
      </c>
      <c r="BD642" s="51">
        <v>0.2</v>
      </c>
      <c r="BE642" s="127">
        <f t="shared" si="113"/>
        <v>464.4</v>
      </c>
      <c r="BF642" s="150"/>
      <c r="BG642" s="151">
        <f t="shared" si="114"/>
        <v>705.6</v>
      </c>
      <c r="BH642" s="53">
        <f t="shared" si="52"/>
        <v>547.6</v>
      </c>
      <c r="BI642" s="153">
        <f t="shared" si="115"/>
        <v>0.303875969</v>
      </c>
      <c r="BJ642" s="47">
        <f t="shared" si="54"/>
        <v>0.23583118</v>
      </c>
      <c r="BK642" s="55">
        <f t="shared" si="55"/>
        <v>0.51</v>
      </c>
      <c r="BL642" s="56">
        <f t="shared" si="56"/>
        <v>2648</v>
      </c>
      <c r="BM642" s="57">
        <f t="shared" si="57"/>
        <v>0.3052870091</v>
      </c>
      <c r="BN642" s="46">
        <f t="shared" si="58"/>
        <v>30</v>
      </c>
      <c r="BO642" s="46">
        <v>25.0</v>
      </c>
      <c r="BP642" s="46">
        <v>7.0</v>
      </c>
      <c r="BQ642" s="47">
        <v>1.25</v>
      </c>
      <c r="BR642" s="46">
        <f t="shared" si="59"/>
        <v>285</v>
      </c>
      <c r="BS642" s="46">
        <f t="shared" si="60"/>
        <v>267</v>
      </c>
      <c r="BT642" s="46" t="s">
        <v>2583</v>
      </c>
      <c r="BU642" s="55"/>
      <c r="BV642" s="47">
        <f t="shared" si="122"/>
        <v>0.23583118</v>
      </c>
      <c r="BW642" s="59"/>
      <c r="BX642" s="60"/>
      <c r="BY642" s="61"/>
      <c r="BZ642" s="66"/>
      <c r="CA642" s="59"/>
      <c r="CB642" s="62"/>
      <c r="CC642" s="59"/>
    </row>
    <row r="643" ht="30.0" customHeight="1">
      <c r="A643" s="311" t="s">
        <v>5339</v>
      </c>
      <c r="B643" s="286" t="s">
        <v>5381</v>
      </c>
      <c r="C643" s="68"/>
      <c r="D643" s="29">
        <f t="shared" si="121"/>
        <v>50</v>
      </c>
      <c r="E643" s="30" t="s">
        <v>5382</v>
      </c>
      <c r="F643" s="104" t="s">
        <v>5383</v>
      </c>
      <c r="G643" s="158" t="s">
        <v>5384</v>
      </c>
      <c r="H643" s="33">
        <v>7800.0</v>
      </c>
      <c r="I643" s="34">
        <v>0.57</v>
      </c>
      <c r="J643" s="35">
        <f t="shared" si="112"/>
        <v>3354</v>
      </c>
      <c r="K643" s="22" t="s">
        <v>5385</v>
      </c>
      <c r="L643" s="36" t="s">
        <v>5345</v>
      </c>
      <c r="M643" s="36" t="s">
        <v>5345</v>
      </c>
      <c r="N643" s="37" t="s">
        <v>2999</v>
      </c>
      <c r="O643" s="38">
        <v>2300.0</v>
      </c>
      <c r="P643" s="38">
        <v>350.0</v>
      </c>
      <c r="Q643" s="38">
        <v>250.0</v>
      </c>
      <c r="R643" s="38">
        <v>550.0</v>
      </c>
      <c r="S643" s="43" t="s">
        <v>5386</v>
      </c>
      <c r="T643" s="70" t="s">
        <v>5347</v>
      </c>
      <c r="U643" s="38" t="s">
        <v>5348</v>
      </c>
      <c r="V643" s="38" t="s">
        <v>795</v>
      </c>
      <c r="W643" s="38" t="s">
        <v>3016</v>
      </c>
      <c r="X643" s="38">
        <v>320.0</v>
      </c>
      <c r="Y643" s="40">
        <v>3.0</v>
      </c>
      <c r="Z643" s="40">
        <v>1.45</v>
      </c>
      <c r="AA643" s="91" t="s">
        <v>590</v>
      </c>
      <c r="AB643" s="38" t="s">
        <v>93</v>
      </c>
      <c r="AC643" s="107" t="str">
        <f t="shared" si="123"/>
        <v>https://getfile.dokpub.com/yandex/get/https://disk.yandex.ru/d/LYnGZzmefr8Bsg/1.jpg, https://getfile.dokpub.com/yandex/get/https://disk.yandex.ru/d/LYnGZzmefr8Bsg/2.jpg, https://getfile.dokpub.com/yandex/get/https://disk.yandex.ru/d/LYnGZzmefr8Bsg/3.jpg, https://getfile.dokpub.com/yandex/get/https://disk.yandex.ru/d/LYnGZzmefr8Bsg/4.jpg, https://getfile.dokpub.com/yandex/get/https://disk.yandex.ru/d/LYnGZzmefr8Bsg/5.jpg</v>
      </c>
      <c r="AD643" s="38" t="s">
        <v>95</v>
      </c>
      <c r="AE643" s="75" t="s">
        <v>5350</v>
      </c>
      <c r="AF643" s="38"/>
      <c r="AG643" s="38" t="s">
        <v>98</v>
      </c>
      <c r="AH643" s="38" t="s">
        <v>99</v>
      </c>
      <c r="AI643" s="44" t="s">
        <v>100</v>
      </c>
      <c r="AJ643" s="44">
        <v>0.0</v>
      </c>
      <c r="AK643" s="45"/>
      <c r="AL643" s="46" t="s">
        <v>102</v>
      </c>
      <c r="AM643" s="46" t="s">
        <v>103</v>
      </c>
      <c r="AN643" s="46" t="s">
        <v>104</v>
      </c>
      <c r="AO643" s="46" t="s">
        <v>105</v>
      </c>
      <c r="AP643" s="46" t="s">
        <v>106</v>
      </c>
      <c r="AQ643" s="46">
        <f t="shared" si="48"/>
        <v>3822</v>
      </c>
      <c r="AR643" s="47">
        <f t="shared" si="49"/>
        <v>0.51</v>
      </c>
      <c r="AS643" s="46" t="s">
        <v>107</v>
      </c>
      <c r="AT643" s="46" t="s">
        <v>108</v>
      </c>
      <c r="AU643" s="46" t="s">
        <v>109</v>
      </c>
      <c r="AV643" s="46" t="s">
        <v>110</v>
      </c>
      <c r="AW643" s="46" t="s">
        <v>111</v>
      </c>
      <c r="AX643" s="48" t="s">
        <v>155</v>
      </c>
      <c r="AY643" s="49">
        <v>602.0</v>
      </c>
      <c r="AZ643" s="49">
        <v>834.0</v>
      </c>
      <c r="BA643" s="126">
        <f>BA640*3</f>
        <v>972</v>
      </c>
      <c r="BB643" s="127">
        <v>40.0</v>
      </c>
      <c r="BC643" s="127">
        <v>80.0</v>
      </c>
      <c r="BD643" s="51">
        <v>0.2</v>
      </c>
      <c r="BE643" s="127">
        <f t="shared" si="113"/>
        <v>670.8</v>
      </c>
      <c r="BF643" s="150"/>
      <c r="BG643" s="151">
        <f t="shared" si="114"/>
        <v>989.2</v>
      </c>
      <c r="BH643" s="53">
        <f t="shared" si="52"/>
        <v>757.2</v>
      </c>
      <c r="BI643" s="153">
        <f t="shared" si="115"/>
        <v>0.2949314252</v>
      </c>
      <c r="BJ643" s="47">
        <f t="shared" si="54"/>
        <v>0.2257602862</v>
      </c>
      <c r="BK643" s="55">
        <f t="shared" si="55"/>
        <v>0.51</v>
      </c>
      <c r="BL643" s="56">
        <f t="shared" si="56"/>
        <v>3875</v>
      </c>
      <c r="BM643" s="57">
        <f t="shared" si="57"/>
        <v>0.3029677419</v>
      </c>
      <c r="BN643" s="46">
        <f t="shared" si="58"/>
        <v>48.125</v>
      </c>
      <c r="BO643" s="46">
        <v>25.0</v>
      </c>
      <c r="BP643" s="46">
        <v>7.0</v>
      </c>
      <c r="BQ643" s="47">
        <v>1.25</v>
      </c>
      <c r="BR643" s="46">
        <f t="shared" si="59"/>
        <v>451.25</v>
      </c>
      <c r="BS643" s="46">
        <f t="shared" si="60"/>
        <v>382.75</v>
      </c>
      <c r="BT643" s="46" t="s">
        <v>2590</v>
      </c>
      <c r="BU643" s="55"/>
      <c r="BV643" s="47">
        <f t="shared" si="122"/>
        <v>0.2257602862</v>
      </c>
      <c r="BW643" s="59"/>
      <c r="BX643" s="60"/>
      <c r="BY643" s="61"/>
      <c r="BZ643" s="66"/>
      <c r="CA643" s="59"/>
      <c r="CB643" s="62"/>
      <c r="CC643" s="59"/>
    </row>
    <row r="644" ht="30.0" customHeight="1">
      <c r="A644" s="311" t="s">
        <v>5339</v>
      </c>
      <c r="B644" s="286" t="s">
        <v>5387</v>
      </c>
      <c r="C644" s="68"/>
      <c r="D644" s="29">
        <f t="shared" si="121"/>
        <v>50</v>
      </c>
      <c r="E644" s="30" t="s">
        <v>5388</v>
      </c>
      <c r="F644" s="104" t="s">
        <v>5389</v>
      </c>
      <c r="G644" s="312" t="s">
        <v>5390</v>
      </c>
      <c r="H644" s="33">
        <v>10200.0</v>
      </c>
      <c r="I644" s="34">
        <v>0.5599999999999999</v>
      </c>
      <c r="J644" s="35">
        <f t="shared" si="112"/>
        <v>4488</v>
      </c>
      <c r="K644" s="22" t="s">
        <v>5391</v>
      </c>
      <c r="L644" s="36" t="s">
        <v>5345</v>
      </c>
      <c r="M644" s="36" t="s">
        <v>5345</v>
      </c>
      <c r="N644" s="37" t="s">
        <v>2999</v>
      </c>
      <c r="O644" s="38">
        <v>3000.0</v>
      </c>
      <c r="P644" s="38">
        <v>450.0</v>
      </c>
      <c r="Q644" s="38">
        <v>300.0</v>
      </c>
      <c r="R644" s="38">
        <v>550.0</v>
      </c>
      <c r="S644" s="43" t="s">
        <v>5392</v>
      </c>
      <c r="T644" s="70" t="s">
        <v>5347</v>
      </c>
      <c r="U644" s="38" t="s">
        <v>5348</v>
      </c>
      <c r="V644" s="38" t="s">
        <v>795</v>
      </c>
      <c r="W644" s="38" t="s">
        <v>3016</v>
      </c>
      <c r="X644" s="38">
        <v>320.0</v>
      </c>
      <c r="Y644" s="40">
        <v>4.0</v>
      </c>
      <c r="Z644" s="40">
        <v>1.45</v>
      </c>
      <c r="AA644" s="91" t="s">
        <v>590</v>
      </c>
      <c r="AB644" s="38" t="s">
        <v>93</v>
      </c>
      <c r="AC644" s="107" t="str">
        <f t="shared" si="123"/>
        <v>https://getfile.dokpub.com/yandex/get/https://disk.yandex.ru/d/owiWsZm77jAbCA/1.jpg, https://getfile.dokpub.com/yandex/get/https://disk.yandex.ru/d/owiWsZm77jAbCA/2.jpg, https://getfile.dokpub.com/yandex/get/https://disk.yandex.ru/d/owiWsZm77jAbCA/3.jpg, https://getfile.dokpub.com/yandex/get/https://disk.yandex.ru/d/owiWsZm77jAbCA/4.jpg, https://getfile.dokpub.com/yandex/get/https://disk.yandex.ru/d/owiWsZm77jAbCA/5.jpg</v>
      </c>
      <c r="AD644" s="38" t="s">
        <v>95</v>
      </c>
      <c r="AE644" s="75" t="s">
        <v>5350</v>
      </c>
      <c r="AF644" s="38"/>
      <c r="AG644" s="38" t="s">
        <v>98</v>
      </c>
      <c r="AH644" s="38" t="s">
        <v>99</v>
      </c>
      <c r="AI644" s="44" t="s">
        <v>100</v>
      </c>
      <c r="AJ644" s="44">
        <v>0.0</v>
      </c>
      <c r="AK644" s="45"/>
      <c r="AL644" s="46" t="s">
        <v>102</v>
      </c>
      <c r="AM644" s="46" t="s">
        <v>103</v>
      </c>
      <c r="AN644" s="46" t="s">
        <v>104</v>
      </c>
      <c r="AO644" s="46" t="s">
        <v>105</v>
      </c>
      <c r="AP644" s="46" t="s">
        <v>106</v>
      </c>
      <c r="AQ644" s="46">
        <f t="shared" si="48"/>
        <v>5202</v>
      </c>
      <c r="AR644" s="47">
        <f t="shared" si="49"/>
        <v>0.49</v>
      </c>
      <c r="AS644" s="46" t="s">
        <v>107</v>
      </c>
      <c r="AT644" s="46" t="s">
        <v>108</v>
      </c>
      <c r="AU644" s="46" t="s">
        <v>109</v>
      </c>
      <c r="AV644" s="46" t="s">
        <v>110</v>
      </c>
      <c r="AW644" s="46" t="s">
        <v>111</v>
      </c>
      <c r="AX644" s="48" t="s">
        <v>155</v>
      </c>
      <c r="AY644" s="49">
        <v>853.0</v>
      </c>
      <c r="AZ644" s="49">
        <v>1178.0</v>
      </c>
      <c r="BA644" s="126">
        <f>BA640*4</f>
        <v>1296</v>
      </c>
      <c r="BB644" s="127">
        <v>40.0</v>
      </c>
      <c r="BC644" s="127">
        <v>80.0</v>
      </c>
      <c r="BD644" s="51">
        <v>0.2</v>
      </c>
      <c r="BE644" s="127">
        <f t="shared" si="113"/>
        <v>897.6</v>
      </c>
      <c r="BF644" s="150"/>
      <c r="BG644" s="151">
        <f t="shared" si="114"/>
        <v>1321.4</v>
      </c>
      <c r="BH644" s="53">
        <f t="shared" si="52"/>
        <v>996.4</v>
      </c>
      <c r="BI644" s="153">
        <f t="shared" si="115"/>
        <v>0.29442959</v>
      </c>
      <c r="BJ644" s="47">
        <f t="shared" si="54"/>
        <v>0.2220142602</v>
      </c>
      <c r="BK644" s="55">
        <f t="shared" si="55"/>
        <v>0.49</v>
      </c>
      <c r="BL644" s="56">
        <f t="shared" si="56"/>
        <v>5211</v>
      </c>
      <c r="BM644" s="57">
        <f t="shared" si="57"/>
        <v>0.3022068701</v>
      </c>
      <c r="BN644" s="46">
        <f t="shared" si="58"/>
        <v>74.25</v>
      </c>
      <c r="BO644" s="46">
        <v>25.0</v>
      </c>
      <c r="BP644" s="46">
        <v>7.0</v>
      </c>
      <c r="BQ644" s="47">
        <v>1.25</v>
      </c>
      <c r="BR644" s="46">
        <f t="shared" si="59"/>
        <v>678.75</v>
      </c>
      <c r="BS644" s="46">
        <f t="shared" si="60"/>
        <v>499.25</v>
      </c>
      <c r="BT644" s="46" t="s">
        <v>2597</v>
      </c>
      <c r="BU644" s="55"/>
      <c r="BV644" s="47">
        <f t="shared" si="122"/>
        <v>0.2220142602</v>
      </c>
      <c r="BW644" s="59"/>
      <c r="BX644" s="60"/>
      <c r="BY644" s="61"/>
      <c r="BZ644" s="66"/>
      <c r="CA644" s="59"/>
      <c r="CB644" s="62"/>
      <c r="CC644" s="59"/>
    </row>
    <row r="645" ht="30.0" customHeight="1">
      <c r="A645" s="311" t="s">
        <v>5339</v>
      </c>
      <c r="B645" s="286" t="s">
        <v>5393</v>
      </c>
      <c r="C645" s="68"/>
      <c r="D645" s="29">
        <f t="shared" si="121"/>
        <v>50</v>
      </c>
      <c r="E645" s="30" t="s">
        <v>5394</v>
      </c>
      <c r="F645" s="104" t="s">
        <v>5395</v>
      </c>
      <c r="G645" s="158" t="s">
        <v>5396</v>
      </c>
      <c r="H645" s="33">
        <v>12500.0</v>
      </c>
      <c r="I645" s="34">
        <v>0.5599999999999999</v>
      </c>
      <c r="J645" s="35">
        <f t="shared" si="112"/>
        <v>5500</v>
      </c>
      <c r="K645" s="22" t="s">
        <v>5397</v>
      </c>
      <c r="L645" s="36" t="s">
        <v>5345</v>
      </c>
      <c r="M645" s="36" t="s">
        <v>5345</v>
      </c>
      <c r="N645" s="37" t="s">
        <v>2999</v>
      </c>
      <c r="O645" s="38">
        <v>3850.0</v>
      </c>
      <c r="P645" s="38">
        <v>500.0</v>
      </c>
      <c r="Q645" s="38">
        <v>300.0</v>
      </c>
      <c r="R645" s="38">
        <v>550.0</v>
      </c>
      <c r="S645" s="43" t="s">
        <v>5398</v>
      </c>
      <c r="T645" s="70" t="s">
        <v>5347</v>
      </c>
      <c r="U645" s="38" t="s">
        <v>5348</v>
      </c>
      <c r="V645" s="38" t="s">
        <v>795</v>
      </c>
      <c r="W645" s="38" t="s">
        <v>3016</v>
      </c>
      <c r="X645" s="38">
        <v>320.0</v>
      </c>
      <c r="Y645" s="40">
        <v>5.0</v>
      </c>
      <c r="Z645" s="40">
        <v>1.45</v>
      </c>
      <c r="AA645" s="91" t="s">
        <v>590</v>
      </c>
      <c r="AB645" s="38" t="s">
        <v>93</v>
      </c>
      <c r="AC645" s="107" t="str">
        <f t="shared" si="123"/>
        <v>https://getfile.dokpub.com/yandex/get/https://disk.yandex.ru/d/QfAl8yKCxMBXKA/1.jpg, https://getfile.dokpub.com/yandex/get/https://disk.yandex.ru/d/QfAl8yKCxMBXKA/2.jpg, https://getfile.dokpub.com/yandex/get/https://disk.yandex.ru/d/QfAl8yKCxMBXKA/3.jpg, https://getfile.dokpub.com/yandex/get/https://disk.yandex.ru/d/QfAl8yKCxMBXKA/4.jpg, https://getfile.dokpub.com/yandex/get/https://disk.yandex.ru/d/QfAl8yKCxMBXKA/5.jpg</v>
      </c>
      <c r="AD645" s="38" t="s">
        <v>95</v>
      </c>
      <c r="AE645" s="75" t="s">
        <v>5350</v>
      </c>
      <c r="AF645" s="38"/>
      <c r="AG645" s="38" t="s">
        <v>98</v>
      </c>
      <c r="AH645" s="38" t="s">
        <v>99</v>
      </c>
      <c r="AI645" s="44" t="s">
        <v>100</v>
      </c>
      <c r="AJ645" s="44">
        <v>0.0</v>
      </c>
      <c r="AK645" s="45"/>
      <c r="AL645" s="46" t="s">
        <v>102</v>
      </c>
      <c r="AM645" s="46" t="s">
        <v>103</v>
      </c>
      <c r="AN645" s="46" t="s">
        <v>104</v>
      </c>
      <c r="AO645" s="46" t="s">
        <v>105</v>
      </c>
      <c r="AP645" s="46" t="s">
        <v>106</v>
      </c>
      <c r="AQ645" s="46">
        <f t="shared" si="48"/>
        <v>6250</v>
      </c>
      <c r="AR645" s="47">
        <f t="shared" si="49"/>
        <v>0.5</v>
      </c>
      <c r="AS645" s="46" t="s">
        <v>107</v>
      </c>
      <c r="AT645" s="46" t="s">
        <v>108</v>
      </c>
      <c r="AU645" s="46" t="s">
        <v>109</v>
      </c>
      <c r="AV645" s="46" t="s">
        <v>110</v>
      </c>
      <c r="AW645" s="46" t="s">
        <v>111</v>
      </c>
      <c r="AX645" s="48" t="s">
        <v>155</v>
      </c>
      <c r="AY645" s="49">
        <v>996.0</v>
      </c>
      <c r="AZ645" s="49">
        <v>1361.0</v>
      </c>
      <c r="BA645" s="126">
        <f>BA640*5</f>
        <v>1620</v>
      </c>
      <c r="BB645" s="127">
        <v>50.0</v>
      </c>
      <c r="BC645" s="127">
        <v>80.0</v>
      </c>
      <c r="BD645" s="51">
        <v>0.2</v>
      </c>
      <c r="BE645" s="127">
        <f t="shared" si="113"/>
        <v>1100</v>
      </c>
      <c r="BF645" s="150"/>
      <c r="BG645" s="151">
        <f t="shared" si="114"/>
        <v>1654</v>
      </c>
      <c r="BH645" s="53">
        <f t="shared" si="52"/>
        <v>1289</v>
      </c>
      <c r="BI645" s="153">
        <f t="shared" si="115"/>
        <v>0.3007272727</v>
      </c>
      <c r="BJ645" s="47">
        <f t="shared" si="54"/>
        <v>0.2343636364</v>
      </c>
      <c r="BK645" s="55">
        <f t="shared" si="55"/>
        <v>0.5</v>
      </c>
      <c r="BL645" s="56">
        <f t="shared" si="56"/>
        <v>6285</v>
      </c>
      <c r="BM645" s="57">
        <f t="shared" si="57"/>
        <v>0.3050119332</v>
      </c>
      <c r="BN645" s="46">
        <f t="shared" si="58"/>
        <v>82.5</v>
      </c>
      <c r="BO645" s="46">
        <v>25.0</v>
      </c>
      <c r="BP645" s="46">
        <v>7.0</v>
      </c>
      <c r="BQ645" s="47">
        <v>1.25</v>
      </c>
      <c r="BR645" s="46">
        <f t="shared" si="59"/>
        <v>748.75</v>
      </c>
      <c r="BS645" s="46">
        <f t="shared" si="60"/>
        <v>612.25</v>
      </c>
      <c r="BT645" s="46" t="s">
        <v>2604</v>
      </c>
      <c r="BU645" s="55"/>
      <c r="BV645" s="47">
        <f t="shared" si="122"/>
        <v>0.2343636364</v>
      </c>
      <c r="BW645" s="59"/>
      <c r="BX645" s="60"/>
      <c r="BY645" s="61"/>
      <c r="BZ645" s="66"/>
      <c r="CA645" s="59"/>
      <c r="CB645" s="62"/>
      <c r="CC645" s="59"/>
    </row>
    <row r="646" ht="30.0" customHeight="1">
      <c r="A646" s="311" t="s">
        <v>5339</v>
      </c>
      <c r="B646" s="286" t="s">
        <v>5399</v>
      </c>
      <c r="C646" s="68"/>
      <c r="D646" s="29">
        <f t="shared" si="121"/>
        <v>50</v>
      </c>
      <c r="E646" s="30" t="s">
        <v>5400</v>
      </c>
      <c r="F646" s="104" t="s">
        <v>5401</v>
      </c>
      <c r="G646" s="158" t="s">
        <v>5402</v>
      </c>
      <c r="H646" s="33">
        <v>15000.0</v>
      </c>
      <c r="I646" s="34">
        <v>0.5599999999999999</v>
      </c>
      <c r="J646" s="35">
        <f t="shared" si="112"/>
        <v>6600</v>
      </c>
      <c r="K646" s="22" t="s">
        <v>5403</v>
      </c>
      <c r="L646" s="36" t="s">
        <v>5345</v>
      </c>
      <c r="M646" s="36" t="s">
        <v>5345</v>
      </c>
      <c r="N646" s="37" t="s">
        <v>2999</v>
      </c>
      <c r="O646" s="72">
        <v>2850.0</v>
      </c>
      <c r="P646" s="72">
        <v>400.0</v>
      </c>
      <c r="Q646" s="72">
        <v>400.0</v>
      </c>
      <c r="R646" s="72">
        <v>600.0</v>
      </c>
      <c r="S646" s="43" t="s">
        <v>5404</v>
      </c>
      <c r="T646" s="70" t="s">
        <v>5347</v>
      </c>
      <c r="U646" s="38" t="s">
        <v>5348</v>
      </c>
      <c r="V646" s="38" t="s">
        <v>795</v>
      </c>
      <c r="W646" s="38" t="s">
        <v>3016</v>
      </c>
      <c r="X646" s="38">
        <v>320.0</v>
      </c>
      <c r="Y646" s="40">
        <v>6.0</v>
      </c>
      <c r="Z646" s="40">
        <v>1.45</v>
      </c>
      <c r="AA646" s="91" t="s">
        <v>590</v>
      </c>
      <c r="AB646" s="38" t="s">
        <v>93</v>
      </c>
      <c r="AC646" s="107" t="str">
        <f t="shared" si="123"/>
        <v>https://getfile.dokpub.com/yandex/get/https://disk.yandex.ru/d/1PNzYN7fSG-BZA/1.jpg, https://getfile.dokpub.com/yandex/get/https://disk.yandex.ru/d/1PNzYN7fSG-BZA/2.jpg, https://getfile.dokpub.com/yandex/get/https://disk.yandex.ru/d/1PNzYN7fSG-BZA/3.jpg, https://getfile.dokpub.com/yandex/get/https://disk.yandex.ru/d/1PNzYN7fSG-BZA/4.jpg, https://getfile.dokpub.com/yandex/get/https://disk.yandex.ru/d/1PNzYN7fSG-BZA/5.jpg</v>
      </c>
      <c r="AD646" s="38" t="s">
        <v>95</v>
      </c>
      <c r="AE646" s="75" t="s">
        <v>5350</v>
      </c>
      <c r="AF646" s="38"/>
      <c r="AG646" s="38" t="s">
        <v>98</v>
      </c>
      <c r="AH646" s="38" t="s">
        <v>99</v>
      </c>
      <c r="AI646" s="44" t="s">
        <v>100</v>
      </c>
      <c r="AJ646" s="44">
        <v>0.0</v>
      </c>
      <c r="AK646" s="45"/>
      <c r="AL646" s="46" t="s">
        <v>102</v>
      </c>
      <c r="AM646" s="46" t="s">
        <v>103</v>
      </c>
      <c r="AN646" s="46" t="s">
        <v>104</v>
      </c>
      <c r="AO646" s="46" t="s">
        <v>105</v>
      </c>
      <c r="AP646" s="46" t="s">
        <v>106</v>
      </c>
      <c r="AQ646" s="46">
        <f t="shared" si="48"/>
        <v>7650</v>
      </c>
      <c r="AR646" s="47">
        <f t="shared" si="49"/>
        <v>0.49</v>
      </c>
      <c r="AS646" s="46" t="s">
        <v>107</v>
      </c>
      <c r="AT646" s="46" t="s">
        <v>108</v>
      </c>
      <c r="AU646" s="46" t="s">
        <v>109</v>
      </c>
      <c r="AV646" s="46" t="s">
        <v>110</v>
      </c>
      <c r="AW646" s="46" t="s">
        <v>111</v>
      </c>
      <c r="AX646" s="48" t="s">
        <v>155</v>
      </c>
      <c r="AY646" s="49">
        <v>1276.0</v>
      </c>
      <c r="AZ646" s="49">
        <v>1750.0</v>
      </c>
      <c r="BA646" s="126">
        <f>BA640*6</f>
        <v>1944</v>
      </c>
      <c r="BB646" s="127">
        <v>50.0</v>
      </c>
      <c r="BC646" s="127">
        <v>80.0</v>
      </c>
      <c r="BD646" s="51">
        <v>0.2</v>
      </c>
      <c r="BE646" s="127">
        <f t="shared" si="113"/>
        <v>1320</v>
      </c>
      <c r="BF646" s="150"/>
      <c r="BG646" s="151">
        <f t="shared" si="114"/>
        <v>1930</v>
      </c>
      <c r="BH646" s="53">
        <f t="shared" si="52"/>
        <v>1456</v>
      </c>
      <c r="BI646" s="153">
        <f t="shared" si="115"/>
        <v>0.2924242424</v>
      </c>
      <c r="BJ646" s="47">
        <f t="shared" si="54"/>
        <v>0.2206060606</v>
      </c>
      <c r="BK646" s="55">
        <f t="shared" si="55"/>
        <v>0.49</v>
      </c>
      <c r="BL646" s="56">
        <f t="shared" si="56"/>
        <v>7677</v>
      </c>
      <c r="BM646" s="57">
        <f t="shared" si="57"/>
        <v>0.3018887586</v>
      </c>
      <c r="BN646" s="46">
        <f t="shared" si="58"/>
        <v>96</v>
      </c>
      <c r="BO646" s="46">
        <v>25.0</v>
      </c>
      <c r="BP646" s="46">
        <v>7.0</v>
      </c>
      <c r="BQ646" s="47">
        <v>1.25</v>
      </c>
      <c r="BR646" s="46">
        <f t="shared" si="59"/>
        <v>862.5</v>
      </c>
      <c r="BS646" s="46">
        <f t="shared" si="60"/>
        <v>887.5</v>
      </c>
      <c r="BT646" s="46" t="s">
        <v>2611</v>
      </c>
      <c r="BU646" s="55"/>
      <c r="BV646" s="47">
        <f t="shared" si="122"/>
        <v>0.2206060606</v>
      </c>
      <c r="BW646" s="59"/>
      <c r="BX646" s="60"/>
      <c r="BY646" s="61"/>
      <c r="BZ646" s="66"/>
      <c r="CA646" s="59"/>
      <c r="CB646" s="62"/>
      <c r="CC646" s="59"/>
    </row>
    <row r="647" ht="30.0" customHeight="1">
      <c r="A647" s="311" t="s">
        <v>5339</v>
      </c>
      <c r="B647" s="286" t="s">
        <v>5405</v>
      </c>
      <c r="C647" s="68"/>
      <c r="D647" s="29">
        <f t="shared" si="121"/>
        <v>50</v>
      </c>
      <c r="E647" s="30" t="s">
        <v>5406</v>
      </c>
      <c r="F647" s="104" t="s">
        <v>5407</v>
      </c>
      <c r="G647" s="158" t="s">
        <v>5408</v>
      </c>
      <c r="H647" s="33">
        <v>17500.0</v>
      </c>
      <c r="I647" s="34">
        <v>0.5499999999999999</v>
      </c>
      <c r="J647" s="35">
        <f t="shared" si="112"/>
        <v>7875</v>
      </c>
      <c r="K647" s="22" t="s">
        <v>5409</v>
      </c>
      <c r="L647" s="36" t="s">
        <v>5345</v>
      </c>
      <c r="M647" s="36" t="s">
        <v>5345</v>
      </c>
      <c r="N647" s="37" t="s">
        <v>2999</v>
      </c>
      <c r="O647" s="72">
        <v>3325.0</v>
      </c>
      <c r="P647" s="72">
        <v>400.0</v>
      </c>
      <c r="Q647" s="72">
        <v>400.0</v>
      </c>
      <c r="R647" s="72">
        <v>600.0</v>
      </c>
      <c r="S647" s="43" t="s">
        <v>5410</v>
      </c>
      <c r="T647" s="70" t="s">
        <v>5347</v>
      </c>
      <c r="U647" s="38" t="s">
        <v>5348</v>
      </c>
      <c r="V647" s="38" t="s">
        <v>795</v>
      </c>
      <c r="W647" s="38" t="s">
        <v>3016</v>
      </c>
      <c r="X647" s="38">
        <v>320.0</v>
      </c>
      <c r="Y647" s="40">
        <v>7.0</v>
      </c>
      <c r="Z647" s="40">
        <v>1.45</v>
      </c>
      <c r="AA647" s="91" t="s">
        <v>590</v>
      </c>
      <c r="AB647" s="38" t="s">
        <v>93</v>
      </c>
      <c r="AC647" s="107" t="str">
        <f t="shared" si="123"/>
        <v>https://getfile.dokpub.com/yandex/get/https://disk.yandex.ru/d/LiEhoThx-bwLJA/1.jpg, https://getfile.dokpub.com/yandex/get/https://disk.yandex.ru/d/LiEhoThx-bwLJA/2.jpg, https://getfile.dokpub.com/yandex/get/https://disk.yandex.ru/d/LiEhoThx-bwLJA/3.jpg, https://getfile.dokpub.com/yandex/get/https://disk.yandex.ru/d/LiEhoThx-bwLJA/4.jpg, https://getfile.dokpub.com/yandex/get/https://disk.yandex.ru/d/LiEhoThx-bwLJA/5.jpg</v>
      </c>
      <c r="AD647" s="38" t="s">
        <v>95</v>
      </c>
      <c r="AE647" s="75" t="s">
        <v>5350</v>
      </c>
      <c r="AF647" s="38"/>
      <c r="AG647" s="38" t="s">
        <v>98</v>
      </c>
      <c r="AH647" s="38" t="s">
        <v>99</v>
      </c>
      <c r="AI647" s="44" t="s">
        <v>100</v>
      </c>
      <c r="AJ647" s="44">
        <v>0.0</v>
      </c>
      <c r="AK647" s="45"/>
      <c r="AL647" s="46" t="s">
        <v>102</v>
      </c>
      <c r="AM647" s="46" t="s">
        <v>103</v>
      </c>
      <c r="AN647" s="46" t="s">
        <v>104</v>
      </c>
      <c r="AO647" s="46" t="s">
        <v>105</v>
      </c>
      <c r="AP647" s="46" t="s">
        <v>106</v>
      </c>
      <c r="AQ647" s="46">
        <f t="shared" si="48"/>
        <v>8925</v>
      </c>
      <c r="AR647" s="47">
        <f t="shared" si="49"/>
        <v>0.49</v>
      </c>
      <c r="AS647" s="46" t="s">
        <v>107</v>
      </c>
      <c r="AT647" s="46" t="s">
        <v>108</v>
      </c>
      <c r="AU647" s="46" t="s">
        <v>109</v>
      </c>
      <c r="AV647" s="46" t="s">
        <v>110</v>
      </c>
      <c r="AW647" s="46" t="s">
        <v>111</v>
      </c>
      <c r="AX647" s="48" t="s">
        <v>155</v>
      </c>
      <c r="AY647" s="49">
        <v>1520.0</v>
      </c>
      <c r="AZ647" s="49">
        <v>2104.0</v>
      </c>
      <c r="BA647" s="126">
        <f t="shared" ref="BA647:BA648" si="124">BA640*7</f>
        <v>2268</v>
      </c>
      <c r="BB647" s="127">
        <v>50.0</v>
      </c>
      <c r="BC647" s="127">
        <v>80.0</v>
      </c>
      <c r="BD647" s="51">
        <v>0.2</v>
      </c>
      <c r="BE647" s="127">
        <f t="shared" si="113"/>
        <v>1575</v>
      </c>
      <c r="BF647" s="150"/>
      <c r="BG647" s="151">
        <f t="shared" si="114"/>
        <v>2382</v>
      </c>
      <c r="BH647" s="53">
        <f t="shared" si="52"/>
        <v>1798</v>
      </c>
      <c r="BI647" s="153">
        <f t="shared" si="115"/>
        <v>0.3024761905</v>
      </c>
      <c r="BJ647" s="47">
        <f t="shared" si="54"/>
        <v>0.2283174603</v>
      </c>
      <c r="BK647" s="55">
        <f t="shared" si="55"/>
        <v>0.49</v>
      </c>
      <c r="BL647" s="56">
        <f t="shared" si="56"/>
        <v>9070</v>
      </c>
      <c r="BM647" s="57">
        <f t="shared" si="57"/>
        <v>0.3036383682</v>
      </c>
      <c r="BN647" s="46">
        <f t="shared" si="58"/>
        <v>96</v>
      </c>
      <c r="BO647" s="46">
        <v>25.0</v>
      </c>
      <c r="BP647" s="46">
        <v>7.0</v>
      </c>
      <c r="BQ647" s="47">
        <v>1.25</v>
      </c>
      <c r="BR647" s="46">
        <f t="shared" si="59"/>
        <v>862.5</v>
      </c>
      <c r="BS647" s="46">
        <f t="shared" si="60"/>
        <v>1241.5</v>
      </c>
      <c r="BT647" s="46" t="s">
        <v>2618</v>
      </c>
      <c r="BU647" s="55"/>
      <c r="BV647" s="47">
        <f t="shared" si="122"/>
        <v>0.2283174603</v>
      </c>
      <c r="BW647" s="59"/>
      <c r="BX647" s="60"/>
      <c r="BY647" s="61"/>
      <c r="BZ647" s="66"/>
      <c r="CA647" s="59"/>
      <c r="CB647" s="62"/>
      <c r="CC647" s="59"/>
    </row>
    <row r="648" ht="30.0" customHeight="1">
      <c r="A648" s="311" t="s">
        <v>5339</v>
      </c>
      <c r="B648" s="209" t="s">
        <v>5411</v>
      </c>
      <c r="C648" s="95" t="s">
        <v>1407</v>
      </c>
      <c r="D648" s="96"/>
      <c r="E648" s="97" t="s">
        <v>5412</v>
      </c>
      <c r="F648" s="313" t="s">
        <v>5413</v>
      </c>
      <c r="G648" s="197" t="s">
        <v>5414</v>
      </c>
      <c r="H648" s="33">
        <v>25650.0</v>
      </c>
      <c r="I648" s="34">
        <v>0.6</v>
      </c>
      <c r="J648" s="35">
        <f t="shared" si="112"/>
        <v>10260</v>
      </c>
      <c r="K648" s="22" t="s">
        <v>5415</v>
      </c>
      <c r="L648" s="36" t="s">
        <v>5345</v>
      </c>
      <c r="M648" s="36" t="s">
        <v>5345</v>
      </c>
      <c r="N648" s="37" t="s">
        <v>2999</v>
      </c>
      <c r="O648" s="72">
        <v>4750.0</v>
      </c>
      <c r="P648" s="72">
        <v>400.0</v>
      </c>
      <c r="Q648" s="72">
        <v>400.0</v>
      </c>
      <c r="R648" s="72">
        <v>600.0</v>
      </c>
      <c r="S648" s="43" t="s">
        <v>5416</v>
      </c>
      <c r="T648" s="70" t="s">
        <v>5347</v>
      </c>
      <c r="U648" s="38" t="s">
        <v>5348</v>
      </c>
      <c r="V648" s="38" t="s">
        <v>795</v>
      </c>
      <c r="W648" s="38" t="s">
        <v>3016</v>
      </c>
      <c r="X648" s="38">
        <v>320.0</v>
      </c>
      <c r="Y648" s="40">
        <v>10.0</v>
      </c>
      <c r="Z648" s="40">
        <v>1.45</v>
      </c>
      <c r="AA648" s="91" t="s">
        <v>590</v>
      </c>
      <c r="AB648" s="38" t="s">
        <v>93</v>
      </c>
      <c r="AC648" s="107" t="str">
        <f t="shared" si="123"/>
        <v>https://getfile.dokpub.com/yandex/get/https://disk.yandex.ru/d/-Q85qAk7CgeGEA/1.jpg, https://getfile.dokpub.com/yandex/get/https://disk.yandex.ru/d/-Q85qAk7CgeGEA/2.jpg, https://getfile.dokpub.com/yandex/get/https://disk.yandex.ru/d/-Q85qAk7CgeGEA/3.jpg, https://getfile.dokpub.com/yandex/get/https://disk.yandex.ru/d/-Q85qAk7CgeGEA/4.jpg, https://getfile.dokpub.com/yandex/get/https://disk.yandex.ru/d/-Q85qAk7CgeGEA/5.jpg</v>
      </c>
      <c r="AD648" s="38" t="s">
        <v>95</v>
      </c>
      <c r="AE648" s="75" t="s">
        <v>5350</v>
      </c>
      <c r="AF648" s="38"/>
      <c r="AG648" s="38" t="s">
        <v>98</v>
      </c>
      <c r="AH648" s="38" t="s">
        <v>99</v>
      </c>
      <c r="AI648" s="44" t="s">
        <v>100</v>
      </c>
      <c r="AJ648" s="44">
        <v>0.0</v>
      </c>
      <c r="AK648" s="45"/>
      <c r="AL648" s="46" t="s">
        <v>5337</v>
      </c>
      <c r="AM648" s="46" t="s">
        <v>103</v>
      </c>
      <c r="AN648" s="46" t="s">
        <v>104</v>
      </c>
      <c r="AO648" s="46" t="s">
        <v>105</v>
      </c>
      <c r="AP648" s="46" t="s">
        <v>106</v>
      </c>
      <c r="AQ648" s="46">
        <f t="shared" si="48"/>
        <v>12569</v>
      </c>
      <c r="AR648" s="47">
        <f t="shared" si="49"/>
        <v>0.51</v>
      </c>
      <c r="AS648" s="46" t="s">
        <v>107</v>
      </c>
      <c r="AT648" s="46" t="s">
        <v>108</v>
      </c>
      <c r="AU648" s="46" t="s">
        <v>109</v>
      </c>
      <c r="AV648" s="46" t="s">
        <v>110</v>
      </c>
      <c r="AW648" s="46" t="s">
        <v>111</v>
      </c>
      <c r="AX648" s="48" t="s">
        <v>155</v>
      </c>
      <c r="AY648" s="49">
        <v>1520.0</v>
      </c>
      <c r="AZ648" s="49">
        <v>3000.0</v>
      </c>
      <c r="BA648" s="126">
        <f t="shared" si="124"/>
        <v>3402</v>
      </c>
      <c r="BB648" s="127">
        <v>50.0</v>
      </c>
      <c r="BC648" s="127">
        <v>80.0</v>
      </c>
      <c r="BD648" s="51">
        <v>0.2</v>
      </c>
      <c r="BE648" s="127">
        <f t="shared" si="113"/>
        <v>2052</v>
      </c>
      <c r="BF648" s="150"/>
      <c r="BG648" s="151">
        <f t="shared" si="114"/>
        <v>3156</v>
      </c>
      <c r="BH648" s="53">
        <f t="shared" si="52"/>
        <v>1676</v>
      </c>
      <c r="BI648" s="153">
        <f t="shared" si="115"/>
        <v>0.3076023392</v>
      </c>
      <c r="BJ648" s="47">
        <f t="shared" si="54"/>
        <v>0.1633528265</v>
      </c>
      <c r="BK648" s="55">
        <f t="shared" si="55"/>
        <v>0.51</v>
      </c>
      <c r="BL648" s="56">
        <f t="shared" si="56"/>
        <v>12811</v>
      </c>
      <c r="BM648" s="57">
        <f t="shared" si="57"/>
        <v>0.2901256732</v>
      </c>
      <c r="BN648" s="46">
        <f t="shared" si="58"/>
        <v>96</v>
      </c>
      <c r="BO648" s="46">
        <v>25.0</v>
      </c>
      <c r="BP648" s="46">
        <v>7.0</v>
      </c>
      <c r="BQ648" s="47">
        <v>1.25</v>
      </c>
      <c r="BR648" s="46">
        <f t="shared" si="59"/>
        <v>862.5</v>
      </c>
      <c r="BS648" s="46">
        <f t="shared" si="60"/>
        <v>2137.5</v>
      </c>
      <c r="BT648" s="46" t="s">
        <v>3090</v>
      </c>
      <c r="BU648" s="55"/>
      <c r="BV648" s="47">
        <f t="shared" si="122"/>
        <v>0.1633528265</v>
      </c>
      <c r="BW648" s="59"/>
      <c r="BX648" s="60"/>
      <c r="BY648" s="61"/>
      <c r="BZ648" s="66"/>
      <c r="CA648" s="59"/>
      <c r="CB648" s="62"/>
      <c r="CC648" s="59"/>
    </row>
    <row r="649" ht="30.0" customHeight="1">
      <c r="A649" s="37" t="s">
        <v>5339</v>
      </c>
      <c r="B649" s="286" t="s">
        <v>5417</v>
      </c>
      <c r="C649" s="68"/>
      <c r="D649" s="29">
        <f t="shared" ref="D649:D670" si="125">IF(C649="",50,0)</f>
        <v>50</v>
      </c>
      <c r="E649" s="287" t="s">
        <v>5418</v>
      </c>
      <c r="F649" s="314" t="s">
        <v>5419</v>
      </c>
      <c r="G649" s="158" t="s">
        <v>5420</v>
      </c>
      <c r="H649" s="33">
        <v>900.0</v>
      </c>
      <c r="I649" s="34">
        <v>0.43</v>
      </c>
      <c r="J649" s="35">
        <f t="shared" si="112"/>
        <v>513</v>
      </c>
      <c r="K649" s="289" t="s">
        <v>5421</v>
      </c>
      <c r="L649" s="287" t="s">
        <v>5089</v>
      </c>
      <c r="M649" s="287" t="s">
        <v>5089</v>
      </c>
      <c r="N649" s="37" t="s">
        <v>5090</v>
      </c>
      <c r="O649" s="38">
        <v>140.0</v>
      </c>
      <c r="P649" s="38">
        <v>130.0</v>
      </c>
      <c r="Q649" s="38">
        <v>60.0</v>
      </c>
      <c r="R649" s="38">
        <v>180.0</v>
      </c>
      <c r="S649" s="280" t="s">
        <v>5422</v>
      </c>
      <c r="T649" s="280" t="s">
        <v>5092</v>
      </c>
      <c r="U649" s="37" t="s">
        <v>5423</v>
      </c>
      <c r="V649" s="37" t="s">
        <v>5424</v>
      </c>
      <c r="W649" s="46" t="s">
        <v>90</v>
      </c>
      <c r="X649" s="38">
        <v>405.0</v>
      </c>
      <c r="Y649" s="40" t="s">
        <v>91</v>
      </c>
      <c r="Z649" s="40" t="s">
        <v>1940</v>
      </c>
      <c r="AA649" s="38" t="s">
        <v>92</v>
      </c>
      <c r="AB649" s="38" t="s">
        <v>93</v>
      </c>
      <c r="AC649" s="107" t="str">
        <f t="shared" si="123"/>
        <v>https://getfile.dokpub.com/yandex/get/https://disk.yandex.ru/d/w7eMUskRn7fBPA/1.jpg, https://getfile.dokpub.com/yandex/get/https://disk.yandex.ru/d/w7eMUskRn7fBPA/2.jpg, https://getfile.dokpub.com/yandex/get/https://disk.yandex.ru/d/w7eMUskRn7fBPA/3.jpg, https://getfile.dokpub.com/yandex/get/https://disk.yandex.ru/d/w7eMUskRn7fBPA/4.jpg, https://getfile.dokpub.com/yandex/get/https://disk.yandex.ru/d/w7eMUskRn7fBPA/5.jpg</v>
      </c>
      <c r="AD649" s="38" t="s">
        <v>95</v>
      </c>
      <c r="AE649" s="37"/>
      <c r="AF649" s="163"/>
      <c r="AG649" s="38" t="s">
        <v>98</v>
      </c>
      <c r="AH649" s="38" t="s">
        <v>99</v>
      </c>
      <c r="AI649" s="44" t="s">
        <v>100</v>
      </c>
      <c r="AJ649" s="44">
        <v>0.0</v>
      </c>
      <c r="AK649" s="45"/>
      <c r="AL649" s="46" t="s">
        <v>102</v>
      </c>
      <c r="AM649" s="46" t="s">
        <v>103</v>
      </c>
      <c r="AN649" s="46" t="s">
        <v>104</v>
      </c>
      <c r="AO649" s="46" t="s">
        <v>105</v>
      </c>
      <c r="AP649" s="46" t="s">
        <v>106</v>
      </c>
      <c r="AQ649" s="46">
        <f t="shared" si="48"/>
        <v>612</v>
      </c>
      <c r="AR649" s="47">
        <f t="shared" si="49"/>
        <v>0.32</v>
      </c>
      <c r="AS649" s="46" t="s">
        <v>107</v>
      </c>
      <c r="AT649" s="46" t="s">
        <v>108</v>
      </c>
      <c r="AU649" s="46" t="s">
        <v>109</v>
      </c>
      <c r="AV649" s="46" t="s">
        <v>110</v>
      </c>
      <c r="AW649" s="46" t="s">
        <v>111</v>
      </c>
      <c r="AX649" s="48" t="s">
        <v>155</v>
      </c>
      <c r="AY649" s="49">
        <v>83.0</v>
      </c>
      <c r="AZ649" s="49">
        <v>140.0</v>
      </c>
      <c r="BA649" s="257">
        <v>150.0</v>
      </c>
      <c r="BB649" s="262">
        <v>10.0</v>
      </c>
      <c r="BC649" s="262">
        <v>10.0</v>
      </c>
      <c r="BD649" s="51">
        <v>0.2</v>
      </c>
      <c r="BE649" s="123">
        <f t="shared" si="113"/>
        <v>102.6</v>
      </c>
      <c r="BF649" s="147"/>
      <c r="BG649" s="148">
        <f t="shared" si="114"/>
        <v>157.4</v>
      </c>
      <c r="BH649" s="53">
        <f t="shared" si="52"/>
        <v>100.4</v>
      </c>
      <c r="BI649" s="222">
        <f t="shared" si="115"/>
        <v>0.3068226121</v>
      </c>
      <c r="BJ649" s="47">
        <f t="shared" si="54"/>
        <v>0.195711501</v>
      </c>
      <c r="BK649" s="55">
        <f t="shared" si="55"/>
        <v>0.32</v>
      </c>
      <c r="BL649" s="56">
        <f t="shared" si="56"/>
        <v>615</v>
      </c>
      <c r="BM649" s="57">
        <f t="shared" si="57"/>
        <v>0.2959349593</v>
      </c>
      <c r="BN649" s="46">
        <f t="shared" si="58"/>
        <v>1.404</v>
      </c>
      <c r="BO649" s="46">
        <v>25.0</v>
      </c>
      <c r="BP649" s="46">
        <v>7.0</v>
      </c>
      <c r="BQ649" s="47">
        <v>1.25</v>
      </c>
      <c r="BR649" s="46">
        <f t="shared" si="59"/>
        <v>40</v>
      </c>
      <c r="BS649" s="46">
        <f t="shared" si="60"/>
        <v>100</v>
      </c>
      <c r="BT649" s="46" t="s">
        <v>113</v>
      </c>
      <c r="BU649" s="124"/>
      <c r="BV649" s="125" t="str">
        <f>IFERROR(__xludf.DUMMYFUNCTION("IMPORTRANGE(""https://docs.google.com/spreadsheets/d/1K9FdSDDcIaIccULM3XeD8ehMwbjQB3kapl3RppOhYx4/edit?usp=sharing"",""B50"")"),"ИС-505")</f>
        <v>ИС-505</v>
      </c>
      <c r="BW649" s="282"/>
      <c r="BX649" s="283"/>
      <c r="BY649" s="282"/>
      <c r="BZ649" s="282"/>
      <c r="CA649" s="282"/>
      <c r="CB649" s="62"/>
      <c r="CC649" s="59"/>
    </row>
    <row r="650" ht="30.0" customHeight="1">
      <c r="A650" s="37" t="s">
        <v>5339</v>
      </c>
      <c r="B650" s="286" t="s">
        <v>5425</v>
      </c>
      <c r="C650" s="68"/>
      <c r="D650" s="29">
        <f t="shared" si="125"/>
        <v>50</v>
      </c>
      <c r="E650" s="287" t="s">
        <v>5426</v>
      </c>
      <c r="F650" s="287" t="s">
        <v>5427</v>
      </c>
      <c r="G650" s="158" t="s">
        <v>5428</v>
      </c>
      <c r="H650" s="33">
        <v>1360.0</v>
      </c>
      <c r="I650" s="34">
        <v>0.38</v>
      </c>
      <c r="J650" s="35">
        <f t="shared" si="112"/>
        <v>843</v>
      </c>
      <c r="K650" s="289" t="s">
        <v>5421</v>
      </c>
      <c r="L650" s="287" t="s">
        <v>5089</v>
      </c>
      <c r="M650" s="287" t="s">
        <v>5089</v>
      </c>
      <c r="N650" s="37" t="s">
        <v>5090</v>
      </c>
      <c r="O650" s="38">
        <v>240.0</v>
      </c>
      <c r="P650" s="38">
        <v>150.0</v>
      </c>
      <c r="Q650" s="38">
        <v>100.0</v>
      </c>
      <c r="R650" s="38">
        <v>255.0</v>
      </c>
      <c r="S650" s="280" t="s">
        <v>5429</v>
      </c>
      <c r="T650" s="280" t="s">
        <v>5092</v>
      </c>
      <c r="U650" s="37" t="s">
        <v>5423</v>
      </c>
      <c r="V650" s="37" t="s">
        <v>5424</v>
      </c>
      <c r="W650" s="46" t="s">
        <v>90</v>
      </c>
      <c r="X650" s="38">
        <v>405.0</v>
      </c>
      <c r="Y650" s="40" t="s">
        <v>91</v>
      </c>
      <c r="Z650" s="38" t="s">
        <v>1952</v>
      </c>
      <c r="AA650" s="38" t="s">
        <v>92</v>
      </c>
      <c r="AB650" s="38" t="s">
        <v>93</v>
      </c>
      <c r="AC650" s="107" t="str">
        <f t="shared" si="123"/>
        <v>https://getfile.dokpub.com/yandex/get/https://disk.yandex.ru/d/gmhwFYIg0YK0hQ/1.jpg, https://getfile.dokpub.com/yandex/get/https://disk.yandex.ru/d/gmhwFYIg0YK0hQ/2.jpg, https://getfile.dokpub.com/yandex/get/https://disk.yandex.ru/d/gmhwFYIg0YK0hQ/3.jpg, https://getfile.dokpub.com/yandex/get/https://disk.yandex.ru/d/gmhwFYIg0YK0hQ/4.jpg, https://getfile.dokpub.com/yandex/get/https://disk.yandex.ru/d/gmhwFYIg0YK0hQ/5.jpg</v>
      </c>
      <c r="AD650" s="38" t="s">
        <v>95</v>
      </c>
      <c r="AE650" s="37"/>
      <c r="AF650" s="163"/>
      <c r="AG650" s="38" t="s">
        <v>98</v>
      </c>
      <c r="AH650" s="38" t="s">
        <v>99</v>
      </c>
      <c r="AI650" s="44" t="s">
        <v>100</v>
      </c>
      <c r="AJ650" s="44">
        <v>0.0</v>
      </c>
      <c r="AK650" s="45"/>
      <c r="AL650" s="46" t="s">
        <v>102</v>
      </c>
      <c r="AM650" s="46" t="s">
        <v>103</v>
      </c>
      <c r="AN650" s="46" t="s">
        <v>104</v>
      </c>
      <c r="AO650" s="46" t="s">
        <v>105</v>
      </c>
      <c r="AP650" s="46" t="s">
        <v>106</v>
      </c>
      <c r="AQ650" s="46">
        <f t="shared" si="48"/>
        <v>966</v>
      </c>
      <c r="AR650" s="47">
        <f t="shared" si="49"/>
        <v>0.29</v>
      </c>
      <c r="AS650" s="46" t="s">
        <v>107</v>
      </c>
      <c r="AT650" s="46" t="s">
        <v>108</v>
      </c>
      <c r="AU650" s="46" t="s">
        <v>109</v>
      </c>
      <c r="AV650" s="46" t="s">
        <v>110</v>
      </c>
      <c r="AW650" s="46" t="s">
        <v>111</v>
      </c>
      <c r="AX650" s="48" t="s">
        <v>155</v>
      </c>
      <c r="AY650" s="49">
        <v>107.0</v>
      </c>
      <c r="AZ650" s="49">
        <v>167.0</v>
      </c>
      <c r="BA650" s="126">
        <f>BA649*2</f>
        <v>300</v>
      </c>
      <c r="BB650" s="263">
        <v>10.0</v>
      </c>
      <c r="BC650" s="263">
        <v>10.0</v>
      </c>
      <c r="BD650" s="51">
        <v>0.2</v>
      </c>
      <c r="BE650" s="127">
        <f t="shared" si="113"/>
        <v>168.6</v>
      </c>
      <c r="BF650" s="150"/>
      <c r="BG650" s="151">
        <f t="shared" si="114"/>
        <v>247.4</v>
      </c>
      <c r="BH650" s="53">
        <f t="shared" si="52"/>
        <v>187.4</v>
      </c>
      <c r="BI650" s="153">
        <f t="shared" si="115"/>
        <v>0.2934756821</v>
      </c>
      <c r="BJ650" s="47">
        <f t="shared" si="54"/>
        <v>0.2223013049</v>
      </c>
      <c r="BK650" s="55">
        <f t="shared" si="55"/>
        <v>0.29</v>
      </c>
      <c r="BL650" s="56">
        <f t="shared" si="56"/>
        <v>978</v>
      </c>
      <c r="BM650" s="57">
        <f t="shared" si="57"/>
        <v>0.3020449898</v>
      </c>
      <c r="BN650" s="46">
        <f t="shared" si="58"/>
        <v>3.825</v>
      </c>
      <c r="BO650" s="46">
        <v>25.0</v>
      </c>
      <c r="BP650" s="46">
        <v>7.0</v>
      </c>
      <c r="BQ650" s="47">
        <v>1.25</v>
      </c>
      <c r="BR650" s="46">
        <f t="shared" si="59"/>
        <v>57.5</v>
      </c>
      <c r="BS650" s="46">
        <f t="shared" si="60"/>
        <v>109.5</v>
      </c>
      <c r="BT650" s="46" t="s">
        <v>122</v>
      </c>
      <c r="BU650" s="281"/>
      <c r="BV650" s="282"/>
      <c r="BW650" s="282"/>
      <c r="BX650" s="283"/>
      <c r="BY650" s="282"/>
      <c r="BZ650" s="282"/>
      <c r="CA650" s="282"/>
      <c r="CB650" s="62"/>
      <c r="CC650" s="59"/>
    </row>
    <row r="651" ht="30.0" customHeight="1">
      <c r="A651" s="37" t="s">
        <v>5339</v>
      </c>
      <c r="B651" s="286" t="s">
        <v>5430</v>
      </c>
      <c r="C651" s="68"/>
      <c r="D651" s="29">
        <f t="shared" si="125"/>
        <v>50</v>
      </c>
      <c r="E651" s="287" t="s">
        <v>5431</v>
      </c>
      <c r="F651" s="287" t="s">
        <v>5432</v>
      </c>
      <c r="G651" s="158" t="s">
        <v>5433</v>
      </c>
      <c r="H651" s="33">
        <v>1850.0</v>
      </c>
      <c r="I651" s="34">
        <v>0.35</v>
      </c>
      <c r="J651" s="35">
        <f t="shared" si="112"/>
        <v>1203</v>
      </c>
      <c r="K651" s="289" t="s">
        <v>5434</v>
      </c>
      <c r="L651" s="287" t="s">
        <v>5089</v>
      </c>
      <c r="M651" s="287" t="s">
        <v>5089</v>
      </c>
      <c r="N651" s="37" t="s">
        <v>5090</v>
      </c>
      <c r="O651" s="38">
        <v>360.0</v>
      </c>
      <c r="P651" s="38">
        <v>200.0</v>
      </c>
      <c r="Q651" s="38">
        <v>100.0</v>
      </c>
      <c r="R651" s="38">
        <v>255.0</v>
      </c>
      <c r="S651" s="280" t="s">
        <v>5435</v>
      </c>
      <c r="T651" s="280" t="s">
        <v>5092</v>
      </c>
      <c r="U651" s="37" t="s">
        <v>5423</v>
      </c>
      <c r="V651" s="37" t="s">
        <v>5424</v>
      </c>
      <c r="W651" s="46" t="s">
        <v>90</v>
      </c>
      <c r="X651" s="38">
        <v>405.0</v>
      </c>
      <c r="Y651" s="40" t="s">
        <v>91</v>
      </c>
      <c r="Z651" s="40">
        <v>1.45</v>
      </c>
      <c r="AA651" s="38" t="s">
        <v>92</v>
      </c>
      <c r="AB651" s="38" t="s">
        <v>93</v>
      </c>
      <c r="AC651" s="107" t="str">
        <f t="shared" si="123"/>
        <v>https://getfile.dokpub.com/yandex/get/https://disk.yandex.ru/d/WiU9XZtqDbrfkQ/1.jpg, https://getfile.dokpub.com/yandex/get/https://disk.yandex.ru/d/WiU9XZtqDbrfkQ/2.jpg, https://getfile.dokpub.com/yandex/get/https://disk.yandex.ru/d/WiU9XZtqDbrfkQ/3.jpg, https://getfile.dokpub.com/yandex/get/https://disk.yandex.ru/d/WiU9XZtqDbrfkQ/4.jpg, https://getfile.dokpub.com/yandex/get/https://disk.yandex.ru/d/WiU9XZtqDbrfkQ/5.jpg</v>
      </c>
      <c r="AD651" s="38" t="s">
        <v>95</v>
      </c>
      <c r="AE651" s="37"/>
      <c r="AF651" s="163"/>
      <c r="AG651" s="38" t="s">
        <v>98</v>
      </c>
      <c r="AH651" s="38" t="s">
        <v>99</v>
      </c>
      <c r="AI651" s="44" t="s">
        <v>100</v>
      </c>
      <c r="AJ651" s="44">
        <v>0.0</v>
      </c>
      <c r="AK651" s="45"/>
      <c r="AL651" s="46" t="s">
        <v>102</v>
      </c>
      <c r="AM651" s="46" t="s">
        <v>103</v>
      </c>
      <c r="AN651" s="46" t="s">
        <v>104</v>
      </c>
      <c r="AO651" s="46" t="s">
        <v>105</v>
      </c>
      <c r="AP651" s="46" t="s">
        <v>106</v>
      </c>
      <c r="AQ651" s="46">
        <f t="shared" si="48"/>
        <v>1369</v>
      </c>
      <c r="AR651" s="47">
        <f t="shared" si="49"/>
        <v>0.26</v>
      </c>
      <c r="AS651" s="46" t="s">
        <v>107</v>
      </c>
      <c r="AT651" s="46" t="s">
        <v>108</v>
      </c>
      <c r="AU651" s="46" t="s">
        <v>109</v>
      </c>
      <c r="AV651" s="46" t="s">
        <v>110</v>
      </c>
      <c r="AW651" s="46" t="s">
        <v>111</v>
      </c>
      <c r="AX651" s="48" t="s">
        <v>155</v>
      </c>
      <c r="AY651" s="49">
        <v>132.0</v>
      </c>
      <c r="AZ651" s="49">
        <v>198.0</v>
      </c>
      <c r="BA651" s="126">
        <f>BA649*3</f>
        <v>450</v>
      </c>
      <c r="BB651" s="263">
        <v>15.0</v>
      </c>
      <c r="BC651" s="263">
        <v>15.0</v>
      </c>
      <c r="BD651" s="51">
        <v>0.2</v>
      </c>
      <c r="BE651" s="127">
        <f t="shared" si="113"/>
        <v>240.6</v>
      </c>
      <c r="BF651" s="150"/>
      <c r="BG651" s="151">
        <f t="shared" si="114"/>
        <v>350.4</v>
      </c>
      <c r="BH651" s="53">
        <f t="shared" si="52"/>
        <v>284.4</v>
      </c>
      <c r="BI651" s="153">
        <f t="shared" si="115"/>
        <v>0.2912718204</v>
      </c>
      <c r="BJ651" s="47">
        <f t="shared" si="54"/>
        <v>0.2364089776</v>
      </c>
      <c r="BK651" s="55">
        <f t="shared" si="55"/>
        <v>0.26</v>
      </c>
      <c r="BL651" s="56">
        <f t="shared" si="56"/>
        <v>1371</v>
      </c>
      <c r="BM651" s="57">
        <f t="shared" si="57"/>
        <v>0.3054704595</v>
      </c>
      <c r="BN651" s="46">
        <f t="shared" si="58"/>
        <v>5.1</v>
      </c>
      <c r="BO651" s="46">
        <v>25.0</v>
      </c>
      <c r="BP651" s="46">
        <v>7.0</v>
      </c>
      <c r="BQ651" s="47">
        <v>1.25</v>
      </c>
      <c r="BR651" s="46">
        <f t="shared" si="59"/>
        <v>75</v>
      </c>
      <c r="BS651" s="46">
        <f t="shared" si="60"/>
        <v>123</v>
      </c>
      <c r="BT651" s="46" t="s">
        <v>131</v>
      </c>
      <c r="BU651" s="281"/>
      <c r="BV651" s="282"/>
      <c r="BW651" s="282"/>
      <c r="BX651" s="283"/>
      <c r="BY651" s="282"/>
      <c r="BZ651" s="282"/>
      <c r="CA651" s="282"/>
      <c r="CB651" s="62"/>
      <c r="CC651" s="59"/>
    </row>
    <row r="652" ht="30.0" customHeight="1">
      <c r="A652" s="37" t="s">
        <v>5339</v>
      </c>
      <c r="B652" s="286" t="s">
        <v>5436</v>
      </c>
      <c r="C652" s="68"/>
      <c r="D652" s="29">
        <f t="shared" si="125"/>
        <v>50</v>
      </c>
      <c r="E652" s="287" t="s">
        <v>5437</v>
      </c>
      <c r="F652" s="287" t="s">
        <v>5438</v>
      </c>
      <c r="G652" s="158" t="s">
        <v>5439</v>
      </c>
      <c r="H652" s="33">
        <v>3500.0</v>
      </c>
      <c r="I652" s="34">
        <v>0.35</v>
      </c>
      <c r="J652" s="35">
        <f t="shared" si="112"/>
        <v>2275</v>
      </c>
      <c r="K652" s="289" t="s">
        <v>5440</v>
      </c>
      <c r="L652" s="287" t="s">
        <v>5089</v>
      </c>
      <c r="M652" s="287" t="s">
        <v>5089</v>
      </c>
      <c r="N652" s="37" t="s">
        <v>5090</v>
      </c>
      <c r="O652" s="38">
        <v>700.0</v>
      </c>
      <c r="P652" s="38">
        <v>260.0</v>
      </c>
      <c r="Q652" s="38">
        <v>130.0</v>
      </c>
      <c r="R652" s="38">
        <v>290.0</v>
      </c>
      <c r="S652" s="280" t="s">
        <v>5441</v>
      </c>
      <c r="T652" s="280" t="s">
        <v>5092</v>
      </c>
      <c r="U652" s="37" t="s">
        <v>5423</v>
      </c>
      <c r="V652" s="37" t="s">
        <v>5424</v>
      </c>
      <c r="W652" s="46" t="s">
        <v>90</v>
      </c>
      <c r="X652" s="38">
        <v>405.0</v>
      </c>
      <c r="Y652" s="40">
        <v>1.0</v>
      </c>
      <c r="Z652" s="40">
        <v>1.45</v>
      </c>
      <c r="AA652" s="38" t="s">
        <v>92</v>
      </c>
      <c r="AB652" s="38" t="s">
        <v>93</v>
      </c>
      <c r="AC652" s="107" t="str">
        <f t="shared" si="123"/>
        <v>https://getfile.dokpub.com/yandex/get/https://disk.yandex.ru/d/NEUrusYi8xXF3Q/1.jpg, https://getfile.dokpub.com/yandex/get/https://disk.yandex.ru/d/NEUrusYi8xXF3Q/2.jpg, https://getfile.dokpub.com/yandex/get/https://disk.yandex.ru/d/NEUrusYi8xXF3Q/3.jpg, https://getfile.dokpub.com/yandex/get/https://disk.yandex.ru/d/NEUrusYi8xXF3Q/4.jpg, https://getfile.dokpub.com/yandex/get/https://disk.yandex.ru/d/NEUrusYi8xXF3Q/5.jpg</v>
      </c>
      <c r="AD652" s="38" t="s">
        <v>95</v>
      </c>
      <c r="AE652" s="37"/>
      <c r="AF652" s="163"/>
      <c r="AG652" s="38" t="s">
        <v>98</v>
      </c>
      <c r="AH652" s="38" t="s">
        <v>99</v>
      </c>
      <c r="AI652" s="44" t="s">
        <v>100</v>
      </c>
      <c r="AJ652" s="44">
        <v>0.0</v>
      </c>
      <c r="AK652" s="45"/>
      <c r="AL652" s="46" t="s">
        <v>102</v>
      </c>
      <c r="AM652" s="46" t="s">
        <v>103</v>
      </c>
      <c r="AN652" s="46" t="s">
        <v>104</v>
      </c>
      <c r="AO652" s="46" t="s">
        <v>105</v>
      </c>
      <c r="AP652" s="46" t="s">
        <v>106</v>
      </c>
      <c r="AQ652" s="46">
        <f t="shared" si="48"/>
        <v>2520</v>
      </c>
      <c r="AR652" s="47">
        <f t="shared" si="49"/>
        <v>0.28</v>
      </c>
      <c r="AS652" s="46" t="s">
        <v>107</v>
      </c>
      <c r="AT652" s="46" t="s">
        <v>108</v>
      </c>
      <c r="AU652" s="46" t="s">
        <v>109</v>
      </c>
      <c r="AV652" s="46" t="s">
        <v>110</v>
      </c>
      <c r="AW652" s="46" t="s">
        <v>111</v>
      </c>
      <c r="AX652" s="48" t="s">
        <v>155</v>
      </c>
      <c r="AY652" s="49">
        <v>213.0</v>
      </c>
      <c r="AZ652" s="49">
        <v>301.0</v>
      </c>
      <c r="BA652" s="126">
        <f>BA651*2</f>
        <v>900</v>
      </c>
      <c r="BB652" s="263">
        <v>20.0</v>
      </c>
      <c r="BC652" s="263">
        <v>20.0</v>
      </c>
      <c r="BD652" s="51">
        <v>0.2</v>
      </c>
      <c r="BE652" s="127">
        <f t="shared" si="113"/>
        <v>455</v>
      </c>
      <c r="BF652" s="150"/>
      <c r="BG652" s="151">
        <f t="shared" si="114"/>
        <v>667</v>
      </c>
      <c r="BH652" s="53">
        <f t="shared" si="52"/>
        <v>579</v>
      </c>
      <c r="BI652" s="153">
        <f t="shared" si="115"/>
        <v>0.2931868132</v>
      </c>
      <c r="BJ652" s="47">
        <f t="shared" si="54"/>
        <v>0.2545054945</v>
      </c>
      <c r="BK652" s="55">
        <f t="shared" si="55"/>
        <v>0.28</v>
      </c>
      <c r="BL652" s="56">
        <f t="shared" si="56"/>
        <v>2531</v>
      </c>
      <c r="BM652" s="57">
        <f t="shared" si="57"/>
        <v>0.3096799684</v>
      </c>
      <c r="BN652" s="46">
        <f t="shared" si="58"/>
        <v>9.802</v>
      </c>
      <c r="BO652" s="46">
        <v>25.0</v>
      </c>
      <c r="BP652" s="46">
        <v>7.0</v>
      </c>
      <c r="BQ652" s="47">
        <v>1.25</v>
      </c>
      <c r="BR652" s="46">
        <f t="shared" si="59"/>
        <v>110</v>
      </c>
      <c r="BS652" s="46">
        <f t="shared" si="60"/>
        <v>191</v>
      </c>
      <c r="BT652" s="46" t="s">
        <v>139</v>
      </c>
      <c r="BU652" s="281"/>
      <c r="BV652" s="282"/>
      <c r="BW652" s="282"/>
      <c r="BX652" s="283"/>
      <c r="BY652" s="282"/>
      <c r="BZ652" s="282"/>
      <c r="CA652" s="282"/>
      <c r="CB652" s="62"/>
      <c r="CC652" s="59"/>
    </row>
    <row r="653" ht="30.0" customHeight="1">
      <c r="A653" s="37" t="s">
        <v>5339</v>
      </c>
      <c r="B653" s="286" t="s">
        <v>5442</v>
      </c>
      <c r="C653" s="68"/>
      <c r="D653" s="29">
        <f t="shared" si="125"/>
        <v>50</v>
      </c>
      <c r="E653" s="287" t="s">
        <v>5443</v>
      </c>
      <c r="F653" s="287" t="s">
        <v>5444</v>
      </c>
      <c r="G653" s="158" t="s">
        <v>5445</v>
      </c>
      <c r="H653" s="33">
        <v>5150.0</v>
      </c>
      <c r="I653" s="34">
        <v>0.35</v>
      </c>
      <c r="J653" s="35">
        <f t="shared" si="112"/>
        <v>3348</v>
      </c>
      <c r="K653" s="289" t="s">
        <v>5446</v>
      </c>
      <c r="L653" s="287" t="s">
        <v>5089</v>
      </c>
      <c r="M653" s="287" t="s">
        <v>5089</v>
      </c>
      <c r="N653" s="37" t="s">
        <v>5090</v>
      </c>
      <c r="O653" s="38">
        <v>940.0</v>
      </c>
      <c r="P653" s="38">
        <v>300.0</v>
      </c>
      <c r="Q653" s="38">
        <v>140.0</v>
      </c>
      <c r="R653" s="38">
        <v>340.0</v>
      </c>
      <c r="S653" s="280" t="s">
        <v>5447</v>
      </c>
      <c r="T653" s="280" t="s">
        <v>5092</v>
      </c>
      <c r="U653" s="37" t="s">
        <v>5423</v>
      </c>
      <c r="V653" s="37" t="s">
        <v>5424</v>
      </c>
      <c r="W653" s="46" t="s">
        <v>90</v>
      </c>
      <c r="X653" s="38">
        <v>405.0</v>
      </c>
      <c r="Y653" s="40">
        <v>1.5</v>
      </c>
      <c r="Z653" s="40">
        <v>1.45</v>
      </c>
      <c r="AA653" s="38" t="s">
        <v>92</v>
      </c>
      <c r="AB653" s="38" t="s">
        <v>93</v>
      </c>
      <c r="AC653" s="107" t="str">
        <f t="shared" si="123"/>
        <v>https://getfile.dokpub.com/yandex/get/https://disk.yandex.ru/d/7Zec_x8tWrxt5w/1.jpg, https://getfile.dokpub.com/yandex/get/https://disk.yandex.ru/d/7Zec_x8tWrxt5w/2.jpg, https://getfile.dokpub.com/yandex/get/https://disk.yandex.ru/d/7Zec_x8tWrxt5w/3.jpg, https://getfile.dokpub.com/yandex/get/https://disk.yandex.ru/d/7Zec_x8tWrxt5w/4.jpg, https://getfile.dokpub.com/yandex/get/https://disk.yandex.ru/d/7Zec_x8tWrxt5w/5.jpg</v>
      </c>
      <c r="AD653" s="38" t="s">
        <v>95</v>
      </c>
      <c r="AE653" s="37"/>
      <c r="AF653" s="163"/>
      <c r="AG653" s="38" t="s">
        <v>98</v>
      </c>
      <c r="AH653" s="38" t="s">
        <v>99</v>
      </c>
      <c r="AI653" s="44" t="s">
        <v>100</v>
      </c>
      <c r="AJ653" s="44">
        <v>0.0</v>
      </c>
      <c r="AK653" s="45"/>
      <c r="AL653" s="46" t="s">
        <v>102</v>
      </c>
      <c r="AM653" s="46" t="s">
        <v>103</v>
      </c>
      <c r="AN653" s="46" t="s">
        <v>104</v>
      </c>
      <c r="AO653" s="46" t="s">
        <v>105</v>
      </c>
      <c r="AP653" s="46" t="s">
        <v>106</v>
      </c>
      <c r="AQ653" s="46">
        <f t="shared" si="48"/>
        <v>3708</v>
      </c>
      <c r="AR653" s="47">
        <f t="shared" si="49"/>
        <v>0.28</v>
      </c>
      <c r="AS653" s="46" t="s">
        <v>107</v>
      </c>
      <c r="AT653" s="46" t="s">
        <v>108</v>
      </c>
      <c r="AU653" s="46" t="s">
        <v>109</v>
      </c>
      <c r="AV653" s="46" t="s">
        <v>110</v>
      </c>
      <c r="AW653" s="46" t="s">
        <v>111</v>
      </c>
      <c r="AX653" s="48" t="s">
        <v>155</v>
      </c>
      <c r="AY653" s="49">
        <v>306.0</v>
      </c>
      <c r="AZ653" s="49">
        <v>419.0</v>
      </c>
      <c r="BA653" s="126">
        <f>BA651*3</f>
        <v>1350</v>
      </c>
      <c r="BB653" s="263">
        <v>30.0</v>
      </c>
      <c r="BC653" s="263">
        <v>30.0</v>
      </c>
      <c r="BD653" s="51">
        <v>0.2</v>
      </c>
      <c r="BE653" s="127">
        <f t="shared" si="113"/>
        <v>669.6</v>
      </c>
      <c r="BF653" s="150"/>
      <c r="BG653" s="151">
        <f t="shared" si="114"/>
        <v>962.4</v>
      </c>
      <c r="BH653" s="53">
        <f t="shared" si="52"/>
        <v>849.4</v>
      </c>
      <c r="BI653" s="153">
        <f t="shared" si="115"/>
        <v>0.2874551971</v>
      </c>
      <c r="BJ653" s="47">
        <f t="shared" si="54"/>
        <v>0.2537037037</v>
      </c>
      <c r="BK653" s="55">
        <f t="shared" si="55"/>
        <v>0.28</v>
      </c>
      <c r="BL653" s="56">
        <f t="shared" si="56"/>
        <v>3729</v>
      </c>
      <c r="BM653" s="57">
        <f t="shared" si="57"/>
        <v>0.3095199785</v>
      </c>
      <c r="BN653" s="46">
        <f t="shared" si="58"/>
        <v>14.28</v>
      </c>
      <c r="BO653" s="46">
        <v>25.0</v>
      </c>
      <c r="BP653" s="46">
        <v>7.0</v>
      </c>
      <c r="BQ653" s="47">
        <v>1.25</v>
      </c>
      <c r="BR653" s="46">
        <f t="shared" si="59"/>
        <v>153.75</v>
      </c>
      <c r="BS653" s="46">
        <f t="shared" si="60"/>
        <v>265.25</v>
      </c>
      <c r="BT653" s="46" t="s">
        <v>147</v>
      </c>
      <c r="BU653" s="281"/>
      <c r="BV653" s="282"/>
      <c r="BW653" s="282"/>
      <c r="BX653" s="283"/>
      <c r="BY653" s="282"/>
      <c r="BZ653" s="282"/>
      <c r="CA653" s="282"/>
      <c r="CB653" s="62"/>
      <c r="CC653" s="59"/>
    </row>
    <row r="654" ht="30.0" customHeight="1">
      <c r="A654" s="37" t="s">
        <v>5339</v>
      </c>
      <c r="B654" s="286" t="s">
        <v>5448</v>
      </c>
      <c r="C654" s="68"/>
      <c r="D654" s="29">
        <f t="shared" si="125"/>
        <v>50</v>
      </c>
      <c r="E654" s="287" t="s">
        <v>5449</v>
      </c>
      <c r="F654" s="287" t="s">
        <v>5450</v>
      </c>
      <c r="G654" s="158" t="s">
        <v>5451</v>
      </c>
      <c r="H654" s="33">
        <v>6850.0</v>
      </c>
      <c r="I654" s="34">
        <v>0.31999999999999995</v>
      </c>
      <c r="J654" s="35">
        <f t="shared" si="112"/>
        <v>4658</v>
      </c>
      <c r="K654" s="289" t="s">
        <v>5452</v>
      </c>
      <c r="L654" s="287" t="s">
        <v>5089</v>
      </c>
      <c r="M654" s="287" t="s">
        <v>5089</v>
      </c>
      <c r="N654" s="37" t="s">
        <v>5090</v>
      </c>
      <c r="O654" s="38">
        <v>1600.0</v>
      </c>
      <c r="P654" s="38">
        <v>300.0</v>
      </c>
      <c r="Q654" s="38">
        <v>200.0</v>
      </c>
      <c r="R654" s="38">
        <v>500.0</v>
      </c>
      <c r="S654" s="280" t="s">
        <v>5453</v>
      </c>
      <c r="T654" s="280" t="s">
        <v>5092</v>
      </c>
      <c r="U654" s="37" t="s">
        <v>5423</v>
      </c>
      <c r="V654" s="37" t="s">
        <v>5424</v>
      </c>
      <c r="W654" s="46" t="s">
        <v>90</v>
      </c>
      <c r="X654" s="38">
        <v>405.0</v>
      </c>
      <c r="Y654" s="40">
        <v>2.0</v>
      </c>
      <c r="Z654" s="40">
        <v>1.45</v>
      </c>
      <c r="AA654" s="38" t="s">
        <v>92</v>
      </c>
      <c r="AB654" s="38" t="s">
        <v>93</v>
      </c>
      <c r="AC654" s="107" t="s">
        <v>5454</v>
      </c>
      <c r="AD654" s="38" t="s">
        <v>95</v>
      </c>
      <c r="AE654" s="37"/>
      <c r="AF654" s="163"/>
      <c r="AG654" s="38" t="s">
        <v>98</v>
      </c>
      <c r="AH654" s="38" t="s">
        <v>99</v>
      </c>
      <c r="AI654" s="44" t="s">
        <v>100</v>
      </c>
      <c r="AJ654" s="44">
        <v>0.0</v>
      </c>
      <c r="AK654" s="45"/>
      <c r="AL654" s="46" t="s">
        <v>102</v>
      </c>
      <c r="AM654" s="46" t="s">
        <v>103</v>
      </c>
      <c r="AN654" s="46" t="s">
        <v>104</v>
      </c>
      <c r="AO654" s="46" t="s">
        <v>105</v>
      </c>
      <c r="AP654" s="46" t="s">
        <v>106</v>
      </c>
      <c r="AQ654" s="46">
        <f t="shared" si="48"/>
        <v>5138</v>
      </c>
      <c r="AR654" s="47">
        <f t="shared" si="49"/>
        <v>0.25</v>
      </c>
      <c r="AS654" s="46" t="s">
        <v>107</v>
      </c>
      <c r="AT654" s="46" t="s">
        <v>108</v>
      </c>
      <c r="AU654" s="46" t="s">
        <v>109</v>
      </c>
      <c r="AV654" s="46" t="s">
        <v>110</v>
      </c>
      <c r="AW654" s="46" t="s">
        <v>111</v>
      </c>
      <c r="AX654" s="48" t="s">
        <v>155</v>
      </c>
      <c r="AY654" s="49">
        <v>462.0</v>
      </c>
      <c r="AZ654" s="49">
        <v>631.0</v>
      </c>
      <c r="BA654" s="126">
        <f>BA652*2</f>
        <v>1800</v>
      </c>
      <c r="BB654" s="263">
        <v>30.0</v>
      </c>
      <c r="BC654" s="263">
        <v>80.0</v>
      </c>
      <c r="BD654" s="51">
        <v>0.2</v>
      </c>
      <c r="BE654" s="127">
        <f t="shared" si="113"/>
        <v>931.6</v>
      </c>
      <c r="BF654" s="150"/>
      <c r="BG654" s="151">
        <f t="shared" si="114"/>
        <v>1354.4</v>
      </c>
      <c r="BH654" s="53">
        <f t="shared" si="52"/>
        <v>1185.4</v>
      </c>
      <c r="BI654" s="153">
        <f t="shared" si="115"/>
        <v>0.2907685702</v>
      </c>
      <c r="BJ654" s="47">
        <f t="shared" si="54"/>
        <v>0.2544869043</v>
      </c>
      <c r="BK654" s="55">
        <f t="shared" si="55"/>
        <v>0.25</v>
      </c>
      <c r="BL654" s="56">
        <f t="shared" si="56"/>
        <v>5182</v>
      </c>
      <c r="BM654" s="57">
        <f t="shared" si="57"/>
        <v>0.3096487843</v>
      </c>
      <c r="BN654" s="46">
        <f t="shared" si="58"/>
        <v>30</v>
      </c>
      <c r="BO654" s="46">
        <v>25.0</v>
      </c>
      <c r="BP654" s="46">
        <v>7.0</v>
      </c>
      <c r="BQ654" s="47">
        <v>1.25</v>
      </c>
      <c r="BR654" s="46">
        <f t="shared" si="59"/>
        <v>285</v>
      </c>
      <c r="BS654" s="46">
        <f t="shared" si="60"/>
        <v>346</v>
      </c>
      <c r="BT654" s="46" t="s">
        <v>156</v>
      </c>
      <c r="BU654" s="281"/>
      <c r="BV654" s="282"/>
      <c r="BW654" s="282"/>
      <c r="BX654" s="283"/>
      <c r="BY654" s="282"/>
      <c r="BZ654" s="282"/>
      <c r="CA654" s="282"/>
      <c r="CB654" s="62"/>
      <c r="CC654" s="59"/>
    </row>
    <row r="655" ht="30.0" customHeight="1">
      <c r="A655" s="37" t="s">
        <v>5339</v>
      </c>
      <c r="B655" s="286" t="s">
        <v>5455</v>
      </c>
      <c r="C655" s="68"/>
      <c r="D655" s="29">
        <f t="shared" si="125"/>
        <v>50</v>
      </c>
      <c r="E655" s="287" t="s">
        <v>5456</v>
      </c>
      <c r="F655" s="287" t="s">
        <v>5457</v>
      </c>
      <c r="G655" s="158" t="s">
        <v>5458</v>
      </c>
      <c r="H655" s="33">
        <v>10000.0</v>
      </c>
      <c r="I655" s="34">
        <v>0.31999999999999995</v>
      </c>
      <c r="J655" s="35">
        <f t="shared" si="112"/>
        <v>6800</v>
      </c>
      <c r="K655" s="289" t="s">
        <v>5459</v>
      </c>
      <c r="L655" s="287" t="s">
        <v>5089</v>
      </c>
      <c r="M655" s="287" t="s">
        <v>5089</v>
      </c>
      <c r="N655" s="37" t="s">
        <v>5090</v>
      </c>
      <c r="O655" s="38">
        <v>2300.0</v>
      </c>
      <c r="P655" s="38">
        <v>250.0</v>
      </c>
      <c r="Q655" s="38">
        <v>300.0</v>
      </c>
      <c r="R655" s="38">
        <v>550.0</v>
      </c>
      <c r="S655" s="241" t="s">
        <v>5460</v>
      </c>
      <c r="T655" s="280" t="s">
        <v>5092</v>
      </c>
      <c r="U655" s="37" t="s">
        <v>5423</v>
      </c>
      <c r="V655" s="37" t="s">
        <v>5424</v>
      </c>
      <c r="W655" s="46" t="s">
        <v>90</v>
      </c>
      <c r="X655" s="38">
        <v>405.0</v>
      </c>
      <c r="Y655" s="40">
        <v>3.0</v>
      </c>
      <c r="Z655" s="40">
        <v>1.45</v>
      </c>
      <c r="AA655" s="38" t="s">
        <v>92</v>
      </c>
      <c r="AB655" s="38" t="s">
        <v>93</v>
      </c>
      <c r="AC655" s="107" t="str">
        <f t="shared" ref="AC655:AC714" si="126">"https://getfile.dokpub.com/yandex/get/"&amp;S655&amp;"/1.jpg"&amp;", "&amp;"https://getfile.dokpub.com/yandex/get/"&amp;S655&amp;"/2.jpg"&amp;", "&amp;"https://getfile.dokpub.com/yandex/get/"&amp;S655&amp;"/3.jpg"&amp;", "&amp;"https://getfile.dokpub.com/yandex/get/"&amp;S655&amp;"/4.jpg"&amp;", "&amp;"https://getfile.dokpub.com/yandex/get/"&amp;S655&amp;"/5.jpg"</f>
        <v>https://getfile.dokpub.com/yandex/get/https://disk.yandex.ru/d/VegqVlJsnjsxUg/1.jpg, https://getfile.dokpub.com/yandex/get/https://disk.yandex.ru/d/VegqVlJsnjsxUg/2.jpg, https://getfile.dokpub.com/yandex/get/https://disk.yandex.ru/d/VegqVlJsnjsxUg/3.jpg, https://getfile.dokpub.com/yandex/get/https://disk.yandex.ru/d/VegqVlJsnjsxUg/4.jpg, https://getfile.dokpub.com/yandex/get/https://disk.yandex.ru/d/VegqVlJsnjsxUg/5.jpg</v>
      </c>
      <c r="AD655" s="38" t="s">
        <v>95</v>
      </c>
      <c r="AE655" s="37"/>
      <c r="AF655" s="163"/>
      <c r="AG655" s="38" t="s">
        <v>98</v>
      </c>
      <c r="AH655" s="38" t="s">
        <v>99</v>
      </c>
      <c r="AI655" s="44" t="s">
        <v>100</v>
      </c>
      <c r="AJ655" s="44">
        <v>0.0</v>
      </c>
      <c r="AK655" s="45"/>
      <c r="AL655" s="46" t="s">
        <v>102</v>
      </c>
      <c r="AM655" s="46" t="s">
        <v>103</v>
      </c>
      <c r="AN655" s="46" t="s">
        <v>104</v>
      </c>
      <c r="AO655" s="46" t="s">
        <v>105</v>
      </c>
      <c r="AP655" s="46" t="s">
        <v>106</v>
      </c>
      <c r="AQ655" s="46">
        <f t="shared" si="48"/>
        <v>7500</v>
      </c>
      <c r="AR655" s="47">
        <f t="shared" si="49"/>
        <v>0.25</v>
      </c>
      <c r="AS655" s="46" t="s">
        <v>107</v>
      </c>
      <c r="AT655" s="46" t="s">
        <v>108</v>
      </c>
      <c r="AU655" s="46" t="s">
        <v>109</v>
      </c>
      <c r="AV655" s="46" t="s">
        <v>110</v>
      </c>
      <c r="AW655" s="46" t="s">
        <v>111</v>
      </c>
      <c r="AX655" s="48" t="s">
        <v>155</v>
      </c>
      <c r="AY655" s="49">
        <v>663.0</v>
      </c>
      <c r="AZ655" s="49">
        <v>889.0</v>
      </c>
      <c r="BA655" s="126">
        <f>BA652*3</f>
        <v>2700</v>
      </c>
      <c r="BB655" s="263">
        <v>40.0</v>
      </c>
      <c r="BC655" s="263">
        <v>80.0</v>
      </c>
      <c r="BD655" s="51">
        <v>0.2</v>
      </c>
      <c r="BE655" s="127">
        <f t="shared" si="113"/>
        <v>1360</v>
      </c>
      <c r="BF655" s="150"/>
      <c r="BG655" s="151">
        <f t="shared" si="114"/>
        <v>1957</v>
      </c>
      <c r="BH655" s="53">
        <f t="shared" si="52"/>
        <v>1731</v>
      </c>
      <c r="BI655" s="153">
        <f t="shared" si="115"/>
        <v>0.2877941176</v>
      </c>
      <c r="BJ655" s="47">
        <f t="shared" si="54"/>
        <v>0.2545588235</v>
      </c>
      <c r="BK655" s="55">
        <f t="shared" si="55"/>
        <v>0.25</v>
      </c>
      <c r="BL655" s="56">
        <f t="shared" si="56"/>
        <v>7565</v>
      </c>
      <c r="BM655" s="57">
        <f t="shared" si="57"/>
        <v>0.3097157964</v>
      </c>
      <c r="BN655" s="46">
        <f t="shared" si="58"/>
        <v>41.25</v>
      </c>
      <c r="BO655" s="46">
        <v>25.0</v>
      </c>
      <c r="BP655" s="46">
        <v>7.0</v>
      </c>
      <c r="BQ655" s="47">
        <v>1.25</v>
      </c>
      <c r="BR655" s="46">
        <f t="shared" si="59"/>
        <v>390</v>
      </c>
      <c r="BS655" s="46">
        <f t="shared" si="60"/>
        <v>499</v>
      </c>
      <c r="BT655" s="46" t="s">
        <v>164</v>
      </c>
      <c r="BU655" s="281"/>
      <c r="BV655" s="282"/>
      <c r="BW655" s="282"/>
      <c r="BX655" s="283"/>
      <c r="BY655" s="282"/>
      <c r="BZ655" s="282"/>
      <c r="CA655" s="282"/>
      <c r="CB655" s="62"/>
      <c r="CC655" s="59"/>
    </row>
    <row r="656" ht="30.0" customHeight="1">
      <c r="A656" s="37" t="s">
        <v>5339</v>
      </c>
      <c r="B656" s="286" t="s">
        <v>5461</v>
      </c>
      <c r="C656" s="68"/>
      <c r="D656" s="29">
        <f t="shared" si="125"/>
        <v>50</v>
      </c>
      <c r="E656" s="287" t="s">
        <v>5462</v>
      </c>
      <c r="F656" s="287" t="s">
        <v>5463</v>
      </c>
      <c r="G656" s="158" t="s">
        <v>5464</v>
      </c>
      <c r="H656" s="33">
        <v>14100.0</v>
      </c>
      <c r="I656" s="34">
        <v>0.33999999999999997</v>
      </c>
      <c r="J656" s="35">
        <f t="shared" si="112"/>
        <v>9306</v>
      </c>
      <c r="K656" s="289" t="s">
        <v>5465</v>
      </c>
      <c r="L656" s="287" t="s">
        <v>5089</v>
      </c>
      <c r="M656" s="287" t="s">
        <v>5089</v>
      </c>
      <c r="N656" s="37" t="s">
        <v>5090</v>
      </c>
      <c r="O656" s="38">
        <v>3000.0</v>
      </c>
      <c r="P656" s="38">
        <v>450.0</v>
      </c>
      <c r="Q656" s="38">
        <v>300.0</v>
      </c>
      <c r="R656" s="38">
        <v>550.0</v>
      </c>
      <c r="S656" s="241" t="s">
        <v>5466</v>
      </c>
      <c r="T656" s="280" t="s">
        <v>5092</v>
      </c>
      <c r="U656" s="37" t="s">
        <v>5423</v>
      </c>
      <c r="V656" s="37" t="s">
        <v>5424</v>
      </c>
      <c r="W656" s="46" t="s">
        <v>90</v>
      </c>
      <c r="X656" s="38">
        <v>405.0</v>
      </c>
      <c r="Y656" s="40">
        <v>4.0</v>
      </c>
      <c r="Z656" s="40">
        <v>1.45</v>
      </c>
      <c r="AA656" s="38" t="s">
        <v>92</v>
      </c>
      <c r="AB656" s="38" t="s">
        <v>93</v>
      </c>
      <c r="AC656" s="107" t="str">
        <f t="shared" si="126"/>
        <v>https://getfile.dokpub.com/yandex/get/https://disk.yandex.ru/d/cDsjvrW6cFQUAw/1.jpg, https://getfile.dokpub.com/yandex/get/https://disk.yandex.ru/d/cDsjvrW6cFQUAw/2.jpg, https://getfile.dokpub.com/yandex/get/https://disk.yandex.ru/d/cDsjvrW6cFQUAw/3.jpg, https://getfile.dokpub.com/yandex/get/https://disk.yandex.ru/d/cDsjvrW6cFQUAw/4.jpg, https://getfile.dokpub.com/yandex/get/https://disk.yandex.ru/d/cDsjvrW6cFQUAw/5.jpg</v>
      </c>
      <c r="AD656" s="38" t="s">
        <v>95</v>
      </c>
      <c r="AE656" s="37"/>
      <c r="AF656" s="163"/>
      <c r="AG656" s="38" t="s">
        <v>98</v>
      </c>
      <c r="AH656" s="38" t="s">
        <v>99</v>
      </c>
      <c r="AI656" s="44" t="s">
        <v>100</v>
      </c>
      <c r="AJ656" s="44">
        <v>0.0</v>
      </c>
      <c r="AK656" s="45"/>
      <c r="AL656" s="46" t="s">
        <v>102</v>
      </c>
      <c r="AM656" s="46" t="s">
        <v>103</v>
      </c>
      <c r="AN656" s="46" t="s">
        <v>104</v>
      </c>
      <c r="AO656" s="46" t="s">
        <v>105</v>
      </c>
      <c r="AP656" s="46" t="s">
        <v>106</v>
      </c>
      <c r="AQ656" s="46">
        <f t="shared" si="48"/>
        <v>10293</v>
      </c>
      <c r="AR656" s="47">
        <f t="shared" si="49"/>
        <v>0.27</v>
      </c>
      <c r="AS656" s="46" t="s">
        <v>107</v>
      </c>
      <c r="AT656" s="46" t="s">
        <v>108</v>
      </c>
      <c r="AU656" s="46" t="s">
        <v>109</v>
      </c>
      <c r="AV656" s="46" t="s">
        <v>110</v>
      </c>
      <c r="AW656" s="46" t="s">
        <v>111</v>
      </c>
      <c r="AX656" s="48" t="s">
        <v>155</v>
      </c>
      <c r="AY656" s="49">
        <v>989.0</v>
      </c>
      <c r="AZ656" s="49">
        <v>1336.0</v>
      </c>
      <c r="BA656" s="126">
        <f>BA652*4</f>
        <v>3600</v>
      </c>
      <c r="BB656" s="263">
        <v>40.0</v>
      </c>
      <c r="BC656" s="263">
        <v>80.0</v>
      </c>
      <c r="BD656" s="51">
        <v>0.2</v>
      </c>
      <c r="BE656" s="127">
        <f t="shared" si="113"/>
        <v>1861.2</v>
      </c>
      <c r="BF656" s="150"/>
      <c r="BG656" s="151">
        <f t="shared" si="114"/>
        <v>2735.8</v>
      </c>
      <c r="BH656" s="53">
        <f t="shared" si="52"/>
        <v>2388.8</v>
      </c>
      <c r="BI656" s="153">
        <f t="shared" si="115"/>
        <v>0.293982377</v>
      </c>
      <c r="BJ656" s="47">
        <f t="shared" si="54"/>
        <v>0.2566946056</v>
      </c>
      <c r="BK656" s="55">
        <f t="shared" si="55"/>
        <v>0.27</v>
      </c>
      <c r="BL656" s="56">
        <f t="shared" si="56"/>
        <v>10324</v>
      </c>
      <c r="BM656" s="57">
        <f t="shared" si="57"/>
        <v>0.3102673382</v>
      </c>
      <c r="BN656" s="46">
        <f t="shared" si="58"/>
        <v>74.25</v>
      </c>
      <c r="BO656" s="46">
        <v>25.0</v>
      </c>
      <c r="BP656" s="46">
        <v>7.0</v>
      </c>
      <c r="BQ656" s="47">
        <v>1.25</v>
      </c>
      <c r="BR656" s="46">
        <f t="shared" si="59"/>
        <v>678.75</v>
      </c>
      <c r="BS656" s="46">
        <f t="shared" si="60"/>
        <v>657.25</v>
      </c>
      <c r="BT656" s="46" t="s">
        <v>172</v>
      </c>
      <c r="BU656" s="281"/>
      <c r="BV656" s="282"/>
      <c r="BW656" s="282"/>
      <c r="BX656" s="283"/>
      <c r="BY656" s="282"/>
      <c r="BZ656" s="282"/>
      <c r="CA656" s="282"/>
      <c r="CB656" s="62"/>
      <c r="CC656" s="59"/>
    </row>
    <row r="657" ht="30.0" customHeight="1">
      <c r="A657" s="37" t="s">
        <v>5339</v>
      </c>
      <c r="B657" s="286" t="s">
        <v>5467</v>
      </c>
      <c r="C657" s="68"/>
      <c r="D657" s="29">
        <f t="shared" si="125"/>
        <v>50</v>
      </c>
      <c r="E657" s="287" t="s">
        <v>5468</v>
      </c>
      <c r="F657" s="287" t="s">
        <v>5469</v>
      </c>
      <c r="G657" s="158" t="s">
        <v>5470</v>
      </c>
      <c r="H657" s="33">
        <v>16600.0</v>
      </c>
      <c r="I657" s="34">
        <v>0.31999999999999995</v>
      </c>
      <c r="J657" s="35">
        <f t="shared" si="112"/>
        <v>11288</v>
      </c>
      <c r="K657" s="289" t="s">
        <v>5471</v>
      </c>
      <c r="L657" s="287" t="s">
        <v>5089</v>
      </c>
      <c r="M657" s="287" t="s">
        <v>5089</v>
      </c>
      <c r="N657" s="37" t="s">
        <v>5090</v>
      </c>
      <c r="O657" s="72">
        <v>3500.0</v>
      </c>
      <c r="P657" s="72">
        <v>400.0</v>
      </c>
      <c r="Q657" s="72">
        <v>400.0</v>
      </c>
      <c r="R657" s="72">
        <v>600.0</v>
      </c>
      <c r="S657" s="280" t="s">
        <v>5472</v>
      </c>
      <c r="T657" s="280" t="s">
        <v>5092</v>
      </c>
      <c r="U657" s="37" t="s">
        <v>5423</v>
      </c>
      <c r="V657" s="37" t="s">
        <v>5424</v>
      </c>
      <c r="W657" s="46" t="s">
        <v>90</v>
      </c>
      <c r="X657" s="38">
        <v>405.0</v>
      </c>
      <c r="Y657" s="40">
        <v>5.0</v>
      </c>
      <c r="Z657" s="40">
        <v>1.45</v>
      </c>
      <c r="AA657" s="38" t="s">
        <v>92</v>
      </c>
      <c r="AB657" s="38" t="s">
        <v>93</v>
      </c>
      <c r="AC657" s="107" t="str">
        <f t="shared" si="126"/>
        <v>https://getfile.dokpub.com/yandex/get/https://disk.yandex.ru/d/lCPdZH1xE54pVg/1.jpg, https://getfile.dokpub.com/yandex/get/https://disk.yandex.ru/d/lCPdZH1xE54pVg/2.jpg, https://getfile.dokpub.com/yandex/get/https://disk.yandex.ru/d/lCPdZH1xE54pVg/3.jpg, https://getfile.dokpub.com/yandex/get/https://disk.yandex.ru/d/lCPdZH1xE54pVg/4.jpg, https://getfile.dokpub.com/yandex/get/https://disk.yandex.ru/d/lCPdZH1xE54pVg/5.jpg</v>
      </c>
      <c r="AD657" s="38" t="s">
        <v>95</v>
      </c>
      <c r="AE657" s="37"/>
      <c r="AF657" s="163"/>
      <c r="AG657" s="38" t="s">
        <v>98</v>
      </c>
      <c r="AH657" s="38" t="s">
        <v>99</v>
      </c>
      <c r="AI657" s="44" t="s">
        <v>100</v>
      </c>
      <c r="AJ657" s="44">
        <v>0.0</v>
      </c>
      <c r="AK657" s="45"/>
      <c r="AL657" s="46" t="s">
        <v>102</v>
      </c>
      <c r="AM657" s="46" t="s">
        <v>103</v>
      </c>
      <c r="AN657" s="46" t="s">
        <v>104</v>
      </c>
      <c r="AO657" s="46" t="s">
        <v>105</v>
      </c>
      <c r="AP657" s="46" t="s">
        <v>106</v>
      </c>
      <c r="AQ657" s="46">
        <f t="shared" si="48"/>
        <v>12450</v>
      </c>
      <c r="AR657" s="47">
        <f t="shared" si="49"/>
        <v>0.25</v>
      </c>
      <c r="AS657" s="46" t="s">
        <v>107</v>
      </c>
      <c r="AT657" s="46" t="s">
        <v>108</v>
      </c>
      <c r="AU657" s="46" t="s">
        <v>109</v>
      </c>
      <c r="AV657" s="46" t="s">
        <v>110</v>
      </c>
      <c r="AW657" s="46" t="s">
        <v>111</v>
      </c>
      <c r="AX657" s="48" t="s">
        <v>155</v>
      </c>
      <c r="AY657" s="49">
        <v>1147.0</v>
      </c>
      <c r="AZ657" s="49">
        <v>1539.0</v>
      </c>
      <c r="BA657" s="126">
        <f>BA652*5</f>
        <v>4500</v>
      </c>
      <c r="BB657" s="263">
        <v>50.0</v>
      </c>
      <c r="BC657" s="263">
        <v>80.0</v>
      </c>
      <c r="BD657" s="51">
        <v>0.2</v>
      </c>
      <c r="BE657" s="127">
        <f t="shared" si="113"/>
        <v>2257.6</v>
      </c>
      <c r="BF657" s="150"/>
      <c r="BG657" s="151">
        <f t="shared" si="114"/>
        <v>3253.4</v>
      </c>
      <c r="BH657" s="53">
        <f t="shared" si="52"/>
        <v>2861.4</v>
      </c>
      <c r="BI657" s="153">
        <f t="shared" si="115"/>
        <v>0.2882175762</v>
      </c>
      <c r="BJ657" s="47">
        <f t="shared" si="54"/>
        <v>0.2534904323</v>
      </c>
      <c r="BK657" s="55">
        <f t="shared" si="55"/>
        <v>0.25</v>
      </c>
      <c r="BL657" s="56">
        <f t="shared" si="56"/>
        <v>12577</v>
      </c>
      <c r="BM657" s="57">
        <f t="shared" si="57"/>
        <v>0.3095014709</v>
      </c>
      <c r="BN657" s="46">
        <f t="shared" si="58"/>
        <v>96</v>
      </c>
      <c r="BO657" s="46">
        <v>25.0</v>
      </c>
      <c r="BP657" s="46">
        <v>7.0</v>
      </c>
      <c r="BQ657" s="47">
        <v>1.25</v>
      </c>
      <c r="BR657" s="46">
        <f t="shared" si="59"/>
        <v>862.5</v>
      </c>
      <c r="BS657" s="46">
        <f t="shared" si="60"/>
        <v>676.5</v>
      </c>
      <c r="BT657" s="46" t="s">
        <v>180</v>
      </c>
      <c r="BU657" s="281"/>
      <c r="BV657" s="282"/>
      <c r="BW657" s="282"/>
      <c r="BX657" s="283"/>
      <c r="BY657" s="282"/>
      <c r="BZ657" s="282"/>
      <c r="CA657" s="282"/>
      <c r="CB657" s="62"/>
      <c r="CC657" s="59"/>
    </row>
    <row r="658" ht="30.0" customHeight="1">
      <c r="A658" s="37" t="s">
        <v>5339</v>
      </c>
      <c r="B658" s="286" t="s">
        <v>5473</v>
      </c>
      <c r="C658" s="68"/>
      <c r="D658" s="29">
        <f t="shared" si="125"/>
        <v>50</v>
      </c>
      <c r="E658" s="287" t="s">
        <v>5474</v>
      </c>
      <c r="F658" s="287" t="s">
        <v>5475</v>
      </c>
      <c r="G658" s="308" t="s">
        <v>5476</v>
      </c>
      <c r="H658" s="33">
        <v>20900.0</v>
      </c>
      <c r="I658" s="34">
        <v>0.35</v>
      </c>
      <c r="J658" s="35">
        <f t="shared" si="112"/>
        <v>13585</v>
      </c>
      <c r="K658" s="289" t="s">
        <v>5477</v>
      </c>
      <c r="L658" s="287" t="s">
        <v>5089</v>
      </c>
      <c r="M658" s="287" t="s">
        <v>5089</v>
      </c>
      <c r="N658" s="37" t="s">
        <v>5090</v>
      </c>
      <c r="O658" s="72">
        <v>4200.0</v>
      </c>
      <c r="P658" s="72">
        <v>400.0</v>
      </c>
      <c r="Q658" s="72">
        <v>400.0</v>
      </c>
      <c r="R658" s="72">
        <v>600.0</v>
      </c>
      <c r="S658" s="280" t="s">
        <v>5478</v>
      </c>
      <c r="T658" s="280" t="s">
        <v>5092</v>
      </c>
      <c r="U658" s="37" t="s">
        <v>5423</v>
      </c>
      <c r="V658" s="37" t="s">
        <v>5424</v>
      </c>
      <c r="W658" s="46" t="s">
        <v>90</v>
      </c>
      <c r="X658" s="38">
        <v>405.0</v>
      </c>
      <c r="Y658" s="40">
        <v>6.0</v>
      </c>
      <c r="Z658" s="40">
        <v>1.45</v>
      </c>
      <c r="AA658" s="38" t="s">
        <v>92</v>
      </c>
      <c r="AB658" s="38" t="s">
        <v>93</v>
      </c>
      <c r="AC658" s="107" t="str">
        <f t="shared" si="126"/>
        <v>https://getfile.dokpub.com/yandex/get/https://disk.yandex.ru/d/QxRcz8nqfRjHwQ/1.jpg, https://getfile.dokpub.com/yandex/get/https://disk.yandex.ru/d/QxRcz8nqfRjHwQ/2.jpg, https://getfile.dokpub.com/yandex/get/https://disk.yandex.ru/d/QxRcz8nqfRjHwQ/3.jpg, https://getfile.dokpub.com/yandex/get/https://disk.yandex.ru/d/QxRcz8nqfRjHwQ/4.jpg, https://getfile.dokpub.com/yandex/get/https://disk.yandex.ru/d/QxRcz8nqfRjHwQ/5.jpg</v>
      </c>
      <c r="AD658" s="38" t="s">
        <v>95</v>
      </c>
      <c r="AE658" s="37"/>
      <c r="AF658" s="163"/>
      <c r="AG658" s="38" t="s">
        <v>98</v>
      </c>
      <c r="AH658" s="38" t="s">
        <v>99</v>
      </c>
      <c r="AI658" s="44" t="s">
        <v>100</v>
      </c>
      <c r="AJ658" s="44">
        <v>0.0</v>
      </c>
      <c r="AK658" s="45"/>
      <c r="AL658" s="46" t="s">
        <v>102</v>
      </c>
      <c r="AM658" s="46" t="s">
        <v>103</v>
      </c>
      <c r="AN658" s="46" t="s">
        <v>104</v>
      </c>
      <c r="AO658" s="46" t="s">
        <v>105</v>
      </c>
      <c r="AP658" s="46" t="s">
        <v>106</v>
      </c>
      <c r="AQ658" s="46">
        <f t="shared" si="48"/>
        <v>15048</v>
      </c>
      <c r="AR658" s="47">
        <f t="shared" si="49"/>
        <v>0.28</v>
      </c>
      <c r="AS658" s="46" t="s">
        <v>107</v>
      </c>
      <c r="AT658" s="46" t="s">
        <v>108</v>
      </c>
      <c r="AU658" s="46" t="s">
        <v>109</v>
      </c>
      <c r="AV658" s="46" t="s">
        <v>110</v>
      </c>
      <c r="AW658" s="46" t="s">
        <v>111</v>
      </c>
      <c r="AX658" s="48" t="s">
        <v>155</v>
      </c>
      <c r="AY658" s="49">
        <v>1358.0</v>
      </c>
      <c r="AZ658" s="49">
        <v>1864.0</v>
      </c>
      <c r="BA658" s="126">
        <f>BA652*6</f>
        <v>5400</v>
      </c>
      <c r="BB658" s="263">
        <v>50.0</v>
      </c>
      <c r="BC658" s="263">
        <v>80.0</v>
      </c>
      <c r="BD658" s="51">
        <v>0.2</v>
      </c>
      <c r="BE658" s="127">
        <f t="shared" si="113"/>
        <v>2717</v>
      </c>
      <c r="BF658" s="150"/>
      <c r="BG658" s="151">
        <f t="shared" si="114"/>
        <v>3980</v>
      </c>
      <c r="BH658" s="53">
        <f t="shared" si="52"/>
        <v>3474</v>
      </c>
      <c r="BI658" s="153">
        <f t="shared" si="115"/>
        <v>0.2929701877</v>
      </c>
      <c r="BJ658" s="47">
        <f t="shared" si="54"/>
        <v>0.2557232241</v>
      </c>
      <c r="BK658" s="55">
        <f t="shared" si="55"/>
        <v>0.28</v>
      </c>
      <c r="BL658" s="56">
        <f t="shared" si="56"/>
        <v>15091</v>
      </c>
      <c r="BM658" s="57">
        <f t="shared" si="57"/>
        <v>0.3100390962</v>
      </c>
      <c r="BN658" s="46">
        <f t="shared" si="58"/>
        <v>96</v>
      </c>
      <c r="BO658" s="46">
        <v>25.0</v>
      </c>
      <c r="BP658" s="46">
        <v>7.0</v>
      </c>
      <c r="BQ658" s="47">
        <v>1.25</v>
      </c>
      <c r="BR658" s="46">
        <f t="shared" si="59"/>
        <v>862.5</v>
      </c>
      <c r="BS658" s="46">
        <f t="shared" si="60"/>
        <v>1001.5</v>
      </c>
      <c r="BT658" s="46" t="s">
        <v>188</v>
      </c>
      <c r="BU658" s="281"/>
      <c r="BV658" s="282"/>
      <c r="BW658" s="282"/>
      <c r="BX658" s="283"/>
      <c r="BY658" s="282"/>
      <c r="BZ658" s="282"/>
      <c r="CA658" s="282"/>
      <c r="CB658" s="62"/>
      <c r="CC658" s="59"/>
    </row>
    <row r="659" ht="30.0" customHeight="1">
      <c r="A659" s="37" t="s">
        <v>5339</v>
      </c>
      <c r="B659" s="286" t="s">
        <v>5479</v>
      </c>
      <c r="C659" s="68"/>
      <c r="D659" s="29">
        <f t="shared" si="125"/>
        <v>50</v>
      </c>
      <c r="E659" s="287" t="s">
        <v>5480</v>
      </c>
      <c r="F659" s="287" t="s">
        <v>5481</v>
      </c>
      <c r="G659" s="158" t="s">
        <v>5482</v>
      </c>
      <c r="H659" s="33">
        <v>23500.0</v>
      </c>
      <c r="I659" s="34">
        <v>0.32999999999999996</v>
      </c>
      <c r="J659" s="35">
        <f t="shared" si="112"/>
        <v>15745</v>
      </c>
      <c r="K659" s="289" t="s">
        <v>5483</v>
      </c>
      <c r="L659" s="287" t="s">
        <v>5089</v>
      </c>
      <c r="M659" s="287" t="s">
        <v>5089</v>
      </c>
      <c r="N659" s="37" t="s">
        <v>5090</v>
      </c>
      <c r="O659" s="72">
        <v>4900.0</v>
      </c>
      <c r="P659" s="72">
        <v>400.0</v>
      </c>
      <c r="Q659" s="72">
        <v>400.0</v>
      </c>
      <c r="R659" s="72">
        <v>600.0</v>
      </c>
      <c r="S659" s="280" t="s">
        <v>5484</v>
      </c>
      <c r="T659" s="280" t="s">
        <v>5092</v>
      </c>
      <c r="U659" s="37" t="s">
        <v>5423</v>
      </c>
      <c r="V659" s="37" t="s">
        <v>5424</v>
      </c>
      <c r="W659" s="46" t="s">
        <v>90</v>
      </c>
      <c r="X659" s="38">
        <v>405.0</v>
      </c>
      <c r="Y659" s="40">
        <v>7.0</v>
      </c>
      <c r="Z659" s="40">
        <v>1.45</v>
      </c>
      <c r="AA659" s="38" t="s">
        <v>92</v>
      </c>
      <c r="AB659" s="38" t="s">
        <v>93</v>
      </c>
      <c r="AC659" s="107" t="str">
        <f t="shared" si="126"/>
        <v>https://getfile.dokpub.com/yandex/get/https://disk.yandex.ru/d/wuRaOD0mpKYsCQ/1.jpg, https://getfile.dokpub.com/yandex/get/https://disk.yandex.ru/d/wuRaOD0mpKYsCQ/2.jpg, https://getfile.dokpub.com/yandex/get/https://disk.yandex.ru/d/wuRaOD0mpKYsCQ/3.jpg, https://getfile.dokpub.com/yandex/get/https://disk.yandex.ru/d/wuRaOD0mpKYsCQ/4.jpg, https://getfile.dokpub.com/yandex/get/https://disk.yandex.ru/d/wuRaOD0mpKYsCQ/5.jpg</v>
      </c>
      <c r="AD659" s="38" t="s">
        <v>95</v>
      </c>
      <c r="AE659" s="37"/>
      <c r="AF659" s="163"/>
      <c r="AG659" s="38" t="s">
        <v>98</v>
      </c>
      <c r="AH659" s="38" t="s">
        <v>99</v>
      </c>
      <c r="AI659" s="44" t="s">
        <v>100</v>
      </c>
      <c r="AJ659" s="44">
        <v>0.0</v>
      </c>
      <c r="AK659" s="45"/>
      <c r="AL659" s="46" t="s">
        <v>102</v>
      </c>
      <c r="AM659" s="46" t="s">
        <v>103</v>
      </c>
      <c r="AN659" s="46" t="s">
        <v>104</v>
      </c>
      <c r="AO659" s="46" t="s">
        <v>105</v>
      </c>
      <c r="AP659" s="46" t="s">
        <v>106</v>
      </c>
      <c r="AQ659" s="46">
        <f t="shared" si="48"/>
        <v>17390</v>
      </c>
      <c r="AR659" s="47">
        <f t="shared" si="49"/>
        <v>0.26</v>
      </c>
      <c r="AS659" s="46" t="s">
        <v>107</v>
      </c>
      <c r="AT659" s="46" t="s">
        <v>108</v>
      </c>
      <c r="AU659" s="46" t="s">
        <v>109</v>
      </c>
      <c r="AV659" s="46" t="s">
        <v>110</v>
      </c>
      <c r="AW659" s="46" t="s">
        <v>111</v>
      </c>
      <c r="AX659" s="48" t="s">
        <v>155</v>
      </c>
      <c r="AY659" s="49">
        <v>1568.0</v>
      </c>
      <c r="AZ659" s="49">
        <v>2190.0</v>
      </c>
      <c r="BA659" s="126">
        <f>BA652*7</f>
        <v>6300</v>
      </c>
      <c r="BB659" s="263">
        <v>50.0</v>
      </c>
      <c r="BC659" s="263">
        <v>80.0</v>
      </c>
      <c r="BD659" s="51">
        <v>0.2</v>
      </c>
      <c r="BE659" s="127">
        <f t="shared" si="113"/>
        <v>3149</v>
      </c>
      <c r="BF659" s="150"/>
      <c r="BG659" s="151">
        <f t="shared" si="114"/>
        <v>4598</v>
      </c>
      <c r="BH659" s="53">
        <f t="shared" si="52"/>
        <v>3976</v>
      </c>
      <c r="BI659" s="153">
        <f t="shared" si="115"/>
        <v>0.2920292156</v>
      </c>
      <c r="BJ659" s="47">
        <f t="shared" si="54"/>
        <v>0.252524611</v>
      </c>
      <c r="BK659" s="55">
        <f t="shared" si="55"/>
        <v>0.26</v>
      </c>
      <c r="BL659" s="56">
        <f t="shared" si="56"/>
        <v>17565</v>
      </c>
      <c r="BM659" s="57">
        <f t="shared" si="57"/>
        <v>0.3092513521</v>
      </c>
      <c r="BN659" s="46">
        <f t="shared" si="58"/>
        <v>96</v>
      </c>
      <c r="BO659" s="46">
        <v>25.0</v>
      </c>
      <c r="BP659" s="46">
        <v>7.0</v>
      </c>
      <c r="BQ659" s="47">
        <v>1.25</v>
      </c>
      <c r="BR659" s="46">
        <f t="shared" si="59"/>
        <v>862.5</v>
      </c>
      <c r="BS659" s="46">
        <f t="shared" si="60"/>
        <v>1327.5</v>
      </c>
      <c r="BT659" s="46" t="s">
        <v>196</v>
      </c>
      <c r="BU659" s="281"/>
      <c r="BV659" s="282"/>
      <c r="BW659" s="282"/>
      <c r="BX659" s="283"/>
      <c r="BY659" s="282"/>
      <c r="BZ659" s="282"/>
      <c r="CA659" s="282"/>
      <c r="CB659" s="62"/>
      <c r="CC659" s="59"/>
    </row>
    <row r="660" ht="30.0" customHeight="1">
      <c r="A660" s="37" t="s">
        <v>5339</v>
      </c>
      <c r="B660" s="286" t="s">
        <v>5485</v>
      </c>
      <c r="C660" s="163"/>
      <c r="D660" s="29">
        <f t="shared" si="125"/>
        <v>50</v>
      </c>
      <c r="E660" s="30" t="s">
        <v>5486</v>
      </c>
      <c r="F660" s="279" t="s">
        <v>5487</v>
      </c>
      <c r="G660" s="158" t="s">
        <v>5488</v>
      </c>
      <c r="H660" s="33">
        <v>750.0</v>
      </c>
      <c r="I660" s="34">
        <v>0.58</v>
      </c>
      <c r="J660" s="35">
        <f t="shared" si="112"/>
        <v>315</v>
      </c>
      <c r="K660" s="22" t="s">
        <v>5489</v>
      </c>
      <c r="L660" s="36" t="s">
        <v>5345</v>
      </c>
      <c r="M660" s="36" t="s">
        <v>5345</v>
      </c>
      <c r="N660" s="37" t="s">
        <v>5090</v>
      </c>
      <c r="O660" s="38">
        <v>150.0</v>
      </c>
      <c r="P660" s="38">
        <v>210.0</v>
      </c>
      <c r="Q660" s="38">
        <v>55.0</v>
      </c>
      <c r="R660" s="38">
        <v>100.0</v>
      </c>
      <c r="S660" s="280" t="s">
        <v>5490</v>
      </c>
      <c r="T660" s="280" t="s">
        <v>5491</v>
      </c>
      <c r="U660" s="37" t="s">
        <v>5492</v>
      </c>
      <c r="V660" s="37" t="s">
        <v>392</v>
      </c>
      <c r="W660" s="38" t="s">
        <v>3016</v>
      </c>
      <c r="X660" s="38">
        <v>320.0</v>
      </c>
      <c r="Y660" s="40" t="s">
        <v>91</v>
      </c>
      <c r="Z660" s="40" t="s">
        <v>1940</v>
      </c>
      <c r="AA660" s="37" t="s">
        <v>590</v>
      </c>
      <c r="AB660" s="38" t="s">
        <v>93</v>
      </c>
      <c r="AC660" s="107" t="str">
        <f t="shared" si="126"/>
        <v>https://getfile.dokpub.com/yandex/get/https://disk.yandex.ru/d/1UnOdJ0CkWPtzA/1.jpg, https://getfile.dokpub.com/yandex/get/https://disk.yandex.ru/d/1UnOdJ0CkWPtzA/2.jpg, https://getfile.dokpub.com/yandex/get/https://disk.yandex.ru/d/1UnOdJ0CkWPtzA/3.jpg, https://getfile.dokpub.com/yandex/get/https://disk.yandex.ru/d/1UnOdJ0CkWPtzA/4.jpg, https://getfile.dokpub.com/yandex/get/https://disk.yandex.ru/d/1UnOdJ0CkWPtzA/5.jpg</v>
      </c>
      <c r="AD660" s="38" t="s">
        <v>95</v>
      </c>
      <c r="AE660" s="280" t="s">
        <v>5493</v>
      </c>
      <c r="AF660" s="163"/>
      <c r="AG660" s="38" t="s">
        <v>98</v>
      </c>
      <c r="AH660" s="38" t="s">
        <v>99</v>
      </c>
      <c r="AI660" s="44" t="s">
        <v>100</v>
      </c>
      <c r="AJ660" s="44">
        <v>0.0</v>
      </c>
      <c r="AK660" s="163"/>
      <c r="AL660" s="46" t="s">
        <v>102</v>
      </c>
      <c r="AM660" s="46" t="s">
        <v>103</v>
      </c>
      <c r="AN660" s="46" t="s">
        <v>104</v>
      </c>
      <c r="AO660" s="46" t="s">
        <v>105</v>
      </c>
      <c r="AP660" s="46" t="s">
        <v>106</v>
      </c>
      <c r="AQ660" s="46">
        <f t="shared" si="48"/>
        <v>405</v>
      </c>
      <c r="AR660" s="47">
        <f t="shared" si="49"/>
        <v>0.46</v>
      </c>
      <c r="AS660" s="46" t="s">
        <v>107</v>
      </c>
      <c r="AT660" s="46" t="s">
        <v>108</v>
      </c>
      <c r="AU660" s="46" t="s">
        <v>109</v>
      </c>
      <c r="AV660" s="46" t="s">
        <v>110</v>
      </c>
      <c r="AW660" s="46" t="s">
        <v>111</v>
      </c>
      <c r="AX660" s="48" t="s">
        <v>155</v>
      </c>
      <c r="AY660" s="49">
        <v>81.0</v>
      </c>
      <c r="AZ660" s="49">
        <v>137.0</v>
      </c>
      <c r="BA660" s="86">
        <f>IFERROR(__xludf.DUMMYFUNCTION("IMPORTRANGE(""https://docs.google.com/spreadsheets/d/1K9FdSDDcIaIccULM3XeD8ehMwbjQB3kapl3RppOhYx4/edit?usp=sharing"",""D57"")"),54.0)</f>
        <v>54</v>
      </c>
      <c r="BB660" s="123">
        <v>10.0</v>
      </c>
      <c r="BC660" s="123">
        <v>10.0</v>
      </c>
      <c r="BD660" s="51">
        <v>0.2</v>
      </c>
      <c r="BE660" s="123">
        <f t="shared" si="113"/>
        <v>63</v>
      </c>
      <c r="BF660" s="147"/>
      <c r="BG660" s="148">
        <f t="shared" si="114"/>
        <v>97</v>
      </c>
      <c r="BH660" s="53">
        <f t="shared" si="52"/>
        <v>41</v>
      </c>
      <c r="BI660" s="222">
        <f t="shared" si="115"/>
        <v>0.3079365079</v>
      </c>
      <c r="BJ660" s="47">
        <f t="shared" si="54"/>
        <v>0.1301587302</v>
      </c>
      <c r="BK660" s="55">
        <f t="shared" si="55"/>
        <v>0.46</v>
      </c>
      <c r="BL660" s="56">
        <f t="shared" si="56"/>
        <v>408</v>
      </c>
      <c r="BM660" s="57">
        <f t="shared" si="57"/>
        <v>0.2828431373</v>
      </c>
      <c r="BN660" s="46">
        <f t="shared" si="58"/>
        <v>1.155</v>
      </c>
      <c r="BO660" s="46">
        <v>25.0</v>
      </c>
      <c r="BP660" s="46">
        <v>7.0</v>
      </c>
      <c r="BQ660" s="47">
        <v>1.25</v>
      </c>
      <c r="BR660" s="46">
        <f t="shared" si="59"/>
        <v>40</v>
      </c>
      <c r="BS660" s="46">
        <f t="shared" si="60"/>
        <v>97</v>
      </c>
      <c r="BT660" s="46" t="s">
        <v>2538</v>
      </c>
      <c r="BU660" s="296"/>
      <c r="BV660" s="315"/>
      <c r="BW660" s="282"/>
      <c r="BX660" s="283"/>
      <c r="BY660" s="282"/>
      <c r="BZ660" s="282"/>
      <c r="CA660" s="282"/>
      <c r="CB660" s="62"/>
      <c r="CC660" s="59"/>
    </row>
    <row r="661" ht="30.0" customHeight="1">
      <c r="A661" s="37" t="s">
        <v>5339</v>
      </c>
      <c r="B661" s="286" t="s">
        <v>5494</v>
      </c>
      <c r="C661" s="163"/>
      <c r="D661" s="29">
        <f t="shared" si="125"/>
        <v>50</v>
      </c>
      <c r="E661" s="30" t="s">
        <v>5495</v>
      </c>
      <c r="F661" s="279" t="s">
        <v>5496</v>
      </c>
      <c r="G661" s="158" t="s">
        <v>5497</v>
      </c>
      <c r="H661" s="33">
        <v>1200.0</v>
      </c>
      <c r="I661" s="34">
        <v>0.6300000000000001</v>
      </c>
      <c r="J661" s="35">
        <f t="shared" si="112"/>
        <v>444</v>
      </c>
      <c r="K661" s="22" t="s">
        <v>5498</v>
      </c>
      <c r="L661" s="36" t="s">
        <v>5345</v>
      </c>
      <c r="M661" s="36" t="s">
        <v>5345</v>
      </c>
      <c r="N661" s="37" t="s">
        <v>5090</v>
      </c>
      <c r="O661" s="38">
        <v>210.0</v>
      </c>
      <c r="P661" s="38">
        <v>140.0</v>
      </c>
      <c r="Q661" s="38">
        <v>90.0</v>
      </c>
      <c r="R661" s="38">
        <v>165.0</v>
      </c>
      <c r="S661" s="280" t="s">
        <v>5499</v>
      </c>
      <c r="T661" s="280" t="s">
        <v>5491</v>
      </c>
      <c r="U661" s="37" t="s">
        <v>5492</v>
      </c>
      <c r="V661" s="37" t="s">
        <v>392</v>
      </c>
      <c r="W661" s="38" t="s">
        <v>3016</v>
      </c>
      <c r="X661" s="38">
        <v>320.0</v>
      </c>
      <c r="Y661" s="40" t="s">
        <v>91</v>
      </c>
      <c r="Z661" s="38" t="s">
        <v>1952</v>
      </c>
      <c r="AA661" s="37" t="s">
        <v>590</v>
      </c>
      <c r="AB661" s="38" t="s">
        <v>93</v>
      </c>
      <c r="AC661" s="107" t="str">
        <f t="shared" si="126"/>
        <v>https://getfile.dokpub.com/yandex/get/https://disk.yandex.ru/d/NugB3Kmi82rhaQ/1.jpg, https://getfile.dokpub.com/yandex/get/https://disk.yandex.ru/d/NugB3Kmi82rhaQ/2.jpg, https://getfile.dokpub.com/yandex/get/https://disk.yandex.ru/d/NugB3Kmi82rhaQ/3.jpg, https://getfile.dokpub.com/yandex/get/https://disk.yandex.ru/d/NugB3Kmi82rhaQ/4.jpg, https://getfile.dokpub.com/yandex/get/https://disk.yandex.ru/d/NugB3Kmi82rhaQ/5.jpg</v>
      </c>
      <c r="AD661" s="38" t="s">
        <v>95</v>
      </c>
      <c r="AE661" s="280" t="s">
        <v>5493</v>
      </c>
      <c r="AF661" s="163"/>
      <c r="AG661" s="38" t="s">
        <v>98</v>
      </c>
      <c r="AH661" s="38" t="s">
        <v>99</v>
      </c>
      <c r="AI661" s="44" t="s">
        <v>100</v>
      </c>
      <c r="AJ661" s="44">
        <v>0.0</v>
      </c>
      <c r="AK661" s="163"/>
      <c r="AL661" s="46" t="s">
        <v>102</v>
      </c>
      <c r="AM661" s="46" t="s">
        <v>103</v>
      </c>
      <c r="AN661" s="46" t="s">
        <v>104</v>
      </c>
      <c r="AO661" s="46" t="s">
        <v>105</v>
      </c>
      <c r="AP661" s="46" t="s">
        <v>106</v>
      </c>
      <c r="AQ661" s="46">
        <f t="shared" si="48"/>
        <v>540</v>
      </c>
      <c r="AR661" s="47">
        <f t="shared" si="49"/>
        <v>0.55</v>
      </c>
      <c r="AS661" s="46" t="s">
        <v>107</v>
      </c>
      <c r="AT661" s="46" t="s">
        <v>108</v>
      </c>
      <c r="AU661" s="46" t="s">
        <v>109</v>
      </c>
      <c r="AV661" s="46" t="s">
        <v>110</v>
      </c>
      <c r="AW661" s="46" t="s">
        <v>111</v>
      </c>
      <c r="AX661" s="48" t="s">
        <v>155</v>
      </c>
      <c r="AY661" s="49">
        <v>94.0</v>
      </c>
      <c r="AZ661" s="49">
        <v>153.0</v>
      </c>
      <c r="BA661" s="126">
        <f>BA660*2</f>
        <v>108</v>
      </c>
      <c r="BB661" s="127">
        <v>10.0</v>
      </c>
      <c r="BC661" s="127">
        <v>10.0</v>
      </c>
      <c r="BD661" s="51">
        <v>0.2</v>
      </c>
      <c r="BE661" s="127">
        <f t="shared" si="113"/>
        <v>88.8</v>
      </c>
      <c r="BF661" s="150"/>
      <c r="BG661" s="151">
        <f t="shared" si="114"/>
        <v>133.2</v>
      </c>
      <c r="BH661" s="53">
        <f t="shared" si="52"/>
        <v>74.2</v>
      </c>
      <c r="BI661" s="153">
        <f t="shared" si="115"/>
        <v>0.3</v>
      </c>
      <c r="BJ661" s="47">
        <f t="shared" si="54"/>
        <v>0.1671171171</v>
      </c>
      <c r="BK661" s="55">
        <f t="shared" si="55"/>
        <v>0.55</v>
      </c>
      <c r="BL661" s="56">
        <f t="shared" si="56"/>
        <v>551</v>
      </c>
      <c r="BM661" s="57">
        <f t="shared" si="57"/>
        <v>0.2900181488</v>
      </c>
      <c r="BN661" s="46">
        <f t="shared" si="58"/>
        <v>2.079</v>
      </c>
      <c r="BO661" s="46">
        <v>25.0</v>
      </c>
      <c r="BP661" s="46">
        <v>7.0</v>
      </c>
      <c r="BQ661" s="47">
        <v>1.25</v>
      </c>
      <c r="BR661" s="46">
        <f t="shared" si="59"/>
        <v>48.75</v>
      </c>
      <c r="BS661" s="46">
        <f t="shared" si="60"/>
        <v>104.25</v>
      </c>
      <c r="BT661" s="46" t="s">
        <v>2547</v>
      </c>
      <c r="BU661" s="296"/>
      <c r="BV661" s="315"/>
      <c r="BW661" s="282"/>
      <c r="BX661" s="283"/>
      <c r="BY661" s="282"/>
      <c r="BZ661" s="282"/>
      <c r="CA661" s="282"/>
      <c r="CB661" s="62"/>
      <c r="CC661" s="59"/>
    </row>
    <row r="662" ht="30.0" customHeight="1">
      <c r="A662" s="37" t="s">
        <v>5339</v>
      </c>
      <c r="B662" s="286" t="s">
        <v>5500</v>
      </c>
      <c r="C662" s="163"/>
      <c r="D662" s="29">
        <f t="shared" si="125"/>
        <v>50</v>
      </c>
      <c r="E662" s="30" t="s">
        <v>5501</v>
      </c>
      <c r="F662" s="279" t="s">
        <v>5502</v>
      </c>
      <c r="G662" s="158" t="s">
        <v>5503</v>
      </c>
      <c r="H662" s="33">
        <v>1500.0</v>
      </c>
      <c r="I662" s="34">
        <v>0.58</v>
      </c>
      <c r="J662" s="35">
        <f t="shared" si="112"/>
        <v>630</v>
      </c>
      <c r="K662" s="22" t="s">
        <v>5504</v>
      </c>
      <c r="L662" s="36" t="s">
        <v>5345</v>
      </c>
      <c r="M662" s="36" t="s">
        <v>5345</v>
      </c>
      <c r="N662" s="37" t="s">
        <v>5090</v>
      </c>
      <c r="O662" s="38">
        <v>230.0</v>
      </c>
      <c r="P662" s="38">
        <v>220.0</v>
      </c>
      <c r="Q662" s="38">
        <v>110.0</v>
      </c>
      <c r="R662" s="38">
        <v>230.0</v>
      </c>
      <c r="S662" s="280" t="s">
        <v>5505</v>
      </c>
      <c r="T662" s="280" t="s">
        <v>5491</v>
      </c>
      <c r="U662" s="37" t="s">
        <v>5492</v>
      </c>
      <c r="V662" s="37" t="s">
        <v>392</v>
      </c>
      <c r="W662" s="38" t="s">
        <v>3016</v>
      </c>
      <c r="X662" s="38">
        <v>320.0</v>
      </c>
      <c r="Y662" s="40" t="s">
        <v>91</v>
      </c>
      <c r="Z662" s="40">
        <v>1.45</v>
      </c>
      <c r="AA662" s="37" t="s">
        <v>590</v>
      </c>
      <c r="AB662" s="38" t="s">
        <v>93</v>
      </c>
      <c r="AC662" s="107" t="str">
        <f t="shared" si="126"/>
        <v>https://getfile.dokpub.com/yandex/get/https://disk.yandex.ru/d/X5H96aUdxi5s1w/1.jpg, https://getfile.dokpub.com/yandex/get/https://disk.yandex.ru/d/X5H96aUdxi5s1w/2.jpg, https://getfile.dokpub.com/yandex/get/https://disk.yandex.ru/d/X5H96aUdxi5s1w/3.jpg, https://getfile.dokpub.com/yandex/get/https://disk.yandex.ru/d/X5H96aUdxi5s1w/4.jpg, https://getfile.dokpub.com/yandex/get/https://disk.yandex.ru/d/X5H96aUdxi5s1w/5.jpg</v>
      </c>
      <c r="AD662" s="38" t="s">
        <v>95</v>
      </c>
      <c r="AE662" s="280" t="s">
        <v>5493</v>
      </c>
      <c r="AF662" s="163"/>
      <c r="AG662" s="38" t="s">
        <v>98</v>
      </c>
      <c r="AH662" s="38" t="s">
        <v>99</v>
      </c>
      <c r="AI662" s="44" t="s">
        <v>100</v>
      </c>
      <c r="AJ662" s="44">
        <v>0.0</v>
      </c>
      <c r="AK662" s="163"/>
      <c r="AL662" s="46" t="s">
        <v>102</v>
      </c>
      <c r="AM662" s="46" t="s">
        <v>103</v>
      </c>
      <c r="AN662" s="46" t="s">
        <v>104</v>
      </c>
      <c r="AO662" s="46" t="s">
        <v>105</v>
      </c>
      <c r="AP662" s="46" t="s">
        <v>106</v>
      </c>
      <c r="AQ662" s="46">
        <f t="shared" si="48"/>
        <v>735</v>
      </c>
      <c r="AR662" s="47">
        <f t="shared" si="49"/>
        <v>0.51</v>
      </c>
      <c r="AS662" s="46" t="s">
        <v>107</v>
      </c>
      <c r="AT662" s="46" t="s">
        <v>108</v>
      </c>
      <c r="AU662" s="46" t="s">
        <v>109</v>
      </c>
      <c r="AV662" s="46" t="s">
        <v>110</v>
      </c>
      <c r="AW662" s="46" t="s">
        <v>111</v>
      </c>
      <c r="AX662" s="48" t="s">
        <v>155</v>
      </c>
      <c r="AY662" s="49">
        <v>118.0</v>
      </c>
      <c r="AZ662" s="49">
        <v>182.0</v>
      </c>
      <c r="BA662" s="126">
        <f>BA660*3</f>
        <v>162</v>
      </c>
      <c r="BB662" s="127">
        <v>15.0</v>
      </c>
      <c r="BC662" s="127">
        <v>15.0</v>
      </c>
      <c r="BD662" s="51">
        <v>0.2</v>
      </c>
      <c r="BE662" s="127">
        <f t="shared" si="113"/>
        <v>126</v>
      </c>
      <c r="BF662" s="150"/>
      <c r="BG662" s="151">
        <f t="shared" si="114"/>
        <v>194</v>
      </c>
      <c r="BH662" s="53">
        <f t="shared" si="52"/>
        <v>130</v>
      </c>
      <c r="BI662" s="153">
        <f t="shared" si="115"/>
        <v>0.3079365079</v>
      </c>
      <c r="BJ662" s="47">
        <f t="shared" si="54"/>
        <v>0.2063492063</v>
      </c>
      <c r="BK662" s="55">
        <f t="shared" si="55"/>
        <v>0.51</v>
      </c>
      <c r="BL662" s="56">
        <f t="shared" si="56"/>
        <v>746</v>
      </c>
      <c r="BM662" s="57">
        <f t="shared" si="57"/>
        <v>0.2986595174</v>
      </c>
      <c r="BN662" s="46">
        <f t="shared" si="58"/>
        <v>5.566</v>
      </c>
      <c r="BO662" s="46">
        <v>25.0</v>
      </c>
      <c r="BP662" s="46">
        <v>7.0</v>
      </c>
      <c r="BQ662" s="47">
        <v>1.25</v>
      </c>
      <c r="BR662" s="46">
        <f t="shared" si="59"/>
        <v>75</v>
      </c>
      <c r="BS662" s="46">
        <f t="shared" si="60"/>
        <v>107</v>
      </c>
      <c r="BT662" s="46" t="s">
        <v>2556</v>
      </c>
      <c r="BU662" s="296"/>
      <c r="BV662" s="315"/>
      <c r="BW662" s="282"/>
      <c r="BX662" s="283"/>
      <c r="BY662" s="282"/>
      <c r="BZ662" s="282"/>
      <c r="CA662" s="282"/>
      <c r="CB662" s="62"/>
      <c r="CC662" s="59"/>
    </row>
    <row r="663" ht="30.0" customHeight="1">
      <c r="A663" s="37" t="s">
        <v>5339</v>
      </c>
      <c r="B663" s="286" t="s">
        <v>5506</v>
      </c>
      <c r="C663" s="163"/>
      <c r="D663" s="29">
        <f t="shared" si="125"/>
        <v>50</v>
      </c>
      <c r="E663" s="30" t="s">
        <v>5507</v>
      </c>
      <c r="F663" s="279" t="s">
        <v>5508</v>
      </c>
      <c r="G663" s="158" t="s">
        <v>5509</v>
      </c>
      <c r="H663" s="33">
        <v>2600.0</v>
      </c>
      <c r="I663" s="34">
        <v>0.57</v>
      </c>
      <c r="J663" s="35">
        <f t="shared" si="112"/>
        <v>1118</v>
      </c>
      <c r="K663" s="22" t="s">
        <v>5510</v>
      </c>
      <c r="L663" s="36" t="s">
        <v>5345</v>
      </c>
      <c r="M663" s="36" t="s">
        <v>5345</v>
      </c>
      <c r="N663" s="37" t="s">
        <v>5090</v>
      </c>
      <c r="O663" s="38">
        <v>450.0</v>
      </c>
      <c r="P663" s="38">
        <v>220.0</v>
      </c>
      <c r="Q663" s="38">
        <v>210.0</v>
      </c>
      <c r="R663" s="38">
        <v>240.0</v>
      </c>
      <c r="S663" s="280" t="s">
        <v>5511</v>
      </c>
      <c r="T663" s="280" t="s">
        <v>5491</v>
      </c>
      <c r="U663" s="37" t="s">
        <v>5492</v>
      </c>
      <c r="V663" s="37" t="s">
        <v>392</v>
      </c>
      <c r="W663" s="38" t="s">
        <v>3016</v>
      </c>
      <c r="X663" s="38">
        <v>320.0</v>
      </c>
      <c r="Y663" s="40">
        <v>1.0</v>
      </c>
      <c r="Z663" s="40">
        <v>1.45</v>
      </c>
      <c r="AA663" s="37" t="s">
        <v>590</v>
      </c>
      <c r="AB663" s="38" t="s">
        <v>93</v>
      </c>
      <c r="AC663" s="107" t="str">
        <f t="shared" si="126"/>
        <v>https://getfile.dokpub.com/yandex/get/https://disk.yandex.ru/d/AKhKOtLyovAZfg/1.jpg, https://getfile.dokpub.com/yandex/get/https://disk.yandex.ru/d/AKhKOtLyovAZfg/2.jpg, https://getfile.dokpub.com/yandex/get/https://disk.yandex.ru/d/AKhKOtLyovAZfg/3.jpg, https://getfile.dokpub.com/yandex/get/https://disk.yandex.ru/d/AKhKOtLyovAZfg/4.jpg, https://getfile.dokpub.com/yandex/get/https://disk.yandex.ru/d/AKhKOtLyovAZfg/5.jpg</v>
      </c>
      <c r="AD663" s="38" t="s">
        <v>95</v>
      </c>
      <c r="AE663" s="280" t="s">
        <v>5493</v>
      </c>
      <c r="AF663" s="163"/>
      <c r="AG663" s="38" t="s">
        <v>98</v>
      </c>
      <c r="AH663" s="38" t="s">
        <v>99</v>
      </c>
      <c r="AI663" s="44" t="s">
        <v>100</v>
      </c>
      <c r="AJ663" s="44">
        <v>0.0</v>
      </c>
      <c r="AK663" s="163"/>
      <c r="AL663" s="46" t="s">
        <v>102</v>
      </c>
      <c r="AM663" s="46" t="s">
        <v>103</v>
      </c>
      <c r="AN663" s="46" t="s">
        <v>104</v>
      </c>
      <c r="AO663" s="46" t="s">
        <v>105</v>
      </c>
      <c r="AP663" s="46" t="s">
        <v>106</v>
      </c>
      <c r="AQ663" s="46">
        <f t="shared" si="48"/>
        <v>1300</v>
      </c>
      <c r="AR663" s="47">
        <f t="shared" si="49"/>
        <v>0.5</v>
      </c>
      <c r="AS663" s="46" t="s">
        <v>107</v>
      </c>
      <c r="AT663" s="46" t="s">
        <v>108</v>
      </c>
      <c r="AU663" s="46" t="s">
        <v>109</v>
      </c>
      <c r="AV663" s="46" t="s">
        <v>110</v>
      </c>
      <c r="AW663" s="46" t="s">
        <v>111</v>
      </c>
      <c r="AX663" s="48" t="s">
        <v>155</v>
      </c>
      <c r="AY663" s="49">
        <v>198.0</v>
      </c>
      <c r="AZ663" s="49">
        <v>287.0</v>
      </c>
      <c r="BA663" s="126">
        <f>BA662*2</f>
        <v>324</v>
      </c>
      <c r="BB663" s="127">
        <v>20.0</v>
      </c>
      <c r="BC663" s="127">
        <v>20.0</v>
      </c>
      <c r="BD663" s="51">
        <v>0.2</v>
      </c>
      <c r="BE663" s="127">
        <f t="shared" si="113"/>
        <v>223.6</v>
      </c>
      <c r="BF663" s="150"/>
      <c r="BG663" s="151">
        <f t="shared" si="114"/>
        <v>332.4</v>
      </c>
      <c r="BH663" s="53">
        <f t="shared" si="52"/>
        <v>243.4</v>
      </c>
      <c r="BI663" s="153">
        <f t="shared" si="115"/>
        <v>0.2973166369</v>
      </c>
      <c r="BJ663" s="47">
        <f t="shared" si="54"/>
        <v>0.2177101968</v>
      </c>
      <c r="BK663" s="55">
        <f t="shared" si="55"/>
        <v>0.5</v>
      </c>
      <c r="BL663" s="56">
        <f t="shared" si="56"/>
        <v>1305</v>
      </c>
      <c r="BM663" s="57">
        <f t="shared" si="57"/>
        <v>0.3011494253</v>
      </c>
      <c r="BN663" s="46">
        <f t="shared" si="58"/>
        <v>11.088</v>
      </c>
      <c r="BO663" s="46">
        <v>25.0</v>
      </c>
      <c r="BP663" s="46">
        <v>7.0</v>
      </c>
      <c r="BQ663" s="47">
        <v>1.25</v>
      </c>
      <c r="BR663" s="46">
        <f t="shared" si="59"/>
        <v>127.5</v>
      </c>
      <c r="BS663" s="46">
        <f t="shared" si="60"/>
        <v>159.5</v>
      </c>
      <c r="BT663" s="46" t="s">
        <v>2565</v>
      </c>
      <c r="BU663" s="296"/>
      <c r="BV663" s="315"/>
      <c r="BW663" s="282"/>
      <c r="BX663" s="283"/>
      <c r="BY663" s="282"/>
      <c r="BZ663" s="282"/>
      <c r="CA663" s="282"/>
      <c r="CB663" s="62"/>
      <c r="CC663" s="59"/>
    </row>
    <row r="664" ht="30.0" customHeight="1">
      <c r="A664" s="37" t="s">
        <v>5339</v>
      </c>
      <c r="B664" s="286" t="s">
        <v>5512</v>
      </c>
      <c r="C664" s="163"/>
      <c r="D664" s="29">
        <f t="shared" si="125"/>
        <v>50</v>
      </c>
      <c r="E664" s="30" t="s">
        <v>5513</v>
      </c>
      <c r="F664" s="279" t="s">
        <v>5514</v>
      </c>
      <c r="G664" s="158" t="s">
        <v>5515</v>
      </c>
      <c r="H664" s="33">
        <v>3600.0</v>
      </c>
      <c r="I664" s="34">
        <v>0.5599999999999999</v>
      </c>
      <c r="J664" s="35">
        <f t="shared" si="112"/>
        <v>1584</v>
      </c>
      <c r="K664" s="22" t="s">
        <v>5516</v>
      </c>
      <c r="L664" s="36" t="s">
        <v>5345</v>
      </c>
      <c r="M664" s="36" t="s">
        <v>5345</v>
      </c>
      <c r="N664" s="37" t="s">
        <v>5090</v>
      </c>
      <c r="O664" s="38">
        <v>640.0</v>
      </c>
      <c r="P664" s="38">
        <v>220.0</v>
      </c>
      <c r="Q664" s="38">
        <v>210.0</v>
      </c>
      <c r="R664" s="38">
        <v>260.0</v>
      </c>
      <c r="S664" s="280" t="s">
        <v>5517</v>
      </c>
      <c r="T664" s="280" t="s">
        <v>5491</v>
      </c>
      <c r="U664" s="37" t="s">
        <v>5492</v>
      </c>
      <c r="V664" s="37" t="s">
        <v>392</v>
      </c>
      <c r="W664" s="38" t="s">
        <v>3016</v>
      </c>
      <c r="X664" s="38">
        <v>320.0</v>
      </c>
      <c r="Y664" s="40">
        <v>1.5</v>
      </c>
      <c r="Z664" s="40">
        <v>1.45</v>
      </c>
      <c r="AA664" s="37" t="s">
        <v>590</v>
      </c>
      <c r="AB664" s="38" t="s">
        <v>93</v>
      </c>
      <c r="AC664" s="107" t="str">
        <f t="shared" si="126"/>
        <v>https://getfile.dokpub.com/yandex/get/https://disk.yandex.ru/d/88cit-Fb6VXkAA/1.jpg, https://getfile.dokpub.com/yandex/get/https://disk.yandex.ru/d/88cit-Fb6VXkAA/2.jpg, https://getfile.dokpub.com/yandex/get/https://disk.yandex.ru/d/88cit-Fb6VXkAA/3.jpg, https://getfile.dokpub.com/yandex/get/https://disk.yandex.ru/d/88cit-Fb6VXkAA/4.jpg, https://getfile.dokpub.com/yandex/get/https://disk.yandex.ru/d/88cit-Fb6VXkAA/5.jpg</v>
      </c>
      <c r="AD664" s="38" t="s">
        <v>95</v>
      </c>
      <c r="AE664" s="280" t="s">
        <v>5493</v>
      </c>
      <c r="AF664" s="163"/>
      <c r="AG664" s="38" t="s">
        <v>98</v>
      </c>
      <c r="AH664" s="38" t="s">
        <v>99</v>
      </c>
      <c r="AI664" s="44" t="s">
        <v>100</v>
      </c>
      <c r="AJ664" s="44">
        <v>0.0</v>
      </c>
      <c r="AK664" s="163"/>
      <c r="AL664" s="46" t="s">
        <v>102</v>
      </c>
      <c r="AM664" s="46" t="s">
        <v>103</v>
      </c>
      <c r="AN664" s="46" t="s">
        <v>104</v>
      </c>
      <c r="AO664" s="46" t="s">
        <v>105</v>
      </c>
      <c r="AP664" s="46" t="s">
        <v>106</v>
      </c>
      <c r="AQ664" s="46">
        <f t="shared" si="48"/>
        <v>1764</v>
      </c>
      <c r="AR664" s="47">
        <f t="shared" si="49"/>
        <v>0.51</v>
      </c>
      <c r="AS664" s="46" t="s">
        <v>107</v>
      </c>
      <c r="AT664" s="46" t="s">
        <v>108</v>
      </c>
      <c r="AU664" s="46" t="s">
        <v>109</v>
      </c>
      <c r="AV664" s="46" t="s">
        <v>110</v>
      </c>
      <c r="AW664" s="46" t="s">
        <v>111</v>
      </c>
      <c r="AX664" s="48" t="s">
        <v>155</v>
      </c>
      <c r="AY664" s="49">
        <v>243.0</v>
      </c>
      <c r="AZ664" s="49">
        <v>342.0</v>
      </c>
      <c r="BA664" s="126">
        <f>BA662*3</f>
        <v>486</v>
      </c>
      <c r="BB664" s="127">
        <v>30.0</v>
      </c>
      <c r="BC664" s="127">
        <v>30.0</v>
      </c>
      <c r="BD664" s="51">
        <v>0.2</v>
      </c>
      <c r="BE664" s="127">
        <f t="shared" si="113"/>
        <v>316.8</v>
      </c>
      <c r="BF664" s="150"/>
      <c r="BG664" s="151">
        <f t="shared" si="114"/>
        <v>478.2</v>
      </c>
      <c r="BH664" s="53">
        <f t="shared" si="52"/>
        <v>379.2</v>
      </c>
      <c r="BI664" s="153">
        <f t="shared" si="115"/>
        <v>0.3018939394</v>
      </c>
      <c r="BJ664" s="47">
        <f t="shared" si="54"/>
        <v>0.2393939394</v>
      </c>
      <c r="BK664" s="55">
        <f t="shared" si="55"/>
        <v>0.51</v>
      </c>
      <c r="BL664" s="56">
        <f t="shared" si="56"/>
        <v>1798</v>
      </c>
      <c r="BM664" s="57">
        <f t="shared" si="57"/>
        <v>0.3061179088</v>
      </c>
      <c r="BN664" s="46">
        <f t="shared" si="58"/>
        <v>12.012</v>
      </c>
      <c r="BO664" s="46">
        <v>25.0</v>
      </c>
      <c r="BP664" s="46">
        <v>7.0</v>
      </c>
      <c r="BQ664" s="47">
        <v>1.25</v>
      </c>
      <c r="BR664" s="46">
        <f t="shared" si="59"/>
        <v>136.25</v>
      </c>
      <c r="BS664" s="46">
        <f t="shared" si="60"/>
        <v>205.75</v>
      </c>
      <c r="BT664" s="46" t="s">
        <v>2574</v>
      </c>
      <c r="BU664" s="296"/>
      <c r="BV664" s="315"/>
      <c r="BW664" s="282"/>
      <c r="BX664" s="283"/>
      <c r="BY664" s="282"/>
      <c r="BZ664" s="282"/>
      <c r="CA664" s="282"/>
      <c r="CB664" s="62"/>
      <c r="CC664" s="59"/>
    </row>
    <row r="665" ht="30.0" customHeight="1">
      <c r="A665" s="37" t="s">
        <v>5339</v>
      </c>
      <c r="B665" s="286" t="s">
        <v>5518</v>
      </c>
      <c r="C665" s="163"/>
      <c r="D665" s="29">
        <f t="shared" si="125"/>
        <v>50</v>
      </c>
      <c r="E665" s="30" t="s">
        <v>5519</v>
      </c>
      <c r="F665" s="279" t="s">
        <v>5520</v>
      </c>
      <c r="G665" s="158" t="s">
        <v>5521</v>
      </c>
      <c r="H665" s="33">
        <v>5400.0</v>
      </c>
      <c r="I665" s="34">
        <v>0.57</v>
      </c>
      <c r="J665" s="35">
        <f t="shared" si="112"/>
        <v>2322</v>
      </c>
      <c r="K665" s="22" t="s">
        <v>5522</v>
      </c>
      <c r="L665" s="36" t="s">
        <v>5345</v>
      </c>
      <c r="M665" s="36" t="s">
        <v>5345</v>
      </c>
      <c r="N665" s="37" t="s">
        <v>5090</v>
      </c>
      <c r="O665" s="38">
        <v>1600.0</v>
      </c>
      <c r="P665" s="38">
        <v>300.0</v>
      </c>
      <c r="Q665" s="38">
        <v>200.0</v>
      </c>
      <c r="R665" s="38">
        <v>500.0</v>
      </c>
      <c r="S665" s="280" t="s">
        <v>5523</v>
      </c>
      <c r="T665" s="280" t="s">
        <v>5491</v>
      </c>
      <c r="U665" s="37" t="s">
        <v>5492</v>
      </c>
      <c r="V665" s="37" t="s">
        <v>392</v>
      </c>
      <c r="W665" s="38" t="s">
        <v>3016</v>
      </c>
      <c r="X665" s="38">
        <v>320.0</v>
      </c>
      <c r="Y665" s="40">
        <v>2.0</v>
      </c>
      <c r="Z665" s="40">
        <v>1.45</v>
      </c>
      <c r="AA665" s="37" t="s">
        <v>590</v>
      </c>
      <c r="AB665" s="38" t="s">
        <v>93</v>
      </c>
      <c r="AC665" s="107" t="str">
        <f t="shared" si="126"/>
        <v>https://getfile.dokpub.com/yandex/get/https://disk.yandex.ru/d/X08TAWD8kyj1UA/1.jpg, https://getfile.dokpub.com/yandex/get/https://disk.yandex.ru/d/X08TAWD8kyj1UA/2.jpg, https://getfile.dokpub.com/yandex/get/https://disk.yandex.ru/d/X08TAWD8kyj1UA/3.jpg, https://getfile.dokpub.com/yandex/get/https://disk.yandex.ru/d/X08TAWD8kyj1UA/4.jpg, https://getfile.dokpub.com/yandex/get/https://disk.yandex.ru/d/X08TAWD8kyj1UA/5.jpg</v>
      </c>
      <c r="AD665" s="38" t="s">
        <v>95</v>
      </c>
      <c r="AE665" s="280" t="s">
        <v>5493</v>
      </c>
      <c r="AF665" s="163"/>
      <c r="AG665" s="38" t="s">
        <v>98</v>
      </c>
      <c r="AH665" s="38" t="s">
        <v>99</v>
      </c>
      <c r="AI665" s="44" t="s">
        <v>100</v>
      </c>
      <c r="AJ665" s="44">
        <v>0.0</v>
      </c>
      <c r="AK665" s="163"/>
      <c r="AL665" s="46" t="s">
        <v>102</v>
      </c>
      <c r="AM665" s="46" t="s">
        <v>103</v>
      </c>
      <c r="AN665" s="46" t="s">
        <v>104</v>
      </c>
      <c r="AO665" s="46" t="s">
        <v>105</v>
      </c>
      <c r="AP665" s="46" t="s">
        <v>106</v>
      </c>
      <c r="AQ665" s="46">
        <f t="shared" si="48"/>
        <v>2646</v>
      </c>
      <c r="AR665" s="47">
        <f t="shared" si="49"/>
        <v>0.51</v>
      </c>
      <c r="AS665" s="46" t="s">
        <v>107</v>
      </c>
      <c r="AT665" s="46" t="s">
        <v>108</v>
      </c>
      <c r="AU665" s="46" t="s">
        <v>109</v>
      </c>
      <c r="AV665" s="46" t="s">
        <v>110</v>
      </c>
      <c r="AW665" s="46" t="s">
        <v>111</v>
      </c>
      <c r="AX665" s="48" t="s">
        <v>155</v>
      </c>
      <c r="AY665" s="49">
        <v>394.0</v>
      </c>
      <c r="AZ665" s="49">
        <v>552.0</v>
      </c>
      <c r="BA665" s="126">
        <f>BA663*2</f>
        <v>648</v>
      </c>
      <c r="BB665" s="127">
        <v>30.0</v>
      </c>
      <c r="BC665" s="127">
        <v>80.0</v>
      </c>
      <c r="BD665" s="51">
        <v>0.2</v>
      </c>
      <c r="BE665" s="127">
        <f t="shared" si="113"/>
        <v>464.4</v>
      </c>
      <c r="BF665" s="150"/>
      <c r="BG665" s="151">
        <f t="shared" si="114"/>
        <v>705.6</v>
      </c>
      <c r="BH665" s="53">
        <f t="shared" si="52"/>
        <v>547.6</v>
      </c>
      <c r="BI665" s="153">
        <f t="shared" si="115"/>
        <v>0.303875969</v>
      </c>
      <c r="BJ665" s="47">
        <f t="shared" si="54"/>
        <v>0.23583118</v>
      </c>
      <c r="BK665" s="55">
        <f t="shared" si="55"/>
        <v>0.51</v>
      </c>
      <c r="BL665" s="56">
        <f t="shared" si="56"/>
        <v>2648</v>
      </c>
      <c r="BM665" s="57">
        <f t="shared" si="57"/>
        <v>0.3052870091</v>
      </c>
      <c r="BN665" s="46">
        <f t="shared" si="58"/>
        <v>30</v>
      </c>
      <c r="BO665" s="46">
        <v>25.0</v>
      </c>
      <c r="BP665" s="46">
        <v>7.0</v>
      </c>
      <c r="BQ665" s="47">
        <v>1.25</v>
      </c>
      <c r="BR665" s="46">
        <f t="shared" si="59"/>
        <v>285</v>
      </c>
      <c r="BS665" s="46">
        <f t="shared" si="60"/>
        <v>267</v>
      </c>
      <c r="BT665" s="46" t="s">
        <v>2583</v>
      </c>
      <c r="BU665" s="296"/>
      <c r="BV665" s="315"/>
      <c r="BW665" s="282"/>
      <c r="BX665" s="283"/>
      <c r="BY665" s="282"/>
      <c r="BZ665" s="282"/>
      <c r="CA665" s="282"/>
      <c r="CB665" s="62"/>
      <c r="CC665" s="59"/>
    </row>
    <row r="666" ht="30.0" customHeight="1">
      <c r="A666" s="37" t="s">
        <v>5339</v>
      </c>
      <c r="B666" s="286" t="s">
        <v>5524</v>
      </c>
      <c r="C666" s="163"/>
      <c r="D666" s="29">
        <f t="shared" si="125"/>
        <v>50</v>
      </c>
      <c r="E666" s="30" t="s">
        <v>5525</v>
      </c>
      <c r="F666" s="279" t="s">
        <v>5526</v>
      </c>
      <c r="G666" s="158" t="s">
        <v>5527</v>
      </c>
      <c r="H666" s="33">
        <v>7800.0</v>
      </c>
      <c r="I666" s="34">
        <v>0.57</v>
      </c>
      <c r="J666" s="35">
        <f t="shared" si="112"/>
        <v>3354</v>
      </c>
      <c r="K666" s="22" t="s">
        <v>5528</v>
      </c>
      <c r="L666" s="36" t="s">
        <v>5345</v>
      </c>
      <c r="M666" s="36" t="s">
        <v>5345</v>
      </c>
      <c r="N666" s="37" t="s">
        <v>5090</v>
      </c>
      <c r="O666" s="38">
        <v>2300.0</v>
      </c>
      <c r="P666" s="38">
        <v>350.0</v>
      </c>
      <c r="Q666" s="38">
        <v>250.0</v>
      </c>
      <c r="R666" s="38">
        <v>550.0</v>
      </c>
      <c r="S666" s="280" t="s">
        <v>5529</v>
      </c>
      <c r="T666" s="280" t="s">
        <v>5491</v>
      </c>
      <c r="U666" s="37" t="s">
        <v>5492</v>
      </c>
      <c r="V666" s="37" t="s">
        <v>392</v>
      </c>
      <c r="W666" s="38" t="s">
        <v>3016</v>
      </c>
      <c r="X666" s="38">
        <v>320.0</v>
      </c>
      <c r="Y666" s="40">
        <v>3.0</v>
      </c>
      <c r="Z666" s="40">
        <v>1.45</v>
      </c>
      <c r="AA666" s="37" t="s">
        <v>590</v>
      </c>
      <c r="AB666" s="38" t="s">
        <v>93</v>
      </c>
      <c r="AC666" s="107" t="str">
        <f t="shared" si="126"/>
        <v>https://getfile.dokpub.com/yandex/get/https://disk.yandex.ru/d/odHC9A3DeeXqkA/1.jpg, https://getfile.dokpub.com/yandex/get/https://disk.yandex.ru/d/odHC9A3DeeXqkA/2.jpg, https://getfile.dokpub.com/yandex/get/https://disk.yandex.ru/d/odHC9A3DeeXqkA/3.jpg, https://getfile.dokpub.com/yandex/get/https://disk.yandex.ru/d/odHC9A3DeeXqkA/4.jpg, https://getfile.dokpub.com/yandex/get/https://disk.yandex.ru/d/odHC9A3DeeXqkA/5.jpg</v>
      </c>
      <c r="AD666" s="38" t="s">
        <v>95</v>
      </c>
      <c r="AE666" s="280" t="s">
        <v>5493</v>
      </c>
      <c r="AF666" s="163"/>
      <c r="AG666" s="38" t="s">
        <v>98</v>
      </c>
      <c r="AH666" s="38" t="s">
        <v>99</v>
      </c>
      <c r="AI666" s="44" t="s">
        <v>100</v>
      </c>
      <c r="AJ666" s="44">
        <v>0.0</v>
      </c>
      <c r="AK666" s="163"/>
      <c r="AL666" s="46" t="s">
        <v>102</v>
      </c>
      <c r="AM666" s="46" t="s">
        <v>103</v>
      </c>
      <c r="AN666" s="46" t="s">
        <v>104</v>
      </c>
      <c r="AO666" s="46" t="s">
        <v>105</v>
      </c>
      <c r="AP666" s="46" t="s">
        <v>106</v>
      </c>
      <c r="AQ666" s="46">
        <f t="shared" si="48"/>
        <v>3822</v>
      </c>
      <c r="AR666" s="47">
        <f t="shared" si="49"/>
        <v>0.51</v>
      </c>
      <c r="AS666" s="46" t="s">
        <v>107</v>
      </c>
      <c r="AT666" s="46" t="s">
        <v>108</v>
      </c>
      <c r="AU666" s="46" t="s">
        <v>109</v>
      </c>
      <c r="AV666" s="46" t="s">
        <v>110</v>
      </c>
      <c r="AW666" s="46" t="s">
        <v>111</v>
      </c>
      <c r="AX666" s="48" t="s">
        <v>155</v>
      </c>
      <c r="AY666" s="49">
        <v>602.0</v>
      </c>
      <c r="AZ666" s="49">
        <v>834.0</v>
      </c>
      <c r="BA666" s="126">
        <f>BA663*3</f>
        <v>972</v>
      </c>
      <c r="BB666" s="127">
        <v>40.0</v>
      </c>
      <c r="BC666" s="127">
        <v>80.0</v>
      </c>
      <c r="BD666" s="51">
        <v>0.2</v>
      </c>
      <c r="BE666" s="127">
        <f t="shared" si="113"/>
        <v>670.8</v>
      </c>
      <c r="BF666" s="150"/>
      <c r="BG666" s="151">
        <f t="shared" si="114"/>
        <v>989.2</v>
      </c>
      <c r="BH666" s="53">
        <f t="shared" si="52"/>
        <v>757.2</v>
      </c>
      <c r="BI666" s="153">
        <f t="shared" si="115"/>
        <v>0.2949314252</v>
      </c>
      <c r="BJ666" s="47">
        <f t="shared" si="54"/>
        <v>0.2257602862</v>
      </c>
      <c r="BK666" s="55">
        <f t="shared" si="55"/>
        <v>0.51</v>
      </c>
      <c r="BL666" s="56">
        <f t="shared" si="56"/>
        <v>3875</v>
      </c>
      <c r="BM666" s="57">
        <f t="shared" si="57"/>
        <v>0.3029677419</v>
      </c>
      <c r="BN666" s="46">
        <f t="shared" si="58"/>
        <v>48.125</v>
      </c>
      <c r="BO666" s="46">
        <v>25.0</v>
      </c>
      <c r="BP666" s="46">
        <v>7.0</v>
      </c>
      <c r="BQ666" s="47">
        <v>1.25</v>
      </c>
      <c r="BR666" s="46">
        <f t="shared" si="59"/>
        <v>451.25</v>
      </c>
      <c r="BS666" s="46">
        <f t="shared" si="60"/>
        <v>382.75</v>
      </c>
      <c r="BT666" s="46" t="s">
        <v>2590</v>
      </c>
      <c r="BU666" s="296"/>
      <c r="BV666" s="315"/>
      <c r="BW666" s="282"/>
      <c r="BX666" s="283"/>
      <c r="BY666" s="282"/>
      <c r="BZ666" s="282"/>
      <c r="CA666" s="282"/>
      <c r="CB666" s="62"/>
      <c r="CC666" s="59"/>
    </row>
    <row r="667" ht="30.0" customHeight="1">
      <c r="A667" s="37" t="s">
        <v>5339</v>
      </c>
      <c r="B667" s="286" t="s">
        <v>5530</v>
      </c>
      <c r="C667" s="163"/>
      <c r="D667" s="29">
        <f t="shared" si="125"/>
        <v>50</v>
      </c>
      <c r="E667" s="30" t="s">
        <v>5531</v>
      </c>
      <c r="F667" s="279" t="s">
        <v>5532</v>
      </c>
      <c r="G667" s="158" t="s">
        <v>5533</v>
      </c>
      <c r="H667" s="33">
        <v>10250.0</v>
      </c>
      <c r="I667" s="34">
        <v>0.5599999999999999</v>
      </c>
      <c r="J667" s="35">
        <f t="shared" si="112"/>
        <v>4510</v>
      </c>
      <c r="K667" s="22" t="s">
        <v>5534</v>
      </c>
      <c r="L667" s="36" t="s">
        <v>5345</v>
      </c>
      <c r="M667" s="36" t="s">
        <v>5345</v>
      </c>
      <c r="N667" s="37" t="s">
        <v>5090</v>
      </c>
      <c r="O667" s="38">
        <v>3000.0</v>
      </c>
      <c r="P667" s="38">
        <v>450.0</v>
      </c>
      <c r="Q667" s="38">
        <v>300.0</v>
      </c>
      <c r="R667" s="38">
        <v>550.0</v>
      </c>
      <c r="S667" s="280" t="s">
        <v>5535</v>
      </c>
      <c r="T667" s="280" t="s">
        <v>5491</v>
      </c>
      <c r="U667" s="37" t="s">
        <v>5492</v>
      </c>
      <c r="V667" s="37" t="s">
        <v>392</v>
      </c>
      <c r="W667" s="38" t="s">
        <v>3016</v>
      </c>
      <c r="X667" s="38">
        <v>320.0</v>
      </c>
      <c r="Y667" s="40">
        <v>4.0</v>
      </c>
      <c r="Z667" s="40">
        <v>1.45</v>
      </c>
      <c r="AA667" s="37" t="s">
        <v>590</v>
      </c>
      <c r="AB667" s="38" t="s">
        <v>93</v>
      </c>
      <c r="AC667" s="107" t="str">
        <f t="shared" si="126"/>
        <v>https://getfile.dokpub.com/yandex/get/https://disk.yandex.ru/d/1FswC52v2WkBuA/1.jpg, https://getfile.dokpub.com/yandex/get/https://disk.yandex.ru/d/1FswC52v2WkBuA/2.jpg, https://getfile.dokpub.com/yandex/get/https://disk.yandex.ru/d/1FswC52v2WkBuA/3.jpg, https://getfile.dokpub.com/yandex/get/https://disk.yandex.ru/d/1FswC52v2WkBuA/4.jpg, https://getfile.dokpub.com/yandex/get/https://disk.yandex.ru/d/1FswC52v2WkBuA/5.jpg</v>
      </c>
      <c r="AD667" s="38" t="s">
        <v>95</v>
      </c>
      <c r="AE667" s="280" t="s">
        <v>5493</v>
      </c>
      <c r="AF667" s="163"/>
      <c r="AG667" s="38" t="s">
        <v>98</v>
      </c>
      <c r="AH667" s="38" t="s">
        <v>99</v>
      </c>
      <c r="AI667" s="44" t="s">
        <v>100</v>
      </c>
      <c r="AJ667" s="44">
        <v>0.0</v>
      </c>
      <c r="AK667" s="163"/>
      <c r="AL667" s="46" t="s">
        <v>102</v>
      </c>
      <c r="AM667" s="46" t="s">
        <v>103</v>
      </c>
      <c r="AN667" s="46" t="s">
        <v>104</v>
      </c>
      <c r="AO667" s="46" t="s">
        <v>105</v>
      </c>
      <c r="AP667" s="46" t="s">
        <v>106</v>
      </c>
      <c r="AQ667" s="46">
        <f t="shared" si="48"/>
        <v>5125</v>
      </c>
      <c r="AR667" s="47">
        <f t="shared" si="49"/>
        <v>0.5</v>
      </c>
      <c r="AS667" s="46" t="s">
        <v>107</v>
      </c>
      <c r="AT667" s="46" t="s">
        <v>108</v>
      </c>
      <c r="AU667" s="46" t="s">
        <v>109</v>
      </c>
      <c r="AV667" s="46" t="s">
        <v>110</v>
      </c>
      <c r="AW667" s="46" t="s">
        <v>111</v>
      </c>
      <c r="AX667" s="48" t="s">
        <v>155</v>
      </c>
      <c r="AY667" s="49">
        <v>853.0</v>
      </c>
      <c r="AZ667" s="49">
        <v>1178.0</v>
      </c>
      <c r="BA667" s="126">
        <f>BA663*4</f>
        <v>1296</v>
      </c>
      <c r="BB667" s="127">
        <v>40.0</v>
      </c>
      <c r="BC667" s="127">
        <v>80.0</v>
      </c>
      <c r="BD667" s="51">
        <v>0.2</v>
      </c>
      <c r="BE667" s="127">
        <f t="shared" si="113"/>
        <v>902</v>
      </c>
      <c r="BF667" s="150"/>
      <c r="BG667" s="151">
        <f t="shared" si="114"/>
        <v>1339</v>
      </c>
      <c r="BH667" s="53">
        <f t="shared" si="52"/>
        <v>1014</v>
      </c>
      <c r="BI667" s="153">
        <f t="shared" si="115"/>
        <v>0.2968957871</v>
      </c>
      <c r="BJ667" s="47">
        <f t="shared" si="54"/>
        <v>0.2248337029</v>
      </c>
      <c r="BK667" s="55">
        <f t="shared" si="55"/>
        <v>0.5</v>
      </c>
      <c r="BL667" s="56">
        <f t="shared" si="56"/>
        <v>5217</v>
      </c>
      <c r="BM667" s="57">
        <f t="shared" si="57"/>
        <v>0.3027793751</v>
      </c>
      <c r="BN667" s="46">
        <f t="shared" si="58"/>
        <v>74.25</v>
      </c>
      <c r="BO667" s="46">
        <v>25.0</v>
      </c>
      <c r="BP667" s="46">
        <v>7.0</v>
      </c>
      <c r="BQ667" s="47">
        <v>1.25</v>
      </c>
      <c r="BR667" s="46">
        <f t="shared" si="59"/>
        <v>678.75</v>
      </c>
      <c r="BS667" s="46">
        <f t="shared" si="60"/>
        <v>499.25</v>
      </c>
      <c r="BT667" s="46" t="s">
        <v>2597</v>
      </c>
      <c r="BU667" s="296"/>
      <c r="BV667" s="315"/>
      <c r="BW667" s="282"/>
      <c r="BX667" s="283"/>
      <c r="BY667" s="282"/>
      <c r="BZ667" s="282"/>
      <c r="CA667" s="282"/>
      <c r="CB667" s="62"/>
      <c r="CC667" s="59"/>
    </row>
    <row r="668" ht="30.0" customHeight="1">
      <c r="A668" s="37" t="s">
        <v>5339</v>
      </c>
      <c r="B668" s="286" t="s">
        <v>5536</v>
      </c>
      <c r="C668" s="163"/>
      <c r="D668" s="29">
        <f t="shared" si="125"/>
        <v>50</v>
      </c>
      <c r="E668" s="30" t="s">
        <v>5537</v>
      </c>
      <c r="F668" s="279" t="s">
        <v>5538</v>
      </c>
      <c r="G668" s="158" t="s">
        <v>5539</v>
      </c>
      <c r="H668" s="33">
        <v>12500.0</v>
      </c>
      <c r="I668" s="34">
        <v>0.5599999999999999</v>
      </c>
      <c r="J668" s="35">
        <f t="shared" si="112"/>
        <v>5500</v>
      </c>
      <c r="K668" s="22" t="s">
        <v>5540</v>
      </c>
      <c r="L668" s="36" t="s">
        <v>5345</v>
      </c>
      <c r="M668" s="36" t="s">
        <v>5345</v>
      </c>
      <c r="N668" s="37" t="s">
        <v>5090</v>
      </c>
      <c r="O668" s="38">
        <v>3850.0</v>
      </c>
      <c r="P668" s="38">
        <v>500.0</v>
      </c>
      <c r="Q668" s="38">
        <v>300.0</v>
      </c>
      <c r="R668" s="38">
        <v>550.0</v>
      </c>
      <c r="S668" s="280" t="s">
        <v>5541</v>
      </c>
      <c r="T668" s="280" t="s">
        <v>5491</v>
      </c>
      <c r="U668" s="37" t="s">
        <v>5492</v>
      </c>
      <c r="V668" s="37" t="s">
        <v>392</v>
      </c>
      <c r="W668" s="38" t="s">
        <v>3016</v>
      </c>
      <c r="X668" s="38">
        <v>320.0</v>
      </c>
      <c r="Y668" s="40">
        <v>5.0</v>
      </c>
      <c r="Z668" s="40">
        <v>1.45</v>
      </c>
      <c r="AA668" s="37" t="s">
        <v>590</v>
      </c>
      <c r="AB668" s="38" t="s">
        <v>93</v>
      </c>
      <c r="AC668" s="107" t="str">
        <f t="shared" si="126"/>
        <v>https://getfile.dokpub.com/yandex/get/https://disk.yandex.ru/d/Ml5uaREMOaVxXw/1.jpg, https://getfile.dokpub.com/yandex/get/https://disk.yandex.ru/d/Ml5uaREMOaVxXw/2.jpg, https://getfile.dokpub.com/yandex/get/https://disk.yandex.ru/d/Ml5uaREMOaVxXw/3.jpg, https://getfile.dokpub.com/yandex/get/https://disk.yandex.ru/d/Ml5uaREMOaVxXw/4.jpg, https://getfile.dokpub.com/yandex/get/https://disk.yandex.ru/d/Ml5uaREMOaVxXw/5.jpg</v>
      </c>
      <c r="AD668" s="38" t="s">
        <v>95</v>
      </c>
      <c r="AE668" s="280" t="s">
        <v>5493</v>
      </c>
      <c r="AF668" s="163"/>
      <c r="AG668" s="38" t="s">
        <v>98</v>
      </c>
      <c r="AH668" s="38" t="s">
        <v>99</v>
      </c>
      <c r="AI668" s="44" t="s">
        <v>100</v>
      </c>
      <c r="AJ668" s="44">
        <v>0.0</v>
      </c>
      <c r="AK668" s="163"/>
      <c r="AL668" s="46" t="s">
        <v>102</v>
      </c>
      <c r="AM668" s="46" t="s">
        <v>103</v>
      </c>
      <c r="AN668" s="46" t="s">
        <v>104</v>
      </c>
      <c r="AO668" s="46" t="s">
        <v>105</v>
      </c>
      <c r="AP668" s="46" t="s">
        <v>106</v>
      </c>
      <c r="AQ668" s="46">
        <f t="shared" si="48"/>
        <v>6250</v>
      </c>
      <c r="AR668" s="47">
        <f t="shared" si="49"/>
        <v>0.5</v>
      </c>
      <c r="AS668" s="46" t="s">
        <v>107</v>
      </c>
      <c r="AT668" s="46" t="s">
        <v>108</v>
      </c>
      <c r="AU668" s="46" t="s">
        <v>109</v>
      </c>
      <c r="AV668" s="46" t="s">
        <v>110</v>
      </c>
      <c r="AW668" s="46" t="s">
        <v>111</v>
      </c>
      <c r="AX668" s="48" t="s">
        <v>155</v>
      </c>
      <c r="AY668" s="49">
        <v>996.0</v>
      </c>
      <c r="AZ668" s="49">
        <v>1361.0</v>
      </c>
      <c r="BA668" s="126">
        <f>BA663*5</f>
        <v>1620</v>
      </c>
      <c r="BB668" s="127">
        <v>50.0</v>
      </c>
      <c r="BC668" s="127">
        <v>80.0</v>
      </c>
      <c r="BD668" s="51">
        <v>0.2</v>
      </c>
      <c r="BE668" s="127">
        <f t="shared" si="113"/>
        <v>1100</v>
      </c>
      <c r="BF668" s="150"/>
      <c r="BG668" s="151">
        <f t="shared" si="114"/>
        <v>1654</v>
      </c>
      <c r="BH668" s="53">
        <f t="shared" si="52"/>
        <v>1289</v>
      </c>
      <c r="BI668" s="153">
        <f t="shared" si="115"/>
        <v>0.3007272727</v>
      </c>
      <c r="BJ668" s="47">
        <f t="shared" si="54"/>
        <v>0.2343636364</v>
      </c>
      <c r="BK668" s="55">
        <f t="shared" si="55"/>
        <v>0.5</v>
      </c>
      <c r="BL668" s="56">
        <f t="shared" si="56"/>
        <v>6285</v>
      </c>
      <c r="BM668" s="57">
        <f t="shared" si="57"/>
        <v>0.3050119332</v>
      </c>
      <c r="BN668" s="46">
        <f t="shared" si="58"/>
        <v>82.5</v>
      </c>
      <c r="BO668" s="46">
        <v>25.0</v>
      </c>
      <c r="BP668" s="46">
        <v>7.0</v>
      </c>
      <c r="BQ668" s="47">
        <v>1.25</v>
      </c>
      <c r="BR668" s="46">
        <f t="shared" si="59"/>
        <v>748.75</v>
      </c>
      <c r="BS668" s="46">
        <f t="shared" si="60"/>
        <v>612.25</v>
      </c>
      <c r="BT668" s="46" t="s">
        <v>2604</v>
      </c>
      <c r="BU668" s="296"/>
      <c r="BV668" s="315"/>
      <c r="BW668" s="282"/>
      <c r="BX668" s="283"/>
      <c r="BY668" s="282"/>
      <c r="BZ668" s="282"/>
      <c r="CA668" s="282"/>
      <c r="CB668" s="62"/>
      <c r="CC668" s="59"/>
    </row>
    <row r="669" ht="30.0" customHeight="1">
      <c r="A669" s="37" t="s">
        <v>5339</v>
      </c>
      <c r="B669" s="286" t="s">
        <v>5542</v>
      </c>
      <c r="C669" s="163"/>
      <c r="D669" s="29">
        <f t="shared" si="125"/>
        <v>50</v>
      </c>
      <c r="E669" s="30" t="s">
        <v>5543</v>
      </c>
      <c r="F669" s="279" t="s">
        <v>5544</v>
      </c>
      <c r="G669" s="158" t="s">
        <v>5545</v>
      </c>
      <c r="H669" s="33">
        <v>15000.0</v>
      </c>
      <c r="I669" s="34">
        <v>0.5599999999999999</v>
      </c>
      <c r="J669" s="35">
        <f t="shared" si="112"/>
        <v>6600</v>
      </c>
      <c r="K669" s="22" t="s">
        <v>5546</v>
      </c>
      <c r="L669" s="36" t="s">
        <v>5345</v>
      </c>
      <c r="M669" s="36" t="s">
        <v>5345</v>
      </c>
      <c r="N669" s="37" t="s">
        <v>5090</v>
      </c>
      <c r="O669" s="72">
        <v>2850.0</v>
      </c>
      <c r="P669" s="72">
        <v>400.0</v>
      </c>
      <c r="Q669" s="72">
        <v>400.0</v>
      </c>
      <c r="R669" s="72">
        <v>600.0</v>
      </c>
      <c r="S669" s="280" t="s">
        <v>5547</v>
      </c>
      <c r="T669" s="280" t="s">
        <v>5491</v>
      </c>
      <c r="U669" s="37" t="s">
        <v>5492</v>
      </c>
      <c r="V669" s="37" t="s">
        <v>392</v>
      </c>
      <c r="W669" s="38" t="s">
        <v>3016</v>
      </c>
      <c r="X669" s="38">
        <v>320.0</v>
      </c>
      <c r="Y669" s="40">
        <v>6.0</v>
      </c>
      <c r="Z669" s="40">
        <v>1.45</v>
      </c>
      <c r="AA669" s="37" t="s">
        <v>590</v>
      </c>
      <c r="AB669" s="38" t="s">
        <v>93</v>
      </c>
      <c r="AC669" s="107" t="str">
        <f t="shared" si="126"/>
        <v>https://getfile.dokpub.com/yandex/get/https://disk.yandex.ru/d/hj8eoI33fP18_g/1.jpg, https://getfile.dokpub.com/yandex/get/https://disk.yandex.ru/d/hj8eoI33fP18_g/2.jpg, https://getfile.dokpub.com/yandex/get/https://disk.yandex.ru/d/hj8eoI33fP18_g/3.jpg, https://getfile.dokpub.com/yandex/get/https://disk.yandex.ru/d/hj8eoI33fP18_g/4.jpg, https://getfile.dokpub.com/yandex/get/https://disk.yandex.ru/d/hj8eoI33fP18_g/5.jpg</v>
      </c>
      <c r="AD669" s="38" t="s">
        <v>95</v>
      </c>
      <c r="AE669" s="280" t="s">
        <v>5493</v>
      </c>
      <c r="AF669" s="163"/>
      <c r="AG669" s="38" t="s">
        <v>98</v>
      </c>
      <c r="AH669" s="38" t="s">
        <v>99</v>
      </c>
      <c r="AI669" s="44" t="s">
        <v>100</v>
      </c>
      <c r="AJ669" s="44">
        <v>0.0</v>
      </c>
      <c r="AK669" s="163"/>
      <c r="AL669" s="46" t="s">
        <v>102</v>
      </c>
      <c r="AM669" s="46" t="s">
        <v>103</v>
      </c>
      <c r="AN669" s="46" t="s">
        <v>104</v>
      </c>
      <c r="AO669" s="46" t="s">
        <v>105</v>
      </c>
      <c r="AP669" s="46" t="s">
        <v>106</v>
      </c>
      <c r="AQ669" s="46">
        <f t="shared" si="48"/>
        <v>7650</v>
      </c>
      <c r="AR669" s="47">
        <f t="shared" si="49"/>
        <v>0.49</v>
      </c>
      <c r="AS669" s="46" t="s">
        <v>107</v>
      </c>
      <c r="AT669" s="46" t="s">
        <v>108</v>
      </c>
      <c r="AU669" s="46" t="s">
        <v>109</v>
      </c>
      <c r="AV669" s="46" t="s">
        <v>110</v>
      </c>
      <c r="AW669" s="46" t="s">
        <v>111</v>
      </c>
      <c r="AX669" s="48" t="s">
        <v>155</v>
      </c>
      <c r="AY669" s="49">
        <v>1276.0</v>
      </c>
      <c r="AZ669" s="49">
        <v>1750.0</v>
      </c>
      <c r="BA669" s="126">
        <f>BA663*6</f>
        <v>1944</v>
      </c>
      <c r="BB669" s="127">
        <v>50.0</v>
      </c>
      <c r="BC669" s="127">
        <v>80.0</v>
      </c>
      <c r="BD669" s="51">
        <v>0.2</v>
      </c>
      <c r="BE669" s="127">
        <f t="shared" si="113"/>
        <v>1320</v>
      </c>
      <c r="BF669" s="150"/>
      <c r="BG669" s="151">
        <f t="shared" si="114"/>
        <v>1930</v>
      </c>
      <c r="BH669" s="53">
        <f t="shared" si="52"/>
        <v>1456</v>
      </c>
      <c r="BI669" s="153">
        <f t="shared" si="115"/>
        <v>0.2924242424</v>
      </c>
      <c r="BJ669" s="47">
        <f t="shared" si="54"/>
        <v>0.2206060606</v>
      </c>
      <c r="BK669" s="55">
        <f t="shared" si="55"/>
        <v>0.49</v>
      </c>
      <c r="BL669" s="56">
        <f t="shared" si="56"/>
        <v>7677</v>
      </c>
      <c r="BM669" s="57">
        <f t="shared" si="57"/>
        <v>0.3018887586</v>
      </c>
      <c r="BN669" s="46">
        <f t="shared" si="58"/>
        <v>96</v>
      </c>
      <c r="BO669" s="46">
        <v>25.0</v>
      </c>
      <c r="BP669" s="46">
        <v>7.0</v>
      </c>
      <c r="BQ669" s="47">
        <v>1.25</v>
      </c>
      <c r="BR669" s="46">
        <f t="shared" si="59"/>
        <v>862.5</v>
      </c>
      <c r="BS669" s="46">
        <f t="shared" si="60"/>
        <v>887.5</v>
      </c>
      <c r="BT669" s="46" t="s">
        <v>2611</v>
      </c>
      <c r="BU669" s="296"/>
      <c r="BV669" s="315"/>
      <c r="BW669" s="315"/>
      <c r="BX669" s="163"/>
      <c r="BY669" s="315"/>
      <c r="BZ669" s="315"/>
      <c r="CA669" s="315"/>
      <c r="CB669" s="62"/>
      <c r="CC669" s="59"/>
    </row>
    <row r="670" ht="30.0" customHeight="1">
      <c r="A670" s="37" t="s">
        <v>5339</v>
      </c>
      <c r="B670" s="286" t="s">
        <v>5548</v>
      </c>
      <c r="C670" s="163"/>
      <c r="D670" s="29">
        <f t="shared" si="125"/>
        <v>50</v>
      </c>
      <c r="E670" s="30" t="s">
        <v>5549</v>
      </c>
      <c r="F670" s="279" t="s">
        <v>5550</v>
      </c>
      <c r="G670" s="158" t="s">
        <v>5551</v>
      </c>
      <c r="H670" s="33">
        <v>17500.0</v>
      </c>
      <c r="I670" s="34">
        <v>0.5499999999999999</v>
      </c>
      <c r="J670" s="35">
        <f t="shared" si="112"/>
        <v>7875</v>
      </c>
      <c r="K670" s="22" t="s">
        <v>5552</v>
      </c>
      <c r="L670" s="36" t="s">
        <v>5345</v>
      </c>
      <c r="M670" s="36" t="s">
        <v>5345</v>
      </c>
      <c r="N670" s="37" t="s">
        <v>5090</v>
      </c>
      <c r="O670" s="72">
        <v>3325.0</v>
      </c>
      <c r="P670" s="72">
        <v>400.0</v>
      </c>
      <c r="Q670" s="72">
        <v>400.0</v>
      </c>
      <c r="R670" s="72">
        <v>600.0</v>
      </c>
      <c r="S670" s="280" t="s">
        <v>5553</v>
      </c>
      <c r="T670" s="280" t="s">
        <v>5491</v>
      </c>
      <c r="U670" s="37" t="s">
        <v>5492</v>
      </c>
      <c r="V670" s="37" t="s">
        <v>392</v>
      </c>
      <c r="W670" s="38" t="s">
        <v>3016</v>
      </c>
      <c r="X670" s="38">
        <v>320.0</v>
      </c>
      <c r="Y670" s="40">
        <v>7.0</v>
      </c>
      <c r="Z670" s="40">
        <v>1.45</v>
      </c>
      <c r="AA670" s="37" t="s">
        <v>590</v>
      </c>
      <c r="AB670" s="38" t="s">
        <v>93</v>
      </c>
      <c r="AC670" s="107" t="str">
        <f t="shared" si="126"/>
        <v>https://getfile.dokpub.com/yandex/get/https://disk.yandex.ru/d/hgDvqGTjEpRmeQ/1.jpg, https://getfile.dokpub.com/yandex/get/https://disk.yandex.ru/d/hgDvqGTjEpRmeQ/2.jpg, https://getfile.dokpub.com/yandex/get/https://disk.yandex.ru/d/hgDvqGTjEpRmeQ/3.jpg, https://getfile.dokpub.com/yandex/get/https://disk.yandex.ru/d/hgDvqGTjEpRmeQ/4.jpg, https://getfile.dokpub.com/yandex/get/https://disk.yandex.ru/d/hgDvqGTjEpRmeQ/5.jpg</v>
      </c>
      <c r="AD670" s="38" t="s">
        <v>95</v>
      </c>
      <c r="AE670" s="280" t="s">
        <v>5493</v>
      </c>
      <c r="AF670" s="163"/>
      <c r="AG670" s="38" t="s">
        <v>98</v>
      </c>
      <c r="AH670" s="38" t="s">
        <v>99</v>
      </c>
      <c r="AI670" s="44" t="s">
        <v>100</v>
      </c>
      <c r="AJ670" s="44">
        <v>0.0</v>
      </c>
      <c r="AK670" s="163"/>
      <c r="AL670" s="46" t="s">
        <v>102</v>
      </c>
      <c r="AM670" s="46" t="s">
        <v>103</v>
      </c>
      <c r="AN670" s="46" t="s">
        <v>104</v>
      </c>
      <c r="AO670" s="46" t="s">
        <v>105</v>
      </c>
      <c r="AP670" s="46" t="s">
        <v>106</v>
      </c>
      <c r="AQ670" s="46">
        <f t="shared" si="48"/>
        <v>8925</v>
      </c>
      <c r="AR670" s="47">
        <f t="shared" si="49"/>
        <v>0.49</v>
      </c>
      <c r="AS670" s="46" t="s">
        <v>107</v>
      </c>
      <c r="AT670" s="46" t="s">
        <v>108</v>
      </c>
      <c r="AU670" s="46" t="s">
        <v>109</v>
      </c>
      <c r="AV670" s="46" t="s">
        <v>110</v>
      </c>
      <c r="AW670" s="46" t="s">
        <v>111</v>
      </c>
      <c r="AX670" s="48" t="s">
        <v>155</v>
      </c>
      <c r="AY670" s="49">
        <v>1520.0</v>
      </c>
      <c r="AZ670" s="49">
        <v>2104.0</v>
      </c>
      <c r="BA670" s="126">
        <f t="shared" ref="BA670:BA671" si="127">BA663*7</f>
        <v>2268</v>
      </c>
      <c r="BB670" s="127">
        <v>50.0</v>
      </c>
      <c r="BC670" s="127">
        <v>80.0</v>
      </c>
      <c r="BD670" s="51">
        <v>0.2</v>
      </c>
      <c r="BE670" s="127">
        <f t="shared" si="113"/>
        <v>1575</v>
      </c>
      <c r="BF670" s="150"/>
      <c r="BG670" s="151">
        <f t="shared" si="114"/>
        <v>2382</v>
      </c>
      <c r="BH670" s="53">
        <f t="shared" si="52"/>
        <v>1798</v>
      </c>
      <c r="BI670" s="153">
        <f t="shared" si="115"/>
        <v>0.3024761905</v>
      </c>
      <c r="BJ670" s="47">
        <f t="shared" si="54"/>
        <v>0.2283174603</v>
      </c>
      <c r="BK670" s="55">
        <f t="shared" si="55"/>
        <v>0.49</v>
      </c>
      <c r="BL670" s="56">
        <f t="shared" si="56"/>
        <v>9070</v>
      </c>
      <c r="BM670" s="57">
        <f t="shared" si="57"/>
        <v>0.3036383682</v>
      </c>
      <c r="BN670" s="46">
        <f t="shared" si="58"/>
        <v>96</v>
      </c>
      <c r="BO670" s="46">
        <v>25.0</v>
      </c>
      <c r="BP670" s="46">
        <v>7.0</v>
      </c>
      <c r="BQ670" s="47">
        <v>1.25</v>
      </c>
      <c r="BR670" s="46">
        <f t="shared" si="59"/>
        <v>862.5</v>
      </c>
      <c r="BS670" s="46">
        <f t="shared" si="60"/>
        <v>1241.5</v>
      </c>
      <c r="BT670" s="46" t="s">
        <v>2618</v>
      </c>
      <c r="BU670" s="296"/>
      <c r="BV670" s="315"/>
      <c r="BW670" s="315"/>
      <c r="BX670" s="163"/>
      <c r="BY670" s="315"/>
      <c r="BZ670" s="315"/>
      <c r="CA670" s="315"/>
      <c r="CB670" s="62"/>
      <c r="CC670" s="59"/>
    </row>
    <row r="671" ht="30.0" customHeight="1">
      <c r="A671" s="37" t="s">
        <v>5339</v>
      </c>
      <c r="B671" s="209" t="s">
        <v>5554</v>
      </c>
      <c r="C671" s="316"/>
      <c r="D671" s="96">
        <f>IF(C671="",1,0)</f>
        <v>1</v>
      </c>
      <c r="E671" s="97" t="s">
        <v>5555</v>
      </c>
      <c r="F671" s="279" t="s">
        <v>5556</v>
      </c>
      <c r="G671" s="158" t="s">
        <v>5557</v>
      </c>
      <c r="H671" s="33">
        <v>27300.0</v>
      </c>
      <c r="I671" s="34">
        <v>0.63</v>
      </c>
      <c r="J671" s="35">
        <f t="shared" si="112"/>
        <v>10101</v>
      </c>
      <c r="K671" s="22" t="s">
        <v>5558</v>
      </c>
      <c r="L671" s="36" t="s">
        <v>5345</v>
      </c>
      <c r="M671" s="36" t="s">
        <v>5345</v>
      </c>
      <c r="N671" s="37" t="s">
        <v>5090</v>
      </c>
      <c r="O671" s="72">
        <v>4750.0</v>
      </c>
      <c r="P671" s="72">
        <v>400.0</v>
      </c>
      <c r="Q671" s="72">
        <v>400.0</v>
      </c>
      <c r="R671" s="72">
        <v>600.0</v>
      </c>
      <c r="S671" s="280" t="s">
        <v>5559</v>
      </c>
      <c r="T671" s="241" t="s">
        <v>5491</v>
      </c>
      <c r="U671" s="37" t="s">
        <v>5492</v>
      </c>
      <c r="V671" s="37" t="s">
        <v>392</v>
      </c>
      <c r="W671" s="38" t="s">
        <v>3016</v>
      </c>
      <c r="X671" s="38">
        <v>320.0</v>
      </c>
      <c r="Y671" s="40">
        <v>10.0</v>
      </c>
      <c r="Z671" s="40">
        <v>1.45</v>
      </c>
      <c r="AA671" s="37" t="s">
        <v>590</v>
      </c>
      <c r="AB671" s="38" t="s">
        <v>93</v>
      </c>
      <c r="AC671" s="107" t="str">
        <f t="shared" si="126"/>
        <v>https://getfile.dokpub.com/yandex/get/https://disk.yandex.ru/d/ExZ5J-noHCjMSg/1.jpg, https://getfile.dokpub.com/yandex/get/https://disk.yandex.ru/d/ExZ5J-noHCjMSg/2.jpg, https://getfile.dokpub.com/yandex/get/https://disk.yandex.ru/d/ExZ5J-noHCjMSg/3.jpg, https://getfile.dokpub.com/yandex/get/https://disk.yandex.ru/d/ExZ5J-noHCjMSg/4.jpg, https://getfile.dokpub.com/yandex/get/https://disk.yandex.ru/d/ExZ5J-noHCjMSg/5.jpg</v>
      </c>
      <c r="AD671" s="38" t="s">
        <v>95</v>
      </c>
      <c r="AE671" s="280" t="s">
        <v>5493</v>
      </c>
      <c r="AF671" s="163"/>
      <c r="AG671" s="38" t="s">
        <v>98</v>
      </c>
      <c r="AH671" s="38" t="s">
        <v>99</v>
      </c>
      <c r="AI671" s="44" t="s">
        <v>100</v>
      </c>
      <c r="AJ671" s="44">
        <v>0.0</v>
      </c>
      <c r="AK671" s="163"/>
      <c r="AL671" s="46" t="s">
        <v>5337</v>
      </c>
      <c r="AM671" s="46" t="s">
        <v>103</v>
      </c>
      <c r="AN671" s="46" t="s">
        <v>104</v>
      </c>
      <c r="AO671" s="46" t="s">
        <v>105</v>
      </c>
      <c r="AP671" s="46" t="s">
        <v>106</v>
      </c>
      <c r="AQ671" s="46">
        <f t="shared" si="48"/>
        <v>12558</v>
      </c>
      <c r="AR671" s="47">
        <f t="shared" si="49"/>
        <v>0.54</v>
      </c>
      <c r="AS671" s="46" t="s">
        <v>107</v>
      </c>
      <c r="AT671" s="46" t="s">
        <v>108</v>
      </c>
      <c r="AU671" s="46" t="s">
        <v>109</v>
      </c>
      <c r="AV671" s="46" t="s">
        <v>110</v>
      </c>
      <c r="AW671" s="46" t="s">
        <v>111</v>
      </c>
      <c r="AX671" s="48" t="s">
        <v>155</v>
      </c>
      <c r="AY671" s="49">
        <v>1520.0</v>
      </c>
      <c r="AZ671" s="49">
        <v>3000.0</v>
      </c>
      <c r="BA671" s="126">
        <f t="shared" si="127"/>
        <v>3402</v>
      </c>
      <c r="BB671" s="127">
        <v>50.0</v>
      </c>
      <c r="BC671" s="127">
        <v>80.0</v>
      </c>
      <c r="BD671" s="51">
        <v>0.2</v>
      </c>
      <c r="BE671" s="127">
        <f t="shared" si="113"/>
        <v>2020.2</v>
      </c>
      <c r="BF671" s="150"/>
      <c r="BG671" s="151">
        <f t="shared" si="114"/>
        <v>3028.8</v>
      </c>
      <c r="BH671" s="53">
        <f t="shared" si="52"/>
        <v>1548.8</v>
      </c>
      <c r="BI671" s="153">
        <f t="shared" si="115"/>
        <v>0.2998514999</v>
      </c>
      <c r="BJ671" s="47">
        <f t="shared" si="54"/>
        <v>0.1533313533</v>
      </c>
      <c r="BK671" s="55">
        <f t="shared" si="55"/>
        <v>0.54</v>
      </c>
      <c r="BL671" s="56">
        <f t="shared" si="56"/>
        <v>12764</v>
      </c>
      <c r="BM671" s="57">
        <f t="shared" si="57"/>
        <v>0.2882481981</v>
      </c>
      <c r="BN671" s="46">
        <f t="shared" si="58"/>
        <v>96</v>
      </c>
      <c r="BO671" s="46">
        <v>25.0</v>
      </c>
      <c r="BP671" s="46">
        <v>7.0</v>
      </c>
      <c r="BQ671" s="47">
        <v>1.25</v>
      </c>
      <c r="BR671" s="46">
        <f t="shared" si="59"/>
        <v>862.5</v>
      </c>
      <c r="BS671" s="46">
        <f t="shared" si="60"/>
        <v>2137.5</v>
      </c>
      <c r="BT671" s="46" t="s">
        <v>3090</v>
      </c>
      <c r="BU671" s="296"/>
      <c r="BV671" s="315"/>
      <c r="BW671" s="315"/>
      <c r="BX671" s="163"/>
      <c r="BY671" s="315"/>
      <c r="BZ671" s="315"/>
      <c r="CA671" s="315"/>
      <c r="CB671" s="62"/>
      <c r="CC671" s="59"/>
    </row>
    <row r="672" ht="30.0" customHeight="1">
      <c r="A672" s="37" t="s">
        <v>5339</v>
      </c>
      <c r="B672" s="317" t="s">
        <v>5560</v>
      </c>
      <c r="C672" s="163"/>
      <c r="D672" s="29">
        <f t="shared" ref="D672:D682" si="128">IF(C672="",50,0)</f>
        <v>50</v>
      </c>
      <c r="E672" s="30" t="s">
        <v>5561</v>
      </c>
      <c r="F672" s="279" t="s">
        <v>5562</v>
      </c>
      <c r="G672" s="158" t="s">
        <v>5563</v>
      </c>
      <c r="H672" s="33">
        <v>750.0</v>
      </c>
      <c r="I672" s="34">
        <v>0.58</v>
      </c>
      <c r="J672" s="35">
        <f t="shared" si="112"/>
        <v>315</v>
      </c>
      <c r="K672" s="22" t="s">
        <v>5564</v>
      </c>
      <c r="L672" s="36" t="s">
        <v>5345</v>
      </c>
      <c r="M672" s="36" t="s">
        <v>5345</v>
      </c>
      <c r="N672" s="37" t="s">
        <v>5090</v>
      </c>
      <c r="O672" s="38">
        <v>150.0</v>
      </c>
      <c r="P672" s="38">
        <v>210.0</v>
      </c>
      <c r="Q672" s="38">
        <v>55.0</v>
      </c>
      <c r="R672" s="38">
        <v>100.0</v>
      </c>
      <c r="S672" s="241" t="s">
        <v>5565</v>
      </c>
      <c r="T672" s="280" t="s">
        <v>5566</v>
      </c>
      <c r="U672" s="37" t="s">
        <v>5567</v>
      </c>
      <c r="V672" s="37" t="s">
        <v>298</v>
      </c>
      <c r="W672" s="38" t="s">
        <v>3016</v>
      </c>
      <c r="X672" s="38">
        <v>320.0</v>
      </c>
      <c r="Y672" s="40" t="s">
        <v>91</v>
      </c>
      <c r="Z672" s="40" t="s">
        <v>1940</v>
      </c>
      <c r="AA672" s="37" t="s">
        <v>590</v>
      </c>
      <c r="AB672" s="38" t="s">
        <v>93</v>
      </c>
      <c r="AC672" s="107" t="str">
        <f t="shared" si="126"/>
        <v>https://getfile.dokpub.com/yandex/get/https://disk.yandex.ru/d/4ruH01wUG-Sk0Q/1.jpg, https://getfile.dokpub.com/yandex/get/https://disk.yandex.ru/d/4ruH01wUG-Sk0Q/2.jpg, https://getfile.dokpub.com/yandex/get/https://disk.yandex.ru/d/4ruH01wUG-Sk0Q/3.jpg, https://getfile.dokpub.com/yandex/get/https://disk.yandex.ru/d/4ruH01wUG-Sk0Q/4.jpg, https://getfile.dokpub.com/yandex/get/https://disk.yandex.ru/d/4ruH01wUG-Sk0Q/5.jpg</v>
      </c>
      <c r="AD672" s="38" t="s">
        <v>95</v>
      </c>
      <c r="AE672" s="280" t="s">
        <v>5568</v>
      </c>
      <c r="AF672" s="163"/>
      <c r="AG672" s="38" t="s">
        <v>98</v>
      </c>
      <c r="AH672" s="38" t="s">
        <v>99</v>
      </c>
      <c r="AI672" s="44" t="s">
        <v>100</v>
      </c>
      <c r="AJ672" s="44">
        <v>0.0</v>
      </c>
      <c r="AK672" s="163"/>
      <c r="AL672" s="46" t="s">
        <v>102</v>
      </c>
      <c r="AM672" s="46" t="s">
        <v>103</v>
      </c>
      <c r="AN672" s="46" t="s">
        <v>104</v>
      </c>
      <c r="AO672" s="46" t="s">
        <v>105</v>
      </c>
      <c r="AP672" s="46" t="s">
        <v>106</v>
      </c>
      <c r="AQ672" s="46">
        <f t="shared" si="48"/>
        <v>405</v>
      </c>
      <c r="AR672" s="47">
        <f t="shared" si="49"/>
        <v>0.46</v>
      </c>
      <c r="AS672" s="46" t="s">
        <v>107</v>
      </c>
      <c r="AT672" s="46" t="s">
        <v>108</v>
      </c>
      <c r="AU672" s="46" t="s">
        <v>109</v>
      </c>
      <c r="AV672" s="46" t="s">
        <v>110</v>
      </c>
      <c r="AW672" s="46" t="s">
        <v>111</v>
      </c>
      <c r="AX672" s="48" t="s">
        <v>155</v>
      </c>
      <c r="AY672" s="49">
        <v>81.0</v>
      </c>
      <c r="AZ672" s="49">
        <v>137.0</v>
      </c>
      <c r="BA672" s="257">
        <v>55.0</v>
      </c>
      <c r="BB672" s="123">
        <v>10.0</v>
      </c>
      <c r="BC672" s="123">
        <v>10.0</v>
      </c>
      <c r="BD672" s="51">
        <v>0.2</v>
      </c>
      <c r="BE672" s="123">
        <f t="shared" si="113"/>
        <v>63</v>
      </c>
      <c r="BF672" s="147"/>
      <c r="BG672" s="148">
        <f t="shared" si="114"/>
        <v>96</v>
      </c>
      <c r="BH672" s="53">
        <f t="shared" si="52"/>
        <v>40</v>
      </c>
      <c r="BI672" s="222">
        <f t="shared" si="115"/>
        <v>0.3047619048</v>
      </c>
      <c r="BJ672" s="47">
        <f t="shared" si="54"/>
        <v>0.126984127</v>
      </c>
      <c r="BK672" s="55">
        <f t="shared" si="55"/>
        <v>0.46</v>
      </c>
      <c r="BL672" s="56">
        <f t="shared" si="56"/>
        <v>410</v>
      </c>
      <c r="BM672" s="57">
        <f t="shared" si="57"/>
        <v>0.2829268293</v>
      </c>
      <c r="BN672" s="46">
        <f t="shared" si="58"/>
        <v>1.155</v>
      </c>
      <c r="BO672" s="46">
        <v>25.0</v>
      </c>
      <c r="BP672" s="46">
        <v>7.0</v>
      </c>
      <c r="BQ672" s="47">
        <v>1.25</v>
      </c>
      <c r="BR672" s="46">
        <f t="shared" si="59"/>
        <v>40</v>
      </c>
      <c r="BS672" s="46">
        <f t="shared" si="60"/>
        <v>97</v>
      </c>
      <c r="BT672" s="46" t="s">
        <v>2538</v>
      </c>
      <c r="BU672" s="296"/>
      <c r="BV672" s="315"/>
      <c r="BW672" s="315"/>
      <c r="BX672" s="163"/>
      <c r="BY672" s="315"/>
      <c r="BZ672" s="315"/>
      <c r="CA672" s="315"/>
      <c r="CB672" s="62"/>
      <c r="CC672" s="59"/>
    </row>
    <row r="673" ht="30.0" customHeight="1">
      <c r="A673" s="37" t="s">
        <v>5339</v>
      </c>
      <c r="B673" s="317" t="s">
        <v>5569</v>
      </c>
      <c r="C673" s="163"/>
      <c r="D673" s="29">
        <f t="shared" si="128"/>
        <v>50</v>
      </c>
      <c r="E673" s="30" t="s">
        <v>5570</v>
      </c>
      <c r="F673" s="279" t="s">
        <v>5571</v>
      </c>
      <c r="G673" s="158" t="s">
        <v>5572</v>
      </c>
      <c r="H673" s="33">
        <v>1200.0</v>
      </c>
      <c r="I673" s="34">
        <v>0.6299999999999999</v>
      </c>
      <c r="J673" s="35">
        <f t="shared" si="112"/>
        <v>444</v>
      </c>
      <c r="K673" s="22" t="s">
        <v>5573</v>
      </c>
      <c r="L673" s="36" t="s">
        <v>5345</v>
      </c>
      <c r="M673" s="36" t="s">
        <v>5345</v>
      </c>
      <c r="N673" s="37" t="s">
        <v>5090</v>
      </c>
      <c r="O673" s="38">
        <v>210.0</v>
      </c>
      <c r="P673" s="38">
        <v>140.0</v>
      </c>
      <c r="Q673" s="38">
        <v>90.0</v>
      </c>
      <c r="R673" s="38">
        <v>165.0</v>
      </c>
      <c r="S673" s="280" t="s">
        <v>5574</v>
      </c>
      <c r="T673" s="280" t="s">
        <v>5566</v>
      </c>
      <c r="U673" s="37" t="s">
        <v>5567</v>
      </c>
      <c r="V673" s="37" t="s">
        <v>298</v>
      </c>
      <c r="W673" s="38" t="s">
        <v>3016</v>
      </c>
      <c r="X673" s="38">
        <v>320.0</v>
      </c>
      <c r="Y673" s="40" t="s">
        <v>91</v>
      </c>
      <c r="Z673" s="38" t="s">
        <v>1952</v>
      </c>
      <c r="AA673" s="37" t="s">
        <v>590</v>
      </c>
      <c r="AB673" s="38" t="s">
        <v>93</v>
      </c>
      <c r="AC673" s="107" t="str">
        <f t="shared" si="126"/>
        <v>https://getfile.dokpub.com/yandex/get/https://disk.yandex.ru/d/Kp6zHGpbVqorYQ/1.jpg, https://getfile.dokpub.com/yandex/get/https://disk.yandex.ru/d/Kp6zHGpbVqorYQ/2.jpg, https://getfile.dokpub.com/yandex/get/https://disk.yandex.ru/d/Kp6zHGpbVqorYQ/3.jpg, https://getfile.dokpub.com/yandex/get/https://disk.yandex.ru/d/Kp6zHGpbVqorYQ/4.jpg, https://getfile.dokpub.com/yandex/get/https://disk.yandex.ru/d/Kp6zHGpbVqorYQ/5.jpg</v>
      </c>
      <c r="AD673" s="38" t="s">
        <v>95</v>
      </c>
      <c r="AE673" s="280" t="s">
        <v>5568</v>
      </c>
      <c r="AF673" s="163"/>
      <c r="AG673" s="38" t="s">
        <v>98</v>
      </c>
      <c r="AH673" s="38" t="s">
        <v>99</v>
      </c>
      <c r="AI673" s="44" t="s">
        <v>100</v>
      </c>
      <c r="AJ673" s="44">
        <v>0.0</v>
      </c>
      <c r="AK673" s="163"/>
      <c r="AL673" s="46" t="s">
        <v>102</v>
      </c>
      <c r="AM673" s="46" t="s">
        <v>103</v>
      </c>
      <c r="AN673" s="46" t="s">
        <v>104</v>
      </c>
      <c r="AO673" s="46" t="s">
        <v>105</v>
      </c>
      <c r="AP673" s="46" t="s">
        <v>106</v>
      </c>
      <c r="AQ673" s="46">
        <f t="shared" si="48"/>
        <v>552</v>
      </c>
      <c r="AR673" s="47">
        <f t="shared" si="49"/>
        <v>0.54</v>
      </c>
      <c r="AS673" s="46" t="s">
        <v>107</v>
      </c>
      <c r="AT673" s="46" t="s">
        <v>108</v>
      </c>
      <c r="AU673" s="46" t="s">
        <v>109</v>
      </c>
      <c r="AV673" s="46" t="s">
        <v>110</v>
      </c>
      <c r="AW673" s="46" t="s">
        <v>111</v>
      </c>
      <c r="AX673" s="48" t="s">
        <v>155</v>
      </c>
      <c r="AY673" s="49">
        <v>94.0</v>
      </c>
      <c r="AZ673" s="49">
        <v>153.0</v>
      </c>
      <c r="BA673" s="126">
        <f>BA672*2</f>
        <v>110</v>
      </c>
      <c r="BB673" s="127">
        <v>10.0</v>
      </c>
      <c r="BC673" s="127">
        <v>10.0</v>
      </c>
      <c r="BD673" s="51">
        <v>0.2</v>
      </c>
      <c r="BE673" s="127">
        <f t="shared" si="113"/>
        <v>88.8</v>
      </c>
      <c r="BF673" s="150"/>
      <c r="BG673" s="151">
        <f t="shared" si="114"/>
        <v>131.2</v>
      </c>
      <c r="BH673" s="53">
        <f t="shared" si="52"/>
        <v>72.2</v>
      </c>
      <c r="BI673" s="153">
        <f t="shared" si="115"/>
        <v>0.2954954955</v>
      </c>
      <c r="BJ673" s="47">
        <f t="shared" si="54"/>
        <v>0.1626126126</v>
      </c>
      <c r="BK673" s="55">
        <f t="shared" si="55"/>
        <v>0.54</v>
      </c>
      <c r="BL673" s="56">
        <f t="shared" si="56"/>
        <v>554</v>
      </c>
      <c r="BM673" s="57">
        <f t="shared" si="57"/>
        <v>0.2891696751</v>
      </c>
      <c r="BN673" s="46">
        <f t="shared" si="58"/>
        <v>2.079</v>
      </c>
      <c r="BO673" s="46">
        <v>25.0</v>
      </c>
      <c r="BP673" s="46">
        <v>7.0</v>
      </c>
      <c r="BQ673" s="47">
        <v>1.25</v>
      </c>
      <c r="BR673" s="46">
        <f t="shared" si="59"/>
        <v>48.75</v>
      </c>
      <c r="BS673" s="46">
        <f t="shared" si="60"/>
        <v>104.25</v>
      </c>
      <c r="BT673" s="46" t="s">
        <v>2547</v>
      </c>
      <c r="BU673" s="296"/>
      <c r="BV673" s="315"/>
      <c r="BW673" s="315"/>
      <c r="BX673" s="163"/>
      <c r="BY673" s="315"/>
      <c r="BZ673" s="315"/>
      <c r="CA673" s="315"/>
      <c r="CB673" s="62"/>
      <c r="CC673" s="59"/>
    </row>
    <row r="674" ht="30.0" customHeight="1">
      <c r="A674" s="37" t="s">
        <v>5339</v>
      </c>
      <c r="B674" s="317" t="s">
        <v>5575</v>
      </c>
      <c r="C674" s="163"/>
      <c r="D674" s="29">
        <f t="shared" si="128"/>
        <v>50</v>
      </c>
      <c r="E674" s="30" t="s">
        <v>5576</v>
      </c>
      <c r="F674" s="279" t="s">
        <v>5577</v>
      </c>
      <c r="G674" s="158" t="s">
        <v>5578</v>
      </c>
      <c r="H674" s="33">
        <v>1550.0</v>
      </c>
      <c r="I674" s="34">
        <v>0.59</v>
      </c>
      <c r="J674" s="35">
        <f t="shared" si="112"/>
        <v>636</v>
      </c>
      <c r="K674" s="22" t="s">
        <v>5579</v>
      </c>
      <c r="L674" s="36" t="s">
        <v>5345</v>
      </c>
      <c r="M674" s="36" t="s">
        <v>5345</v>
      </c>
      <c r="N674" s="37" t="s">
        <v>5090</v>
      </c>
      <c r="O674" s="38">
        <v>230.0</v>
      </c>
      <c r="P674" s="38">
        <v>220.0</v>
      </c>
      <c r="Q674" s="38">
        <v>110.0</v>
      </c>
      <c r="R674" s="38">
        <v>230.0</v>
      </c>
      <c r="S674" s="280" t="s">
        <v>5580</v>
      </c>
      <c r="T674" s="280" t="s">
        <v>5566</v>
      </c>
      <c r="U674" s="37" t="s">
        <v>5567</v>
      </c>
      <c r="V674" s="37" t="s">
        <v>298</v>
      </c>
      <c r="W674" s="38" t="s">
        <v>3016</v>
      </c>
      <c r="X674" s="38">
        <v>320.0</v>
      </c>
      <c r="Y674" s="40" t="s">
        <v>91</v>
      </c>
      <c r="Z674" s="40">
        <v>1.45</v>
      </c>
      <c r="AA674" s="37" t="s">
        <v>590</v>
      </c>
      <c r="AB674" s="38" t="s">
        <v>93</v>
      </c>
      <c r="AC674" s="107" t="str">
        <f t="shared" si="126"/>
        <v>https://getfile.dokpub.com/yandex/get/https://disk.yandex.ru/d/vVNEEkkGdybSNg/1.jpg, https://getfile.dokpub.com/yandex/get/https://disk.yandex.ru/d/vVNEEkkGdybSNg/2.jpg, https://getfile.dokpub.com/yandex/get/https://disk.yandex.ru/d/vVNEEkkGdybSNg/3.jpg, https://getfile.dokpub.com/yandex/get/https://disk.yandex.ru/d/vVNEEkkGdybSNg/4.jpg, https://getfile.dokpub.com/yandex/get/https://disk.yandex.ru/d/vVNEEkkGdybSNg/5.jpg</v>
      </c>
      <c r="AD674" s="38" t="s">
        <v>95</v>
      </c>
      <c r="AE674" s="280" t="s">
        <v>5568</v>
      </c>
      <c r="AF674" s="163"/>
      <c r="AG674" s="38" t="s">
        <v>98</v>
      </c>
      <c r="AH674" s="38" t="s">
        <v>99</v>
      </c>
      <c r="AI674" s="44" t="s">
        <v>100</v>
      </c>
      <c r="AJ674" s="44">
        <v>0.0</v>
      </c>
      <c r="AK674" s="163"/>
      <c r="AL674" s="46" t="s">
        <v>102</v>
      </c>
      <c r="AM674" s="46" t="s">
        <v>103</v>
      </c>
      <c r="AN674" s="46" t="s">
        <v>104</v>
      </c>
      <c r="AO674" s="46" t="s">
        <v>105</v>
      </c>
      <c r="AP674" s="46" t="s">
        <v>106</v>
      </c>
      <c r="AQ674" s="46">
        <f t="shared" si="48"/>
        <v>744</v>
      </c>
      <c r="AR674" s="47">
        <f t="shared" si="49"/>
        <v>0.52</v>
      </c>
      <c r="AS674" s="46" t="s">
        <v>107</v>
      </c>
      <c r="AT674" s="46" t="s">
        <v>108</v>
      </c>
      <c r="AU674" s="46" t="s">
        <v>109</v>
      </c>
      <c r="AV674" s="46" t="s">
        <v>110</v>
      </c>
      <c r="AW674" s="46" t="s">
        <v>111</v>
      </c>
      <c r="AX674" s="48" t="s">
        <v>155</v>
      </c>
      <c r="AY674" s="49">
        <v>118.0</v>
      </c>
      <c r="AZ674" s="49">
        <v>182.0</v>
      </c>
      <c r="BA674" s="126">
        <f>BA672*3</f>
        <v>165</v>
      </c>
      <c r="BB674" s="127">
        <v>15.0</v>
      </c>
      <c r="BC674" s="127">
        <v>15.0</v>
      </c>
      <c r="BD674" s="51">
        <v>0.2</v>
      </c>
      <c r="BE674" s="127">
        <f t="shared" si="113"/>
        <v>127.2</v>
      </c>
      <c r="BF674" s="150"/>
      <c r="BG674" s="151">
        <f t="shared" si="114"/>
        <v>195.8</v>
      </c>
      <c r="BH674" s="53">
        <f t="shared" si="52"/>
        <v>131.8</v>
      </c>
      <c r="BI674" s="153">
        <f t="shared" si="115"/>
        <v>0.3078616352</v>
      </c>
      <c r="BJ674" s="47">
        <f t="shared" si="54"/>
        <v>0.2072327044</v>
      </c>
      <c r="BK674" s="55">
        <f t="shared" si="55"/>
        <v>0.52</v>
      </c>
      <c r="BL674" s="56">
        <f t="shared" si="56"/>
        <v>752</v>
      </c>
      <c r="BM674" s="57">
        <f t="shared" si="57"/>
        <v>0.2986702128</v>
      </c>
      <c r="BN674" s="46">
        <f t="shared" si="58"/>
        <v>5.566</v>
      </c>
      <c r="BO674" s="46">
        <v>25.0</v>
      </c>
      <c r="BP674" s="46">
        <v>7.0</v>
      </c>
      <c r="BQ674" s="47">
        <v>1.25</v>
      </c>
      <c r="BR674" s="46">
        <f t="shared" si="59"/>
        <v>75</v>
      </c>
      <c r="BS674" s="46">
        <f t="shared" si="60"/>
        <v>107</v>
      </c>
      <c r="BT674" s="46" t="s">
        <v>2556</v>
      </c>
      <c r="BU674" s="296"/>
      <c r="BV674" s="315"/>
      <c r="BW674" s="315"/>
      <c r="BX674" s="163"/>
      <c r="BY674" s="315"/>
      <c r="BZ674" s="315"/>
      <c r="CA674" s="315"/>
      <c r="CB674" s="62"/>
      <c r="CC674" s="59"/>
    </row>
    <row r="675" ht="30.0" customHeight="1">
      <c r="A675" s="37" t="s">
        <v>5339</v>
      </c>
      <c r="B675" s="317" t="s">
        <v>5581</v>
      </c>
      <c r="C675" s="163"/>
      <c r="D675" s="29">
        <f t="shared" si="128"/>
        <v>50</v>
      </c>
      <c r="E675" s="30" t="s">
        <v>5582</v>
      </c>
      <c r="F675" s="279" t="s">
        <v>5583</v>
      </c>
      <c r="G675" s="158" t="s">
        <v>5584</v>
      </c>
      <c r="H675" s="33">
        <v>2630.0</v>
      </c>
      <c r="I675" s="34">
        <v>0.57</v>
      </c>
      <c r="J675" s="35">
        <f t="shared" si="112"/>
        <v>1131</v>
      </c>
      <c r="K675" s="22" t="s">
        <v>5585</v>
      </c>
      <c r="L675" s="36" t="s">
        <v>5345</v>
      </c>
      <c r="M675" s="36" t="s">
        <v>5345</v>
      </c>
      <c r="N675" s="37" t="s">
        <v>5090</v>
      </c>
      <c r="O675" s="38">
        <v>450.0</v>
      </c>
      <c r="P675" s="38">
        <v>220.0</v>
      </c>
      <c r="Q675" s="38">
        <v>210.0</v>
      </c>
      <c r="R675" s="38">
        <v>240.0</v>
      </c>
      <c r="S675" s="280" t="s">
        <v>5586</v>
      </c>
      <c r="T675" s="280" t="s">
        <v>5566</v>
      </c>
      <c r="U675" s="37" t="s">
        <v>5567</v>
      </c>
      <c r="V675" s="37" t="s">
        <v>298</v>
      </c>
      <c r="W675" s="38" t="s">
        <v>3016</v>
      </c>
      <c r="X675" s="38">
        <v>320.0</v>
      </c>
      <c r="Y675" s="40">
        <v>1.0</v>
      </c>
      <c r="Z675" s="40">
        <v>1.45</v>
      </c>
      <c r="AA675" s="37" t="s">
        <v>590</v>
      </c>
      <c r="AB675" s="38" t="s">
        <v>93</v>
      </c>
      <c r="AC675" s="107" t="str">
        <f t="shared" si="126"/>
        <v>https://getfile.dokpub.com/yandex/get/https://disk.yandex.ru/d/jZs9e8pRmknqpQ/1.jpg, https://getfile.dokpub.com/yandex/get/https://disk.yandex.ru/d/jZs9e8pRmknqpQ/2.jpg, https://getfile.dokpub.com/yandex/get/https://disk.yandex.ru/d/jZs9e8pRmknqpQ/3.jpg, https://getfile.dokpub.com/yandex/get/https://disk.yandex.ru/d/jZs9e8pRmknqpQ/4.jpg, https://getfile.dokpub.com/yandex/get/https://disk.yandex.ru/d/jZs9e8pRmknqpQ/5.jpg</v>
      </c>
      <c r="AD675" s="38" t="s">
        <v>95</v>
      </c>
      <c r="AE675" s="280" t="s">
        <v>5568</v>
      </c>
      <c r="AF675" s="163"/>
      <c r="AG675" s="38" t="s">
        <v>98</v>
      </c>
      <c r="AH675" s="38" t="s">
        <v>99</v>
      </c>
      <c r="AI675" s="44" t="s">
        <v>100</v>
      </c>
      <c r="AJ675" s="44">
        <v>0.0</v>
      </c>
      <c r="AK675" s="163"/>
      <c r="AL675" s="46" t="s">
        <v>102</v>
      </c>
      <c r="AM675" s="46" t="s">
        <v>103</v>
      </c>
      <c r="AN675" s="46" t="s">
        <v>104</v>
      </c>
      <c r="AO675" s="46" t="s">
        <v>105</v>
      </c>
      <c r="AP675" s="46" t="s">
        <v>106</v>
      </c>
      <c r="AQ675" s="46">
        <f t="shared" si="48"/>
        <v>1315</v>
      </c>
      <c r="AR675" s="47">
        <f t="shared" si="49"/>
        <v>0.5</v>
      </c>
      <c r="AS675" s="46" t="s">
        <v>107</v>
      </c>
      <c r="AT675" s="46" t="s">
        <v>108</v>
      </c>
      <c r="AU675" s="46" t="s">
        <v>109</v>
      </c>
      <c r="AV675" s="46" t="s">
        <v>110</v>
      </c>
      <c r="AW675" s="46" t="s">
        <v>111</v>
      </c>
      <c r="AX675" s="48" t="s">
        <v>155</v>
      </c>
      <c r="AY675" s="49">
        <v>198.0</v>
      </c>
      <c r="AZ675" s="49">
        <v>287.0</v>
      </c>
      <c r="BA675" s="126">
        <f>BA674*2</f>
        <v>330</v>
      </c>
      <c r="BB675" s="127">
        <v>20.0</v>
      </c>
      <c r="BC675" s="127">
        <v>20.0</v>
      </c>
      <c r="BD675" s="51">
        <v>0.2</v>
      </c>
      <c r="BE675" s="127">
        <f t="shared" si="113"/>
        <v>226.2</v>
      </c>
      <c r="BF675" s="150"/>
      <c r="BG675" s="151">
        <f t="shared" si="114"/>
        <v>336.8</v>
      </c>
      <c r="BH675" s="53">
        <f t="shared" si="52"/>
        <v>247.8</v>
      </c>
      <c r="BI675" s="153">
        <f t="shared" si="115"/>
        <v>0.2977895668</v>
      </c>
      <c r="BJ675" s="47">
        <f t="shared" si="54"/>
        <v>0.2190981432</v>
      </c>
      <c r="BK675" s="55">
        <f t="shared" si="55"/>
        <v>0.5</v>
      </c>
      <c r="BL675" s="56">
        <f t="shared" si="56"/>
        <v>1318</v>
      </c>
      <c r="BM675" s="57">
        <f t="shared" si="57"/>
        <v>0.3015174507</v>
      </c>
      <c r="BN675" s="46">
        <f t="shared" si="58"/>
        <v>11.088</v>
      </c>
      <c r="BO675" s="46">
        <v>25.0</v>
      </c>
      <c r="BP675" s="46">
        <v>7.0</v>
      </c>
      <c r="BQ675" s="47">
        <v>1.25</v>
      </c>
      <c r="BR675" s="46">
        <f t="shared" si="59"/>
        <v>127.5</v>
      </c>
      <c r="BS675" s="46">
        <f t="shared" si="60"/>
        <v>159.5</v>
      </c>
      <c r="BT675" s="46" t="s">
        <v>2565</v>
      </c>
      <c r="BU675" s="296"/>
      <c r="BV675" s="315"/>
      <c r="BW675" s="315"/>
      <c r="BX675" s="163"/>
      <c r="BY675" s="315"/>
      <c r="BZ675" s="315"/>
      <c r="CA675" s="315"/>
      <c r="CB675" s="62"/>
      <c r="CC675" s="59"/>
    </row>
    <row r="676" ht="30.0" customHeight="1">
      <c r="A676" s="37" t="s">
        <v>5339</v>
      </c>
      <c r="B676" s="317" t="s">
        <v>5587</v>
      </c>
      <c r="C676" s="163"/>
      <c r="D676" s="29">
        <f t="shared" si="128"/>
        <v>50</v>
      </c>
      <c r="E676" s="30" t="s">
        <v>5588</v>
      </c>
      <c r="F676" s="279" t="s">
        <v>5589</v>
      </c>
      <c r="G676" s="158" t="s">
        <v>5590</v>
      </c>
      <c r="H676" s="33">
        <v>3615.0</v>
      </c>
      <c r="I676" s="34">
        <v>0.5599999999999999</v>
      </c>
      <c r="J676" s="35">
        <f t="shared" si="112"/>
        <v>1591</v>
      </c>
      <c r="K676" s="22" t="s">
        <v>5591</v>
      </c>
      <c r="L676" s="36" t="s">
        <v>5345</v>
      </c>
      <c r="M676" s="36" t="s">
        <v>5345</v>
      </c>
      <c r="N676" s="37" t="s">
        <v>5090</v>
      </c>
      <c r="O676" s="38">
        <v>640.0</v>
      </c>
      <c r="P676" s="38">
        <v>220.0</v>
      </c>
      <c r="Q676" s="38">
        <v>210.0</v>
      </c>
      <c r="R676" s="38">
        <v>260.0</v>
      </c>
      <c r="S676" s="280" t="s">
        <v>5592</v>
      </c>
      <c r="T676" s="280" t="s">
        <v>5566</v>
      </c>
      <c r="U676" s="37" t="s">
        <v>5567</v>
      </c>
      <c r="V676" s="37" t="s">
        <v>298</v>
      </c>
      <c r="W676" s="38" t="s">
        <v>3016</v>
      </c>
      <c r="X676" s="38">
        <v>320.0</v>
      </c>
      <c r="Y676" s="40">
        <v>1.5</v>
      </c>
      <c r="Z676" s="40">
        <v>1.45</v>
      </c>
      <c r="AA676" s="37" t="s">
        <v>590</v>
      </c>
      <c r="AB676" s="38" t="s">
        <v>93</v>
      </c>
      <c r="AC676" s="107" t="str">
        <f t="shared" si="126"/>
        <v>https://getfile.dokpub.com/yandex/get/https://disk.yandex.ru/d/xmL7nC8k-rQidQ/1.jpg, https://getfile.dokpub.com/yandex/get/https://disk.yandex.ru/d/xmL7nC8k-rQidQ/2.jpg, https://getfile.dokpub.com/yandex/get/https://disk.yandex.ru/d/xmL7nC8k-rQidQ/3.jpg, https://getfile.dokpub.com/yandex/get/https://disk.yandex.ru/d/xmL7nC8k-rQidQ/4.jpg, https://getfile.dokpub.com/yandex/get/https://disk.yandex.ru/d/xmL7nC8k-rQidQ/5.jpg</v>
      </c>
      <c r="AD676" s="38" t="s">
        <v>95</v>
      </c>
      <c r="AE676" s="280" t="s">
        <v>5568</v>
      </c>
      <c r="AF676" s="163"/>
      <c r="AG676" s="38" t="s">
        <v>98</v>
      </c>
      <c r="AH676" s="38" t="s">
        <v>99</v>
      </c>
      <c r="AI676" s="44" t="s">
        <v>100</v>
      </c>
      <c r="AJ676" s="44">
        <v>0.0</v>
      </c>
      <c r="AK676" s="163"/>
      <c r="AL676" s="46" t="s">
        <v>102</v>
      </c>
      <c r="AM676" s="46" t="s">
        <v>103</v>
      </c>
      <c r="AN676" s="46" t="s">
        <v>104</v>
      </c>
      <c r="AO676" s="46" t="s">
        <v>105</v>
      </c>
      <c r="AP676" s="46" t="s">
        <v>106</v>
      </c>
      <c r="AQ676" s="46">
        <f t="shared" si="48"/>
        <v>1808</v>
      </c>
      <c r="AR676" s="47">
        <f t="shared" si="49"/>
        <v>0.5</v>
      </c>
      <c r="AS676" s="46" t="s">
        <v>107</v>
      </c>
      <c r="AT676" s="46" t="s">
        <v>108</v>
      </c>
      <c r="AU676" s="46" t="s">
        <v>109</v>
      </c>
      <c r="AV676" s="46" t="s">
        <v>110</v>
      </c>
      <c r="AW676" s="46" t="s">
        <v>111</v>
      </c>
      <c r="AX676" s="48" t="s">
        <v>155</v>
      </c>
      <c r="AY676" s="49">
        <v>243.0</v>
      </c>
      <c r="AZ676" s="49">
        <v>342.0</v>
      </c>
      <c r="BA676" s="126">
        <f>BA674*3</f>
        <v>495</v>
      </c>
      <c r="BB676" s="127">
        <v>30.0</v>
      </c>
      <c r="BC676" s="127">
        <v>30.0</v>
      </c>
      <c r="BD676" s="51">
        <v>0.2</v>
      </c>
      <c r="BE676" s="127">
        <f t="shared" si="113"/>
        <v>318.2</v>
      </c>
      <c r="BF676" s="150"/>
      <c r="BG676" s="151">
        <f t="shared" si="114"/>
        <v>474.8</v>
      </c>
      <c r="BH676" s="53">
        <f t="shared" si="52"/>
        <v>375.8</v>
      </c>
      <c r="BI676" s="153">
        <f t="shared" si="115"/>
        <v>0.2984286612</v>
      </c>
      <c r="BJ676" s="47">
        <f t="shared" si="54"/>
        <v>0.2362036455</v>
      </c>
      <c r="BK676" s="55">
        <f t="shared" si="55"/>
        <v>0.5</v>
      </c>
      <c r="BL676" s="56">
        <f t="shared" si="56"/>
        <v>1813</v>
      </c>
      <c r="BM676" s="57">
        <f t="shared" si="57"/>
        <v>0.3052399338</v>
      </c>
      <c r="BN676" s="46">
        <f t="shared" si="58"/>
        <v>12.012</v>
      </c>
      <c r="BO676" s="46">
        <v>25.0</v>
      </c>
      <c r="BP676" s="46">
        <v>7.0</v>
      </c>
      <c r="BQ676" s="47">
        <v>1.25</v>
      </c>
      <c r="BR676" s="46">
        <f t="shared" si="59"/>
        <v>136.25</v>
      </c>
      <c r="BS676" s="46">
        <f t="shared" si="60"/>
        <v>205.75</v>
      </c>
      <c r="BT676" s="46" t="s">
        <v>2574</v>
      </c>
      <c r="BU676" s="296"/>
      <c r="BV676" s="315"/>
      <c r="BW676" s="315"/>
      <c r="BX676" s="163"/>
      <c r="BY676" s="315"/>
      <c r="BZ676" s="315"/>
      <c r="CA676" s="315"/>
      <c r="CB676" s="62"/>
      <c r="CC676" s="59"/>
    </row>
    <row r="677" ht="30.0" customHeight="1">
      <c r="A677" s="37" t="s">
        <v>5339</v>
      </c>
      <c r="B677" s="317" t="s">
        <v>5593</v>
      </c>
      <c r="C677" s="163"/>
      <c r="D677" s="29">
        <f t="shared" si="128"/>
        <v>50</v>
      </c>
      <c r="E677" s="30" t="s">
        <v>5594</v>
      </c>
      <c r="F677" s="279" t="s">
        <v>5595</v>
      </c>
      <c r="G677" s="158" t="s">
        <v>5596</v>
      </c>
      <c r="H677" s="33">
        <v>5430.0</v>
      </c>
      <c r="I677" s="34">
        <v>0.57</v>
      </c>
      <c r="J677" s="35">
        <f t="shared" si="112"/>
        <v>2335</v>
      </c>
      <c r="K677" s="22" t="s">
        <v>5597</v>
      </c>
      <c r="L677" s="36" t="s">
        <v>5345</v>
      </c>
      <c r="M677" s="36" t="s">
        <v>5345</v>
      </c>
      <c r="N677" s="37" t="s">
        <v>5090</v>
      </c>
      <c r="O677" s="38">
        <v>1600.0</v>
      </c>
      <c r="P677" s="38">
        <v>300.0</v>
      </c>
      <c r="Q677" s="38">
        <v>200.0</v>
      </c>
      <c r="R677" s="38">
        <v>500.0</v>
      </c>
      <c r="S677" s="280" t="s">
        <v>5598</v>
      </c>
      <c r="T677" s="280" t="s">
        <v>5566</v>
      </c>
      <c r="U677" s="37" t="s">
        <v>5567</v>
      </c>
      <c r="V677" s="37" t="s">
        <v>298</v>
      </c>
      <c r="W677" s="38" t="s">
        <v>3016</v>
      </c>
      <c r="X677" s="38">
        <v>320.0</v>
      </c>
      <c r="Y677" s="40">
        <v>2.0</v>
      </c>
      <c r="Z677" s="40">
        <v>1.45</v>
      </c>
      <c r="AA677" s="37" t="s">
        <v>590</v>
      </c>
      <c r="AB677" s="38" t="s">
        <v>93</v>
      </c>
      <c r="AC677" s="107" t="str">
        <f t="shared" si="126"/>
        <v>https://getfile.dokpub.com/yandex/get/https://disk.yandex.ru/d/Kxf03bDOGbcmIg/1.jpg, https://getfile.dokpub.com/yandex/get/https://disk.yandex.ru/d/Kxf03bDOGbcmIg/2.jpg, https://getfile.dokpub.com/yandex/get/https://disk.yandex.ru/d/Kxf03bDOGbcmIg/3.jpg, https://getfile.dokpub.com/yandex/get/https://disk.yandex.ru/d/Kxf03bDOGbcmIg/4.jpg, https://getfile.dokpub.com/yandex/get/https://disk.yandex.ru/d/Kxf03bDOGbcmIg/5.jpg</v>
      </c>
      <c r="AD677" s="38" t="s">
        <v>95</v>
      </c>
      <c r="AE677" s="280" t="s">
        <v>5568</v>
      </c>
      <c r="AF677" s="163"/>
      <c r="AG677" s="38" t="s">
        <v>98</v>
      </c>
      <c r="AH677" s="38" t="s">
        <v>99</v>
      </c>
      <c r="AI677" s="44" t="s">
        <v>100</v>
      </c>
      <c r="AJ677" s="44">
        <v>0.0</v>
      </c>
      <c r="AK677" s="163"/>
      <c r="AL677" s="46" t="s">
        <v>102</v>
      </c>
      <c r="AM677" s="46" t="s">
        <v>103</v>
      </c>
      <c r="AN677" s="46" t="s">
        <v>104</v>
      </c>
      <c r="AO677" s="46" t="s">
        <v>105</v>
      </c>
      <c r="AP677" s="46" t="s">
        <v>106</v>
      </c>
      <c r="AQ677" s="46">
        <f t="shared" si="48"/>
        <v>2661</v>
      </c>
      <c r="AR677" s="47">
        <f t="shared" si="49"/>
        <v>0.51</v>
      </c>
      <c r="AS677" s="46" t="s">
        <v>107</v>
      </c>
      <c r="AT677" s="46" t="s">
        <v>108</v>
      </c>
      <c r="AU677" s="46" t="s">
        <v>109</v>
      </c>
      <c r="AV677" s="46" t="s">
        <v>110</v>
      </c>
      <c r="AW677" s="46" t="s">
        <v>111</v>
      </c>
      <c r="AX677" s="48" t="s">
        <v>155</v>
      </c>
      <c r="AY677" s="49">
        <v>394.0</v>
      </c>
      <c r="AZ677" s="49">
        <v>552.0</v>
      </c>
      <c r="BA677" s="126">
        <f>BA675*2</f>
        <v>660</v>
      </c>
      <c r="BB677" s="127">
        <v>30.0</v>
      </c>
      <c r="BC677" s="127">
        <v>80.0</v>
      </c>
      <c r="BD677" s="51">
        <v>0.2</v>
      </c>
      <c r="BE677" s="127">
        <f t="shared" si="113"/>
        <v>467</v>
      </c>
      <c r="BF677" s="150"/>
      <c r="BG677" s="151">
        <f t="shared" si="114"/>
        <v>704</v>
      </c>
      <c r="BH677" s="53">
        <f t="shared" si="52"/>
        <v>546</v>
      </c>
      <c r="BI677" s="153">
        <f t="shared" si="115"/>
        <v>0.3014989293</v>
      </c>
      <c r="BJ677" s="47">
        <f t="shared" si="54"/>
        <v>0.2338329764</v>
      </c>
      <c r="BK677" s="55">
        <f t="shared" si="55"/>
        <v>0.51</v>
      </c>
      <c r="BL677" s="56">
        <f t="shared" si="56"/>
        <v>2670</v>
      </c>
      <c r="BM677" s="57">
        <f t="shared" si="57"/>
        <v>0.3048689139</v>
      </c>
      <c r="BN677" s="46">
        <f t="shared" si="58"/>
        <v>30</v>
      </c>
      <c r="BO677" s="46">
        <v>25.0</v>
      </c>
      <c r="BP677" s="46">
        <v>7.0</v>
      </c>
      <c r="BQ677" s="47">
        <v>1.25</v>
      </c>
      <c r="BR677" s="46">
        <f t="shared" si="59"/>
        <v>285</v>
      </c>
      <c r="BS677" s="46">
        <f t="shared" si="60"/>
        <v>267</v>
      </c>
      <c r="BT677" s="46" t="s">
        <v>2583</v>
      </c>
      <c r="BU677" s="296"/>
      <c r="BV677" s="315"/>
      <c r="BW677" s="315"/>
      <c r="BX677" s="163"/>
      <c r="BY677" s="315"/>
      <c r="BZ677" s="315"/>
      <c r="CA677" s="315"/>
      <c r="CB677" s="62"/>
      <c r="CC677" s="59"/>
    </row>
    <row r="678" ht="30.0" customHeight="1">
      <c r="A678" s="37" t="s">
        <v>5339</v>
      </c>
      <c r="B678" s="317" t="s">
        <v>5599</v>
      </c>
      <c r="C678" s="163"/>
      <c r="D678" s="29">
        <f t="shared" si="128"/>
        <v>50</v>
      </c>
      <c r="E678" s="30" t="s">
        <v>5600</v>
      </c>
      <c r="F678" s="279" t="s">
        <v>5601</v>
      </c>
      <c r="G678" s="158" t="s">
        <v>5602</v>
      </c>
      <c r="H678" s="33">
        <v>7815.0</v>
      </c>
      <c r="I678" s="34">
        <v>0.5599999999999999</v>
      </c>
      <c r="J678" s="35">
        <f t="shared" si="112"/>
        <v>3439</v>
      </c>
      <c r="K678" s="22" t="s">
        <v>5603</v>
      </c>
      <c r="L678" s="36" t="s">
        <v>5345</v>
      </c>
      <c r="M678" s="36" t="s">
        <v>5345</v>
      </c>
      <c r="N678" s="37" t="s">
        <v>5090</v>
      </c>
      <c r="O678" s="38">
        <v>2300.0</v>
      </c>
      <c r="P678" s="38">
        <v>350.0</v>
      </c>
      <c r="Q678" s="38">
        <v>250.0</v>
      </c>
      <c r="R678" s="38">
        <v>550.0</v>
      </c>
      <c r="S678" s="280" t="s">
        <v>5604</v>
      </c>
      <c r="T678" s="280" t="s">
        <v>5566</v>
      </c>
      <c r="U678" s="37" t="s">
        <v>5567</v>
      </c>
      <c r="V678" s="37" t="s">
        <v>298</v>
      </c>
      <c r="W678" s="38" t="s">
        <v>3016</v>
      </c>
      <c r="X678" s="38">
        <v>320.0</v>
      </c>
      <c r="Y678" s="40">
        <v>3.0</v>
      </c>
      <c r="Z678" s="40">
        <v>1.45</v>
      </c>
      <c r="AA678" s="37" t="s">
        <v>590</v>
      </c>
      <c r="AB678" s="38" t="s">
        <v>93</v>
      </c>
      <c r="AC678" s="107" t="str">
        <f t="shared" si="126"/>
        <v>https://getfile.dokpub.com/yandex/get/https://disk.yandex.ru/d/XNYjDnwcZicdlQ/1.jpg, https://getfile.dokpub.com/yandex/get/https://disk.yandex.ru/d/XNYjDnwcZicdlQ/2.jpg, https://getfile.dokpub.com/yandex/get/https://disk.yandex.ru/d/XNYjDnwcZicdlQ/3.jpg, https://getfile.dokpub.com/yandex/get/https://disk.yandex.ru/d/XNYjDnwcZicdlQ/4.jpg, https://getfile.dokpub.com/yandex/get/https://disk.yandex.ru/d/XNYjDnwcZicdlQ/5.jpg</v>
      </c>
      <c r="AD678" s="38" t="s">
        <v>95</v>
      </c>
      <c r="AE678" s="280" t="s">
        <v>5568</v>
      </c>
      <c r="AF678" s="163"/>
      <c r="AG678" s="38" t="s">
        <v>98</v>
      </c>
      <c r="AH678" s="38" t="s">
        <v>99</v>
      </c>
      <c r="AI678" s="44" t="s">
        <v>100</v>
      </c>
      <c r="AJ678" s="44">
        <v>0.0</v>
      </c>
      <c r="AK678" s="163"/>
      <c r="AL678" s="46" t="s">
        <v>102</v>
      </c>
      <c r="AM678" s="46" t="s">
        <v>103</v>
      </c>
      <c r="AN678" s="46" t="s">
        <v>104</v>
      </c>
      <c r="AO678" s="46" t="s">
        <v>105</v>
      </c>
      <c r="AP678" s="46" t="s">
        <v>106</v>
      </c>
      <c r="AQ678" s="46">
        <f t="shared" si="48"/>
        <v>3908</v>
      </c>
      <c r="AR678" s="47">
        <f t="shared" si="49"/>
        <v>0.5</v>
      </c>
      <c r="AS678" s="46" t="s">
        <v>107</v>
      </c>
      <c r="AT678" s="46" t="s">
        <v>108</v>
      </c>
      <c r="AU678" s="46" t="s">
        <v>109</v>
      </c>
      <c r="AV678" s="46" t="s">
        <v>110</v>
      </c>
      <c r="AW678" s="46" t="s">
        <v>111</v>
      </c>
      <c r="AX678" s="48" t="s">
        <v>155</v>
      </c>
      <c r="AY678" s="49">
        <v>602.0</v>
      </c>
      <c r="AZ678" s="49">
        <v>834.0</v>
      </c>
      <c r="BA678" s="126">
        <f>BA675*3</f>
        <v>990</v>
      </c>
      <c r="BB678" s="127">
        <v>40.0</v>
      </c>
      <c r="BC678" s="127">
        <v>80.0</v>
      </c>
      <c r="BD678" s="51">
        <v>0.2</v>
      </c>
      <c r="BE678" s="127">
        <f t="shared" si="113"/>
        <v>687.8</v>
      </c>
      <c r="BF678" s="150"/>
      <c r="BG678" s="151">
        <f t="shared" si="114"/>
        <v>1039.2</v>
      </c>
      <c r="BH678" s="53">
        <f t="shared" si="52"/>
        <v>807.2</v>
      </c>
      <c r="BI678" s="153">
        <f t="shared" si="115"/>
        <v>0.3021808665</v>
      </c>
      <c r="BJ678" s="47">
        <f t="shared" si="54"/>
        <v>0.2347193952</v>
      </c>
      <c r="BK678" s="55">
        <f t="shared" si="55"/>
        <v>0.5</v>
      </c>
      <c r="BL678" s="56">
        <f t="shared" si="56"/>
        <v>3928</v>
      </c>
      <c r="BM678" s="57">
        <f t="shared" si="57"/>
        <v>0.3050916497</v>
      </c>
      <c r="BN678" s="46">
        <f t="shared" si="58"/>
        <v>48.125</v>
      </c>
      <c r="BO678" s="46">
        <v>25.0</v>
      </c>
      <c r="BP678" s="46">
        <v>7.0</v>
      </c>
      <c r="BQ678" s="47">
        <v>1.25</v>
      </c>
      <c r="BR678" s="46">
        <f t="shared" si="59"/>
        <v>451.25</v>
      </c>
      <c r="BS678" s="46">
        <f t="shared" si="60"/>
        <v>382.75</v>
      </c>
      <c r="BT678" s="46" t="s">
        <v>2590</v>
      </c>
      <c r="BU678" s="296"/>
      <c r="BV678" s="315"/>
      <c r="BW678" s="315"/>
      <c r="BX678" s="163"/>
      <c r="BY678" s="315"/>
      <c r="BZ678" s="315"/>
      <c r="CA678" s="315"/>
      <c r="CB678" s="62"/>
      <c r="CC678" s="59"/>
    </row>
    <row r="679" ht="30.0" customHeight="1">
      <c r="A679" s="37" t="s">
        <v>5339</v>
      </c>
      <c r="B679" s="317" t="s">
        <v>5605</v>
      </c>
      <c r="C679" s="163"/>
      <c r="D679" s="29">
        <f t="shared" si="128"/>
        <v>50</v>
      </c>
      <c r="E679" s="30" t="s">
        <v>5606</v>
      </c>
      <c r="F679" s="279" t="s">
        <v>5607</v>
      </c>
      <c r="G679" s="158" t="s">
        <v>5608</v>
      </c>
      <c r="H679" s="33">
        <v>10030.0</v>
      </c>
      <c r="I679" s="34">
        <v>0.55</v>
      </c>
      <c r="J679" s="35">
        <f t="shared" si="112"/>
        <v>4514</v>
      </c>
      <c r="K679" s="22" t="s">
        <v>5609</v>
      </c>
      <c r="L679" s="36" t="s">
        <v>5345</v>
      </c>
      <c r="M679" s="36" t="s">
        <v>5345</v>
      </c>
      <c r="N679" s="37" t="s">
        <v>5090</v>
      </c>
      <c r="O679" s="38">
        <v>3000.0</v>
      </c>
      <c r="P679" s="38">
        <v>450.0</v>
      </c>
      <c r="Q679" s="38">
        <v>300.0</v>
      </c>
      <c r="R679" s="38">
        <v>550.0</v>
      </c>
      <c r="S679" s="280" t="s">
        <v>5610</v>
      </c>
      <c r="T679" s="280" t="s">
        <v>5566</v>
      </c>
      <c r="U679" s="37" t="s">
        <v>5567</v>
      </c>
      <c r="V679" s="37" t="s">
        <v>298</v>
      </c>
      <c r="W679" s="38" t="s">
        <v>3016</v>
      </c>
      <c r="X679" s="38">
        <v>320.0</v>
      </c>
      <c r="Y679" s="40">
        <v>4.0</v>
      </c>
      <c r="Z679" s="40">
        <v>1.45</v>
      </c>
      <c r="AA679" s="37" t="s">
        <v>590</v>
      </c>
      <c r="AB679" s="38" t="s">
        <v>93</v>
      </c>
      <c r="AC679" s="107" t="str">
        <f t="shared" si="126"/>
        <v>https://getfile.dokpub.com/yandex/get/https://disk.yandex.ru/d/D9p9yeLfXYEdqw/1.jpg, https://getfile.dokpub.com/yandex/get/https://disk.yandex.ru/d/D9p9yeLfXYEdqw/2.jpg, https://getfile.dokpub.com/yandex/get/https://disk.yandex.ru/d/D9p9yeLfXYEdqw/3.jpg, https://getfile.dokpub.com/yandex/get/https://disk.yandex.ru/d/D9p9yeLfXYEdqw/4.jpg, https://getfile.dokpub.com/yandex/get/https://disk.yandex.ru/d/D9p9yeLfXYEdqw/5.jpg</v>
      </c>
      <c r="AD679" s="38" t="s">
        <v>95</v>
      </c>
      <c r="AE679" s="280" t="s">
        <v>5568</v>
      </c>
      <c r="AF679" s="163"/>
      <c r="AG679" s="38" t="s">
        <v>98</v>
      </c>
      <c r="AH679" s="38" t="s">
        <v>99</v>
      </c>
      <c r="AI679" s="44" t="s">
        <v>100</v>
      </c>
      <c r="AJ679" s="44">
        <v>0.0</v>
      </c>
      <c r="AK679" s="163"/>
      <c r="AL679" s="46" t="s">
        <v>102</v>
      </c>
      <c r="AM679" s="46" t="s">
        <v>103</v>
      </c>
      <c r="AN679" s="46" t="s">
        <v>104</v>
      </c>
      <c r="AO679" s="46" t="s">
        <v>105</v>
      </c>
      <c r="AP679" s="46" t="s">
        <v>106</v>
      </c>
      <c r="AQ679" s="46">
        <f t="shared" si="48"/>
        <v>5216</v>
      </c>
      <c r="AR679" s="47">
        <f t="shared" si="49"/>
        <v>0.48</v>
      </c>
      <c r="AS679" s="46" t="s">
        <v>107</v>
      </c>
      <c r="AT679" s="46" t="s">
        <v>108</v>
      </c>
      <c r="AU679" s="46" t="s">
        <v>109</v>
      </c>
      <c r="AV679" s="46" t="s">
        <v>110</v>
      </c>
      <c r="AW679" s="46" t="s">
        <v>111</v>
      </c>
      <c r="AX679" s="48" t="s">
        <v>155</v>
      </c>
      <c r="AY679" s="49">
        <v>853.0</v>
      </c>
      <c r="AZ679" s="49">
        <v>1178.0</v>
      </c>
      <c r="BA679" s="126">
        <f>BA675*4</f>
        <v>1320</v>
      </c>
      <c r="BB679" s="127">
        <v>40.0</v>
      </c>
      <c r="BC679" s="127">
        <v>80.0</v>
      </c>
      <c r="BD679" s="51">
        <v>0.2</v>
      </c>
      <c r="BE679" s="127">
        <f t="shared" si="113"/>
        <v>902.8</v>
      </c>
      <c r="BF679" s="150"/>
      <c r="BG679" s="151">
        <f t="shared" si="114"/>
        <v>1318.2</v>
      </c>
      <c r="BH679" s="53">
        <f t="shared" si="52"/>
        <v>993.2</v>
      </c>
      <c r="BI679" s="153">
        <f t="shared" si="115"/>
        <v>0.2920248117</v>
      </c>
      <c r="BJ679" s="47">
        <f t="shared" si="54"/>
        <v>0.220026584</v>
      </c>
      <c r="BK679" s="55">
        <f t="shared" si="55"/>
        <v>0.48</v>
      </c>
      <c r="BL679" s="56">
        <f t="shared" si="56"/>
        <v>5254</v>
      </c>
      <c r="BM679" s="57">
        <f t="shared" si="57"/>
        <v>0.3017129806</v>
      </c>
      <c r="BN679" s="46">
        <f t="shared" si="58"/>
        <v>74.25</v>
      </c>
      <c r="BO679" s="46">
        <v>25.0</v>
      </c>
      <c r="BP679" s="46">
        <v>7.0</v>
      </c>
      <c r="BQ679" s="47">
        <v>1.25</v>
      </c>
      <c r="BR679" s="46">
        <f t="shared" si="59"/>
        <v>678.75</v>
      </c>
      <c r="BS679" s="46">
        <f t="shared" si="60"/>
        <v>499.25</v>
      </c>
      <c r="BT679" s="46" t="s">
        <v>2597</v>
      </c>
      <c r="BU679" s="296"/>
      <c r="BV679" s="315"/>
      <c r="BW679" s="315"/>
      <c r="BX679" s="163"/>
      <c r="BY679" s="315"/>
      <c r="BZ679" s="315"/>
      <c r="CA679" s="315"/>
      <c r="CB679" s="62"/>
      <c r="CC679" s="59"/>
    </row>
    <row r="680" ht="30.0" customHeight="1">
      <c r="A680" s="37" t="s">
        <v>5339</v>
      </c>
      <c r="B680" s="317" t="s">
        <v>5611</v>
      </c>
      <c r="C680" s="163"/>
      <c r="D680" s="29">
        <f t="shared" si="128"/>
        <v>50</v>
      </c>
      <c r="E680" s="30" t="s">
        <v>5612</v>
      </c>
      <c r="F680" s="279" t="s">
        <v>5613</v>
      </c>
      <c r="G680" s="158" t="s">
        <v>5614</v>
      </c>
      <c r="H680" s="33">
        <v>12515.0</v>
      </c>
      <c r="I680" s="34">
        <v>0.5599999999999999</v>
      </c>
      <c r="J680" s="35">
        <f t="shared" si="112"/>
        <v>5507</v>
      </c>
      <c r="K680" s="22" t="s">
        <v>5615</v>
      </c>
      <c r="L680" s="36" t="s">
        <v>5345</v>
      </c>
      <c r="M680" s="36" t="s">
        <v>5345</v>
      </c>
      <c r="N680" s="37" t="s">
        <v>5090</v>
      </c>
      <c r="O680" s="38">
        <v>3850.0</v>
      </c>
      <c r="P680" s="38">
        <v>500.0</v>
      </c>
      <c r="Q680" s="38">
        <v>300.0</v>
      </c>
      <c r="R680" s="38">
        <v>550.0</v>
      </c>
      <c r="S680" s="280" t="s">
        <v>5616</v>
      </c>
      <c r="T680" s="280" t="s">
        <v>5566</v>
      </c>
      <c r="U680" s="37" t="s">
        <v>5567</v>
      </c>
      <c r="V680" s="37" t="s">
        <v>298</v>
      </c>
      <c r="W680" s="38" t="s">
        <v>3016</v>
      </c>
      <c r="X680" s="38">
        <v>320.0</v>
      </c>
      <c r="Y680" s="40">
        <v>5.0</v>
      </c>
      <c r="Z680" s="40">
        <v>1.45</v>
      </c>
      <c r="AA680" s="37" t="s">
        <v>590</v>
      </c>
      <c r="AB680" s="38" t="s">
        <v>93</v>
      </c>
      <c r="AC680" s="107" t="str">
        <f t="shared" si="126"/>
        <v>https://getfile.dokpub.com/yandex/get/https://disk.yandex.ru/d/khd7vI9fHANPag/1.jpg, https://getfile.dokpub.com/yandex/get/https://disk.yandex.ru/d/khd7vI9fHANPag/2.jpg, https://getfile.dokpub.com/yandex/get/https://disk.yandex.ru/d/khd7vI9fHANPag/3.jpg, https://getfile.dokpub.com/yandex/get/https://disk.yandex.ru/d/khd7vI9fHANPag/4.jpg, https://getfile.dokpub.com/yandex/get/https://disk.yandex.ru/d/khd7vI9fHANPag/5.jpg</v>
      </c>
      <c r="AD680" s="38" t="s">
        <v>95</v>
      </c>
      <c r="AE680" s="280" t="s">
        <v>5568</v>
      </c>
      <c r="AF680" s="163"/>
      <c r="AG680" s="38" t="s">
        <v>98</v>
      </c>
      <c r="AH680" s="38" t="s">
        <v>99</v>
      </c>
      <c r="AI680" s="44" t="s">
        <v>100</v>
      </c>
      <c r="AJ680" s="44">
        <v>0.0</v>
      </c>
      <c r="AK680" s="163"/>
      <c r="AL680" s="46" t="s">
        <v>102</v>
      </c>
      <c r="AM680" s="46" t="s">
        <v>103</v>
      </c>
      <c r="AN680" s="46" t="s">
        <v>104</v>
      </c>
      <c r="AO680" s="46" t="s">
        <v>105</v>
      </c>
      <c r="AP680" s="46" t="s">
        <v>106</v>
      </c>
      <c r="AQ680" s="46">
        <f t="shared" si="48"/>
        <v>6258</v>
      </c>
      <c r="AR680" s="47">
        <f t="shared" si="49"/>
        <v>0.5</v>
      </c>
      <c r="AS680" s="46" t="s">
        <v>107</v>
      </c>
      <c r="AT680" s="46" t="s">
        <v>108</v>
      </c>
      <c r="AU680" s="46" t="s">
        <v>109</v>
      </c>
      <c r="AV680" s="46" t="s">
        <v>110</v>
      </c>
      <c r="AW680" s="46" t="s">
        <v>111</v>
      </c>
      <c r="AX680" s="48" t="s">
        <v>155</v>
      </c>
      <c r="AY680" s="49">
        <v>996.0</v>
      </c>
      <c r="AZ680" s="49">
        <v>1361.0</v>
      </c>
      <c r="BA680" s="126">
        <f>BA675*5</f>
        <v>1650</v>
      </c>
      <c r="BB680" s="127">
        <v>50.0</v>
      </c>
      <c r="BC680" s="127">
        <v>80.0</v>
      </c>
      <c r="BD680" s="51">
        <v>0.2</v>
      </c>
      <c r="BE680" s="127">
        <f t="shared" si="113"/>
        <v>1101.4</v>
      </c>
      <c r="BF680" s="150"/>
      <c r="BG680" s="151">
        <f t="shared" si="114"/>
        <v>1629.6</v>
      </c>
      <c r="BH680" s="53">
        <f t="shared" si="52"/>
        <v>1264.6</v>
      </c>
      <c r="BI680" s="153">
        <f t="shared" si="115"/>
        <v>0.2959142909</v>
      </c>
      <c r="BJ680" s="47">
        <f t="shared" si="54"/>
        <v>0.22963501</v>
      </c>
      <c r="BK680" s="55">
        <f t="shared" si="55"/>
        <v>0.5</v>
      </c>
      <c r="BL680" s="56">
        <f t="shared" si="56"/>
        <v>6331</v>
      </c>
      <c r="BM680" s="57">
        <f t="shared" si="57"/>
        <v>0.3038698468</v>
      </c>
      <c r="BN680" s="46">
        <f t="shared" si="58"/>
        <v>82.5</v>
      </c>
      <c r="BO680" s="46">
        <v>25.0</v>
      </c>
      <c r="BP680" s="46">
        <v>7.0</v>
      </c>
      <c r="BQ680" s="47">
        <v>1.25</v>
      </c>
      <c r="BR680" s="46">
        <f t="shared" si="59"/>
        <v>748.75</v>
      </c>
      <c r="BS680" s="46">
        <f t="shared" si="60"/>
        <v>612.25</v>
      </c>
      <c r="BT680" s="46" t="s">
        <v>2604</v>
      </c>
      <c r="BU680" s="296"/>
      <c r="BV680" s="315"/>
      <c r="BW680" s="315"/>
      <c r="BX680" s="163"/>
      <c r="BY680" s="315"/>
      <c r="BZ680" s="315"/>
      <c r="CA680" s="315"/>
      <c r="CB680" s="62"/>
      <c r="CC680" s="59"/>
    </row>
    <row r="681" ht="30.0" customHeight="1">
      <c r="A681" s="37" t="s">
        <v>5339</v>
      </c>
      <c r="B681" s="317" t="s">
        <v>5617</v>
      </c>
      <c r="C681" s="163"/>
      <c r="D681" s="29">
        <f t="shared" si="128"/>
        <v>50</v>
      </c>
      <c r="E681" s="30" t="s">
        <v>5618</v>
      </c>
      <c r="F681" s="279" t="s">
        <v>5619</v>
      </c>
      <c r="G681" s="158" t="s">
        <v>5620</v>
      </c>
      <c r="H681" s="33">
        <v>15030.0</v>
      </c>
      <c r="I681" s="34">
        <v>0.5499999999999999</v>
      </c>
      <c r="J681" s="35">
        <f t="shared" si="112"/>
        <v>6764</v>
      </c>
      <c r="K681" s="22" t="s">
        <v>5621</v>
      </c>
      <c r="L681" s="36" t="s">
        <v>5345</v>
      </c>
      <c r="M681" s="36" t="s">
        <v>5345</v>
      </c>
      <c r="N681" s="37" t="s">
        <v>5090</v>
      </c>
      <c r="O681" s="72">
        <v>2850.0</v>
      </c>
      <c r="P681" s="72">
        <v>400.0</v>
      </c>
      <c r="Q681" s="72">
        <v>400.0</v>
      </c>
      <c r="R681" s="72">
        <v>600.0</v>
      </c>
      <c r="S681" s="280" t="s">
        <v>5622</v>
      </c>
      <c r="T681" s="280" t="s">
        <v>5566</v>
      </c>
      <c r="U681" s="37" t="s">
        <v>5567</v>
      </c>
      <c r="V681" s="37" t="s">
        <v>298</v>
      </c>
      <c r="W681" s="38" t="s">
        <v>3016</v>
      </c>
      <c r="X681" s="38">
        <v>320.0</v>
      </c>
      <c r="Y681" s="40">
        <v>6.0</v>
      </c>
      <c r="Z681" s="40">
        <v>1.45</v>
      </c>
      <c r="AA681" s="37" t="s">
        <v>590</v>
      </c>
      <c r="AB681" s="38" t="s">
        <v>93</v>
      </c>
      <c r="AC681" s="107" t="str">
        <f t="shared" si="126"/>
        <v>https://getfile.dokpub.com/yandex/get/https://disk.yandex.ru/d/DDMEqPFf09VUTw/1.jpg, https://getfile.dokpub.com/yandex/get/https://disk.yandex.ru/d/DDMEqPFf09VUTw/2.jpg, https://getfile.dokpub.com/yandex/get/https://disk.yandex.ru/d/DDMEqPFf09VUTw/3.jpg, https://getfile.dokpub.com/yandex/get/https://disk.yandex.ru/d/DDMEqPFf09VUTw/4.jpg, https://getfile.dokpub.com/yandex/get/https://disk.yandex.ru/d/DDMEqPFf09VUTw/5.jpg</v>
      </c>
      <c r="AD681" s="38" t="s">
        <v>95</v>
      </c>
      <c r="AE681" s="280" t="s">
        <v>5568</v>
      </c>
      <c r="AF681" s="163"/>
      <c r="AG681" s="38" t="s">
        <v>98</v>
      </c>
      <c r="AH681" s="38" t="s">
        <v>99</v>
      </c>
      <c r="AI681" s="44" t="s">
        <v>100</v>
      </c>
      <c r="AJ681" s="44">
        <v>0.0</v>
      </c>
      <c r="AK681" s="163"/>
      <c r="AL681" s="46" t="s">
        <v>102</v>
      </c>
      <c r="AM681" s="46" t="s">
        <v>103</v>
      </c>
      <c r="AN681" s="46" t="s">
        <v>104</v>
      </c>
      <c r="AO681" s="46" t="s">
        <v>105</v>
      </c>
      <c r="AP681" s="46" t="s">
        <v>106</v>
      </c>
      <c r="AQ681" s="46">
        <f t="shared" si="48"/>
        <v>7666</v>
      </c>
      <c r="AR681" s="47">
        <f t="shared" si="49"/>
        <v>0.49</v>
      </c>
      <c r="AS681" s="46" t="s">
        <v>107</v>
      </c>
      <c r="AT681" s="46" t="s">
        <v>108</v>
      </c>
      <c r="AU681" s="46" t="s">
        <v>109</v>
      </c>
      <c r="AV681" s="46" t="s">
        <v>110</v>
      </c>
      <c r="AW681" s="46" t="s">
        <v>111</v>
      </c>
      <c r="AX681" s="48" t="s">
        <v>155</v>
      </c>
      <c r="AY681" s="49">
        <v>1276.0</v>
      </c>
      <c r="AZ681" s="49">
        <v>1750.0</v>
      </c>
      <c r="BA681" s="126">
        <f>BA675*6</f>
        <v>1980</v>
      </c>
      <c r="BB681" s="127">
        <v>50.0</v>
      </c>
      <c r="BC681" s="127">
        <v>80.0</v>
      </c>
      <c r="BD681" s="51">
        <v>0.2</v>
      </c>
      <c r="BE681" s="127">
        <f t="shared" si="113"/>
        <v>1352.8</v>
      </c>
      <c r="BF681" s="150"/>
      <c r="BG681" s="151">
        <f t="shared" si="114"/>
        <v>2025.2</v>
      </c>
      <c r="BH681" s="53">
        <f t="shared" si="52"/>
        <v>1551.2</v>
      </c>
      <c r="BI681" s="153">
        <f t="shared" si="115"/>
        <v>0.2994086339</v>
      </c>
      <c r="BJ681" s="47">
        <f t="shared" si="54"/>
        <v>0.2293317564</v>
      </c>
      <c r="BK681" s="55">
        <f t="shared" si="55"/>
        <v>0.49</v>
      </c>
      <c r="BL681" s="56">
        <f t="shared" si="56"/>
        <v>7780</v>
      </c>
      <c r="BM681" s="57">
        <f t="shared" si="57"/>
        <v>0.3038560411</v>
      </c>
      <c r="BN681" s="46">
        <f t="shared" si="58"/>
        <v>96</v>
      </c>
      <c r="BO681" s="46">
        <v>25.0</v>
      </c>
      <c r="BP681" s="46">
        <v>7.0</v>
      </c>
      <c r="BQ681" s="47">
        <v>1.25</v>
      </c>
      <c r="BR681" s="46">
        <f t="shared" si="59"/>
        <v>862.5</v>
      </c>
      <c r="BS681" s="46">
        <f t="shared" si="60"/>
        <v>887.5</v>
      </c>
      <c r="BT681" s="46" t="s">
        <v>2611</v>
      </c>
      <c r="BU681" s="296"/>
      <c r="BV681" s="315"/>
      <c r="BW681" s="315"/>
      <c r="BX681" s="163"/>
      <c r="BY681" s="315"/>
      <c r="BZ681" s="315"/>
      <c r="CA681" s="315"/>
      <c r="CB681" s="62"/>
      <c r="CC681" s="59"/>
    </row>
    <row r="682" ht="30.0" customHeight="1">
      <c r="A682" s="37" t="s">
        <v>5339</v>
      </c>
      <c r="B682" s="317" t="s">
        <v>5623</v>
      </c>
      <c r="C682" s="163"/>
      <c r="D682" s="29">
        <f t="shared" si="128"/>
        <v>50</v>
      </c>
      <c r="E682" s="30" t="s">
        <v>5624</v>
      </c>
      <c r="F682" s="279" t="s">
        <v>5625</v>
      </c>
      <c r="G682" s="158" t="s">
        <v>5626</v>
      </c>
      <c r="H682" s="33">
        <v>17790.0</v>
      </c>
      <c r="I682" s="34">
        <v>0.5599999999999999</v>
      </c>
      <c r="J682" s="35">
        <f t="shared" si="112"/>
        <v>7828</v>
      </c>
      <c r="K682" s="22" t="s">
        <v>5627</v>
      </c>
      <c r="L682" s="36" t="s">
        <v>5345</v>
      </c>
      <c r="M682" s="36" t="s">
        <v>5345</v>
      </c>
      <c r="N682" s="37" t="s">
        <v>5090</v>
      </c>
      <c r="O682" s="72">
        <v>3325.0</v>
      </c>
      <c r="P682" s="72">
        <v>400.0</v>
      </c>
      <c r="Q682" s="72">
        <v>400.0</v>
      </c>
      <c r="R682" s="72">
        <v>600.0</v>
      </c>
      <c r="S682" s="280" t="s">
        <v>5628</v>
      </c>
      <c r="T682" s="280" t="s">
        <v>5566</v>
      </c>
      <c r="U682" s="37" t="s">
        <v>5567</v>
      </c>
      <c r="V682" s="37" t="s">
        <v>298</v>
      </c>
      <c r="W682" s="38" t="s">
        <v>3016</v>
      </c>
      <c r="X682" s="38">
        <v>320.0</v>
      </c>
      <c r="Y682" s="40">
        <v>7.0</v>
      </c>
      <c r="Z682" s="40">
        <v>1.45</v>
      </c>
      <c r="AA682" s="37" t="s">
        <v>590</v>
      </c>
      <c r="AB682" s="38" t="s">
        <v>93</v>
      </c>
      <c r="AC682" s="107" t="str">
        <f t="shared" si="126"/>
        <v>https://getfile.dokpub.com/yandex/get/https://disk.yandex.ru/d/V-WQ63A7lWiEQg/1.jpg, https://getfile.dokpub.com/yandex/get/https://disk.yandex.ru/d/V-WQ63A7lWiEQg/2.jpg, https://getfile.dokpub.com/yandex/get/https://disk.yandex.ru/d/V-WQ63A7lWiEQg/3.jpg, https://getfile.dokpub.com/yandex/get/https://disk.yandex.ru/d/V-WQ63A7lWiEQg/4.jpg, https://getfile.dokpub.com/yandex/get/https://disk.yandex.ru/d/V-WQ63A7lWiEQg/5.jpg</v>
      </c>
      <c r="AD682" s="38" t="s">
        <v>95</v>
      </c>
      <c r="AE682" s="280" t="s">
        <v>5568</v>
      </c>
      <c r="AF682" s="163"/>
      <c r="AG682" s="38" t="s">
        <v>98</v>
      </c>
      <c r="AH682" s="38" t="s">
        <v>99</v>
      </c>
      <c r="AI682" s="44" t="s">
        <v>100</v>
      </c>
      <c r="AJ682" s="44">
        <v>0.0</v>
      </c>
      <c r="AK682" s="163"/>
      <c r="AL682" s="46" t="s">
        <v>102</v>
      </c>
      <c r="AM682" s="46" t="s">
        <v>103</v>
      </c>
      <c r="AN682" s="46" t="s">
        <v>104</v>
      </c>
      <c r="AO682" s="46" t="s">
        <v>105</v>
      </c>
      <c r="AP682" s="46" t="s">
        <v>106</v>
      </c>
      <c r="AQ682" s="46">
        <f t="shared" si="48"/>
        <v>9073</v>
      </c>
      <c r="AR682" s="47">
        <f t="shared" si="49"/>
        <v>0.49</v>
      </c>
      <c r="AS682" s="46" t="s">
        <v>107</v>
      </c>
      <c r="AT682" s="46" t="s">
        <v>108</v>
      </c>
      <c r="AU682" s="46" t="s">
        <v>109</v>
      </c>
      <c r="AV682" s="46" t="s">
        <v>110</v>
      </c>
      <c r="AW682" s="46" t="s">
        <v>111</v>
      </c>
      <c r="AX682" s="48" t="s">
        <v>155</v>
      </c>
      <c r="AY682" s="49">
        <v>1520.0</v>
      </c>
      <c r="AZ682" s="49">
        <v>2104.0</v>
      </c>
      <c r="BA682" s="126">
        <f t="shared" ref="BA682:BA683" si="129">BA675*7</f>
        <v>2310</v>
      </c>
      <c r="BB682" s="127">
        <v>50.0</v>
      </c>
      <c r="BC682" s="127">
        <v>80.0</v>
      </c>
      <c r="BD682" s="51">
        <v>0.2</v>
      </c>
      <c r="BE682" s="127">
        <f t="shared" si="113"/>
        <v>1565.6</v>
      </c>
      <c r="BF682" s="150"/>
      <c r="BG682" s="151">
        <f t="shared" si="114"/>
        <v>2302.4</v>
      </c>
      <c r="BH682" s="53">
        <f t="shared" si="52"/>
        <v>1718.4</v>
      </c>
      <c r="BI682" s="153">
        <f t="shared" si="115"/>
        <v>0.2941236587</v>
      </c>
      <c r="BJ682" s="47">
        <f t="shared" si="54"/>
        <v>0.219519673</v>
      </c>
      <c r="BK682" s="55">
        <f t="shared" si="55"/>
        <v>0.49</v>
      </c>
      <c r="BL682" s="56">
        <f t="shared" si="56"/>
        <v>9118</v>
      </c>
      <c r="BM682" s="57">
        <f t="shared" si="57"/>
        <v>0.3016450976</v>
      </c>
      <c r="BN682" s="46">
        <f t="shared" si="58"/>
        <v>96</v>
      </c>
      <c r="BO682" s="46">
        <v>25.0</v>
      </c>
      <c r="BP682" s="46">
        <v>7.0</v>
      </c>
      <c r="BQ682" s="47">
        <v>1.25</v>
      </c>
      <c r="BR682" s="46">
        <f t="shared" si="59"/>
        <v>862.5</v>
      </c>
      <c r="BS682" s="46">
        <f t="shared" si="60"/>
        <v>1241.5</v>
      </c>
      <c r="BT682" s="46" t="s">
        <v>2618</v>
      </c>
      <c r="BU682" s="296"/>
      <c r="BV682" s="315"/>
      <c r="BW682" s="315"/>
      <c r="BX682" s="163"/>
      <c r="BY682" s="315"/>
      <c r="BZ682" s="315"/>
      <c r="CA682" s="315"/>
      <c r="CB682" s="62"/>
      <c r="CC682" s="59"/>
    </row>
    <row r="683" ht="30.0" customHeight="1">
      <c r="A683" s="37" t="s">
        <v>5339</v>
      </c>
      <c r="B683" s="317" t="s">
        <v>5629</v>
      </c>
      <c r="C683" s="163"/>
      <c r="D683" s="29">
        <v>1.0</v>
      </c>
      <c r="E683" s="30" t="s">
        <v>5630</v>
      </c>
      <c r="F683" s="279" t="s">
        <v>5631</v>
      </c>
      <c r="G683" s="158" t="s">
        <v>5632</v>
      </c>
      <c r="H683" s="33">
        <v>28010.0</v>
      </c>
      <c r="I683" s="34">
        <v>0.64</v>
      </c>
      <c r="J683" s="35">
        <f t="shared" si="112"/>
        <v>10084</v>
      </c>
      <c r="K683" s="22" t="s">
        <v>5633</v>
      </c>
      <c r="L683" s="36" t="s">
        <v>5345</v>
      </c>
      <c r="M683" s="36" t="s">
        <v>5345</v>
      </c>
      <c r="N683" s="37" t="s">
        <v>5090</v>
      </c>
      <c r="O683" s="72">
        <v>4750.0</v>
      </c>
      <c r="P683" s="72">
        <v>400.0</v>
      </c>
      <c r="Q683" s="72">
        <v>400.0</v>
      </c>
      <c r="R683" s="72">
        <v>600.0</v>
      </c>
      <c r="S683" s="280" t="s">
        <v>5634</v>
      </c>
      <c r="T683" s="280" t="s">
        <v>5566</v>
      </c>
      <c r="U683" s="37" t="s">
        <v>5567</v>
      </c>
      <c r="V683" s="37" t="s">
        <v>298</v>
      </c>
      <c r="W683" s="38" t="s">
        <v>3016</v>
      </c>
      <c r="X683" s="38">
        <v>320.0</v>
      </c>
      <c r="Y683" s="40">
        <v>10.0</v>
      </c>
      <c r="Z683" s="40">
        <v>1.45</v>
      </c>
      <c r="AA683" s="37" t="s">
        <v>590</v>
      </c>
      <c r="AB683" s="38" t="s">
        <v>93</v>
      </c>
      <c r="AC683" s="107" t="str">
        <f t="shared" si="126"/>
        <v>https://getfile.dokpub.com/yandex/get/https://disk.yandex.ru/d/2sjadOw0T7qlDw/1.jpg, https://getfile.dokpub.com/yandex/get/https://disk.yandex.ru/d/2sjadOw0T7qlDw/2.jpg, https://getfile.dokpub.com/yandex/get/https://disk.yandex.ru/d/2sjadOw0T7qlDw/3.jpg, https://getfile.dokpub.com/yandex/get/https://disk.yandex.ru/d/2sjadOw0T7qlDw/4.jpg, https://getfile.dokpub.com/yandex/get/https://disk.yandex.ru/d/2sjadOw0T7qlDw/5.jpg</v>
      </c>
      <c r="AD683" s="38" t="s">
        <v>95</v>
      </c>
      <c r="AE683" s="280" t="s">
        <v>5568</v>
      </c>
      <c r="AF683" s="163"/>
      <c r="AG683" s="38" t="s">
        <v>98</v>
      </c>
      <c r="AH683" s="38" t="s">
        <v>99</v>
      </c>
      <c r="AI683" s="44" t="s">
        <v>100</v>
      </c>
      <c r="AJ683" s="44">
        <v>0.0</v>
      </c>
      <c r="AK683" s="163"/>
      <c r="AL683" s="46" t="s">
        <v>5337</v>
      </c>
      <c r="AM683" s="46" t="s">
        <v>103</v>
      </c>
      <c r="AN683" s="46" t="s">
        <v>104</v>
      </c>
      <c r="AO683" s="46" t="s">
        <v>105</v>
      </c>
      <c r="AP683" s="46" t="s">
        <v>106</v>
      </c>
      <c r="AQ683" s="46">
        <f t="shared" si="48"/>
        <v>12605</v>
      </c>
      <c r="AR683" s="47">
        <f t="shared" si="49"/>
        <v>0.55</v>
      </c>
      <c r="AS683" s="46" t="s">
        <v>107</v>
      </c>
      <c r="AT683" s="46" t="s">
        <v>108</v>
      </c>
      <c r="AU683" s="46" t="s">
        <v>109</v>
      </c>
      <c r="AV683" s="46" t="s">
        <v>110</v>
      </c>
      <c r="AW683" s="46" t="s">
        <v>111</v>
      </c>
      <c r="AX683" s="48" t="s">
        <v>155</v>
      </c>
      <c r="AY683" s="49">
        <v>1520.0</v>
      </c>
      <c r="AZ683" s="49">
        <v>3000.0</v>
      </c>
      <c r="BA683" s="126">
        <f t="shared" si="129"/>
        <v>3465</v>
      </c>
      <c r="BB683" s="127">
        <v>50.0</v>
      </c>
      <c r="BC683" s="127">
        <v>80.0</v>
      </c>
      <c r="BD683" s="51">
        <v>0.2</v>
      </c>
      <c r="BE683" s="127">
        <f t="shared" si="113"/>
        <v>2016.8</v>
      </c>
      <c r="BF683" s="150"/>
      <c r="BG683" s="151">
        <f t="shared" si="114"/>
        <v>2952.2</v>
      </c>
      <c r="BH683" s="53">
        <f t="shared" si="52"/>
        <v>1472.2</v>
      </c>
      <c r="BI683" s="153">
        <f t="shared" si="115"/>
        <v>0.2927608092</v>
      </c>
      <c r="BJ683" s="47">
        <f t="shared" si="54"/>
        <v>0.1459936533</v>
      </c>
      <c r="BK683" s="55">
        <f t="shared" si="55"/>
        <v>0.55</v>
      </c>
      <c r="BL683" s="56">
        <f t="shared" si="56"/>
        <v>12853</v>
      </c>
      <c r="BM683" s="57">
        <f t="shared" si="57"/>
        <v>0.2868902202</v>
      </c>
      <c r="BN683" s="46">
        <f t="shared" si="58"/>
        <v>96</v>
      </c>
      <c r="BO683" s="46">
        <v>25.0</v>
      </c>
      <c r="BP683" s="46">
        <v>7.0</v>
      </c>
      <c r="BQ683" s="47">
        <v>1.25</v>
      </c>
      <c r="BR683" s="46">
        <f t="shared" si="59"/>
        <v>862.5</v>
      </c>
      <c r="BS683" s="46">
        <f t="shared" si="60"/>
        <v>2137.5</v>
      </c>
      <c r="BT683" s="46" t="s">
        <v>3090</v>
      </c>
      <c r="BU683" s="296"/>
      <c r="BV683" s="315"/>
      <c r="BW683" s="315"/>
      <c r="BX683" s="163"/>
      <c r="BY683" s="315"/>
      <c r="BZ683" s="315"/>
      <c r="CA683" s="315"/>
      <c r="CB683" s="62"/>
      <c r="CC683" s="59"/>
    </row>
    <row r="684" ht="30.0" customHeight="1">
      <c r="A684" s="37" t="s">
        <v>5339</v>
      </c>
      <c r="B684" s="317" t="s">
        <v>5635</v>
      </c>
      <c r="C684" s="163"/>
      <c r="D684" s="29">
        <f t="shared" ref="D684:D694" si="130">IF(C684="",50,0)</f>
        <v>50</v>
      </c>
      <c r="E684" s="287" t="s">
        <v>5636</v>
      </c>
      <c r="F684" s="279" t="s">
        <v>5637</v>
      </c>
      <c r="G684" s="158" t="s">
        <v>5638</v>
      </c>
      <c r="H684" s="33">
        <v>1000.0</v>
      </c>
      <c r="I684" s="34">
        <v>0.49</v>
      </c>
      <c r="J684" s="35">
        <f t="shared" si="112"/>
        <v>510</v>
      </c>
      <c r="K684" s="289" t="s">
        <v>5639</v>
      </c>
      <c r="L684" s="37" t="s">
        <v>5640</v>
      </c>
      <c r="M684" s="37" t="s">
        <v>5640</v>
      </c>
      <c r="N684" s="37" t="s">
        <v>5090</v>
      </c>
      <c r="O684" s="38">
        <v>100.0</v>
      </c>
      <c r="P684" s="38">
        <v>100.0</v>
      </c>
      <c r="Q684" s="38">
        <v>60.0</v>
      </c>
      <c r="R684" s="38">
        <v>270.0</v>
      </c>
      <c r="S684" s="280" t="s">
        <v>5641</v>
      </c>
      <c r="T684" s="280" t="s">
        <v>5642</v>
      </c>
      <c r="U684" s="37" t="s">
        <v>5643</v>
      </c>
      <c r="V684" s="37" t="s">
        <v>795</v>
      </c>
      <c r="W684" s="46" t="s">
        <v>90</v>
      </c>
      <c r="X684" s="37">
        <v>540.0</v>
      </c>
      <c r="Y684" s="40" t="s">
        <v>91</v>
      </c>
      <c r="Z684" s="40" t="s">
        <v>1940</v>
      </c>
      <c r="AA684" s="37" t="s">
        <v>92</v>
      </c>
      <c r="AB684" s="38" t="s">
        <v>93</v>
      </c>
      <c r="AC684" s="107" t="str">
        <f t="shared" si="126"/>
        <v>https://getfile.dokpub.com/yandex/get/https://disk.yandex.ru/d/mZG9Kv-oVGR7_w/1.jpg, https://getfile.dokpub.com/yandex/get/https://disk.yandex.ru/d/mZG9Kv-oVGR7_w/2.jpg, https://getfile.dokpub.com/yandex/get/https://disk.yandex.ru/d/mZG9Kv-oVGR7_w/3.jpg, https://getfile.dokpub.com/yandex/get/https://disk.yandex.ru/d/mZG9Kv-oVGR7_w/4.jpg, https://getfile.dokpub.com/yandex/get/https://disk.yandex.ru/d/mZG9Kv-oVGR7_w/5.jpg</v>
      </c>
      <c r="AD684" s="38" t="s">
        <v>95</v>
      </c>
      <c r="AE684" s="280" t="s">
        <v>5644</v>
      </c>
      <c r="AF684" s="163"/>
      <c r="AG684" s="38" t="s">
        <v>98</v>
      </c>
      <c r="AH684" s="38" t="s">
        <v>99</v>
      </c>
      <c r="AI684" s="44" t="s">
        <v>100</v>
      </c>
      <c r="AJ684" s="44">
        <v>0.0</v>
      </c>
      <c r="AK684" s="163"/>
      <c r="AL684" s="46" t="s">
        <v>102</v>
      </c>
      <c r="AM684" s="46" t="s">
        <v>103</v>
      </c>
      <c r="AN684" s="46" t="s">
        <v>104</v>
      </c>
      <c r="AO684" s="46" t="s">
        <v>105</v>
      </c>
      <c r="AP684" s="46" t="s">
        <v>106</v>
      </c>
      <c r="AQ684" s="46">
        <f t="shared" si="48"/>
        <v>600</v>
      </c>
      <c r="AR684" s="47">
        <f t="shared" si="49"/>
        <v>0.4</v>
      </c>
      <c r="AS684" s="46" t="s">
        <v>107</v>
      </c>
      <c r="AT684" s="46" t="s">
        <v>108</v>
      </c>
      <c r="AU684" s="46" t="s">
        <v>109</v>
      </c>
      <c r="AV684" s="46" t="s">
        <v>110</v>
      </c>
      <c r="AW684" s="46" t="s">
        <v>111</v>
      </c>
      <c r="AX684" s="48" t="s">
        <v>155</v>
      </c>
      <c r="AY684" s="49">
        <v>81.0</v>
      </c>
      <c r="AZ684" s="49">
        <v>137.0</v>
      </c>
      <c r="BA684" s="257">
        <v>149.0</v>
      </c>
      <c r="BB684" s="123">
        <v>10.0</v>
      </c>
      <c r="BC684" s="123">
        <v>10.0</v>
      </c>
      <c r="BD684" s="51">
        <v>0.2</v>
      </c>
      <c r="BE684" s="123">
        <f t="shared" si="113"/>
        <v>102</v>
      </c>
      <c r="BF684" s="147"/>
      <c r="BG684" s="148">
        <f t="shared" si="114"/>
        <v>158</v>
      </c>
      <c r="BH684" s="53">
        <f t="shared" si="52"/>
        <v>102</v>
      </c>
      <c r="BI684" s="222">
        <f t="shared" si="115"/>
        <v>0.3098039216</v>
      </c>
      <c r="BJ684" s="47">
        <f t="shared" si="54"/>
        <v>0.2</v>
      </c>
      <c r="BK684" s="55">
        <f t="shared" si="55"/>
        <v>0.4</v>
      </c>
      <c r="BL684" s="56">
        <f t="shared" si="56"/>
        <v>608</v>
      </c>
      <c r="BM684" s="57">
        <f t="shared" si="57"/>
        <v>0.2967105263</v>
      </c>
      <c r="BN684" s="46">
        <f t="shared" si="58"/>
        <v>1.62</v>
      </c>
      <c r="BO684" s="46">
        <v>25.0</v>
      </c>
      <c r="BP684" s="46">
        <v>7.0</v>
      </c>
      <c r="BQ684" s="47">
        <v>1.25</v>
      </c>
      <c r="BR684" s="46">
        <f t="shared" si="59"/>
        <v>40</v>
      </c>
      <c r="BS684" s="46">
        <f t="shared" si="60"/>
        <v>97</v>
      </c>
      <c r="BT684" s="37" t="s">
        <v>2538</v>
      </c>
      <c r="BU684" s="296"/>
      <c r="BV684" s="315"/>
      <c r="BW684" s="315"/>
      <c r="BX684" s="163"/>
      <c r="BY684" s="315"/>
      <c r="BZ684" s="315"/>
      <c r="CA684" s="315"/>
      <c r="CB684" s="62"/>
      <c r="CC684" s="59"/>
    </row>
    <row r="685" ht="30.0" customHeight="1">
      <c r="A685" s="37" t="s">
        <v>5339</v>
      </c>
      <c r="B685" s="317" t="s">
        <v>5645</v>
      </c>
      <c r="C685" s="163"/>
      <c r="D685" s="29">
        <f t="shared" si="130"/>
        <v>50</v>
      </c>
      <c r="E685" s="287" t="s">
        <v>5646</v>
      </c>
      <c r="F685" s="279" t="s">
        <v>5647</v>
      </c>
      <c r="G685" s="158" t="s">
        <v>5648</v>
      </c>
      <c r="H685" s="33">
        <v>1450.0</v>
      </c>
      <c r="I685" s="34">
        <v>0.42</v>
      </c>
      <c r="J685" s="35">
        <f t="shared" si="112"/>
        <v>841</v>
      </c>
      <c r="K685" s="289" t="s">
        <v>5649</v>
      </c>
      <c r="L685" s="37" t="s">
        <v>5640</v>
      </c>
      <c r="M685" s="37" t="s">
        <v>5640</v>
      </c>
      <c r="N685" s="37" t="s">
        <v>5090</v>
      </c>
      <c r="O685" s="38">
        <v>165.0</v>
      </c>
      <c r="P685" s="38">
        <v>140.0</v>
      </c>
      <c r="Q685" s="38">
        <v>90.0</v>
      </c>
      <c r="R685" s="38">
        <v>270.0</v>
      </c>
      <c r="S685" s="280" t="s">
        <v>5650</v>
      </c>
      <c r="T685" s="280" t="s">
        <v>5642</v>
      </c>
      <c r="U685" s="37" t="s">
        <v>5643</v>
      </c>
      <c r="V685" s="37" t="s">
        <v>795</v>
      </c>
      <c r="W685" s="46" t="s">
        <v>90</v>
      </c>
      <c r="X685" s="37">
        <v>540.0</v>
      </c>
      <c r="Y685" s="40" t="s">
        <v>91</v>
      </c>
      <c r="Z685" s="38" t="s">
        <v>1952</v>
      </c>
      <c r="AA685" s="37" t="s">
        <v>92</v>
      </c>
      <c r="AB685" s="38" t="s">
        <v>93</v>
      </c>
      <c r="AC685" s="107" t="str">
        <f t="shared" si="126"/>
        <v>https://getfile.dokpub.com/yandex/get/https://disk.yandex.ru/d/fNiUa7TLDosQBA/1.jpg, https://getfile.dokpub.com/yandex/get/https://disk.yandex.ru/d/fNiUa7TLDosQBA/2.jpg, https://getfile.dokpub.com/yandex/get/https://disk.yandex.ru/d/fNiUa7TLDosQBA/3.jpg, https://getfile.dokpub.com/yandex/get/https://disk.yandex.ru/d/fNiUa7TLDosQBA/4.jpg, https://getfile.dokpub.com/yandex/get/https://disk.yandex.ru/d/fNiUa7TLDosQBA/5.jpg</v>
      </c>
      <c r="AD685" s="38" t="s">
        <v>95</v>
      </c>
      <c r="AE685" s="280" t="s">
        <v>5644</v>
      </c>
      <c r="AF685" s="163"/>
      <c r="AG685" s="38" t="s">
        <v>98</v>
      </c>
      <c r="AH685" s="38" t="s">
        <v>99</v>
      </c>
      <c r="AI685" s="44" t="s">
        <v>100</v>
      </c>
      <c r="AJ685" s="44">
        <v>0.0</v>
      </c>
      <c r="AK685" s="163"/>
      <c r="AL685" s="46" t="s">
        <v>102</v>
      </c>
      <c r="AM685" s="46" t="s">
        <v>103</v>
      </c>
      <c r="AN685" s="46" t="s">
        <v>104</v>
      </c>
      <c r="AO685" s="46" t="s">
        <v>105</v>
      </c>
      <c r="AP685" s="46" t="s">
        <v>106</v>
      </c>
      <c r="AQ685" s="46">
        <f t="shared" si="48"/>
        <v>943</v>
      </c>
      <c r="AR685" s="47">
        <f t="shared" si="49"/>
        <v>0.35</v>
      </c>
      <c r="AS685" s="46" t="s">
        <v>107</v>
      </c>
      <c r="AT685" s="46" t="s">
        <v>108</v>
      </c>
      <c r="AU685" s="46" t="s">
        <v>109</v>
      </c>
      <c r="AV685" s="46" t="s">
        <v>110</v>
      </c>
      <c r="AW685" s="46" t="s">
        <v>111</v>
      </c>
      <c r="AX685" s="48" t="s">
        <v>155</v>
      </c>
      <c r="AY685" s="49">
        <v>94.0</v>
      </c>
      <c r="AZ685" s="49">
        <v>153.0</v>
      </c>
      <c r="BA685" s="126">
        <f>BA684*2</f>
        <v>298</v>
      </c>
      <c r="BB685" s="127">
        <v>10.0</v>
      </c>
      <c r="BC685" s="127">
        <v>10.0</v>
      </c>
      <c r="BD685" s="51">
        <v>0.2</v>
      </c>
      <c r="BE685" s="127">
        <f t="shared" si="113"/>
        <v>168.2</v>
      </c>
      <c r="BF685" s="150"/>
      <c r="BG685" s="151">
        <f t="shared" si="114"/>
        <v>260.8</v>
      </c>
      <c r="BH685" s="53">
        <f t="shared" si="52"/>
        <v>201.8</v>
      </c>
      <c r="BI685" s="153">
        <f t="shared" si="115"/>
        <v>0.3101070155</v>
      </c>
      <c r="BJ685" s="47">
        <f t="shared" si="54"/>
        <v>0.2399524376</v>
      </c>
      <c r="BK685" s="55">
        <f t="shared" si="55"/>
        <v>0.35</v>
      </c>
      <c r="BL685" s="56">
        <f t="shared" si="56"/>
        <v>954</v>
      </c>
      <c r="BM685" s="57">
        <f t="shared" si="57"/>
        <v>0.3062893082</v>
      </c>
      <c r="BN685" s="46">
        <f t="shared" si="58"/>
        <v>3.402</v>
      </c>
      <c r="BO685" s="46">
        <v>25.0</v>
      </c>
      <c r="BP685" s="46">
        <v>7.0</v>
      </c>
      <c r="BQ685" s="47">
        <v>1.25</v>
      </c>
      <c r="BR685" s="46">
        <f t="shared" si="59"/>
        <v>57.5</v>
      </c>
      <c r="BS685" s="46">
        <f t="shared" si="60"/>
        <v>95.5</v>
      </c>
      <c r="BT685" s="46" t="s">
        <v>2547</v>
      </c>
      <c r="BU685" s="296"/>
      <c r="BV685" s="315"/>
      <c r="BW685" s="315"/>
      <c r="BX685" s="163"/>
      <c r="BY685" s="315"/>
      <c r="BZ685" s="315"/>
      <c r="CA685" s="315"/>
      <c r="CB685" s="62"/>
      <c r="CC685" s="59"/>
    </row>
    <row r="686" ht="30.0" customHeight="1">
      <c r="A686" s="37" t="s">
        <v>5339</v>
      </c>
      <c r="B686" s="317" t="s">
        <v>5651</v>
      </c>
      <c r="C686" s="163"/>
      <c r="D686" s="29">
        <f t="shared" si="130"/>
        <v>50</v>
      </c>
      <c r="E686" s="287" t="s">
        <v>5652</v>
      </c>
      <c r="F686" s="279" t="s">
        <v>5653</v>
      </c>
      <c r="G686" s="158" t="s">
        <v>5654</v>
      </c>
      <c r="H686" s="33">
        <v>1950.0</v>
      </c>
      <c r="I686" s="34">
        <v>0.38</v>
      </c>
      <c r="J686" s="35">
        <f t="shared" si="112"/>
        <v>1209</v>
      </c>
      <c r="K686" s="289" t="s">
        <v>5655</v>
      </c>
      <c r="L686" s="37" t="s">
        <v>5640</v>
      </c>
      <c r="M686" s="37" t="s">
        <v>5640</v>
      </c>
      <c r="N686" s="37" t="s">
        <v>5090</v>
      </c>
      <c r="O686" s="38">
        <v>230.0</v>
      </c>
      <c r="P686" s="38">
        <v>230.0</v>
      </c>
      <c r="Q686" s="38">
        <v>110.0</v>
      </c>
      <c r="R686" s="38">
        <v>270.0</v>
      </c>
      <c r="S686" s="318" t="s">
        <v>5656</v>
      </c>
      <c r="T686" s="280" t="s">
        <v>5642</v>
      </c>
      <c r="U686" s="37" t="s">
        <v>5643</v>
      </c>
      <c r="V686" s="37" t="s">
        <v>795</v>
      </c>
      <c r="W686" s="46" t="s">
        <v>90</v>
      </c>
      <c r="X686" s="37">
        <v>540.0</v>
      </c>
      <c r="Y686" s="40" t="s">
        <v>91</v>
      </c>
      <c r="Z686" s="40">
        <v>1.45</v>
      </c>
      <c r="AA686" s="37" t="s">
        <v>92</v>
      </c>
      <c r="AB686" s="38" t="s">
        <v>93</v>
      </c>
      <c r="AC686" s="107" t="str">
        <f t="shared" si="126"/>
        <v>https://getfile.dokpub.com/yandex/get/https://disk.yandex.ru/d/xxfNJZa5qYUEFQ/1.jpg, https://getfile.dokpub.com/yandex/get/https://disk.yandex.ru/d/xxfNJZa5qYUEFQ/2.jpg, https://getfile.dokpub.com/yandex/get/https://disk.yandex.ru/d/xxfNJZa5qYUEFQ/3.jpg, https://getfile.dokpub.com/yandex/get/https://disk.yandex.ru/d/xxfNJZa5qYUEFQ/4.jpg, https://getfile.dokpub.com/yandex/get/https://disk.yandex.ru/d/xxfNJZa5qYUEFQ/5.jpg</v>
      </c>
      <c r="AD686" s="38" t="s">
        <v>95</v>
      </c>
      <c r="AE686" s="280" t="s">
        <v>5644</v>
      </c>
      <c r="AF686" s="163"/>
      <c r="AG686" s="38" t="s">
        <v>98</v>
      </c>
      <c r="AH686" s="38" t="s">
        <v>99</v>
      </c>
      <c r="AI686" s="44" t="s">
        <v>100</v>
      </c>
      <c r="AJ686" s="44">
        <v>0.0</v>
      </c>
      <c r="AK686" s="163"/>
      <c r="AL686" s="46" t="s">
        <v>102</v>
      </c>
      <c r="AM686" s="46" t="s">
        <v>103</v>
      </c>
      <c r="AN686" s="46" t="s">
        <v>104</v>
      </c>
      <c r="AO686" s="46" t="s">
        <v>105</v>
      </c>
      <c r="AP686" s="46" t="s">
        <v>106</v>
      </c>
      <c r="AQ686" s="46">
        <f t="shared" si="48"/>
        <v>1326</v>
      </c>
      <c r="AR686" s="47">
        <f t="shared" si="49"/>
        <v>0.32</v>
      </c>
      <c r="AS686" s="46" t="s">
        <v>107</v>
      </c>
      <c r="AT686" s="46" t="s">
        <v>108</v>
      </c>
      <c r="AU686" s="46" t="s">
        <v>109</v>
      </c>
      <c r="AV686" s="46" t="s">
        <v>110</v>
      </c>
      <c r="AW686" s="46" t="s">
        <v>111</v>
      </c>
      <c r="AX686" s="48" t="s">
        <v>155</v>
      </c>
      <c r="AY686" s="49">
        <v>118.0</v>
      </c>
      <c r="AZ686" s="49">
        <v>182.0</v>
      </c>
      <c r="BA686" s="126">
        <f>BA684*3</f>
        <v>447</v>
      </c>
      <c r="BB686" s="127">
        <v>15.0</v>
      </c>
      <c r="BC686" s="127">
        <v>15.0</v>
      </c>
      <c r="BD686" s="51">
        <v>0.2</v>
      </c>
      <c r="BE686" s="127">
        <f t="shared" si="113"/>
        <v>241.8</v>
      </c>
      <c r="BF686" s="150"/>
      <c r="BG686" s="151">
        <f t="shared" si="114"/>
        <v>372.2</v>
      </c>
      <c r="BH686" s="53">
        <f t="shared" si="52"/>
        <v>308.2</v>
      </c>
      <c r="BI686" s="153">
        <f t="shared" si="115"/>
        <v>0.3078577337</v>
      </c>
      <c r="BJ686" s="47">
        <f t="shared" si="54"/>
        <v>0.2549214227</v>
      </c>
      <c r="BK686" s="55">
        <f t="shared" si="55"/>
        <v>0.32</v>
      </c>
      <c r="BL686" s="56">
        <f t="shared" si="56"/>
        <v>1344</v>
      </c>
      <c r="BM686" s="57">
        <f t="shared" si="57"/>
        <v>0.309672619</v>
      </c>
      <c r="BN686" s="46">
        <f t="shared" si="58"/>
        <v>6.831</v>
      </c>
      <c r="BO686" s="46">
        <v>25.0</v>
      </c>
      <c r="BP686" s="46">
        <v>7.0</v>
      </c>
      <c r="BQ686" s="47">
        <v>1.25</v>
      </c>
      <c r="BR686" s="46">
        <f t="shared" si="59"/>
        <v>83.75</v>
      </c>
      <c r="BS686" s="46">
        <f t="shared" si="60"/>
        <v>98.25</v>
      </c>
      <c r="BT686" s="46" t="s">
        <v>2556</v>
      </c>
      <c r="BU686" s="296"/>
      <c r="BV686" s="315"/>
      <c r="BW686" s="315"/>
      <c r="BX686" s="163"/>
      <c r="BY686" s="315"/>
      <c r="BZ686" s="315"/>
      <c r="CA686" s="315"/>
      <c r="CB686" s="62"/>
      <c r="CC686" s="59"/>
    </row>
    <row r="687" ht="30.0" customHeight="1">
      <c r="A687" s="37" t="s">
        <v>5339</v>
      </c>
      <c r="B687" s="317" t="s">
        <v>5657</v>
      </c>
      <c r="C687" s="163"/>
      <c r="D687" s="29">
        <f t="shared" si="130"/>
        <v>50</v>
      </c>
      <c r="E687" s="287" t="s">
        <v>5658</v>
      </c>
      <c r="F687" s="279" t="s">
        <v>5659</v>
      </c>
      <c r="G687" s="312" t="s">
        <v>5660</v>
      </c>
      <c r="H687" s="33">
        <v>3550.0</v>
      </c>
      <c r="I687" s="34">
        <v>0.37</v>
      </c>
      <c r="J687" s="35">
        <f t="shared" si="112"/>
        <v>2237</v>
      </c>
      <c r="K687" s="289" t="s">
        <v>5661</v>
      </c>
      <c r="L687" s="37" t="s">
        <v>5640</v>
      </c>
      <c r="M687" s="37" t="s">
        <v>5640</v>
      </c>
      <c r="N687" s="37" t="s">
        <v>5090</v>
      </c>
      <c r="O687" s="38">
        <v>450.0</v>
      </c>
      <c r="P687" s="38">
        <v>160.0</v>
      </c>
      <c r="Q687" s="38">
        <v>150.0</v>
      </c>
      <c r="R687" s="38">
        <v>270.0</v>
      </c>
      <c r="S687" s="280" t="s">
        <v>5662</v>
      </c>
      <c r="T687" s="280" t="s">
        <v>5642</v>
      </c>
      <c r="U687" s="37" t="s">
        <v>5643</v>
      </c>
      <c r="V687" s="37" t="s">
        <v>795</v>
      </c>
      <c r="W687" s="46" t="s">
        <v>90</v>
      </c>
      <c r="X687" s="37">
        <v>540.0</v>
      </c>
      <c r="Y687" s="40">
        <v>1.0</v>
      </c>
      <c r="Z687" s="40">
        <v>1.45</v>
      </c>
      <c r="AA687" s="37" t="s">
        <v>92</v>
      </c>
      <c r="AB687" s="38" t="s">
        <v>93</v>
      </c>
      <c r="AC687" s="107" t="str">
        <f t="shared" si="126"/>
        <v>https://getfile.dokpub.com/yandex/get/https://disk.yandex.ru/d/cOnmQXLgIFaCIQ/1.jpg, https://getfile.dokpub.com/yandex/get/https://disk.yandex.ru/d/cOnmQXLgIFaCIQ/2.jpg, https://getfile.dokpub.com/yandex/get/https://disk.yandex.ru/d/cOnmQXLgIFaCIQ/3.jpg, https://getfile.dokpub.com/yandex/get/https://disk.yandex.ru/d/cOnmQXLgIFaCIQ/4.jpg, https://getfile.dokpub.com/yandex/get/https://disk.yandex.ru/d/cOnmQXLgIFaCIQ/5.jpg</v>
      </c>
      <c r="AD687" s="38" t="s">
        <v>95</v>
      </c>
      <c r="AE687" s="280" t="s">
        <v>5644</v>
      </c>
      <c r="AF687" s="163"/>
      <c r="AG687" s="38" t="s">
        <v>98</v>
      </c>
      <c r="AH687" s="38" t="s">
        <v>99</v>
      </c>
      <c r="AI687" s="44" t="s">
        <v>100</v>
      </c>
      <c r="AJ687" s="44">
        <v>0.0</v>
      </c>
      <c r="AK687" s="163"/>
      <c r="AL687" s="46" t="s">
        <v>102</v>
      </c>
      <c r="AM687" s="46" t="s">
        <v>103</v>
      </c>
      <c r="AN687" s="46" t="s">
        <v>104</v>
      </c>
      <c r="AO687" s="46" t="s">
        <v>105</v>
      </c>
      <c r="AP687" s="46" t="s">
        <v>106</v>
      </c>
      <c r="AQ687" s="46">
        <f t="shared" si="48"/>
        <v>2485</v>
      </c>
      <c r="AR687" s="47">
        <f t="shared" si="49"/>
        <v>0.3</v>
      </c>
      <c r="AS687" s="46" t="s">
        <v>107</v>
      </c>
      <c r="AT687" s="46" t="s">
        <v>108</v>
      </c>
      <c r="AU687" s="46" t="s">
        <v>109</v>
      </c>
      <c r="AV687" s="46" t="s">
        <v>110</v>
      </c>
      <c r="AW687" s="46" t="s">
        <v>111</v>
      </c>
      <c r="AX687" s="48" t="s">
        <v>155</v>
      </c>
      <c r="AY687" s="49">
        <v>198.0</v>
      </c>
      <c r="AZ687" s="49">
        <v>287.0</v>
      </c>
      <c r="BA687" s="126">
        <f>BA686*2</f>
        <v>894</v>
      </c>
      <c r="BB687" s="127">
        <v>20.0</v>
      </c>
      <c r="BC687" s="127">
        <v>20.0</v>
      </c>
      <c r="BD687" s="51">
        <v>0.2</v>
      </c>
      <c r="BE687" s="127">
        <f t="shared" si="113"/>
        <v>447.4</v>
      </c>
      <c r="BF687" s="150"/>
      <c r="BG687" s="151">
        <f t="shared" si="114"/>
        <v>657.6</v>
      </c>
      <c r="BH687" s="53">
        <f t="shared" si="52"/>
        <v>568.6</v>
      </c>
      <c r="BI687" s="153">
        <f t="shared" si="115"/>
        <v>0.2939651319</v>
      </c>
      <c r="BJ687" s="47">
        <f t="shared" si="54"/>
        <v>0.254179705</v>
      </c>
      <c r="BK687" s="55">
        <f t="shared" si="55"/>
        <v>0.3</v>
      </c>
      <c r="BL687" s="56">
        <f t="shared" si="56"/>
        <v>2490</v>
      </c>
      <c r="BM687" s="57">
        <f t="shared" si="57"/>
        <v>0.3096385542</v>
      </c>
      <c r="BN687" s="46">
        <f t="shared" si="58"/>
        <v>6.48</v>
      </c>
      <c r="BO687" s="46">
        <v>25.0</v>
      </c>
      <c r="BP687" s="46">
        <v>7.0</v>
      </c>
      <c r="BQ687" s="47">
        <v>1.25</v>
      </c>
      <c r="BR687" s="46">
        <f t="shared" si="59"/>
        <v>83.75</v>
      </c>
      <c r="BS687" s="46">
        <f t="shared" si="60"/>
        <v>203.25</v>
      </c>
      <c r="BT687" s="46" t="s">
        <v>2565</v>
      </c>
      <c r="BU687" s="296"/>
      <c r="BV687" s="315"/>
      <c r="BW687" s="315"/>
      <c r="BX687" s="163"/>
      <c r="BY687" s="315"/>
      <c r="BZ687" s="315"/>
      <c r="CA687" s="315"/>
      <c r="CB687" s="62"/>
      <c r="CC687" s="59"/>
    </row>
    <row r="688" ht="30.0" customHeight="1">
      <c r="A688" s="37" t="s">
        <v>5339</v>
      </c>
      <c r="B688" s="317" t="s">
        <v>5663</v>
      </c>
      <c r="C688" s="286"/>
      <c r="D688" s="29">
        <f t="shared" si="130"/>
        <v>50</v>
      </c>
      <c r="E688" s="287" t="s">
        <v>5664</v>
      </c>
      <c r="F688" s="279" t="s">
        <v>5665</v>
      </c>
      <c r="G688" s="293">
        <v>2.039497695619E12</v>
      </c>
      <c r="H688" s="33">
        <v>5150.0</v>
      </c>
      <c r="I688" s="34">
        <v>0.37</v>
      </c>
      <c r="J688" s="35">
        <f t="shared" si="112"/>
        <v>3245</v>
      </c>
      <c r="K688" s="289" t="s">
        <v>5666</v>
      </c>
      <c r="L688" s="37" t="s">
        <v>5640</v>
      </c>
      <c r="M688" s="37" t="s">
        <v>5640</v>
      </c>
      <c r="N688" s="37" t="s">
        <v>5090</v>
      </c>
      <c r="O688" s="38">
        <v>640.0</v>
      </c>
      <c r="P688" s="38">
        <v>210.0</v>
      </c>
      <c r="Q688" s="38">
        <v>170.0</v>
      </c>
      <c r="R688" s="38">
        <v>270.0</v>
      </c>
      <c r="S688" s="280" t="s">
        <v>5667</v>
      </c>
      <c r="T688" s="280" t="s">
        <v>5642</v>
      </c>
      <c r="U688" s="37" t="s">
        <v>5643</v>
      </c>
      <c r="V688" s="37" t="s">
        <v>795</v>
      </c>
      <c r="W688" s="46" t="s">
        <v>90</v>
      </c>
      <c r="X688" s="37">
        <v>540.0</v>
      </c>
      <c r="Y688" s="40">
        <v>1.5</v>
      </c>
      <c r="Z688" s="40">
        <v>1.45</v>
      </c>
      <c r="AA688" s="37" t="s">
        <v>92</v>
      </c>
      <c r="AB688" s="38" t="s">
        <v>93</v>
      </c>
      <c r="AC688" s="107" t="str">
        <f t="shared" si="126"/>
        <v>https://getfile.dokpub.com/yandex/get/https://disk.yandex.ru/d/ex300h7y8JKewQ/1.jpg, https://getfile.dokpub.com/yandex/get/https://disk.yandex.ru/d/ex300h7y8JKewQ/2.jpg, https://getfile.dokpub.com/yandex/get/https://disk.yandex.ru/d/ex300h7y8JKewQ/3.jpg, https://getfile.dokpub.com/yandex/get/https://disk.yandex.ru/d/ex300h7y8JKewQ/4.jpg, https://getfile.dokpub.com/yandex/get/https://disk.yandex.ru/d/ex300h7y8JKewQ/5.jpg</v>
      </c>
      <c r="AD688" s="38" t="s">
        <v>95</v>
      </c>
      <c r="AE688" s="280" t="s">
        <v>5644</v>
      </c>
      <c r="AF688" s="163"/>
      <c r="AG688" s="38" t="s">
        <v>98</v>
      </c>
      <c r="AH688" s="38" t="s">
        <v>99</v>
      </c>
      <c r="AI688" s="44" t="s">
        <v>100</v>
      </c>
      <c r="AJ688" s="44">
        <v>0.0</v>
      </c>
      <c r="AK688" s="315"/>
      <c r="AL688" s="46" t="s">
        <v>102</v>
      </c>
      <c r="AM688" s="46" t="s">
        <v>103</v>
      </c>
      <c r="AN688" s="46" t="s">
        <v>104</v>
      </c>
      <c r="AO688" s="46" t="s">
        <v>105</v>
      </c>
      <c r="AP688" s="46" t="s">
        <v>106</v>
      </c>
      <c r="AQ688" s="46">
        <f t="shared" si="48"/>
        <v>3554</v>
      </c>
      <c r="AR688" s="47">
        <f t="shared" si="49"/>
        <v>0.31</v>
      </c>
      <c r="AS688" s="46" t="s">
        <v>107</v>
      </c>
      <c r="AT688" s="46" t="s">
        <v>108</v>
      </c>
      <c r="AU688" s="46" t="s">
        <v>109</v>
      </c>
      <c r="AV688" s="46" t="s">
        <v>110</v>
      </c>
      <c r="AW688" s="46" t="s">
        <v>111</v>
      </c>
      <c r="AX688" s="48" t="s">
        <v>155</v>
      </c>
      <c r="AY688" s="49">
        <v>243.0</v>
      </c>
      <c r="AZ688" s="49">
        <v>342.0</v>
      </c>
      <c r="BA688" s="126">
        <f>BA686*3</f>
        <v>1341</v>
      </c>
      <c r="BB688" s="127">
        <v>30.0</v>
      </c>
      <c r="BC688" s="127">
        <v>30.0</v>
      </c>
      <c r="BD688" s="51">
        <v>0.2</v>
      </c>
      <c r="BE688" s="127">
        <f t="shared" si="113"/>
        <v>649</v>
      </c>
      <c r="BF688" s="150"/>
      <c r="BG688" s="151">
        <f t="shared" si="114"/>
        <v>952</v>
      </c>
      <c r="BH688" s="53">
        <f t="shared" si="52"/>
        <v>853</v>
      </c>
      <c r="BI688" s="153">
        <f t="shared" si="115"/>
        <v>0.2933744222</v>
      </c>
      <c r="BJ688" s="47">
        <f t="shared" si="54"/>
        <v>0.2628659476</v>
      </c>
      <c r="BK688" s="55">
        <f t="shared" si="55"/>
        <v>0.31</v>
      </c>
      <c r="BL688" s="56">
        <f t="shared" si="56"/>
        <v>3570</v>
      </c>
      <c r="BM688" s="57">
        <f t="shared" si="57"/>
        <v>0.3117647059</v>
      </c>
      <c r="BN688" s="46">
        <f t="shared" si="58"/>
        <v>9.639</v>
      </c>
      <c r="BO688" s="46">
        <v>25.0</v>
      </c>
      <c r="BP688" s="46">
        <v>7.0</v>
      </c>
      <c r="BQ688" s="47">
        <v>1.25</v>
      </c>
      <c r="BR688" s="46">
        <f t="shared" si="59"/>
        <v>110</v>
      </c>
      <c r="BS688" s="46">
        <f t="shared" si="60"/>
        <v>232</v>
      </c>
      <c r="BT688" s="46" t="s">
        <v>2574</v>
      </c>
      <c r="BU688" s="163"/>
      <c r="BV688" s="296"/>
      <c r="BW688" s="315"/>
      <c r="BX688" s="315"/>
      <c r="BY688" s="163"/>
      <c r="BZ688" s="315"/>
      <c r="CA688" s="315"/>
      <c r="CB688" s="62"/>
      <c r="CC688" s="59"/>
    </row>
    <row r="689" ht="30.0" customHeight="1">
      <c r="A689" s="37" t="s">
        <v>5339</v>
      </c>
      <c r="B689" s="317" t="s">
        <v>5668</v>
      </c>
      <c r="C689" s="163"/>
      <c r="D689" s="29">
        <f t="shared" si="130"/>
        <v>50</v>
      </c>
      <c r="E689" s="287" t="s">
        <v>5669</v>
      </c>
      <c r="F689" s="279" t="s">
        <v>5670</v>
      </c>
      <c r="G689" s="158" t="s">
        <v>5671</v>
      </c>
      <c r="H689" s="33">
        <v>6900.0</v>
      </c>
      <c r="I689" s="34">
        <v>0.35</v>
      </c>
      <c r="J689" s="35">
        <f t="shared" si="112"/>
        <v>4485</v>
      </c>
      <c r="K689" s="289" t="s">
        <v>5672</v>
      </c>
      <c r="L689" s="37" t="s">
        <v>5640</v>
      </c>
      <c r="M689" s="37" t="s">
        <v>5640</v>
      </c>
      <c r="N689" s="37" t="s">
        <v>5090</v>
      </c>
      <c r="O689" s="38">
        <v>950.0</v>
      </c>
      <c r="P689" s="38">
        <v>300.0</v>
      </c>
      <c r="Q689" s="38">
        <v>200.0</v>
      </c>
      <c r="R689" s="38">
        <v>500.0</v>
      </c>
      <c r="S689" s="280" t="s">
        <v>5673</v>
      </c>
      <c r="T689" s="280" t="s">
        <v>5642</v>
      </c>
      <c r="U689" s="37" t="s">
        <v>5643</v>
      </c>
      <c r="V689" s="37" t="s">
        <v>795</v>
      </c>
      <c r="W689" s="46" t="s">
        <v>90</v>
      </c>
      <c r="X689" s="37">
        <v>540.0</v>
      </c>
      <c r="Y689" s="40">
        <v>2.0</v>
      </c>
      <c r="Z689" s="40">
        <v>1.45</v>
      </c>
      <c r="AA689" s="37" t="s">
        <v>92</v>
      </c>
      <c r="AB689" s="38" t="s">
        <v>93</v>
      </c>
      <c r="AC689" s="107" t="str">
        <f t="shared" si="126"/>
        <v>https://getfile.dokpub.com/yandex/get/https://disk.yandex.ru/d/RmdbRQAe1pDYBQ/1.jpg, https://getfile.dokpub.com/yandex/get/https://disk.yandex.ru/d/RmdbRQAe1pDYBQ/2.jpg, https://getfile.dokpub.com/yandex/get/https://disk.yandex.ru/d/RmdbRQAe1pDYBQ/3.jpg, https://getfile.dokpub.com/yandex/get/https://disk.yandex.ru/d/RmdbRQAe1pDYBQ/4.jpg, https://getfile.dokpub.com/yandex/get/https://disk.yandex.ru/d/RmdbRQAe1pDYBQ/5.jpg</v>
      </c>
      <c r="AD689" s="38" t="s">
        <v>95</v>
      </c>
      <c r="AE689" s="280" t="s">
        <v>5644</v>
      </c>
      <c r="AF689" s="163"/>
      <c r="AG689" s="38" t="s">
        <v>98</v>
      </c>
      <c r="AH689" s="38" t="s">
        <v>99</v>
      </c>
      <c r="AI689" s="44" t="s">
        <v>100</v>
      </c>
      <c r="AJ689" s="44">
        <v>0.0</v>
      </c>
      <c r="AK689" s="163"/>
      <c r="AL689" s="46" t="s">
        <v>102</v>
      </c>
      <c r="AM689" s="46" t="s">
        <v>103</v>
      </c>
      <c r="AN689" s="46" t="s">
        <v>104</v>
      </c>
      <c r="AO689" s="46" t="s">
        <v>105</v>
      </c>
      <c r="AP689" s="46" t="s">
        <v>106</v>
      </c>
      <c r="AQ689" s="46">
        <f t="shared" si="48"/>
        <v>4968</v>
      </c>
      <c r="AR689" s="47">
        <f t="shared" si="49"/>
        <v>0.28</v>
      </c>
      <c r="AS689" s="46" t="s">
        <v>107</v>
      </c>
      <c r="AT689" s="46" t="s">
        <v>108</v>
      </c>
      <c r="AU689" s="46" t="s">
        <v>109</v>
      </c>
      <c r="AV689" s="46" t="s">
        <v>110</v>
      </c>
      <c r="AW689" s="46" t="s">
        <v>111</v>
      </c>
      <c r="AX689" s="48" t="s">
        <v>155</v>
      </c>
      <c r="AY689" s="49">
        <v>394.0</v>
      </c>
      <c r="AZ689" s="49">
        <v>552.0</v>
      </c>
      <c r="BA689" s="126">
        <f>BA687*2</f>
        <v>1788</v>
      </c>
      <c r="BB689" s="127">
        <v>30.0</v>
      </c>
      <c r="BC689" s="127">
        <v>80.0</v>
      </c>
      <c r="BD689" s="51">
        <v>0.2</v>
      </c>
      <c r="BE689" s="127">
        <f t="shared" si="113"/>
        <v>897</v>
      </c>
      <c r="BF689" s="150"/>
      <c r="BG689" s="151">
        <f t="shared" si="114"/>
        <v>1296</v>
      </c>
      <c r="BH689" s="53">
        <f t="shared" si="52"/>
        <v>1138</v>
      </c>
      <c r="BI689" s="153">
        <f t="shared" si="115"/>
        <v>0.2889632107</v>
      </c>
      <c r="BJ689" s="47">
        <f t="shared" si="54"/>
        <v>0.2537346711</v>
      </c>
      <c r="BK689" s="55">
        <f t="shared" si="55"/>
        <v>0.28</v>
      </c>
      <c r="BL689" s="56">
        <f t="shared" si="56"/>
        <v>4995</v>
      </c>
      <c r="BM689" s="57">
        <f t="shared" si="57"/>
        <v>0.3095095095</v>
      </c>
      <c r="BN689" s="46">
        <f t="shared" si="58"/>
        <v>30</v>
      </c>
      <c r="BO689" s="46">
        <v>25.0</v>
      </c>
      <c r="BP689" s="46">
        <v>7.0</v>
      </c>
      <c r="BQ689" s="47">
        <v>1.25</v>
      </c>
      <c r="BR689" s="46">
        <f t="shared" si="59"/>
        <v>285</v>
      </c>
      <c r="BS689" s="46">
        <f t="shared" si="60"/>
        <v>267</v>
      </c>
      <c r="BT689" s="46" t="s">
        <v>2583</v>
      </c>
      <c r="BU689" s="296"/>
      <c r="BV689" s="315"/>
      <c r="BW689" s="315"/>
      <c r="BX689" s="163"/>
      <c r="BY689" s="315"/>
      <c r="BZ689" s="315"/>
      <c r="CA689" s="315"/>
      <c r="CB689" s="62"/>
      <c r="CC689" s="59"/>
    </row>
    <row r="690" ht="30.0" customHeight="1">
      <c r="A690" s="37" t="s">
        <v>5339</v>
      </c>
      <c r="B690" s="317" t="s">
        <v>5674</v>
      </c>
      <c r="C690" s="163"/>
      <c r="D690" s="29">
        <f t="shared" si="130"/>
        <v>50</v>
      </c>
      <c r="E690" s="287" t="s">
        <v>5675</v>
      </c>
      <c r="F690" s="279" t="s">
        <v>5676</v>
      </c>
      <c r="G690" s="158" t="s">
        <v>5677</v>
      </c>
      <c r="H690" s="33">
        <v>10250.0</v>
      </c>
      <c r="I690" s="34">
        <v>0.35</v>
      </c>
      <c r="J690" s="35">
        <f t="shared" si="112"/>
        <v>6663</v>
      </c>
      <c r="K690" s="289" t="s">
        <v>5678</v>
      </c>
      <c r="L690" s="37" t="s">
        <v>5640</v>
      </c>
      <c r="M690" s="37" t="s">
        <v>5640</v>
      </c>
      <c r="N690" s="37" t="s">
        <v>5090</v>
      </c>
      <c r="O690" s="38">
        <v>1450.0</v>
      </c>
      <c r="P690" s="38">
        <v>300.0</v>
      </c>
      <c r="Q690" s="38">
        <v>300.0</v>
      </c>
      <c r="R690" s="38">
        <v>550.0</v>
      </c>
      <c r="S690" s="280" t="s">
        <v>5679</v>
      </c>
      <c r="T690" s="280" t="s">
        <v>5642</v>
      </c>
      <c r="U690" s="37" t="s">
        <v>5643</v>
      </c>
      <c r="V690" s="37" t="s">
        <v>795</v>
      </c>
      <c r="W690" s="46" t="s">
        <v>90</v>
      </c>
      <c r="X690" s="37">
        <v>540.0</v>
      </c>
      <c r="Y690" s="40">
        <v>3.0</v>
      </c>
      <c r="Z690" s="40">
        <v>1.45</v>
      </c>
      <c r="AA690" s="37" t="s">
        <v>92</v>
      </c>
      <c r="AB690" s="38" t="s">
        <v>93</v>
      </c>
      <c r="AC690" s="107" t="str">
        <f t="shared" si="126"/>
        <v>https://getfile.dokpub.com/yandex/get/https://disk.yandex.ru/d/xie4D7RLVIOPvg/1.jpg, https://getfile.dokpub.com/yandex/get/https://disk.yandex.ru/d/xie4D7RLVIOPvg/2.jpg, https://getfile.dokpub.com/yandex/get/https://disk.yandex.ru/d/xie4D7RLVIOPvg/3.jpg, https://getfile.dokpub.com/yandex/get/https://disk.yandex.ru/d/xie4D7RLVIOPvg/4.jpg, https://getfile.dokpub.com/yandex/get/https://disk.yandex.ru/d/xie4D7RLVIOPvg/5.jpg</v>
      </c>
      <c r="AD690" s="38" t="s">
        <v>95</v>
      </c>
      <c r="AE690" s="280" t="s">
        <v>5644</v>
      </c>
      <c r="AF690" s="163"/>
      <c r="AG690" s="38" t="s">
        <v>98</v>
      </c>
      <c r="AH690" s="38" t="s">
        <v>99</v>
      </c>
      <c r="AI690" s="44" t="s">
        <v>100</v>
      </c>
      <c r="AJ690" s="44">
        <v>0.0</v>
      </c>
      <c r="AK690" s="163"/>
      <c r="AL690" s="46" t="s">
        <v>102</v>
      </c>
      <c r="AM690" s="46" t="s">
        <v>103</v>
      </c>
      <c r="AN690" s="46" t="s">
        <v>104</v>
      </c>
      <c r="AO690" s="46" t="s">
        <v>105</v>
      </c>
      <c r="AP690" s="46" t="s">
        <v>106</v>
      </c>
      <c r="AQ690" s="46">
        <f t="shared" si="48"/>
        <v>7380</v>
      </c>
      <c r="AR690" s="47">
        <f t="shared" si="49"/>
        <v>0.28</v>
      </c>
      <c r="AS690" s="46" t="s">
        <v>107</v>
      </c>
      <c r="AT690" s="46" t="s">
        <v>108</v>
      </c>
      <c r="AU690" s="46" t="s">
        <v>109</v>
      </c>
      <c r="AV690" s="46" t="s">
        <v>110</v>
      </c>
      <c r="AW690" s="46" t="s">
        <v>111</v>
      </c>
      <c r="AX690" s="48" t="s">
        <v>155</v>
      </c>
      <c r="AY690" s="49">
        <v>602.0</v>
      </c>
      <c r="AZ690" s="49">
        <v>834.0</v>
      </c>
      <c r="BA690" s="126">
        <f>BA687*3</f>
        <v>2682</v>
      </c>
      <c r="BB690" s="127">
        <v>40.0</v>
      </c>
      <c r="BC690" s="127">
        <v>80.0</v>
      </c>
      <c r="BD690" s="51">
        <v>0.2</v>
      </c>
      <c r="BE690" s="127">
        <f t="shared" si="113"/>
        <v>1332.6</v>
      </c>
      <c r="BF690" s="150"/>
      <c r="BG690" s="151">
        <f t="shared" si="114"/>
        <v>1926.4</v>
      </c>
      <c r="BH690" s="53">
        <f t="shared" si="52"/>
        <v>1694.4</v>
      </c>
      <c r="BI690" s="153">
        <f t="shared" si="115"/>
        <v>0.2891190155</v>
      </c>
      <c r="BJ690" s="47">
        <f t="shared" si="54"/>
        <v>0.2542998649</v>
      </c>
      <c r="BK690" s="55">
        <f t="shared" si="55"/>
        <v>0.28</v>
      </c>
      <c r="BL690" s="56">
        <f t="shared" si="56"/>
        <v>7415</v>
      </c>
      <c r="BM690" s="57">
        <f t="shared" si="57"/>
        <v>0.3096426163</v>
      </c>
      <c r="BN690" s="46">
        <f t="shared" si="58"/>
        <v>49.5</v>
      </c>
      <c r="BO690" s="46">
        <v>25.0</v>
      </c>
      <c r="BP690" s="46">
        <v>7.0</v>
      </c>
      <c r="BQ690" s="47">
        <v>1.25</v>
      </c>
      <c r="BR690" s="46">
        <f t="shared" si="59"/>
        <v>460</v>
      </c>
      <c r="BS690" s="46">
        <f t="shared" si="60"/>
        <v>374</v>
      </c>
      <c r="BT690" s="46" t="s">
        <v>2590</v>
      </c>
      <c r="BU690" s="296"/>
      <c r="BV690" s="315"/>
      <c r="BW690" s="315"/>
      <c r="BX690" s="163"/>
      <c r="BY690" s="315"/>
      <c r="BZ690" s="315"/>
      <c r="CA690" s="315"/>
      <c r="CB690" s="62"/>
      <c r="CC690" s="59"/>
    </row>
    <row r="691" ht="30.0" customHeight="1">
      <c r="A691" s="37" t="s">
        <v>5339</v>
      </c>
      <c r="B691" s="317" t="s">
        <v>5680</v>
      </c>
      <c r="C691" s="163"/>
      <c r="D691" s="29">
        <f t="shared" si="130"/>
        <v>50</v>
      </c>
      <c r="E691" s="287" t="s">
        <v>5681</v>
      </c>
      <c r="F691" s="279" t="s">
        <v>5682</v>
      </c>
      <c r="G691" s="158" t="s">
        <v>5683</v>
      </c>
      <c r="H691" s="33">
        <v>13550.0</v>
      </c>
      <c r="I691" s="34">
        <v>0.34</v>
      </c>
      <c r="J691" s="35">
        <f t="shared" si="112"/>
        <v>8943</v>
      </c>
      <c r="K691" s="289" t="s">
        <v>5684</v>
      </c>
      <c r="L691" s="37" t="s">
        <v>5640</v>
      </c>
      <c r="M691" s="37" t="s">
        <v>5640</v>
      </c>
      <c r="N691" s="37" t="s">
        <v>5090</v>
      </c>
      <c r="O691" s="38">
        <v>1900.0</v>
      </c>
      <c r="P691" s="38">
        <v>300.0</v>
      </c>
      <c r="Q691" s="38">
        <v>350.0</v>
      </c>
      <c r="R691" s="38">
        <v>550.0</v>
      </c>
      <c r="S691" s="280" t="s">
        <v>5685</v>
      </c>
      <c r="T691" s="280" t="s">
        <v>5642</v>
      </c>
      <c r="U691" s="37" t="s">
        <v>5643</v>
      </c>
      <c r="V691" s="37" t="s">
        <v>795</v>
      </c>
      <c r="W691" s="46" t="s">
        <v>90</v>
      </c>
      <c r="X691" s="37">
        <v>540.0</v>
      </c>
      <c r="Y691" s="40">
        <v>4.0</v>
      </c>
      <c r="Z691" s="40">
        <v>1.45</v>
      </c>
      <c r="AA691" s="37" t="s">
        <v>92</v>
      </c>
      <c r="AB691" s="38" t="s">
        <v>93</v>
      </c>
      <c r="AC691" s="107" t="str">
        <f t="shared" si="126"/>
        <v>https://getfile.dokpub.com/yandex/get/https://disk.yandex.ru/d/VvbXZmWqUxCRug/1.jpg, https://getfile.dokpub.com/yandex/get/https://disk.yandex.ru/d/VvbXZmWqUxCRug/2.jpg, https://getfile.dokpub.com/yandex/get/https://disk.yandex.ru/d/VvbXZmWqUxCRug/3.jpg, https://getfile.dokpub.com/yandex/get/https://disk.yandex.ru/d/VvbXZmWqUxCRug/4.jpg, https://getfile.dokpub.com/yandex/get/https://disk.yandex.ru/d/VvbXZmWqUxCRug/5.jpg</v>
      </c>
      <c r="AD691" s="38" t="s">
        <v>95</v>
      </c>
      <c r="AE691" s="280" t="s">
        <v>5644</v>
      </c>
      <c r="AF691" s="163"/>
      <c r="AG691" s="38" t="s">
        <v>98</v>
      </c>
      <c r="AH691" s="38" t="s">
        <v>99</v>
      </c>
      <c r="AI691" s="44" t="s">
        <v>100</v>
      </c>
      <c r="AJ691" s="44">
        <v>0.0</v>
      </c>
      <c r="AK691" s="163"/>
      <c r="AL691" s="46" t="s">
        <v>102</v>
      </c>
      <c r="AM691" s="46" t="s">
        <v>103</v>
      </c>
      <c r="AN691" s="46" t="s">
        <v>104</v>
      </c>
      <c r="AO691" s="46" t="s">
        <v>105</v>
      </c>
      <c r="AP691" s="46" t="s">
        <v>106</v>
      </c>
      <c r="AQ691" s="46">
        <f t="shared" si="48"/>
        <v>9892</v>
      </c>
      <c r="AR691" s="47">
        <f t="shared" si="49"/>
        <v>0.27</v>
      </c>
      <c r="AS691" s="46" t="s">
        <v>107</v>
      </c>
      <c r="AT691" s="46" t="s">
        <v>108</v>
      </c>
      <c r="AU691" s="46" t="s">
        <v>109</v>
      </c>
      <c r="AV691" s="46" t="s">
        <v>110</v>
      </c>
      <c r="AW691" s="46" t="s">
        <v>111</v>
      </c>
      <c r="AX691" s="48" t="s">
        <v>155</v>
      </c>
      <c r="AY691" s="49">
        <v>853.0</v>
      </c>
      <c r="AZ691" s="49">
        <v>1178.0</v>
      </c>
      <c r="BA691" s="126">
        <f>BA687*4</f>
        <v>3576</v>
      </c>
      <c r="BB691" s="127">
        <v>40.0</v>
      </c>
      <c r="BC691" s="127">
        <v>80.0</v>
      </c>
      <c r="BD691" s="51">
        <v>0.2</v>
      </c>
      <c r="BE691" s="127">
        <f t="shared" si="113"/>
        <v>1788.6</v>
      </c>
      <c r="BF691" s="150"/>
      <c r="BG691" s="151">
        <f t="shared" si="114"/>
        <v>2605.4</v>
      </c>
      <c r="BH691" s="53">
        <f t="shared" si="52"/>
        <v>2280.4</v>
      </c>
      <c r="BI691" s="153">
        <f t="shared" si="115"/>
        <v>0.2913340042</v>
      </c>
      <c r="BJ691" s="47">
        <f t="shared" si="54"/>
        <v>0.2549927317</v>
      </c>
      <c r="BK691" s="55">
        <f t="shared" si="55"/>
        <v>0.27</v>
      </c>
      <c r="BL691" s="56">
        <f t="shared" si="56"/>
        <v>9944</v>
      </c>
      <c r="BM691" s="57">
        <f t="shared" si="57"/>
        <v>0.3098551891</v>
      </c>
      <c r="BN691" s="46">
        <f t="shared" si="58"/>
        <v>57.75</v>
      </c>
      <c r="BO691" s="46">
        <v>25.0</v>
      </c>
      <c r="BP691" s="46">
        <v>7.0</v>
      </c>
      <c r="BQ691" s="47">
        <v>1.25</v>
      </c>
      <c r="BR691" s="46">
        <f t="shared" si="59"/>
        <v>530</v>
      </c>
      <c r="BS691" s="46">
        <f t="shared" si="60"/>
        <v>648</v>
      </c>
      <c r="BT691" s="46" t="s">
        <v>2597</v>
      </c>
      <c r="BU691" s="296"/>
      <c r="BV691" s="315"/>
      <c r="BW691" s="315"/>
      <c r="BX691" s="163"/>
      <c r="BY691" s="315"/>
      <c r="BZ691" s="315"/>
      <c r="CA691" s="315"/>
      <c r="CB691" s="62"/>
      <c r="CC691" s="59"/>
    </row>
    <row r="692" ht="30.0" customHeight="1">
      <c r="A692" s="37" t="s">
        <v>5339</v>
      </c>
      <c r="B692" s="317" t="s">
        <v>5686</v>
      </c>
      <c r="C692" s="163"/>
      <c r="D692" s="29">
        <f t="shared" si="130"/>
        <v>50</v>
      </c>
      <c r="E692" s="287" t="s">
        <v>5687</v>
      </c>
      <c r="F692" s="279" t="s">
        <v>5688</v>
      </c>
      <c r="G692" s="158" t="s">
        <v>5689</v>
      </c>
      <c r="H692" s="33">
        <v>16600.0</v>
      </c>
      <c r="I692" s="34">
        <v>0.33999999999999997</v>
      </c>
      <c r="J692" s="35">
        <f t="shared" si="112"/>
        <v>10956</v>
      </c>
      <c r="K692" s="289" t="s">
        <v>5690</v>
      </c>
      <c r="L692" s="37" t="s">
        <v>5640</v>
      </c>
      <c r="M692" s="37" t="s">
        <v>5640</v>
      </c>
      <c r="N692" s="37" t="s">
        <v>5090</v>
      </c>
      <c r="O692" s="38">
        <v>2350.0</v>
      </c>
      <c r="P692" s="38">
        <v>400.0</v>
      </c>
      <c r="Q692" s="38">
        <v>300.0</v>
      </c>
      <c r="R692" s="38">
        <v>550.0</v>
      </c>
      <c r="S692" s="280" t="s">
        <v>5691</v>
      </c>
      <c r="T692" s="280" t="s">
        <v>5642</v>
      </c>
      <c r="U692" s="37" t="s">
        <v>5643</v>
      </c>
      <c r="V692" s="37" t="s">
        <v>795</v>
      </c>
      <c r="W692" s="46" t="s">
        <v>90</v>
      </c>
      <c r="X692" s="37">
        <v>540.0</v>
      </c>
      <c r="Y692" s="40">
        <v>5.0</v>
      </c>
      <c r="Z692" s="40">
        <v>1.45</v>
      </c>
      <c r="AA692" s="37" t="s">
        <v>92</v>
      </c>
      <c r="AB692" s="38" t="s">
        <v>93</v>
      </c>
      <c r="AC692" s="107" t="str">
        <f t="shared" si="126"/>
        <v>https://getfile.dokpub.com/yandex/get/https://disk.yandex.ru/d/BBFDPizyhY-UPQ/1.jpg, https://getfile.dokpub.com/yandex/get/https://disk.yandex.ru/d/BBFDPizyhY-UPQ/2.jpg, https://getfile.dokpub.com/yandex/get/https://disk.yandex.ru/d/BBFDPizyhY-UPQ/3.jpg, https://getfile.dokpub.com/yandex/get/https://disk.yandex.ru/d/BBFDPizyhY-UPQ/4.jpg, https://getfile.dokpub.com/yandex/get/https://disk.yandex.ru/d/BBFDPizyhY-UPQ/5.jpg</v>
      </c>
      <c r="AD692" s="38" t="s">
        <v>95</v>
      </c>
      <c r="AE692" s="280" t="s">
        <v>5644</v>
      </c>
      <c r="AF692" s="163"/>
      <c r="AG692" s="38" t="s">
        <v>98</v>
      </c>
      <c r="AH692" s="38" t="s">
        <v>99</v>
      </c>
      <c r="AI692" s="44" t="s">
        <v>100</v>
      </c>
      <c r="AJ692" s="44">
        <v>0.0</v>
      </c>
      <c r="AK692" s="163"/>
      <c r="AL692" s="46" t="s">
        <v>102</v>
      </c>
      <c r="AM692" s="46" t="s">
        <v>103</v>
      </c>
      <c r="AN692" s="46" t="s">
        <v>104</v>
      </c>
      <c r="AO692" s="46" t="s">
        <v>105</v>
      </c>
      <c r="AP692" s="46" t="s">
        <v>106</v>
      </c>
      <c r="AQ692" s="46">
        <f t="shared" si="48"/>
        <v>12118</v>
      </c>
      <c r="AR692" s="47">
        <f t="shared" si="49"/>
        <v>0.27</v>
      </c>
      <c r="AS692" s="46" t="s">
        <v>107</v>
      </c>
      <c r="AT692" s="46" t="s">
        <v>108</v>
      </c>
      <c r="AU692" s="46" t="s">
        <v>109</v>
      </c>
      <c r="AV692" s="46" t="s">
        <v>110</v>
      </c>
      <c r="AW692" s="46" t="s">
        <v>111</v>
      </c>
      <c r="AX692" s="48" t="s">
        <v>155</v>
      </c>
      <c r="AY692" s="49">
        <v>996.0</v>
      </c>
      <c r="AZ692" s="49">
        <v>1361.0</v>
      </c>
      <c r="BA692" s="126">
        <f>BA687*5</f>
        <v>4470</v>
      </c>
      <c r="BB692" s="127">
        <v>50.0</v>
      </c>
      <c r="BC692" s="127">
        <v>80.0</v>
      </c>
      <c r="BD692" s="51">
        <v>0.2</v>
      </c>
      <c r="BE692" s="127">
        <f t="shared" si="113"/>
        <v>2191.2</v>
      </c>
      <c r="BF692" s="150"/>
      <c r="BG692" s="151">
        <f t="shared" si="114"/>
        <v>3168.8</v>
      </c>
      <c r="BH692" s="53">
        <f t="shared" si="52"/>
        <v>2803.8</v>
      </c>
      <c r="BI692" s="153">
        <f t="shared" si="115"/>
        <v>0.2892296459</v>
      </c>
      <c r="BJ692" s="47">
        <f t="shared" si="54"/>
        <v>0.2559145674</v>
      </c>
      <c r="BK692" s="55">
        <f t="shared" si="55"/>
        <v>0.27</v>
      </c>
      <c r="BL692" s="56">
        <f t="shared" si="56"/>
        <v>12167</v>
      </c>
      <c r="BM692" s="57">
        <f t="shared" si="57"/>
        <v>0.3100682173</v>
      </c>
      <c r="BN692" s="46">
        <f t="shared" si="58"/>
        <v>66</v>
      </c>
      <c r="BO692" s="46">
        <v>25.0</v>
      </c>
      <c r="BP692" s="46">
        <v>7.0</v>
      </c>
      <c r="BQ692" s="47">
        <v>1.25</v>
      </c>
      <c r="BR692" s="46">
        <f t="shared" si="59"/>
        <v>600</v>
      </c>
      <c r="BS692" s="46">
        <f t="shared" si="60"/>
        <v>761</v>
      </c>
      <c r="BT692" s="46" t="s">
        <v>2604</v>
      </c>
      <c r="BU692" s="296"/>
      <c r="BV692" s="315"/>
      <c r="BW692" s="315"/>
      <c r="BX692" s="163"/>
      <c r="BY692" s="315"/>
      <c r="BZ692" s="315"/>
      <c r="CA692" s="315"/>
      <c r="CB692" s="62"/>
      <c r="CC692" s="59"/>
    </row>
    <row r="693" ht="30.0" customHeight="1">
      <c r="A693" s="37" t="s">
        <v>5339</v>
      </c>
      <c r="B693" s="317" t="s">
        <v>5692</v>
      </c>
      <c r="C693" s="163"/>
      <c r="D693" s="29">
        <f t="shared" si="130"/>
        <v>50</v>
      </c>
      <c r="E693" s="287" t="s">
        <v>5693</v>
      </c>
      <c r="F693" s="279" t="s">
        <v>5694</v>
      </c>
      <c r="G693" s="158" t="s">
        <v>5695</v>
      </c>
      <c r="H693" s="33">
        <v>20900.0</v>
      </c>
      <c r="I693" s="34">
        <v>0.36</v>
      </c>
      <c r="J693" s="35">
        <f t="shared" si="112"/>
        <v>13376</v>
      </c>
      <c r="K693" s="289" t="s">
        <v>5696</v>
      </c>
      <c r="L693" s="37" t="s">
        <v>5640</v>
      </c>
      <c r="M693" s="37" t="s">
        <v>5640</v>
      </c>
      <c r="N693" s="37" t="s">
        <v>5090</v>
      </c>
      <c r="O693" s="72">
        <v>2850.0</v>
      </c>
      <c r="P693" s="72">
        <v>400.0</v>
      </c>
      <c r="Q693" s="72">
        <v>400.0</v>
      </c>
      <c r="R693" s="72">
        <v>600.0</v>
      </c>
      <c r="S693" s="280" t="s">
        <v>5697</v>
      </c>
      <c r="T693" s="280" t="s">
        <v>5642</v>
      </c>
      <c r="U693" s="37" t="s">
        <v>5643</v>
      </c>
      <c r="V693" s="37" t="s">
        <v>795</v>
      </c>
      <c r="W693" s="46" t="s">
        <v>90</v>
      </c>
      <c r="X693" s="37">
        <v>540.0</v>
      </c>
      <c r="Y693" s="40">
        <v>6.0</v>
      </c>
      <c r="Z693" s="40">
        <v>1.45</v>
      </c>
      <c r="AA693" s="37" t="s">
        <v>92</v>
      </c>
      <c r="AB693" s="38" t="s">
        <v>93</v>
      </c>
      <c r="AC693" s="107" t="str">
        <f t="shared" si="126"/>
        <v>https://getfile.dokpub.com/yandex/get/https://disk.yandex.ru/d/-7I7Nl--g0IpIQ/1.jpg, https://getfile.dokpub.com/yandex/get/https://disk.yandex.ru/d/-7I7Nl--g0IpIQ/2.jpg, https://getfile.dokpub.com/yandex/get/https://disk.yandex.ru/d/-7I7Nl--g0IpIQ/3.jpg, https://getfile.dokpub.com/yandex/get/https://disk.yandex.ru/d/-7I7Nl--g0IpIQ/4.jpg, https://getfile.dokpub.com/yandex/get/https://disk.yandex.ru/d/-7I7Nl--g0IpIQ/5.jpg</v>
      </c>
      <c r="AD693" s="38" t="s">
        <v>95</v>
      </c>
      <c r="AE693" s="280" t="s">
        <v>5644</v>
      </c>
      <c r="AF693" s="37"/>
      <c r="AG693" s="38" t="s">
        <v>98</v>
      </c>
      <c r="AH693" s="38" t="s">
        <v>99</v>
      </c>
      <c r="AI693" s="44" t="s">
        <v>100</v>
      </c>
      <c r="AJ693" s="44">
        <v>0.0</v>
      </c>
      <c r="AK693" s="163"/>
      <c r="AL693" s="46" t="s">
        <v>102</v>
      </c>
      <c r="AM693" s="46" t="s">
        <v>103</v>
      </c>
      <c r="AN693" s="46" t="s">
        <v>104</v>
      </c>
      <c r="AO693" s="46" t="s">
        <v>105</v>
      </c>
      <c r="AP693" s="46" t="s">
        <v>106</v>
      </c>
      <c r="AQ693" s="46">
        <f t="shared" si="48"/>
        <v>14630</v>
      </c>
      <c r="AR693" s="47">
        <f t="shared" si="49"/>
        <v>0.3</v>
      </c>
      <c r="AS693" s="46" t="s">
        <v>107</v>
      </c>
      <c r="AT693" s="46" t="s">
        <v>108</v>
      </c>
      <c r="AU693" s="46" t="s">
        <v>109</v>
      </c>
      <c r="AV693" s="46" t="s">
        <v>110</v>
      </c>
      <c r="AW693" s="46" t="s">
        <v>111</v>
      </c>
      <c r="AX693" s="48" t="s">
        <v>155</v>
      </c>
      <c r="AY693" s="49">
        <v>1276.0</v>
      </c>
      <c r="AZ693" s="49">
        <v>1750.0</v>
      </c>
      <c r="BA693" s="126">
        <f>BA687*6</f>
        <v>5364</v>
      </c>
      <c r="BB693" s="127">
        <v>50.0</v>
      </c>
      <c r="BC693" s="127">
        <v>80.0</v>
      </c>
      <c r="BD693" s="51">
        <v>0.2</v>
      </c>
      <c r="BE693" s="127">
        <f t="shared" si="113"/>
        <v>2675.2</v>
      </c>
      <c r="BF693" s="150"/>
      <c r="BG693" s="151">
        <f t="shared" si="114"/>
        <v>3930.8</v>
      </c>
      <c r="BH693" s="53">
        <f t="shared" si="52"/>
        <v>3456.8</v>
      </c>
      <c r="BI693" s="153">
        <f t="shared" si="115"/>
        <v>0.2938696172</v>
      </c>
      <c r="BJ693" s="47">
        <f t="shared" si="54"/>
        <v>0.2584330144</v>
      </c>
      <c r="BK693" s="55">
        <f t="shared" si="55"/>
        <v>0.3</v>
      </c>
      <c r="BL693" s="56">
        <f t="shared" si="56"/>
        <v>14804</v>
      </c>
      <c r="BM693" s="57">
        <f t="shared" si="57"/>
        <v>0.3106727911</v>
      </c>
      <c r="BN693" s="46">
        <f t="shared" si="58"/>
        <v>96</v>
      </c>
      <c r="BO693" s="46">
        <v>25.0</v>
      </c>
      <c r="BP693" s="46">
        <v>7.0</v>
      </c>
      <c r="BQ693" s="47">
        <v>1.25</v>
      </c>
      <c r="BR693" s="46">
        <f t="shared" si="59"/>
        <v>862.5</v>
      </c>
      <c r="BS693" s="46">
        <f t="shared" si="60"/>
        <v>887.5</v>
      </c>
      <c r="BT693" s="46" t="s">
        <v>2611</v>
      </c>
      <c r="BU693" s="296"/>
      <c r="BV693" s="315"/>
      <c r="BW693" s="315"/>
      <c r="BX693" s="163"/>
      <c r="BY693" s="315"/>
      <c r="BZ693" s="315"/>
      <c r="CA693" s="315"/>
      <c r="CB693" s="62"/>
      <c r="CC693" s="59"/>
    </row>
    <row r="694" ht="30.0" customHeight="1">
      <c r="A694" s="37" t="s">
        <v>5339</v>
      </c>
      <c r="B694" s="317" t="s">
        <v>5698</v>
      </c>
      <c r="C694" s="163"/>
      <c r="D694" s="29">
        <f t="shared" si="130"/>
        <v>50</v>
      </c>
      <c r="E694" s="287" t="s">
        <v>5699</v>
      </c>
      <c r="F694" s="279" t="s">
        <v>5700</v>
      </c>
      <c r="G694" s="158" t="s">
        <v>5701</v>
      </c>
      <c r="H694" s="33">
        <v>23500.0</v>
      </c>
      <c r="I694" s="34">
        <v>0.33999999999999997</v>
      </c>
      <c r="J694" s="35">
        <f t="shared" si="112"/>
        <v>15510</v>
      </c>
      <c r="K694" s="289" t="s">
        <v>5702</v>
      </c>
      <c r="L694" s="37" t="s">
        <v>5640</v>
      </c>
      <c r="M694" s="37" t="s">
        <v>5640</v>
      </c>
      <c r="N694" s="37" t="s">
        <v>5090</v>
      </c>
      <c r="O694" s="72">
        <v>3325.0</v>
      </c>
      <c r="P694" s="72">
        <v>400.0</v>
      </c>
      <c r="Q694" s="72">
        <v>400.0</v>
      </c>
      <c r="R694" s="72">
        <v>600.0</v>
      </c>
      <c r="S694" s="280" t="s">
        <v>5703</v>
      </c>
      <c r="T694" s="280" t="s">
        <v>5642</v>
      </c>
      <c r="U694" s="37" t="s">
        <v>5643</v>
      </c>
      <c r="V694" s="37" t="s">
        <v>795</v>
      </c>
      <c r="W694" s="46" t="s">
        <v>90</v>
      </c>
      <c r="X694" s="37">
        <v>540.0</v>
      </c>
      <c r="Y694" s="40">
        <v>7.0</v>
      </c>
      <c r="Z694" s="40">
        <v>1.45</v>
      </c>
      <c r="AA694" s="37" t="s">
        <v>92</v>
      </c>
      <c r="AB694" s="38" t="s">
        <v>93</v>
      </c>
      <c r="AC694" s="107" t="str">
        <f t="shared" si="126"/>
        <v>https://getfile.dokpub.com/yandex/get/https://disk.yandex.ru/d/1fzAPECb35q6Fw/1.jpg, https://getfile.dokpub.com/yandex/get/https://disk.yandex.ru/d/1fzAPECb35q6Fw/2.jpg, https://getfile.dokpub.com/yandex/get/https://disk.yandex.ru/d/1fzAPECb35q6Fw/3.jpg, https://getfile.dokpub.com/yandex/get/https://disk.yandex.ru/d/1fzAPECb35q6Fw/4.jpg, https://getfile.dokpub.com/yandex/get/https://disk.yandex.ru/d/1fzAPECb35q6Fw/5.jpg</v>
      </c>
      <c r="AD694" s="38" t="s">
        <v>95</v>
      </c>
      <c r="AE694" s="280" t="s">
        <v>5644</v>
      </c>
      <c r="AF694" s="163"/>
      <c r="AG694" s="38" t="s">
        <v>98</v>
      </c>
      <c r="AH694" s="38" t="s">
        <v>99</v>
      </c>
      <c r="AI694" s="44" t="s">
        <v>100</v>
      </c>
      <c r="AJ694" s="44">
        <v>0.0</v>
      </c>
      <c r="AK694" s="163"/>
      <c r="AL694" s="46" t="s">
        <v>102</v>
      </c>
      <c r="AM694" s="46" t="s">
        <v>103</v>
      </c>
      <c r="AN694" s="46" t="s">
        <v>104</v>
      </c>
      <c r="AO694" s="46" t="s">
        <v>105</v>
      </c>
      <c r="AP694" s="46" t="s">
        <v>106</v>
      </c>
      <c r="AQ694" s="46">
        <f t="shared" si="48"/>
        <v>17155</v>
      </c>
      <c r="AR694" s="47">
        <f t="shared" si="49"/>
        <v>0.27</v>
      </c>
      <c r="AS694" s="46" t="s">
        <v>107</v>
      </c>
      <c r="AT694" s="46" t="s">
        <v>108</v>
      </c>
      <c r="AU694" s="46" t="s">
        <v>109</v>
      </c>
      <c r="AV694" s="46" t="s">
        <v>110</v>
      </c>
      <c r="AW694" s="46" t="s">
        <v>111</v>
      </c>
      <c r="AX694" s="48" t="s">
        <v>155</v>
      </c>
      <c r="AY694" s="49">
        <v>1520.0</v>
      </c>
      <c r="AZ694" s="49">
        <v>2104.0</v>
      </c>
      <c r="BA694" s="126">
        <f t="shared" ref="BA694:BA695" si="131">BA687*7</f>
        <v>6258</v>
      </c>
      <c r="BB694" s="127">
        <v>50.0</v>
      </c>
      <c r="BC694" s="127">
        <v>80.0</v>
      </c>
      <c r="BD694" s="51">
        <v>0.2</v>
      </c>
      <c r="BE694" s="127">
        <f t="shared" si="113"/>
        <v>3102</v>
      </c>
      <c r="BF694" s="150"/>
      <c r="BG694" s="151">
        <f t="shared" si="114"/>
        <v>4500</v>
      </c>
      <c r="BH694" s="53">
        <f t="shared" si="52"/>
        <v>3916</v>
      </c>
      <c r="BI694" s="153">
        <f t="shared" si="115"/>
        <v>0.2901353965</v>
      </c>
      <c r="BJ694" s="47">
        <f t="shared" si="54"/>
        <v>0.2524822695</v>
      </c>
      <c r="BK694" s="55">
        <f t="shared" si="55"/>
        <v>0.27</v>
      </c>
      <c r="BL694" s="56">
        <f t="shared" si="56"/>
        <v>17304</v>
      </c>
      <c r="BM694" s="57">
        <f t="shared" si="57"/>
        <v>0.309246417</v>
      </c>
      <c r="BN694" s="46">
        <f t="shared" si="58"/>
        <v>96</v>
      </c>
      <c r="BO694" s="46">
        <v>25.0</v>
      </c>
      <c r="BP694" s="46">
        <v>7.0</v>
      </c>
      <c r="BQ694" s="47">
        <v>1.25</v>
      </c>
      <c r="BR694" s="46">
        <f t="shared" si="59"/>
        <v>862.5</v>
      </c>
      <c r="BS694" s="46">
        <f t="shared" si="60"/>
        <v>1241.5</v>
      </c>
      <c r="BT694" s="46" t="s">
        <v>2618</v>
      </c>
      <c r="BU694" s="296"/>
      <c r="BV694" s="315"/>
      <c r="BW694" s="315"/>
      <c r="BX694" s="163"/>
      <c r="BY694" s="315"/>
      <c r="BZ694" s="315"/>
      <c r="CA694" s="315"/>
      <c r="CB694" s="62"/>
      <c r="CC694" s="59"/>
    </row>
    <row r="695" ht="30.0" customHeight="1">
      <c r="A695" s="37" t="s">
        <v>5339</v>
      </c>
      <c r="B695" s="317" t="s">
        <v>5704</v>
      </c>
      <c r="C695" s="163"/>
      <c r="D695" s="29">
        <v>1.0</v>
      </c>
      <c r="E695" s="287" t="s">
        <v>5705</v>
      </c>
      <c r="F695" s="279" t="s">
        <v>5706</v>
      </c>
      <c r="G695" s="158" t="s">
        <v>5707</v>
      </c>
      <c r="H695" s="33">
        <v>35150.0</v>
      </c>
      <c r="I695" s="34">
        <v>0.38</v>
      </c>
      <c r="J695" s="35">
        <f t="shared" si="112"/>
        <v>21793</v>
      </c>
      <c r="K695" s="289" t="s">
        <v>5708</v>
      </c>
      <c r="L695" s="37" t="s">
        <v>5640</v>
      </c>
      <c r="M695" s="37" t="s">
        <v>5640</v>
      </c>
      <c r="N695" s="37" t="s">
        <v>5090</v>
      </c>
      <c r="O695" s="72">
        <v>4750.0</v>
      </c>
      <c r="P695" s="72">
        <v>400.0</v>
      </c>
      <c r="Q695" s="72">
        <v>400.0</v>
      </c>
      <c r="R695" s="72">
        <v>600.0</v>
      </c>
      <c r="S695" s="280" t="s">
        <v>5709</v>
      </c>
      <c r="T695" s="280" t="s">
        <v>5642</v>
      </c>
      <c r="U695" s="37" t="s">
        <v>5643</v>
      </c>
      <c r="V695" s="37" t="s">
        <v>795</v>
      </c>
      <c r="W695" s="46" t="s">
        <v>90</v>
      </c>
      <c r="X695" s="37">
        <v>540.0</v>
      </c>
      <c r="Y695" s="40">
        <v>10.0</v>
      </c>
      <c r="Z695" s="40">
        <v>1.45</v>
      </c>
      <c r="AA695" s="37" t="s">
        <v>92</v>
      </c>
      <c r="AB695" s="38" t="s">
        <v>93</v>
      </c>
      <c r="AC695" s="107" t="str">
        <f t="shared" si="126"/>
        <v>https://getfile.dokpub.com/yandex/get/https://disk.yandex.ru/d/gIlITTbebKZeVA/1.jpg, https://getfile.dokpub.com/yandex/get/https://disk.yandex.ru/d/gIlITTbebKZeVA/2.jpg, https://getfile.dokpub.com/yandex/get/https://disk.yandex.ru/d/gIlITTbebKZeVA/3.jpg, https://getfile.dokpub.com/yandex/get/https://disk.yandex.ru/d/gIlITTbebKZeVA/4.jpg, https://getfile.dokpub.com/yandex/get/https://disk.yandex.ru/d/gIlITTbebKZeVA/5.jpg</v>
      </c>
      <c r="AD695" s="38" t="s">
        <v>95</v>
      </c>
      <c r="AE695" s="280" t="s">
        <v>5644</v>
      </c>
      <c r="AF695" s="163"/>
      <c r="AG695" s="38" t="s">
        <v>98</v>
      </c>
      <c r="AH695" s="38" t="s">
        <v>99</v>
      </c>
      <c r="AI695" s="44" t="s">
        <v>100</v>
      </c>
      <c r="AJ695" s="44">
        <v>0.0</v>
      </c>
      <c r="AK695" s="163"/>
      <c r="AL695" s="46" t="s">
        <v>5337</v>
      </c>
      <c r="AM695" s="46" t="s">
        <v>103</v>
      </c>
      <c r="AN695" s="46" t="s">
        <v>104</v>
      </c>
      <c r="AO695" s="46" t="s">
        <v>105</v>
      </c>
      <c r="AP695" s="46" t="s">
        <v>106</v>
      </c>
      <c r="AQ695" s="46">
        <f t="shared" si="48"/>
        <v>24957</v>
      </c>
      <c r="AR695" s="47">
        <f t="shared" si="49"/>
        <v>0.29</v>
      </c>
      <c r="AS695" s="46" t="s">
        <v>107</v>
      </c>
      <c r="AT695" s="46" t="s">
        <v>108</v>
      </c>
      <c r="AU695" s="46" t="s">
        <v>109</v>
      </c>
      <c r="AV695" s="46" t="s">
        <v>110</v>
      </c>
      <c r="AW695" s="46" t="s">
        <v>111</v>
      </c>
      <c r="AX695" s="48" t="s">
        <v>155</v>
      </c>
      <c r="AY695" s="49">
        <v>1520.0</v>
      </c>
      <c r="AZ695" s="49">
        <v>3000.0</v>
      </c>
      <c r="BA695" s="126">
        <f t="shared" si="131"/>
        <v>9387</v>
      </c>
      <c r="BB695" s="127">
        <v>50.0</v>
      </c>
      <c r="BC695" s="127">
        <v>80.0</v>
      </c>
      <c r="BD695" s="51">
        <v>0.2</v>
      </c>
      <c r="BE695" s="127">
        <f t="shared" si="113"/>
        <v>4358.6</v>
      </c>
      <c r="BF695" s="150"/>
      <c r="BG695" s="151">
        <f t="shared" si="114"/>
        <v>6397.4</v>
      </c>
      <c r="BH695" s="53">
        <f t="shared" si="52"/>
        <v>4917.4</v>
      </c>
      <c r="BI695" s="153">
        <f t="shared" si="115"/>
        <v>0.2935529757</v>
      </c>
      <c r="BJ695" s="47">
        <f t="shared" si="54"/>
        <v>0.225641261</v>
      </c>
      <c r="BK695" s="55">
        <f t="shared" si="55"/>
        <v>0.29</v>
      </c>
      <c r="BL695" s="56">
        <f t="shared" si="56"/>
        <v>25187</v>
      </c>
      <c r="BM695" s="57">
        <f t="shared" si="57"/>
        <v>0.3030372811</v>
      </c>
      <c r="BN695" s="46">
        <f t="shared" si="58"/>
        <v>96</v>
      </c>
      <c r="BO695" s="46">
        <v>25.0</v>
      </c>
      <c r="BP695" s="46">
        <v>7.0</v>
      </c>
      <c r="BQ695" s="47">
        <v>1.25</v>
      </c>
      <c r="BR695" s="46">
        <f t="shared" si="59"/>
        <v>862.5</v>
      </c>
      <c r="BS695" s="46">
        <f t="shared" si="60"/>
        <v>2137.5</v>
      </c>
      <c r="BT695" s="46" t="s">
        <v>3090</v>
      </c>
      <c r="BU695" s="296"/>
      <c r="BV695" s="315"/>
      <c r="BW695" s="315"/>
      <c r="BX695" s="163"/>
      <c r="BY695" s="315"/>
      <c r="BZ695" s="315"/>
      <c r="CA695" s="315"/>
      <c r="CB695" s="62"/>
      <c r="CC695" s="59"/>
    </row>
    <row r="696" ht="30.0" customHeight="1">
      <c r="A696" s="37" t="s">
        <v>5339</v>
      </c>
      <c r="B696" s="317" t="s">
        <v>5710</v>
      </c>
      <c r="C696" s="163"/>
      <c r="D696" s="29">
        <f t="shared" ref="D696:D706" si="132">IF(C696="",50,0)</f>
        <v>50</v>
      </c>
      <c r="E696" s="30" t="s">
        <v>5711</v>
      </c>
      <c r="F696" s="279" t="s">
        <v>5712</v>
      </c>
      <c r="G696" s="201" t="s">
        <v>5713</v>
      </c>
      <c r="H696" s="33">
        <v>660.0</v>
      </c>
      <c r="I696" s="34">
        <v>0.49</v>
      </c>
      <c r="J696" s="35">
        <f t="shared" si="112"/>
        <v>337</v>
      </c>
      <c r="K696" s="58" t="s">
        <v>5714</v>
      </c>
      <c r="L696" s="36" t="s">
        <v>84</v>
      </c>
      <c r="M696" s="36" t="s">
        <v>84</v>
      </c>
      <c r="N696" s="37" t="s">
        <v>5090</v>
      </c>
      <c r="O696" s="38">
        <v>100.0</v>
      </c>
      <c r="P696" s="38">
        <v>100.0</v>
      </c>
      <c r="Q696" s="38">
        <v>60.0</v>
      </c>
      <c r="R696" s="38">
        <v>270.0</v>
      </c>
      <c r="S696" s="241" t="s">
        <v>5715</v>
      </c>
      <c r="T696" s="280" t="s">
        <v>5716</v>
      </c>
      <c r="U696" s="37" t="s">
        <v>5717</v>
      </c>
      <c r="V696" s="37" t="s">
        <v>2238</v>
      </c>
      <c r="W696" s="38" t="s">
        <v>589</v>
      </c>
      <c r="X696" s="37">
        <v>260.0</v>
      </c>
      <c r="Y696" s="40" t="s">
        <v>91</v>
      </c>
      <c r="Z696" s="40" t="s">
        <v>1940</v>
      </c>
      <c r="AA696" s="37" t="s">
        <v>590</v>
      </c>
      <c r="AB696" s="38" t="s">
        <v>93</v>
      </c>
      <c r="AC696" s="107" t="str">
        <f t="shared" si="126"/>
        <v>https://getfile.dokpub.com/yandex/get/https://disk.yandex.ru/d/RUHJtrYZsYpItQ/1.jpg, https://getfile.dokpub.com/yandex/get/https://disk.yandex.ru/d/RUHJtrYZsYpItQ/2.jpg, https://getfile.dokpub.com/yandex/get/https://disk.yandex.ru/d/RUHJtrYZsYpItQ/3.jpg, https://getfile.dokpub.com/yandex/get/https://disk.yandex.ru/d/RUHJtrYZsYpItQ/4.jpg, https://getfile.dokpub.com/yandex/get/https://disk.yandex.ru/d/RUHJtrYZsYpItQ/5.jpg</v>
      </c>
      <c r="AD696" s="38" t="s">
        <v>95</v>
      </c>
      <c r="AE696" s="280" t="s">
        <v>5718</v>
      </c>
      <c r="AF696" s="163"/>
      <c r="AG696" s="38" t="s">
        <v>98</v>
      </c>
      <c r="AH696" s="38" t="s">
        <v>99</v>
      </c>
      <c r="AI696" s="44" t="s">
        <v>100</v>
      </c>
      <c r="AJ696" s="44">
        <v>0.0</v>
      </c>
      <c r="AK696" s="163"/>
      <c r="AL696" s="46" t="s">
        <v>102</v>
      </c>
      <c r="AM696" s="46" t="s">
        <v>103</v>
      </c>
      <c r="AN696" s="46" t="s">
        <v>104</v>
      </c>
      <c r="AO696" s="46" t="s">
        <v>105</v>
      </c>
      <c r="AP696" s="46" t="s">
        <v>106</v>
      </c>
      <c r="AQ696" s="163"/>
      <c r="AR696" s="163"/>
      <c r="AS696" s="46" t="s">
        <v>107</v>
      </c>
      <c r="AT696" s="46" t="s">
        <v>108</v>
      </c>
      <c r="AU696" s="46" t="s">
        <v>109</v>
      </c>
      <c r="AV696" s="46" t="s">
        <v>110</v>
      </c>
      <c r="AW696" s="46" t="s">
        <v>111</v>
      </c>
      <c r="AX696" s="48" t="s">
        <v>155</v>
      </c>
      <c r="AY696" s="49">
        <v>81.0</v>
      </c>
      <c r="AZ696" s="49">
        <v>137.0</v>
      </c>
      <c r="BA696" s="257">
        <v>62.0</v>
      </c>
      <c r="BB696" s="123">
        <v>10.0</v>
      </c>
      <c r="BC696" s="123">
        <v>10.0</v>
      </c>
      <c r="BD696" s="51">
        <v>0.2</v>
      </c>
      <c r="BE696" s="123">
        <f t="shared" si="113"/>
        <v>67.4</v>
      </c>
      <c r="BF696" s="147"/>
      <c r="BG696" s="148">
        <f t="shared" si="114"/>
        <v>106.6</v>
      </c>
      <c r="BH696" s="53">
        <f t="shared" si="52"/>
        <v>50.6</v>
      </c>
      <c r="BI696" s="222">
        <f t="shared" si="115"/>
        <v>0.3163204748</v>
      </c>
      <c r="BJ696" s="47">
        <f t="shared" si="54"/>
        <v>0.150148368</v>
      </c>
      <c r="BK696" s="55">
        <f t="shared" si="55"/>
        <v>0.36</v>
      </c>
      <c r="BL696" s="56">
        <f t="shared" si="56"/>
        <v>427</v>
      </c>
      <c r="BM696" s="57">
        <f t="shared" si="57"/>
        <v>0.2871194379</v>
      </c>
      <c r="BN696" s="46">
        <f t="shared" si="58"/>
        <v>1.62</v>
      </c>
      <c r="BO696" s="46">
        <v>25.0</v>
      </c>
      <c r="BP696" s="46">
        <v>7.0</v>
      </c>
      <c r="BQ696" s="47">
        <v>1.25</v>
      </c>
      <c r="BR696" s="46">
        <f t="shared" si="59"/>
        <v>40</v>
      </c>
      <c r="BS696" s="46">
        <f t="shared" si="60"/>
        <v>97</v>
      </c>
      <c r="BT696" s="37" t="s">
        <v>2538</v>
      </c>
      <c r="BU696" s="296"/>
      <c r="BV696" s="315"/>
      <c r="BW696" s="315"/>
      <c r="BX696" s="163"/>
      <c r="BY696" s="315"/>
      <c r="BZ696" s="315"/>
      <c r="CA696" s="315"/>
      <c r="CB696" s="62"/>
      <c r="CC696" s="59"/>
    </row>
    <row r="697" ht="30.0" customHeight="1">
      <c r="A697" s="37" t="s">
        <v>5339</v>
      </c>
      <c r="B697" s="317" t="s">
        <v>5719</v>
      </c>
      <c r="C697" s="163"/>
      <c r="D697" s="29">
        <f t="shared" si="132"/>
        <v>50</v>
      </c>
      <c r="E697" s="30" t="s">
        <v>5720</v>
      </c>
      <c r="F697" s="279" t="s">
        <v>5721</v>
      </c>
      <c r="G697" s="201" t="s">
        <v>5722</v>
      </c>
      <c r="H697" s="33">
        <v>900.0</v>
      </c>
      <c r="I697" s="34">
        <v>0.45999999999999996</v>
      </c>
      <c r="J697" s="35">
        <f t="shared" si="112"/>
        <v>486</v>
      </c>
      <c r="K697" s="58" t="s">
        <v>5723</v>
      </c>
      <c r="L697" s="36" t="s">
        <v>84</v>
      </c>
      <c r="M697" s="36" t="s">
        <v>84</v>
      </c>
      <c r="N697" s="37" t="s">
        <v>5090</v>
      </c>
      <c r="O697" s="38">
        <v>165.0</v>
      </c>
      <c r="P697" s="38">
        <v>140.0</v>
      </c>
      <c r="Q697" s="38">
        <v>90.0</v>
      </c>
      <c r="R697" s="38">
        <v>270.0</v>
      </c>
      <c r="S697" s="280" t="s">
        <v>5724</v>
      </c>
      <c r="T697" s="280" t="s">
        <v>5716</v>
      </c>
      <c r="U697" s="37" t="s">
        <v>5717</v>
      </c>
      <c r="V697" s="37" t="s">
        <v>2238</v>
      </c>
      <c r="W697" s="38" t="s">
        <v>589</v>
      </c>
      <c r="X697" s="37">
        <v>260.0</v>
      </c>
      <c r="Y697" s="40" t="s">
        <v>91</v>
      </c>
      <c r="Z697" s="38" t="s">
        <v>1952</v>
      </c>
      <c r="AA697" s="37" t="s">
        <v>590</v>
      </c>
      <c r="AB697" s="38" t="s">
        <v>93</v>
      </c>
      <c r="AC697" s="107" t="str">
        <f t="shared" si="126"/>
        <v>https://getfile.dokpub.com/yandex/get/https://disk.yandex.ru/d/pPcOq87z0CUeAw/1.jpg, https://getfile.dokpub.com/yandex/get/https://disk.yandex.ru/d/pPcOq87z0CUeAw/2.jpg, https://getfile.dokpub.com/yandex/get/https://disk.yandex.ru/d/pPcOq87z0CUeAw/3.jpg, https://getfile.dokpub.com/yandex/get/https://disk.yandex.ru/d/pPcOq87z0CUeAw/4.jpg, https://getfile.dokpub.com/yandex/get/https://disk.yandex.ru/d/pPcOq87z0CUeAw/5.jpg</v>
      </c>
      <c r="AD697" s="38" t="s">
        <v>95</v>
      </c>
      <c r="AE697" s="280" t="s">
        <v>5718</v>
      </c>
      <c r="AF697" s="163"/>
      <c r="AG697" s="38" t="s">
        <v>98</v>
      </c>
      <c r="AH697" s="38" t="s">
        <v>99</v>
      </c>
      <c r="AI697" s="44" t="s">
        <v>100</v>
      </c>
      <c r="AJ697" s="44">
        <v>0.0</v>
      </c>
      <c r="AK697" s="163"/>
      <c r="AL697" s="46" t="s">
        <v>102</v>
      </c>
      <c r="AM697" s="46" t="s">
        <v>103</v>
      </c>
      <c r="AN697" s="46" t="s">
        <v>104</v>
      </c>
      <c r="AO697" s="46" t="s">
        <v>105</v>
      </c>
      <c r="AP697" s="46" t="s">
        <v>106</v>
      </c>
      <c r="AQ697" s="163"/>
      <c r="AR697" s="163"/>
      <c r="AS697" s="46" t="s">
        <v>107</v>
      </c>
      <c r="AT697" s="46" t="s">
        <v>108</v>
      </c>
      <c r="AU697" s="46" t="s">
        <v>109</v>
      </c>
      <c r="AV697" s="46" t="s">
        <v>110</v>
      </c>
      <c r="AW697" s="46" t="s">
        <v>111</v>
      </c>
      <c r="AX697" s="48" t="s">
        <v>155</v>
      </c>
      <c r="AY697" s="49">
        <v>94.0</v>
      </c>
      <c r="AZ697" s="49">
        <v>153.0</v>
      </c>
      <c r="BA697" s="126">
        <f>BA696*2</f>
        <v>124</v>
      </c>
      <c r="BB697" s="127">
        <v>10.0</v>
      </c>
      <c r="BC697" s="127">
        <v>10.0</v>
      </c>
      <c r="BD697" s="51">
        <v>0.2</v>
      </c>
      <c r="BE697" s="127">
        <f t="shared" si="113"/>
        <v>97.2</v>
      </c>
      <c r="BF697" s="150"/>
      <c r="BG697" s="151">
        <f t="shared" si="114"/>
        <v>150.8</v>
      </c>
      <c r="BH697" s="53">
        <f t="shared" si="52"/>
        <v>91.8</v>
      </c>
      <c r="BI697" s="153">
        <f t="shared" si="115"/>
        <v>0.3102880658</v>
      </c>
      <c r="BJ697" s="47">
        <f t="shared" si="54"/>
        <v>0.1888888889</v>
      </c>
      <c r="BK697" s="55">
        <f t="shared" si="55"/>
        <v>0.35</v>
      </c>
      <c r="BL697" s="56">
        <f t="shared" si="56"/>
        <v>588</v>
      </c>
      <c r="BM697" s="57">
        <f t="shared" si="57"/>
        <v>0.2948979592</v>
      </c>
      <c r="BN697" s="46">
        <f t="shared" si="58"/>
        <v>3.402</v>
      </c>
      <c r="BO697" s="46">
        <v>25.0</v>
      </c>
      <c r="BP697" s="46">
        <v>7.0</v>
      </c>
      <c r="BQ697" s="47">
        <v>1.25</v>
      </c>
      <c r="BR697" s="46">
        <f t="shared" si="59"/>
        <v>57.5</v>
      </c>
      <c r="BS697" s="46">
        <f t="shared" si="60"/>
        <v>95.5</v>
      </c>
      <c r="BT697" s="46" t="s">
        <v>2547</v>
      </c>
      <c r="BU697" s="296"/>
      <c r="BV697" s="315"/>
      <c r="BW697" s="315"/>
      <c r="BX697" s="163"/>
      <c r="BY697" s="315"/>
      <c r="BZ697" s="315"/>
      <c r="CA697" s="315"/>
      <c r="CB697" s="62"/>
      <c r="CC697" s="59"/>
    </row>
    <row r="698" ht="30.0" customHeight="1">
      <c r="A698" s="37" t="s">
        <v>5339</v>
      </c>
      <c r="B698" s="317" t="s">
        <v>5725</v>
      </c>
      <c r="C698" s="163"/>
      <c r="D698" s="29">
        <f t="shared" si="132"/>
        <v>50</v>
      </c>
      <c r="E698" s="30" t="s">
        <v>5726</v>
      </c>
      <c r="F698" s="319" t="s">
        <v>5727</v>
      </c>
      <c r="G698" s="201" t="s">
        <v>5728</v>
      </c>
      <c r="H698" s="33">
        <v>1300.0</v>
      </c>
      <c r="I698" s="34">
        <v>0.48</v>
      </c>
      <c r="J698" s="35">
        <f t="shared" si="112"/>
        <v>676</v>
      </c>
      <c r="K698" s="58" t="s">
        <v>5729</v>
      </c>
      <c r="L698" s="36" t="s">
        <v>84</v>
      </c>
      <c r="M698" s="36" t="s">
        <v>84</v>
      </c>
      <c r="N698" s="37" t="s">
        <v>5090</v>
      </c>
      <c r="O698" s="38">
        <v>230.0</v>
      </c>
      <c r="P698" s="38">
        <v>230.0</v>
      </c>
      <c r="Q698" s="38">
        <v>110.0</v>
      </c>
      <c r="R698" s="38">
        <v>270.0</v>
      </c>
      <c r="S698" s="280" t="s">
        <v>5730</v>
      </c>
      <c r="T698" s="280" t="s">
        <v>5716</v>
      </c>
      <c r="U698" s="37" t="s">
        <v>5717</v>
      </c>
      <c r="V698" s="37" t="s">
        <v>2238</v>
      </c>
      <c r="W698" s="38" t="s">
        <v>589</v>
      </c>
      <c r="X698" s="37">
        <v>260.0</v>
      </c>
      <c r="Y698" s="40" t="s">
        <v>91</v>
      </c>
      <c r="Z698" s="40">
        <v>1.45</v>
      </c>
      <c r="AA698" s="37" t="s">
        <v>590</v>
      </c>
      <c r="AB698" s="38" t="s">
        <v>93</v>
      </c>
      <c r="AC698" s="107" t="str">
        <f t="shared" si="126"/>
        <v>https://getfile.dokpub.com/yandex/get/https://disk.yandex.ru/d/qUoB0QAOYoE41g/1.jpg, https://getfile.dokpub.com/yandex/get/https://disk.yandex.ru/d/qUoB0QAOYoE41g/2.jpg, https://getfile.dokpub.com/yandex/get/https://disk.yandex.ru/d/qUoB0QAOYoE41g/3.jpg, https://getfile.dokpub.com/yandex/get/https://disk.yandex.ru/d/qUoB0QAOYoE41g/4.jpg, https://getfile.dokpub.com/yandex/get/https://disk.yandex.ru/d/qUoB0QAOYoE41g/5.jpg</v>
      </c>
      <c r="AD698" s="38" t="s">
        <v>95</v>
      </c>
      <c r="AE698" s="280" t="s">
        <v>5718</v>
      </c>
      <c r="AF698" s="163"/>
      <c r="AG698" s="38" t="s">
        <v>98</v>
      </c>
      <c r="AH698" s="38" t="s">
        <v>99</v>
      </c>
      <c r="AI698" s="44" t="s">
        <v>100</v>
      </c>
      <c r="AJ698" s="44">
        <v>0.0</v>
      </c>
      <c r="AK698" s="163"/>
      <c r="AL698" s="46" t="s">
        <v>102</v>
      </c>
      <c r="AM698" s="46" t="s">
        <v>103</v>
      </c>
      <c r="AN698" s="46" t="s">
        <v>104</v>
      </c>
      <c r="AO698" s="46" t="s">
        <v>105</v>
      </c>
      <c r="AP698" s="46" t="s">
        <v>106</v>
      </c>
      <c r="AQ698" s="163"/>
      <c r="AR698" s="163"/>
      <c r="AS698" s="46" t="s">
        <v>107</v>
      </c>
      <c r="AT698" s="46" t="s">
        <v>108</v>
      </c>
      <c r="AU698" s="46" t="s">
        <v>109</v>
      </c>
      <c r="AV698" s="46" t="s">
        <v>110</v>
      </c>
      <c r="AW698" s="46" t="s">
        <v>111</v>
      </c>
      <c r="AX698" s="48" t="s">
        <v>155</v>
      </c>
      <c r="AY698" s="49">
        <v>118.0</v>
      </c>
      <c r="AZ698" s="49">
        <v>182.0</v>
      </c>
      <c r="BA698" s="126">
        <f>BA696*3</f>
        <v>186</v>
      </c>
      <c r="BB698" s="127">
        <v>15.0</v>
      </c>
      <c r="BC698" s="127">
        <v>15.0</v>
      </c>
      <c r="BD698" s="51">
        <v>0.2</v>
      </c>
      <c r="BE698" s="127">
        <f t="shared" si="113"/>
        <v>135.2</v>
      </c>
      <c r="BF698" s="150"/>
      <c r="BG698" s="151">
        <f t="shared" si="114"/>
        <v>206.8</v>
      </c>
      <c r="BH698" s="53">
        <f t="shared" si="52"/>
        <v>142.8</v>
      </c>
      <c r="BI698" s="153">
        <f t="shared" si="115"/>
        <v>0.3059171598</v>
      </c>
      <c r="BJ698" s="47">
        <f t="shared" si="54"/>
        <v>0.2112426036</v>
      </c>
      <c r="BK698" s="55">
        <f t="shared" si="55"/>
        <v>0.39</v>
      </c>
      <c r="BL698" s="56">
        <f t="shared" si="56"/>
        <v>795</v>
      </c>
      <c r="BM698" s="57">
        <f t="shared" si="57"/>
        <v>0.2993710692</v>
      </c>
      <c r="BN698" s="46">
        <f t="shared" si="58"/>
        <v>6.831</v>
      </c>
      <c r="BO698" s="46">
        <v>25.0</v>
      </c>
      <c r="BP698" s="46">
        <v>7.0</v>
      </c>
      <c r="BQ698" s="47">
        <v>1.25</v>
      </c>
      <c r="BR698" s="46">
        <f t="shared" si="59"/>
        <v>83.75</v>
      </c>
      <c r="BS698" s="46">
        <f t="shared" si="60"/>
        <v>98.25</v>
      </c>
      <c r="BT698" s="46" t="s">
        <v>2556</v>
      </c>
      <c r="BU698" s="296"/>
      <c r="BV698" s="315"/>
      <c r="BW698" s="315"/>
      <c r="BX698" s="163"/>
      <c r="BY698" s="315"/>
      <c r="BZ698" s="315"/>
      <c r="CA698" s="315"/>
      <c r="CB698" s="62"/>
      <c r="CC698" s="59"/>
    </row>
    <row r="699" ht="30.0" customHeight="1">
      <c r="A699" s="37" t="s">
        <v>5339</v>
      </c>
      <c r="B699" s="317" t="s">
        <v>5731</v>
      </c>
      <c r="C699" s="163"/>
      <c r="D699" s="29">
        <f t="shared" si="132"/>
        <v>50</v>
      </c>
      <c r="E699" s="30" t="s">
        <v>5732</v>
      </c>
      <c r="F699" s="279" t="s">
        <v>5733</v>
      </c>
      <c r="G699" s="201" t="s">
        <v>5734</v>
      </c>
      <c r="H699" s="33">
        <v>2300.0</v>
      </c>
      <c r="I699" s="34">
        <v>0.46</v>
      </c>
      <c r="J699" s="35">
        <f t="shared" si="112"/>
        <v>1242</v>
      </c>
      <c r="K699" s="58" t="s">
        <v>5735</v>
      </c>
      <c r="L699" s="36" t="s">
        <v>84</v>
      </c>
      <c r="M699" s="36" t="s">
        <v>84</v>
      </c>
      <c r="N699" s="37" t="s">
        <v>5090</v>
      </c>
      <c r="O699" s="38">
        <v>450.0</v>
      </c>
      <c r="P699" s="38">
        <v>160.0</v>
      </c>
      <c r="Q699" s="38">
        <v>150.0</v>
      </c>
      <c r="R699" s="38">
        <v>270.0</v>
      </c>
      <c r="S699" s="280" t="s">
        <v>5736</v>
      </c>
      <c r="T699" s="280" t="s">
        <v>5716</v>
      </c>
      <c r="U699" s="37" t="s">
        <v>5717</v>
      </c>
      <c r="V699" s="37" t="s">
        <v>2238</v>
      </c>
      <c r="W699" s="38" t="s">
        <v>589</v>
      </c>
      <c r="X699" s="37">
        <v>260.0</v>
      </c>
      <c r="Y699" s="40">
        <v>1.0</v>
      </c>
      <c r="Z699" s="40">
        <v>1.45</v>
      </c>
      <c r="AA699" s="37" t="s">
        <v>590</v>
      </c>
      <c r="AB699" s="38" t="s">
        <v>93</v>
      </c>
      <c r="AC699" s="107" t="str">
        <f t="shared" si="126"/>
        <v>https://getfile.dokpub.com/yandex/get/https://disk.yandex.ru/d/BrEC42aXpsl5Qw/1.jpg, https://getfile.dokpub.com/yandex/get/https://disk.yandex.ru/d/BrEC42aXpsl5Qw/2.jpg, https://getfile.dokpub.com/yandex/get/https://disk.yandex.ru/d/BrEC42aXpsl5Qw/3.jpg, https://getfile.dokpub.com/yandex/get/https://disk.yandex.ru/d/BrEC42aXpsl5Qw/4.jpg, https://getfile.dokpub.com/yandex/get/https://disk.yandex.ru/d/BrEC42aXpsl5Qw/5.jpg</v>
      </c>
      <c r="AD699" s="38" t="s">
        <v>95</v>
      </c>
      <c r="AE699" s="280" t="s">
        <v>5718</v>
      </c>
      <c r="AF699" s="163"/>
      <c r="AG699" s="38" t="s">
        <v>98</v>
      </c>
      <c r="AH699" s="38" t="s">
        <v>99</v>
      </c>
      <c r="AI699" s="44" t="s">
        <v>100</v>
      </c>
      <c r="AJ699" s="44">
        <v>0.0</v>
      </c>
      <c r="AK699" s="163"/>
      <c r="AL699" s="46" t="s">
        <v>102</v>
      </c>
      <c r="AM699" s="46" t="s">
        <v>103</v>
      </c>
      <c r="AN699" s="46" t="s">
        <v>104</v>
      </c>
      <c r="AO699" s="46" t="s">
        <v>105</v>
      </c>
      <c r="AP699" s="46" t="s">
        <v>106</v>
      </c>
      <c r="AQ699" s="163"/>
      <c r="AR699" s="163"/>
      <c r="AS699" s="46" t="s">
        <v>107</v>
      </c>
      <c r="AT699" s="46" t="s">
        <v>108</v>
      </c>
      <c r="AU699" s="46" t="s">
        <v>109</v>
      </c>
      <c r="AV699" s="46" t="s">
        <v>110</v>
      </c>
      <c r="AW699" s="46" t="s">
        <v>111</v>
      </c>
      <c r="AX699" s="48" t="s">
        <v>155</v>
      </c>
      <c r="AY699" s="49">
        <v>198.0</v>
      </c>
      <c r="AZ699" s="49">
        <v>287.0</v>
      </c>
      <c r="BA699" s="126">
        <f>BA698*2</f>
        <v>372</v>
      </c>
      <c r="BB699" s="127">
        <v>20.0</v>
      </c>
      <c r="BC699" s="127">
        <v>20.0</v>
      </c>
      <c r="BD699" s="51">
        <v>0.2</v>
      </c>
      <c r="BE699" s="127">
        <f t="shared" si="113"/>
        <v>248.4</v>
      </c>
      <c r="BF699" s="150"/>
      <c r="BG699" s="151">
        <f t="shared" si="114"/>
        <v>383.6</v>
      </c>
      <c r="BH699" s="53">
        <f t="shared" si="52"/>
        <v>294.6</v>
      </c>
      <c r="BI699" s="153">
        <f t="shared" si="115"/>
        <v>0.3088566828</v>
      </c>
      <c r="BJ699" s="47">
        <f t="shared" si="54"/>
        <v>0.2371980676</v>
      </c>
      <c r="BK699" s="55">
        <f t="shared" si="55"/>
        <v>0.39</v>
      </c>
      <c r="BL699" s="56">
        <f t="shared" si="56"/>
        <v>1414</v>
      </c>
      <c r="BM699" s="57">
        <f t="shared" si="57"/>
        <v>0.3056577086</v>
      </c>
      <c r="BN699" s="46">
        <f t="shared" si="58"/>
        <v>6.48</v>
      </c>
      <c r="BO699" s="46">
        <v>25.0</v>
      </c>
      <c r="BP699" s="46">
        <v>7.0</v>
      </c>
      <c r="BQ699" s="47">
        <v>1.25</v>
      </c>
      <c r="BR699" s="46">
        <f t="shared" si="59"/>
        <v>83.75</v>
      </c>
      <c r="BS699" s="46">
        <f t="shared" si="60"/>
        <v>203.25</v>
      </c>
      <c r="BT699" s="46" t="s">
        <v>2565</v>
      </c>
      <c r="BU699" s="296"/>
      <c r="BV699" s="315"/>
      <c r="BW699" s="315"/>
      <c r="BX699" s="163"/>
      <c r="BY699" s="315"/>
      <c r="BZ699" s="315"/>
      <c r="CA699" s="315"/>
      <c r="CB699" s="62"/>
      <c r="CC699" s="59"/>
    </row>
    <row r="700" ht="30.0" customHeight="1">
      <c r="A700" s="37" t="s">
        <v>5339</v>
      </c>
      <c r="B700" s="317" t="s">
        <v>5737</v>
      </c>
      <c r="C700" s="163"/>
      <c r="D700" s="29">
        <f t="shared" si="132"/>
        <v>50</v>
      </c>
      <c r="E700" s="30" t="s">
        <v>5738</v>
      </c>
      <c r="F700" s="279" t="s">
        <v>5739</v>
      </c>
      <c r="G700" s="201" t="s">
        <v>5740</v>
      </c>
      <c r="H700" s="33">
        <v>3400.0</v>
      </c>
      <c r="I700" s="34">
        <v>0.49</v>
      </c>
      <c r="J700" s="35">
        <f t="shared" si="112"/>
        <v>1734</v>
      </c>
      <c r="K700" s="58" t="s">
        <v>5741</v>
      </c>
      <c r="L700" s="36" t="s">
        <v>84</v>
      </c>
      <c r="M700" s="36" t="s">
        <v>84</v>
      </c>
      <c r="N700" s="37" t="s">
        <v>5090</v>
      </c>
      <c r="O700" s="38">
        <v>640.0</v>
      </c>
      <c r="P700" s="38">
        <v>210.0</v>
      </c>
      <c r="Q700" s="38">
        <v>170.0</v>
      </c>
      <c r="R700" s="38">
        <v>270.0</v>
      </c>
      <c r="S700" s="280" t="s">
        <v>5742</v>
      </c>
      <c r="T700" s="280" t="s">
        <v>5716</v>
      </c>
      <c r="U700" s="37" t="s">
        <v>5717</v>
      </c>
      <c r="V700" s="37" t="s">
        <v>2238</v>
      </c>
      <c r="W700" s="38" t="s">
        <v>589</v>
      </c>
      <c r="X700" s="37">
        <v>260.0</v>
      </c>
      <c r="Y700" s="40">
        <v>1.5</v>
      </c>
      <c r="Z700" s="40">
        <v>1.45</v>
      </c>
      <c r="AA700" s="37" t="s">
        <v>590</v>
      </c>
      <c r="AB700" s="38" t="s">
        <v>93</v>
      </c>
      <c r="AC700" s="107" t="str">
        <f t="shared" si="126"/>
        <v>https://getfile.dokpub.com/yandex/get/https://disk.yandex.ru/d/400YcfRTJL81Bg/1.jpg, https://getfile.dokpub.com/yandex/get/https://disk.yandex.ru/d/400YcfRTJL81Bg/2.jpg, https://getfile.dokpub.com/yandex/get/https://disk.yandex.ru/d/400YcfRTJL81Bg/3.jpg, https://getfile.dokpub.com/yandex/get/https://disk.yandex.ru/d/400YcfRTJL81Bg/4.jpg, https://getfile.dokpub.com/yandex/get/https://disk.yandex.ru/d/400YcfRTJL81Bg/5.jpg</v>
      </c>
      <c r="AD700" s="38" t="s">
        <v>95</v>
      </c>
      <c r="AE700" s="280" t="s">
        <v>5718</v>
      </c>
      <c r="AF700" s="163"/>
      <c r="AG700" s="38" t="s">
        <v>98</v>
      </c>
      <c r="AH700" s="38" t="s">
        <v>99</v>
      </c>
      <c r="AI700" s="44" t="s">
        <v>100</v>
      </c>
      <c r="AJ700" s="44">
        <v>0.0</v>
      </c>
      <c r="AK700" s="163"/>
      <c r="AL700" s="46" t="s">
        <v>102</v>
      </c>
      <c r="AM700" s="46" t="s">
        <v>103</v>
      </c>
      <c r="AN700" s="46" t="s">
        <v>104</v>
      </c>
      <c r="AO700" s="46" t="s">
        <v>105</v>
      </c>
      <c r="AP700" s="46" t="s">
        <v>106</v>
      </c>
      <c r="AQ700" s="163"/>
      <c r="AR700" s="163"/>
      <c r="AS700" s="46" t="s">
        <v>107</v>
      </c>
      <c r="AT700" s="46" t="s">
        <v>108</v>
      </c>
      <c r="AU700" s="46" t="s">
        <v>109</v>
      </c>
      <c r="AV700" s="46" t="s">
        <v>110</v>
      </c>
      <c r="AW700" s="46" t="s">
        <v>111</v>
      </c>
      <c r="AX700" s="48" t="s">
        <v>155</v>
      </c>
      <c r="AY700" s="49">
        <v>243.0</v>
      </c>
      <c r="AZ700" s="49">
        <v>342.0</v>
      </c>
      <c r="BA700" s="126">
        <f>BA698*3</f>
        <v>558</v>
      </c>
      <c r="BB700" s="127">
        <v>30.0</v>
      </c>
      <c r="BC700" s="127">
        <v>30.0</v>
      </c>
      <c r="BD700" s="51">
        <v>0.2</v>
      </c>
      <c r="BE700" s="127">
        <f t="shared" si="113"/>
        <v>346.8</v>
      </c>
      <c r="BF700" s="150"/>
      <c r="BG700" s="151">
        <f t="shared" si="114"/>
        <v>526.2</v>
      </c>
      <c r="BH700" s="53">
        <f t="shared" si="52"/>
        <v>427.2</v>
      </c>
      <c r="BI700" s="153">
        <f t="shared" si="115"/>
        <v>0.3034602076</v>
      </c>
      <c r="BJ700" s="47">
        <f t="shared" si="54"/>
        <v>0.246366782</v>
      </c>
      <c r="BK700" s="55">
        <f t="shared" si="55"/>
        <v>0.43</v>
      </c>
      <c r="BL700" s="56">
        <f t="shared" si="56"/>
        <v>1950</v>
      </c>
      <c r="BM700" s="57">
        <f t="shared" si="57"/>
        <v>0.3076923077</v>
      </c>
      <c r="BN700" s="46">
        <f t="shared" si="58"/>
        <v>9.639</v>
      </c>
      <c r="BO700" s="46">
        <v>25.0</v>
      </c>
      <c r="BP700" s="46">
        <v>7.0</v>
      </c>
      <c r="BQ700" s="47">
        <v>1.25</v>
      </c>
      <c r="BR700" s="46">
        <f t="shared" si="59"/>
        <v>110</v>
      </c>
      <c r="BS700" s="46">
        <f t="shared" si="60"/>
        <v>232</v>
      </c>
      <c r="BT700" s="46" t="s">
        <v>2574</v>
      </c>
      <c r="BU700" s="296"/>
      <c r="BV700" s="315"/>
      <c r="BW700" s="315"/>
      <c r="BX700" s="163"/>
      <c r="BY700" s="315"/>
      <c r="BZ700" s="315"/>
      <c r="CA700" s="315"/>
      <c r="CB700" s="62"/>
      <c r="CC700" s="59"/>
    </row>
    <row r="701" ht="30.0" customHeight="1">
      <c r="A701" s="37" t="s">
        <v>5339</v>
      </c>
      <c r="B701" s="317" t="s">
        <v>5743</v>
      </c>
      <c r="C701" s="163"/>
      <c r="D701" s="29">
        <f t="shared" si="132"/>
        <v>50</v>
      </c>
      <c r="E701" s="30" t="s">
        <v>5744</v>
      </c>
      <c r="F701" s="279" t="s">
        <v>5745</v>
      </c>
      <c r="G701" s="201" t="s">
        <v>5746</v>
      </c>
      <c r="H701" s="33">
        <v>4600.0</v>
      </c>
      <c r="I701" s="34">
        <v>0.44999999999999996</v>
      </c>
      <c r="J701" s="35">
        <f t="shared" si="112"/>
        <v>2530</v>
      </c>
      <c r="K701" s="58" t="s">
        <v>5747</v>
      </c>
      <c r="L701" s="36" t="s">
        <v>84</v>
      </c>
      <c r="M701" s="36" t="s">
        <v>84</v>
      </c>
      <c r="N701" s="37" t="s">
        <v>5090</v>
      </c>
      <c r="O701" s="38">
        <v>950.0</v>
      </c>
      <c r="P701" s="38">
        <v>300.0</v>
      </c>
      <c r="Q701" s="38">
        <v>200.0</v>
      </c>
      <c r="R701" s="38">
        <v>500.0</v>
      </c>
      <c r="S701" s="280" t="s">
        <v>5748</v>
      </c>
      <c r="T701" s="280" t="s">
        <v>5716</v>
      </c>
      <c r="U701" s="37" t="s">
        <v>5717</v>
      </c>
      <c r="V701" s="37" t="s">
        <v>2238</v>
      </c>
      <c r="W701" s="38" t="s">
        <v>589</v>
      </c>
      <c r="X701" s="37">
        <v>260.0</v>
      </c>
      <c r="Y701" s="40">
        <v>2.0</v>
      </c>
      <c r="Z701" s="40">
        <v>1.45</v>
      </c>
      <c r="AA701" s="37" t="s">
        <v>590</v>
      </c>
      <c r="AB701" s="38" t="s">
        <v>93</v>
      </c>
      <c r="AC701" s="107" t="str">
        <f t="shared" si="126"/>
        <v>https://getfile.dokpub.com/yandex/get/https://disk.yandex.ru/d/dekPGRZtJzZXqw/1.jpg, https://getfile.dokpub.com/yandex/get/https://disk.yandex.ru/d/dekPGRZtJzZXqw/2.jpg, https://getfile.dokpub.com/yandex/get/https://disk.yandex.ru/d/dekPGRZtJzZXqw/3.jpg, https://getfile.dokpub.com/yandex/get/https://disk.yandex.ru/d/dekPGRZtJzZXqw/4.jpg, https://getfile.dokpub.com/yandex/get/https://disk.yandex.ru/d/dekPGRZtJzZXqw/5.jpg</v>
      </c>
      <c r="AD701" s="38" t="s">
        <v>95</v>
      </c>
      <c r="AE701" s="280" t="s">
        <v>5718</v>
      </c>
      <c r="AF701" s="163"/>
      <c r="AG701" s="38" t="s">
        <v>98</v>
      </c>
      <c r="AH701" s="38" t="s">
        <v>99</v>
      </c>
      <c r="AI701" s="44" t="s">
        <v>100</v>
      </c>
      <c r="AJ701" s="44">
        <v>0.0</v>
      </c>
      <c r="AK701" s="163"/>
      <c r="AL701" s="46" t="s">
        <v>102</v>
      </c>
      <c r="AM701" s="46" t="s">
        <v>103</v>
      </c>
      <c r="AN701" s="46" t="s">
        <v>104</v>
      </c>
      <c r="AO701" s="46" t="s">
        <v>105</v>
      </c>
      <c r="AP701" s="46" t="s">
        <v>106</v>
      </c>
      <c r="AQ701" s="163"/>
      <c r="AR701" s="163"/>
      <c r="AS701" s="46" t="s">
        <v>107</v>
      </c>
      <c r="AT701" s="46" t="s">
        <v>108</v>
      </c>
      <c r="AU701" s="46" t="s">
        <v>109</v>
      </c>
      <c r="AV701" s="46" t="s">
        <v>110</v>
      </c>
      <c r="AW701" s="46" t="s">
        <v>111</v>
      </c>
      <c r="AX701" s="48" t="s">
        <v>155</v>
      </c>
      <c r="AY701" s="49">
        <v>394.0</v>
      </c>
      <c r="AZ701" s="49">
        <v>552.0</v>
      </c>
      <c r="BA701" s="126">
        <f>BA699*2</f>
        <v>744</v>
      </c>
      <c r="BB701" s="127">
        <v>30.0</v>
      </c>
      <c r="BC701" s="127">
        <v>80.0</v>
      </c>
      <c r="BD701" s="51">
        <v>0.2</v>
      </c>
      <c r="BE701" s="127">
        <f t="shared" si="113"/>
        <v>506</v>
      </c>
      <c r="BF701" s="150"/>
      <c r="BG701" s="151">
        <f t="shared" si="114"/>
        <v>776</v>
      </c>
      <c r="BH701" s="53">
        <f t="shared" si="52"/>
        <v>618</v>
      </c>
      <c r="BI701" s="153">
        <f t="shared" si="115"/>
        <v>0.3067193676</v>
      </c>
      <c r="BJ701" s="47">
        <f t="shared" si="54"/>
        <v>0.2442687747</v>
      </c>
      <c r="BK701" s="55">
        <f t="shared" si="55"/>
        <v>0.38</v>
      </c>
      <c r="BL701" s="56">
        <f t="shared" si="56"/>
        <v>2853</v>
      </c>
      <c r="BM701" s="57">
        <f t="shared" si="57"/>
        <v>0.3071854189</v>
      </c>
      <c r="BN701" s="46">
        <f t="shared" si="58"/>
        <v>30</v>
      </c>
      <c r="BO701" s="46">
        <v>25.0</v>
      </c>
      <c r="BP701" s="46">
        <v>7.0</v>
      </c>
      <c r="BQ701" s="47">
        <v>1.25</v>
      </c>
      <c r="BR701" s="46">
        <f t="shared" si="59"/>
        <v>285</v>
      </c>
      <c r="BS701" s="46">
        <f t="shared" si="60"/>
        <v>267</v>
      </c>
      <c r="BT701" s="46" t="s">
        <v>2583</v>
      </c>
      <c r="BU701" s="296"/>
      <c r="BV701" s="315"/>
      <c r="BW701" s="315"/>
      <c r="BX701" s="163"/>
      <c r="BY701" s="315"/>
      <c r="BZ701" s="315"/>
      <c r="CA701" s="315"/>
      <c r="CB701" s="62"/>
      <c r="CC701" s="59"/>
    </row>
    <row r="702" ht="30.0" customHeight="1">
      <c r="A702" s="37" t="s">
        <v>5339</v>
      </c>
      <c r="B702" s="317" t="s">
        <v>5749</v>
      </c>
      <c r="C702" s="163"/>
      <c r="D702" s="29">
        <f t="shared" si="132"/>
        <v>50</v>
      </c>
      <c r="E702" s="30" t="s">
        <v>5750</v>
      </c>
      <c r="F702" s="279" t="s">
        <v>5751</v>
      </c>
      <c r="G702" s="201" t="s">
        <v>5752</v>
      </c>
      <c r="H702" s="33">
        <v>6900.0</v>
      </c>
      <c r="I702" s="34">
        <v>0.46</v>
      </c>
      <c r="J702" s="35">
        <f t="shared" si="112"/>
        <v>3726</v>
      </c>
      <c r="K702" s="58" t="s">
        <v>5753</v>
      </c>
      <c r="L702" s="36" t="s">
        <v>84</v>
      </c>
      <c r="M702" s="36" t="s">
        <v>84</v>
      </c>
      <c r="N702" s="37" t="s">
        <v>5090</v>
      </c>
      <c r="O702" s="38">
        <v>1450.0</v>
      </c>
      <c r="P702" s="38">
        <v>300.0</v>
      </c>
      <c r="Q702" s="38">
        <v>300.0</v>
      </c>
      <c r="R702" s="38">
        <v>550.0</v>
      </c>
      <c r="S702" s="280" t="s">
        <v>5754</v>
      </c>
      <c r="T702" s="280" t="s">
        <v>5716</v>
      </c>
      <c r="U702" s="37" t="s">
        <v>5717</v>
      </c>
      <c r="V702" s="37" t="s">
        <v>2238</v>
      </c>
      <c r="W702" s="38" t="s">
        <v>589</v>
      </c>
      <c r="X702" s="37">
        <v>260.0</v>
      </c>
      <c r="Y702" s="40">
        <v>3.0</v>
      </c>
      <c r="Z702" s="40">
        <v>1.45</v>
      </c>
      <c r="AA702" s="37" t="s">
        <v>590</v>
      </c>
      <c r="AB702" s="38" t="s">
        <v>93</v>
      </c>
      <c r="AC702" s="107" t="str">
        <f t="shared" si="126"/>
        <v>https://getfile.dokpub.com/yandex/get/https://disk.yandex.ru/d/hTTq6OQiAqhvxQ/1.jpg, https://getfile.dokpub.com/yandex/get/https://disk.yandex.ru/d/hTTq6OQiAqhvxQ/2.jpg, https://getfile.dokpub.com/yandex/get/https://disk.yandex.ru/d/hTTq6OQiAqhvxQ/3.jpg, https://getfile.dokpub.com/yandex/get/https://disk.yandex.ru/d/hTTq6OQiAqhvxQ/4.jpg, https://getfile.dokpub.com/yandex/get/https://disk.yandex.ru/d/hTTq6OQiAqhvxQ/5.jpg</v>
      </c>
      <c r="AD702" s="38" t="s">
        <v>95</v>
      </c>
      <c r="AE702" s="280" t="s">
        <v>5718</v>
      </c>
      <c r="AF702" s="163"/>
      <c r="AG702" s="38" t="s">
        <v>98</v>
      </c>
      <c r="AH702" s="38" t="s">
        <v>99</v>
      </c>
      <c r="AI702" s="44" t="s">
        <v>100</v>
      </c>
      <c r="AJ702" s="44">
        <v>0.0</v>
      </c>
      <c r="AK702" s="163"/>
      <c r="AL702" s="46" t="s">
        <v>102</v>
      </c>
      <c r="AM702" s="46" t="s">
        <v>103</v>
      </c>
      <c r="AN702" s="46" t="s">
        <v>104</v>
      </c>
      <c r="AO702" s="46" t="s">
        <v>105</v>
      </c>
      <c r="AP702" s="46" t="s">
        <v>106</v>
      </c>
      <c r="AQ702" s="163"/>
      <c r="AR702" s="163"/>
      <c r="AS702" s="46" t="s">
        <v>107</v>
      </c>
      <c r="AT702" s="46" t="s">
        <v>108</v>
      </c>
      <c r="AU702" s="46" t="s">
        <v>109</v>
      </c>
      <c r="AV702" s="46" t="s">
        <v>110</v>
      </c>
      <c r="AW702" s="46" t="s">
        <v>111</v>
      </c>
      <c r="AX702" s="48" t="s">
        <v>155</v>
      </c>
      <c r="AY702" s="49">
        <v>602.0</v>
      </c>
      <c r="AZ702" s="49">
        <v>834.0</v>
      </c>
      <c r="BA702" s="126">
        <f>BA699*3</f>
        <v>1116</v>
      </c>
      <c r="BB702" s="127">
        <v>40.0</v>
      </c>
      <c r="BC702" s="127">
        <v>80.0</v>
      </c>
      <c r="BD702" s="51">
        <v>0.2</v>
      </c>
      <c r="BE702" s="127">
        <f t="shared" si="113"/>
        <v>745.2</v>
      </c>
      <c r="BF702" s="150"/>
      <c r="BG702" s="151">
        <f t="shared" si="114"/>
        <v>1142.8</v>
      </c>
      <c r="BH702" s="53">
        <f t="shared" si="52"/>
        <v>910.8</v>
      </c>
      <c r="BI702" s="153">
        <f t="shared" si="115"/>
        <v>0.3067096082</v>
      </c>
      <c r="BJ702" s="47">
        <f t="shared" si="54"/>
        <v>0.2444444444</v>
      </c>
      <c r="BK702" s="55">
        <f t="shared" si="55"/>
        <v>0.4</v>
      </c>
      <c r="BL702" s="56">
        <f t="shared" si="56"/>
        <v>4201</v>
      </c>
      <c r="BM702" s="57">
        <f t="shared" si="57"/>
        <v>0.3072601761</v>
      </c>
      <c r="BN702" s="46">
        <f t="shared" si="58"/>
        <v>49.5</v>
      </c>
      <c r="BO702" s="46">
        <v>25.0</v>
      </c>
      <c r="BP702" s="46">
        <v>7.0</v>
      </c>
      <c r="BQ702" s="47">
        <v>1.25</v>
      </c>
      <c r="BR702" s="46">
        <f t="shared" si="59"/>
        <v>460</v>
      </c>
      <c r="BS702" s="46">
        <f t="shared" si="60"/>
        <v>374</v>
      </c>
      <c r="BT702" s="46" t="s">
        <v>2590</v>
      </c>
      <c r="BU702" s="296"/>
      <c r="BV702" s="315"/>
      <c r="BW702" s="315"/>
      <c r="BX702" s="163"/>
      <c r="BY702" s="315"/>
      <c r="BZ702" s="315"/>
      <c r="CA702" s="315"/>
      <c r="CB702" s="62"/>
      <c r="CC702" s="59"/>
    </row>
    <row r="703" ht="30.0" customHeight="1">
      <c r="A703" s="37" t="s">
        <v>5339</v>
      </c>
      <c r="B703" s="317" t="s">
        <v>5755</v>
      </c>
      <c r="C703" s="163"/>
      <c r="D703" s="29">
        <f t="shared" si="132"/>
        <v>50</v>
      </c>
      <c r="E703" s="30" t="s">
        <v>5756</v>
      </c>
      <c r="F703" s="279" t="s">
        <v>5757</v>
      </c>
      <c r="G703" s="201" t="s">
        <v>5758</v>
      </c>
      <c r="H703" s="33">
        <v>9200.0</v>
      </c>
      <c r="I703" s="34">
        <v>0.46</v>
      </c>
      <c r="J703" s="35">
        <f t="shared" si="112"/>
        <v>4968</v>
      </c>
      <c r="K703" s="58" t="s">
        <v>5759</v>
      </c>
      <c r="L703" s="36" t="s">
        <v>84</v>
      </c>
      <c r="M703" s="36" t="s">
        <v>84</v>
      </c>
      <c r="N703" s="37" t="s">
        <v>5090</v>
      </c>
      <c r="O703" s="38">
        <v>1900.0</v>
      </c>
      <c r="P703" s="38">
        <v>300.0</v>
      </c>
      <c r="Q703" s="38">
        <v>350.0</v>
      </c>
      <c r="R703" s="38">
        <v>550.0</v>
      </c>
      <c r="S703" s="280" t="s">
        <v>5760</v>
      </c>
      <c r="T703" s="280" t="s">
        <v>5716</v>
      </c>
      <c r="U703" s="37" t="s">
        <v>5717</v>
      </c>
      <c r="V703" s="37" t="s">
        <v>2238</v>
      </c>
      <c r="W703" s="38" t="s">
        <v>589</v>
      </c>
      <c r="X703" s="37">
        <v>260.0</v>
      </c>
      <c r="Y703" s="40">
        <v>4.0</v>
      </c>
      <c r="Z703" s="40">
        <v>1.45</v>
      </c>
      <c r="AA703" s="37" t="s">
        <v>590</v>
      </c>
      <c r="AB703" s="38" t="s">
        <v>93</v>
      </c>
      <c r="AC703" s="107" t="str">
        <f t="shared" si="126"/>
        <v>https://getfile.dokpub.com/yandex/get/https://disk.yandex.ru/d/Xu-l5BxP9g51_w/1.jpg, https://getfile.dokpub.com/yandex/get/https://disk.yandex.ru/d/Xu-l5BxP9g51_w/2.jpg, https://getfile.dokpub.com/yandex/get/https://disk.yandex.ru/d/Xu-l5BxP9g51_w/3.jpg, https://getfile.dokpub.com/yandex/get/https://disk.yandex.ru/d/Xu-l5BxP9g51_w/4.jpg, https://getfile.dokpub.com/yandex/get/https://disk.yandex.ru/d/Xu-l5BxP9g51_w/5.jpg</v>
      </c>
      <c r="AD703" s="38" t="s">
        <v>95</v>
      </c>
      <c r="AE703" s="280" t="s">
        <v>5718</v>
      </c>
      <c r="AF703" s="163"/>
      <c r="AG703" s="38" t="s">
        <v>98</v>
      </c>
      <c r="AH703" s="38" t="s">
        <v>99</v>
      </c>
      <c r="AI703" s="44" t="s">
        <v>100</v>
      </c>
      <c r="AJ703" s="44">
        <v>0.0</v>
      </c>
      <c r="AK703" s="163"/>
      <c r="AL703" s="46" t="s">
        <v>102</v>
      </c>
      <c r="AM703" s="46" t="s">
        <v>103</v>
      </c>
      <c r="AN703" s="46" t="s">
        <v>104</v>
      </c>
      <c r="AO703" s="46" t="s">
        <v>105</v>
      </c>
      <c r="AP703" s="46" t="s">
        <v>106</v>
      </c>
      <c r="AQ703" s="163"/>
      <c r="AR703" s="163"/>
      <c r="AS703" s="46" t="s">
        <v>107</v>
      </c>
      <c r="AT703" s="46" t="s">
        <v>108</v>
      </c>
      <c r="AU703" s="46" t="s">
        <v>109</v>
      </c>
      <c r="AV703" s="46" t="s">
        <v>110</v>
      </c>
      <c r="AW703" s="46" t="s">
        <v>111</v>
      </c>
      <c r="AX703" s="48" t="s">
        <v>155</v>
      </c>
      <c r="AY703" s="49">
        <v>853.0</v>
      </c>
      <c r="AZ703" s="49">
        <v>1178.0</v>
      </c>
      <c r="BA703" s="126">
        <f>BA699*4</f>
        <v>1488</v>
      </c>
      <c r="BB703" s="127">
        <v>40.0</v>
      </c>
      <c r="BC703" s="127">
        <v>80.0</v>
      </c>
      <c r="BD703" s="51">
        <v>0.2</v>
      </c>
      <c r="BE703" s="127">
        <f t="shared" si="113"/>
        <v>993.6</v>
      </c>
      <c r="BF703" s="150"/>
      <c r="BG703" s="151">
        <f t="shared" si="114"/>
        <v>1513.4</v>
      </c>
      <c r="BH703" s="53">
        <f t="shared" si="52"/>
        <v>1188.4</v>
      </c>
      <c r="BI703" s="153">
        <f t="shared" si="115"/>
        <v>0.3046296296</v>
      </c>
      <c r="BJ703" s="47">
        <f t="shared" si="54"/>
        <v>0.2392109501</v>
      </c>
      <c r="BK703" s="55">
        <f t="shared" si="55"/>
        <v>0.39</v>
      </c>
      <c r="BL703" s="56">
        <f t="shared" si="56"/>
        <v>5641</v>
      </c>
      <c r="BM703" s="57">
        <f t="shared" si="57"/>
        <v>0.3061159369</v>
      </c>
      <c r="BN703" s="46">
        <f t="shared" si="58"/>
        <v>57.75</v>
      </c>
      <c r="BO703" s="46">
        <v>25.0</v>
      </c>
      <c r="BP703" s="46">
        <v>7.0</v>
      </c>
      <c r="BQ703" s="47">
        <v>1.25</v>
      </c>
      <c r="BR703" s="46">
        <f t="shared" si="59"/>
        <v>530</v>
      </c>
      <c r="BS703" s="46">
        <f t="shared" si="60"/>
        <v>648</v>
      </c>
      <c r="BT703" s="46" t="s">
        <v>2597</v>
      </c>
      <c r="BU703" s="296"/>
      <c r="BV703" s="315"/>
      <c r="BW703" s="315"/>
      <c r="BX703" s="163"/>
      <c r="BY703" s="315"/>
      <c r="BZ703" s="315"/>
      <c r="CA703" s="315"/>
      <c r="CB703" s="62"/>
      <c r="CC703" s="59"/>
    </row>
    <row r="704" ht="30.0" customHeight="1">
      <c r="A704" s="37" t="s">
        <v>5339</v>
      </c>
      <c r="B704" s="317" t="s">
        <v>5761</v>
      </c>
      <c r="C704" s="163"/>
      <c r="D704" s="29">
        <f t="shared" si="132"/>
        <v>50</v>
      </c>
      <c r="E704" s="30" t="s">
        <v>5762</v>
      </c>
      <c r="F704" s="279" t="s">
        <v>5763</v>
      </c>
      <c r="G704" s="201" t="s">
        <v>5764</v>
      </c>
      <c r="H704" s="33">
        <v>11500.0</v>
      </c>
      <c r="I704" s="34">
        <v>0.47000000000000003</v>
      </c>
      <c r="J704" s="35">
        <f t="shared" si="112"/>
        <v>6095</v>
      </c>
      <c r="K704" s="58" t="s">
        <v>5765</v>
      </c>
      <c r="L704" s="36" t="s">
        <v>84</v>
      </c>
      <c r="M704" s="36" t="s">
        <v>84</v>
      </c>
      <c r="N704" s="37" t="s">
        <v>5090</v>
      </c>
      <c r="O704" s="38">
        <v>2350.0</v>
      </c>
      <c r="P704" s="38">
        <v>400.0</v>
      </c>
      <c r="Q704" s="38">
        <v>300.0</v>
      </c>
      <c r="R704" s="38">
        <v>550.0</v>
      </c>
      <c r="S704" s="280" t="s">
        <v>5766</v>
      </c>
      <c r="T704" s="280" t="s">
        <v>5716</v>
      </c>
      <c r="U704" s="37" t="s">
        <v>5717</v>
      </c>
      <c r="V704" s="37" t="s">
        <v>2238</v>
      </c>
      <c r="W704" s="38" t="s">
        <v>589</v>
      </c>
      <c r="X704" s="37">
        <v>260.0</v>
      </c>
      <c r="Y704" s="40">
        <v>5.0</v>
      </c>
      <c r="Z704" s="40">
        <v>1.45</v>
      </c>
      <c r="AA704" s="37" t="s">
        <v>590</v>
      </c>
      <c r="AB704" s="38" t="s">
        <v>93</v>
      </c>
      <c r="AC704" s="107" t="str">
        <f t="shared" si="126"/>
        <v>https://getfile.dokpub.com/yandex/get/https://disk.yandex.ru/d/GUDZqno7h7ujEQ/1.jpg, https://getfile.dokpub.com/yandex/get/https://disk.yandex.ru/d/GUDZqno7h7ujEQ/2.jpg, https://getfile.dokpub.com/yandex/get/https://disk.yandex.ru/d/GUDZqno7h7ujEQ/3.jpg, https://getfile.dokpub.com/yandex/get/https://disk.yandex.ru/d/GUDZqno7h7ujEQ/4.jpg, https://getfile.dokpub.com/yandex/get/https://disk.yandex.ru/d/GUDZqno7h7ujEQ/5.jpg</v>
      </c>
      <c r="AD704" s="38" t="s">
        <v>95</v>
      </c>
      <c r="AE704" s="280" t="s">
        <v>5718</v>
      </c>
      <c r="AF704" s="163"/>
      <c r="AG704" s="38" t="s">
        <v>98</v>
      </c>
      <c r="AH704" s="38" t="s">
        <v>99</v>
      </c>
      <c r="AI704" s="44" t="s">
        <v>100</v>
      </c>
      <c r="AJ704" s="44">
        <v>0.0</v>
      </c>
      <c r="AK704" s="163"/>
      <c r="AL704" s="46" t="s">
        <v>102</v>
      </c>
      <c r="AM704" s="46" t="s">
        <v>103</v>
      </c>
      <c r="AN704" s="46" t="s">
        <v>104</v>
      </c>
      <c r="AO704" s="46" t="s">
        <v>105</v>
      </c>
      <c r="AP704" s="46" t="s">
        <v>106</v>
      </c>
      <c r="AQ704" s="163"/>
      <c r="AR704" s="163"/>
      <c r="AS704" s="46" t="s">
        <v>107</v>
      </c>
      <c r="AT704" s="46" t="s">
        <v>108</v>
      </c>
      <c r="AU704" s="46" t="s">
        <v>109</v>
      </c>
      <c r="AV704" s="46" t="s">
        <v>110</v>
      </c>
      <c r="AW704" s="46" t="s">
        <v>111</v>
      </c>
      <c r="AX704" s="48" t="s">
        <v>155</v>
      </c>
      <c r="AY704" s="49">
        <v>996.0</v>
      </c>
      <c r="AZ704" s="49">
        <v>1361.0</v>
      </c>
      <c r="BA704" s="126">
        <f>BA699*5</f>
        <v>1860</v>
      </c>
      <c r="BB704" s="127">
        <v>50.0</v>
      </c>
      <c r="BC704" s="127">
        <v>80.0</v>
      </c>
      <c r="BD704" s="51">
        <v>0.2</v>
      </c>
      <c r="BE704" s="127">
        <f t="shared" si="113"/>
        <v>1219</v>
      </c>
      <c r="BF704" s="150"/>
      <c r="BG704" s="151">
        <f t="shared" si="114"/>
        <v>1890</v>
      </c>
      <c r="BH704" s="53">
        <f t="shared" si="52"/>
        <v>1525</v>
      </c>
      <c r="BI704" s="153">
        <f t="shared" si="115"/>
        <v>0.3100902379</v>
      </c>
      <c r="BJ704" s="47">
        <f t="shared" si="54"/>
        <v>0.2502050861</v>
      </c>
      <c r="BK704" s="55">
        <f t="shared" si="55"/>
        <v>0.41</v>
      </c>
      <c r="BL704" s="56">
        <f t="shared" si="56"/>
        <v>6820</v>
      </c>
      <c r="BM704" s="57">
        <f t="shared" si="57"/>
        <v>0.3086510264</v>
      </c>
      <c r="BN704" s="46">
        <f t="shared" si="58"/>
        <v>66</v>
      </c>
      <c r="BO704" s="46">
        <v>25.0</v>
      </c>
      <c r="BP704" s="46">
        <v>7.0</v>
      </c>
      <c r="BQ704" s="47">
        <v>1.25</v>
      </c>
      <c r="BR704" s="46">
        <f t="shared" si="59"/>
        <v>600</v>
      </c>
      <c r="BS704" s="46">
        <f t="shared" si="60"/>
        <v>761</v>
      </c>
      <c r="BT704" s="46" t="s">
        <v>2604</v>
      </c>
      <c r="BU704" s="296"/>
      <c r="BV704" s="315"/>
      <c r="BW704" s="315"/>
      <c r="BX704" s="163"/>
      <c r="BY704" s="315"/>
      <c r="BZ704" s="315"/>
      <c r="CA704" s="315"/>
      <c r="CB704" s="62"/>
      <c r="CC704" s="59"/>
    </row>
    <row r="705" ht="30.0" customHeight="1">
      <c r="A705" s="37" t="s">
        <v>5339</v>
      </c>
      <c r="B705" s="317" t="s">
        <v>5767</v>
      </c>
      <c r="C705" s="163"/>
      <c r="D705" s="29">
        <f t="shared" si="132"/>
        <v>50</v>
      </c>
      <c r="E705" s="30" t="s">
        <v>5768</v>
      </c>
      <c r="F705" s="279" t="s">
        <v>5769</v>
      </c>
      <c r="G705" s="201" t="s">
        <v>5770</v>
      </c>
      <c r="H705" s="33">
        <v>13800.0</v>
      </c>
      <c r="I705" s="34">
        <v>0.47000000000000003</v>
      </c>
      <c r="J705" s="35">
        <f t="shared" si="112"/>
        <v>7314</v>
      </c>
      <c r="K705" s="58" t="s">
        <v>5771</v>
      </c>
      <c r="L705" s="36" t="s">
        <v>84</v>
      </c>
      <c r="M705" s="36" t="s">
        <v>84</v>
      </c>
      <c r="N705" s="37" t="s">
        <v>5090</v>
      </c>
      <c r="O705" s="72">
        <v>2850.0</v>
      </c>
      <c r="P705" s="72">
        <v>400.0</v>
      </c>
      <c r="Q705" s="72">
        <v>400.0</v>
      </c>
      <c r="R705" s="72">
        <v>600.0</v>
      </c>
      <c r="S705" s="280" t="s">
        <v>5772</v>
      </c>
      <c r="T705" s="280" t="s">
        <v>5716</v>
      </c>
      <c r="U705" s="37" t="s">
        <v>5717</v>
      </c>
      <c r="V705" s="37" t="s">
        <v>2238</v>
      </c>
      <c r="W705" s="38" t="s">
        <v>589</v>
      </c>
      <c r="X705" s="37">
        <v>260.0</v>
      </c>
      <c r="Y705" s="40">
        <v>6.0</v>
      </c>
      <c r="Z705" s="40">
        <v>1.45</v>
      </c>
      <c r="AA705" s="37" t="s">
        <v>590</v>
      </c>
      <c r="AB705" s="38" t="s">
        <v>93</v>
      </c>
      <c r="AC705" s="107" t="str">
        <f t="shared" si="126"/>
        <v>https://getfile.dokpub.com/yandex/get/https://disk.yandex.ru/d/mhWWrQxHWQFF8g/1.jpg, https://getfile.dokpub.com/yandex/get/https://disk.yandex.ru/d/mhWWrQxHWQFF8g/2.jpg, https://getfile.dokpub.com/yandex/get/https://disk.yandex.ru/d/mhWWrQxHWQFF8g/3.jpg, https://getfile.dokpub.com/yandex/get/https://disk.yandex.ru/d/mhWWrQxHWQFF8g/4.jpg, https://getfile.dokpub.com/yandex/get/https://disk.yandex.ru/d/mhWWrQxHWQFF8g/5.jpg</v>
      </c>
      <c r="AD705" s="38" t="s">
        <v>95</v>
      </c>
      <c r="AE705" s="280" t="s">
        <v>5718</v>
      </c>
      <c r="AF705" s="163"/>
      <c r="AG705" s="38" t="s">
        <v>98</v>
      </c>
      <c r="AH705" s="38" t="s">
        <v>99</v>
      </c>
      <c r="AI705" s="44" t="s">
        <v>100</v>
      </c>
      <c r="AJ705" s="44">
        <v>0.0</v>
      </c>
      <c r="AK705" s="163"/>
      <c r="AL705" s="46" t="s">
        <v>102</v>
      </c>
      <c r="AM705" s="46" t="s">
        <v>103</v>
      </c>
      <c r="AN705" s="46" t="s">
        <v>104</v>
      </c>
      <c r="AO705" s="46" t="s">
        <v>105</v>
      </c>
      <c r="AP705" s="46" t="s">
        <v>106</v>
      </c>
      <c r="AQ705" s="163"/>
      <c r="AR705" s="163"/>
      <c r="AS705" s="46" t="s">
        <v>107</v>
      </c>
      <c r="AT705" s="46" t="s">
        <v>108</v>
      </c>
      <c r="AU705" s="46" t="s">
        <v>109</v>
      </c>
      <c r="AV705" s="46" t="s">
        <v>110</v>
      </c>
      <c r="AW705" s="46" t="s">
        <v>111</v>
      </c>
      <c r="AX705" s="48" t="s">
        <v>155</v>
      </c>
      <c r="AY705" s="49">
        <v>1276.0</v>
      </c>
      <c r="AZ705" s="49">
        <v>1750.0</v>
      </c>
      <c r="BA705" s="126">
        <f>BA699*6</f>
        <v>2232</v>
      </c>
      <c r="BB705" s="127">
        <v>50.0</v>
      </c>
      <c r="BC705" s="127">
        <v>80.0</v>
      </c>
      <c r="BD705" s="51">
        <v>0.2</v>
      </c>
      <c r="BE705" s="127">
        <f t="shared" si="113"/>
        <v>1462.8</v>
      </c>
      <c r="BF705" s="150"/>
      <c r="BG705" s="151">
        <f t="shared" si="114"/>
        <v>2213.2</v>
      </c>
      <c r="BH705" s="53">
        <f t="shared" si="52"/>
        <v>1739.2</v>
      </c>
      <c r="BI705" s="153">
        <f t="shared" si="115"/>
        <v>0.3025977577</v>
      </c>
      <c r="BJ705" s="47">
        <f t="shared" si="54"/>
        <v>0.2377905387</v>
      </c>
      <c r="BK705" s="55">
        <f t="shared" si="55"/>
        <v>0.4</v>
      </c>
      <c r="BL705" s="56">
        <f t="shared" si="56"/>
        <v>8320</v>
      </c>
      <c r="BM705" s="57">
        <f t="shared" si="57"/>
        <v>0.3057692308</v>
      </c>
      <c r="BN705" s="46">
        <f t="shared" si="58"/>
        <v>96</v>
      </c>
      <c r="BO705" s="46">
        <v>25.0</v>
      </c>
      <c r="BP705" s="46">
        <v>7.0</v>
      </c>
      <c r="BQ705" s="47">
        <v>1.25</v>
      </c>
      <c r="BR705" s="46">
        <f t="shared" si="59"/>
        <v>862.5</v>
      </c>
      <c r="BS705" s="46">
        <f t="shared" si="60"/>
        <v>887.5</v>
      </c>
      <c r="BT705" s="46" t="s">
        <v>2611</v>
      </c>
      <c r="BU705" s="296"/>
      <c r="BV705" s="315"/>
      <c r="BW705" s="315"/>
      <c r="BX705" s="163"/>
      <c r="BY705" s="315"/>
      <c r="BZ705" s="315"/>
      <c r="CA705" s="315"/>
      <c r="CB705" s="62"/>
      <c r="CC705" s="59"/>
    </row>
    <row r="706" ht="30.0" customHeight="1">
      <c r="A706" s="37" t="s">
        <v>5339</v>
      </c>
      <c r="B706" s="317" t="s">
        <v>5773</v>
      </c>
      <c r="C706" s="163"/>
      <c r="D706" s="29">
        <f t="shared" si="132"/>
        <v>50</v>
      </c>
      <c r="E706" s="30" t="s">
        <v>5774</v>
      </c>
      <c r="F706" s="279" t="s">
        <v>5775</v>
      </c>
      <c r="G706" s="201" t="s">
        <v>5776</v>
      </c>
      <c r="H706" s="33">
        <v>16100.0</v>
      </c>
      <c r="I706" s="34">
        <v>0.47</v>
      </c>
      <c r="J706" s="35">
        <f t="shared" si="112"/>
        <v>8533</v>
      </c>
      <c r="K706" s="58" t="s">
        <v>5777</v>
      </c>
      <c r="L706" s="36" t="s">
        <v>84</v>
      </c>
      <c r="M706" s="36" t="s">
        <v>84</v>
      </c>
      <c r="N706" s="37" t="s">
        <v>5090</v>
      </c>
      <c r="O706" s="72">
        <v>3325.0</v>
      </c>
      <c r="P706" s="72">
        <v>400.0</v>
      </c>
      <c r="Q706" s="72">
        <v>400.0</v>
      </c>
      <c r="R706" s="72">
        <v>600.0</v>
      </c>
      <c r="S706" s="280" t="s">
        <v>5778</v>
      </c>
      <c r="T706" s="280" t="s">
        <v>5716</v>
      </c>
      <c r="U706" s="37" t="s">
        <v>5717</v>
      </c>
      <c r="V706" s="37" t="s">
        <v>2238</v>
      </c>
      <c r="W706" s="38" t="s">
        <v>589</v>
      </c>
      <c r="X706" s="37">
        <v>260.0</v>
      </c>
      <c r="Y706" s="40">
        <v>7.0</v>
      </c>
      <c r="Z706" s="40">
        <v>1.45</v>
      </c>
      <c r="AA706" s="37" t="s">
        <v>590</v>
      </c>
      <c r="AB706" s="38" t="s">
        <v>93</v>
      </c>
      <c r="AC706" s="107" t="str">
        <f t="shared" si="126"/>
        <v>https://getfile.dokpub.com/yandex/get/https://disk.yandex.ru/d/UZtytOXoHbJPaw/1.jpg, https://getfile.dokpub.com/yandex/get/https://disk.yandex.ru/d/UZtytOXoHbJPaw/2.jpg, https://getfile.dokpub.com/yandex/get/https://disk.yandex.ru/d/UZtytOXoHbJPaw/3.jpg, https://getfile.dokpub.com/yandex/get/https://disk.yandex.ru/d/UZtytOXoHbJPaw/4.jpg, https://getfile.dokpub.com/yandex/get/https://disk.yandex.ru/d/UZtytOXoHbJPaw/5.jpg</v>
      </c>
      <c r="AD706" s="38" t="s">
        <v>95</v>
      </c>
      <c r="AE706" s="280" t="s">
        <v>5718</v>
      </c>
      <c r="AF706" s="163"/>
      <c r="AG706" s="38" t="s">
        <v>98</v>
      </c>
      <c r="AH706" s="38" t="s">
        <v>99</v>
      </c>
      <c r="AI706" s="44" t="s">
        <v>100</v>
      </c>
      <c r="AJ706" s="44">
        <v>0.0</v>
      </c>
      <c r="AK706" s="163"/>
      <c r="AL706" s="46" t="s">
        <v>102</v>
      </c>
      <c r="AM706" s="46" t="s">
        <v>103</v>
      </c>
      <c r="AN706" s="46" t="s">
        <v>104</v>
      </c>
      <c r="AO706" s="46" t="s">
        <v>105</v>
      </c>
      <c r="AP706" s="46" t="s">
        <v>106</v>
      </c>
      <c r="AQ706" s="163"/>
      <c r="AR706" s="163"/>
      <c r="AS706" s="46" t="s">
        <v>107</v>
      </c>
      <c r="AT706" s="46" t="s">
        <v>108</v>
      </c>
      <c r="AU706" s="46" t="s">
        <v>109</v>
      </c>
      <c r="AV706" s="46" t="s">
        <v>110</v>
      </c>
      <c r="AW706" s="46" t="s">
        <v>111</v>
      </c>
      <c r="AX706" s="48" t="s">
        <v>155</v>
      </c>
      <c r="AY706" s="49">
        <v>1520.0</v>
      </c>
      <c r="AZ706" s="49">
        <v>2104.0</v>
      </c>
      <c r="BA706" s="126">
        <f t="shared" ref="BA706:BA707" si="133">BA699*7</f>
        <v>2604</v>
      </c>
      <c r="BB706" s="127">
        <v>50.0</v>
      </c>
      <c r="BC706" s="127">
        <v>80.0</v>
      </c>
      <c r="BD706" s="51">
        <v>0.2</v>
      </c>
      <c r="BE706" s="127">
        <f t="shared" si="113"/>
        <v>1706.6</v>
      </c>
      <c r="BF706" s="150"/>
      <c r="BG706" s="151">
        <f t="shared" si="114"/>
        <v>2572.4</v>
      </c>
      <c r="BH706" s="53">
        <f t="shared" si="52"/>
        <v>1988.4</v>
      </c>
      <c r="BI706" s="153">
        <f t="shared" si="115"/>
        <v>0.301464901</v>
      </c>
      <c r="BJ706" s="47">
        <f t="shared" si="54"/>
        <v>0.2330247275</v>
      </c>
      <c r="BK706" s="55">
        <f t="shared" si="55"/>
        <v>0.4</v>
      </c>
      <c r="BL706" s="56">
        <f t="shared" si="56"/>
        <v>9768</v>
      </c>
      <c r="BM706" s="57">
        <f t="shared" si="57"/>
        <v>0.3047092547</v>
      </c>
      <c r="BN706" s="46">
        <f t="shared" si="58"/>
        <v>96</v>
      </c>
      <c r="BO706" s="46">
        <v>25.0</v>
      </c>
      <c r="BP706" s="46">
        <v>7.0</v>
      </c>
      <c r="BQ706" s="47">
        <v>1.25</v>
      </c>
      <c r="BR706" s="46">
        <f t="shared" si="59"/>
        <v>862.5</v>
      </c>
      <c r="BS706" s="46">
        <f t="shared" si="60"/>
        <v>1241.5</v>
      </c>
      <c r="BT706" s="46" t="s">
        <v>2618</v>
      </c>
      <c r="BU706" s="296"/>
      <c r="BV706" s="315"/>
      <c r="BW706" s="315"/>
      <c r="BX706" s="163"/>
      <c r="BY706" s="315"/>
      <c r="BZ706" s="315"/>
      <c r="CA706" s="315"/>
      <c r="CB706" s="62"/>
      <c r="CC706" s="59"/>
    </row>
    <row r="707" ht="30.0" customHeight="1">
      <c r="A707" s="37" t="s">
        <v>5339</v>
      </c>
      <c r="B707" s="317" t="s">
        <v>5779</v>
      </c>
      <c r="C707" s="163"/>
      <c r="D707" s="29">
        <f>IF(C707="",1,0)</f>
        <v>1</v>
      </c>
      <c r="E707" s="30" t="s">
        <v>5780</v>
      </c>
      <c r="F707" s="279" t="s">
        <v>5781</v>
      </c>
      <c r="G707" s="201" t="s">
        <v>5782</v>
      </c>
      <c r="H707" s="33">
        <v>22000.0</v>
      </c>
      <c r="I707" s="34">
        <v>0.3</v>
      </c>
      <c r="J707" s="35">
        <f t="shared" si="112"/>
        <v>15400</v>
      </c>
      <c r="K707" s="58" t="s">
        <v>5783</v>
      </c>
      <c r="L707" s="36" t="s">
        <v>84</v>
      </c>
      <c r="M707" s="36" t="s">
        <v>84</v>
      </c>
      <c r="N707" s="37" t="s">
        <v>5090</v>
      </c>
      <c r="O707" s="72">
        <v>4750.0</v>
      </c>
      <c r="P707" s="72">
        <v>400.0</v>
      </c>
      <c r="Q707" s="72">
        <v>400.0</v>
      </c>
      <c r="R707" s="72">
        <v>600.0</v>
      </c>
      <c r="S707" s="280" t="s">
        <v>5784</v>
      </c>
      <c r="T707" s="280" t="s">
        <v>5716</v>
      </c>
      <c r="U707" s="37" t="s">
        <v>5717</v>
      </c>
      <c r="V707" s="37" t="s">
        <v>2238</v>
      </c>
      <c r="W707" s="38" t="s">
        <v>589</v>
      </c>
      <c r="X707" s="37">
        <v>260.0</v>
      </c>
      <c r="Y707" s="40">
        <v>10.0</v>
      </c>
      <c r="Z707" s="40">
        <v>1.45</v>
      </c>
      <c r="AA707" s="37" t="s">
        <v>590</v>
      </c>
      <c r="AB707" s="38" t="s">
        <v>93</v>
      </c>
      <c r="AC707" s="107" t="str">
        <f t="shared" si="126"/>
        <v>https://getfile.dokpub.com/yandex/get/https://disk.yandex.ru/d/wxxBxK-Xmu8q8g/1.jpg, https://getfile.dokpub.com/yandex/get/https://disk.yandex.ru/d/wxxBxK-Xmu8q8g/2.jpg, https://getfile.dokpub.com/yandex/get/https://disk.yandex.ru/d/wxxBxK-Xmu8q8g/3.jpg, https://getfile.dokpub.com/yandex/get/https://disk.yandex.ru/d/wxxBxK-Xmu8q8g/4.jpg, https://getfile.dokpub.com/yandex/get/https://disk.yandex.ru/d/wxxBxK-Xmu8q8g/5.jpg</v>
      </c>
      <c r="AD707" s="38" t="s">
        <v>95</v>
      </c>
      <c r="AE707" s="280" t="s">
        <v>5718</v>
      </c>
      <c r="AF707" s="163"/>
      <c r="AG707" s="38" t="s">
        <v>98</v>
      </c>
      <c r="AH707" s="38" t="s">
        <v>99</v>
      </c>
      <c r="AI707" s="44" t="s">
        <v>100</v>
      </c>
      <c r="AJ707" s="44">
        <v>0.0</v>
      </c>
      <c r="AK707" s="163"/>
      <c r="AL707" s="46" t="s">
        <v>5337</v>
      </c>
      <c r="AM707" s="46" t="s">
        <v>103</v>
      </c>
      <c r="AN707" s="46" t="s">
        <v>104</v>
      </c>
      <c r="AO707" s="46" t="s">
        <v>105</v>
      </c>
      <c r="AP707" s="46" t="s">
        <v>106</v>
      </c>
      <c r="AQ707" s="163"/>
      <c r="AR707" s="163"/>
      <c r="AS707" s="46" t="s">
        <v>107</v>
      </c>
      <c r="AT707" s="46" t="s">
        <v>108</v>
      </c>
      <c r="AU707" s="46" t="s">
        <v>109</v>
      </c>
      <c r="AV707" s="46" t="s">
        <v>110</v>
      </c>
      <c r="AW707" s="46" t="s">
        <v>111</v>
      </c>
      <c r="AX707" s="48" t="s">
        <v>155</v>
      </c>
      <c r="AY707" s="49">
        <v>1520.0</v>
      </c>
      <c r="AZ707" s="49">
        <v>3000.0</v>
      </c>
      <c r="BA707" s="126">
        <f t="shared" si="133"/>
        <v>3906</v>
      </c>
      <c r="BB707" s="127">
        <v>50.0</v>
      </c>
      <c r="BC707" s="127">
        <v>80.0</v>
      </c>
      <c r="BD707" s="51">
        <v>0.2</v>
      </c>
      <c r="BE707" s="127">
        <f t="shared" si="113"/>
        <v>3080</v>
      </c>
      <c r="BF707" s="150"/>
      <c r="BG707" s="151">
        <f t="shared" si="114"/>
        <v>6764</v>
      </c>
      <c r="BH707" s="53">
        <f t="shared" si="52"/>
        <v>5284</v>
      </c>
      <c r="BI707" s="153">
        <f t="shared" si="115"/>
        <v>0.4392207792</v>
      </c>
      <c r="BJ707" s="47">
        <f t="shared" si="54"/>
        <v>0.3431168831</v>
      </c>
      <c r="BK707" s="55">
        <f t="shared" si="55"/>
        <v>0.32</v>
      </c>
      <c r="BL707" s="56">
        <f t="shared" si="56"/>
        <v>15098</v>
      </c>
      <c r="BM707" s="57">
        <f t="shared" si="57"/>
        <v>0.3339780103</v>
      </c>
      <c r="BN707" s="46">
        <f t="shared" si="58"/>
        <v>96</v>
      </c>
      <c r="BO707" s="46">
        <v>25.0</v>
      </c>
      <c r="BP707" s="46">
        <v>7.0</v>
      </c>
      <c r="BQ707" s="47">
        <v>1.25</v>
      </c>
      <c r="BR707" s="46">
        <f t="shared" si="59"/>
        <v>862.5</v>
      </c>
      <c r="BS707" s="46">
        <f t="shared" si="60"/>
        <v>2137.5</v>
      </c>
      <c r="BT707" s="46" t="s">
        <v>3090</v>
      </c>
      <c r="BU707" s="296"/>
      <c r="BV707" s="315"/>
      <c r="BW707" s="315"/>
      <c r="BX707" s="163"/>
      <c r="BY707" s="315"/>
      <c r="BZ707" s="315"/>
      <c r="CA707" s="315"/>
      <c r="CB707" s="62"/>
      <c r="CC707" s="59"/>
    </row>
    <row r="708" ht="30.0" customHeight="1">
      <c r="A708" s="37" t="s">
        <v>5339</v>
      </c>
      <c r="B708" s="317" t="s">
        <v>5785</v>
      </c>
      <c r="C708" s="163"/>
      <c r="D708" s="29">
        <f t="shared" ref="D708:D718" si="134">IF(C708="",50,0)</f>
        <v>50</v>
      </c>
      <c r="E708" s="30" t="s">
        <v>5786</v>
      </c>
      <c r="F708" s="279" t="s">
        <v>5787</v>
      </c>
      <c r="G708" s="320" t="s">
        <v>5788</v>
      </c>
      <c r="H708" s="33">
        <v>740.0</v>
      </c>
      <c r="I708" s="34">
        <v>0.43</v>
      </c>
      <c r="J708" s="35">
        <f t="shared" si="112"/>
        <v>422</v>
      </c>
      <c r="K708" s="321" t="s">
        <v>5789</v>
      </c>
      <c r="L708" s="36" t="s">
        <v>84</v>
      </c>
      <c r="M708" s="36" t="s">
        <v>84</v>
      </c>
      <c r="N708" s="37" t="s">
        <v>5090</v>
      </c>
      <c r="O708" s="38">
        <v>100.0</v>
      </c>
      <c r="P708" s="38">
        <v>100.0</v>
      </c>
      <c r="Q708" s="38">
        <v>60.0</v>
      </c>
      <c r="R708" s="38">
        <v>270.0</v>
      </c>
      <c r="S708" s="280" t="s">
        <v>5790</v>
      </c>
      <c r="T708" s="280" t="s">
        <v>5791</v>
      </c>
      <c r="U708" s="37" t="s">
        <v>5792</v>
      </c>
      <c r="V708" s="37" t="s">
        <v>5793</v>
      </c>
      <c r="W708" s="38" t="s">
        <v>589</v>
      </c>
      <c r="X708" s="37">
        <v>260.0</v>
      </c>
      <c r="Y708" s="40" t="s">
        <v>91</v>
      </c>
      <c r="Z708" s="40" t="s">
        <v>1940</v>
      </c>
      <c r="AA708" s="37" t="s">
        <v>92</v>
      </c>
      <c r="AB708" s="38" t="s">
        <v>93</v>
      </c>
      <c r="AC708" s="107" t="str">
        <f t="shared" si="126"/>
        <v>https://getfile.dokpub.com/yandex/get/https://disk.yandex.ru/d/C5nHRA-iSnp-bA/1.jpg, https://getfile.dokpub.com/yandex/get/https://disk.yandex.ru/d/C5nHRA-iSnp-bA/2.jpg, https://getfile.dokpub.com/yandex/get/https://disk.yandex.ru/d/C5nHRA-iSnp-bA/3.jpg, https://getfile.dokpub.com/yandex/get/https://disk.yandex.ru/d/C5nHRA-iSnp-bA/4.jpg, https://getfile.dokpub.com/yandex/get/https://disk.yandex.ru/d/C5nHRA-iSnp-bA/5.jpg</v>
      </c>
      <c r="AD708" s="38" t="s">
        <v>95</v>
      </c>
      <c r="AE708" s="280" t="s">
        <v>5794</v>
      </c>
      <c r="AF708" s="163"/>
      <c r="AG708" s="38" t="s">
        <v>98</v>
      </c>
      <c r="AH708" s="38" t="s">
        <v>99</v>
      </c>
      <c r="AI708" s="44" t="s">
        <v>100</v>
      </c>
      <c r="AJ708" s="44">
        <v>0.0</v>
      </c>
      <c r="AK708" s="163"/>
      <c r="AL708" s="46" t="s">
        <v>102</v>
      </c>
      <c r="AM708" s="46" t="s">
        <v>103</v>
      </c>
      <c r="AN708" s="46" t="s">
        <v>104</v>
      </c>
      <c r="AO708" s="46" t="s">
        <v>105</v>
      </c>
      <c r="AP708" s="46" t="s">
        <v>106</v>
      </c>
      <c r="AQ708" s="163"/>
      <c r="AR708" s="163"/>
      <c r="AS708" s="46" t="s">
        <v>107</v>
      </c>
      <c r="AT708" s="46" t="s">
        <v>108</v>
      </c>
      <c r="AU708" s="46" t="s">
        <v>109</v>
      </c>
      <c r="AV708" s="46" t="s">
        <v>110</v>
      </c>
      <c r="AW708" s="46" t="s">
        <v>111</v>
      </c>
      <c r="AX708" s="48" t="s">
        <v>155</v>
      </c>
      <c r="AY708" s="49">
        <v>81.0</v>
      </c>
      <c r="AZ708" s="49">
        <v>137.0</v>
      </c>
      <c r="BA708" s="257">
        <v>75.0</v>
      </c>
      <c r="BB708" s="123">
        <v>10.0</v>
      </c>
      <c r="BC708" s="123">
        <v>10.0</v>
      </c>
      <c r="BD708" s="51">
        <v>0.2</v>
      </c>
      <c r="BE708" s="123">
        <f t="shared" si="113"/>
        <v>84.4</v>
      </c>
      <c r="BF708" s="147"/>
      <c r="BG708" s="148">
        <f t="shared" si="114"/>
        <v>161.6</v>
      </c>
      <c r="BH708" s="53">
        <f t="shared" si="52"/>
        <v>105.6</v>
      </c>
      <c r="BI708" s="222">
        <f t="shared" si="115"/>
        <v>0.3829383886</v>
      </c>
      <c r="BJ708" s="47">
        <f t="shared" si="54"/>
        <v>0.2502369668</v>
      </c>
      <c r="BK708" s="55">
        <f t="shared" si="55"/>
        <v>0.37</v>
      </c>
      <c r="BL708" s="56">
        <f t="shared" si="56"/>
        <v>472</v>
      </c>
      <c r="BM708" s="57">
        <f t="shared" si="57"/>
        <v>0.3084745763</v>
      </c>
      <c r="BN708" s="46">
        <f t="shared" si="58"/>
        <v>1.62</v>
      </c>
      <c r="BO708" s="46">
        <v>25.0</v>
      </c>
      <c r="BP708" s="46">
        <v>7.0</v>
      </c>
      <c r="BQ708" s="47">
        <v>1.25</v>
      </c>
      <c r="BR708" s="46">
        <f t="shared" si="59"/>
        <v>40</v>
      </c>
      <c r="BS708" s="46">
        <f t="shared" si="60"/>
        <v>97</v>
      </c>
      <c r="BT708" s="37" t="s">
        <v>2538</v>
      </c>
      <c r="BU708" s="296"/>
      <c r="BV708" s="315"/>
      <c r="BW708" s="315"/>
      <c r="BX708" s="163"/>
      <c r="BY708" s="315"/>
      <c r="BZ708" s="315"/>
      <c r="CA708" s="315"/>
      <c r="CB708" s="62"/>
      <c r="CC708" s="59"/>
    </row>
    <row r="709" ht="30.0" customHeight="1">
      <c r="A709" s="37" t="s">
        <v>5339</v>
      </c>
      <c r="B709" s="317" t="s">
        <v>5795</v>
      </c>
      <c r="C709" s="286"/>
      <c r="D709" s="29">
        <f t="shared" si="134"/>
        <v>50</v>
      </c>
      <c r="E709" s="30" t="s">
        <v>5796</v>
      </c>
      <c r="F709" s="37" t="s">
        <v>5797</v>
      </c>
      <c r="G709" s="320" t="s">
        <v>5798</v>
      </c>
      <c r="H709" s="33">
        <v>1050.0</v>
      </c>
      <c r="I709" s="34">
        <v>0.42</v>
      </c>
      <c r="J709" s="35">
        <f t="shared" si="112"/>
        <v>609</v>
      </c>
      <c r="K709" s="321" t="s">
        <v>5799</v>
      </c>
      <c r="L709" s="36" t="s">
        <v>84</v>
      </c>
      <c r="M709" s="36" t="s">
        <v>84</v>
      </c>
      <c r="N709" s="37" t="s">
        <v>5090</v>
      </c>
      <c r="O709" s="38">
        <v>165.0</v>
      </c>
      <c r="P709" s="38">
        <v>140.0</v>
      </c>
      <c r="Q709" s="38">
        <v>90.0</v>
      </c>
      <c r="R709" s="38">
        <v>270.0</v>
      </c>
      <c r="S709" s="280" t="s">
        <v>5800</v>
      </c>
      <c r="T709" s="280" t="s">
        <v>5791</v>
      </c>
      <c r="U709" s="37" t="s">
        <v>5792</v>
      </c>
      <c r="V709" s="37" t="s">
        <v>5793</v>
      </c>
      <c r="W709" s="38" t="s">
        <v>589</v>
      </c>
      <c r="X709" s="37">
        <v>260.0</v>
      </c>
      <c r="Y709" s="40" t="s">
        <v>91</v>
      </c>
      <c r="Z709" s="38" t="s">
        <v>1952</v>
      </c>
      <c r="AA709" s="37" t="s">
        <v>92</v>
      </c>
      <c r="AB709" s="38" t="s">
        <v>93</v>
      </c>
      <c r="AC709" s="107" t="str">
        <f t="shared" si="126"/>
        <v>https://getfile.dokpub.com/yandex/get/https://disk.yandex.ru/d/da68jXjcFJYO2g/1.jpg, https://getfile.dokpub.com/yandex/get/https://disk.yandex.ru/d/da68jXjcFJYO2g/2.jpg, https://getfile.dokpub.com/yandex/get/https://disk.yandex.ru/d/da68jXjcFJYO2g/3.jpg, https://getfile.dokpub.com/yandex/get/https://disk.yandex.ru/d/da68jXjcFJYO2g/4.jpg, https://getfile.dokpub.com/yandex/get/https://disk.yandex.ru/d/da68jXjcFJYO2g/5.jpg</v>
      </c>
      <c r="AD709" s="38" t="s">
        <v>95</v>
      </c>
      <c r="AE709" s="280" t="s">
        <v>5794</v>
      </c>
      <c r="AF709" s="163"/>
      <c r="AG709" s="38" t="s">
        <v>98</v>
      </c>
      <c r="AH709" s="38" t="s">
        <v>99</v>
      </c>
      <c r="AI709" s="44" t="s">
        <v>100</v>
      </c>
      <c r="AJ709" s="44">
        <v>0.0</v>
      </c>
      <c r="AK709" s="163"/>
      <c r="AL709" s="46" t="s">
        <v>102</v>
      </c>
      <c r="AM709" s="46" t="s">
        <v>103</v>
      </c>
      <c r="AN709" s="46" t="s">
        <v>104</v>
      </c>
      <c r="AO709" s="46" t="s">
        <v>105</v>
      </c>
      <c r="AP709" s="46" t="s">
        <v>106</v>
      </c>
      <c r="AQ709" s="163"/>
      <c r="AR709" s="163"/>
      <c r="AS709" s="46" t="s">
        <v>107</v>
      </c>
      <c r="AT709" s="46" t="s">
        <v>108</v>
      </c>
      <c r="AU709" s="46" t="s">
        <v>109</v>
      </c>
      <c r="AV709" s="46" t="s">
        <v>110</v>
      </c>
      <c r="AW709" s="46" t="s">
        <v>111</v>
      </c>
      <c r="AX709" s="48" t="s">
        <v>155</v>
      </c>
      <c r="AY709" s="49">
        <v>94.0</v>
      </c>
      <c r="AZ709" s="49">
        <v>153.0</v>
      </c>
      <c r="BA709" s="126">
        <f>BA708*2</f>
        <v>150</v>
      </c>
      <c r="BB709" s="127">
        <v>10.0</v>
      </c>
      <c r="BC709" s="127">
        <v>10.0</v>
      </c>
      <c r="BD709" s="51">
        <v>0.2</v>
      </c>
      <c r="BE709" s="127">
        <f t="shared" si="113"/>
        <v>121.8</v>
      </c>
      <c r="BF709" s="150"/>
      <c r="BG709" s="151">
        <f t="shared" si="114"/>
        <v>223.2</v>
      </c>
      <c r="BH709" s="53">
        <f t="shared" si="52"/>
        <v>164.2</v>
      </c>
      <c r="BI709" s="153">
        <f t="shared" si="115"/>
        <v>0.3665024631</v>
      </c>
      <c r="BJ709" s="47">
        <f t="shared" si="54"/>
        <v>0.2696223317</v>
      </c>
      <c r="BK709" s="55">
        <f t="shared" si="55"/>
        <v>0.37</v>
      </c>
      <c r="BL709" s="56">
        <f t="shared" si="56"/>
        <v>663</v>
      </c>
      <c r="BM709" s="57">
        <f t="shared" si="57"/>
        <v>0.3128205128</v>
      </c>
      <c r="BN709" s="46">
        <f t="shared" si="58"/>
        <v>3.402</v>
      </c>
      <c r="BO709" s="46">
        <v>25.0</v>
      </c>
      <c r="BP709" s="46">
        <v>7.0</v>
      </c>
      <c r="BQ709" s="47">
        <v>1.25</v>
      </c>
      <c r="BR709" s="46">
        <f t="shared" si="59"/>
        <v>57.5</v>
      </c>
      <c r="BS709" s="46">
        <f t="shared" si="60"/>
        <v>95.5</v>
      </c>
      <c r="BT709" s="46" t="s">
        <v>2547</v>
      </c>
      <c r="BU709" s="296"/>
      <c r="BV709" s="315"/>
      <c r="BW709" s="315"/>
      <c r="BX709" s="163"/>
      <c r="BY709" s="315"/>
      <c r="BZ709" s="315"/>
      <c r="CA709" s="315"/>
      <c r="CB709" s="62"/>
      <c r="CC709" s="59"/>
    </row>
    <row r="710" ht="30.0" customHeight="1">
      <c r="A710" s="37" t="s">
        <v>5339</v>
      </c>
      <c r="B710" s="317" t="s">
        <v>5801</v>
      </c>
      <c r="C710" s="163"/>
      <c r="D710" s="29">
        <f t="shared" si="134"/>
        <v>50</v>
      </c>
      <c r="E710" s="30" t="s">
        <v>5802</v>
      </c>
      <c r="F710" s="279" t="s">
        <v>5803</v>
      </c>
      <c r="G710" s="320" t="s">
        <v>5804</v>
      </c>
      <c r="H710" s="33">
        <v>1500.0</v>
      </c>
      <c r="I710" s="34">
        <v>0.45</v>
      </c>
      <c r="J710" s="35">
        <f t="shared" si="112"/>
        <v>825</v>
      </c>
      <c r="K710" s="321" t="s">
        <v>5805</v>
      </c>
      <c r="L710" s="36" t="s">
        <v>84</v>
      </c>
      <c r="M710" s="36" t="s">
        <v>84</v>
      </c>
      <c r="N710" s="37" t="s">
        <v>5090</v>
      </c>
      <c r="O710" s="38">
        <v>230.0</v>
      </c>
      <c r="P710" s="38">
        <v>230.0</v>
      </c>
      <c r="Q710" s="38">
        <v>110.0</v>
      </c>
      <c r="R710" s="38">
        <v>270.0</v>
      </c>
      <c r="S710" s="280" t="s">
        <v>5806</v>
      </c>
      <c r="T710" s="280" t="s">
        <v>5791</v>
      </c>
      <c r="U710" s="37" t="s">
        <v>5792</v>
      </c>
      <c r="V710" s="37" t="s">
        <v>5793</v>
      </c>
      <c r="W710" s="38" t="s">
        <v>589</v>
      </c>
      <c r="X710" s="37">
        <v>260.0</v>
      </c>
      <c r="Y710" s="40" t="s">
        <v>91</v>
      </c>
      <c r="Z710" s="40">
        <v>1.45</v>
      </c>
      <c r="AA710" s="37" t="s">
        <v>92</v>
      </c>
      <c r="AB710" s="38" t="s">
        <v>93</v>
      </c>
      <c r="AC710" s="107" t="str">
        <f t="shared" si="126"/>
        <v>https://getfile.dokpub.com/yandex/get/https://disk.yandex.ru/d/MNGcGNPpUsrztQ/1.jpg, https://getfile.dokpub.com/yandex/get/https://disk.yandex.ru/d/MNGcGNPpUsrztQ/2.jpg, https://getfile.dokpub.com/yandex/get/https://disk.yandex.ru/d/MNGcGNPpUsrztQ/3.jpg, https://getfile.dokpub.com/yandex/get/https://disk.yandex.ru/d/MNGcGNPpUsrztQ/4.jpg, https://getfile.dokpub.com/yandex/get/https://disk.yandex.ru/d/MNGcGNPpUsrztQ/5.jpg</v>
      </c>
      <c r="AD710" s="38" t="s">
        <v>95</v>
      </c>
      <c r="AE710" s="280" t="s">
        <v>5794</v>
      </c>
      <c r="AF710" s="163"/>
      <c r="AG710" s="38" t="s">
        <v>98</v>
      </c>
      <c r="AH710" s="38" t="s">
        <v>99</v>
      </c>
      <c r="AI710" s="44" t="s">
        <v>100</v>
      </c>
      <c r="AJ710" s="44">
        <v>0.0</v>
      </c>
      <c r="AK710" s="163"/>
      <c r="AL710" s="46" t="s">
        <v>102</v>
      </c>
      <c r="AM710" s="46" t="s">
        <v>103</v>
      </c>
      <c r="AN710" s="46" t="s">
        <v>104</v>
      </c>
      <c r="AO710" s="46" t="s">
        <v>105</v>
      </c>
      <c r="AP710" s="46" t="s">
        <v>106</v>
      </c>
      <c r="AQ710" s="163"/>
      <c r="AR710" s="163"/>
      <c r="AS710" s="46" t="s">
        <v>107</v>
      </c>
      <c r="AT710" s="46" t="s">
        <v>108</v>
      </c>
      <c r="AU710" s="46" t="s">
        <v>109</v>
      </c>
      <c r="AV710" s="46" t="s">
        <v>110</v>
      </c>
      <c r="AW710" s="46" t="s">
        <v>111</v>
      </c>
      <c r="AX710" s="48" t="s">
        <v>155</v>
      </c>
      <c r="AY710" s="49">
        <v>118.0</v>
      </c>
      <c r="AZ710" s="49">
        <v>182.0</v>
      </c>
      <c r="BA710" s="126">
        <f>BA708*3</f>
        <v>225</v>
      </c>
      <c r="BB710" s="127">
        <v>15.0</v>
      </c>
      <c r="BC710" s="127">
        <v>15.0</v>
      </c>
      <c r="BD710" s="51">
        <v>0.2</v>
      </c>
      <c r="BE710" s="127">
        <f t="shared" si="113"/>
        <v>165</v>
      </c>
      <c r="BF710" s="150"/>
      <c r="BG710" s="151">
        <f t="shared" si="114"/>
        <v>287</v>
      </c>
      <c r="BH710" s="53">
        <f t="shared" si="52"/>
        <v>223</v>
      </c>
      <c r="BI710" s="153">
        <f t="shared" si="115"/>
        <v>0.3478787879</v>
      </c>
      <c r="BJ710" s="47">
        <f t="shared" si="54"/>
        <v>0.2703030303</v>
      </c>
      <c r="BK710" s="55">
        <f t="shared" si="55"/>
        <v>0.41</v>
      </c>
      <c r="BL710" s="56">
        <f t="shared" si="56"/>
        <v>898</v>
      </c>
      <c r="BM710" s="57">
        <f t="shared" si="57"/>
        <v>0.313363029</v>
      </c>
      <c r="BN710" s="46">
        <f t="shared" si="58"/>
        <v>6.831</v>
      </c>
      <c r="BO710" s="46">
        <v>25.0</v>
      </c>
      <c r="BP710" s="46">
        <v>7.0</v>
      </c>
      <c r="BQ710" s="47">
        <v>1.25</v>
      </c>
      <c r="BR710" s="46">
        <f t="shared" si="59"/>
        <v>83.75</v>
      </c>
      <c r="BS710" s="46">
        <f t="shared" si="60"/>
        <v>98.25</v>
      </c>
      <c r="BT710" s="46" t="s">
        <v>2556</v>
      </c>
      <c r="BU710" s="296"/>
      <c r="BV710" s="315"/>
      <c r="BW710" s="315"/>
      <c r="BX710" s="163"/>
      <c r="BY710" s="315"/>
      <c r="BZ710" s="315"/>
      <c r="CA710" s="315"/>
      <c r="CB710" s="62"/>
      <c r="CC710" s="59"/>
    </row>
    <row r="711" ht="30.0" customHeight="1">
      <c r="A711" s="37" t="s">
        <v>5339</v>
      </c>
      <c r="B711" s="317" t="s">
        <v>5807</v>
      </c>
      <c r="C711" s="163"/>
      <c r="D711" s="29">
        <f t="shared" si="134"/>
        <v>50</v>
      </c>
      <c r="E711" s="30" t="s">
        <v>5808</v>
      </c>
      <c r="F711" s="279" t="s">
        <v>5809</v>
      </c>
      <c r="G711" s="320" t="s">
        <v>5810</v>
      </c>
      <c r="H711" s="33">
        <v>2680.0</v>
      </c>
      <c r="I711" s="34">
        <v>0.46</v>
      </c>
      <c r="J711" s="35">
        <f t="shared" si="112"/>
        <v>1447</v>
      </c>
      <c r="K711" s="321" t="s">
        <v>5811</v>
      </c>
      <c r="L711" s="36" t="s">
        <v>84</v>
      </c>
      <c r="M711" s="36" t="s">
        <v>84</v>
      </c>
      <c r="N711" s="37" t="s">
        <v>5090</v>
      </c>
      <c r="O711" s="38">
        <v>450.0</v>
      </c>
      <c r="P711" s="38">
        <v>160.0</v>
      </c>
      <c r="Q711" s="38">
        <v>150.0</v>
      </c>
      <c r="R711" s="38">
        <v>270.0</v>
      </c>
      <c r="S711" s="280" t="s">
        <v>5812</v>
      </c>
      <c r="T711" s="280" t="s">
        <v>5791</v>
      </c>
      <c r="U711" s="37" t="s">
        <v>5792</v>
      </c>
      <c r="V711" s="37" t="s">
        <v>5793</v>
      </c>
      <c r="W711" s="38" t="s">
        <v>589</v>
      </c>
      <c r="X711" s="37">
        <v>260.0</v>
      </c>
      <c r="Y711" s="40">
        <v>1.0</v>
      </c>
      <c r="Z711" s="40">
        <v>1.45</v>
      </c>
      <c r="AA711" s="37" t="s">
        <v>92</v>
      </c>
      <c r="AB711" s="38" t="s">
        <v>93</v>
      </c>
      <c r="AC711" s="107" t="str">
        <f t="shared" si="126"/>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1" s="38" t="s">
        <v>95</v>
      </c>
      <c r="AE711" s="280" t="s">
        <v>5794</v>
      </c>
      <c r="AF711" s="163"/>
      <c r="AG711" s="38" t="s">
        <v>98</v>
      </c>
      <c r="AH711" s="38" t="s">
        <v>99</v>
      </c>
      <c r="AI711" s="44" t="s">
        <v>100</v>
      </c>
      <c r="AJ711" s="44">
        <v>0.0</v>
      </c>
      <c r="AK711" s="163"/>
      <c r="AL711" s="46" t="s">
        <v>102</v>
      </c>
      <c r="AM711" s="46" t="s">
        <v>103</v>
      </c>
      <c r="AN711" s="46" t="s">
        <v>104</v>
      </c>
      <c r="AO711" s="46" t="s">
        <v>105</v>
      </c>
      <c r="AP711" s="46" t="s">
        <v>106</v>
      </c>
      <c r="AQ711" s="163"/>
      <c r="AR711" s="163"/>
      <c r="AS711" s="46" t="s">
        <v>107</v>
      </c>
      <c r="AT711" s="46" t="s">
        <v>108</v>
      </c>
      <c r="AU711" s="46" t="s">
        <v>109</v>
      </c>
      <c r="AV711" s="46" t="s">
        <v>110</v>
      </c>
      <c r="AW711" s="46" t="s">
        <v>111</v>
      </c>
      <c r="AX711" s="48" t="s">
        <v>155</v>
      </c>
      <c r="AY711" s="49">
        <v>198.0</v>
      </c>
      <c r="AZ711" s="49">
        <v>287.0</v>
      </c>
      <c r="BA711" s="126">
        <f>BA710*2</f>
        <v>450</v>
      </c>
      <c r="BB711" s="127">
        <v>20.0</v>
      </c>
      <c r="BC711" s="127">
        <v>20.0</v>
      </c>
      <c r="BD711" s="51">
        <v>0.2</v>
      </c>
      <c r="BE711" s="127">
        <f t="shared" si="113"/>
        <v>289.4</v>
      </c>
      <c r="BF711" s="150"/>
      <c r="BG711" s="151">
        <f t="shared" si="114"/>
        <v>469.6</v>
      </c>
      <c r="BH711" s="53">
        <f t="shared" si="52"/>
        <v>380.6</v>
      </c>
      <c r="BI711" s="153">
        <f t="shared" si="115"/>
        <v>0.3245335176</v>
      </c>
      <c r="BJ711" s="47">
        <f t="shared" si="54"/>
        <v>0.2630269523</v>
      </c>
      <c r="BK711" s="55">
        <f t="shared" si="55"/>
        <v>0.41</v>
      </c>
      <c r="BL711" s="56">
        <f t="shared" si="56"/>
        <v>1591</v>
      </c>
      <c r="BM711" s="57">
        <f t="shared" si="57"/>
        <v>0.311627907</v>
      </c>
      <c r="BN711" s="46">
        <f t="shared" si="58"/>
        <v>6.48</v>
      </c>
      <c r="BO711" s="46">
        <v>25.0</v>
      </c>
      <c r="BP711" s="46">
        <v>7.0</v>
      </c>
      <c r="BQ711" s="47">
        <v>1.25</v>
      </c>
      <c r="BR711" s="46">
        <f t="shared" si="59"/>
        <v>83.75</v>
      </c>
      <c r="BS711" s="46">
        <f t="shared" si="60"/>
        <v>203.25</v>
      </c>
      <c r="BT711" s="46" t="s">
        <v>2565</v>
      </c>
      <c r="BU711" s="296"/>
      <c r="BV711" s="315"/>
      <c r="BW711" s="315"/>
      <c r="BX711" s="163"/>
      <c r="BY711" s="315"/>
      <c r="BZ711" s="315"/>
      <c r="CA711" s="315"/>
      <c r="CB711" s="62"/>
      <c r="CC711" s="59"/>
    </row>
    <row r="712" ht="30.0" customHeight="1">
      <c r="A712" s="37" t="s">
        <v>5339</v>
      </c>
      <c r="B712" s="317" t="s">
        <v>5813</v>
      </c>
      <c r="C712" s="163"/>
      <c r="D712" s="29">
        <f t="shared" si="134"/>
        <v>50</v>
      </c>
      <c r="E712" s="30" t="s">
        <v>5814</v>
      </c>
      <c r="F712" s="279" t="s">
        <v>5815</v>
      </c>
      <c r="G712" s="320" t="s">
        <v>5816</v>
      </c>
      <c r="H712" s="33">
        <v>3600.0</v>
      </c>
      <c r="I712" s="34">
        <v>0.46</v>
      </c>
      <c r="J712" s="35">
        <f t="shared" si="112"/>
        <v>1944</v>
      </c>
      <c r="K712" s="321" t="s">
        <v>5817</v>
      </c>
      <c r="L712" s="36" t="s">
        <v>84</v>
      </c>
      <c r="M712" s="36" t="s">
        <v>84</v>
      </c>
      <c r="N712" s="37" t="s">
        <v>5090</v>
      </c>
      <c r="O712" s="38">
        <v>640.0</v>
      </c>
      <c r="P712" s="38">
        <v>210.0</v>
      </c>
      <c r="Q712" s="38">
        <v>170.0</v>
      </c>
      <c r="R712" s="38">
        <v>270.0</v>
      </c>
      <c r="S712" s="280" t="s">
        <v>5812</v>
      </c>
      <c r="T712" s="280" t="s">
        <v>5791</v>
      </c>
      <c r="U712" s="37" t="s">
        <v>5792</v>
      </c>
      <c r="V712" s="37" t="s">
        <v>5793</v>
      </c>
      <c r="W712" s="38" t="s">
        <v>589</v>
      </c>
      <c r="X712" s="37">
        <v>260.0</v>
      </c>
      <c r="Y712" s="40">
        <v>1.5</v>
      </c>
      <c r="Z712" s="40">
        <v>1.45</v>
      </c>
      <c r="AA712" s="37" t="s">
        <v>92</v>
      </c>
      <c r="AB712" s="38" t="s">
        <v>93</v>
      </c>
      <c r="AC712" s="107" t="str">
        <f t="shared" si="126"/>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2" s="38" t="s">
        <v>95</v>
      </c>
      <c r="AE712" s="280" t="s">
        <v>5794</v>
      </c>
      <c r="AF712" s="163"/>
      <c r="AG712" s="38" t="s">
        <v>98</v>
      </c>
      <c r="AH712" s="38" t="s">
        <v>99</v>
      </c>
      <c r="AI712" s="44" t="s">
        <v>100</v>
      </c>
      <c r="AJ712" s="44">
        <v>0.0</v>
      </c>
      <c r="AK712" s="163"/>
      <c r="AL712" s="46" t="s">
        <v>102</v>
      </c>
      <c r="AM712" s="46" t="s">
        <v>103</v>
      </c>
      <c r="AN712" s="46" t="s">
        <v>104</v>
      </c>
      <c r="AO712" s="46" t="s">
        <v>105</v>
      </c>
      <c r="AP712" s="46" t="s">
        <v>106</v>
      </c>
      <c r="AQ712" s="163"/>
      <c r="AR712" s="163"/>
      <c r="AS712" s="46" t="s">
        <v>107</v>
      </c>
      <c r="AT712" s="46" t="s">
        <v>108</v>
      </c>
      <c r="AU712" s="46" t="s">
        <v>109</v>
      </c>
      <c r="AV712" s="46" t="s">
        <v>110</v>
      </c>
      <c r="AW712" s="46" t="s">
        <v>111</v>
      </c>
      <c r="AX712" s="48" t="s">
        <v>155</v>
      </c>
      <c r="AY712" s="49">
        <v>243.0</v>
      </c>
      <c r="AZ712" s="49">
        <v>342.0</v>
      </c>
      <c r="BA712" s="126">
        <f>BA710*3</f>
        <v>675</v>
      </c>
      <c r="BB712" s="127">
        <v>30.0</v>
      </c>
      <c r="BC712" s="127">
        <v>30.0</v>
      </c>
      <c r="BD712" s="51">
        <v>0.2</v>
      </c>
      <c r="BE712" s="127">
        <f t="shared" si="113"/>
        <v>388.8</v>
      </c>
      <c r="BF712" s="150"/>
      <c r="BG712" s="151">
        <f t="shared" si="114"/>
        <v>577.2</v>
      </c>
      <c r="BH712" s="53">
        <f t="shared" si="52"/>
        <v>478.2</v>
      </c>
      <c r="BI712" s="153">
        <f t="shared" si="115"/>
        <v>0.2969135802</v>
      </c>
      <c r="BJ712" s="47">
        <f t="shared" si="54"/>
        <v>0.2459876543</v>
      </c>
      <c r="BK712" s="55">
        <f t="shared" si="55"/>
        <v>0.4</v>
      </c>
      <c r="BL712" s="56">
        <f t="shared" si="56"/>
        <v>2187</v>
      </c>
      <c r="BM712" s="57">
        <f t="shared" si="57"/>
        <v>0.3075445816</v>
      </c>
      <c r="BN712" s="46">
        <f t="shared" si="58"/>
        <v>9.639</v>
      </c>
      <c r="BO712" s="46">
        <v>25.0</v>
      </c>
      <c r="BP712" s="46">
        <v>7.0</v>
      </c>
      <c r="BQ712" s="47">
        <v>1.25</v>
      </c>
      <c r="BR712" s="46">
        <f t="shared" si="59"/>
        <v>110</v>
      </c>
      <c r="BS712" s="46">
        <f t="shared" si="60"/>
        <v>232</v>
      </c>
      <c r="BT712" s="46" t="s">
        <v>2574</v>
      </c>
      <c r="BU712" s="296"/>
      <c r="BV712" s="315"/>
      <c r="BW712" s="315"/>
      <c r="BX712" s="163"/>
      <c r="BY712" s="315"/>
      <c r="BZ712" s="315"/>
      <c r="CA712" s="315"/>
      <c r="CB712" s="62"/>
      <c r="CC712" s="59"/>
    </row>
    <row r="713" ht="30.0" customHeight="1">
      <c r="A713" s="37" t="s">
        <v>5339</v>
      </c>
      <c r="B713" s="317" t="s">
        <v>5818</v>
      </c>
      <c r="C713" s="163"/>
      <c r="D713" s="29">
        <f t="shared" si="134"/>
        <v>50</v>
      </c>
      <c r="E713" s="30" t="s">
        <v>5819</v>
      </c>
      <c r="F713" s="279" t="s">
        <v>5820</v>
      </c>
      <c r="G713" s="320" t="s">
        <v>5821</v>
      </c>
      <c r="H713" s="33">
        <v>5000.0</v>
      </c>
      <c r="I713" s="34">
        <v>0.42</v>
      </c>
      <c r="J713" s="35">
        <f t="shared" si="112"/>
        <v>2900</v>
      </c>
      <c r="K713" s="321" t="s">
        <v>5822</v>
      </c>
      <c r="L713" s="36" t="s">
        <v>84</v>
      </c>
      <c r="M713" s="36" t="s">
        <v>84</v>
      </c>
      <c r="N713" s="37" t="s">
        <v>5090</v>
      </c>
      <c r="O713" s="38">
        <v>950.0</v>
      </c>
      <c r="P713" s="38">
        <v>300.0</v>
      </c>
      <c r="Q713" s="38">
        <v>200.0</v>
      </c>
      <c r="R713" s="38">
        <v>500.0</v>
      </c>
      <c r="S713" s="280" t="s">
        <v>5823</v>
      </c>
      <c r="T713" s="280" t="s">
        <v>5791</v>
      </c>
      <c r="U713" s="37" t="s">
        <v>5792</v>
      </c>
      <c r="V713" s="37" t="s">
        <v>5793</v>
      </c>
      <c r="W713" s="38" t="s">
        <v>589</v>
      </c>
      <c r="X713" s="37">
        <v>260.0</v>
      </c>
      <c r="Y713" s="40">
        <v>2.0</v>
      </c>
      <c r="Z713" s="40">
        <v>1.45</v>
      </c>
      <c r="AA713" s="37" t="s">
        <v>92</v>
      </c>
      <c r="AB713" s="38" t="s">
        <v>93</v>
      </c>
      <c r="AC713" s="107" t="str">
        <f t="shared" si="126"/>
        <v>https://getfile.dokpub.com/yandex/get/https://disk.yandex.ru/d/3C0dSeuWkg6SCQ/1.jpg, https://getfile.dokpub.com/yandex/get/https://disk.yandex.ru/d/3C0dSeuWkg6SCQ/2.jpg, https://getfile.dokpub.com/yandex/get/https://disk.yandex.ru/d/3C0dSeuWkg6SCQ/3.jpg, https://getfile.dokpub.com/yandex/get/https://disk.yandex.ru/d/3C0dSeuWkg6SCQ/4.jpg, https://getfile.dokpub.com/yandex/get/https://disk.yandex.ru/d/3C0dSeuWkg6SCQ/5.jpg</v>
      </c>
      <c r="AD713" s="38" t="s">
        <v>95</v>
      </c>
      <c r="AE713" s="280" t="s">
        <v>5794</v>
      </c>
      <c r="AF713" s="163"/>
      <c r="AG713" s="38" t="s">
        <v>98</v>
      </c>
      <c r="AH713" s="38" t="s">
        <v>99</v>
      </c>
      <c r="AI713" s="44" t="s">
        <v>100</v>
      </c>
      <c r="AJ713" s="44">
        <v>0.0</v>
      </c>
      <c r="AK713" s="163"/>
      <c r="AL713" s="46" t="s">
        <v>102</v>
      </c>
      <c r="AM713" s="46" t="s">
        <v>103</v>
      </c>
      <c r="AN713" s="46" t="s">
        <v>104</v>
      </c>
      <c r="AO713" s="46" t="s">
        <v>105</v>
      </c>
      <c r="AP713" s="46" t="s">
        <v>106</v>
      </c>
      <c r="AQ713" s="163"/>
      <c r="AR713" s="163"/>
      <c r="AS713" s="46" t="s">
        <v>107</v>
      </c>
      <c r="AT713" s="46" t="s">
        <v>108</v>
      </c>
      <c r="AU713" s="46" t="s">
        <v>109</v>
      </c>
      <c r="AV713" s="46" t="s">
        <v>110</v>
      </c>
      <c r="AW713" s="46" t="s">
        <v>111</v>
      </c>
      <c r="AX713" s="48" t="s">
        <v>155</v>
      </c>
      <c r="AY713" s="49">
        <v>394.0</v>
      </c>
      <c r="AZ713" s="49">
        <v>552.0</v>
      </c>
      <c r="BA713" s="126">
        <f>BA711*2</f>
        <v>900</v>
      </c>
      <c r="BB713" s="127">
        <v>30.0</v>
      </c>
      <c r="BC713" s="127">
        <v>80.0</v>
      </c>
      <c r="BD713" s="51">
        <v>0.2</v>
      </c>
      <c r="BE713" s="127">
        <f t="shared" si="113"/>
        <v>580</v>
      </c>
      <c r="BF713" s="150"/>
      <c r="BG713" s="151">
        <f t="shared" si="114"/>
        <v>916</v>
      </c>
      <c r="BH713" s="53">
        <f t="shared" si="52"/>
        <v>758</v>
      </c>
      <c r="BI713" s="153">
        <f t="shared" si="115"/>
        <v>0.315862069</v>
      </c>
      <c r="BJ713" s="47">
        <f t="shared" si="54"/>
        <v>0.2613793103</v>
      </c>
      <c r="BK713" s="55">
        <f t="shared" si="55"/>
        <v>0.37</v>
      </c>
      <c r="BL713" s="56">
        <f t="shared" si="56"/>
        <v>3197</v>
      </c>
      <c r="BM713" s="57">
        <f t="shared" si="57"/>
        <v>0.3114169534</v>
      </c>
      <c r="BN713" s="46">
        <f t="shared" si="58"/>
        <v>30</v>
      </c>
      <c r="BO713" s="46">
        <v>25.0</v>
      </c>
      <c r="BP713" s="46">
        <v>7.0</v>
      </c>
      <c r="BQ713" s="47">
        <v>1.25</v>
      </c>
      <c r="BR713" s="46">
        <f t="shared" si="59"/>
        <v>285</v>
      </c>
      <c r="BS713" s="46">
        <f t="shared" si="60"/>
        <v>267</v>
      </c>
      <c r="BT713" s="46" t="s">
        <v>2583</v>
      </c>
      <c r="BU713" s="296"/>
      <c r="BV713" s="315"/>
      <c r="BW713" s="315"/>
      <c r="BX713" s="163"/>
      <c r="BY713" s="315"/>
      <c r="BZ713" s="315"/>
      <c r="CA713" s="315"/>
      <c r="CB713" s="62"/>
      <c r="CC713" s="59"/>
    </row>
    <row r="714" ht="30.0" customHeight="1">
      <c r="A714" s="37" t="s">
        <v>5339</v>
      </c>
      <c r="B714" s="317" t="s">
        <v>5824</v>
      </c>
      <c r="C714" s="163"/>
      <c r="D714" s="29">
        <f t="shared" si="134"/>
        <v>50</v>
      </c>
      <c r="E714" s="30" t="s">
        <v>5825</v>
      </c>
      <c r="F714" s="279" t="s">
        <v>5826</v>
      </c>
      <c r="G714" s="320" t="s">
        <v>5827</v>
      </c>
      <c r="H714" s="33">
        <v>7300.0</v>
      </c>
      <c r="I714" s="34">
        <v>0.44</v>
      </c>
      <c r="J714" s="35">
        <f t="shared" si="112"/>
        <v>4088</v>
      </c>
      <c r="K714" s="321" t="s">
        <v>5828</v>
      </c>
      <c r="L714" s="36" t="s">
        <v>84</v>
      </c>
      <c r="M714" s="36" t="s">
        <v>84</v>
      </c>
      <c r="N714" s="37" t="s">
        <v>5090</v>
      </c>
      <c r="O714" s="38">
        <v>1450.0</v>
      </c>
      <c r="P714" s="38">
        <v>300.0</v>
      </c>
      <c r="Q714" s="38">
        <v>300.0</v>
      </c>
      <c r="R714" s="38">
        <v>550.0</v>
      </c>
      <c r="S714" s="280" t="s">
        <v>5829</v>
      </c>
      <c r="T714" s="280" t="s">
        <v>5791</v>
      </c>
      <c r="U714" s="37" t="s">
        <v>5792</v>
      </c>
      <c r="V714" s="37" t="s">
        <v>5793</v>
      </c>
      <c r="W714" s="38" t="s">
        <v>589</v>
      </c>
      <c r="X714" s="37">
        <v>260.0</v>
      </c>
      <c r="Y714" s="40">
        <v>3.0</v>
      </c>
      <c r="Z714" s="40">
        <v>1.45</v>
      </c>
      <c r="AA714" s="37" t="s">
        <v>92</v>
      </c>
      <c r="AB714" s="38" t="s">
        <v>93</v>
      </c>
      <c r="AC714" s="107" t="str">
        <f t="shared" si="126"/>
        <v>https://getfile.dokpub.com/yandex/get/https://disk.yandex.ru/d/9itbs-g8qiyeaA/1.jpg, https://getfile.dokpub.com/yandex/get/https://disk.yandex.ru/d/9itbs-g8qiyeaA/2.jpg, https://getfile.dokpub.com/yandex/get/https://disk.yandex.ru/d/9itbs-g8qiyeaA/3.jpg, https://getfile.dokpub.com/yandex/get/https://disk.yandex.ru/d/9itbs-g8qiyeaA/4.jpg, https://getfile.dokpub.com/yandex/get/https://disk.yandex.ru/d/9itbs-g8qiyeaA/5.jpg</v>
      </c>
      <c r="AD714" s="38" t="s">
        <v>95</v>
      </c>
      <c r="AE714" s="280" t="s">
        <v>5794</v>
      </c>
      <c r="AF714" s="163"/>
      <c r="AG714" s="38" t="s">
        <v>98</v>
      </c>
      <c r="AH714" s="38" t="s">
        <v>99</v>
      </c>
      <c r="AI714" s="44" t="s">
        <v>100</v>
      </c>
      <c r="AJ714" s="44">
        <v>0.0</v>
      </c>
      <c r="AK714" s="163"/>
      <c r="AL714" s="46" t="s">
        <v>102</v>
      </c>
      <c r="AM714" s="46" t="s">
        <v>103</v>
      </c>
      <c r="AN714" s="46" t="s">
        <v>104</v>
      </c>
      <c r="AO714" s="46" t="s">
        <v>105</v>
      </c>
      <c r="AP714" s="46" t="s">
        <v>106</v>
      </c>
      <c r="AQ714" s="163"/>
      <c r="AR714" s="163"/>
      <c r="AS714" s="46" t="s">
        <v>107</v>
      </c>
      <c r="AT714" s="46" t="s">
        <v>108</v>
      </c>
      <c r="AU714" s="46" t="s">
        <v>109</v>
      </c>
      <c r="AV714" s="46" t="s">
        <v>110</v>
      </c>
      <c r="AW714" s="46" t="s">
        <v>111</v>
      </c>
      <c r="AX714" s="48" t="s">
        <v>155</v>
      </c>
      <c r="AY714" s="49">
        <v>602.0</v>
      </c>
      <c r="AZ714" s="49">
        <v>834.0</v>
      </c>
      <c r="BA714" s="126">
        <f>BA711*3</f>
        <v>1350</v>
      </c>
      <c r="BB714" s="127">
        <v>40.0</v>
      </c>
      <c r="BC714" s="127">
        <v>80.0</v>
      </c>
      <c r="BD714" s="51">
        <v>0.2</v>
      </c>
      <c r="BE714" s="127">
        <f t="shared" si="113"/>
        <v>817.6</v>
      </c>
      <c r="BF714" s="150"/>
      <c r="BG714" s="151">
        <f t="shared" si="114"/>
        <v>1198.4</v>
      </c>
      <c r="BH714" s="53">
        <f t="shared" si="52"/>
        <v>966.4</v>
      </c>
      <c r="BI714" s="153">
        <f t="shared" si="115"/>
        <v>0.2931506849</v>
      </c>
      <c r="BJ714" s="47">
        <f t="shared" si="54"/>
        <v>0.2363992172</v>
      </c>
      <c r="BK714" s="55">
        <f t="shared" si="55"/>
        <v>0.37</v>
      </c>
      <c r="BL714" s="56">
        <f t="shared" si="56"/>
        <v>4659</v>
      </c>
      <c r="BM714" s="57">
        <f t="shared" si="57"/>
        <v>0.3054732775</v>
      </c>
      <c r="BN714" s="46">
        <f t="shared" si="58"/>
        <v>49.5</v>
      </c>
      <c r="BO714" s="46">
        <v>25.0</v>
      </c>
      <c r="BP714" s="46">
        <v>7.0</v>
      </c>
      <c r="BQ714" s="47">
        <v>1.25</v>
      </c>
      <c r="BR714" s="46">
        <f t="shared" si="59"/>
        <v>460</v>
      </c>
      <c r="BS714" s="46">
        <f t="shared" si="60"/>
        <v>374</v>
      </c>
      <c r="BT714" s="46" t="s">
        <v>2590</v>
      </c>
      <c r="BU714" s="296"/>
      <c r="BV714" s="315"/>
      <c r="BW714" s="315"/>
      <c r="BX714" s="163"/>
      <c r="BY714" s="315"/>
      <c r="BZ714" s="315"/>
      <c r="CA714" s="315"/>
      <c r="CB714" s="62"/>
      <c r="CC714" s="59"/>
    </row>
    <row r="715" ht="30.0" customHeight="1">
      <c r="A715" s="37" t="s">
        <v>5339</v>
      </c>
      <c r="B715" s="317" t="s">
        <v>5830</v>
      </c>
      <c r="C715" s="163"/>
      <c r="D715" s="29">
        <f t="shared" si="134"/>
        <v>50</v>
      </c>
      <c r="E715" s="30" t="s">
        <v>5831</v>
      </c>
      <c r="F715" s="279" t="s">
        <v>5832</v>
      </c>
      <c r="G715" s="320" t="s">
        <v>5833</v>
      </c>
      <c r="H715" s="33">
        <v>10350.0</v>
      </c>
      <c r="I715" s="34">
        <v>0.46</v>
      </c>
      <c r="J715" s="35">
        <f t="shared" si="112"/>
        <v>5589</v>
      </c>
      <c r="K715" s="321" t="s">
        <v>5834</v>
      </c>
      <c r="L715" s="36" t="s">
        <v>84</v>
      </c>
      <c r="M715" s="36" t="s">
        <v>84</v>
      </c>
      <c r="N715" s="37" t="s">
        <v>5090</v>
      </c>
      <c r="O715" s="38">
        <v>1900.0</v>
      </c>
      <c r="P715" s="38">
        <v>300.0</v>
      </c>
      <c r="Q715" s="38">
        <v>350.0</v>
      </c>
      <c r="R715" s="38">
        <v>550.0</v>
      </c>
      <c r="S715" s="280" t="s">
        <v>5835</v>
      </c>
      <c r="T715" s="280" t="s">
        <v>5791</v>
      </c>
      <c r="U715" s="37" t="s">
        <v>5792</v>
      </c>
      <c r="V715" s="37" t="s">
        <v>5793</v>
      </c>
      <c r="W715" s="38" t="s">
        <v>589</v>
      </c>
      <c r="X715" s="37">
        <v>260.0</v>
      </c>
      <c r="Y715" s="40">
        <v>4.0</v>
      </c>
      <c r="Z715" s="40">
        <v>1.45</v>
      </c>
      <c r="AA715" s="37" t="s">
        <v>92</v>
      </c>
      <c r="AB715" s="38" t="s">
        <v>93</v>
      </c>
      <c r="AC715" s="107" t="s">
        <v>5836</v>
      </c>
      <c r="AD715" s="38" t="s">
        <v>95</v>
      </c>
      <c r="AE715" s="280" t="s">
        <v>5794</v>
      </c>
      <c r="AF715" s="163"/>
      <c r="AG715" s="38" t="s">
        <v>98</v>
      </c>
      <c r="AH715" s="38" t="s">
        <v>99</v>
      </c>
      <c r="AI715" s="44" t="s">
        <v>100</v>
      </c>
      <c r="AJ715" s="44">
        <v>0.0</v>
      </c>
      <c r="AK715" s="163"/>
      <c r="AL715" s="46" t="s">
        <v>102</v>
      </c>
      <c r="AM715" s="46" t="s">
        <v>103</v>
      </c>
      <c r="AN715" s="46" t="s">
        <v>104</v>
      </c>
      <c r="AO715" s="46" t="s">
        <v>105</v>
      </c>
      <c r="AP715" s="46" t="s">
        <v>106</v>
      </c>
      <c r="AQ715" s="163"/>
      <c r="AR715" s="163"/>
      <c r="AS715" s="46" t="s">
        <v>107</v>
      </c>
      <c r="AT715" s="46" t="s">
        <v>108</v>
      </c>
      <c r="AU715" s="46" t="s">
        <v>109</v>
      </c>
      <c r="AV715" s="46" t="s">
        <v>110</v>
      </c>
      <c r="AW715" s="46" t="s">
        <v>111</v>
      </c>
      <c r="AX715" s="48" t="s">
        <v>155</v>
      </c>
      <c r="AY715" s="49">
        <v>853.0</v>
      </c>
      <c r="AZ715" s="49">
        <v>1178.0</v>
      </c>
      <c r="BA715" s="126">
        <f>BA711*4</f>
        <v>1800</v>
      </c>
      <c r="BB715" s="127">
        <v>40.0</v>
      </c>
      <c r="BC715" s="127">
        <v>80.0</v>
      </c>
      <c r="BD715" s="51">
        <v>0.2</v>
      </c>
      <c r="BE715" s="127">
        <f t="shared" si="113"/>
        <v>1117.8</v>
      </c>
      <c r="BF715" s="150"/>
      <c r="BG715" s="151">
        <f t="shared" si="114"/>
        <v>1698.2</v>
      </c>
      <c r="BH715" s="53">
        <f t="shared" si="52"/>
        <v>1373.2</v>
      </c>
      <c r="BI715" s="153">
        <f t="shared" si="115"/>
        <v>0.303846842</v>
      </c>
      <c r="BJ715" s="47">
        <f t="shared" si="54"/>
        <v>0.2456969046</v>
      </c>
      <c r="BK715" s="55">
        <f t="shared" si="55"/>
        <v>0.4</v>
      </c>
      <c r="BL715" s="56">
        <f t="shared" si="56"/>
        <v>6292</v>
      </c>
      <c r="BM715" s="57">
        <f t="shared" si="57"/>
        <v>0.3076287349</v>
      </c>
      <c r="BN715" s="46">
        <f t="shared" si="58"/>
        <v>57.75</v>
      </c>
      <c r="BO715" s="46">
        <v>25.0</v>
      </c>
      <c r="BP715" s="46">
        <v>7.0</v>
      </c>
      <c r="BQ715" s="47">
        <v>1.25</v>
      </c>
      <c r="BR715" s="46">
        <f t="shared" si="59"/>
        <v>530</v>
      </c>
      <c r="BS715" s="46">
        <f t="shared" si="60"/>
        <v>648</v>
      </c>
      <c r="BT715" s="46" t="s">
        <v>2597</v>
      </c>
      <c r="BU715" s="296"/>
      <c r="BV715" s="315"/>
      <c r="BW715" s="315"/>
      <c r="BX715" s="163"/>
      <c r="BY715" s="315"/>
      <c r="BZ715" s="315"/>
      <c r="CA715" s="315"/>
      <c r="CB715" s="62"/>
      <c r="CC715" s="59"/>
    </row>
    <row r="716" ht="30.0" customHeight="1">
      <c r="A716" s="37" t="s">
        <v>5339</v>
      </c>
      <c r="B716" s="317" t="s">
        <v>5837</v>
      </c>
      <c r="C716" s="163"/>
      <c r="D716" s="29">
        <f t="shared" si="134"/>
        <v>50</v>
      </c>
      <c r="E716" s="30" t="s">
        <v>5838</v>
      </c>
      <c r="F716" s="279" t="s">
        <v>5839</v>
      </c>
      <c r="G716" s="320" t="s">
        <v>5840</v>
      </c>
      <c r="H716" s="33">
        <v>12500.0</v>
      </c>
      <c r="I716" s="34">
        <v>0.46</v>
      </c>
      <c r="J716" s="35">
        <f t="shared" si="112"/>
        <v>6750</v>
      </c>
      <c r="K716" s="321" t="s">
        <v>5841</v>
      </c>
      <c r="L716" s="36" t="s">
        <v>84</v>
      </c>
      <c r="M716" s="36" t="s">
        <v>84</v>
      </c>
      <c r="N716" s="37" t="s">
        <v>5090</v>
      </c>
      <c r="O716" s="38">
        <v>2350.0</v>
      </c>
      <c r="P716" s="38">
        <v>400.0</v>
      </c>
      <c r="Q716" s="38">
        <v>300.0</v>
      </c>
      <c r="R716" s="38">
        <v>550.0</v>
      </c>
      <c r="S716" s="280" t="s">
        <v>5842</v>
      </c>
      <c r="T716" s="280" t="s">
        <v>5791</v>
      </c>
      <c r="U716" s="37" t="s">
        <v>5792</v>
      </c>
      <c r="V716" s="37" t="s">
        <v>5793</v>
      </c>
      <c r="W716" s="38" t="s">
        <v>589</v>
      </c>
      <c r="X716" s="37">
        <v>260.0</v>
      </c>
      <c r="Y716" s="40">
        <v>5.0</v>
      </c>
      <c r="Z716" s="40">
        <v>1.45</v>
      </c>
      <c r="AA716" s="37" t="s">
        <v>92</v>
      </c>
      <c r="AB716" s="38" t="s">
        <v>93</v>
      </c>
      <c r="AC716" s="107" t="str">
        <f t="shared" ref="AC716:AC731" si="135">"https://getfile.dokpub.com/yandex/get/"&amp;S716&amp;"/1.jpg"&amp;", "&amp;"https://getfile.dokpub.com/yandex/get/"&amp;S716&amp;"/2.jpg"&amp;", "&amp;"https://getfile.dokpub.com/yandex/get/"&amp;S716&amp;"/3.jpg"&amp;", "&amp;"https://getfile.dokpub.com/yandex/get/"&amp;S716&amp;"/4.jpg"&amp;", "&amp;"https://getfile.dokpub.com/yandex/get/"&amp;S716&amp;"/5.jpg"</f>
        <v>https://getfile.dokpub.com/yandex/get/https://disk.yandex.ru/d/rM4khuK3r1KgNg/1.jpg, https://getfile.dokpub.com/yandex/get/https://disk.yandex.ru/d/rM4khuK3r1KgNg/2.jpg, https://getfile.dokpub.com/yandex/get/https://disk.yandex.ru/d/rM4khuK3r1KgNg/3.jpg, https://getfile.dokpub.com/yandex/get/https://disk.yandex.ru/d/rM4khuK3r1KgNg/4.jpg, https://getfile.dokpub.com/yandex/get/https://disk.yandex.ru/d/rM4khuK3r1KgNg/5.jpg</v>
      </c>
      <c r="AD716" s="38" t="s">
        <v>95</v>
      </c>
      <c r="AE716" s="280" t="s">
        <v>5794</v>
      </c>
      <c r="AF716" s="163"/>
      <c r="AG716" s="38" t="s">
        <v>98</v>
      </c>
      <c r="AH716" s="38" t="s">
        <v>99</v>
      </c>
      <c r="AI716" s="44" t="s">
        <v>100</v>
      </c>
      <c r="AJ716" s="44">
        <v>0.0</v>
      </c>
      <c r="AK716" s="163"/>
      <c r="AL716" s="46" t="s">
        <v>102</v>
      </c>
      <c r="AM716" s="46" t="s">
        <v>103</v>
      </c>
      <c r="AN716" s="46" t="s">
        <v>104</v>
      </c>
      <c r="AO716" s="46" t="s">
        <v>105</v>
      </c>
      <c r="AP716" s="46" t="s">
        <v>106</v>
      </c>
      <c r="AQ716" s="163"/>
      <c r="AR716" s="163"/>
      <c r="AS716" s="46" t="s">
        <v>107</v>
      </c>
      <c r="AT716" s="46" t="s">
        <v>108</v>
      </c>
      <c r="AU716" s="46" t="s">
        <v>109</v>
      </c>
      <c r="AV716" s="46" t="s">
        <v>110</v>
      </c>
      <c r="AW716" s="46" t="s">
        <v>111</v>
      </c>
      <c r="AX716" s="48" t="s">
        <v>155</v>
      </c>
      <c r="AY716" s="49">
        <v>996.0</v>
      </c>
      <c r="AZ716" s="49">
        <v>1361.0</v>
      </c>
      <c r="BA716" s="126">
        <f>BA711*5</f>
        <v>2250</v>
      </c>
      <c r="BB716" s="127">
        <v>50.0</v>
      </c>
      <c r="BC716" s="127">
        <v>80.0</v>
      </c>
      <c r="BD716" s="51">
        <v>0.2</v>
      </c>
      <c r="BE716" s="127">
        <f t="shared" si="113"/>
        <v>1350</v>
      </c>
      <c r="BF716" s="150"/>
      <c r="BG716" s="151">
        <f t="shared" si="114"/>
        <v>2024</v>
      </c>
      <c r="BH716" s="53">
        <f t="shared" si="52"/>
        <v>1659</v>
      </c>
      <c r="BI716" s="153">
        <f t="shared" si="115"/>
        <v>0.2998518519</v>
      </c>
      <c r="BJ716" s="47">
        <f t="shared" si="54"/>
        <v>0.2457777778</v>
      </c>
      <c r="BK716" s="55">
        <f t="shared" si="55"/>
        <v>0.4</v>
      </c>
      <c r="BL716" s="56">
        <f t="shared" si="56"/>
        <v>7598</v>
      </c>
      <c r="BM716" s="57">
        <f t="shared" si="57"/>
        <v>0.3076335878</v>
      </c>
      <c r="BN716" s="46">
        <f t="shared" si="58"/>
        <v>66</v>
      </c>
      <c r="BO716" s="46">
        <v>25.0</v>
      </c>
      <c r="BP716" s="46">
        <v>7.0</v>
      </c>
      <c r="BQ716" s="47">
        <v>1.25</v>
      </c>
      <c r="BR716" s="46">
        <f t="shared" si="59"/>
        <v>600</v>
      </c>
      <c r="BS716" s="46">
        <f t="shared" si="60"/>
        <v>761</v>
      </c>
      <c r="BT716" s="46" t="s">
        <v>2604</v>
      </c>
      <c r="BU716" s="296"/>
      <c r="BV716" s="315"/>
      <c r="BW716" s="315"/>
      <c r="BX716" s="163"/>
      <c r="BY716" s="315"/>
      <c r="BZ716" s="315"/>
      <c r="CA716" s="315"/>
      <c r="CB716" s="62"/>
      <c r="CC716" s="59"/>
    </row>
    <row r="717" ht="30.0" customHeight="1">
      <c r="A717" s="37" t="s">
        <v>5339</v>
      </c>
      <c r="B717" s="317" t="s">
        <v>5843</v>
      </c>
      <c r="C717" s="163"/>
      <c r="D717" s="29">
        <f t="shared" si="134"/>
        <v>50</v>
      </c>
      <c r="E717" s="30" t="s">
        <v>5844</v>
      </c>
      <c r="F717" s="279" t="s">
        <v>5845</v>
      </c>
      <c r="G717" s="320" t="s">
        <v>5846</v>
      </c>
      <c r="H717" s="33">
        <v>14900.0</v>
      </c>
      <c r="I717" s="34">
        <v>0.46</v>
      </c>
      <c r="J717" s="35">
        <f t="shared" si="112"/>
        <v>8046</v>
      </c>
      <c r="K717" s="321" t="s">
        <v>5847</v>
      </c>
      <c r="L717" s="36" t="s">
        <v>84</v>
      </c>
      <c r="M717" s="36" t="s">
        <v>84</v>
      </c>
      <c r="N717" s="37" t="s">
        <v>5090</v>
      </c>
      <c r="O717" s="72">
        <v>2850.0</v>
      </c>
      <c r="P717" s="72">
        <v>400.0</v>
      </c>
      <c r="Q717" s="72">
        <v>400.0</v>
      </c>
      <c r="R717" s="72">
        <v>600.0</v>
      </c>
      <c r="S717" s="280" t="s">
        <v>5848</v>
      </c>
      <c r="T717" s="280" t="s">
        <v>5791</v>
      </c>
      <c r="U717" s="37" t="s">
        <v>5792</v>
      </c>
      <c r="V717" s="37" t="s">
        <v>5793</v>
      </c>
      <c r="W717" s="38" t="s">
        <v>589</v>
      </c>
      <c r="X717" s="37">
        <v>260.0</v>
      </c>
      <c r="Y717" s="40">
        <v>6.0</v>
      </c>
      <c r="Z717" s="40">
        <v>1.45</v>
      </c>
      <c r="AA717" s="37" t="s">
        <v>92</v>
      </c>
      <c r="AB717" s="38" t="s">
        <v>93</v>
      </c>
      <c r="AC717" s="107" t="str">
        <f t="shared" si="135"/>
        <v>https://getfile.dokpub.com/yandex/get/https://disk.yandex.ru/d/pRCahqz1C-I7Ig/1.jpg, https://getfile.dokpub.com/yandex/get/https://disk.yandex.ru/d/pRCahqz1C-I7Ig/2.jpg, https://getfile.dokpub.com/yandex/get/https://disk.yandex.ru/d/pRCahqz1C-I7Ig/3.jpg, https://getfile.dokpub.com/yandex/get/https://disk.yandex.ru/d/pRCahqz1C-I7Ig/4.jpg, https://getfile.dokpub.com/yandex/get/https://disk.yandex.ru/d/pRCahqz1C-I7Ig/5.jpg</v>
      </c>
      <c r="AD717" s="38" t="s">
        <v>95</v>
      </c>
      <c r="AE717" s="280" t="s">
        <v>5794</v>
      </c>
      <c r="AF717" s="163"/>
      <c r="AG717" s="38" t="s">
        <v>98</v>
      </c>
      <c r="AH717" s="38" t="s">
        <v>99</v>
      </c>
      <c r="AI717" s="44" t="s">
        <v>100</v>
      </c>
      <c r="AJ717" s="44">
        <v>0.0</v>
      </c>
      <c r="AK717" s="163"/>
      <c r="AL717" s="46" t="s">
        <v>102</v>
      </c>
      <c r="AM717" s="46" t="s">
        <v>103</v>
      </c>
      <c r="AN717" s="46" t="s">
        <v>104</v>
      </c>
      <c r="AO717" s="46" t="s">
        <v>105</v>
      </c>
      <c r="AP717" s="46" t="s">
        <v>106</v>
      </c>
      <c r="AQ717" s="163"/>
      <c r="AR717" s="163"/>
      <c r="AS717" s="46" t="s">
        <v>107</v>
      </c>
      <c r="AT717" s="46" t="s">
        <v>108</v>
      </c>
      <c r="AU717" s="46" t="s">
        <v>109</v>
      </c>
      <c r="AV717" s="46" t="s">
        <v>110</v>
      </c>
      <c r="AW717" s="46" t="s">
        <v>111</v>
      </c>
      <c r="AX717" s="48" t="s">
        <v>155</v>
      </c>
      <c r="AY717" s="49">
        <v>1276.0</v>
      </c>
      <c r="AZ717" s="49">
        <v>1750.0</v>
      </c>
      <c r="BA717" s="126">
        <f>BA711*6</f>
        <v>2700</v>
      </c>
      <c r="BB717" s="127">
        <v>50.0</v>
      </c>
      <c r="BC717" s="127">
        <v>80.0</v>
      </c>
      <c r="BD717" s="51">
        <v>0.2</v>
      </c>
      <c r="BE717" s="127">
        <f t="shared" si="113"/>
        <v>1609.2</v>
      </c>
      <c r="BF717" s="150"/>
      <c r="BG717" s="151">
        <f t="shared" si="114"/>
        <v>2330.8</v>
      </c>
      <c r="BH717" s="53">
        <f t="shared" si="52"/>
        <v>1856.8</v>
      </c>
      <c r="BI717" s="153">
        <f t="shared" si="115"/>
        <v>0.2896843152</v>
      </c>
      <c r="BJ717" s="47">
        <f t="shared" si="54"/>
        <v>0.2307730549</v>
      </c>
      <c r="BK717" s="55">
        <f t="shared" si="55"/>
        <v>0.39</v>
      </c>
      <c r="BL717" s="56">
        <f t="shared" si="56"/>
        <v>9237</v>
      </c>
      <c r="BM717" s="57">
        <f t="shared" si="57"/>
        <v>0.3041680199</v>
      </c>
      <c r="BN717" s="46">
        <f t="shared" si="58"/>
        <v>96</v>
      </c>
      <c r="BO717" s="46">
        <v>25.0</v>
      </c>
      <c r="BP717" s="46">
        <v>7.0</v>
      </c>
      <c r="BQ717" s="47">
        <v>1.25</v>
      </c>
      <c r="BR717" s="46">
        <f t="shared" si="59"/>
        <v>862.5</v>
      </c>
      <c r="BS717" s="46">
        <f t="shared" si="60"/>
        <v>887.5</v>
      </c>
      <c r="BT717" s="46" t="s">
        <v>2611</v>
      </c>
      <c r="BU717" s="296"/>
      <c r="BV717" s="315"/>
      <c r="BW717" s="315"/>
      <c r="BX717" s="163"/>
      <c r="BY717" s="315"/>
      <c r="BZ717" s="315"/>
      <c r="CA717" s="315"/>
      <c r="CB717" s="62"/>
      <c r="CC717" s="59"/>
    </row>
    <row r="718" ht="30.0" customHeight="1">
      <c r="A718" s="37" t="s">
        <v>5339</v>
      </c>
      <c r="B718" s="317" t="s">
        <v>5849</v>
      </c>
      <c r="C718" s="163"/>
      <c r="D718" s="29">
        <f t="shared" si="134"/>
        <v>50</v>
      </c>
      <c r="E718" s="30" t="s">
        <v>5850</v>
      </c>
      <c r="F718" s="279" t="s">
        <v>5851</v>
      </c>
      <c r="G718" s="320" t="s">
        <v>5852</v>
      </c>
      <c r="H718" s="33">
        <v>17200.0</v>
      </c>
      <c r="I718" s="34">
        <v>0.47</v>
      </c>
      <c r="J718" s="35">
        <f t="shared" si="112"/>
        <v>9116</v>
      </c>
      <c r="K718" s="321" t="s">
        <v>5853</v>
      </c>
      <c r="L718" s="36" t="s">
        <v>84</v>
      </c>
      <c r="M718" s="36" t="s">
        <v>84</v>
      </c>
      <c r="N718" s="37" t="s">
        <v>5090</v>
      </c>
      <c r="O718" s="72">
        <v>3325.0</v>
      </c>
      <c r="P718" s="72">
        <v>400.0</v>
      </c>
      <c r="Q718" s="72">
        <v>400.0</v>
      </c>
      <c r="R718" s="72">
        <v>600.0</v>
      </c>
      <c r="S718" s="280" t="s">
        <v>5854</v>
      </c>
      <c r="T718" s="280" t="s">
        <v>5791</v>
      </c>
      <c r="U718" s="37" t="s">
        <v>5792</v>
      </c>
      <c r="V718" s="37" t="s">
        <v>5793</v>
      </c>
      <c r="W718" s="38" t="s">
        <v>589</v>
      </c>
      <c r="X718" s="37">
        <v>260.0</v>
      </c>
      <c r="Y718" s="40">
        <v>7.0</v>
      </c>
      <c r="Z718" s="40">
        <v>1.45</v>
      </c>
      <c r="AA718" s="37" t="s">
        <v>92</v>
      </c>
      <c r="AB718" s="38" t="s">
        <v>93</v>
      </c>
      <c r="AC718" s="107" t="str">
        <f t="shared" si="135"/>
        <v>https://getfile.dokpub.com/yandex/get/https://disk.yandex.ru/d/jKMbytkN8esYRg/1.jpg, https://getfile.dokpub.com/yandex/get/https://disk.yandex.ru/d/jKMbytkN8esYRg/2.jpg, https://getfile.dokpub.com/yandex/get/https://disk.yandex.ru/d/jKMbytkN8esYRg/3.jpg, https://getfile.dokpub.com/yandex/get/https://disk.yandex.ru/d/jKMbytkN8esYRg/4.jpg, https://getfile.dokpub.com/yandex/get/https://disk.yandex.ru/d/jKMbytkN8esYRg/5.jpg</v>
      </c>
      <c r="AD718" s="38" t="s">
        <v>95</v>
      </c>
      <c r="AE718" s="280" t="s">
        <v>5794</v>
      </c>
      <c r="AF718" s="163"/>
      <c r="AG718" s="38" t="s">
        <v>98</v>
      </c>
      <c r="AH718" s="38" t="s">
        <v>99</v>
      </c>
      <c r="AI718" s="44" t="s">
        <v>100</v>
      </c>
      <c r="AJ718" s="44">
        <v>0.0</v>
      </c>
      <c r="AK718" s="163"/>
      <c r="AL718" s="46" t="s">
        <v>102</v>
      </c>
      <c r="AM718" s="46" t="s">
        <v>103</v>
      </c>
      <c r="AN718" s="46" t="s">
        <v>104</v>
      </c>
      <c r="AO718" s="46" t="s">
        <v>105</v>
      </c>
      <c r="AP718" s="46" t="s">
        <v>106</v>
      </c>
      <c r="AQ718" s="163"/>
      <c r="AR718" s="163"/>
      <c r="AS718" s="46" t="s">
        <v>107</v>
      </c>
      <c r="AT718" s="46" t="s">
        <v>108</v>
      </c>
      <c r="AU718" s="46" t="s">
        <v>109</v>
      </c>
      <c r="AV718" s="46" t="s">
        <v>110</v>
      </c>
      <c r="AW718" s="46" t="s">
        <v>111</v>
      </c>
      <c r="AX718" s="48" t="s">
        <v>155</v>
      </c>
      <c r="AY718" s="49">
        <v>1520.0</v>
      </c>
      <c r="AZ718" s="49">
        <v>2104.0</v>
      </c>
      <c r="BA718" s="126">
        <f t="shared" ref="BA718:BA719" si="136">BA711*7</f>
        <v>3150</v>
      </c>
      <c r="BB718" s="127">
        <v>50.0</v>
      </c>
      <c r="BC718" s="127">
        <v>80.0</v>
      </c>
      <c r="BD718" s="51">
        <v>0.2</v>
      </c>
      <c r="BE718" s="127">
        <f t="shared" si="113"/>
        <v>1823.2</v>
      </c>
      <c r="BF718" s="150"/>
      <c r="BG718" s="151">
        <f t="shared" si="114"/>
        <v>2492.8</v>
      </c>
      <c r="BH718" s="53">
        <f t="shared" si="52"/>
        <v>1908.8</v>
      </c>
      <c r="BI718" s="153">
        <f t="shared" si="115"/>
        <v>0.273453269</v>
      </c>
      <c r="BJ718" s="47">
        <f t="shared" si="54"/>
        <v>0.2093900834</v>
      </c>
      <c r="BK718" s="55">
        <f t="shared" si="55"/>
        <v>0.38</v>
      </c>
      <c r="BL718" s="56">
        <f t="shared" si="56"/>
        <v>10757</v>
      </c>
      <c r="BM718" s="57">
        <f t="shared" si="57"/>
        <v>0.299488705</v>
      </c>
      <c r="BN718" s="46">
        <f t="shared" si="58"/>
        <v>96</v>
      </c>
      <c r="BO718" s="46">
        <v>25.0</v>
      </c>
      <c r="BP718" s="46">
        <v>7.0</v>
      </c>
      <c r="BQ718" s="47">
        <v>1.25</v>
      </c>
      <c r="BR718" s="46">
        <f t="shared" si="59"/>
        <v>862.5</v>
      </c>
      <c r="BS718" s="46">
        <f t="shared" si="60"/>
        <v>1241.5</v>
      </c>
      <c r="BT718" s="46" t="s">
        <v>2618</v>
      </c>
      <c r="BU718" s="296"/>
      <c r="BV718" s="315"/>
      <c r="BW718" s="315"/>
      <c r="BX718" s="163"/>
      <c r="BY718" s="315"/>
      <c r="BZ718" s="315"/>
      <c r="CA718" s="315"/>
      <c r="CB718" s="62"/>
      <c r="CC718" s="59"/>
    </row>
    <row r="719" ht="30.0" customHeight="1">
      <c r="A719" s="37" t="s">
        <v>5339</v>
      </c>
      <c r="B719" s="317" t="s">
        <v>5855</v>
      </c>
      <c r="C719" s="163"/>
      <c r="D719" s="29">
        <v>1.0</v>
      </c>
      <c r="E719" s="30" t="s">
        <v>5856</v>
      </c>
      <c r="F719" s="279" t="s">
        <v>5857</v>
      </c>
      <c r="G719" s="320" t="s">
        <v>5858</v>
      </c>
      <c r="H719" s="33">
        <v>22000.0</v>
      </c>
      <c r="I719" s="34">
        <v>0.3</v>
      </c>
      <c r="J719" s="35">
        <f t="shared" si="112"/>
        <v>15400</v>
      </c>
      <c r="K719" s="321" t="s">
        <v>5859</v>
      </c>
      <c r="L719" s="36" t="s">
        <v>84</v>
      </c>
      <c r="M719" s="36" t="s">
        <v>84</v>
      </c>
      <c r="N719" s="37" t="s">
        <v>5090</v>
      </c>
      <c r="O719" s="72">
        <v>4750.0</v>
      </c>
      <c r="P719" s="72">
        <v>400.0</v>
      </c>
      <c r="Q719" s="72">
        <v>400.0</v>
      </c>
      <c r="R719" s="72">
        <v>600.0</v>
      </c>
      <c r="S719" s="280" t="s">
        <v>5860</v>
      </c>
      <c r="T719" s="280" t="s">
        <v>5791</v>
      </c>
      <c r="U719" s="37" t="s">
        <v>5792</v>
      </c>
      <c r="V719" s="37" t="s">
        <v>5793</v>
      </c>
      <c r="W719" s="38" t="s">
        <v>589</v>
      </c>
      <c r="X719" s="37">
        <v>260.0</v>
      </c>
      <c r="Y719" s="40">
        <v>10.0</v>
      </c>
      <c r="Z719" s="40">
        <v>1.45</v>
      </c>
      <c r="AA719" s="37" t="s">
        <v>92</v>
      </c>
      <c r="AB719" s="38" t="s">
        <v>93</v>
      </c>
      <c r="AC719" s="107" t="str">
        <f t="shared" si="135"/>
        <v>https://getfile.dokpub.com/yandex/get/https://disk.yandex.ru/d/rG5nb4IWoXzSPA/1.jpg, https://getfile.dokpub.com/yandex/get/https://disk.yandex.ru/d/rG5nb4IWoXzSPA/2.jpg, https://getfile.dokpub.com/yandex/get/https://disk.yandex.ru/d/rG5nb4IWoXzSPA/3.jpg, https://getfile.dokpub.com/yandex/get/https://disk.yandex.ru/d/rG5nb4IWoXzSPA/4.jpg, https://getfile.dokpub.com/yandex/get/https://disk.yandex.ru/d/rG5nb4IWoXzSPA/5.jpg</v>
      </c>
      <c r="AD719" s="38" t="s">
        <v>95</v>
      </c>
      <c r="AE719" s="280" t="s">
        <v>5794</v>
      </c>
      <c r="AF719" s="163"/>
      <c r="AG719" s="38" t="s">
        <v>98</v>
      </c>
      <c r="AH719" s="38" t="s">
        <v>99</v>
      </c>
      <c r="AI719" s="44" t="s">
        <v>100</v>
      </c>
      <c r="AJ719" s="44">
        <v>0.0</v>
      </c>
      <c r="AK719" s="163"/>
      <c r="AL719" s="46" t="s">
        <v>5337</v>
      </c>
      <c r="AM719" s="46" t="s">
        <v>103</v>
      </c>
      <c r="AN719" s="46" t="s">
        <v>104</v>
      </c>
      <c r="AO719" s="46" t="s">
        <v>105</v>
      </c>
      <c r="AP719" s="46" t="s">
        <v>106</v>
      </c>
      <c r="AQ719" s="163"/>
      <c r="AR719" s="163"/>
      <c r="AS719" s="46" t="s">
        <v>107</v>
      </c>
      <c r="AT719" s="46" t="s">
        <v>108</v>
      </c>
      <c r="AU719" s="46" t="s">
        <v>109</v>
      </c>
      <c r="AV719" s="46" t="s">
        <v>110</v>
      </c>
      <c r="AW719" s="46" t="s">
        <v>111</v>
      </c>
      <c r="AX719" s="48" t="s">
        <v>155</v>
      </c>
      <c r="AY719" s="49">
        <v>1520.0</v>
      </c>
      <c r="AZ719" s="49">
        <v>3000.0</v>
      </c>
      <c r="BA719" s="126">
        <f t="shared" si="136"/>
        <v>4725</v>
      </c>
      <c r="BB719" s="127">
        <v>50.0</v>
      </c>
      <c r="BC719" s="127">
        <v>80.0</v>
      </c>
      <c r="BD719" s="51">
        <v>0.2</v>
      </c>
      <c r="BE719" s="127">
        <f t="shared" si="113"/>
        <v>3080</v>
      </c>
      <c r="BF719" s="150"/>
      <c r="BG719" s="151">
        <f t="shared" si="114"/>
        <v>5945</v>
      </c>
      <c r="BH719" s="53">
        <f t="shared" si="52"/>
        <v>4465</v>
      </c>
      <c r="BI719" s="153">
        <f t="shared" si="115"/>
        <v>0.386038961</v>
      </c>
      <c r="BJ719" s="47">
        <f t="shared" si="54"/>
        <v>0.2899350649</v>
      </c>
      <c r="BK719" s="55">
        <f t="shared" si="55"/>
        <v>0.26</v>
      </c>
      <c r="BL719" s="56">
        <f t="shared" si="56"/>
        <v>16320</v>
      </c>
      <c r="BM719" s="57">
        <f t="shared" si="57"/>
        <v>0.3186887255</v>
      </c>
      <c r="BN719" s="46">
        <f t="shared" si="58"/>
        <v>96</v>
      </c>
      <c r="BO719" s="46">
        <v>25.0</v>
      </c>
      <c r="BP719" s="46">
        <v>7.0</v>
      </c>
      <c r="BQ719" s="47">
        <v>1.25</v>
      </c>
      <c r="BR719" s="46">
        <f t="shared" si="59"/>
        <v>862.5</v>
      </c>
      <c r="BS719" s="46">
        <f t="shared" si="60"/>
        <v>2137.5</v>
      </c>
      <c r="BT719" s="46" t="s">
        <v>3090</v>
      </c>
      <c r="BU719" s="296"/>
      <c r="BV719" s="315"/>
      <c r="BW719" s="315"/>
      <c r="BX719" s="163"/>
      <c r="BY719" s="315"/>
      <c r="BZ719" s="315"/>
      <c r="CA719" s="315"/>
      <c r="CB719" s="62"/>
      <c r="CC719" s="59"/>
    </row>
    <row r="720" ht="30.0" customHeight="1">
      <c r="A720" s="37" t="s">
        <v>5339</v>
      </c>
      <c r="B720" s="317" t="s">
        <v>5861</v>
      </c>
      <c r="C720" s="163"/>
      <c r="D720" s="29">
        <f t="shared" ref="D720:D730" si="137">IF(C720="",50,0)</f>
        <v>50</v>
      </c>
      <c r="E720" s="30" t="s">
        <v>5862</v>
      </c>
      <c r="F720" s="279" t="s">
        <v>5863</v>
      </c>
      <c r="G720" s="201" t="s">
        <v>5864</v>
      </c>
      <c r="H720" s="33">
        <v>770.0</v>
      </c>
      <c r="I720" s="34">
        <v>0.43</v>
      </c>
      <c r="J720" s="35">
        <f t="shared" si="112"/>
        <v>439</v>
      </c>
      <c r="K720" s="321" t="s">
        <v>5865</v>
      </c>
      <c r="L720" s="36" t="s">
        <v>84</v>
      </c>
      <c r="M720" s="36" t="s">
        <v>84</v>
      </c>
      <c r="N720" s="37" t="s">
        <v>5090</v>
      </c>
      <c r="O720" s="38">
        <v>100.0</v>
      </c>
      <c r="P720" s="38">
        <v>100.0</v>
      </c>
      <c r="Q720" s="38">
        <v>60.0</v>
      </c>
      <c r="R720" s="38">
        <v>270.0</v>
      </c>
      <c r="S720" s="280" t="s">
        <v>5866</v>
      </c>
      <c r="T720" s="241" t="s">
        <v>5867</v>
      </c>
      <c r="U720" s="37" t="s">
        <v>5868</v>
      </c>
      <c r="V720" s="37" t="s">
        <v>298</v>
      </c>
      <c r="W720" s="38" t="s">
        <v>589</v>
      </c>
      <c r="X720" s="37">
        <v>260.0</v>
      </c>
      <c r="Y720" s="40" t="s">
        <v>91</v>
      </c>
      <c r="Z720" s="40" t="s">
        <v>1940</v>
      </c>
      <c r="AA720" s="37" t="s">
        <v>92</v>
      </c>
      <c r="AB720" s="38" t="s">
        <v>93</v>
      </c>
      <c r="AC720" s="107" t="str">
        <f t="shared" si="135"/>
        <v>https://getfile.dokpub.com/yandex/get/https://disk.yandex.ru/d/kbl1XLq0XP3mTw/1.jpg, https://getfile.dokpub.com/yandex/get/https://disk.yandex.ru/d/kbl1XLq0XP3mTw/2.jpg, https://getfile.dokpub.com/yandex/get/https://disk.yandex.ru/d/kbl1XLq0XP3mTw/3.jpg, https://getfile.dokpub.com/yandex/get/https://disk.yandex.ru/d/kbl1XLq0XP3mTw/4.jpg, https://getfile.dokpub.com/yandex/get/https://disk.yandex.ru/d/kbl1XLq0XP3mTw/5.jpg</v>
      </c>
      <c r="AD720" s="38" t="s">
        <v>95</v>
      </c>
      <c r="AE720" s="280" t="s">
        <v>5869</v>
      </c>
      <c r="AF720" s="163"/>
      <c r="AG720" s="38" t="s">
        <v>98</v>
      </c>
      <c r="AH720" s="38" t="s">
        <v>99</v>
      </c>
      <c r="AI720" s="44" t="s">
        <v>100</v>
      </c>
      <c r="AJ720" s="44">
        <v>0.0</v>
      </c>
      <c r="AK720" s="163"/>
      <c r="AL720" s="46" t="s">
        <v>102</v>
      </c>
      <c r="AM720" s="46" t="s">
        <v>103</v>
      </c>
      <c r="AN720" s="46" t="s">
        <v>104</v>
      </c>
      <c r="AO720" s="46" t="s">
        <v>105</v>
      </c>
      <c r="AP720" s="46" t="s">
        <v>106</v>
      </c>
      <c r="AQ720" s="163"/>
      <c r="AR720" s="163"/>
      <c r="AS720" s="46" t="s">
        <v>107</v>
      </c>
      <c r="AT720" s="46" t="s">
        <v>108</v>
      </c>
      <c r="AU720" s="46" t="s">
        <v>109</v>
      </c>
      <c r="AV720" s="46" t="s">
        <v>110</v>
      </c>
      <c r="AW720" s="46" t="s">
        <v>111</v>
      </c>
      <c r="AX720" s="48" t="s">
        <v>155</v>
      </c>
      <c r="AY720" s="49">
        <v>81.0</v>
      </c>
      <c r="AZ720" s="49">
        <v>137.0</v>
      </c>
      <c r="BA720" s="257">
        <v>86.0</v>
      </c>
      <c r="BB720" s="123">
        <v>10.0</v>
      </c>
      <c r="BC720" s="123">
        <v>10.0</v>
      </c>
      <c r="BD720" s="51">
        <v>0.2</v>
      </c>
      <c r="BE720" s="123">
        <f t="shared" si="113"/>
        <v>87.8</v>
      </c>
      <c r="BF720" s="147"/>
      <c r="BG720" s="148">
        <f t="shared" si="114"/>
        <v>164.2</v>
      </c>
      <c r="BH720" s="53">
        <f t="shared" si="52"/>
        <v>108.2</v>
      </c>
      <c r="BI720" s="222">
        <f t="shared" si="115"/>
        <v>0.3740318907</v>
      </c>
      <c r="BJ720" s="47">
        <f t="shared" si="54"/>
        <v>0.2464692483</v>
      </c>
      <c r="BK720" s="55">
        <f t="shared" si="55"/>
        <v>0.36</v>
      </c>
      <c r="BL720" s="56">
        <f t="shared" si="56"/>
        <v>493</v>
      </c>
      <c r="BM720" s="57">
        <f t="shared" si="57"/>
        <v>0.3070993915</v>
      </c>
      <c r="BN720" s="46">
        <f t="shared" si="58"/>
        <v>1.62</v>
      </c>
      <c r="BO720" s="46">
        <v>25.0</v>
      </c>
      <c r="BP720" s="46">
        <v>7.0</v>
      </c>
      <c r="BQ720" s="47">
        <v>1.25</v>
      </c>
      <c r="BR720" s="46">
        <f t="shared" si="59"/>
        <v>40</v>
      </c>
      <c r="BS720" s="46">
        <f t="shared" si="60"/>
        <v>97</v>
      </c>
      <c r="BT720" s="37" t="s">
        <v>2538</v>
      </c>
      <c r="BU720" s="296"/>
      <c r="BV720" s="315"/>
      <c r="BW720" s="315"/>
      <c r="BX720" s="163"/>
      <c r="BY720" s="315"/>
      <c r="BZ720" s="315"/>
      <c r="CA720" s="315"/>
      <c r="CB720" s="62"/>
      <c r="CC720" s="59"/>
    </row>
    <row r="721" ht="30.0" customHeight="1">
      <c r="A721" s="37" t="s">
        <v>5339</v>
      </c>
      <c r="B721" s="317" t="s">
        <v>5870</v>
      </c>
      <c r="C721" s="163"/>
      <c r="D721" s="29">
        <f t="shared" si="137"/>
        <v>50</v>
      </c>
      <c r="E721" s="30" t="s">
        <v>5871</v>
      </c>
      <c r="F721" s="279" t="s">
        <v>5872</v>
      </c>
      <c r="G721" s="201" t="s">
        <v>5873</v>
      </c>
      <c r="H721" s="33">
        <v>1090.0</v>
      </c>
      <c r="I721" s="34">
        <v>0.42</v>
      </c>
      <c r="J721" s="35">
        <f t="shared" si="112"/>
        <v>632</v>
      </c>
      <c r="K721" s="321" t="s">
        <v>5874</v>
      </c>
      <c r="L721" s="36" t="s">
        <v>84</v>
      </c>
      <c r="M721" s="36" t="s">
        <v>84</v>
      </c>
      <c r="N721" s="37" t="s">
        <v>5090</v>
      </c>
      <c r="O721" s="38">
        <v>165.0</v>
      </c>
      <c r="P721" s="38">
        <v>140.0</v>
      </c>
      <c r="Q721" s="38">
        <v>90.0</v>
      </c>
      <c r="R721" s="38">
        <v>270.0</v>
      </c>
      <c r="S721" s="280" t="s">
        <v>5875</v>
      </c>
      <c r="T721" s="241" t="s">
        <v>5867</v>
      </c>
      <c r="U721" s="37" t="s">
        <v>5868</v>
      </c>
      <c r="V721" s="37" t="s">
        <v>298</v>
      </c>
      <c r="W721" s="38" t="s">
        <v>589</v>
      </c>
      <c r="X721" s="37">
        <v>260.0</v>
      </c>
      <c r="Y721" s="40" t="s">
        <v>91</v>
      </c>
      <c r="Z721" s="38" t="s">
        <v>1952</v>
      </c>
      <c r="AA721" s="37" t="s">
        <v>92</v>
      </c>
      <c r="AB721" s="38" t="s">
        <v>93</v>
      </c>
      <c r="AC721" s="107" t="str">
        <f t="shared" si="135"/>
        <v>https://getfile.dokpub.com/yandex/get/https://disk.yandex.ru/d/HGsISCxcXLwb8g/1.jpg, https://getfile.dokpub.com/yandex/get/https://disk.yandex.ru/d/HGsISCxcXLwb8g/2.jpg, https://getfile.dokpub.com/yandex/get/https://disk.yandex.ru/d/HGsISCxcXLwb8g/3.jpg, https://getfile.dokpub.com/yandex/get/https://disk.yandex.ru/d/HGsISCxcXLwb8g/4.jpg, https://getfile.dokpub.com/yandex/get/https://disk.yandex.ru/d/HGsISCxcXLwb8g/5.jpg</v>
      </c>
      <c r="AD721" s="38" t="s">
        <v>95</v>
      </c>
      <c r="AE721" s="280" t="s">
        <v>5869</v>
      </c>
      <c r="AF721" s="163"/>
      <c r="AG721" s="38" t="s">
        <v>98</v>
      </c>
      <c r="AH721" s="38" t="s">
        <v>99</v>
      </c>
      <c r="AI721" s="44" t="s">
        <v>100</v>
      </c>
      <c r="AJ721" s="44">
        <v>0.0</v>
      </c>
      <c r="AK721" s="163"/>
      <c r="AL721" s="46" t="s">
        <v>102</v>
      </c>
      <c r="AM721" s="46" t="s">
        <v>103</v>
      </c>
      <c r="AN721" s="46" t="s">
        <v>104</v>
      </c>
      <c r="AO721" s="46" t="s">
        <v>105</v>
      </c>
      <c r="AP721" s="46" t="s">
        <v>106</v>
      </c>
      <c r="AQ721" s="163"/>
      <c r="AR721" s="163"/>
      <c r="AS721" s="46" t="s">
        <v>107</v>
      </c>
      <c r="AT721" s="46" t="s">
        <v>108</v>
      </c>
      <c r="AU721" s="46" t="s">
        <v>109</v>
      </c>
      <c r="AV721" s="46" t="s">
        <v>110</v>
      </c>
      <c r="AW721" s="46" t="s">
        <v>111</v>
      </c>
      <c r="AX721" s="48" t="s">
        <v>155</v>
      </c>
      <c r="AY721" s="49">
        <v>94.0</v>
      </c>
      <c r="AZ721" s="49">
        <v>153.0</v>
      </c>
      <c r="BA721" s="126">
        <f>BA720*2</f>
        <v>172</v>
      </c>
      <c r="BB721" s="127">
        <v>10.0</v>
      </c>
      <c r="BC721" s="127">
        <v>10.0</v>
      </c>
      <c r="BD721" s="51">
        <v>0.2</v>
      </c>
      <c r="BE721" s="127">
        <f t="shared" si="113"/>
        <v>126.4</v>
      </c>
      <c r="BF721" s="150"/>
      <c r="BG721" s="151">
        <f t="shared" si="114"/>
        <v>219.6</v>
      </c>
      <c r="BH721" s="53">
        <f t="shared" si="52"/>
        <v>160.6</v>
      </c>
      <c r="BI721" s="153">
        <f t="shared" si="115"/>
        <v>0.3474683544</v>
      </c>
      <c r="BJ721" s="47">
        <f t="shared" si="54"/>
        <v>0.2541139241</v>
      </c>
      <c r="BK721" s="55">
        <f t="shared" si="55"/>
        <v>0.36</v>
      </c>
      <c r="BL721" s="56">
        <f t="shared" si="56"/>
        <v>703</v>
      </c>
      <c r="BM721" s="57">
        <f t="shared" si="57"/>
        <v>0.3092460882</v>
      </c>
      <c r="BN721" s="46">
        <f t="shared" si="58"/>
        <v>3.402</v>
      </c>
      <c r="BO721" s="46">
        <v>25.0</v>
      </c>
      <c r="BP721" s="46">
        <v>7.0</v>
      </c>
      <c r="BQ721" s="47">
        <v>1.25</v>
      </c>
      <c r="BR721" s="46">
        <f t="shared" si="59"/>
        <v>57.5</v>
      </c>
      <c r="BS721" s="46">
        <f t="shared" si="60"/>
        <v>95.5</v>
      </c>
      <c r="BT721" s="46" t="s">
        <v>2547</v>
      </c>
      <c r="BU721" s="296"/>
      <c r="BV721" s="315"/>
      <c r="BW721" s="315"/>
      <c r="BX721" s="163"/>
      <c r="BY721" s="315"/>
      <c r="BZ721" s="315"/>
      <c r="CA721" s="315"/>
      <c r="CB721" s="62"/>
      <c r="CC721" s="59"/>
    </row>
    <row r="722" ht="30.0" customHeight="1">
      <c r="A722" s="37" t="s">
        <v>5339</v>
      </c>
      <c r="B722" s="317" t="s">
        <v>5876</v>
      </c>
      <c r="C722" s="163"/>
      <c r="D722" s="29">
        <f t="shared" si="137"/>
        <v>50</v>
      </c>
      <c r="E722" s="30" t="s">
        <v>5877</v>
      </c>
      <c r="F722" s="279" t="s">
        <v>5878</v>
      </c>
      <c r="G722" s="201" t="s">
        <v>5879</v>
      </c>
      <c r="H722" s="33">
        <v>1560.0</v>
      </c>
      <c r="I722" s="34">
        <v>0.45</v>
      </c>
      <c r="J722" s="35">
        <f t="shared" si="112"/>
        <v>858</v>
      </c>
      <c r="K722" s="321" t="s">
        <v>5880</v>
      </c>
      <c r="L722" s="36" t="s">
        <v>84</v>
      </c>
      <c r="M722" s="36" t="s">
        <v>84</v>
      </c>
      <c r="N722" s="37" t="s">
        <v>5090</v>
      </c>
      <c r="O722" s="38">
        <v>230.0</v>
      </c>
      <c r="P722" s="38">
        <v>230.0</v>
      </c>
      <c r="Q722" s="38">
        <v>110.0</v>
      </c>
      <c r="R722" s="38">
        <v>270.0</v>
      </c>
      <c r="S722" s="280" t="s">
        <v>5881</v>
      </c>
      <c r="T722" s="241" t="s">
        <v>5867</v>
      </c>
      <c r="U722" s="37" t="s">
        <v>5868</v>
      </c>
      <c r="V722" s="37" t="s">
        <v>298</v>
      </c>
      <c r="W722" s="38" t="s">
        <v>589</v>
      </c>
      <c r="X722" s="37">
        <v>260.0</v>
      </c>
      <c r="Y722" s="40" t="s">
        <v>91</v>
      </c>
      <c r="Z722" s="40">
        <v>1.45</v>
      </c>
      <c r="AA722" s="37" t="s">
        <v>92</v>
      </c>
      <c r="AB722" s="38" t="s">
        <v>93</v>
      </c>
      <c r="AC722" s="107" t="str">
        <f t="shared" si="135"/>
        <v>https://getfile.dokpub.com/yandex/get/https://disk.yandex.ru/d/jRROZ5dyTTxqpg/1.jpg, https://getfile.dokpub.com/yandex/get/https://disk.yandex.ru/d/jRROZ5dyTTxqpg/2.jpg, https://getfile.dokpub.com/yandex/get/https://disk.yandex.ru/d/jRROZ5dyTTxqpg/3.jpg, https://getfile.dokpub.com/yandex/get/https://disk.yandex.ru/d/jRROZ5dyTTxqpg/4.jpg, https://getfile.dokpub.com/yandex/get/https://disk.yandex.ru/d/jRROZ5dyTTxqpg/5.jpg</v>
      </c>
      <c r="AD722" s="38" t="s">
        <v>95</v>
      </c>
      <c r="AE722" s="280" t="s">
        <v>5869</v>
      </c>
      <c r="AF722" s="163"/>
      <c r="AG722" s="38" t="s">
        <v>98</v>
      </c>
      <c r="AH722" s="38" t="s">
        <v>99</v>
      </c>
      <c r="AI722" s="44" t="s">
        <v>100</v>
      </c>
      <c r="AJ722" s="44">
        <v>0.0</v>
      </c>
      <c r="AK722" s="163"/>
      <c r="AL722" s="46" t="s">
        <v>102</v>
      </c>
      <c r="AM722" s="46" t="s">
        <v>103</v>
      </c>
      <c r="AN722" s="46" t="s">
        <v>104</v>
      </c>
      <c r="AO722" s="46" t="s">
        <v>105</v>
      </c>
      <c r="AP722" s="46" t="s">
        <v>106</v>
      </c>
      <c r="AQ722" s="163"/>
      <c r="AR722" s="163"/>
      <c r="AS722" s="46" t="s">
        <v>107</v>
      </c>
      <c r="AT722" s="46" t="s">
        <v>108</v>
      </c>
      <c r="AU722" s="46" t="s">
        <v>109</v>
      </c>
      <c r="AV722" s="46" t="s">
        <v>110</v>
      </c>
      <c r="AW722" s="46" t="s">
        <v>111</v>
      </c>
      <c r="AX722" s="48" t="s">
        <v>155</v>
      </c>
      <c r="AY722" s="49">
        <v>118.0</v>
      </c>
      <c r="AZ722" s="49">
        <v>182.0</v>
      </c>
      <c r="BA722" s="126">
        <f>BA720*3</f>
        <v>258</v>
      </c>
      <c r="BB722" s="127">
        <v>15.0</v>
      </c>
      <c r="BC722" s="127">
        <v>15.0</v>
      </c>
      <c r="BD722" s="51">
        <v>0.2</v>
      </c>
      <c r="BE722" s="127">
        <f t="shared" si="113"/>
        <v>171.6</v>
      </c>
      <c r="BF722" s="150"/>
      <c r="BG722" s="151">
        <f t="shared" si="114"/>
        <v>280.4</v>
      </c>
      <c r="BH722" s="53">
        <f t="shared" si="52"/>
        <v>216.4</v>
      </c>
      <c r="BI722" s="153">
        <f t="shared" si="115"/>
        <v>0.3268065268</v>
      </c>
      <c r="BJ722" s="47">
        <f t="shared" si="54"/>
        <v>0.2522144522</v>
      </c>
      <c r="BK722" s="55">
        <f t="shared" si="55"/>
        <v>0.39</v>
      </c>
      <c r="BL722" s="56">
        <f t="shared" si="56"/>
        <v>957</v>
      </c>
      <c r="BM722" s="57">
        <f t="shared" si="57"/>
        <v>0.3088819227</v>
      </c>
      <c r="BN722" s="46">
        <f t="shared" si="58"/>
        <v>6.831</v>
      </c>
      <c r="BO722" s="46">
        <v>25.0</v>
      </c>
      <c r="BP722" s="46">
        <v>7.0</v>
      </c>
      <c r="BQ722" s="47">
        <v>1.25</v>
      </c>
      <c r="BR722" s="46">
        <f t="shared" si="59"/>
        <v>83.75</v>
      </c>
      <c r="BS722" s="46">
        <f t="shared" si="60"/>
        <v>98.25</v>
      </c>
      <c r="BT722" s="46" t="s">
        <v>2556</v>
      </c>
      <c r="BU722" s="296"/>
      <c r="BV722" s="315"/>
      <c r="BW722" s="315"/>
      <c r="BX722" s="163"/>
      <c r="BY722" s="315"/>
      <c r="BZ722" s="315"/>
      <c r="CA722" s="315"/>
      <c r="CB722" s="62"/>
      <c r="CC722" s="59"/>
    </row>
    <row r="723" ht="30.0" customHeight="1">
      <c r="A723" s="37" t="s">
        <v>5339</v>
      </c>
      <c r="B723" s="317" t="s">
        <v>5882</v>
      </c>
      <c r="C723" s="163"/>
      <c r="D723" s="29">
        <f t="shared" si="137"/>
        <v>50</v>
      </c>
      <c r="E723" s="30" t="s">
        <v>5883</v>
      </c>
      <c r="F723" s="279" t="s">
        <v>5884</v>
      </c>
      <c r="G723" s="201" t="s">
        <v>5885</v>
      </c>
      <c r="H723" s="33">
        <v>2850.0</v>
      </c>
      <c r="I723" s="34">
        <v>0.46</v>
      </c>
      <c r="J723" s="35">
        <f t="shared" si="112"/>
        <v>1539</v>
      </c>
      <c r="K723" s="321" t="s">
        <v>5886</v>
      </c>
      <c r="L723" s="36" t="s">
        <v>84</v>
      </c>
      <c r="M723" s="36" t="s">
        <v>84</v>
      </c>
      <c r="N723" s="37" t="s">
        <v>5090</v>
      </c>
      <c r="O723" s="38">
        <v>450.0</v>
      </c>
      <c r="P723" s="38">
        <v>160.0</v>
      </c>
      <c r="Q723" s="38">
        <v>150.0</v>
      </c>
      <c r="R723" s="38">
        <v>270.0</v>
      </c>
      <c r="S723" s="280" t="s">
        <v>5887</v>
      </c>
      <c r="T723" s="241" t="s">
        <v>5867</v>
      </c>
      <c r="U723" s="37" t="s">
        <v>5868</v>
      </c>
      <c r="V723" s="37" t="s">
        <v>298</v>
      </c>
      <c r="W723" s="38" t="s">
        <v>589</v>
      </c>
      <c r="X723" s="37">
        <v>260.0</v>
      </c>
      <c r="Y723" s="40">
        <v>1.0</v>
      </c>
      <c r="Z723" s="40">
        <v>1.45</v>
      </c>
      <c r="AA723" s="37" t="s">
        <v>92</v>
      </c>
      <c r="AB723" s="38" t="s">
        <v>93</v>
      </c>
      <c r="AC723" s="107" t="str">
        <f t="shared" si="135"/>
        <v>https://getfile.dokpub.com/yandex/get/https://disk.yandex.ru/d/mgsBxhgldbpllg/1.jpg, https://getfile.dokpub.com/yandex/get/https://disk.yandex.ru/d/mgsBxhgldbpllg/2.jpg, https://getfile.dokpub.com/yandex/get/https://disk.yandex.ru/d/mgsBxhgldbpllg/3.jpg, https://getfile.dokpub.com/yandex/get/https://disk.yandex.ru/d/mgsBxhgldbpllg/4.jpg, https://getfile.dokpub.com/yandex/get/https://disk.yandex.ru/d/mgsBxhgldbpllg/5.jpg</v>
      </c>
      <c r="AD723" s="38" t="s">
        <v>95</v>
      </c>
      <c r="AE723" s="280" t="s">
        <v>5869</v>
      </c>
      <c r="AF723" s="163"/>
      <c r="AG723" s="38" t="s">
        <v>98</v>
      </c>
      <c r="AH723" s="38" t="s">
        <v>99</v>
      </c>
      <c r="AI723" s="44" t="s">
        <v>100</v>
      </c>
      <c r="AJ723" s="44">
        <v>0.0</v>
      </c>
      <c r="AK723" s="163"/>
      <c r="AL723" s="46" t="s">
        <v>102</v>
      </c>
      <c r="AM723" s="46" t="s">
        <v>103</v>
      </c>
      <c r="AN723" s="46" t="s">
        <v>104</v>
      </c>
      <c r="AO723" s="46" t="s">
        <v>105</v>
      </c>
      <c r="AP723" s="46" t="s">
        <v>106</v>
      </c>
      <c r="AQ723" s="163"/>
      <c r="AR723" s="163"/>
      <c r="AS723" s="46" t="s">
        <v>107</v>
      </c>
      <c r="AT723" s="46" t="s">
        <v>108</v>
      </c>
      <c r="AU723" s="46" t="s">
        <v>109</v>
      </c>
      <c r="AV723" s="46" t="s">
        <v>110</v>
      </c>
      <c r="AW723" s="46" t="s">
        <v>111</v>
      </c>
      <c r="AX723" s="48" t="s">
        <v>155</v>
      </c>
      <c r="AY723" s="49">
        <v>198.0</v>
      </c>
      <c r="AZ723" s="49">
        <v>287.0</v>
      </c>
      <c r="BA723" s="126">
        <f>BA722*2</f>
        <v>516</v>
      </c>
      <c r="BB723" s="127">
        <v>20.0</v>
      </c>
      <c r="BC723" s="127">
        <v>20.0</v>
      </c>
      <c r="BD723" s="51">
        <v>0.2</v>
      </c>
      <c r="BE723" s="127">
        <f t="shared" si="113"/>
        <v>307.8</v>
      </c>
      <c r="BF723" s="150"/>
      <c r="BG723" s="151">
        <f t="shared" si="114"/>
        <v>477.2</v>
      </c>
      <c r="BH723" s="53">
        <f t="shared" si="52"/>
        <v>388.2</v>
      </c>
      <c r="BI723" s="153">
        <f t="shared" si="115"/>
        <v>0.310071475</v>
      </c>
      <c r="BJ723" s="47">
        <f t="shared" si="54"/>
        <v>0.2522417154</v>
      </c>
      <c r="BK723" s="55">
        <f t="shared" si="55"/>
        <v>0.4</v>
      </c>
      <c r="BL723" s="56">
        <f t="shared" si="56"/>
        <v>1717</v>
      </c>
      <c r="BM723" s="57">
        <f t="shared" si="57"/>
        <v>0.3090273733</v>
      </c>
      <c r="BN723" s="46">
        <f t="shared" si="58"/>
        <v>6.48</v>
      </c>
      <c r="BO723" s="46">
        <v>25.0</v>
      </c>
      <c r="BP723" s="46">
        <v>7.0</v>
      </c>
      <c r="BQ723" s="47">
        <v>1.25</v>
      </c>
      <c r="BR723" s="46">
        <f t="shared" si="59"/>
        <v>83.75</v>
      </c>
      <c r="BS723" s="46">
        <f t="shared" si="60"/>
        <v>203.25</v>
      </c>
      <c r="BT723" s="46" t="s">
        <v>2565</v>
      </c>
      <c r="BU723" s="296"/>
      <c r="BV723" s="315"/>
      <c r="BW723" s="315"/>
      <c r="BX723" s="163"/>
      <c r="BY723" s="315"/>
      <c r="BZ723" s="315"/>
      <c r="CA723" s="315"/>
      <c r="CB723" s="62"/>
      <c r="CC723" s="59"/>
    </row>
    <row r="724" ht="30.0" customHeight="1">
      <c r="A724" s="37" t="s">
        <v>5339</v>
      </c>
      <c r="B724" s="317" t="s">
        <v>5888</v>
      </c>
      <c r="C724" s="163"/>
      <c r="D724" s="29">
        <f t="shared" si="137"/>
        <v>50</v>
      </c>
      <c r="E724" s="30" t="s">
        <v>5889</v>
      </c>
      <c r="F724" s="279" t="s">
        <v>5890</v>
      </c>
      <c r="G724" s="201" t="s">
        <v>5891</v>
      </c>
      <c r="H724" s="33">
        <v>3950.0</v>
      </c>
      <c r="I724" s="34">
        <v>0.46</v>
      </c>
      <c r="J724" s="35">
        <f t="shared" si="112"/>
        <v>2133</v>
      </c>
      <c r="K724" s="321" t="s">
        <v>5892</v>
      </c>
      <c r="L724" s="36" t="s">
        <v>84</v>
      </c>
      <c r="M724" s="36" t="s">
        <v>84</v>
      </c>
      <c r="N724" s="37" t="s">
        <v>5090</v>
      </c>
      <c r="O724" s="38">
        <v>640.0</v>
      </c>
      <c r="P724" s="38">
        <v>210.0</v>
      </c>
      <c r="Q724" s="38">
        <v>170.0</v>
      </c>
      <c r="R724" s="38">
        <v>270.0</v>
      </c>
      <c r="S724" s="280" t="s">
        <v>5893</v>
      </c>
      <c r="T724" s="241" t="s">
        <v>5867</v>
      </c>
      <c r="U724" s="37" t="s">
        <v>5868</v>
      </c>
      <c r="V724" s="37" t="s">
        <v>298</v>
      </c>
      <c r="W724" s="38" t="s">
        <v>589</v>
      </c>
      <c r="X724" s="37">
        <v>260.0</v>
      </c>
      <c r="Y724" s="40">
        <v>1.5</v>
      </c>
      <c r="Z724" s="40">
        <v>1.45</v>
      </c>
      <c r="AA724" s="37" t="s">
        <v>92</v>
      </c>
      <c r="AB724" s="38" t="s">
        <v>93</v>
      </c>
      <c r="AC724" s="107" t="str">
        <f t="shared" si="135"/>
        <v>https://getfile.dokpub.com/yandex/get/https://disk.yandex.ru/d/xN-ZWCd-BR4nAg/1.jpg, https://getfile.dokpub.com/yandex/get/https://disk.yandex.ru/d/xN-ZWCd-BR4nAg/2.jpg, https://getfile.dokpub.com/yandex/get/https://disk.yandex.ru/d/xN-ZWCd-BR4nAg/3.jpg, https://getfile.dokpub.com/yandex/get/https://disk.yandex.ru/d/xN-ZWCd-BR4nAg/4.jpg, https://getfile.dokpub.com/yandex/get/https://disk.yandex.ru/d/xN-ZWCd-BR4nAg/5.jpg</v>
      </c>
      <c r="AD724" s="38" t="s">
        <v>95</v>
      </c>
      <c r="AE724" s="280" t="s">
        <v>5869</v>
      </c>
      <c r="AF724" s="163"/>
      <c r="AG724" s="38" t="s">
        <v>98</v>
      </c>
      <c r="AH724" s="38" t="s">
        <v>99</v>
      </c>
      <c r="AI724" s="44" t="s">
        <v>100</v>
      </c>
      <c r="AJ724" s="44">
        <v>0.0</v>
      </c>
      <c r="AK724" s="163"/>
      <c r="AL724" s="46" t="s">
        <v>102</v>
      </c>
      <c r="AM724" s="46" t="s">
        <v>103</v>
      </c>
      <c r="AN724" s="46" t="s">
        <v>104</v>
      </c>
      <c r="AO724" s="46" t="s">
        <v>105</v>
      </c>
      <c r="AP724" s="46" t="s">
        <v>106</v>
      </c>
      <c r="AQ724" s="163"/>
      <c r="AR724" s="163"/>
      <c r="AS724" s="46" t="s">
        <v>107</v>
      </c>
      <c r="AT724" s="46" t="s">
        <v>108</v>
      </c>
      <c r="AU724" s="46" t="s">
        <v>109</v>
      </c>
      <c r="AV724" s="46" t="s">
        <v>110</v>
      </c>
      <c r="AW724" s="46" t="s">
        <v>111</v>
      </c>
      <c r="AX724" s="48" t="s">
        <v>155</v>
      </c>
      <c r="AY724" s="49">
        <v>243.0</v>
      </c>
      <c r="AZ724" s="49">
        <v>342.0</v>
      </c>
      <c r="BA724" s="126">
        <f>BA722*3</f>
        <v>774</v>
      </c>
      <c r="BB724" s="127">
        <v>30.0</v>
      </c>
      <c r="BC724" s="127">
        <v>30.0</v>
      </c>
      <c r="BD724" s="51">
        <v>0.2</v>
      </c>
      <c r="BE724" s="127">
        <f t="shared" si="113"/>
        <v>426.6</v>
      </c>
      <c r="BF724" s="150"/>
      <c r="BG724" s="151">
        <f t="shared" si="114"/>
        <v>629.4</v>
      </c>
      <c r="BH724" s="53">
        <f t="shared" si="52"/>
        <v>530.4</v>
      </c>
      <c r="BI724" s="153">
        <f t="shared" si="115"/>
        <v>0.2950773558</v>
      </c>
      <c r="BJ724" s="47">
        <f t="shared" si="54"/>
        <v>0.2486638537</v>
      </c>
      <c r="BK724" s="55">
        <f t="shared" si="55"/>
        <v>0.4</v>
      </c>
      <c r="BL724" s="56">
        <f t="shared" si="56"/>
        <v>2391</v>
      </c>
      <c r="BM724" s="57">
        <f t="shared" si="57"/>
        <v>0.3081555834</v>
      </c>
      <c r="BN724" s="46">
        <f t="shared" si="58"/>
        <v>9.639</v>
      </c>
      <c r="BO724" s="46">
        <v>25.0</v>
      </c>
      <c r="BP724" s="46">
        <v>7.0</v>
      </c>
      <c r="BQ724" s="47">
        <v>1.25</v>
      </c>
      <c r="BR724" s="46">
        <f t="shared" si="59"/>
        <v>110</v>
      </c>
      <c r="BS724" s="46">
        <f t="shared" si="60"/>
        <v>232</v>
      </c>
      <c r="BT724" s="46" t="s">
        <v>2574</v>
      </c>
      <c r="BU724" s="296"/>
      <c r="BV724" s="315"/>
      <c r="BW724" s="315"/>
      <c r="BX724" s="163"/>
      <c r="BY724" s="315"/>
      <c r="BZ724" s="315"/>
      <c r="CA724" s="315"/>
      <c r="CB724" s="62"/>
      <c r="CC724" s="59"/>
    </row>
    <row r="725" ht="30.0" customHeight="1">
      <c r="A725" s="37" t="s">
        <v>5339</v>
      </c>
      <c r="B725" s="317" t="s">
        <v>5894</v>
      </c>
      <c r="C725" s="163"/>
      <c r="D725" s="29">
        <f t="shared" si="137"/>
        <v>50</v>
      </c>
      <c r="E725" s="30" t="s">
        <v>5895</v>
      </c>
      <c r="F725" s="279" t="s">
        <v>5896</v>
      </c>
      <c r="G725" s="201" t="s">
        <v>5897</v>
      </c>
      <c r="H725" s="33">
        <v>5800.0</v>
      </c>
      <c r="I725" s="34">
        <v>0.42</v>
      </c>
      <c r="J725" s="35">
        <f t="shared" si="112"/>
        <v>3364</v>
      </c>
      <c r="K725" s="321" t="s">
        <v>5898</v>
      </c>
      <c r="L725" s="36" t="s">
        <v>84</v>
      </c>
      <c r="M725" s="36" t="s">
        <v>84</v>
      </c>
      <c r="N725" s="37" t="s">
        <v>5090</v>
      </c>
      <c r="O725" s="38">
        <v>950.0</v>
      </c>
      <c r="P725" s="38">
        <v>300.0</v>
      </c>
      <c r="Q725" s="38">
        <v>200.0</v>
      </c>
      <c r="R725" s="38">
        <v>500.0</v>
      </c>
      <c r="S725" s="280" t="s">
        <v>5899</v>
      </c>
      <c r="T725" s="241" t="s">
        <v>5867</v>
      </c>
      <c r="U725" s="37" t="s">
        <v>5868</v>
      </c>
      <c r="V725" s="37" t="s">
        <v>298</v>
      </c>
      <c r="W725" s="38" t="s">
        <v>589</v>
      </c>
      <c r="X725" s="37">
        <v>260.0</v>
      </c>
      <c r="Y725" s="40">
        <v>2.0</v>
      </c>
      <c r="Z725" s="40">
        <v>1.45</v>
      </c>
      <c r="AA725" s="37" t="s">
        <v>92</v>
      </c>
      <c r="AB725" s="38" t="s">
        <v>93</v>
      </c>
      <c r="AC725" s="107" t="str">
        <f t="shared" si="135"/>
        <v>https://getfile.dokpub.com/yandex/get/https://disk.yandex.ru/d/U7_MIAwVbB-MOg/1.jpg, https://getfile.dokpub.com/yandex/get/https://disk.yandex.ru/d/U7_MIAwVbB-MOg/2.jpg, https://getfile.dokpub.com/yandex/get/https://disk.yandex.ru/d/U7_MIAwVbB-MOg/3.jpg, https://getfile.dokpub.com/yandex/get/https://disk.yandex.ru/d/U7_MIAwVbB-MOg/4.jpg, https://getfile.dokpub.com/yandex/get/https://disk.yandex.ru/d/U7_MIAwVbB-MOg/5.jpg</v>
      </c>
      <c r="AD725" s="38" t="s">
        <v>95</v>
      </c>
      <c r="AE725" s="280" t="s">
        <v>5869</v>
      </c>
      <c r="AF725" s="163"/>
      <c r="AG725" s="38" t="s">
        <v>98</v>
      </c>
      <c r="AH725" s="38" t="s">
        <v>99</v>
      </c>
      <c r="AI725" s="44" t="s">
        <v>100</v>
      </c>
      <c r="AJ725" s="44">
        <v>0.0</v>
      </c>
      <c r="AK725" s="163"/>
      <c r="AL725" s="46" t="s">
        <v>102</v>
      </c>
      <c r="AM725" s="46" t="s">
        <v>103</v>
      </c>
      <c r="AN725" s="46" t="s">
        <v>104</v>
      </c>
      <c r="AO725" s="46" t="s">
        <v>105</v>
      </c>
      <c r="AP725" s="46" t="s">
        <v>106</v>
      </c>
      <c r="AQ725" s="163"/>
      <c r="AR725" s="163"/>
      <c r="AS725" s="46" t="s">
        <v>107</v>
      </c>
      <c r="AT725" s="46" t="s">
        <v>108</v>
      </c>
      <c r="AU725" s="46" t="s">
        <v>109</v>
      </c>
      <c r="AV725" s="46" t="s">
        <v>110</v>
      </c>
      <c r="AW725" s="46" t="s">
        <v>111</v>
      </c>
      <c r="AX725" s="48" t="s">
        <v>155</v>
      </c>
      <c r="AY725" s="49">
        <v>394.0</v>
      </c>
      <c r="AZ725" s="49">
        <v>552.0</v>
      </c>
      <c r="BA725" s="126">
        <f>BA723*2</f>
        <v>1032</v>
      </c>
      <c r="BB725" s="127">
        <v>30.0</v>
      </c>
      <c r="BC725" s="127">
        <v>80.0</v>
      </c>
      <c r="BD725" s="51">
        <v>0.2</v>
      </c>
      <c r="BE725" s="127">
        <f t="shared" si="113"/>
        <v>672.8</v>
      </c>
      <c r="BF725" s="150"/>
      <c r="BG725" s="151">
        <f t="shared" si="114"/>
        <v>1155.2</v>
      </c>
      <c r="BH725" s="53">
        <f t="shared" si="52"/>
        <v>997.2</v>
      </c>
      <c r="BI725" s="153">
        <f t="shared" si="115"/>
        <v>0.3434007134</v>
      </c>
      <c r="BJ725" s="47">
        <f t="shared" si="54"/>
        <v>0.2964328181</v>
      </c>
      <c r="BK725" s="55">
        <f t="shared" si="55"/>
        <v>0.4</v>
      </c>
      <c r="BL725" s="56">
        <f t="shared" si="56"/>
        <v>3532</v>
      </c>
      <c r="BM725" s="57">
        <f t="shared" si="57"/>
        <v>0.320385051</v>
      </c>
      <c r="BN725" s="46">
        <f t="shared" si="58"/>
        <v>30</v>
      </c>
      <c r="BO725" s="46">
        <v>25.0</v>
      </c>
      <c r="BP725" s="46">
        <v>7.0</v>
      </c>
      <c r="BQ725" s="47">
        <v>1.25</v>
      </c>
      <c r="BR725" s="46">
        <f t="shared" si="59"/>
        <v>285</v>
      </c>
      <c r="BS725" s="46">
        <f t="shared" si="60"/>
        <v>267</v>
      </c>
      <c r="BT725" s="46" t="s">
        <v>2583</v>
      </c>
      <c r="BU725" s="296"/>
      <c r="BV725" s="315"/>
      <c r="BW725" s="315"/>
      <c r="BX725" s="163"/>
      <c r="BY725" s="315"/>
      <c r="BZ725" s="315"/>
      <c r="CA725" s="315"/>
      <c r="CB725" s="62"/>
      <c r="CC725" s="59"/>
    </row>
    <row r="726" ht="30.0" customHeight="1">
      <c r="A726" s="37" t="s">
        <v>5339</v>
      </c>
      <c r="B726" s="317" t="s">
        <v>5900</v>
      </c>
      <c r="C726" s="163"/>
      <c r="D726" s="29">
        <f t="shared" si="137"/>
        <v>50</v>
      </c>
      <c r="E726" s="30" t="s">
        <v>5901</v>
      </c>
      <c r="F726" s="279" t="s">
        <v>5902</v>
      </c>
      <c r="G726" s="201" t="s">
        <v>5903</v>
      </c>
      <c r="H726" s="33">
        <v>8100.0</v>
      </c>
      <c r="I726" s="34">
        <v>0.44</v>
      </c>
      <c r="J726" s="35">
        <f t="shared" si="112"/>
        <v>4536</v>
      </c>
      <c r="K726" s="321" t="s">
        <v>5904</v>
      </c>
      <c r="L726" s="36" t="s">
        <v>84</v>
      </c>
      <c r="M726" s="36" t="s">
        <v>84</v>
      </c>
      <c r="N726" s="37" t="s">
        <v>5090</v>
      </c>
      <c r="O726" s="38">
        <v>1450.0</v>
      </c>
      <c r="P726" s="38">
        <v>300.0</v>
      </c>
      <c r="Q726" s="38">
        <v>300.0</v>
      </c>
      <c r="R726" s="38">
        <v>550.0</v>
      </c>
      <c r="S726" s="280" t="s">
        <v>5905</v>
      </c>
      <c r="T726" s="241" t="s">
        <v>5867</v>
      </c>
      <c r="U726" s="37" t="s">
        <v>5868</v>
      </c>
      <c r="V726" s="37" t="s">
        <v>298</v>
      </c>
      <c r="W726" s="38" t="s">
        <v>589</v>
      </c>
      <c r="X726" s="37">
        <v>260.0</v>
      </c>
      <c r="Y726" s="40">
        <v>3.0</v>
      </c>
      <c r="Z726" s="40">
        <v>1.45</v>
      </c>
      <c r="AA726" s="37" t="s">
        <v>92</v>
      </c>
      <c r="AB726" s="38" t="s">
        <v>93</v>
      </c>
      <c r="AC726" s="107" t="str">
        <f t="shared" si="135"/>
        <v>https://getfile.dokpub.com/yandex/get/https://disk.yandex.ru/d/PaZwuvesEOCbPQ/1.jpg, https://getfile.dokpub.com/yandex/get/https://disk.yandex.ru/d/PaZwuvesEOCbPQ/2.jpg, https://getfile.dokpub.com/yandex/get/https://disk.yandex.ru/d/PaZwuvesEOCbPQ/3.jpg, https://getfile.dokpub.com/yandex/get/https://disk.yandex.ru/d/PaZwuvesEOCbPQ/4.jpg, https://getfile.dokpub.com/yandex/get/https://disk.yandex.ru/d/PaZwuvesEOCbPQ/5.jpg</v>
      </c>
      <c r="AD726" s="38" t="s">
        <v>95</v>
      </c>
      <c r="AE726" s="280" t="s">
        <v>5869</v>
      </c>
      <c r="AF726" s="163"/>
      <c r="AG726" s="38" t="s">
        <v>98</v>
      </c>
      <c r="AH726" s="38" t="s">
        <v>99</v>
      </c>
      <c r="AI726" s="44" t="s">
        <v>100</v>
      </c>
      <c r="AJ726" s="44">
        <v>0.0</v>
      </c>
      <c r="AK726" s="163"/>
      <c r="AL726" s="46" t="s">
        <v>102</v>
      </c>
      <c r="AM726" s="46" t="s">
        <v>103</v>
      </c>
      <c r="AN726" s="46" t="s">
        <v>104</v>
      </c>
      <c r="AO726" s="46" t="s">
        <v>105</v>
      </c>
      <c r="AP726" s="46" t="s">
        <v>106</v>
      </c>
      <c r="AQ726" s="163"/>
      <c r="AR726" s="163"/>
      <c r="AS726" s="46" t="s">
        <v>107</v>
      </c>
      <c r="AT726" s="46" t="s">
        <v>108</v>
      </c>
      <c r="AU726" s="46" t="s">
        <v>109</v>
      </c>
      <c r="AV726" s="46" t="s">
        <v>110</v>
      </c>
      <c r="AW726" s="46" t="s">
        <v>111</v>
      </c>
      <c r="AX726" s="48" t="s">
        <v>155</v>
      </c>
      <c r="AY726" s="49">
        <v>602.0</v>
      </c>
      <c r="AZ726" s="49">
        <v>834.0</v>
      </c>
      <c r="BA726" s="126">
        <f>BA723*3</f>
        <v>1548</v>
      </c>
      <c r="BB726" s="127">
        <v>40.0</v>
      </c>
      <c r="BC726" s="127">
        <v>80.0</v>
      </c>
      <c r="BD726" s="51">
        <v>0.2</v>
      </c>
      <c r="BE726" s="127">
        <f t="shared" si="113"/>
        <v>907.2</v>
      </c>
      <c r="BF726" s="150"/>
      <c r="BG726" s="151">
        <f t="shared" si="114"/>
        <v>1358.8</v>
      </c>
      <c r="BH726" s="53">
        <f t="shared" si="52"/>
        <v>1126.8</v>
      </c>
      <c r="BI726" s="153">
        <f t="shared" si="115"/>
        <v>0.2995590829</v>
      </c>
      <c r="BJ726" s="47">
        <f t="shared" si="54"/>
        <v>0.2484126984</v>
      </c>
      <c r="BK726" s="55">
        <f t="shared" si="55"/>
        <v>0.38</v>
      </c>
      <c r="BL726" s="56">
        <f t="shared" si="56"/>
        <v>5088</v>
      </c>
      <c r="BM726" s="57">
        <f t="shared" si="57"/>
        <v>0.308254717</v>
      </c>
      <c r="BN726" s="46">
        <f t="shared" si="58"/>
        <v>49.5</v>
      </c>
      <c r="BO726" s="46">
        <v>25.0</v>
      </c>
      <c r="BP726" s="46">
        <v>7.0</v>
      </c>
      <c r="BQ726" s="47">
        <v>1.25</v>
      </c>
      <c r="BR726" s="46">
        <f t="shared" si="59"/>
        <v>460</v>
      </c>
      <c r="BS726" s="46">
        <f t="shared" si="60"/>
        <v>374</v>
      </c>
      <c r="BT726" s="46" t="s">
        <v>2590</v>
      </c>
      <c r="BU726" s="296"/>
      <c r="BV726" s="315"/>
      <c r="BW726" s="315"/>
      <c r="BX726" s="163"/>
      <c r="BY726" s="315"/>
      <c r="BZ726" s="315"/>
      <c r="CA726" s="315"/>
      <c r="CB726" s="62"/>
      <c r="CC726" s="59"/>
    </row>
    <row r="727" ht="30.0" customHeight="1">
      <c r="A727" s="37" t="s">
        <v>5339</v>
      </c>
      <c r="B727" s="317" t="s">
        <v>5906</v>
      </c>
      <c r="C727" s="163"/>
      <c r="D727" s="29">
        <f t="shared" si="137"/>
        <v>50</v>
      </c>
      <c r="E727" s="30" t="s">
        <v>5907</v>
      </c>
      <c r="F727" s="279" t="s">
        <v>5908</v>
      </c>
      <c r="G727" s="201" t="s">
        <v>5909</v>
      </c>
      <c r="H727" s="33">
        <v>11300.0</v>
      </c>
      <c r="I727" s="34">
        <v>0.46</v>
      </c>
      <c r="J727" s="35">
        <f t="shared" si="112"/>
        <v>6102</v>
      </c>
      <c r="K727" s="321" t="s">
        <v>5910</v>
      </c>
      <c r="L727" s="36" t="s">
        <v>84</v>
      </c>
      <c r="M727" s="36" t="s">
        <v>84</v>
      </c>
      <c r="N727" s="37" t="s">
        <v>5090</v>
      </c>
      <c r="O727" s="38">
        <v>1900.0</v>
      </c>
      <c r="P727" s="38">
        <v>300.0</v>
      </c>
      <c r="Q727" s="38">
        <v>350.0</v>
      </c>
      <c r="R727" s="38">
        <v>550.0</v>
      </c>
      <c r="S727" s="280" t="s">
        <v>5911</v>
      </c>
      <c r="T727" s="241" t="s">
        <v>5867</v>
      </c>
      <c r="U727" s="37" t="s">
        <v>5868</v>
      </c>
      <c r="V727" s="37" t="s">
        <v>298</v>
      </c>
      <c r="W727" s="38" t="s">
        <v>589</v>
      </c>
      <c r="X727" s="37">
        <v>260.0</v>
      </c>
      <c r="Y727" s="40">
        <v>4.0</v>
      </c>
      <c r="Z727" s="40">
        <v>1.45</v>
      </c>
      <c r="AA727" s="37" t="s">
        <v>92</v>
      </c>
      <c r="AB727" s="38" t="s">
        <v>93</v>
      </c>
      <c r="AC727" s="107" t="str">
        <f t="shared" si="135"/>
        <v>https://getfile.dokpub.com/yandex/get/https://disk.yandex.ru/d/xSPSPgeWkjkcBw/1.jpg, https://getfile.dokpub.com/yandex/get/https://disk.yandex.ru/d/xSPSPgeWkjkcBw/2.jpg, https://getfile.dokpub.com/yandex/get/https://disk.yandex.ru/d/xSPSPgeWkjkcBw/3.jpg, https://getfile.dokpub.com/yandex/get/https://disk.yandex.ru/d/xSPSPgeWkjkcBw/4.jpg, https://getfile.dokpub.com/yandex/get/https://disk.yandex.ru/d/xSPSPgeWkjkcBw/5.jpg</v>
      </c>
      <c r="AD727" s="38" t="s">
        <v>95</v>
      </c>
      <c r="AE727" s="280" t="s">
        <v>5869</v>
      </c>
      <c r="AF727" s="163"/>
      <c r="AG727" s="38" t="s">
        <v>98</v>
      </c>
      <c r="AH727" s="38" t="s">
        <v>99</v>
      </c>
      <c r="AI727" s="44" t="s">
        <v>100</v>
      </c>
      <c r="AJ727" s="44">
        <v>0.0</v>
      </c>
      <c r="AK727" s="163"/>
      <c r="AL727" s="46" t="s">
        <v>102</v>
      </c>
      <c r="AM727" s="46" t="s">
        <v>103</v>
      </c>
      <c r="AN727" s="46" t="s">
        <v>104</v>
      </c>
      <c r="AO727" s="46" t="s">
        <v>105</v>
      </c>
      <c r="AP727" s="46" t="s">
        <v>106</v>
      </c>
      <c r="AQ727" s="163"/>
      <c r="AR727" s="163"/>
      <c r="AS727" s="46" t="s">
        <v>107</v>
      </c>
      <c r="AT727" s="46" t="s">
        <v>108</v>
      </c>
      <c r="AU727" s="46" t="s">
        <v>109</v>
      </c>
      <c r="AV727" s="46" t="s">
        <v>110</v>
      </c>
      <c r="AW727" s="46" t="s">
        <v>111</v>
      </c>
      <c r="AX727" s="48" t="s">
        <v>155</v>
      </c>
      <c r="AY727" s="49">
        <v>853.0</v>
      </c>
      <c r="AZ727" s="49">
        <v>1178.0</v>
      </c>
      <c r="BA727" s="126">
        <f>BA723*4</f>
        <v>2064</v>
      </c>
      <c r="BB727" s="127">
        <v>40.0</v>
      </c>
      <c r="BC727" s="127">
        <v>80.0</v>
      </c>
      <c r="BD727" s="51">
        <v>0.2</v>
      </c>
      <c r="BE727" s="127">
        <f t="shared" si="113"/>
        <v>1220.4</v>
      </c>
      <c r="BF727" s="150"/>
      <c r="BG727" s="151">
        <f t="shared" si="114"/>
        <v>1844.6</v>
      </c>
      <c r="BH727" s="53">
        <f t="shared" si="52"/>
        <v>1519.6</v>
      </c>
      <c r="BI727" s="153">
        <f t="shared" si="115"/>
        <v>0.3022943297</v>
      </c>
      <c r="BJ727" s="47">
        <f t="shared" si="54"/>
        <v>0.2490331039</v>
      </c>
      <c r="BK727" s="55">
        <f t="shared" si="55"/>
        <v>0.4</v>
      </c>
      <c r="BL727" s="56">
        <f t="shared" si="56"/>
        <v>6839</v>
      </c>
      <c r="BM727" s="57">
        <f t="shared" si="57"/>
        <v>0.3084076619</v>
      </c>
      <c r="BN727" s="46">
        <f t="shared" si="58"/>
        <v>57.75</v>
      </c>
      <c r="BO727" s="46">
        <v>25.0</v>
      </c>
      <c r="BP727" s="46">
        <v>7.0</v>
      </c>
      <c r="BQ727" s="47">
        <v>1.25</v>
      </c>
      <c r="BR727" s="46">
        <f t="shared" si="59"/>
        <v>530</v>
      </c>
      <c r="BS727" s="46">
        <f t="shared" si="60"/>
        <v>648</v>
      </c>
      <c r="BT727" s="46" t="s">
        <v>2597</v>
      </c>
      <c r="BU727" s="296"/>
      <c r="BV727" s="315"/>
      <c r="BW727" s="315"/>
      <c r="BX727" s="163"/>
      <c r="BY727" s="315"/>
      <c r="BZ727" s="315"/>
      <c r="CA727" s="315"/>
      <c r="CB727" s="62"/>
      <c r="CC727" s="59"/>
    </row>
    <row r="728" ht="30.0" customHeight="1">
      <c r="A728" s="37" t="s">
        <v>5339</v>
      </c>
      <c r="B728" s="317" t="s">
        <v>5912</v>
      </c>
      <c r="C728" s="163"/>
      <c r="D728" s="29">
        <f t="shared" si="137"/>
        <v>50</v>
      </c>
      <c r="E728" s="30" t="s">
        <v>5913</v>
      </c>
      <c r="F728" s="279" t="s">
        <v>5914</v>
      </c>
      <c r="G728" s="201" t="s">
        <v>5915</v>
      </c>
      <c r="H728" s="33">
        <v>14050.0</v>
      </c>
      <c r="I728" s="34">
        <v>0.46</v>
      </c>
      <c r="J728" s="35">
        <f t="shared" si="112"/>
        <v>7587</v>
      </c>
      <c r="K728" s="321" t="s">
        <v>5916</v>
      </c>
      <c r="L728" s="36" t="s">
        <v>84</v>
      </c>
      <c r="M728" s="36" t="s">
        <v>84</v>
      </c>
      <c r="N728" s="37" t="s">
        <v>5090</v>
      </c>
      <c r="O728" s="38">
        <v>2350.0</v>
      </c>
      <c r="P728" s="38">
        <v>400.0</v>
      </c>
      <c r="Q728" s="38">
        <v>300.0</v>
      </c>
      <c r="R728" s="38">
        <v>550.0</v>
      </c>
      <c r="S728" s="280" t="s">
        <v>5917</v>
      </c>
      <c r="T728" s="241" t="s">
        <v>5867</v>
      </c>
      <c r="U728" s="37" t="s">
        <v>5868</v>
      </c>
      <c r="V728" s="37" t="s">
        <v>298</v>
      </c>
      <c r="W728" s="38" t="s">
        <v>589</v>
      </c>
      <c r="X728" s="37">
        <v>260.0</v>
      </c>
      <c r="Y728" s="40">
        <v>5.0</v>
      </c>
      <c r="Z728" s="40">
        <v>1.45</v>
      </c>
      <c r="AA728" s="37" t="s">
        <v>92</v>
      </c>
      <c r="AB728" s="38" t="s">
        <v>93</v>
      </c>
      <c r="AC728" s="107" t="str">
        <f t="shared" si="135"/>
        <v>https://getfile.dokpub.com/yandex/get/https://disk.yandex.ru/d/7AWNmFH8_H_XmQ/1.jpg, https://getfile.dokpub.com/yandex/get/https://disk.yandex.ru/d/7AWNmFH8_H_XmQ/2.jpg, https://getfile.dokpub.com/yandex/get/https://disk.yandex.ru/d/7AWNmFH8_H_XmQ/3.jpg, https://getfile.dokpub.com/yandex/get/https://disk.yandex.ru/d/7AWNmFH8_H_XmQ/4.jpg, https://getfile.dokpub.com/yandex/get/https://disk.yandex.ru/d/7AWNmFH8_H_XmQ/5.jpg</v>
      </c>
      <c r="AD728" s="38" t="s">
        <v>95</v>
      </c>
      <c r="AE728" s="280" t="s">
        <v>5869</v>
      </c>
      <c r="AF728" s="163"/>
      <c r="AG728" s="38" t="s">
        <v>98</v>
      </c>
      <c r="AH728" s="38" t="s">
        <v>99</v>
      </c>
      <c r="AI728" s="44" t="s">
        <v>100</v>
      </c>
      <c r="AJ728" s="44">
        <v>0.0</v>
      </c>
      <c r="AK728" s="163"/>
      <c r="AL728" s="46" t="s">
        <v>102</v>
      </c>
      <c r="AM728" s="46" t="s">
        <v>103</v>
      </c>
      <c r="AN728" s="46" t="s">
        <v>104</v>
      </c>
      <c r="AO728" s="46" t="s">
        <v>105</v>
      </c>
      <c r="AP728" s="46" t="s">
        <v>106</v>
      </c>
      <c r="AQ728" s="163"/>
      <c r="AR728" s="163"/>
      <c r="AS728" s="46" t="s">
        <v>107</v>
      </c>
      <c r="AT728" s="46" t="s">
        <v>108</v>
      </c>
      <c r="AU728" s="46" t="s">
        <v>109</v>
      </c>
      <c r="AV728" s="46" t="s">
        <v>110</v>
      </c>
      <c r="AW728" s="46" t="s">
        <v>111</v>
      </c>
      <c r="AX728" s="48" t="s">
        <v>155</v>
      </c>
      <c r="AY728" s="49">
        <v>996.0</v>
      </c>
      <c r="AZ728" s="49">
        <v>1361.0</v>
      </c>
      <c r="BA728" s="126">
        <f>BA723*5</f>
        <v>2580</v>
      </c>
      <c r="BB728" s="127">
        <v>50.0</v>
      </c>
      <c r="BC728" s="127">
        <v>80.0</v>
      </c>
      <c r="BD728" s="51">
        <v>0.2</v>
      </c>
      <c r="BE728" s="127">
        <f t="shared" si="113"/>
        <v>1517.4</v>
      </c>
      <c r="BF728" s="150"/>
      <c r="BG728" s="151">
        <f t="shared" si="114"/>
        <v>2363.6</v>
      </c>
      <c r="BH728" s="53">
        <f t="shared" si="52"/>
        <v>1998.6</v>
      </c>
      <c r="BI728" s="153">
        <f t="shared" si="115"/>
        <v>0.3115328852</v>
      </c>
      <c r="BJ728" s="47">
        <f t="shared" si="54"/>
        <v>0.2634242784</v>
      </c>
      <c r="BK728" s="55">
        <f t="shared" si="55"/>
        <v>0.41</v>
      </c>
      <c r="BL728" s="56">
        <f t="shared" si="56"/>
        <v>8340</v>
      </c>
      <c r="BM728" s="57">
        <f t="shared" si="57"/>
        <v>0.3118705036</v>
      </c>
      <c r="BN728" s="46">
        <f t="shared" si="58"/>
        <v>66</v>
      </c>
      <c r="BO728" s="46">
        <v>25.0</v>
      </c>
      <c r="BP728" s="46">
        <v>7.0</v>
      </c>
      <c r="BQ728" s="47">
        <v>1.25</v>
      </c>
      <c r="BR728" s="46">
        <f t="shared" si="59"/>
        <v>600</v>
      </c>
      <c r="BS728" s="46">
        <f t="shared" si="60"/>
        <v>761</v>
      </c>
      <c r="BT728" s="46" t="s">
        <v>2604</v>
      </c>
      <c r="BU728" s="296"/>
      <c r="BV728" s="315"/>
      <c r="BW728" s="315"/>
      <c r="BX728" s="163"/>
      <c r="BY728" s="315"/>
      <c r="BZ728" s="315"/>
      <c r="CA728" s="315"/>
      <c r="CB728" s="62"/>
      <c r="CC728" s="59"/>
    </row>
    <row r="729" ht="30.0" customHeight="1">
      <c r="A729" s="37" t="s">
        <v>5339</v>
      </c>
      <c r="B729" s="317" t="s">
        <v>5918</v>
      </c>
      <c r="C729" s="163"/>
      <c r="D729" s="29">
        <f t="shared" si="137"/>
        <v>50</v>
      </c>
      <c r="E729" s="30" t="s">
        <v>5919</v>
      </c>
      <c r="F729" s="279" t="s">
        <v>5920</v>
      </c>
      <c r="G729" s="201" t="s">
        <v>5921</v>
      </c>
      <c r="H729" s="33">
        <v>17300.0</v>
      </c>
      <c r="I729" s="34">
        <v>0.46</v>
      </c>
      <c r="J729" s="35">
        <f t="shared" si="112"/>
        <v>9342</v>
      </c>
      <c r="K729" s="321" t="s">
        <v>5922</v>
      </c>
      <c r="L729" s="36" t="s">
        <v>84</v>
      </c>
      <c r="M729" s="36" t="s">
        <v>84</v>
      </c>
      <c r="N729" s="37" t="s">
        <v>5090</v>
      </c>
      <c r="O729" s="72">
        <v>2850.0</v>
      </c>
      <c r="P729" s="72">
        <v>400.0</v>
      </c>
      <c r="Q729" s="72">
        <v>400.0</v>
      </c>
      <c r="R729" s="72">
        <v>600.0</v>
      </c>
      <c r="S729" s="280" t="s">
        <v>5923</v>
      </c>
      <c r="T729" s="241" t="s">
        <v>5867</v>
      </c>
      <c r="U729" s="37" t="s">
        <v>5868</v>
      </c>
      <c r="V729" s="37" t="s">
        <v>298</v>
      </c>
      <c r="W729" s="38" t="s">
        <v>589</v>
      </c>
      <c r="X729" s="37">
        <v>260.0</v>
      </c>
      <c r="Y729" s="40">
        <v>6.0</v>
      </c>
      <c r="Z729" s="40">
        <v>1.45</v>
      </c>
      <c r="AA729" s="37" t="s">
        <v>92</v>
      </c>
      <c r="AB729" s="38" t="s">
        <v>93</v>
      </c>
      <c r="AC729" s="107" t="str">
        <f t="shared" si="135"/>
        <v>https://getfile.dokpub.com/yandex/get/https://disk.yandex.ru/d/6byNkz83WJ_H1w/1.jpg, https://getfile.dokpub.com/yandex/get/https://disk.yandex.ru/d/6byNkz83WJ_H1w/2.jpg, https://getfile.dokpub.com/yandex/get/https://disk.yandex.ru/d/6byNkz83WJ_H1w/3.jpg, https://getfile.dokpub.com/yandex/get/https://disk.yandex.ru/d/6byNkz83WJ_H1w/4.jpg, https://getfile.dokpub.com/yandex/get/https://disk.yandex.ru/d/6byNkz83WJ_H1w/5.jpg</v>
      </c>
      <c r="AD729" s="38" t="s">
        <v>95</v>
      </c>
      <c r="AE729" s="280" t="s">
        <v>5869</v>
      </c>
      <c r="AF729" s="163"/>
      <c r="AG729" s="38" t="s">
        <v>98</v>
      </c>
      <c r="AH729" s="38" t="s">
        <v>99</v>
      </c>
      <c r="AI729" s="44" t="s">
        <v>100</v>
      </c>
      <c r="AJ729" s="44">
        <v>0.0</v>
      </c>
      <c r="AK729" s="163"/>
      <c r="AL729" s="46" t="s">
        <v>102</v>
      </c>
      <c r="AM729" s="46" t="s">
        <v>103</v>
      </c>
      <c r="AN729" s="46" t="s">
        <v>104</v>
      </c>
      <c r="AO729" s="46" t="s">
        <v>105</v>
      </c>
      <c r="AP729" s="46" t="s">
        <v>106</v>
      </c>
      <c r="AQ729" s="163"/>
      <c r="AR729" s="163"/>
      <c r="AS729" s="46" t="s">
        <v>107</v>
      </c>
      <c r="AT729" s="46" t="s">
        <v>108</v>
      </c>
      <c r="AU729" s="46" t="s">
        <v>109</v>
      </c>
      <c r="AV729" s="46" t="s">
        <v>110</v>
      </c>
      <c r="AW729" s="46" t="s">
        <v>111</v>
      </c>
      <c r="AX729" s="48" t="s">
        <v>155</v>
      </c>
      <c r="AY729" s="49">
        <v>1276.0</v>
      </c>
      <c r="AZ729" s="49">
        <v>1750.0</v>
      </c>
      <c r="BA729" s="126">
        <f>BA723*6</f>
        <v>3096</v>
      </c>
      <c r="BB729" s="127">
        <v>50.0</v>
      </c>
      <c r="BC729" s="127">
        <v>80.0</v>
      </c>
      <c r="BD729" s="51">
        <v>0.2</v>
      </c>
      <c r="BE729" s="127">
        <f t="shared" si="113"/>
        <v>1868.4</v>
      </c>
      <c r="BF729" s="150"/>
      <c r="BG729" s="151">
        <f t="shared" si="114"/>
        <v>2971.6</v>
      </c>
      <c r="BH729" s="53">
        <f t="shared" si="52"/>
        <v>2497.6</v>
      </c>
      <c r="BI729" s="153">
        <f t="shared" si="115"/>
        <v>0.3180903447</v>
      </c>
      <c r="BJ729" s="47">
        <f t="shared" si="54"/>
        <v>0.2673517448</v>
      </c>
      <c r="BK729" s="55">
        <f t="shared" si="55"/>
        <v>0.41</v>
      </c>
      <c r="BL729" s="56">
        <f t="shared" si="56"/>
        <v>10215</v>
      </c>
      <c r="BM729" s="57">
        <f t="shared" si="57"/>
        <v>0.3128732256</v>
      </c>
      <c r="BN729" s="46">
        <f t="shared" si="58"/>
        <v>96</v>
      </c>
      <c r="BO729" s="46">
        <v>25.0</v>
      </c>
      <c r="BP729" s="46">
        <v>7.0</v>
      </c>
      <c r="BQ729" s="47">
        <v>1.25</v>
      </c>
      <c r="BR729" s="46">
        <f t="shared" si="59"/>
        <v>862.5</v>
      </c>
      <c r="BS729" s="46">
        <f t="shared" si="60"/>
        <v>887.5</v>
      </c>
      <c r="BT729" s="46" t="s">
        <v>2611</v>
      </c>
      <c r="BU729" s="296"/>
      <c r="BV729" s="315"/>
      <c r="BW729" s="315"/>
      <c r="BX729" s="163"/>
      <c r="BY729" s="315"/>
      <c r="BZ729" s="315"/>
      <c r="CA729" s="315"/>
      <c r="CB729" s="62"/>
      <c r="CC729" s="59"/>
    </row>
    <row r="730" ht="30.0" customHeight="1">
      <c r="A730" s="37" t="s">
        <v>5339</v>
      </c>
      <c r="B730" s="317" t="s">
        <v>5924</v>
      </c>
      <c r="C730" s="163"/>
      <c r="D730" s="29">
        <f t="shared" si="137"/>
        <v>50</v>
      </c>
      <c r="E730" s="30" t="s">
        <v>5925</v>
      </c>
      <c r="F730" s="279" t="s">
        <v>5926</v>
      </c>
      <c r="G730" s="201" t="s">
        <v>5927</v>
      </c>
      <c r="H730" s="33">
        <v>20800.0</v>
      </c>
      <c r="I730" s="34">
        <v>0.47</v>
      </c>
      <c r="J730" s="35">
        <f t="shared" si="112"/>
        <v>11024</v>
      </c>
      <c r="K730" s="321" t="s">
        <v>5928</v>
      </c>
      <c r="L730" s="36" t="s">
        <v>84</v>
      </c>
      <c r="M730" s="36" t="s">
        <v>84</v>
      </c>
      <c r="N730" s="37" t="s">
        <v>5090</v>
      </c>
      <c r="O730" s="72">
        <v>3325.0</v>
      </c>
      <c r="P730" s="72">
        <v>400.0</v>
      </c>
      <c r="Q730" s="72">
        <v>400.0</v>
      </c>
      <c r="R730" s="72">
        <v>600.0</v>
      </c>
      <c r="S730" s="280" t="s">
        <v>5929</v>
      </c>
      <c r="T730" s="241" t="s">
        <v>5867</v>
      </c>
      <c r="U730" s="37" t="s">
        <v>5868</v>
      </c>
      <c r="V730" s="37" t="s">
        <v>298</v>
      </c>
      <c r="W730" s="38" t="s">
        <v>589</v>
      </c>
      <c r="X730" s="37">
        <v>260.0</v>
      </c>
      <c r="Y730" s="40">
        <v>7.0</v>
      </c>
      <c r="Z730" s="40">
        <v>1.45</v>
      </c>
      <c r="AA730" s="37" t="s">
        <v>92</v>
      </c>
      <c r="AB730" s="38" t="s">
        <v>93</v>
      </c>
      <c r="AC730" s="107" t="str">
        <f t="shared" si="135"/>
        <v>https://getfile.dokpub.com/yandex/get/https://disk.yandex.ru/d/NLHMLW3wR83GgA/1.jpg, https://getfile.dokpub.com/yandex/get/https://disk.yandex.ru/d/NLHMLW3wR83GgA/2.jpg, https://getfile.dokpub.com/yandex/get/https://disk.yandex.ru/d/NLHMLW3wR83GgA/3.jpg, https://getfile.dokpub.com/yandex/get/https://disk.yandex.ru/d/NLHMLW3wR83GgA/4.jpg, https://getfile.dokpub.com/yandex/get/https://disk.yandex.ru/d/NLHMLW3wR83GgA/5.jpg</v>
      </c>
      <c r="AD730" s="38" t="s">
        <v>95</v>
      </c>
      <c r="AE730" s="280" t="s">
        <v>5869</v>
      </c>
      <c r="AF730" s="163"/>
      <c r="AG730" s="38" t="s">
        <v>98</v>
      </c>
      <c r="AH730" s="38" t="s">
        <v>99</v>
      </c>
      <c r="AI730" s="44" t="s">
        <v>100</v>
      </c>
      <c r="AJ730" s="44">
        <v>0.0</v>
      </c>
      <c r="AK730" s="163"/>
      <c r="AL730" s="46" t="s">
        <v>102</v>
      </c>
      <c r="AM730" s="46" t="s">
        <v>103</v>
      </c>
      <c r="AN730" s="46" t="s">
        <v>104</v>
      </c>
      <c r="AO730" s="46" t="s">
        <v>105</v>
      </c>
      <c r="AP730" s="46" t="s">
        <v>106</v>
      </c>
      <c r="AQ730" s="163"/>
      <c r="AR730" s="163"/>
      <c r="AS730" s="46" t="s">
        <v>107</v>
      </c>
      <c r="AT730" s="46" t="s">
        <v>108</v>
      </c>
      <c r="AU730" s="46" t="s">
        <v>109</v>
      </c>
      <c r="AV730" s="46" t="s">
        <v>110</v>
      </c>
      <c r="AW730" s="46" t="s">
        <v>111</v>
      </c>
      <c r="AX730" s="48" t="s">
        <v>155</v>
      </c>
      <c r="AY730" s="49">
        <v>1520.0</v>
      </c>
      <c r="AZ730" s="49">
        <v>2104.0</v>
      </c>
      <c r="BA730" s="126">
        <f t="shared" ref="BA730:BA731" si="138">BA723*7</f>
        <v>3612</v>
      </c>
      <c r="BB730" s="127">
        <v>50.0</v>
      </c>
      <c r="BC730" s="127">
        <v>80.0</v>
      </c>
      <c r="BD730" s="51">
        <v>0.2</v>
      </c>
      <c r="BE730" s="127">
        <f t="shared" si="113"/>
        <v>2204.8</v>
      </c>
      <c r="BF730" s="150"/>
      <c r="BG730" s="151">
        <f t="shared" si="114"/>
        <v>3557.2</v>
      </c>
      <c r="BH730" s="53">
        <f t="shared" si="52"/>
        <v>2973.2</v>
      </c>
      <c r="BI730" s="153">
        <f t="shared" si="115"/>
        <v>0.3226777939</v>
      </c>
      <c r="BJ730" s="47">
        <f t="shared" si="54"/>
        <v>0.2697024673</v>
      </c>
      <c r="BK730" s="55">
        <f t="shared" si="55"/>
        <v>0.43</v>
      </c>
      <c r="BL730" s="56">
        <f t="shared" si="56"/>
        <v>12016</v>
      </c>
      <c r="BM730" s="57">
        <f t="shared" si="57"/>
        <v>0.313482024</v>
      </c>
      <c r="BN730" s="46">
        <f t="shared" si="58"/>
        <v>96</v>
      </c>
      <c r="BO730" s="46">
        <v>25.0</v>
      </c>
      <c r="BP730" s="46">
        <v>7.0</v>
      </c>
      <c r="BQ730" s="47">
        <v>1.25</v>
      </c>
      <c r="BR730" s="46">
        <f t="shared" si="59"/>
        <v>862.5</v>
      </c>
      <c r="BS730" s="46">
        <f t="shared" si="60"/>
        <v>1241.5</v>
      </c>
      <c r="BT730" s="46" t="s">
        <v>2618</v>
      </c>
      <c r="BU730" s="296"/>
      <c r="BV730" s="315"/>
      <c r="BW730" s="315"/>
      <c r="BX730" s="163"/>
      <c r="BY730" s="315"/>
      <c r="BZ730" s="315"/>
      <c r="CA730" s="315"/>
      <c r="CB730" s="62"/>
      <c r="CC730" s="59"/>
    </row>
    <row r="731" ht="30.0" customHeight="1">
      <c r="A731" s="37" t="s">
        <v>5339</v>
      </c>
      <c r="B731" s="317" t="s">
        <v>5930</v>
      </c>
      <c r="C731" s="163"/>
      <c r="D731" s="29">
        <v>1.0</v>
      </c>
      <c r="E731" s="30" t="s">
        <v>5931</v>
      </c>
      <c r="F731" s="279" t="s">
        <v>5932</v>
      </c>
      <c r="G731" s="201" t="s">
        <v>5933</v>
      </c>
      <c r="H731" s="33">
        <v>21100.0</v>
      </c>
      <c r="I731" s="34">
        <v>0.3</v>
      </c>
      <c r="J731" s="35">
        <f t="shared" si="112"/>
        <v>14770</v>
      </c>
      <c r="K731" s="321" t="s">
        <v>5934</v>
      </c>
      <c r="L731" s="36" t="s">
        <v>84</v>
      </c>
      <c r="M731" s="36" t="s">
        <v>84</v>
      </c>
      <c r="N731" s="37" t="s">
        <v>5090</v>
      </c>
      <c r="O731" s="72">
        <v>4750.0</v>
      </c>
      <c r="P731" s="72">
        <v>400.0</v>
      </c>
      <c r="Q731" s="72">
        <v>400.0</v>
      </c>
      <c r="R731" s="72">
        <v>600.0</v>
      </c>
      <c r="S731" s="280" t="s">
        <v>5935</v>
      </c>
      <c r="T731" s="241" t="s">
        <v>5867</v>
      </c>
      <c r="U731" s="37" t="s">
        <v>5868</v>
      </c>
      <c r="V731" s="37" t="s">
        <v>298</v>
      </c>
      <c r="W731" s="38" t="s">
        <v>589</v>
      </c>
      <c r="X731" s="37">
        <v>260.0</v>
      </c>
      <c r="Y731" s="40">
        <v>10.0</v>
      </c>
      <c r="Z731" s="40">
        <v>1.45</v>
      </c>
      <c r="AA731" s="37" t="s">
        <v>92</v>
      </c>
      <c r="AB731" s="38" t="s">
        <v>93</v>
      </c>
      <c r="AC731" s="107" t="str">
        <f t="shared" si="135"/>
        <v>https://getfile.dokpub.com/yandex/get/https://disk.yandex.ru/d/mk8k74QTHio8oQ/1.jpg, https://getfile.dokpub.com/yandex/get/https://disk.yandex.ru/d/mk8k74QTHio8oQ/2.jpg, https://getfile.dokpub.com/yandex/get/https://disk.yandex.ru/d/mk8k74QTHio8oQ/3.jpg, https://getfile.dokpub.com/yandex/get/https://disk.yandex.ru/d/mk8k74QTHio8oQ/4.jpg, https://getfile.dokpub.com/yandex/get/https://disk.yandex.ru/d/mk8k74QTHio8oQ/5.jpg</v>
      </c>
      <c r="AD731" s="38" t="s">
        <v>95</v>
      </c>
      <c r="AE731" s="280" t="s">
        <v>5869</v>
      </c>
      <c r="AF731" s="163"/>
      <c r="AG731" s="38" t="s">
        <v>98</v>
      </c>
      <c r="AH731" s="38" t="s">
        <v>99</v>
      </c>
      <c r="AI731" s="44" t="s">
        <v>100</v>
      </c>
      <c r="AJ731" s="44">
        <v>0.0</v>
      </c>
      <c r="AK731" s="163"/>
      <c r="AL731" s="46" t="s">
        <v>2635</v>
      </c>
      <c r="AM731" s="46" t="s">
        <v>103</v>
      </c>
      <c r="AN731" s="46" t="s">
        <v>104</v>
      </c>
      <c r="AO731" s="46" t="s">
        <v>105</v>
      </c>
      <c r="AP731" s="46" t="s">
        <v>106</v>
      </c>
      <c r="AQ731" s="163"/>
      <c r="AR731" s="163"/>
      <c r="AS731" s="46" t="s">
        <v>107</v>
      </c>
      <c r="AT731" s="46" t="s">
        <v>108</v>
      </c>
      <c r="AU731" s="46" t="s">
        <v>109</v>
      </c>
      <c r="AV731" s="46" t="s">
        <v>110</v>
      </c>
      <c r="AW731" s="46" t="s">
        <v>111</v>
      </c>
      <c r="AX731" s="48" t="s">
        <v>155</v>
      </c>
      <c r="AY731" s="49">
        <v>1520.0</v>
      </c>
      <c r="AZ731" s="49">
        <v>3000.0</v>
      </c>
      <c r="BA731" s="126">
        <f t="shared" si="138"/>
        <v>5418</v>
      </c>
      <c r="BB731" s="127">
        <v>50.0</v>
      </c>
      <c r="BC731" s="127">
        <v>80.0</v>
      </c>
      <c r="BD731" s="51">
        <v>0.2</v>
      </c>
      <c r="BE731" s="127">
        <f t="shared" si="113"/>
        <v>2954</v>
      </c>
      <c r="BF731" s="150"/>
      <c r="BG731" s="151">
        <f t="shared" si="114"/>
        <v>4748</v>
      </c>
      <c r="BH731" s="53">
        <f t="shared" si="52"/>
        <v>3268</v>
      </c>
      <c r="BI731" s="153">
        <f t="shared" si="115"/>
        <v>0.3214624238</v>
      </c>
      <c r="BJ731" s="47">
        <f t="shared" si="54"/>
        <v>0.2212593094</v>
      </c>
      <c r="BK731" s="55">
        <f t="shared" si="55"/>
        <v>0.19</v>
      </c>
      <c r="BL731" s="56">
        <f t="shared" si="56"/>
        <v>17167</v>
      </c>
      <c r="BM731" s="57">
        <f t="shared" si="57"/>
        <v>0.302067921</v>
      </c>
      <c r="BN731" s="46">
        <f t="shared" si="58"/>
        <v>96</v>
      </c>
      <c r="BO731" s="46">
        <v>25.0</v>
      </c>
      <c r="BP731" s="46">
        <v>7.0</v>
      </c>
      <c r="BQ731" s="47">
        <v>1.25</v>
      </c>
      <c r="BR731" s="46">
        <f t="shared" si="59"/>
        <v>862.5</v>
      </c>
      <c r="BS731" s="46">
        <f t="shared" si="60"/>
        <v>2137.5</v>
      </c>
      <c r="BT731" s="46" t="s">
        <v>3090</v>
      </c>
      <c r="BU731" s="296"/>
      <c r="BV731" s="315"/>
      <c r="BW731" s="315"/>
      <c r="BX731" s="163"/>
      <c r="BY731" s="315"/>
      <c r="BZ731" s="315"/>
      <c r="CA731" s="315"/>
      <c r="CB731" s="62"/>
      <c r="CC731" s="59"/>
    </row>
    <row r="732" ht="30.0" customHeight="1">
      <c r="A732" s="311" t="s">
        <v>5339</v>
      </c>
      <c r="B732" s="157" t="s">
        <v>5936</v>
      </c>
      <c r="C732" s="163"/>
      <c r="D732" s="29">
        <f t="shared" ref="D732:D743" si="139">IF(C732="",50,0)</f>
        <v>50</v>
      </c>
      <c r="E732" s="291" t="s">
        <v>5937</v>
      </c>
      <c r="F732" s="279" t="s">
        <v>5938</v>
      </c>
      <c r="G732" s="201" t="s">
        <v>5939</v>
      </c>
      <c r="H732" s="33">
        <v>520.0</v>
      </c>
      <c r="I732" s="34">
        <v>0.3</v>
      </c>
      <c r="J732" s="35">
        <f t="shared" si="112"/>
        <v>364</v>
      </c>
      <c r="K732" s="22" t="s">
        <v>5940</v>
      </c>
      <c r="L732" s="253" t="s">
        <v>4247</v>
      </c>
      <c r="M732" s="253" t="s">
        <v>4247</v>
      </c>
      <c r="N732" s="37" t="s">
        <v>5090</v>
      </c>
      <c r="O732" s="38">
        <v>85.0</v>
      </c>
      <c r="P732" s="38">
        <v>160.0</v>
      </c>
      <c r="Q732" s="38">
        <v>50.0</v>
      </c>
      <c r="R732" s="38">
        <v>160.0</v>
      </c>
      <c r="S732" s="280" t="s">
        <v>5941</v>
      </c>
      <c r="T732" s="280" t="s">
        <v>5942</v>
      </c>
      <c r="U732" s="37" t="s">
        <v>794</v>
      </c>
      <c r="V732" s="37" t="s">
        <v>795</v>
      </c>
      <c r="W732" s="38" t="s">
        <v>4250</v>
      </c>
      <c r="X732" s="37">
        <v>260.0</v>
      </c>
      <c r="Y732" s="40">
        <v>1.45</v>
      </c>
      <c r="Z732" s="38" t="s">
        <v>4283</v>
      </c>
      <c r="AA732" s="37" t="s">
        <v>590</v>
      </c>
      <c r="AB732" s="38" t="s">
        <v>93</v>
      </c>
      <c r="AC732" s="107" t="s">
        <v>5943</v>
      </c>
      <c r="AD732" s="38" t="s">
        <v>95</v>
      </c>
      <c r="AE732" s="37"/>
      <c r="AF732" s="163"/>
      <c r="AG732" s="38" t="s">
        <v>98</v>
      </c>
      <c r="AH732" s="38" t="s">
        <v>99</v>
      </c>
      <c r="AI732" s="44" t="s">
        <v>100</v>
      </c>
      <c r="AJ732" s="44">
        <v>0.0</v>
      </c>
      <c r="AK732" s="163"/>
      <c r="AL732" s="37" t="s">
        <v>2643</v>
      </c>
      <c r="AM732" s="46" t="s">
        <v>103</v>
      </c>
      <c r="AN732" s="46" t="s">
        <v>104</v>
      </c>
      <c r="AO732" s="46" t="s">
        <v>105</v>
      </c>
      <c r="AP732" s="46" t="s">
        <v>106</v>
      </c>
      <c r="AQ732" s="163"/>
      <c r="AR732" s="163"/>
      <c r="AS732" s="46" t="s">
        <v>107</v>
      </c>
      <c r="AT732" s="46" t="s">
        <v>108</v>
      </c>
      <c r="AU732" s="46" t="s">
        <v>109</v>
      </c>
      <c r="AV732" s="46" t="s">
        <v>110</v>
      </c>
      <c r="AW732" s="46" t="s">
        <v>111</v>
      </c>
      <c r="AX732" s="48" t="s">
        <v>155</v>
      </c>
      <c r="AY732" s="49">
        <v>77.0</v>
      </c>
      <c r="AZ732" s="49">
        <v>133.0</v>
      </c>
      <c r="BA732" s="322">
        <f>IFERROR(__xludf.DUMMYFUNCTION("IMPORTRANGE(""https://docs.google.com/spreadsheets/d/1K9FdSDDcIaIccULM3XeD8ehMwbjQB3kapl3RppOhYx4/edit#gid=373375712"",""TDSheet!R23"")"),54.0)</f>
        <v>54</v>
      </c>
      <c r="BB732" s="46">
        <v>10.0</v>
      </c>
      <c r="BC732" s="46">
        <v>10.0</v>
      </c>
      <c r="BD732" s="51">
        <v>0.2</v>
      </c>
      <c r="BE732" s="46">
        <f t="shared" si="113"/>
        <v>72.8</v>
      </c>
      <c r="BF732" s="52"/>
      <c r="BG732" s="53">
        <f t="shared" si="114"/>
        <v>140.2</v>
      </c>
      <c r="BH732" s="53">
        <f t="shared" si="52"/>
        <v>84.2</v>
      </c>
      <c r="BI732" s="47">
        <f t="shared" si="115"/>
        <v>0.3851648352</v>
      </c>
      <c r="BJ732" s="47">
        <f t="shared" si="54"/>
        <v>0.2313186813</v>
      </c>
      <c r="BK732" s="55">
        <f t="shared" si="55"/>
        <v>0.2</v>
      </c>
      <c r="BL732" s="56">
        <f t="shared" si="56"/>
        <v>417</v>
      </c>
      <c r="BM732" s="57">
        <f t="shared" si="57"/>
        <v>0.3035971223</v>
      </c>
      <c r="BN732" s="46">
        <f t="shared" si="58"/>
        <v>1.28</v>
      </c>
      <c r="BO732" s="46">
        <v>25.0</v>
      </c>
      <c r="BP732" s="46">
        <v>7.0</v>
      </c>
      <c r="BQ732" s="47">
        <v>1.25</v>
      </c>
      <c r="BR732" s="46">
        <f t="shared" si="59"/>
        <v>40</v>
      </c>
      <c r="BS732" s="46">
        <f t="shared" si="60"/>
        <v>93</v>
      </c>
      <c r="BT732" s="46" t="s">
        <v>4253</v>
      </c>
      <c r="BU732" s="124"/>
      <c r="BV732" s="125" t="str">
        <f>IFERROR(__xludf.DUMMYFUNCTION("IMPORTRANGE(""https://docs.google.com/spreadsheets/d/1K9FdSDDcIaIccULM3XeD8ehMwbjQB3kapl3RppOhYx4/edit?usp=sharing"",""B18"")"),"И-30 (И-31 Олдос) И-32")</f>
        <v>И-30 (И-31 Олдос) И-32</v>
      </c>
      <c r="BW732" s="59"/>
      <c r="BX732" s="60"/>
      <c r="BY732" s="61" t="str">
        <f>"https://getfile.dokpub.com/yandex/get/"&amp;S732&amp;"/1.jpg"&amp;", "&amp;"https://getfile.dokpub.com/yandex/get/"&amp;S732&amp;"/2.jpg"&amp;", "&amp;"https://getfile.dokpub.com/yandex/get/"&amp;S732&amp;"/3.jpg"&amp;", "&amp;"https://getfile.dokpub.com/yandex/get/"&amp;S732&amp;"/4.jpg"&amp;", "&amp;"https://getfile.dokpub.com/yandex/get/"&amp;S732&amp;"/5.jpg"</f>
        <v>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v>
      </c>
      <c r="BZ732" s="66" t="s">
        <v>4296</v>
      </c>
      <c r="CA732" s="59" t="s">
        <v>4295</v>
      </c>
      <c r="CB732" s="62"/>
      <c r="CC732" s="59"/>
    </row>
    <row r="733" ht="30.0" customHeight="1">
      <c r="A733" s="311" t="s">
        <v>5339</v>
      </c>
      <c r="B733" s="157" t="s">
        <v>5944</v>
      </c>
      <c r="C733" s="163"/>
      <c r="D733" s="29">
        <f t="shared" si="139"/>
        <v>50</v>
      </c>
      <c r="E733" s="291" t="s">
        <v>5945</v>
      </c>
      <c r="F733" s="279" t="s">
        <v>5946</v>
      </c>
      <c r="G733" s="201" t="s">
        <v>5947</v>
      </c>
      <c r="H733" s="33">
        <v>520.0</v>
      </c>
      <c r="I733" s="34">
        <v>0.3</v>
      </c>
      <c r="J733" s="35">
        <f t="shared" si="112"/>
        <v>364</v>
      </c>
      <c r="K733" s="22" t="s">
        <v>5948</v>
      </c>
      <c r="L733" s="253" t="s">
        <v>4247</v>
      </c>
      <c r="M733" s="253" t="s">
        <v>4247</v>
      </c>
      <c r="N733" s="37" t="s">
        <v>5090</v>
      </c>
      <c r="O733" s="38">
        <v>85.0</v>
      </c>
      <c r="P733" s="38">
        <v>160.0</v>
      </c>
      <c r="Q733" s="38">
        <v>50.0</v>
      </c>
      <c r="R733" s="38">
        <v>160.0</v>
      </c>
      <c r="S733" s="280" t="s">
        <v>5949</v>
      </c>
      <c r="T733" s="280" t="s">
        <v>5950</v>
      </c>
      <c r="U733" s="37" t="s">
        <v>587</v>
      </c>
      <c r="V733" s="37" t="s">
        <v>298</v>
      </c>
      <c r="W733" s="38" t="s">
        <v>4250</v>
      </c>
      <c r="X733" s="37">
        <v>260.0</v>
      </c>
      <c r="Y733" s="40">
        <v>1.45</v>
      </c>
      <c r="Z733" s="38" t="s">
        <v>4283</v>
      </c>
      <c r="AA733" s="37" t="s">
        <v>590</v>
      </c>
      <c r="AB733" s="38" t="s">
        <v>93</v>
      </c>
      <c r="AC733" s="107" t="str">
        <f t="shared" ref="AC733:AC736" si="140">"https://getfile.dokpub.com/yandex/get/"&amp;S733&amp;"/1.jpg"&amp;", "&amp;"https://getfile.dokpub.com/yandex/get/"&amp;S733&amp;"/2.jpg"&amp;", "&amp;"https://getfile.dokpub.com/yandex/get/"&amp;S733&amp;"/3.jpg"&amp;""</f>
        <v>https://getfile.dokpub.com/yandex/get/https://disk.yandex.ru/d/b9VEaxI8xtHOhA/1.jpg, https://getfile.dokpub.com/yandex/get/https://disk.yandex.ru/d/b9VEaxI8xtHOhA/2.jpg, https://getfile.dokpub.com/yandex/get/https://disk.yandex.ru/d/b9VEaxI8xtHOhA/3.jpg</v>
      </c>
      <c r="AD733" s="38" t="s">
        <v>95</v>
      </c>
      <c r="AE733" s="163"/>
      <c r="AF733" s="163"/>
      <c r="AG733" s="38" t="s">
        <v>98</v>
      </c>
      <c r="AH733" s="38" t="s">
        <v>99</v>
      </c>
      <c r="AI733" s="44" t="s">
        <v>100</v>
      </c>
      <c r="AJ733" s="44">
        <v>0.0</v>
      </c>
      <c r="AK733" s="163"/>
      <c r="AL733" s="37" t="s">
        <v>2643</v>
      </c>
      <c r="AM733" s="46" t="s">
        <v>103</v>
      </c>
      <c r="AN733" s="46" t="s">
        <v>104</v>
      </c>
      <c r="AO733" s="46" t="s">
        <v>105</v>
      </c>
      <c r="AP733" s="46" t="s">
        <v>106</v>
      </c>
      <c r="AQ733" s="163"/>
      <c r="AR733" s="163"/>
      <c r="AS733" s="46" t="s">
        <v>107</v>
      </c>
      <c r="AT733" s="46" t="s">
        <v>108</v>
      </c>
      <c r="AU733" s="46" t="s">
        <v>109</v>
      </c>
      <c r="AV733" s="46" t="s">
        <v>110</v>
      </c>
      <c r="AW733" s="46" t="s">
        <v>111</v>
      </c>
      <c r="AX733" s="48" t="s">
        <v>155</v>
      </c>
      <c r="AY733" s="49">
        <v>77.0</v>
      </c>
      <c r="AZ733" s="49">
        <v>133.0</v>
      </c>
      <c r="BA733" s="322">
        <f>IFERROR(__xludf.DUMMYFUNCTION("IMPORTRANGE(""https://docs.google.com/spreadsheets/d/1K9FdSDDcIaIccULM3XeD8ehMwbjQB3kapl3RppOhYx4/edit#gid=373375712"",""TDSheet!R24"")"),54.0)</f>
        <v>54</v>
      </c>
      <c r="BB733" s="46">
        <v>10.0</v>
      </c>
      <c r="BC733" s="46">
        <v>10.0</v>
      </c>
      <c r="BD733" s="51">
        <v>0.2</v>
      </c>
      <c r="BE733" s="46">
        <f t="shared" si="113"/>
        <v>72.8</v>
      </c>
      <c r="BF733" s="52"/>
      <c r="BG733" s="53">
        <f t="shared" si="114"/>
        <v>140.2</v>
      </c>
      <c r="BH733" s="53">
        <f t="shared" si="52"/>
        <v>84.2</v>
      </c>
      <c r="BI733" s="47">
        <f t="shared" si="115"/>
        <v>0.3851648352</v>
      </c>
      <c r="BJ733" s="47">
        <f t="shared" si="54"/>
        <v>0.2313186813</v>
      </c>
      <c r="BK733" s="55">
        <f t="shared" si="55"/>
        <v>0.2</v>
      </c>
      <c r="BL733" s="56">
        <f t="shared" si="56"/>
        <v>417</v>
      </c>
      <c r="BM733" s="57">
        <f t="shared" si="57"/>
        <v>0.3035971223</v>
      </c>
      <c r="BN733" s="46">
        <f t="shared" si="58"/>
        <v>1.28</v>
      </c>
      <c r="BO733" s="46">
        <v>25.0</v>
      </c>
      <c r="BP733" s="46">
        <v>7.0</v>
      </c>
      <c r="BQ733" s="47">
        <v>1.25</v>
      </c>
      <c r="BR733" s="46">
        <f t="shared" si="59"/>
        <v>40</v>
      </c>
      <c r="BS733" s="46">
        <f t="shared" si="60"/>
        <v>93</v>
      </c>
      <c r="BT733" s="46" t="s">
        <v>4253</v>
      </c>
      <c r="BU733" s="281"/>
      <c r="BV733" s="282"/>
      <c r="BW733" s="282"/>
      <c r="BX733" s="283"/>
      <c r="BY733" s="282"/>
      <c r="BZ733" s="282"/>
      <c r="CA733" s="282"/>
      <c r="CB733" s="62"/>
      <c r="CC733" s="59"/>
    </row>
    <row r="734" ht="30.0" customHeight="1">
      <c r="A734" s="311" t="s">
        <v>5339</v>
      </c>
      <c r="B734" s="157" t="s">
        <v>5951</v>
      </c>
      <c r="C734" s="163"/>
      <c r="D734" s="29">
        <f t="shared" si="139"/>
        <v>50</v>
      </c>
      <c r="E734" s="291" t="s">
        <v>5952</v>
      </c>
      <c r="F734" s="279" t="s">
        <v>5953</v>
      </c>
      <c r="G734" s="201" t="s">
        <v>5954</v>
      </c>
      <c r="H734" s="33">
        <v>530.0</v>
      </c>
      <c r="I734" s="34">
        <v>0.3</v>
      </c>
      <c r="J734" s="35">
        <f t="shared" si="112"/>
        <v>371</v>
      </c>
      <c r="K734" s="22" t="s">
        <v>5955</v>
      </c>
      <c r="L734" s="253" t="s">
        <v>4247</v>
      </c>
      <c r="M734" s="253" t="s">
        <v>4247</v>
      </c>
      <c r="N734" s="37" t="s">
        <v>5090</v>
      </c>
      <c r="O734" s="38">
        <v>85.0</v>
      </c>
      <c r="P734" s="38">
        <v>160.0</v>
      </c>
      <c r="Q734" s="38">
        <v>50.0</v>
      </c>
      <c r="R734" s="38">
        <v>160.0</v>
      </c>
      <c r="S734" s="280" t="s">
        <v>5956</v>
      </c>
      <c r="T734" s="280" t="s">
        <v>5957</v>
      </c>
      <c r="U734" s="37" t="s">
        <v>691</v>
      </c>
      <c r="V734" s="37" t="s">
        <v>3506</v>
      </c>
      <c r="W734" s="38" t="s">
        <v>4250</v>
      </c>
      <c r="X734" s="37">
        <v>260.0</v>
      </c>
      <c r="Y734" s="40">
        <v>1.45</v>
      </c>
      <c r="Z734" s="38" t="s">
        <v>4283</v>
      </c>
      <c r="AA734" s="37" t="s">
        <v>590</v>
      </c>
      <c r="AB734" s="38" t="s">
        <v>93</v>
      </c>
      <c r="AC734" s="107" t="str">
        <f t="shared" si="140"/>
        <v>https://getfile.dokpub.com/yandex/get/https://disk.yandex.ru/d/PPXsojINRnwQZA/1.jpg, https://getfile.dokpub.com/yandex/get/https://disk.yandex.ru/d/PPXsojINRnwQZA/2.jpg, https://getfile.dokpub.com/yandex/get/https://disk.yandex.ru/d/PPXsojINRnwQZA/3.jpg</v>
      </c>
      <c r="AD734" s="38" t="s">
        <v>95</v>
      </c>
      <c r="AE734" s="163"/>
      <c r="AF734" s="163"/>
      <c r="AG734" s="38" t="s">
        <v>98</v>
      </c>
      <c r="AH734" s="38" t="s">
        <v>99</v>
      </c>
      <c r="AI734" s="44" t="s">
        <v>100</v>
      </c>
      <c r="AJ734" s="44">
        <v>0.0</v>
      </c>
      <c r="AK734" s="163"/>
      <c r="AL734" s="37" t="s">
        <v>2643</v>
      </c>
      <c r="AM734" s="46" t="s">
        <v>103</v>
      </c>
      <c r="AN734" s="46" t="s">
        <v>104</v>
      </c>
      <c r="AO734" s="46" t="s">
        <v>105</v>
      </c>
      <c r="AP734" s="46" t="s">
        <v>106</v>
      </c>
      <c r="AQ734" s="163"/>
      <c r="AR734" s="163"/>
      <c r="AS734" s="46" t="s">
        <v>107</v>
      </c>
      <c r="AT734" s="46" t="s">
        <v>108</v>
      </c>
      <c r="AU734" s="46" t="s">
        <v>109</v>
      </c>
      <c r="AV734" s="46" t="s">
        <v>110</v>
      </c>
      <c r="AW734" s="46" t="s">
        <v>111</v>
      </c>
      <c r="AX734" s="48" t="s">
        <v>155</v>
      </c>
      <c r="AY734" s="49">
        <v>77.0</v>
      </c>
      <c r="AZ734" s="49">
        <v>133.0</v>
      </c>
      <c r="BA734" s="322">
        <f>IFERROR(__xludf.DUMMYFUNCTION("IMPORTRANGE(""https://docs.google.com/spreadsheets/d/1K9FdSDDcIaIccULM3XeD8ehMwbjQB3kapl3RppOhYx4/edit#gid=373375712"",""TDSheet!R14"")"),51.839999999999996)</f>
        <v>51.84</v>
      </c>
      <c r="BB734" s="46">
        <v>10.0</v>
      </c>
      <c r="BC734" s="46">
        <v>10.0</v>
      </c>
      <c r="BD734" s="51">
        <v>0.2</v>
      </c>
      <c r="BE734" s="46">
        <f t="shared" si="113"/>
        <v>74.2</v>
      </c>
      <c r="BF734" s="52"/>
      <c r="BG734" s="53">
        <f t="shared" si="114"/>
        <v>147.96</v>
      </c>
      <c r="BH734" s="53">
        <f t="shared" si="52"/>
        <v>91.96</v>
      </c>
      <c r="BI734" s="47">
        <f t="shared" si="115"/>
        <v>0.3988140162</v>
      </c>
      <c r="BJ734" s="47">
        <f t="shared" si="54"/>
        <v>0.2478706199</v>
      </c>
      <c r="BK734" s="55">
        <f t="shared" si="55"/>
        <v>0.22</v>
      </c>
      <c r="BL734" s="56">
        <f t="shared" si="56"/>
        <v>416</v>
      </c>
      <c r="BM734" s="57">
        <f t="shared" si="57"/>
        <v>0.3075961538</v>
      </c>
      <c r="BN734" s="46">
        <f t="shared" si="58"/>
        <v>1.28</v>
      </c>
      <c r="BO734" s="46">
        <v>25.0</v>
      </c>
      <c r="BP734" s="46">
        <v>7.0</v>
      </c>
      <c r="BQ734" s="47">
        <v>1.25</v>
      </c>
      <c r="BR734" s="46">
        <f t="shared" si="59"/>
        <v>40</v>
      </c>
      <c r="BS734" s="46">
        <f t="shared" si="60"/>
        <v>93</v>
      </c>
      <c r="BT734" s="46" t="s">
        <v>4253</v>
      </c>
      <c r="BU734" s="281"/>
      <c r="BV734" s="282"/>
      <c r="BW734" s="282"/>
      <c r="BX734" s="283"/>
      <c r="BY734" s="282"/>
      <c r="BZ734" s="282"/>
      <c r="CA734" s="282"/>
      <c r="CB734" s="62"/>
      <c r="CC734" s="59"/>
    </row>
    <row r="735" ht="30.0" customHeight="1">
      <c r="A735" s="311" t="s">
        <v>5339</v>
      </c>
      <c r="B735" s="157" t="s">
        <v>5958</v>
      </c>
      <c r="C735" s="163"/>
      <c r="D735" s="29">
        <f t="shared" si="139"/>
        <v>50</v>
      </c>
      <c r="E735" s="291" t="s">
        <v>5959</v>
      </c>
      <c r="F735" s="279" t="s">
        <v>5960</v>
      </c>
      <c r="G735" s="201" t="s">
        <v>5961</v>
      </c>
      <c r="H735" s="33">
        <v>510.0</v>
      </c>
      <c r="I735" s="34">
        <v>0.3</v>
      </c>
      <c r="J735" s="35">
        <f t="shared" si="112"/>
        <v>357</v>
      </c>
      <c r="K735" s="22" t="s">
        <v>5962</v>
      </c>
      <c r="L735" s="253" t="s">
        <v>4247</v>
      </c>
      <c r="M735" s="253" t="s">
        <v>4247</v>
      </c>
      <c r="N735" s="37" t="s">
        <v>5090</v>
      </c>
      <c r="O735" s="38">
        <v>85.0</v>
      </c>
      <c r="P735" s="38">
        <v>160.0</v>
      </c>
      <c r="Q735" s="38">
        <v>50.0</v>
      </c>
      <c r="R735" s="38">
        <v>160.0</v>
      </c>
      <c r="S735" s="280" t="s">
        <v>5963</v>
      </c>
      <c r="T735" s="280" t="s">
        <v>5964</v>
      </c>
      <c r="U735" s="37" t="s">
        <v>4162</v>
      </c>
      <c r="V735" s="37" t="s">
        <v>1938</v>
      </c>
      <c r="W735" s="38" t="s">
        <v>4250</v>
      </c>
      <c r="X735" s="37">
        <v>260.0</v>
      </c>
      <c r="Y735" s="40">
        <v>1.45</v>
      </c>
      <c r="Z735" s="38" t="s">
        <v>4283</v>
      </c>
      <c r="AA735" s="37" t="s">
        <v>590</v>
      </c>
      <c r="AB735" s="38" t="s">
        <v>93</v>
      </c>
      <c r="AC735" s="107" t="str">
        <f t="shared" si="140"/>
        <v>https://getfile.dokpub.com/yandex/get/https://disk.yandex.ru/d/nH8YFth4VYjNyw/1.jpg, https://getfile.dokpub.com/yandex/get/https://disk.yandex.ru/d/nH8YFth4VYjNyw/2.jpg, https://getfile.dokpub.com/yandex/get/https://disk.yandex.ru/d/nH8YFth4VYjNyw/3.jpg</v>
      </c>
      <c r="AD735" s="38" t="s">
        <v>95</v>
      </c>
      <c r="AE735" s="163"/>
      <c r="AF735" s="163"/>
      <c r="AG735" s="38" t="s">
        <v>98</v>
      </c>
      <c r="AH735" s="38" t="s">
        <v>99</v>
      </c>
      <c r="AI735" s="44" t="s">
        <v>100</v>
      </c>
      <c r="AJ735" s="44">
        <v>0.0</v>
      </c>
      <c r="AK735" s="163"/>
      <c r="AL735" s="37" t="s">
        <v>2643</v>
      </c>
      <c r="AM735" s="46" t="s">
        <v>103</v>
      </c>
      <c r="AN735" s="46" t="s">
        <v>104</v>
      </c>
      <c r="AO735" s="46" t="s">
        <v>105</v>
      </c>
      <c r="AP735" s="46" t="s">
        <v>106</v>
      </c>
      <c r="AQ735" s="163"/>
      <c r="AR735" s="163"/>
      <c r="AS735" s="46" t="s">
        <v>107</v>
      </c>
      <c r="AT735" s="46" t="s">
        <v>108</v>
      </c>
      <c r="AU735" s="46" t="s">
        <v>109</v>
      </c>
      <c r="AV735" s="46" t="s">
        <v>110</v>
      </c>
      <c r="AW735" s="46" t="s">
        <v>111</v>
      </c>
      <c r="AX735" s="48" t="s">
        <v>155</v>
      </c>
      <c r="AY735" s="49">
        <v>77.0</v>
      </c>
      <c r="AZ735" s="49">
        <v>133.0</v>
      </c>
      <c r="BA735" s="322">
        <f>IFERROR(__xludf.DUMMYFUNCTION("IMPORTRANGE(""https://docs.google.com/spreadsheets/d/1K9FdSDDcIaIccULM3XeD8ehMwbjQB3kapl3RppOhYx4/edit#gid=373375712"",""TDSheet!R80"")"),43.199999999999996)</f>
        <v>43.2</v>
      </c>
      <c r="BB735" s="46">
        <v>10.0</v>
      </c>
      <c r="BC735" s="46">
        <v>10.0</v>
      </c>
      <c r="BD735" s="51">
        <v>0.2</v>
      </c>
      <c r="BE735" s="46">
        <f t="shared" si="113"/>
        <v>71.4</v>
      </c>
      <c r="BF735" s="52"/>
      <c r="BG735" s="53">
        <f t="shared" si="114"/>
        <v>145.4</v>
      </c>
      <c r="BH735" s="53">
        <f t="shared" si="52"/>
        <v>89.4</v>
      </c>
      <c r="BI735" s="47">
        <f t="shared" si="115"/>
        <v>0.4072829132</v>
      </c>
      <c r="BJ735" s="47">
        <f t="shared" si="54"/>
        <v>0.2504201681</v>
      </c>
      <c r="BK735" s="55">
        <f t="shared" si="55"/>
        <v>0.22</v>
      </c>
      <c r="BL735" s="56">
        <f t="shared" si="56"/>
        <v>399</v>
      </c>
      <c r="BM735" s="57">
        <f t="shared" si="57"/>
        <v>0.3082706767</v>
      </c>
      <c r="BN735" s="46">
        <f t="shared" si="58"/>
        <v>1.28</v>
      </c>
      <c r="BO735" s="46">
        <v>25.0</v>
      </c>
      <c r="BP735" s="46">
        <v>7.0</v>
      </c>
      <c r="BQ735" s="47">
        <v>1.25</v>
      </c>
      <c r="BR735" s="46">
        <f t="shared" si="59"/>
        <v>40</v>
      </c>
      <c r="BS735" s="46">
        <f t="shared" si="60"/>
        <v>93</v>
      </c>
      <c r="BT735" s="46" t="s">
        <v>4253</v>
      </c>
      <c r="BU735" s="281"/>
      <c r="BV735" s="282"/>
      <c r="BW735" s="282"/>
      <c r="BX735" s="283"/>
      <c r="BY735" s="282"/>
      <c r="BZ735" s="282"/>
      <c r="CA735" s="282"/>
      <c r="CB735" s="62"/>
      <c r="CC735" s="59"/>
    </row>
    <row r="736" ht="30.0" customHeight="1">
      <c r="A736" s="311" t="s">
        <v>5339</v>
      </c>
      <c r="B736" s="286" t="s">
        <v>5965</v>
      </c>
      <c r="C736" s="163"/>
      <c r="D736" s="29">
        <f t="shared" si="139"/>
        <v>50</v>
      </c>
      <c r="E736" s="291" t="s">
        <v>5966</v>
      </c>
      <c r="F736" s="279" t="s">
        <v>5967</v>
      </c>
      <c r="G736" s="323" t="s">
        <v>5968</v>
      </c>
      <c r="H736" s="33">
        <v>645.0</v>
      </c>
      <c r="I736" s="34">
        <v>0.3</v>
      </c>
      <c r="J736" s="35">
        <f t="shared" si="112"/>
        <v>452</v>
      </c>
      <c r="K736" s="22" t="s">
        <v>5969</v>
      </c>
      <c r="L736" s="253" t="s">
        <v>4247</v>
      </c>
      <c r="M736" s="253" t="s">
        <v>4247</v>
      </c>
      <c r="N736" s="37" t="s">
        <v>5090</v>
      </c>
      <c r="O736" s="38">
        <v>100.0</v>
      </c>
      <c r="P736" s="38">
        <v>160.0</v>
      </c>
      <c r="Q736" s="38">
        <v>50.0</v>
      </c>
      <c r="R736" s="38">
        <v>160.0</v>
      </c>
      <c r="S736" s="280" t="s">
        <v>5970</v>
      </c>
      <c r="T736" s="280" t="s">
        <v>5971</v>
      </c>
      <c r="U736" s="37" t="s">
        <v>3098</v>
      </c>
      <c r="V736" s="37" t="s">
        <v>1938</v>
      </c>
      <c r="W736" s="38" t="s">
        <v>4250</v>
      </c>
      <c r="X736" s="37">
        <v>405.0</v>
      </c>
      <c r="Y736" s="40">
        <v>1.45</v>
      </c>
      <c r="Z736" s="38" t="s">
        <v>4283</v>
      </c>
      <c r="AA736" s="37" t="s">
        <v>92</v>
      </c>
      <c r="AB736" s="38" t="s">
        <v>93</v>
      </c>
      <c r="AC736" s="107" t="str">
        <f t="shared" si="140"/>
        <v>https://getfile.dokpub.com/yandex/get/https://disk.yandex.ru/d/H88AxSzlhyeFQA/1.jpg, https://getfile.dokpub.com/yandex/get/https://disk.yandex.ru/d/H88AxSzlhyeFQA/2.jpg, https://getfile.dokpub.com/yandex/get/https://disk.yandex.ru/d/H88AxSzlhyeFQA/3.jpg</v>
      </c>
      <c r="AD736" s="38" t="s">
        <v>95</v>
      </c>
      <c r="AE736" s="163"/>
      <c r="AF736" s="163"/>
      <c r="AG736" s="38" t="s">
        <v>98</v>
      </c>
      <c r="AH736" s="38" t="s">
        <v>99</v>
      </c>
      <c r="AI736" s="44" t="s">
        <v>100</v>
      </c>
      <c r="AJ736" s="44">
        <v>0.0</v>
      </c>
      <c r="AK736" s="163"/>
      <c r="AL736" s="37" t="s">
        <v>2643</v>
      </c>
      <c r="AM736" s="46" t="s">
        <v>103</v>
      </c>
      <c r="AN736" s="46" t="s">
        <v>104</v>
      </c>
      <c r="AO736" s="46" t="s">
        <v>105</v>
      </c>
      <c r="AP736" s="46" t="s">
        <v>106</v>
      </c>
      <c r="AQ736" s="163"/>
      <c r="AR736" s="163"/>
      <c r="AS736" s="46" t="s">
        <v>107</v>
      </c>
      <c r="AT736" s="46" t="s">
        <v>108</v>
      </c>
      <c r="AU736" s="46" t="s">
        <v>109</v>
      </c>
      <c r="AV736" s="46" t="s">
        <v>110</v>
      </c>
      <c r="AW736" s="46" t="s">
        <v>111</v>
      </c>
      <c r="AX736" s="48" t="s">
        <v>155</v>
      </c>
      <c r="AY736" s="49">
        <v>77.0</v>
      </c>
      <c r="AZ736" s="49">
        <v>133.0</v>
      </c>
      <c r="BA736" s="322">
        <f>IFERROR(__xludf.DUMMYFUNCTION("IMPORTRANGE(""https://docs.google.com/spreadsheets/d/1K9FdSDDcIaIccULM3XeD8ehMwbjQB3kapl3RppOhYx4/edit#gid=373375712"",""TDSheet!R32"")"),93.6)</f>
        <v>93.6</v>
      </c>
      <c r="BB736" s="46">
        <v>10.0</v>
      </c>
      <c r="BC736" s="46">
        <v>10.0</v>
      </c>
      <c r="BD736" s="51">
        <v>0.2</v>
      </c>
      <c r="BE736" s="46">
        <f t="shared" si="113"/>
        <v>90.4</v>
      </c>
      <c r="BF736" s="52"/>
      <c r="BG736" s="53">
        <f t="shared" si="114"/>
        <v>171</v>
      </c>
      <c r="BH736" s="53">
        <f t="shared" si="52"/>
        <v>115</v>
      </c>
      <c r="BI736" s="47">
        <f t="shared" si="115"/>
        <v>0.3783185841</v>
      </c>
      <c r="BJ736" s="47">
        <f t="shared" si="54"/>
        <v>0.2544247788</v>
      </c>
      <c r="BK736" s="55">
        <f t="shared" si="55"/>
        <v>0.23</v>
      </c>
      <c r="BL736" s="56">
        <f t="shared" si="56"/>
        <v>502</v>
      </c>
      <c r="BM736" s="57">
        <f t="shared" si="57"/>
        <v>0.3087649402</v>
      </c>
      <c r="BN736" s="46">
        <f t="shared" si="58"/>
        <v>1.28</v>
      </c>
      <c r="BO736" s="46">
        <v>25.0</v>
      </c>
      <c r="BP736" s="46">
        <v>7.0</v>
      </c>
      <c r="BQ736" s="47">
        <v>1.25</v>
      </c>
      <c r="BR736" s="46">
        <f t="shared" si="59"/>
        <v>40</v>
      </c>
      <c r="BS736" s="46">
        <f t="shared" si="60"/>
        <v>93</v>
      </c>
      <c r="BT736" s="46" t="s">
        <v>4253</v>
      </c>
      <c r="BU736" s="281"/>
      <c r="BV736" s="282"/>
      <c r="BW736" s="282"/>
      <c r="BX736" s="283"/>
      <c r="BY736" s="282"/>
      <c r="BZ736" s="282"/>
      <c r="CA736" s="282"/>
      <c r="CB736" s="62"/>
      <c r="CC736" s="59"/>
    </row>
    <row r="737" ht="30.0" customHeight="1">
      <c r="A737" s="311" t="s">
        <v>5339</v>
      </c>
      <c r="B737" s="157" t="s">
        <v>5972</v>
      </c>
      <c r="C737" s="286"/>
      <c r="D737" s="29">
        <f t="shared" si="139"/>
        <v>50</v>
      </c>
      <c r="E737" s="291" t="s">
        <v>5973</v>
      </c>
      <c r="F737" s="37" t="s">
        <v>5974</v>
      </c>
      <c r="G737" s="201" t="s">
        <v>5975</v>
      </c>
      <c r="H737" s="33">
        <v>540.0</v>
      </c>
      <c r="I737" s="34">
        <v>0.3</v>
      </c>
      <c r="J737" s="35">
        <f t="shared" si="112"/>
        <v>378</v>
      </c>
      <c r="K737" s="22" t="s">
        <v>5976</v>
      </c>
      <c r="L737" s="253" t="s">
        <v>4247</v>
      </c>
      <c r="M737" s="253" t="s">
        <v>4247</v>
      </c>
      <c r="N737" s="37" t="s">
        <v>5090</v>
      </c>
      <c r="O737" s="38">
        <v>85.0</v>
      </c>
      <c r="P737" s="38">
        <v>160.0</v>
      </c>
      <c r="Q737" s="38">
        <v>50.0</v>
      </c>
      <c r="R737" s="38">
        <v>160.0</v>
      </c>
      <c r="S737" s="241" t="s">
        <v>5977</v>
      </c>
      <c r="T737" s="280" t="s">
        <v>5978</v>
      </c>
      <c r="U737" s="37" t="s">
        <v>1027</v>
      </c>
      <c r="V737" s="37" t="s">
        <v>298</v>
      </c>
      <c r="W737" s="38" t="s">
        <v>4250</v>
      </c>
      <c r="X737" s="37">
        <v>260.0</v>
      </c>
      <c r="Y737" s="40">
        <v>1.45</v>
      </c>
      <c r="Z737" s="38" t="s">
        <v>4283</v>
      </c>
      <c r="AA737" s="37" t="s">
        <v>590</v>
      </c>
      <c r="AB737" s="38" t="s">
        <v>93</v>
      </c>
      <c r="AC737" s="107" t="s">
        <v>5979</v>
      </c>
      <c r="AD737" s="38" t="s">
        <v>95</v>
      </c>
      <c r="AE737" s="163"/>
      <c r="AF737" s="163"/>
      <c r="AG737" s="38" t="s">
        <v>98</v>
      </c>
      <c r="AH737" s="38" t="s">
        <v>99</v>
      </c>
      <c r="AI737" s="44" t="s">
        <v>100</v>
      </c>
      <c r="AJ737" s="44">
        <v>0.0</v>
      </c>
      <c r="AK737" s="163"/>
      <c r="AL737" s="37" t="s">
        <v>2643</v>
      </c>
      <c r="AM737" s="46" t="s">
        <v>103</v>
      </c>
      <c r="AN737" s="46" t="s">
        <v>104</v>
      </c>
      <c r="AO737" s="46" t="s">
        <v>105</v>
      </c>
      <c r="AP737" s="46" t="s">
        <v>106</v>
      </c>
      <c r="AQ737" s="163"/>
      <c r="AR737" s="163"/>
      <c r="AS737" s="46" t="s">
        <v>107</v>
      </c>
      <c r="AT737" s="46" t="s">
        <v>108</v>
      </c>
      <c r="AU737" s="46" t="s">
        <v>109</v>
      </c>
      <c r="AV737" s="46" t="s">
        <v>110</v>
      </c>
      <c r="AW737" s="46" t="s">
        <v>111</v>
      </c>
      <c r="AX737" s="48" t="s">
        <v>155</v>
      </c>
      <c r="AY737" s="49">
        <v>77.0</v>
      </c>
      <c r="AZ737" s="49">
        <v>133.0</v>
      </c>
      <c r="BA737" s="322">
        <f>IFERROR(__xludf.DUMMYFUNCTION("IMPORTRANGE(""https://docs.google.com/spreadsheets/d/1K9FdSDDcIaIccULM3XeD8ehMwbjQB3kapl3RppOhYx4/edit#gid=373375712"",""TDSheet!R17"")"),54.0)</f>
        <v>54</v>
      </c>
      <c r="BB737" s="46">
        <v>10.0</v>
      </c>
      <c r="BC737" s="46">
        <v>10.0</v>
      </c>
      <c r="BD737" s="51">
        <v>0.2</v>
      </c>
      <c r="BE737" s="46">
        <f t="shared" si="113"/>
        <v>75.6</v>
      </c>
      <c r="BF737" s="52"/>
      <c r="BG737" s="53">
        <f t="shared" si="114"/>
        <v>151.4</v>
      </c>
      <c r="BH737" s="53">
        <f t="shared" si="52"/>
        <v>95.4</v>
      </c>
      <c r="BI737" s="47">
        <f t="shared" si="115"/>
        <v>0.4005291005</v>
      </c>
      <c r="BJ737" s="47">
        <f t="shared" si="54"/>
        <v>0.2523809524</v>
      </c>
      <c r="BK737" s="55">
        <f t="shared" si="55"/>
        <v>0.23</v>
      </c>
      <c r="BL737" s="56">
        <f t="shared" si="56"/>
        <v>421</v>
      </c>
      <c r="BM737" s="57">
        <f t="shared" si="57"/>
        <v>0.3083135392</v>
      </c>
      <c r="BN737" s="46">
        <f t="shared" si="58"/>
        <v>1.28</v>
      </c>
      <c r="BO737" s="46">
        <v>25.0</v>
      </c>
      <c r="BP737" s="46">
        <v>7.0</v>
      </c>
      <c r="BQ737" s="47">
        <v>1.25</v>
      </c>
      <c r="BR737" s="46">
        <f t="shared" si="59"/>
        <v>40</v>
      </c>
      <c r="BS737" s="46">
        <f t="shared" si="60"/>
        <v>93</v>
      </c>
      <c r="BT737" s="46" t="s">
        <v>4253</v>
      </c>
      <c r="BU737" s="281"/>
      <c r="BV737" s="282"/>
      <c r="BW737" s="282"/>
      <c r="BX737" s="283"/>
      <c r="BY737" s="282"/>
      <c r="BZ737" s="282"/>
      <c r="CA737" s="282"/>
      <c r="CB737" s="62"/>
      <c r="CC737" s="59"/>
    </row>
    <row r="738" ht="30.0" customHeight="1">
      <c r="A738" s="311" t="s">
        <v>5339</v>
      </c>
      <c r="B738" s="136" t="s">
        <v>5980</v>
      </c>
      <c r="C738" s="163"/>
      <c r="D738" s="29">
        <f t="shared" si="139"/>
        <v>50</v>
      </c>
      <c r="E738" s="291" t="s">
        <v>5981</v>
      </c>
      <c r="F738" s="279" t="s">
        <v>5982</v>
      </c>
      <c r="G738" s="201" t="s">
        <v>5983</v>
      </c>
      <c r="H738" s="33">
        <v>630.0</v>
      </c>
      <c r="I738" s="34">
        <v>0.3</v>
      </c>
      <c r="J738" s="35">
        <f t="shared" si="112"/>
        <v>441</v>
      </c>
      <c r="K738" s="22" t="s">
        <v>5984</v>
      </c>
      <c r="L738" s="253" t="s">
        <v>4247</v>
      </c>
      <c r="M738" s="253" t="s">
        <v>4247</v>
      </c>
      <c r="N738" s="37" t="s">
        <v>5090</v>
      </c>
      <c r="O738" s="38">
        <v>100.0</v>
      </c>
      <c r="P738" s="38">
        <v>160.0</v>
      </c>
      <c r="Q738" s="38">
        <v>50.0</v>
      </c>
      <c r="R738" s="38">
        <v>160.0</v>
      </c>
      <c r="S738" s="241" t="s">
        <v>5985</v>
      </c>
      <c r="T738" s="280" t="s">
        <v>5986</v>
      </c>
      <c r="U738" s="37" t="s">
        <v>3697</v>
      </c>
      <c r="V738" s="37" t="s">
        <v>89</v>
      </c>
      <c r="W738" s="38" t="s">
        <v>4250</v>
      </c>
      <c r="X738" s="37">
        <v>405.0</v>
      </c>
      <c r="Y738" s="40">
        <v>1.45</v>
      </c>
      <c r="Z738" s="38" t="s">
        <v>4283</v>
      </c>
      <c r="AA738" s="37" t="s">
        <v>92</v>
      </c>
      <c r="AB738" s="38" t="s">
        <v>93</v>
      </c>
      <c r="AC738" s="107" t="s">
        <v>5987</v>
      </c>
      <c r="AD738" s="38" t="s">
        <v>95</v>
      </c>
      <c r="AE738" s="163"/>
      <c r="AF738" s="163"/>
      <c r="AG738" s="38" t="s">
        <v>98</v>
      </c>
      <c r="AH738" s="38" t="s">
        <v>99</v>
      </c>
      <c r="AI738" s="44" t="s">
        <v>100</v>
      </c>
      <c r="AJ738" s="44">
        <v>0.0</v>
      </c>
      <c r="AK738" s="163"/>
      <c r="AL738" s="37" t="s">
        <v>2643</v>
      </c>
      <c r="AM738" s="46" t="s">
        <v>103</v>
      </c>
      <c r="AN738" s="46" t="s">
        <v>104</v>
      </c>
      <c r="AO738" s="46" t="s">
        <v>105</v>
      </c>
      <c r="AP738" s="46" t="s">
        <v>106</v>
      </c>
      <c r="AQ738" s="163"/>
      <c r="AR738" s="163"/>
      <c r="AS738" s="46" t="s">
        <v>107</v>
      </c>
      <c r="AT738" s="46" t="s">
        <v>108</v>
      </c>
      <c r="AU738" s="46" t="s">
        <v>109</v>
      </c>
      <c r="AV738" s="46" t="s">
        <v>110</v>
      </c>
      <c r="AW738" s="46" t="s">
        <v>111</v>
      </c>
      <c r="AX738" s="48" t="s">
        <v>155</v>
      </c>
      <c r="AY738" s="49">
        <v>77.0</v>
      </c>
      <c r="AZ738" s="49">
        <v>133.0</v>
      </c>
      <c r="BA738" s="322">
        <f>IFERROR(__xludf.DUMMYFUNCTION("IMPORTRANGE(""https://docs.google.com/spreadsheets/d/1K9FdSDDcIaIccULM3XeD8ehMwbjQB3kapl3RppOhYx4/edit#gid=373375712"",""TDSheet!R33"")"),90.72)</f>
        <v>90.72</v>
      </c>
      <c r="BB738" s="46">
        <v>10.0</v>
      </c>
      <c r="BC738" s="46">
        <v>10.0</v>
      </c>
      <c r="BD738" s="51">
        <v>0.2</v>
      </c>
      <c r="BE738" s="46">
        <f t="shared" si="113"/>
        <v>88.2</v>
      </c>
      <c r="BF738" s="52"/>
      <c r="BG738" s="53">
        <f t="shared" si="114"/>
        <v>165.08</v>
      </c>
      <c r="BH738" s="53">
        <f t="shared" si="52"/>
        <v>109.08</v>
      </c>
      <c r="BI738" s="47">
        <f t="shared" si="115"/>
        <v>0.3743310658</v>
      </c>
      <c r="BJ738" s="47">
        <f t="shared" si="54"/>
        <v>0.2473469388</v>
      </c>
      <c r="BK738" s="55">
        <f t="shared" si="55"/>
        <v>0.22</v>
      </c>
      <c r="BL738" s="56">
        <f t="shared" si="56"/>
        <v>495</v>
      </c>
      <c r="BM738" s="57">
        <f t="shared" si="57"/>
        <v>0.3076363636</v>
      </c>
      <c r="BN738" s="46">
        <f t="shared" si="58"/>
        <v>1.28</v>
      </c>
      <c r="BO738" s="46">
        <v>25.0</v>
      </c>
      <c r="BP738" s="46">
        <v>7.0</v>
      </c>
      <c r="BQ738" s="47">
        <v>1.25</v>
      </c>
      <c r="BR738" s="46">
        <f t="shared" si="59"/>
        <v>40</v>
      </c>
      <c r="BS738" s="46">
        <f t="shared" si="60"/>
        <v>93</v>
      </c>
      <c r="BT738" s="46" t="s">
        <v>4253</v>
      </c>
      <c r="BU738" s="281"/>
      <c r="BV738" s="282"/>
      <c r="BW738" s="282"/>
      <c r="BX738" s="283"/>
      <c r="BY738" s="282"/>
      <c r="BZ738" s="282"/>
      <c r="CA738" s="282"/>
      <c r="CB738" s="62"/>
      <c r="CC738" s="59"/>
    </row>
    <row r="739" ht="30.0" customHeight="1">
      <c r="A739" s="311" t="s">
        <v>5988</v>
      </c>
      <c r="B739" s="157" t="s">
        <v>5989</v>
      </c>
      <c r="C739" s="163"/>
      <c r="D739" s="29">
        <f t="shared" si="139"/>
        <v>50</v>
      </c>
      <c r="E739" s="291" t="s">
        <v>5990</v>
      </c>
      <c r="F739" s="279" t="s">
        <v>5991</v>
      </c>
      <c r="G739" s="201" t="s">
        <v>5992</v>
      </c>
      <c r="H739" s="33">
        <v>520.0</v>
      </c>
      <c r="I739" s="34">
        <v>0.3</v>
      </c>
      <c r="J739" s="35">
        <f t="shared" si="112"/>
        <v>364</v>
      </c>
      <c r="K739" s="22" t="s">
        <v>5993</v>
      </c>
      <c r="L739" s="253" t="s">
        <v>4247</v>
      </c>
      <c r="M739" s="253" t="s">
        <v>4247</v>
      </c>
      <c r="N739" s="37" t="s">
        <v>5090</v>
      </c>
      <c r="O739" s="38">
        <v>85.0</v>
      </c>
      <c r="P739" s="38">
        <v>160.0</v>
      </c>
      <c r="Q739" s="38">
        <v>50.0</v>
      </c>
      <c r="R739" s="38">
        <v>160.0</v>
      </c>
      <c r="S739" s="280" t="s">
        <v>5994</v>
      </c>
      <c r="T739" s="280" t="s">
        <v>5995</v>
      </c>
      <c r="U739" s="37" t="s">
        <v>5996</v>
      </c>
      <c r="V739" s="37" t="s">
        <v>392</v>
      </c>
      <c r="W739" s="38" t="s">
        <v>4250</v>
      </c>
      <c r="X739" s="37">
        <v>260.0</v>
      </c>
      <c r="Y739" s="40">
        <v>1.45</v>
      </c>
      <c r="Z739" s="38" t="s">
        <v>4283</v>
      </c>
      <c r="AA739" s="37" t="s">
        <v>590</v>
      </c>
      <c r="AB739" s="38" t="s">
        <v>93</v>
      </c>
      <c r="AC739" s="107" t="s">
        <v>5997</v>
      </c>
      <c r="AD739" s="38" t="s">
        <v>95</v>
      </c>
      <c r="AE739" s="163"/>
      <c r="AF739" s="163"/>
      <c r="AG739" s="38" t="s">
        <v>98</v>
      </c>
      <c r="AH739" s="38" t="s">
        <v>99</v>
      </c>
      <c r="AI739" s="44" t="s">
        <v>100</v>
      </c>
      <c r="AJ739" s="44">
        <v>0.0</v>
      </c>
      <c r="AK739" s="163"/>
      <c r="AL739" s="37" t="s">
        <v>2643</v>
      </c>
      <c r="AM739" s="46" t="s">
        <v>103</v>
      </c>
      <c r="AN739" s="46" t="s">
        <v>104</v>
      </c>
      <c r="AO739" s="46" t="s">
        <v>105</v>
      </c>
      <c r="AP739" s="46" t="s">
        <v>106</v>
      </c>
      <c r="AQ739" s="163"/>
      <c r="AR739" s="163"/>
      <c r="AS739" s="46" t="s">
        <v>107</v>
      </c>
      <c r="AT739" s="46" t="s">
        <v>108</v>
      </c>
      <c r="AU739" s="46" t="s">
        <v>109</v>
      </c>
      <c r="AV739" s="46" t="s">
        <v>110</v>
      </c>
      <c r="AW739" s="46" t="s">
        <v>111</v>
      </c>
      <c r="AX739" s="48" t="s">
        <v>155</v>
      </c>
      <c r="AY739" s="49">
        <v>77.0</v>
      </c>
      <c r="AZ739" s="49">
        <v>133.0</v>
      </c>
      <c r="BA739" s="322">
        <f>IFERROR(__xludf.DUMMYFUNCTION("IMPORTRANGE(""https://docs.google.com/spreadsheets/d/1K9FdSDDcIaIccULM3XeD8ehMwbjQB3kapl3RppOhYx4/edit#gid=373375712"",""TDSheet!R22"")"),48.96)</f>
        <v>48.96</v>
      </c>
      <c r="BB739" s="46">
        <v>10.0</v>
      </c>
      <c r="BC739" s="46">
        <v>10.0</v>
      </c>
      <c r="BD739" s="51">
        <v>0.2</v>
      </c>
      <c r="BE739" s="46">
        <f t="shared" si="113"/>
        <v>72.8</v>
      </c>
      <c r="BF739" s="52"/>
      <c r="BG739" s="53">
        <f t="shared" si="114"/>
        <v>145.24</v>
      </c>
      <c r="BH739" s="53">
        <f t="shared" si="52"/>
        <v>89.24</v>
      </c>
      <c r="BI739" s="47">
        <f t="shared" si="115"/>
        <v>0.399010989</v>
      </c>
      <c r="BJ739" s="47">
        <f t="shared" si="54"/>
        <v>0.2451648352</v>
      </c>
      <c r="BK739" s="55">
        <f t="shared" si="55"/>
        <v>0.22</v>
      </c>
      <c r="BL739" s="56">
        <f t="shared" si="56"/>
        <v>410</v>
      </c>
      <c r="BM739" s="57">
        <f t="shared" si="57"/>
        <v>0.3074146341</v>
      </c>
      <c r="BN739" s="46">
        <f t="shared" si="58"/>
        <v>1.28</v>
      </c>
      <c r="BO739" s="46">
        <v>25.0</v>
      </c>
      <c r="BP739" s="46">
        <v>7.0</v>
      </c>
      <c r="BQ739" s="47">
        <v>1.25</v>
      </c>
      <c r="BR739" s="46">
        <f t="shared" si="59"/>
        <v>40</v>
      </c>
      <c r="BS739" s="46">
        <f t="shared" si="60"/>
        <v>93</v>
      </c>
      <c r="BT739" s="46" t="s">
        <v>4253</v>
      </c>
      <c r="BU739" s="281"/>
      <c r="BV739" s="282"/>
      <c r="BW739" s="282"/>
      <c r="BX739" s="283"/>
      <c r="BY739" s="282"/>
      <c r="BZ739" s="282"/>
      <c r="CA739" s="282"/>
      <c r="CB739" s="62"/>
      <c r="CC739" s="59"/>
    </row>
    <row r="740" ht="30.0" customHeight="1">
      <c r="A740" s="311" t="s">
        <v>5988</v>
      </c>
      <c r="B740" s="200" t="s">
        <v>5998</v>
      </c>
      <c r="C740" s="163"/>
      <c r="D740" s="29">
        <f t="shared" si="139"/>
        <v>50</v>
      </c>
      <c r="E740" s="291" t="s">
        <v>5999</v>
      </c>
      <c r="F740" s="279" t="s">
        <v>6000</v>
      </c>
      <c r="G740" s="201" t="s">
        <v>6001</v>
      </c>
      <c r="H740" s="33">
        <v>520.0</v>
      </c>
      <c r="I740" s="34">
        <v>0.3</v>
      </c>
      <c r="J740" s="35">
        <f t="shared" si="112"/>
        <v>364</v>
      </c>
      <c r="K740" s="22" t="s">
        <v>6002</v>
      </c>
      <c r="L740" s="253" t="s">
        <v>4247</v>
      </c>
      <c r="M740" s="253" t="s">
        <v>4247</v>
      </c>
      <c r="N740" s="37" t="s">
        <v>5090</v>
      </c>
      <c r="O740" s="38">
        <v>85.0</v>
      </c>
      <c r="P740" s="38">
        <v>160.0</v>
      </c>
      <c r="Q740" s="38">
        <v>50.0</v>
      </c>
      <c r="R740" s="38">
        <v>160.0</v>
      </c>
      <c r="S740" s="280" t="s">
        <v>6003</v>
      </c>
      <c r="T740" s="280" t="s">
        <v>6004</v>
      </c>
      <c r="U740" s="37" t="s">
        <v>2355</v>
      </c>
      <c r="V740" s="37" t="s">
        <v>89</v>
      </c>
      <c r="W740" s="38" t="s">
        <v>4250</v>
      </c>
      <c r="X740" s="37">
        <v>260.0</v>
      </c>
      <c r="Y740" s="40">
        <v>1.45</v>
      </c>
      <c r="Z740" s="38" t="s">
        <v>4283</v>
      </c>
      <c r="AA740" s="37" t="s">
        <v>590</v>
      </c>
      <c r="AB740" s="38" t="s">
        <v>93</v>
      </c>
      <c r="AC740" s="107" t="str">
        <f t="shared" ref="AC740:AC741" si="141">"https://getfile.dokpub.com/yandex/get/"&amp;S740&amp;"/1.jpg"&amp;", "&amp;"https://getfile.dokpub.com/yandex/get/"&amp;S740&amp;"/2.jpg"&amp;", "&amp;"https://getfile.dokpub.com/yandex/get/"&amp;S740&amp;"/3.jpg"&amp;""</f>
        <v>https://getfile.dokpub.com/yandex/get/https://disk.yandex.ru/d/U7-1M5ffShg-Aw/1.jpg, https://getfile.dokpub.com/yandex/get/https://disk.yandex.ru/d/U7-1M5ffShg-Aw/2.jpg, https://getfile.dokpub.com/yandex/get/https://disk.yandex.ru/d/U7-1M5ffShg-Aw/3.jpg</v>
      </c>
      <c r="AD740" s="38" t="s">
        <v>95</v>
      </c>
      <c r="AE740" s="163"/>
      <c r="AF740" s="163"/>
      <c r="AG740" s="38" t="s">
        <v>98</v>
      </c>
      <c r="AH740" s="38" t="s">
        <v>99</v>
      </c>
      <c r="AI740" s="44" t="s">
        <v>100</v>
      </c>
      <c r="AJ740" s="44">
        <v>0.0</v>
      </c>
      <c r="AK740" s="163"/>
      <c r="AL740" s="37" t="s">
        <v>2643</v>
      </c>
      <c r="AM740" s="46" t="s">
        <v>103</v>
      </c>
      <c r="AN740" s="46" t="s">
        <v>104</v>
      </c>
      <c r="AO740" s="46" t="s">
        <v>105</v>
      </c>
      <c r="AP740" s="46" t="s">
        <v>106</v>
      </c>
      <c r="AQ740" s="163"/>
      <c r="AR740" s="163"/>
      <c r="AS740" s="46" t="s">
        <v>107</v>
      </c>
      <c r="AT740" s="46" t="s">
        <v>108</v>
      </c>
      <c r="AU740" s="46" t="s">
        <v>109</v>
      </c>
      <c r="AV740" s="46" t="s">
        <v>110</v>
      </c>
      <c r="AW740" s="46" t="s">
        <v>111</v>
      </c>
      <c r="AX740" s="48" t="s">
        <v>155</v>
      </c>
      <c r="AY740" s="49">
        <v>77.0</v>
      </c>
      <c r="AZ740" s="49">
        <v>133.0</v>
      </c>
      <c r="BA740" s="322">
        <f>IFERROR(__xludf.DUMMYFUNCTION("IMPORTRANGE(""https://docs.google.com/spreadsheets/d/1K9FdSDDcIaIccULM3XeD8ehMwbjQB3kapl3RppOhYx4/edit#gid=373375712"",""TDSheet!R15"")"),47.519999999999996)</f>
        <v>47.52</v>
      </c>
      <c r="BB740" s="46">
        <v>10.0</v>
      </c>
      <c r="BC740" s="46">
        <v>10.0</v>
      </c>
      <c r="BD740" s="51">
        <v>0.2</v>
      </c>
      <c r="BE740" s="46">
        <f t="shared" si="113"/>
        <v>72.8</v>
      </c>
      <c r="BF740" s="52"/>
      <c r="BG740" s="53">
        <f t="shared" si="114"/>
        <v>146.68</v>
      </c>
      <c r="BH740" s="53">
        <f t="shared" si="52"/>
        <v>90.68</v>
      </c>
      <c r="BI740" s="47">
        <f t="shared" si="115"/>
        <v>0.402967033</v>
      </c>
      <c r="BJ740" s="47">
        <f t="shared" si="54"/>
        <v>0.2491208791</v>
      </c>
      <c r="BK740" s="55">
        <f t="shared" si="55"/>
        <v>0.22</v>
      </c>
      <c r="BL740" s="56">
        <f t="shared" si="56"/>
        <v>407</v>
      </c>
      <c r="BM740" s="57">
        <f t="shared" si="57"/>
        <v>0.3073218673</v>
      </c>
      <c r="BN740" s="46">
        <f t="shared" si="58"/>
        <v>1.28</v>
      </c>
      <c r="BO740" s="46">
        <v>25.0</v>
      </c>
      <c r="BP740" s="46">
        <v>7.0</v>
      </c>
      <c r="BQ740" s="47">
        <v>1.25</v>
      </c>
      <c r="BR740" s="46">
        <f t="shared" si="59"/>
        <v>40</v>
      </c>
      <c r="BS740" s="46">
        <f t="shared" si="60"/>
        <v>93</v>
      </c>
      <c r="BT740" s="46" t="s">
        <v>4253</v>
      </c>
      <c r="BU740" s="281"/>
      <c r="BV740" s="282"/>
      <c r="BW740" s="282"/>
      <c r="BX740" s="283"/>
      <c r="BY740" s="282"/>
      <c r="BZ740" s="282"/>
      <c r="CA740" s="282"/>
      <c r="CB740" s="62"/>
      <c r="CC740" s="59"/>
    </row>
    <row r="741" ht="30.0" customHeight="1">
      <c r="A741" s="311" t="s">
        <v>5988</v>
      </c>
      <c r="B741" s="157" t="s">
        <v>6005</v>
      </c>
      <c r="C741" s="163"/>
      <c r="D741" s="29">
        <f t="shared" si="139"/>
        <v>50</v>
      </c>
      <c r="E741" s="291" t="s">
        <v>6006</v>
      </c>
      <c r="F741" s="279" t="s">
        <v>6007</v>
      </c>
      <c r="G741" s="201" t="s">
        <v>6008</v>
      </c>
      <c r="H741" s="33">
        <v>530.0</v>
      </c>
      <c r="I741" s="34">
        <v>0.3</v>
      </c>
      <c r="J741" s="35">
        <f t="shared" si="112"/>
        <v>371</v>
      </c>
      <c r="K741" s="22" t="s">
        <v>6009</v>
      </c>
      <c r="L741" s="253" t="s">
        <v>4247</v>
      </c>
      <c r="M741" s="253" t="s">
        <v>4247</v>
      </c>
      <c r="N741" s="37" t="s">
        <v>5090</v>
      </c>
      <c r="O741" s="38">
        <v>85.0</v>
      </c>
      <c r="P741" s="38">
        <v>160.0</v>
      </c>
      <c r="Q741" s="38">
        <v>50.0</v>
      </c>
      <c r="R741" s="38">
        <v>160.0</v>
      </c>
      <c r="S741" s="280" t="s">
        <v>6010</v>
      </c>
      <c r="T741" s="280" t="s">
        <v>6011</v>
      </c>
      <c r="U741" s="37" t="s">
        <v>6012</v>
      </c>
      <c r="V741" s="38" t="s">
        <v>205</v>
      </c>
      <c r="W741" s="38" t="s">
        <v>4250</v>
      </c>
      <c r="X741" s="37">
        <v>260.0</v>
      </c>
      <c r="Y741" s="40">
        <v>1.45</v>
      </c>
      <c r="Z741" s="38" t="s">
        <v>4283</v>
      </c>
      <c r="AB741" s="38" t="s">
        <v>93</v>
      </c>
      <c r="AC741" s="107" t="str">
        <f t="shared" si="141"/>
        <v>https://getfile.dokpub.com/yandex/get/https://disk.yandex.ru/d/SZ8dX1-UEpwqYA/1.jpg, https://getfile.dokpub.com/yandex/get/https://disk.yandex.ru/d/SZ8dX1-UEpwqYA/2.jpg, https://getfile.dokpub.com/yandex/get/https://disk.yandex.ru/d/SZ8dX1-UEpwqYA/3.jpg</v>
      </c>
      <c r="AD741" s="38" t="s">
        <v>95</v>
      </c>
      <c r="AE741" s="163"/>
      <c r="AF741" s="163"/>
      <c r="AG741" s="38" t="s">
        <v>98</v>
      </c>
      <c r="AH741" s="38" t="s">
        <v>99</v>
      </c>
      <c r="AI741" s="44" t="s">
        <v>100</v>
      </c>
      <c r="AJ741" s="44">
        <v>0.0</v>
      </c>
      <c r="AK741" s="163"/>
      <c r="AL741" s="37" t="s">
        <v>2643</v>
      </c>
      <c r="AM741" s="46" t="s">
        <v>103</v>
      </c>
      <c r="AN741" s="46" t="s">
        <v>104</v>
      </c>
      <c r="AO741" s="46" t="s">
        <v>105</v>
      </c>
      <c r="AP741" s="46" t="s">
        <v>106</v>
      </c>
      <c r="AQ741" s="163"/>
      <c r="AR741" s="163"/>
      <c r="AS741" s="46" t="s">
        <v>107</v>
      </c>
      <c r="AT741" s="46" t="s">
        <v>108</v>
      </c>
      <c r="AU741" s="46" t="s">
        <v>109</v>
      </c>
      <c r="AV741" s="46" t="s">
        <v>110</v>
      </c>
      <c r="AW741" s="46" t="s">
        <v>111</v>
      </c>
      <c r="AX741" s="48" t="s">
        <v>155</v>
      </c>
      <c r="AY741" s="49">
        <v>77.0</v>
      </c>
      <c r="AZ741" s="49">
        <v>133.0</v>
      </c>
      <c r="BA741" s="322">
        <f>IFERROR(__xludf.DUMMYFUNCTION("IMPORTRANGE(""https://docs.google.com/spreadsheets/d/1K9FdSDDcIaIccULM3XeD8ehMwbjQB3kapl3RppOhYx4/edit#gid=373375712"",""TDSheet!R21"")"),49.68)</f>
        <v>49.68</v>
      </c>
      <c r="BB741" s="46">
        <v>10.0</v>
      </c>
      <c r="BC741" s="46">
        <v>10.0</v>
      </c>
      <c r="BD741" s="51">
        <v>0.2</v>
      </c>
      <c r="BE741" s="46">
        <f t="shared" si="113"/>
        <v>74.2</v>
      </c>
      <c r="BF741" s="52"/>
      <c r="BG741" s="53">
        <f t="shared" si="114"/>
        <v>150.12</v>
      </c>
      <c r="BH741" s="53">
        <f t="shared" si="52"/>
        <v>94.12</v>
      </c>
      <c r="BI741" s="47">
        <f t="shared" si="115"/>
        <v>0.4046361186</v>
      </c>
      <c r="BJ741" s="47">
        <f t="shared" si="54"/>
        <v>0.2536927224</v>
      </c>
      <c r="BK741" s="55">
        <f t="shared" si="55"/>
        <v>0.23</v>
      </c>
      <c r="BL741" s="56">
        <f t="shared" si="56"/>
        <v>413</v>
      </c>
      <c r="BM741" s="57">
        <f t="shared" si="57"/>
        <v>0.3092493947</v>
      </c>
      <c r="BN741" s="46">
        <f t="shared" si="58"/>
        <v>1.28</v>
      </c>
      <c r="BO741" s="46">
        <v>25.0</v>
      </c>
      <c r="BP741" s="46">
        <v>7.0</v>
      </c>
      <c r="BQ741" s="47">
        <v>1.25</v>
      </c>
      <c r="BR741" s="46">
        <f t="shared" si="59"/>
        <v>40</v>
      </c>
      <c r="BS741" s="46">
        <f t="shared" si="60"/>
        <v>93</v>
      </c>
      <c r="BT741" s="46" t="s">
        <v>4253</v>
      </c>
      <c r="BU741" s="281"/>
      <c r="BV741" s="282"/>
      <c r="BW741" s="282"/>
      <c r="BX741" s="283"/>
      <c r="BY741" s="282"/>
      <c r="BZ741" s="282"/>
      <c r="CA741" s="282"/>
      <c r="CB741" s="62"/>
      <c r="CC741" s="59"/>
    </row>
    <row r="742" ht="30.0" customHeight="1">
      <c r="A742" s="163"/>
      <c r="B742" s="284" t="s">
        <v>6013</v>
      </c>
      <c r="C742" s="163"/>
      <c r="D742" s="29">
        <f t="shared" si="139"/>
        <v>50</v>
      </c>
      <c r="E742" s="30" t="s">
        <v>6014</v>
      </c>
      <c r="F742" s="279" t="s">
        <v>6015</v>
      </c>
      <c r="G742" s="201" t="s">
        <v>6016</v>
      </c>
      <c r="H742" s="33">
        <v>1100.0</v>
      </c>
      <c r="I742" s="34">
        <v>0.44</v>
      </c>
      <c r="J742" s="35">
        <f t="shared" si="112"/>
        <v>616</v>
      </c>
      <c r="K742" s="22" t="s">
        <v>6017</v>
      </c>
      <c r="L742" s="22" t="s">
        <v>2662</v>
      </c>
      <c r="M742" s="22" t="s">
        <v>2662</v>
      </c>
      <c r="N742" s="37" t="s">
        <v>2626</v>
      </c>
      <c r="O742" s="38">
        <v>110.0</v>
      </c>
      <c r="P742" s="38">
        <v>85.0</v>
      </c>
      <c r="Q742" s="38">
        <v>50.0</v>
      </c>
      <c r="R742" s="38">
        <v>160.0</v>
      </c>
      <c r="S742" s="280" t="s">
        <v>6018</v>
      </c>
      <c r="T742" s="280" t="s">
        <v>6019</v>
      </c>
      <c r="U742" s="37" t="s">
        <v>6020</v>
      </c>
      <c r="V742" s="37" t="s">
        <v>2238</v>
      </c>
      <c r="W742" s="38" t="s">
        <v>2630</v>
      </c>
      <c r="X742" s="37">
        <v>370.0</v>
      </c>
      <c r="Y742" s="40" t="s">
        <v>91</v>
      </c>
      <c r="Z742" s="38">
        <v>0.45</v>
      </c>
      <c r="AA742" s="164" t="s">
        <v>1941</v>
      </c>
      <c r="AB742" s="38" t="s">
        <v>93</v>
      </c>
      <c r="AC742" s="38"/>
      <c r="AD742" s="38" t="s">
        <v>95</v>
      </c>
      <c r="AE742" s="75" t="s">
        <v>2633</v>
      </c>
      <c r="AF742" s="163"/>
      <c r="AG742" s="38" t="s">
        <v>98</v>
      </c>
      <c r="AH742" s="38" t="s">
        <v>99</v>
      </c>
      <c r="AI742" s="44" t="s">
        <v>100</v>
      </c>
      <c r="AJ742" s="44">
        <v>0.0</v>
      </c>
      <c r="AK742" s="163"/>
      <c r="AL742" s="37" t="s">
        <v>2643</v>
      </c>
      <c r="AM742" s="46" t="s">
        <v>103</v>
      </c>
      <c r="AN742" s="46" t="s">
        <v>104</v>
      </c>
      <c r="AO742" s="46" t="s">
        <v>105</v>
      </c>
      <c r="AP742" s="46" t="s">
        <v>106</v>
      </c>
      <c r="AQ742" s="163"/>
      <c r="AR742" s="163"/>
      <c r="AS742" s="46" t="s">
        <v>107</v>
      </c>
      <c r="AT742" s="46" t="s">
        <v>108</v>
      </c>
      <c r="AU742" s="46" t="s">
        <v>109</v>
      </c>
      <c r="AV742" s="46" t="s">
        <v>110</v>
      </c>
      <c r="AW742" s="46" t="s">
        <v>111</v>
      </c>
      <c r="AX742" s="48" t="s">
        <v>155</v>
      </c>
      <c r="AY742" s="49">
        <v>140.0</v>
      </c>
      <c r="AZ742" s="49">
        <v>220.0</v>
      </c>
      <c r="BA742" s="324"/>
      <c r="BB742" s="46">
        <v>30.0</v>
      </c>
      <c r="BC742" s="46">
        <v>50.0</v>
      </c>
      <c r="BD742" s="51">
        <v>0.2</v>
      </c>
      <c r="BE742" s="46">
        <f t="shared" si="113"/>
        <v>123.2</v>
      </c>
      <c r="BF742" s="52"/>
      <c r="BG742" s="53">
        <f t="shared" si="114"/>
        <v>272.8</v>
      </c>
      <c r="BH742" s="53">
        <f t="shared" si="52"/>
        <v>192.8</v>
      </c>
      <c r="BI742" s="47">
        <f t="shared" si="115"/>
        <v>0.4428571429</v>
      </c>
      <c r="BJ742" s="47">
        <f t="shared" si="54"/>
        <v>0.312987013</v>
      </c>
      <c r="BK742" s="55">
        <f t="shared" si="55"/>
        <v>0.43</v>
      </c>
      <c r="BL742" s="56">
        <f t="shared" si="56"/>
        <v>631</v>
      </c>
      <c r="BM742" s="57">
        <f t="shared" si="57"/>
        <v>0.3245641838</v>
      </c>
      <c r="BN742" s="46">
        <f t="shared" si="58"/>
        <v>0.68</v>
      </c>
      <c r="BO742" s="46">
        <v>25.0</v>
      </c>
      <c r="BP742" s="46">
        <v>7.0</v>
      </c>
      <c r="BQ742" s="47">
        <v>1.25</v>
      </c>
      <c r="BR742" s="46">
        <f t="shared" si="59"/>
        <v>31.25</v>
      </c>
      <c r="BS742" s="46">
        <f t="shared" si="60"/>
        <v>188.75</v>
      </c>
      <c r="BT742" s="46" t="s">
        <v>4253</v>
      </c>
      <c r="BU742" s="281"/>
      <c r="BV742" s="282"/>
      <c r="BW742" s="282"/>
      <c r="BX742" s="283"/>
      <c r="BY742" s="282"/>
      <c r="BZ742" s="282"/>
      <c r="CA742" s="282"/>
      <c r="CB742" s="282"/>
      <c r="CC742" s="282"/>
    </row>
    <row r="743" ht="30.0" customHeight="1">
      <c r="A743" s="163"/>
      <c r="B743" s="284" t="s">
        <v>6021</v>
      </c>
      <c r="C743" s="163"/>
      <c r="D743" s="29">
        <f t="shared" si="139"/>
        <v>50</v>
      </c>
      <c r="E743" s="30" t="s">
        <v>6022</v>
      </c>
      <c r="F743" s="279" t="s">
        <v>6023</v>
      </c>
      <c r="G743" s="201" t="s">
        <v>6024</v>
      </c>
      <c r="H743" s="33">
        <v>2600.0</v>
      </c>
      <c r="I743" s="34">
        <v>0.52</v>
      </c>
      <c r="J743" s="35">
        <f t="shared" si="112"/>
        <v>1248</v>
      </c>
      <c r="K743" s="22" t="s">
        <v>6025</v>
      </c>
      <c r="L743" s="22" t="s">
        <v>2662</v>
      </c>
      <c r="M743" s="22" t="s">
        <v>2662</v>
      </c>
      <c r="N743" s="37" t="s">
        <v>2626</v>
      </c>
      <c r="O743" s="38">
        <v>270.0</v>
      </c>
      <c r="P743" s="38">
        <v>140.0</v>
      </c>
      <c r="Q743" s="38">
        <v>50.0</v>
      </c>
      <c r="R743" s="38">
        <v>200.0</v>
      </c>
      <c r="S743" s="280" t="s">
        <v>6026</v>
      </c>
      <c r="T743" s="280" t="s">
        <v>6019</v>
      </c>
      <c r="U743" s="37" t="s">
        <v>6020</v>
      </c>
      <c r="V743" s="37" t="s">
        <v>2238</v>
      </c>
      <c r="W743" s="38" t="s">
        <v>2630</v>
      </c>
      <c r="X743" s="37">
        <v>370.0</v>
      </c>
      <c r="Y743" s="40" t="s">
        <v>91</v>
      </c>
      <c r="Z743" s="38">
        <v>1.4</v>
      </c>
      <c r="AA743" s="164" t="s">
        <v>1941</v>
      </c>
      <c r="AB743" s="38" t="s">
        <v>93</v>
      </c>
      <c r="AC743" s="38"/>
      <c r="AD743" s="38" t="s">
        <v>95</v>
      </c>
      <c r="AE743" s="75" t="s">
        <v>2633</v>
      </c>
      <c r="AF743" s="163"/>
      <c r="AG743" s="38" t="s">
        <v>98</v>
      </c>
      <c r="AH743" s="38" t="s">
        <v>99</v>
      </c>
      <c r="AI743" s="44" t="s">
        <v>100</v>
      </c>
      <c r="AJ743" s="44">
        <v>0.0</v>
      </c>
      <c r="AK743" s="163"/>
      <c r="AL743" s="37" t="s">
        <v>2643</v>
      </c>
      <c r="AM743" s="46" t="s">
        <v>103</v>
      </c>
      <c r="AN743" s="46" t="s">
        <v>104</v>
      </c>
      <c r="AO743" s="46" t="s">
        <v>105</v>
      </c>
      <c r="AP743" s="46" t="s">
        <v>106</v>
      </c>
      <c r="AQ743" s="163"/>
      <c r="AR743" s="163"/>
      <c r="AS743" s="46" t="s">
        <v>107</v>
      </c>
      <c r="AT743" s="46" t="s">
        <v>108</v>
      </c>
      <c r="AU743" s="46" t="s">
        <v>109</v>
      </c>
      <c r="AV743" s="46" t="s">
        <v>110</v>
      </c>
      <c r="AW743" s="46" t="s">
        <v>111</v>
      </c>
      <c r="AX743" s="48" t="s">
        <v>155</v>
      </c>
      <c r="AY743" s="49">
        <v>140.0</v>
      </c>
      <c r="AZ743" s="49">
        <v>220.0</v>
      </c>
      <c r="BA743" s="324"/>
      <c r="BB743" s="46">
        <v>30.0</v>
      </c>
      <c r="BC743" s="46">
        <v>50.0</v>
      </c>
      <c r="BD743" s="51">
        <v>0.2</v>
      </c>
      <c r="BE743" s="46">
        <f t="shared" si="113"/>
        <v>249.6</v>
      </c>
      <c r="BF743" s="52"/>
      <c r="BG743" s="53">
        <f t="shared" si="114"/>
        <v>778.4</v>
      </c>
      <c r="BH743" s="53">
        <f t="shared" si="52"/>
        <v>698.4</v>
      </c>
      <c r="BI743" s="47">
        <f t="shared" si="115"/>
        <v>0.6237179487</v>
      </c>
      <c r="BJ743" s="47">
        <f t="shared" si="54"/>
        <v>0.5596153846</v>
      </c>
      <c r="BK743" s="55">
        <f t="shared" si="55"/>
        <v>0.69</v>
      </c>
      <c r="BL743" s="56">
        <f t="shared" si="56"/>
        <v>820</v>
      </c>
      <c r="BM743" s="57">
        <f t="shared" si="57"/>
        <v>0.4341463415</v>
      </c>
      <c r="BN743" s="46">
        <f t="shared" si="58"/>
        <v>1.4</v>
      </c>
      <c r="BO743" s="46">
        <v>25.0</v>
      </c>
      <c r="BP743" s="46">
        <v>7.0</v>
      </c>
      <c r="BQ743" s="47">
        <v>1.25</v>
      </c>
      <c r="BR743" s="46">
        <f t="shared" si="59"/>
        <v>40</v>
      </c>
      <c r="BS743" s="46">
        <f t="shared" si="60"/>
        <v>180</v>
      </c>
      <c r="BT743" s="46" t="s">
        <v>4253</v>
      </c>
      <c r="BU743" s="281"/>
      <c r="BV743" s="282"/>
      <c r="BW743" s="282"/>
      <c r="BX743" s="283"/>
      <c r="BY743" s="282"/>
      <c r="BZ743" s="282"/>
      <c r="CA743" s="282"/>
      <c r="CB743" s="282"/>
      <c r="CC743" s="282"/>
    </row>
    <row r="744" ht="30.0" customHeight="1">
      <c r="A744" s="163"/>
      <c r="B744" s="325"/>
      <c r="C744" s="163"/>
      <c r="D744" s="163"/>
      <c r="E744" s="163"/>
      <c r="F744" s="326"/>
      <c r="G744" s="327"/>
      <c r="H744" s="163"/>
      <c r="I744" s="328"/>
      <c r="J744" s="329"/>
      <c r="K744" s="163"/>
      <c r="L744" s="163"/>
      <c r="M744" s="163"/>
      <c r="N744" s="163"/>
      <c r="O744" s="163"/>
      <c r="P744" s="163"/>
      <c r="Q744" s="163"/>
      <c r="R744" s="163"/>
      <c r="S744" s="163"/>
      <c r="T744" s="163"/>
      <c r="U744" s="163"/>
      <c r="V744" s="163"/>
      <c r="W744" s="163"/>
      <c r="X744" s="163"/>
      <c r="Y744" s="330"/>
      <c r="Z744" s="163"/>
      <c r="AA744" s="163"/>
      <c r="AB744" s="163"/>
      <c r="AC744" s="163"/>
      <c r="AD744" s="163"/>
      <c r="AE744" s="163"/>
      <c r="AF744" s="163"/>
      <c r="AG744" s="163"/>
      <c r="AH744" s="163"/>
      <c r="AI744" s="315"/>
      <c r="AJ744" s="315"/>
      <c r="AK744" s="163"/>
      <c r="AL744" s="283"/>
      <c r="AM744" s="283"/>
      <c r="AN744" s="331"/>
      <c r="AO744" s="283"/>
      <c r="AP744" s="163"/>
      <c r="AQ744" s="163"/>
      <c r="AR744" s="163"/>
      <c r="AS744" s="163"/>
      <c r="AT744" s="163"/>
      <c r="AU744" s="46"/>
      <c r="AV744" s="46"/>
      <c r="AW744" s="46"/>
      <c r="AX744" s="332"/>
      <c r="AY744" s="163"/>
      <c r="AZ744" s="163"/>
      <c r="BA744" s="163"/>
      <c r="BB744" s="163"/>
      <c r="BC744" s="163"/>
      <c r="BD744" s="283"/>
      <c r="BE744" s="283"/>
      <c r="BF744" s="283"/>
      <c r="BG744" s="283"/>
      <c r="BH744" s="283"/>
      <c r="BI744" s="283"/>
      <c r="BJ744" s="283"/>
      <c r="BK744" s="281"/>
      <c r="BL744" s="281"/>
      <c r="BM744" s="281"/>
      <c r="BN744" s="283"/>
      <c r="BO744" s="283"/>
      <c r="BP744" s="283"/>
      <c r="BQ744" s="283"/>
      <c r="BR744" s="283"/>
      <c r="BS744" s="283"/>
      <c r="BT744" s="283"/>
      <c r="BU744" s="281"/>
      <c r="BV744" s="282"/>
      <c r="BW744" s="282"/>
      <c r="BX744" s="283"/>
      <c r="BY744" s="282"/>
      <c r="BZ744" s="282"/>
      <c r="CA744" s="282"/>
      <c r="CB744" s="282"/>
      <c r="CC744" s="282"/>
    </row>
    <row r="745" ht="30.0" customHeight="1">
      <c r="A745" s="163"/>
      <c r="B745" s="325"/>
      <c r="C745" s="163"/>
      <c r="D745" s="163"/>
      <c r="E745" s="163"/>
      <c r="F745" s="326"/>
      <c r="G745" s="327"/>
      <c r="H745" s="163"/>
      <c r="I745" s="328"/>
      <c r="J745" s="329"/>
      <c r="K745" s="163"/>
      <c r="L745" s="163"/>
      <c r="M745" s="163"/>
      <c r="N745" s="163"/>
      <c r="O745" s="163"/>
      <c r="P745" s="163"/>
      <c r="Q745" s="163"/>
      <c r="R745" s="163"/>
      <c r="S745" s="163"/>
      <c r="T745" s="163"/>
      <c r="U745" s="163"/>
      <c r="V745" s="163"/>
      <c r="W745" s="163"/>
      <c r="X745" s="163"/>
      <c r="Y745" s="330"/>
      <c r="Z745" s="163"/>
      <c r="AA745" s="163"/>
      <c r="AB745" s="163"/>
      <c r="AC745" s="163"/>
      <c r="AD745" s="163"/>
      <c r="AE745" s="163"/>
      <c r="AF745" s="163"/>
      <c r="AG745" s="163"/>
      <c r="AH745" s="163"/>
      <c r="AI745" s="315"/>
      <c r="AJ745" s="315"/>
      <c r="AK745" s="163"/>
      <c r="AL745" s="283"/>
      <c r="AM745" s="283"/>
      <c r="AN745" s="331"/>
      <c r="AO745" s="283"/>
      <c r="AP745" s="163"/>
      <c r="AQ745" s="163"/>
      <c r="AR745" s="163"/>
      <c r="AS745" s="163"/>
      <c r="AT745" s="163"/>
      <c r="AU745" s="46"/>
      <c r="AV745" s="46"/>
      <c r="AW745" s="46"/>
      <c r="AX745" s="332"/>
      <c r="AY745" s="163"/>
      <c r="AZ745" s="163"/>
      <c r="BA745" s="163"/>
      <c r="BB745" s="163"/>
      <c r="BC745" s="163"/>
      <c r="BD745" s="283"/>
      <c r="BE745" s="283"/>
      <c r="BF745" s="283"/>
      <c r="BG745" s="283"/>
      <c r="BH745" s="283"/>
      <c r="BI745" s="283"/>
      <c r="BJ745" s="283"/>
      <c r="BK745" s="281"/>
      <c r="BL745" s="281"/>
      <c r="BM745" s="281"/>
      <c r="BN745" s="283"/>
      <c r="BO745" s="283"/>
      <c r="BP745" s="283"/>
      <c r="BQ745" s="283"/>
      <c r="BR745" s="283"/>
      <c r="BS745" s="283"/>
      <c r="BT745" s="283"/>
      <c r="BU745" s="281"/>
      <c r="BV745" s="282"/>
      <c r="BW745" s="282"/>
      <c r="BX745" s="283"/>
      <c r="BY745" s="282"/>
      <c r="BZ745" s="282"/>
      <c r="CA745" s="282"/>
      <c r="CB745" s="282"/>
      <c r="CC745" s="282"/>
    </row>
    <row r="746" ht="30.0" customHeight="1">
      <c r="A746" s="163"/>
      <c r="B746" s="325"/>
      <c r="C746" s="163"/>
      <c r="D746" s="163"/>
      <c r="E746" s="163"/>
      <c r="F746" s="326"/>
      <c r="G746" s="327"/>
      <c r="H746" s="163"/>
      <c r="I746" s="328"/>
      <c r="J746" s="329"/>
      <c r="K746" s="163"/>
      <c r="L746" s="163"/>
      <c r="M746" s="163"/>
      <c r="N746" s="163"/>
      <c r="O746" s="163"/>
      <c r="P746" s="163"/>
      <c r="Q746" s="163"/>
      <c r="R746" s="163"/>
      <c r="S746" s="163"/>
      <c r="T746" s="163"/>
      <c r="U746" s="163"/>
      <c r="V746" s="163"/>
      <c r="W746" s="163"/>
      <c r="X746" s="163"/>
      <c r="Y746" s="330"/>
      <c r="Z746" s="163"/>
      <c r="AA746" s="163"/>
      <c r="AB746" s="163"/>
      <c r="AC746" s="163"/>
      <c r="AD746" s="163"/>
      <c r="AE746" s="163"/>
      <c r="AF746" s="163"/>
      <c r="AG746" s="163"/>
      <c r="AH746" s="163"/>
      <c r="AI746" s="315"/>
      <c r="AJ746" s="315"/>
      <c r="AK746" s="163"/>
      <c r="AL746" s="283"/>
      <c r="AM746" s="283"/>
      <c r="AN746" s="331"/>
      <c r="AO746" s="283"/>
      <c r="AP746" s="163"/>
      <c r="AQ746" s="163"/>
      <c r="AR746" s="163"/>
      <c r="AS746" s="163"/>
      <c r="AT746" s="163"/>
      <c r="AU746" s="46"/>
      <c r="AV746" s="46"/>
      <c r="AW746" s="46"/>
      <c r="AX746" s="332"/>
      <c r="AY746" s="163"/>
      <c r="AZ746" s="163"/>
      <c r="BA746" s="163"/>
      <c r="BB746" s="163"/>
      <c r="BC746" s="163"/>
      <c r="BD746" s="283"/>
      <c r="BE746" s="283"/>
      <c r="BF746" s="283"/>
      <c r="BG746" s="283"/>
      <c r="BH746" s="283"/>
      <c r="BI746" s="283"/>
      <c r="BJ746" s="283"/>
      <c r="BK746" s="281"/>
      <c r="BL746" s="281"/>
      <c r="BM746" s="281"/>
      <c r="BN746" s="283"/>
      <c r="BO746" s="283"/>
      <c r="BP746" s="283"/>
      <c r="BQ746" s="283"/>
      <c r="BR746" s="283"/>
      <c r="BS746" s="283"/>
      <c r="BT746" s="283"/>
      <c r="BU746" s="281"/>
      <c r="BV746" s="282"/>
      <c r="BW746" s="282"/>
      <c r="BX746" s="283"/>
      <c r="BY746" s="282"/>
      <c r="BZ746" s="282"/>
      <c r="CA746" s="282"/>
      <c r="CB746" s="282"/>
      <c r="CC746" s="282"/>
    </row>
    <row r="747" ht="30.0" customHeight="1">
      <c r="A747" s="163"/>
      <c r="B747" s="325"/>
      <c r="C747" s="163"/>
      <c r="D747" s="163"/>
      <c r="E747" s="163"/>
      <c r="F747" s="326"/>
      <c r="G747" s="327"/>
      <c r="H747" s="163"/>
      <c r="I747" s="328"/>
      <c r="J747" s="329"/>
      <c r="K747" s="163"/>
      <c r="L747" s="163"/>
      <c r="M747" s="163"/>
      <c r="N747" s="163"/>
      <c r="O747" s="163"/>
      <c r="P747" s="163"/>
      <c r="Q747" s="163"/>
      <c r="R747" s="163"/>
      <c r="S747" s="163"/>
      <c r="T747" s="163"/>
      <c r="U747" s="163"/>
      <c r="V747" s="163"/>
      <c r="W747" s="163"/>
      <c r="X747" s="163"/>
      <c r="Y747" s="330"/>
      <c r="Z747" s="163"/>
      <c r="AA747" s="163"/>
      <c r="AB747" s="163"/>
      <c r="AC747" s="163"/>
      <c r="AD747" s="163"/>
      <c r="AE747" s="163"/>
      <c r="AF747" s="163"/>
      <c r="AG747" s="163"/>
      <c r="AH747" s="163"/>
      <c r="AI747" s="315"/>
      <c r="AJ747" s="315"/>
      <c r="AK747" s="163"/>
      <c r="AL747" s="283"/>
      <c r="AM747" s="283"/>
      <c r="AN747" s="331"/>
      <c r="AO747" s="283"/>
      <c r="AP747" s="163"/>
      <c r="AQ747" s="163"/>
      <c r="AR747" s="163"/>
      <c r="AS747" s="163"/>
      <c r="AT747" s="163"/>
      <c r="AU747" s="46"/>
      <c r="AV747" s="46"/>
      <c r="AW747" s="46"/>
      <c r="AX747" s="332"/>
      <c r="AY747" s="163"/>
      <c r="AZ747" s="163"/>
      <c r="BA747" s="163"/>
      <c r="BB747" s="163"/>
      <c r="BC747" s="163"/>
      <c r="BD747" s="283"/>
      <c r="BE747" s="283"/>
      <c r="BF747" s="283"/>
      <c r="BG747" s="283"/>
      <c r="BH747" s="283"/>
      <c r="BI747" s="283"/>
      <c r="BJ747" s="283"/>
      <c r="BK747" s="281"/>
      <c r="BL747" s="281"/>
      <c r="BM747" s="281"/>
      <c r="BN747" s="283"/>
      <c r="BO747" s="283"/>
      <c r="BP747" s="283"/>
      <c r="BQ747" s="283"/>
      <c r="BR747" s="283"/>
      <c r="BS747" s="283"/>
      <c r="BT747" s="283"/>
      <c r="BU747" s="281"/>
      <c r="BV747" s="282"/>
      <c r="BW747" s="282"/>
      <c r="BX747" s="283"/>
      <c r="BY747" s="282"/>
      <c r="BZ747" s="282"/>
      <c r="CA747" s="282"/>
      <c r="CB747" s="282"/>
      <c r="CC747" s="282"/>
    </row>
    <row r="748">
      <c r="A748" s="163"/>
      <c r="B748" s="325"/>
      <c r="C748" s="163"/>
      <c r="D748" s="163"/>
      <c r="E748" s="163"/>
      <c r="F748" s="326"/>
      <c r="G748" s="327"/>
      <c r="H748" s="163"/>
      <c r="I748" s="328"/>
      <c r="J748" s="329"/>
      <c r="K748" s="163"/>
      <c r="L748" s="163"/>
      <c r="M748" s="163"/>
      <c r="N748" s="163"/>
      <c r="O748" s="163"/>
      <c r="P748" s="163"/>
      <c r="Q748" s="163"/>
      <c r="R748" s="163"/>
      <c r="S748" s="163"/>
      <c r="T748" s="163"/>
      <c r="U748" s="163"/>
      <c r="V748" s="163"/>
      <c r="W748" s="163"/>
      <c r="X748" s="163"/>
      <c r="Y748" s="330"/>
      <c r="Z748" s="163"/>
      <c r="AA748" s="163"/>
      <c r="AB748" s="163"/>
      <c r="AC748" s="163"/>
      <c r="AD748" s="163"/>
      <c r="AE748" s="163"/>
      <c r="AF748" s="163"/>
      <c r="AG748" s="333"/>
      <c r="AH748" s="283"/>
      <c r="AI748" s="315"/>
      <c r="AJ748" s="282"/>
      <c r="AK748" s="283"/>
      <c r="AL748" s="283"/>
      <c r="AM748" s="283"/>
      <c r="AN748" s="331"/>
      <c r="AO748" s="283"/>
      <c r="AP748" s="163"/>
      <c r="AQ748" s="163"/>
      <c r="AR748" s="163"/>
      <c r="AS748" s="163"/>
      <c r="AT748" s="163"/>
      <c r="AU748" s="46"/>
      <c r="AV748" s="46"/>
      <c r="AW748" s="46"/>
      <c r="AX748" s="332"/>
      <c r="AY748" s="163"/>
      <c r="AZ748" s="163"/>
      <c r="BA748" s="163"/>
      <c r="BB748" s="163"/>
      <c r="BC748" s="163"/>
      <c r="BD748" s="283"/>
      <c r="BE748" s="283"/>
      <c r="BF748" s="283"/>
      <c r="BG748" s="283"/>
      <c r="BH748" s="283"/>
      <c r="BI748" s="283"/>
      <c r="BJ748" s="283"/>
      <c r="BK748" s="281"/>
      <c r="BL748" s="281"/>
      <c r="BM748" s="281"/>
      <c r="BN748" s="283"/>
      <c r="BO748" s="283"/>
      <c r="BP748" s="283"/>
      <c r="BQ748" s="283"/>
      <c r="BR748" s="283"/>
      <c r="BS748" s="283"/>
      <c r="BT748" s="283"/>
      <c r="BU748" s="281"/>
      <c r="BV748" s="282"/>
      <c r="BW748" s="282"/>
      <c r="BX748" s="283"/>
      <c r="BY748" s="282"/>
      <c r="BZ748" s="282"/>
      <c r="CA748" s="282"/>
      <c r="CB748" s="282"/>
      <c r="CC748" s="282"/>
    </row>
    <row r="749">
      <c r="A749" s="163"/>
      <c r="B749" s="325"/>
      <c r="C749" s="163"/>
      <c r="D749" s="163"/>
      <c r="E749" s="163"/>
      <c r="F749" s="326"/>
      <c r="G749" s="327"/>
      <c r="H749" s="163"/>
      <c r="I749" s="328"/>
      <c r="J749" s="329"/>
      <c r="K749" s="163"/>
      <c r="L749" s="163"/>
      <c r="M749" s="163"/>
      <c r="N749" s="163"/>
      <c r="O749" s="163"/>
      <c r="P749" s="163"/>
      <c r="Q749" s="163"/>
      <c r="R749" s="163"/>
      <c r="S749" s="163"/>
      <c r="T749" s="163"/>
      <c r="U749" s="163"/>
      <c r="V749" s="163"/>
      <c r="W749" s="163"/>
      <c r="X749" s="163"/>
      <c r="Y749" s="330"/>
      <c r="Z749" s="163"/>
      <c r="AA749" s="163"/>
      <c r="AB749" s="163"/>
      <c r="AC749" s="163"/>
      <c r="AD749" s="163"/>
      <c r="AE749" s="163"/>
      <c r="AF749" s="163"/>
      <c r="AG749" s="333"/>
      <c r="AH749" s="283"/>
      <c r="AI749" s="315"/>
      <c r="AJ749" s="282"/>
      <c r="AK749" s="283"/>
      <c r="AL749" s="283"/>
      <c r="AM749" s="283"/>
      <c r="AN749" s="331"/>
      <c r="AO749" s="283"/>
      <c r="AP749" s="163"/>
      <c r="AQ749" s="163"/>
      <c r="AR749" s="163"/>
      <c r="AS749" s="163"/>
      <c r="AT749" s="163"/>
      <c r="AU749" s="46"/>
      <c r="AV749" s="46"/>
      <c r="AW749" s="46"/>
      <c r="AX749" s="332"/>
      <c r="AY749" s="163"/>
      <c r="AZ749" s="163"/>
      <c r="BA749" s="163"/>
      <c r="BB749" s="163"/>
      <c r="BC749" s="163"/>
      <c r="BD749" s="283"/>
      <c r="BE749" s="283"/>
      <c r="BF749" s="283"/>
      <c r="BG749" s="283"/>
      <c r="BH749" s="283"/>
      <c r="BI749" s="283"/>
      <c r="BJ749" s="283"/>
      <c r="BK749" s="281"/>
      <c r="BL749" s="281"/>
      <c r="BM749" s="281"/>
      <c r="BN749" s="283"/>
      <c r="BO749" s="283"/>
      <c r="BP749" s="283"/>
      <c r="BQ749" s="283"/>
      <c r="BR749" s="283"/>
      <c r="BS749" s="283"/>
      <c r="BT749" s="283"/>
      <c r="BU749" s="281"/>
      <c r="BV749" s="282"/>
      <c r="BW749" s="282"/>
      <c r="BX749" s="283"/>
      <c r="BY749" s="282"/>
      <c r="BZ749" s="282"/>
      <c r="CA749" s="282"/>
      <c r="CB749" s="282"/>
      <c r="CC749" s="282"/>
    </row>
    <row r="750">
      <c r="A750" s="163"/>
      <c r="B750" s="325"/>
      <c r="C750" s="163"/>
      <c r="D750" s="163"/>
      <c r="E750" s="163"/>
      <c r="F750" s="326"/>
      <c r="G750" s="327"/>
      <c r="H750" s="163"/>
      <c r="I750" s="328"/>
      <c r="J750" s="329"/>
      <c r="K750" s="163"/>
      <c r="L750" s="163"/>
      <c r="M750" s="163"/>
      <c r="N750" s="163"/>
      <c r="O750" s="163"/>
      <c r="P750" s="163"/>
      <c r="Q750" s="163"/>
      <c r="R750" s="163"/>
      <c r="S750" s="163"/>
      <c r="T750" s="163"/>
      <c r="U750" s="163"/>
      <c r="V750" s="163"/>
      <c r="W750" s="163"/>
      <c r="X750" s="163"/>
      <c r="Y750" s="330"/>
      <c r="Z750" s="163"/>
      <c r="AA750" s="163"/>
      <c r="AB750" s="163"/>
      <c r="AC750" s="163"/>
      <c r="AD750" s="163"/>
      <c r="AE750" s="163"/>
      <c r="AF750" s="163"/>
      <c r="AG750" s="333"/>
      <c r="AH750" s="283"/>
      <c r="AI750" s="315"/>
      <c r="AJ750" s="282"/>
      <c r="AK750" s="283"/>
      <c r="AL750" s="283"/>
      <c r="AM750" s="283"/>
      <c r="AN750" s="331"/>
      <c r="AO750" s="283"/>
      <c r="AP750" s="163"/>
      <c r="AQ750" s="163"/>
      <c r="AR750" s="163"/>
      <c r="AS750" s="163"/>
      <c r="AT750" s="163"/>
      <c r="AU750" s="46"/>
      <c r="AV750" s="46"/>
      <c r="AW750" s="46"/>
      <c r="AX750" s="332"/>
      <c r="AY750" s="163"/>
      <c r="AZ750" s="163"/>
      <c r="BA750" s="163"/>
      <c r="BB750" s="163"/>
      <c r="BC750" s="163"/>
      <c r="BD750" s="283"/>
      <c r="BE750" s="283"/>
      <c r="BF750" s="283"/>
      <c r="BG750" s="283"/>
      <c r="BH750" s="283"/>
      <c r="BI750" s="283"/>
      <c r="BJ750" s="283"/>
      <c r="BK750" s="281"/>
      <c r="BL750" s="281"/>
      <c r="BM750" s="281"/>
      <c r="BN750" s="283"/>
      <c r="BO750" s="283"/>
      <c r="BP750" s="283"/>
      <c r="BQ750" s="283"/>
      <c r="BR750" s="283"/>
      <c r="BS750" s="283"/>
      <c r="BT750" s="283"/>
      <c r="BU750" s="281"/>
      <c r="BV750" s="282"/>
      <c r="BW750" s="282"/>
      <c r="BX750" s="283"/>
      <c r="BY750" s="282"/>
      <c r="BZ750" s="282"/>
      <c r="CA750" s="282"/>
      <c r="CB750" s="282"/>
      <c r="CC750" s="282"/>
    </row>
    <row r="751">
      <c r="A751" s="163"/>
      <c r="B751" s="325"/>
      <c r="C751" s="163"/>
      <c r="D751" s="163"/>
      <c r="E751" s="163"/>
      <c r="F751" s="326"/>
      <c r="G751" s="327"/>
      <c r="H751" s="163"/>
      <c r="I751" s="328"/>
      <c r="J751" s="329"/>
      <c r="K751" s="163"/>
      <c r="L751" s="163"/>
      <c r="M751" s="163"/>
      <c r="N751" s="163"/>
      <c r="O751" s="163"/>
      <c r="P751" s="163"/>
      <c r="Q751" s="163"/>
      <c r="R751" s="163"/>
      <c r="S751" s="163"/>
      <c r="T751" s="163"/>
      <c r="U751" s="163"/>
      <c r="V751" s="163"/>
      <c r="W751" s="163"/>
      <c r="X751" s="163"/>
      <c r="Y751" s="330"/>
      <c r="Z751" s="163"/>
      <c r="AA751" s="163"/>
      <c r="AB751" s="163"/>
      <c r="AC751" s="163"/>
      <c r="AD751" s="163"/>
      <c r="AE751" s="163"/>
      <c r="AF751" s="163"/>
      <c r="AG751" s="333"/>
      <c r="AH751" s="283"/>
      <c r="AI751" s="315"/>
      <c r="AJ751" s="282"/>
      <c r="AK751" s="283"/>
      <c r="AL751" s="283"/>
      <c r="AM751" s="283"/>
      <c r="AN751" s="331"/>
      <c r="AO751" s="283"/>
      <c r="AP751" s="163"/>
      <c r="AQ751" s="163"/>
      <c r="AR751" s="163"/>
      <c r="AS751" s="163"/>
      <c r="AT751" s="163"/>
      <c r="AU751" s="46"/>
      <c r="AV751" s="46"/>
      <c r="AW751" s="46"/>
      <c r="AX751" s="332"/>
      <c r="AY751" s="163"/>
      <c r="AZ751" s="163"/>
      <c r="BA751" s="163"/>
      <c r="BB751" s="163"/>
      <c r="BC751" s="163"/>
      <c r="BD751" s="283"/>
      <c r="BE751" s="283"/>
      <c r="BF751" s="283"/>
      <c r="BG751" s="283"/>
      <c r="BH751" s="283"/>
      <c r="BI751" s="283"/>
      <c r="BJ751" s="283"/>
      <c r="BK751" s="281"/>
      <c r="BL751" s="281"/>
      <c r="BM751" s="281"/>
      <c r="BN751" s="283"/>
      <c r="BO751" s="283"/>
      <c r="BP751" s="283"/>
      <c r="BQ751" s="283"/>
      <c r="BR751" s="283"/>
      <c r="BS751" s="283"/>
      <c r="BT751" s="283"/>
      <c r="BU751" s="281"/>
      <c r="BV751" s="282"/>
      <c r="BW751" s="282"/>
      <c r="BX751" s="283"/>
      <c r="BY751" s="282"/>
      <c r="BZ751" s="282"/>
      <c r="CA751" s="282"/>
      <c r="CB751" s="282"/>
      <c r="CC751" s="282"/>
    </row>
    <row r="752">
      <c r="A752" s="163"/>
      <c r="B752" s="325"/>
      <c r="C752" s="163"/>
      <c r="D752" s="163"/>
      <c r="E752" s="163"/>
      <c r="F752" s="326"/>
      <c r="G752" s="327"/>
      <c r="H752" s="163"/>
      <c r="I752" s="328"/>
      <c r="J752" s="329"/>
      <c r="K752" s="163"/>
      <c r="L752" s="163"/>
      <c r="M752" s="163"/>
      <c r="N752" s="163"/>
      <c r="O752" s="163"/>
      <c r="P752" s="163"/>
      <c r="Q752" s="163"/>
      <c r="R752" s="163"/>
      <c r="S752" s="163"/>
      <c r="T752" s="163"/>
      <c r="U752" s="163"/>
      <c r="V752" s="163"/>
      <c r="W752" s="163"/>
      <c r="X752" s="163"/>
      <c r="Y752" s="330"/>
      <c r="Z752" s="163"/>
      <c r="AA752" s="163"/>
      <c r="AB752" s="163"/>
      <c r="AC752" s="163"/>
      <c r="AD752" s="163"/>
      <c r="AE752" s="163"/>
      <c r="AF752" s="163"/>
      <c r="AG752" s="333"/>
      <c r="AH752" s="283"/>
      <c r="AI752" s="315"/>
      <c r="AJ752" s="282"/>
      <c r="AK752" s="283"/>
      <c r="AL752" s="283"/>
      <c r="AM752" s="283"/>
      <c r="AN752" s="331"/>
      <c r="AO752" s="283"/>
      <c r="AP752" s="163"/>
      <c r="AQ752" s="163"/>
      <c r="AR752" s="163"/>
      <c r="AS752" s="163"/>
      <c r="AT752" s="163"/>
      <c r="AU752" s="46"/>
      <c r="AV752" s="46"/>
      <c r="AW752" s="46"/>
      <c r="AX752" s="332"/>
      <c r="AY752" s="163"/>
      <c r="AZ752" s="163"/>
      <c r="BA752" s="163"/>
      <c r="BB752" s="163"/>
      <c r="BC752" s="163"/>
      <c r="BD752" s="283"/>
      <c r="BE752" s="283"/>
      <c r="BF752" s="283"/>
      <c r="BG752" s="283"/>
      <c r="BH752" s="283"/>
      <c r="BI752" s="283"/>
      <c r="BJ752" s="283"/>
      <c r="BK752" s="281"/>
      <c r="BL752" s="281"/>
      <c r="BM752" s="281"/>
      <c r="BN752" s="283"/>
      <c r="BO752" s="283"/>
      <c r="BP752" s="283"/>
      <c r="BQ752" s="283"/>
      <c r="BR752" s="283"/>
      <c r="BS752" s="283"/>
      <c r="BT752" s="283"/>
      <c r="BU752" s="281"/>
      <c r="BV752" s="282"/>
      <c r="BW752" s="282"/>
      <c r="BX752" s="283"/>
      <c r="BY752" s="282"/>
      <c r="BZ752" s="282"/>
      <c r="CA752" s="282"/>
      <c r="CB752" s="282"/>
      <c r="CC752" s="282"/>
    </row>
    <row r="753">
      <c r="A753" s="163"/>
      <c r="B753" s="325"/>
      <c r="C753" s="163"/>
      <c r="D753" s="163"/>
      <c r="E753" s="163"/>
      <c r="F753" s="326"/>
      <c r="G753" s="327"/>
      <c r="H753" s="163"/>
      <c r="I753" s="328"/>
      <c r="J753" s="329"/>
      <c r="K753" s="163"/>
      <c r="L753" s="163"/>
      <c r="M753" s="163"/>
      <c r="N753" s="163"/>
      <c r="O753" s="163"/>
      <c r="P753" s="163"/>
      <c r="Q753" s="163"/>
      <c r="R753" s="163"/>
      <c r="S753" s="163"/>
      <c r="T753" s="163"/>
      <c r="U753" s="163"/>
      <c r="V753" s="163"/>
      <c r="W753" s="163"/>
      <c r="X753" s="163"/>
      <c r="Y753" s="330"/>
      <c r="Z753" s="163"/>
      <c r="AA753" s="163"/>
      <c r="AB753" s="163"/>
      <c r="AC753" s="163"/>
      <c r="AD753" s="163"/>
      <c r="AE753" s="163"/>
      <c r="AF753" s="163"/>
      <c r="AG753" s="333"/>
      <c r="AH753" s="283"/>
      <c r="AI753" s="315"/>
      <c r="AJ753" s="282"/>
      <c r="AK753" s="283"/>
      <c r="AL753" s="283"/>
      <c r="AM753" s="283"/>
      <c r="AN753" s="331"/>
      <c r="AO753" s="283"/>
      <c r="AP753" s="163"/>
      <c r="AQ753" s="163"/>
      <c r="AR753" s="163"/>
      <c r="AS753" s="163"/>
      <c r="AT753" s="163"/>
      <c r="AU753" s="46"/>
      <c r="AV753" s="46"/>
      <c r="AW753" s="46"/>
      <c r="AX753" s="334"/>
      <c r="AY753" s="283"/>
      <c r="AZ753" s="283"/>
      <c r="BA753" s="283"/>
      <c r="BB753" s="283"/>
      <c r="BC753" s="283"/>
      <c r="BD753" s="283"/>
      <c r="BE753" s="283"/>
      <c r="BF753" s="283"/>
      <c r="BG753" s="283"/>
      <c r="BH753" s="283"/>
      <c r="BI753" s="283"/>
      <c r="BJ753" s="283"/>
      <c r="BK753" s="281"/>
      <c r="BL753" s="281"/>
      <c r="BM753" s="281"/>
      <c r="BN753" s="283"/>
      <c r="BO753" s="283"/>
      <c r="BP753" s="283"/>
      <c r="BQ753" s="283"/>
      <c r="BR753" s="283"/>
      <c r="BS753" s="283"/>
      <c r="BT753" s="283"/>
      <c r="BU753" s="281"/>
      <c r="BV753" s="282"/>
      <c r="BW753" s="282"/>
      <c r="BX753" s="283"/>
      <c r="BY753" s="282"/>
      <c r="BZ753" s="282"/>
      <c r="CA753" s="282"/>
      <c r="CB753" s="282"/>
      <c r="CC753" s="282"/>
    </row>
    <row r="754">
      <c r="A754" s="163"/>
      <c r="B754" s="325"/>
      <c r="C754" s="163"/>
      <c r="D754" s="163"/>
      <c r="E754" s="163"/>
      <c r="F754" s="326"/>
      <c r="G754" s="327"/>
      <c r="H754" s="163"/>
      <c r="I754" s="328"/>
      <c r="J754" s="329"/>
      <c r="K754" s="163"/>
      <c r="L754" s="163"/>
      <c r="M754" s="163"/>
      <c r="N754" s="163"/>
      <c r="O754" s="163"/>
      <c r="P754" s="163"/>
      <c r="Q754" s="163"/>
      <c r="R754" s="163"/>
      <c r="S754" s="163"/>
      <c r="T754" s="163"/>
      <c r="U754" s="163"/>
      <c r="V754" s="163"/>
      <c r="W754" s="163"/>
      <c r="X754" s="163"/>
      <c r="Y754" s="330"/>
      <c r="Z754" s="163"/>
      <c r="AA754" s="163"/>
      <c r="AB754" s="163"/>
      <c r="AC754" s="163"/>
      <c r="AD754" s="163"/>
      <c r="AE754" s="163"/>
      <c r="AF754" s="163"/>
      <c r="AG754" s="333"/>
      <c r="AH754" s="283"/>
      <c r="AI754" s="315"/>
      <c r="AJ754" s="282"/>
      <c r="AK754" s="283"/>
      <c r="AL754" s="283"/>
      <c r="AM754" s="283"/>
      <c r="AN754" s="331"/>
      <c r="AO754" s="283"/>
      <c r="AP754" s="163"/>
      <c r="AQ754" s="163"/>
      <c r="AR754" s="163"/>
      <c r="AS754" s="163"/>
      <c r="AT754" s="163"/>
      <c r="AU754" s="46"/>
      <c r="AV754" s="46"/>
      <c r="AW754" s="46"/>
      <c r="AX754" s="334"/>
      <c r="AY754" s="283"/>
      <c r="AZ754" s="283"/>
      <c r="BA754" s="283"/>
      <c r="BB754" s="283"/>
      <c r="BC754" s="283"/>
      <c r="BD754" s="283"/>
      <c r="BE754" s="283"/>
      <c r="BF754" s="283"/>
      <c r="BG754" s="283"/>
      <c r="BH754" s="283"/>
      <c r="BI754" s="283"/>
      <c r="BJ754" s="283"/>
      <c r="BK754" s="281"/>
      <c r="BL754" s="281"/>
      <c r="BM754" s="281"/>
      <c r="BN754" s="283"/>
      <c r="BO754" s="283"/>
      <c r="BP754" s="283"/>
      <c r="BQ754" s="283"/>
      <c r="BR754" s="283"/>
      <c r="BS754" s="283"/>
      <c r="BT754" s="283"/>
      <c r="BU754" s="281"/>
      <c r="BV754" s="282"/>
      <c r="BW754" s="282"/>
      <c r="BX754" s="283"/>
      <c r="BY754" s="282"/>
      <c r="BZ754" s="282"/>
      <c r="CA754" s="282"/>
      <c r="CB754" s="282"/>
      <c r="CC754" s="282"/>
    </row>
    <row r="755">
      <c r="A755" s="163"/>
      <c r="B755" s="325"/>
      <c r="C755" s="163"/>
      <c r="D755" s="163"/>
      <c r="E755" s="163"/>
      <c r="F755" s="326"/>
      <c r="G755" s="327"/>
      <c r="H755" s="163"/>
      <c r="I755" s="328"/>
      <c r="J755" s="329"/>
      <c r="K755" s="163"/>
      <c r="L755" s="163"/>
      <c r="M755" s="163"/>
      <c r="N755" s="163"/>
      <c r="O755" s="163"/>
      <c r="P755" s="163"/>
      <c r="Q755" s="163"/>
      <c r="R755" s="163"/>
      <c r="S755" s="163"/>
      <c r="T755" s="163"/>
      <c r="U755" s="163"/>
      <c r="V755" s="163"/>
      <c r="W755" s="163"/>
      <c r="X755" s="163"/>
      <c r="Y755" s="330"/>
      <c r="Z755" s="163"/>
      <c r="AA755" s="163"/>
      <c r="AB755" s="163"/>
      <c r="AC755" s="163"/>
      <c r="AD755" s="163"/>
      <c r="AE755" s="163"/>
      <c r="AF755" s="163"/>
      <c r="AG755" s="333"/>
      <c r="AH755" s="283"/>
      <c r="AI755" s="315"/>
      <c r="AJ755" s="282"/>
      <c r="AK755" s="283"/>
      <c r="AL755" s="283"/>
      <c r="AM755" s="283"/>
      <c r="AN755" s="331"/>
      <c r="AO755" s="283"/>
      <c r="AP755" s="163"/>
      <c r="AQ755" s="163"/>
      <c r="AR755" s="163"/>
      <c r="AS755" s="163"/>
      <c r="AT755" s="163"/>
      <c r="AU755" s="46"/>
      <c r="AV755" s="46"/>
      <c r="AW755" s="46"/>
      <c r="AX755" s="334"/>
      <c r="AY755" s="283"/>
      <c r="AZ755" s="283"/>
      <c r="BA755" s="283"/>
      <c r="BB755" s="283"/>
      <c r="BC755" s="283"/>
      <c r="BD755" s="283"/>
      <c r="BE755" s="283"/>
      <c r="BF755" s="283"/>
      <c r="BG755" s="283"/>
      <c r="BH755" s="283"/>
      <c r="BI755" s="283"/>
      <c r="BJ755" s="283"/>
      <c r="BK755" s="281"/>
      <c r="BL755" s="281"/>
      <c r="BM755" s="281"/>
      <c r="BN755" s="283"/>
      <c r="BO755" s="283"/>
      <c r="BP755" s="283"/>
      <c r="BQ755" s="283"/>
      <c r="BR755" s="283"/>
      <c r="BS755" s="283"/>
      <c r="BT755" s="283"/>
      <c r="BU755" s="281"/>
      <c r="BV755" s="282"/>
      <c r="BW755" s="282"/>
      <c r="BX755" s="283"/>
      <c r="BY755" s="282"/>
      <c r="BZ755" s="282"/>
      <c r="CA755" s="282"/>
      <c r="CB755" s="282"/>
      <c r="CC755" s="282"/>
    </row>
    <row r="756">
      <c r="A756" s="163"/>
      <c r="B756" s="325"/>
      <c r="C756" s="163"/>
      <c r="D756" s="163"/>
      <c r="E756" s="163"/>
      <c r="F756" s="326"/>
      <c r="G756" s="327"/>
      <c r="H756" s="163"/>
      <c r="I756" s="328"/>
      <c r="J756" s="329"/>
      <c r="K756" s="163"/>
      <c r="L756" s="163"/>
      <c r="M756" s="163"/>
      <c r="N756" s="163"/>
      <c r="O756" s="163"/>
      <c r="P756" s="163"/>
      <c r="Q756" s="163"/>
      <c r="R756" s="163"/>
      <c r="S756" s="163"/>
      <c r="T756" s="163"/>
      <c r="U756" s="163"/>
      <c r="V756" s="163"/>
      <c r="W756" s="163"/>
      <c r="X756" s="163"/>
      <c r="Y756" s="330"/>
      <c r="Z756" s="163"/>
      <c r="AA756" s="163"/>
      <c r="AB756" s="163"/>
      <c r="AC756" s="163"/>
      <c r="AD756" s="163"/>
      <c r="AE756" s="163"/>
      <c r="AF756" s="163"/>
      <c r="AG756" s="333"/>
      <c r="AH756" s="283"/>
      <c r="AI756" s="315"/>
      <c r="AJ756" s="282"/>
      <c r="AK756" s="283"/>
      <c r="AL756" s="283"/>
      <c r="AM756" s="283"/>
      <c r="AN756" s="331"/>
      <c r="AO756" s="283"/>
      <c r="AP756" s="163"/>
      <c r="AQ756" s="163"/>
      <c r="AR756" s="163"/>
      <c r="AS756" s="163"/>
      <c r="AT756" s="163"/>
      <c r="AU756" s="46"/>
      <c r="AV756" s="46"/>
      <c r="AW756" s="46"/>
      <c r="AX756" s="334"/>
      <c r="AY756" s="283"/>
      <c r="AZ756" s="283"/>
      <c r="BA756" s="283"/>
      <c r="BB756" s="283"/>
      <c r="BC756" s="283"/>
      <c r="BD756" s="283"/>
      <c r="BE756" s="283"/>
      <c r="BF756" s="283"/>
      <c r="BG756" s="283"/>
      <c r="BH756" s="283"/>
      <c r="BI756" s="283"/>
      <c r="BJ756" s="283"/>
      <c r="BK756" s="281"/>
      <c r="BL756" s="281"/>
      <c r="BM756" s="281"/>
      <c r="BN756" s="283"/>
      <c r="BO756" s="283"/>
      <c r="BP756" s="283"/>
      <c r="BQ756" s="283"/>
      <c r="BR756" s="283"/>
      <c r="BS756" s="283"/>
      <c r="BT756" s="283"/>
      <c r="BU756" s="281"/>
      <c r="BV756" s="282"/>
      <c r="BW756" s="282"/>
      <c r="BX756" s="283"/>
      <c r="BY756" s="282"/>
      <c r="BZ756" s="282"/>
      <c r="CA756" s="282"/>
      <c r="CB756" s="282"/>
      <c r="CC756" s="282"/>
    </row>
    <row r="757">
      <c r="A757" s="163"/>
      <c r="B757" s="325"/>
      <c r="C757" s="163"/>
      <c r="D757" s="163"/>
      <c r="E757" s="163"/>
      <c r="F757" s="326"/>
      <c r="G757" s="327"/>
      <c r="H757" s="163"/>
      <c r="I757" s="328"/>
      <c r="J757" s="329"/>
      <c r="K757" s="163"/>
      <c r="L757" s="163"/>
      <c r="M757" s="163"/>
      <c r="N757" s="163"/>
      <c r="O757" s="163"/>
      <c r="P757" s="163"/>
      <c r="Q757" s="163"/>
      <c r="R757" s="163"/>
      <c r="S757" s="163"/>
      <c r="T757" s="163"/>
      <c r="U757" s="163"/>
      <c r="V757" s="163"/>
      <c r="W757" s="163"/>
      <c r="X757" s="163"/>
      <c r="Y757" s="330"/>
      <c r="Z757" s="163"/>
      <c r="AA757" s="163"/>
      <c r="AB757" s="163"/>
      <c r="AC757" s="163"/>
      <c r="AD757" s="163"/>
      <c r="AE757" s="163"/>
      <c r="AF757" s="163"/>
      <c r="AG757" s="333"/>
      <c r="AH757" s="283"/>
      <c r="AI757" s="315"/>
      <c r="AJ757" s="282"/>
      <c r="AK757" s="283"/>
      <c r="AL757" s="283"/>
      <c r="AM757" s="283"/>
      <c r="AN757" s="331"/>
      <c r="AO757" s="283"/>
      <c r="AP757" s="163"/>
      <c r="AQ757" s="163"/>
      <c r="AR757" s="163"/>
      <c r="AS757" s="163"/>
      <c r="AT757" s="163"/>
      <c r="AU757" s="46"/>
      <c r="AV757" s="46"/>
      <c r="AW757" s="46"/>
      <c r="AX757" s="334"/>
      <c r="AY757" s="283"/>
      <c r="AZ757" s="283"/>
      <c r="BA757" s="283"/>
      <c r="BB757" s="283"/>
      <c r="BC757" s="283"/>
      <c r="BD757" s="283"/>
      <c r="BE757" s="283"/>
      <c r="BF757" s="283"/>
      <c r="BG757" s="283"/>
      <c r="BH757" s="283"/>
      <c r="BI757" s="283"/>
      <c r="BJ757" s="283"/>
      <c r="BK757" s="281"/>
      <c r="BL757" s="281"/>
      <c r="BM757" s="281"/>
      <c r="BN757" s="283"/>
      <c r="BO757" s="283"/>
      <c r="BP757" s="283"/>
      <c r="BQ757" s="283"/>
      <c r="BR757" s="283"/>
      <c r="BS757" s="283"/>
      <c r="BT757" s="283"/>
      <c r="BU757" s="281"/>
      <c r="BV757" s="282"/>
      <c r="BW757" s="282"/>
      <c r="BX757" s="283"/>
      <c r="BY757" s="282"/>
      <c r="BZ757" s="282"/>
      <c r="CA757" s="282"/>
      <c r="CB757" s="282"/>
      <c r="CC757" s="282"/>
    </row>
    <row r="758">
      <c r="A758" s="163"/>
      <c r="B758" s="325"/>
      <c r="C758" s="163"/>
      <c r="D758" s="163"/>
      <c r="E758" s="163"/>
      <c r="F758" s="326"/>
      <c r="G758" s="327"/>
      <c r="H758" s="163"/>
      <c r="I758" s="328"/>
      <c r="J758" s="329"/>
      <c r="K758" s="163"/>
      <c r="L758" s="163"/>
      <c r="M758" s="163"/>
      <c r="N758" s="163"/>
      <c r="O758" s="163"/>
      <c r="P758" s="163"/>
      <c r="Q758" s="163"/>
      <c r="R758" s="163"/>
      <c r="S758" s="163"/>
      <c r="T758" s="163"/>
      <c r="U758" s="163"/>
      <c r="V758" s="163"/>
      <c r="W758" s="163"/>
      <c r="X758" s="163"/>
      <c r="Y758" s="330"/>
      <c r="Z758" s="163"/>
      <c r="AA758" s="163"/>
      <c r="AB758" s="163"/>
      <c r="AC758" s="163"/>
      <c r="AD758" s="163"/>
      <c r="AE758" s="163"/>
      <c r="AF758" s="163"/>
      <c r="AG758" s="333"/>
      <c r="AH758" s="283"/>
      <c r="AI758" s="315"/>
      <c r="AJ758" s="282"/>
      <c r="AK758" s="283"/>
      <c r="AL758" s="283"/>
      <c r="AM758" s="283"/>
      <c r="AN758" s="331"/>
      <c r="AO758" s="283"/>
      <c r="AP758" s="163"/>
      <c r="AQ758" s="163"/>
      <c r="AR758" s="163"/>
      <c r="AS758" s="163"/>
      <c r="AT758" s="163"/>
      <c r="AU758" s="46"/>
      <c r="AV758" s="46"/>
      <c r="AW758" s="46"/>
      <c r="AX758" s="334"/>
      <c r="AY758" s="283"/>
      <c r="AZ758" s="283"/>
      <c r="BA758" s="283"/>
      <c r="BB758" s="283"/>
      <c r="BC758" s="283"/>
      <c r="BD758" s="283"/>
      <c r="BE758" s="283"/>
      <c r="BF758" s="283"/>
      <c r="BG758" s="283"/>
      <c r="BH758" s="283"/>
      <c r="BI758" s="283"/>
      <c r="BJ758" s="283"/>
      <c r="BK758" s="281"/>
      <c r="BL758" s="281"/>
      <c r="BM758" s="281"/>
      <c r="BN758" s="283"/>
      <c r="BO758" s="283"/>
      <c r="BP758" s="283"/>
      <c r="BQ758" s="283"/>
      <c r="BR758" s="283"/>
      <c r="BS758" s="283"/>
      <c r="BT758" s="283"/>
      <c r="BU758" s="281"/>
      <c r="BV758" s="282"/>
      <c r="BW758" s="282"/>
      <c r="BX758" s="283"/>
      <c r="BY758" s="282"/>
      <c r="BZ758" s="282"/>
      <c r="CA758" s="282"/>
      <c r="CB758" s="282"/>
      <c r="CC758" s="282"/>
    </row>
    <row r="759">
      <c r="A759" s="163"/>
      <c r="B759" s="325"/>
      <c r="C759" s="163"/>
      <c r="D759" s="163"/>
      <c r="E759" s="163"/>
      <c r="F759" s="326"/>
      <c r="G759" s="327"/>
      <c r="H759" s="163"/>
      <c r="I759" s="328"/>
      <c r="J759" s="329"/>
      <c r="K759" s="163"/>
      <c r="L759" s="163"/>
      <c r="M759" s="163"/>
      <c r="N759" s="163"/>
      <c r="O759" s="163"/>
      <c r="P759" s="163"/>
      <c r="Q759" s="163"/>
      <c r="R759" s="163"/>
      <c r="S759" s="163"/>
      <c r="T759" s="163"/>
      <c r="U759" s="163"/>
      <c r="V759" s="163"/>
      <c r="W759" s="163"/>
      <c r="X759" s="163"/>
      <c r="Y759" s="330"/>
      <c r="Z759" s="163"/>
      <c r="AA759" s="163"/>
      <c r="AB759" s="163"/>
      <c r="AC759" s="163"/>
      <c r="AD759" s="163"/>
      <c r="AE759" s="163"/>
      <c r="AF759" s="163"/>
      <c r="AG759" s="333"/>
      <c r="AH759" s="283"/>
      <c r="AI759" s="315"/>
      <c r="AJ759" s="282"/>
      <c r="AK759" s="283"/>
      <c r="AL759" s="283"/>
      <c r="AM759" s="283"/>
      <c r="AN759" s="331"/>
      <c r="AO759" s="283"/>
      <c r="AP759" s="163"/>
      <c r="AQ759" s="163"/>
      <c r="AR759" s="163"/>
      <c r="AS759" s="163"/>
      <c r="AT759" s="163"/>
      <c r="AU759" s="46"/>
      <c r="AV759" s="46"/>
      <c r="AW759" s="46"/>
      <c r="AX759" s="334"/>
      <c r="AY759" s="283"/>
      <c r="AZ759" s="283"/>
      <c r="BA759" s="283"/>
      <c r="BB759" s="283"/>
      <c r="BC759" s="283"/>
      <c r="BD759" s="283"/>
      <c r="BE759" s="283"/>
      <c r="BF759" s="283"/>
      <c r="BG759" s="283"/>
      <c r="BH759" s="283"/>
      <c r="BI759" s="283"/>
      <c r="BJ759" s="283"/>
      <c r="BK759" s="281"/>
      <c r="BL759" s="281"/>
      <c r="BM759" s="281"/>
      <c r="BN759" s="283"/>
      <c r="BO759" s="283"/>
      <c r="BP759" s="283"/>
      <c r="BQ759" s="283"/>
      <c r="BR759" s="283"/>
      <c r="BS759" s="283"/>
      <c r="BT759" s="283"/>
      <c r="BU759" s="281"/>
      <c r="BV759" s="282"/>
      <c r="BW759" s="282"/>
      <c r="BX759" s="283"/>
      <c r="BY759" s="282"/>
      <c r="BZ759" s="282"/>
      <c r="CA759" s="282"/>
      <c r="CB759" s="282"/>
      <c r="CC759" s="282"/>
    </row>
    <row r="760">
      <c r="A760" s="163"/>
      <c r="B760" s="325"/>
      <c r="C760" s="163"/>
      <c r="D760" s="163"/>
      <c r="E760" s="163"/>
      <c r="F760" s="326"/>
      <c r="G760" s="327"/>
      <c r="H760" s="163"/>
      <c r="I760" s="328"/>
      <c r="J760" s="329"/>
      <c r="K760" s="163"/>
      <c r="L760" s="163"/>
      <c r="M760" s="163"/>
      <c r="N760" s="163"/>
      <c r="O760" s="163"/>
      <c r="P760" s="163"/>
      <c r="Q760" s="163"/>
      <c r="R760" s="163"/>
      <c r="S760" s="163"/>
      <c r="T760" s="163"/>
      <c r="U760" s="163"/>
      <c r="V760" s="163"/>
      <c r="W760" s="163"/>
      <c r="X760" s="163"/>
      <c r="Y760" s="330"/>
      <c r="Z760" s="163"/>
      <c r="AA760" s="163"/>
      <c r="AB760" s="163"/>
      <c r="AC760" s="163"/>
      <c r="AD760" s="163"/>
      <c r="AE760" s="163"/>
      <c r="AF760" s="163"/>
      <c r="AG760" s="333"/>
      <c r="AH760" s="283"/>
      <c r="AI760" s="315"/>
      <c r="AJ760" s="282"/>
      <c r="AK760" s="283"/>
      <c r="AL760" s="283"/>
      <c r="AM760" s="283"/>
      <c r="AN760" s="331"/>
      <c r="AO760" s="283"/>
      <c r="AP760" s="163"/>
      <c r="AQ760" s="163"/>
      <c r="AR760" s="163"/>
      <c r="AS760" s="163"/>
      <c r="AT760" s="163"/>
      <c r="AU760" s="46"/>
      <c r="AV760" s="46"/>
      <c r="AW760" s="46"/>
      <c r="AX760" s="334"/>
      <c r="AY760" s="283"/>
      <c r="AZ760" s="283"/>
      <c r="BA760" s="283"/>
      <c r="BB760" s="283"/>
      <c r="BC760" s="283"/>
      <c r="BD760" s="283"/>
      <c r="BE760" s="283"/>
      <c r="BF760" s="283"/>
      <c r="BG760" s="283"/>
      <c r="BH760" s="283"/>
      <c r="BI760" s="283"/>
      <c r="BJ760" s="283"/>
      <c r="BK760" s="281"/>
      <c r="BL760" s="281"/>
      <c r="BM760" s="281"/>
      <c r="BN760" s="283"/>
      <c r="BO760" s="283"/>
      <c r="BP760" s="283"/>
      <c r="BQ760" s="283"/>
      <c r="BR760" s="283"/>
      <c r="BS760" s="283"/>
      <c r="BT760" s="283"/>
      <c r="BU760" s="281"/>
      <c r="BV760" s="282"/>
      <c r="BW760" s="282"/>
      <c r="BX760" s="283"/>
      <c r="BY760" s="282"/>
      <c r="BZ760" s="282"/>
      <c r="CA760" s="282"/>
      <c r="CB760" s="282"/>
      <c r="CC760" s="282"/>
    </row>
    <row r="761">
      <c r="A761" s="163"/>
      <c r="B761" s="325"/>
      <c r="C761" s="163"/>
      <c r="D761" s="163"/>
      <c r="E761" s="163"/>
      <c r="F761" s="326"/>
      <c r="G761" s="327"/>
      <c r="H761" s="163"/>
      <c r="I761" s="328"/>
      <c r="J761" s="329"/>
      <c r="K761" s="163"/>
      <c r="L761" s="163"/>
      <c r="M761" s="163"/>
      <c r="N761" s="163"/>
      <c r="O761" s="163"/>
      <c r="P761" s="163"/>
      <c r="Q761" s="163"/>
      <c r="R761" s="163"/>
      <c r="S761" s="163"/>
      <c r="T761" s="163"/>
      <c r="U761" s="163"/>
      <c r="V761" s="163"/>
      <c r="W761" s="163"/>
      <c r="X761" s="163"/>
      <c r="Y761" s="330"/>
      <c r="Z761" s="163"/>
      <c r="AA761" s="163"/>
      <c r="AB761" s="163"/>
      <c r="AC761" s="163"/>
      <c r="AD761" s="163"/>
      <c r="AE761" s="163"/>
      <c r="AF761" s="163"/>
      <c r="AG761" s="333"/>
      <c r="AH761" s="283"/>
      <c r="AI761" s="315"/>
      <c r="AJ761" s="282"/>
      <c r="AK761" s="283"/>
      <c r="AL761" s="283"/>
      <c r="AM761" s="283"/>
      <c r="AN761" s="331"/>
      <c r="AO761" s="283"/>
      <c r="AP761" s="163"/>
      <c r="AQ761" s="163"/>
      <c r="AR761" s="163"/>
      <c r="AS761" s="163"/>
      <c r="AT761" s="163"/>
      <c r="AU761" s="46"/>
      <c r="AV761" s="46"/>
      <c r="AW761" s="46"/>
      <c r="AX761" s="334"/>
      <c r="AY761" s="283"/>
      <c r="AZ761" s="283"/>
      <c r="BA761" s="283"/>
      <c r="BB761" s="283"/>
      <c r="BC761" s="283"/>
      <c r="BD761" s="283"/>
      <c r="BE761" s="283"/>
      <c r="BF761" s="283"/>
      <c r="BG761" s="283"/>
      <c r="BH761" s="283"/>
      <c r="BI761" s="283"/>
      <c r="BJ761" s="283"/>
      <c r="BK761" s="281"/>
      <c r="BL761" s="281"/>
      <c r="BM761" s="281"/>
      <c r="BN761" s="283"/>
      <c r="BO761" s="283"/>
      <c r="BP761" s="283"/>
      <c r="BQ761" s="283"/>
      <c r="BR761" s="283"/>
      <c r="BS761" s="283"/>
      <c r="BT761" s="283"/>
      <c r="BU761" s="281"/>
      <c r="BV761" s="282"/>
      <c r="BW761" s="282"/>
      <c r="BX761" s="283"/>
      <c r="BY761" s="282"/>
      <c r="BZ761" s="282"/>
      <c r="CA761" s="282"/>
      <c r="CB761" s="282"/>
      <c r="CC761" s="282"/>
    </row>
    <row r="762">
      <c r="A762" s="163"/>
      <c r="B762" s="325"/>
      <c r="C762" s="163"/>
      <c r="D762" s="163"/>
      <c r="E762" s="163"/>
      <c r="F762" s="326"/>
      <c r="G762" s="327"/>
      <c r="H762" s="163"/>
      <c r="I762" s="328"/>
      <c r="J762" s="329"/>
      <c r="K762" s="163"/>
      <c r="L762" s="163"/>
      <c r="M762" s="163"/>
      <c r="N762" s="163"/>
      <c r="O762" s="163"/>
      <c r="P762" s="163"/>
      <c r="Q762" s="163"/>
      <c r="R762" s="163"/>
      <c r="S762" s="163"/>
      <c r="T762" s="163"/>
      <c r="U762" s="163"/>
      <c r="V762" s="163"/>
      <c r="W762" s="163"/>
      <c r="X762" s="163"/>
      <c r="Y762" s="330"/>
      <c r="Z762" s="163"/>
      <c r="AA762" s="163"/>
      <c r="AB762" s="163"/>
      <c r="AC762" s="163"/>
      <c r="AD762" s="163"/>
      <c r="AE762" s="163"/>
      <c r="AF762" s="163"/>
      <c r="AG762" s="333"/>
      <c r="AH762" s="283"/>
      <c r="AI762" s="315"/>
      <c r="AJ762" s="282"/>
      <c r="AK762" s="283"/>
      <c r="AL762" s="283"/>
      <c r="AM762" s="283"/>
      <c r="AN762" s="331"/>
      <c r="AO762" s="283"/>
      <c r="AP762" s="163"/>
      <c r="AQ762" s="163"/>
      <c r="AR762" s="163"/>
      <c r="AS762" s="163"/>
      <c r="AT762" s="163"/>
      <c r="AU762" s="46"/>
      <c r="AV762" s="46"/>
      <c r="AW762" s="46"/>
      <c r="AX762" s="334"/>
      <c r="AY762" s="283"/>
      <c r="AZ762" s="283"/>
      <c r="BA762" s="283"/>
      <c r="BB762" s="283"/>
      <c r="BC762" s="283"/>
      <c r="BD762" s="283"/>
      <c r="BE762" s="283"/>
      <c r="BF762" s="283"/>
      <c r="BG762" s="283"/>
      <c r="BH762" s="283"/>
      <c r="BI762" s="283"/>
      <c r="BJ762" s="283"/>
      <c r="BK762" s="281"/>
      <c r="BL762" s="281"/>
      <c r="BM762" s="281"/>
      <c r="BN762" s="283"/>
      <c r="BO762" s="283"/>
      <c r="BP762" s="283"/>
      <c r="BQ762" s="283"/>
      <c r="BR762" s="283"/>
      <c r="BS762" s="283"/>
      <c r="BT762" s="283"/>
      <c r="BU762" s="281"/>
      <c r="BV762" s="282"/>
      <c r="BW762" s="282"/>
      <c r="BX762" s="283"/>
      <c r="BY762" s="282"/>
      <c r="BZ762" s="282"/>
      <c r="CA762" s="282"/>
      <c r="CB762" s="282"/>
      <c r="CC762" s="282"/>
    </row>
    <row r="763">
      <c r="A763" s="163"/>
      <c r="B763" s="325"/>
      <c r="C763" s="163"/>
      <c r="D763" s="163"/>
      <c r="E763" s="163"/>
      <c r="F763" s="326"/>
      <c r="G763" s="327"/>
      <c r="H763" s="163"/>
      <c r="I763" s="328"/>
      <c r="J763" s="329"/>
      <c r="K763" s="163"/>
      <c r="L763" s="163"/>
      <c r="M763" s="163"/>
      <c r="N763" s="163"/>
      <c r="O763" s="163"/>
      <c r="P763" s="163"/>
      <c r="Q763" s="163"/>
      <c r="R763" s="163"/>
      <c r="S763" s="163"/>
      <c r="T763" s="163"/>
      <c r="U763" s="163"/>
      <c r="V763" s="163"/>
      <c r="W763" s="163"/>
      <c r="X763" s="163"/>
      <c r="Y763" s="330"/>
      <c r="Z763" s="163"/>
      <c r="AA763" s="163"/>
      <c r="AB763" s="163"/>
      <c r="AC763" s="163"/>
      <c r="AD763" s="163"/>
      <c r="AE763" s="163"/>
      <c r="AF763" s="163"/>
      <c r="AG763" s="333"/>
      <c r="AH763" s="283"/>
      <c r="AI763" s="315"/>
      <c r="AJ763" s="282"/>
      <c r="AK763" s="283"/>
      <c r="AL763" s="283"/>
      <c r="AM763" s="283"/>
      <c r="AN763" s="331"/>
      <c r="AO763" s="283"/>
      <c r="AP763" s="163"/>
      <c r="AQ763" s="163"/>
      <c r="AR763" s="163"/>
      <c r="AS763" s="163"/>
      <c r="AT763" s="163"/>
      <c r="AU763" s="46"/>
      <c r="AV763" s="46"/>
      <c r="AW763" s="46"/>
      <c r="AX763" s="334"/>
      <c r="AY763" s="283"/>
      <c r="AZ763" s="283"/>
      <c r="BA763" s="283"/>
      <c r="BB763" s="283"/>
      <c r="BC763" s="283"/>
      <c r="BD763" s="283"/>
      <c r="BE763" s="283"/>
      <c r="BF763" s="283"/>
      <c r="BG763" s="283"/>
      <c r="BH763" s="283"/>
      <c r="BI763" s="283"/>
      <c r="BJ763" s="283"/>
      <c r="BK763" s="281"/>
      <c r="BL763" s="281"/>
      <c r="BM763" s="281"/>
      <c r="BN763" s="283"/>
      <c r="BO763" s="283"/>
      <c r="BP763" s="283"/>
      <c r="BQ763" s="283"/>
      <c r="BR763" s="283"/>
      <c r="BS763" s="283"/>
      <c r="BT763" s="283"/>
      <c r="BU763" s="281"/>
      <c r="BV763" s="282"/>
      <c r="BW763" s="282"/>
      <c r="BX763" s="283"/>
      <c r="BY763" s="282"/>
      <c r="BZ763" s="282"/>
      <c r="CA763" s="282"/>
      <c r="CB763" s="282"/>
      <c r="CC763" s="282"/>
    </row>
    <row r="764">
      <c r="A764" s="163"/>
      <c r="B764" s="325"/>
      <c r="C764" s="163"/>
      <c r="D764" s="163"/>
      <c r="E764" s="163"/>
      <c r="F764" s="326"/>
      <c r="G764" s="327"/>
      <c r="H764" s="163"/>
      <c r="I764" s="328"/>
      <c r="J764" s="329"/>
      <c r="K764" s="163"/>
      <c r="L764" s="163"/>
      <c r="M764" s="163"/>
      <c r="N764" s="163"/>
      <c r="O764" s="163"/>
      <c r="P764" s="163"/>
      <c r="Q764" s="163"/>
      <c r="R764" s="163"/>
      <c r="S764" s="163"/>
      <c r="T764" s="163"/>
      <c r="U764" s="163"/>
      <c r="V764" s="163"/>
      <c r="W764" s="163"/>
      <c r="X764" s="163"/>
      <c r="Y764" s="330"/>
      <c r="Z764" s="163"/>
      <c r="AA764" s="163"/>
      <c r="AB764" s="163"/>
      <c r="AC764" s="163"/>
      <c r="AD764" s="163"/>
      <c r="AE764" s="163"/>
      <c r="AF764" s="163"/>
      <c r="AG764" s="333"/>
      <c r="AH764" s="283"/>
      <c r="AI764" s="315"/>
      <c r="AJ764" s="282"/>
      <c r="AK764" s="283"/>
      <c r="AL764" s="283"/>
      <c r="AM764" s="283"/>
      <c r="AN764" s="331"/>
      <c r="AO764" s="283"/>
      <c r="AP764" s="163"/>
      <c r="AQ764" s="163"/>
      <c r="AR764" s="163"/>
      <c r="AS764" s="163"/>
      <c r="AT764" s="163"/>
      <c r="AU764" s="46"/>
      <c r="AV764" s="46"/>
      <c r="AW764" s="46"/>
      <c r="AX764" s="334"/>
      <c r="AY764" s="283"/>
      <c r="AZ764" s="283"/>
      <c r="BA764" s="283"/>
      <c r="BB764" s="283"/>
      <c r="BC764" s="283"/>
      <c r="BD764" s="283"/>
      <c r="BE764" s="283"/>
      <c r="BF764" s="283"/>
      <c r="BG764" s="283"/>
      <c r="BH764" s="283"/>
      <c r="BI764" s="283"/>
      <c r="BJ764" s="283"/>
      <c r="BK764" s="281"/>
      <c r="BL764" s="281"/>
      <c r="BM764" s="281"/>
      <c r="BN764" s="283"/>
      <c r="BO764" s="283"/>
      <c r="BP764" s="283"/>
      <c r="BQ764" s="283"/>
      <c r="BR764" s="283"/>
      <c r="BS764" s="283"/>
      <c r="BT764" s="283"/>
      <c r="BU764" s="281"/>
      <c r="BV764" s="282"/>
      <c r="BW764" s="282"/>
      <c r="BX764" s="283"/>
      <c r="BY764" s="282"/>
      <c r="BZ764" s="282"/>
      <c r="CA764" s="282"/>
      <c r="CB764" s="282"/>
      <c r="CC764" s="282"/>
    </row>
    <row r="765">
      <c r="A765" s="163"/>
      <c r="B765" s="325"/>
      <c r="C765" s="163"/>
      <c r="D765" s="163"/>
      <c r="E765" s="163"/>
      <c r="F765" s="326"/>
      <c r="G765" s="327"/>
      <c r="H765" s="163"/>
      <c r="I765" s="328"/>
      <c r="J765" s="329"/>
      <c r="K765" s="163"/>
      <c r="L765" s="163"/>
      <c r="M765" s="163"/>
      <c r="N765" s="163"/>
      <c r="O765" s="163"/>
      <c r="P765" s="163"/>
      <c r="Q765" s="163"/>
      <c r="R765" s="163"/>
      <c r="S765" s="163"/>
      <c r="T765" s="163"/>
      <c r="U765" s="163"/>
      <c r="V765" s="163"/>
      <c r="W765" s="163"/>
      <c r="X765" s="163"/>
      <c r="Y765" s="330"/>
      <c r="Z765" s="163"/>
      <c r="AA765" s="163"/>
      <c r="AB765" s="163"/>
      <c r="AC765" s="163"/>
      <c r="AD765" s="163"/>
      <c r="AE765" s="163"/>
      <c r="AF765" s="163"/>
      <c r="AG765" s="333"/>
      <c r="AH765" s="283"/>
      <c r="AI765" s="315"/>
      <c r="AJ765" s="282"/>
      <c r="AK765" s="283"/>
      <c r="AL765" s="283"/>
      <c r="AM765" s="283"/>
      <c r="AN765" s="331"/>
      <c r="AO765" s="283"/>
      <c r="AP765" s="163"/>
      <c r="AQ765" s="163"/>
      <c r="AR765" s="163"/>
      <c r="AS765" s="163"/>
      <c r="AT765" s="163"/>
      <c r="AU765" s="46"/>
      <c r="AV765" s="46"/>
      <c r="AW765" s="46"/>
      <c r="AX765" s="334"/>
      <c r="AY765" s="283"/>
      <c r="AZ765" s="283"/>
      <c r="BA765" s="283"/>
      <c r="BB765" s="283"/>
      <c r="BC765" s="283"/>
      <c r="BD765" s="283"/>
      <c r="BE765" s="283"/>
      <c r="BF765" s="283"/>
      <c r="BG765" s="283"/>
      <c r="BH765" s="283"/>
      <c r="BI765" s="283"/>
      <c r="BJ765" s="283"/>
      <c r="BK765" s="281"/>
      <c r="BL765" s="281"/>
      <c r="BM765" s="281"/>
      <c r="BN765" s="283"/>
      <c r="BO765" s="283"/>
      <c r="BP765" s="283"/>
      <c r="BQ765" s="283"/>
      <c r="BR765" s="283"/>
      <c r="BS765" s="283"/>
      <c r="BT765" s="283"/>
      <c r="BU765" s="281"/>
      <c r="BV765" s="282"/>
      <c r="BW765" s="282"/>
      <c r="BX765" s="283"/>
      <c r="BY765" s="282"/>
      <c r="BZ765" s="282"/>
      <c r="CA765" s="282"/>
      <c r="CB765" s="282"/>
      <c r="CC765" s="282"/>
    </row>
    <row r="766">
      <c r="A766" s="163"/>
      <c r="B766" s="325"/>
      <c r="C766" s="163"/>
      <c r="D766" s="163"/>
      <c r="E766" s="163"/>
      <c r="F766" s="326"/>
      <c r="G766" s="327"/>
      <c r="H766" s="163"/>
      <c r="I766" s="328"/>
      <c r="J766" s="329"/>
      <c r="K766" s="163"/>
      <c r="L766" s="163"/>
      <c r="M766" s="163"/>
      <c r="N766" s="163"/>
      <c r="O766" s="163"/>
      <c r="P766" s="163"/>
      <c r="Q766" s="163"/>
      <c r="R766" s="163"/>
      <c r="S766" s="163"/>
      <c r="T766" s="163"/>
      <c r="U766" s="163"/>
      <c r="V766" s="163"/>
      <c r="W766" s="163"/>
      <c r="X766" s="163"/>
      <c r="Y766" s="330"/>
      <c r="Z766" s="163"/>
      <c r="AA766" s="163"/>
      <c r="AB766" s="163"/>
      <c r="AC766" s="163"/>
      <c r="AD766" s="163"/>
      <c r="AE766" s="163"/>
      <c r="AF766" s="163"/>
      <c r="AG766" s="333"/>
      <c r="AH766" s="283"/>
      <c r="AI766" s="315"/>
      <c r="AJ766" s="282"/>
      <c r="AK766" s="283"/>
      <c r="AL766" s="283"/>
      <c r="AM766" s="283"/>
      <c r="AN766" s="331"/>
      <c r="AO766" s="283"/>
      <c r="AP766" s="163"/>
      <c r="AQ766" s="163"/>
      <c r="AR766" s="163"/>
      <c r="AS766" s="163"/>
      <c r="AT766" s="163"/>
      <c r="AU766" s="46"/>
      <c r="AV766" s="46"/>
      <c r="AW766" s="46"/>
      <c r="AX766" s="334"/>
      <c r="AY766" s="283"/>
      <c r="AZ766" s="283"/>
      <c r="BA766" s="283"/>
      <c r="BB766" s="283"/>
      <c r="BC766" s="283"/>
      <c r="BD766" s="283"/>
      <c r="BE766" s="283"/>
      <c r="BF766" s="283"/>
      <c r="BG766" s="283"/>
      <c r="BH766" s="283"/>
      <c r="BI766" s="283"/>
      <c r="BJ766" s="283"/>
      <c r="BK766" s="281"/>
      <c r="BL766" s="281"/>
      <c r="BM766" s="281"/>
      <c r="BN766" s="283"/>
      <c r="BO766" s="283"/>
      <c r="BP766" s="283"/>
      <c r="BQ766" s="283"/>
      <c r="BR766" s="283"/>
      <c r="BS766" s="283"/>
      <c r="BT766" s="283"/>
      <c r="BU766" s="281"/>
      <c r="BV766" s="282"/>
      <c r="BW766" s="282"/>
      <c r="BX766" s="283"/>
      <c r="BY766" s="282"/>
      <c r="BZ766" s="282"/>
      <c r="CA766" s="282"/>
      <c r="CB766" s="282"/>
      <c r="CC766" s="282"/>
    </row>
    <row r="767">
      <c r="A767" s="163"/>
      <c r="B767" s="325"/>
      <c r="C767" s="163"/>
      <c r="D767" s="163"/>
      <c r="E767" s="163"/>
      <c r="F767" s="326"/>
      <c r="G767" s="327"/>
      <c r="H767" s="163"/>
      <c r="I767" s="328"/>
      <c r="J767" s="329"/>
      <c r="K767" s="163"/>
      <c r="L767" s="163"/>
      <c r="M767" s="163"/>
      <c r="N767" s="163"/>
      <c r="O767" s="163"/>
      <c r="P767" s="163"/>
      <c r="Q767" s="163"/>
      <c r="R767" s="163"/>
      <c r="S767" s="163"/>
      <c r="T767" s="163"/>
      <c r="U767" s="163"/>
      <c r="V767" s="163"/>
      <c r="W767" s="163"/>
      <c r="X767" s="163"/>
      <c r="Y767" s="330"/>
      <c r="Z767" s="163"/>
      <c r="AA767" s="163"/>
      <c r="AB767" s="163"/>
      <c r="AC767" s="163"/>
      <c r="AD767" s="163"/>
      <c r="AE767" s="163"/>
      <c r="AF767" s="163"/>
      <c r="AG767" s="333"/>
      <c r="AH767" s="283"/>
      <c r="AI767" s="315"/>
      <c r="AJ767" s="282"/>
      <c r="AK767" s="283"/>
      <c r="AL767" s="283"/>
      <c r="AM767" s="283"/>
      <c r="AN767" s="331"/>
      <c r="AO767" s="283"/>
      <c r="AP767" s="163"/>
      <c r="AQ767" s="163"/>
      <c r="AR767" s="163"/>
      <c r="AS767" s="163"/>
      <c r="AT767" s="163"/>
      <c r="AU767" s="46"/>
      <c r="AV767" s="46"/>
      <c r="AW767" s="46"/>
      <c r="AX767" s="334"/>
      <c r="AY767" s="283"/>
      <c r="AZ767" s="283"/>
      <c r="BA767" s="283"/>
      <c r="BB767" s="283"/>
      <c r="BC767" s="283"/>
      <c r="BD767" s="283"/>
      <c r="BE767" s="283"/>
      <c r="BF767" s="283"/>
      <c r="BG767" s="283"/>
      <c r="BH767" s="283"/>
      <c r="BI767" s="283"/>
      <c r="BJ767" s="283"/>
      <c r="BK767" s="281"/>
      <c r="BL767" s="281"/>
      <c r="BM767" s="281"/>
      <c r="BN767" s="283"/>
      <c r="BO767" s="283"/>
      <c r="BP767" s="283"/>
      <c r="BQ767" s="283"/>
      <c r="BR767" s="283"/>
      <c r="BS767" s="283"/>
      <c r="BT767" s="283"/>
      <c r="BU767" s="281"/>
      <c r="BV767" s="282"/>
      <c r="BW767" s="282"/>
      <c r="BX767" s="283"/>
      <c r="BY767" s="282"/>
      <c r="BZ767" s="282"/>
      <c r="CA767" s="282"/>
      <c r="CB767" s="282"/>
      <c r="CC767" s="282"/>
    </row>
    <row r="768">
      <c r="A768" s="163"/>
      <c r="B768" s="325"/>
      <c r="C768" s="163"/>
      <c r="D768" s="163"/>
      <c r="E768" s="163"/>
      <c r="F768" s="326"/>
      <c r="G768" s="327"/>
      <c r="H768" s="163"/>
      <c r="I768" s="328"/>
      <c r="J768" s="329"/>
      <c r="K768" s="163"/>
      <c r="L768" s="163"/>
      <c r="M768" s="163"/>
      <c r="N768" s="163"/>
      <c r="O768" s="163"/>
      <c r="P768" s="163"/>
      <c r="Q768" s="163"/>
      <c r="R768" s="163"/>
      <c r="S768" s="163"/>
      <c r="T768" s="163"/>
      <c r="U768" s="163"/>
      <c r="V768" s="163"/>
      <c r="W768" s="163"/>
      <c r="X768" s="163"/>
      <c r="Y768" s="330"/>
      <c r="Z768" s="163"/>
      <c r="AA768" s="163"/>
      <c r="AB768" s="163"/>
      <c r="AC768" s="163"/>
      <c r="AD768" s="163"/>
      <c r="AE768" s="163"/>
      <c r="AF768" s="163"/>
      <c r="AG768" s="333"/>
      <c r="AH768" s="283"/>
      <c r="AI768" s="315"/>
      <c r="AJ768" s="282"/>
      <c r="AK768" s="283"/>
      <c r="AL768" s="283"/>
      <c r="AM768" s="283"/>
      <c r="AN768" s="331"/>
      <c r="AO768" s="283"/>
      <c r="AP768" s="163"/>
      <c r="AQ768" s="163"/>
      <c r="AR768" s="163"/>
      <c r="AS768" s="163"/>
      <c r="AT768" s="163"/>
      <c r="AU768" s="46"/>
      <c r="AV768" s="46"/>
      <c r="AW768" s="46"/>
      <c r="AX768" s="334"/>
      <c r="AY768" s="283"/>
      <c r="AZ768" s="283"/>
      <c r="BA768" s="283"/>
      <c r="BB768" s="283"/>
      <c r="BC768" s="283"/>
      <c r="BD768" s="283"/>
      <c r="BE768" s="283"/>
      <c r="BF768" s="283"/>
      <c r="BG768" s="283"/>
      <c r="BH768" s="283"/>
      <c r="BI768" s="283"/>
      <c r="BJ768" s="283"/>
      <c r="BK768" s="281"/>
      <c r="BL768" s="281"/>
      <c r="BM768" s="281"/>
      <c r="BN768" s="283"/>
      <c r="BO768" s="283"/>
      <c r="BP768" s="283"/>
      <c r="BQ768" s="283"/>
      <c r="BR768" s="283"/>
      <c r="BS768" s="283"/>
      <c r="BT768" s="283"/>
      <c r="BU768" s="281"/>
      <c r="BV768" s="282"/>
      <c r="BW768" s="282"/>
      <c r="BX768" s="283"/>
      <c r="BY768" s="282"/>
      <c r="BZ768" s="282"/>
      <c r="CA768" s="282"/>
      <c r="CB768" s="282"/>
      <c r="CC768" s="282"/>
    </row>
    <row r="769">
      <c r="A769" s="163"/>
      <c r="B769" s="325"/>
      <c r="C769" s="209" t="s">
        <v>6013</v>
      </c>
      <c r="D769" s="163"/>
      <c r="E769" s="163"/>
      <c r="F769" s="37" t="s">
        <v>6027</v>
      </c>
      <c r="G769" s="327"/>
      <c r="H769" s="163"/>
      <c r="I769" s="328"/>
      <c r="J769" s="329"/>
      <c r="K769" s="163"/>
      <c r="L769" s="163"/>
      <c r="M769" s="163"/>
      <c r="N769" s="163"/>
      <c r="O769" s="163"/>
      <c r="P769" s="163"/>
      <c r="Q769" s="163"/>
      <c r="R769" s="163"/>
      <c r="S769" s="163"/>
      <c r="T769" s="163"/>
      <c r="U769" s="163"/>
      <c r="V769" s="163"/>
      <c r="W769" s="163"/>
      <c r="X769" s="163"/>
      <c r="Y769" s="330"/>
      <c r="Z769" s="163"/>
      <c r="AA769" s="163"/>
      <c r="AB769" s="163"/>
      <c r="AC769" s="163"/>
      <c r="AD769" s="163"/>
      <c r="AE769" s="163"/>
      <c r="AF769" s="163"/>
      <c r="AG769" s="333"/>
      <c r="AH769" s="283"/>
      <c r="AI769" s="315"/>
      <c r="AJ769" s="282"/>
      <c r="AK769" s="283"/>
      <c r="AL769" s="283"/>
      <c r="AM769" s="283"/>
      <c r="AN769" s="331"/>
      <c r="AO769" s="283"/>
      <c r="AP769" s="163"/>
      <c r="AQ769" s="163"/>
      <c r="AR769" s="163"/>
      <c r="AS769" s="163"/>
      <c r="AT769" s="163"/>
      <c r="AU769" s="46"/>
      <c r="AV769" s="46"/>
      <c r="AW769" s="46"/>
      <c r="AX769" s="334"/>
      <c r="AY769" s="283"/>
      <c r="AZ769" s="283"/>
      <c r="BA769" s="283"/>
      <c r="BB769" s="283"/>
      <c r="BC769" s="283"/>
      <c r="BD769" s="283"/>
      <c r="BE769" s="283"/>
      <c r="BF769" s="283"/>
      <c r="BG769" s="283"/>
      <c r="BH769" s="283"/>
      <c r="BI769" s="283"/>
      <c r="BJ769" s="283"/>
      <c r="BK769" s="281"/>
      <c r="BL769" s="281"/>
      <c r="BM769" s="281"/>
      <c r="BN769" s="283"/>
      <c r="BO769" s="283"/>
      <c r="BP769" s="283"/>
      <c r="BQ769" s="283"/>
      <c r="BR769" s="283"/>
      <c r="BS769" s="283"/>
      <c r="BT769" s="283"/>
      <c r="BU769" s="281"/>
      <c r="BV769" s="282"/>
      <c r="BW769" s="282"/>
      <c r="BX769" s="283"/>
      <c r="BY769" s="282"/>
      <c r="BZ769" s="282"/>
      <c r="CA769" s="282"/>
      <c r="CB769" s="282"/>
      <c r="CC769" s="282"/>
    </row>
    <row r="770">
      <c r="A770" s="163"/>
      <c r="B770" s="325"/>
      <c r="C770" s="163"/>
      <c r="D770" s="163"/>
      <c r="E770" s="163"/>
      <c r="F770" s="326"/>
      <c r="G770" s="327"/>
      <c r="H770" s="163"/>
      <c r="I770" s="328"/>
      <c r="J770" s="329"/>
      <c r="K770" s="163"/>
      <c r="L770" s="163"/>
      <c r="M770" s="163"/>
      <c r="N770" s="163"/>
      <c r="O770" s="163"/>
      <c r="P770" s="163"/>
      <c r="Q770" s="163"/>
      <c r="R770" s="163"/>
      <c r="S770" s="163"/>
      <c r="T770" s="163"/>
      <c r="U770" s="163"/>
      <c r="V770" s="163"/>
      <c r="W770" s="163"/>
      <c r="X770" s="163"/>
      <c r="Y770" s="330"/>
      <c r="Z770" s="163"/>
      <c r="AA770" s="163"/>
      <c r="AB770" s="163"/>
      <c r="AC770" s="163"/>
      <c r="AD770" s="163"/>
      <c r="AE770" s="163"/>
      <c r="AF770" s="163"/>
      <c r="AG770" s="333"/>
      <c r="AH770" s="283"/>
      <c r="AI770" s="315"/>
      <c r="AJ770" s="282"/>
      <c r="AK770" s="283"/>
      <c r="AL770" s="283"/>
      <c r="AM770" s="283"/>
      <c r="AN770" s="331"/>
      <c r="AO770" s="283"/>
      <c r="AP770" s="163"/>
      <c r="AQ770" s="163"/>
      <c r="AR770" s="163"/>
      <c r="AS770" s="163"/>
      <c r="AT770" s="163"/>
      <c r="AU770" s="46"/>
      <c r="AV770" s="46"/>
      <c r="AW770" s="46"/>
      <c r="AX770" s="334"/>
      <c r="AY770" s="283"/>
      <c r="AZ770" s="283"/>
      <c r="BA770" s="283"/>
      <c r="BB770" s="283"/>
      <c r="BC770" s="283"/>
      <c r="BD770" s="283"/>
      <c r="BE770" s="283"/>
      <c r="BF770" s="283"/>
      <c r="BG770" s="283"/>
      <c r="BH770" s="283"/>
      <c r="BI770" s="283"/>
      <c r="BJ770" s="283"/>
      <c r="BK770" s="281"/>
      <c r="BL770" s="281"/>
      <c r="BM770" s="281"/>
      <c r="BN770" s="283"/>
      <c r="BO770" s="283"/>
      <c r="BP770" s="283"/>
      <c r="BQ770" s="283"/>
      <c r="BR770" s="283"/>
      <c r="BS770" s="283"/>
      <c r="BT770" s="283"/>
      <c r="BU770" s="281"/>
      <c r="BV770" s="282"/>
      <c r="BW770" s="282"/>
      <c r="BX770" s="283"/>
      <c r="BY770" s="282"/>
      <c r="BZ770" s="282"/>
      <c r="CA770" s="282"/>
      <c r="CB770" s="282"/>
      <c r="CC770" s="282"/>
    </row>
    <row r="771">
      <c r="A771" s="163"/>
      <c r="B771" s="325"/>
      <c r="C771" s="163"/>
      <c r="D771" s="163"/>
      <c r="E771" s="163"/>
      <c r="F771" s="326"/>
      <c r="G771" s="327"/>
      <c r="H771" s="163"/>
      <c r="I771" s="328"/>
      <c r="J771" s="329"/>
      <c r="K771" s="163"/>
      <c r="L771" s="163"/>
      <c r="M771" s="163"/>
      <c r="N771" s="163"/>
      <c r="O771" s="163"/>
      <c r="P771" s="163"/>
      <c r="Q771" s="163"/>
      <c r="R771" s="163"/>
      <c r="S771" s="163"/>
      <c r="T771" s="163"/>
      <c r="U771" s="163"/>
      <c r="V771" s="163"/>
      <c r="W771" s="163"/>
      <c r="X771" s="163"/>
      <c r="Y771" s="330"/>
      <c r="Z771" s="163"/>
      <c r="AA771" s="163"/>
      <c r="AB771" s="163"/>
      <c r="AC771" s="163"/>
      <c r="AD771" s="163"/>
      <c r="AE771" s="163"/>
      <c r="AF771" s="163"/>
      <c r="AG771" s="333"/>
      <c r="AH771" s="283"/>
      <c r="AI771" s="315"/>
      <c r="AJ771" s="282"/>
      <c r="AK771" s="283"/>
      <c r="AL771" s="283"/>
      <c r="AM771" s="283"/>
      <c r="AN771" s="331"/>
      <c r="AO771" s="283"/>
      <c r="AP771" s="163"/>
      <c r="AQ771" s="163"/>
      <c r="AR771" s="163"/>
      <c r="AS771" s="163"/>
      <c r="AT771" s="163"/>
      <c r="AU771" s="46"/>
      <c r="AV771" s="46"/>
      <c r="AW771" s="46"/>
      <c r="AX771" s="334"/>
      <c r="AY771" s="283"/>
      <c r="AZ771" s="283"/>
      <c r="BA771" s="283"/>
      <c r="BB771" s="283"/>
      <c r="BC771" s="283"/>
      <c r="BD771" s="283"/>
      <c r="BE771" s="283"/>
      <c r="BF771" s="283"/>
      <c r="BG771" s="283"/>
      <c r="BH771" s="283"/>
      <c r="BI771" s="283"/>
      <c r="BJ771" s="283"/>
      <c r="BK771" s="281"/>
      <c r="BL771" s="281"/>
      <c r="BM771" s="281"/>
      <c r="BN771" s="283"/>
      <c r="BO771" s="283"/>
      <c r="BP771" s="283"/>
      <c r="BQ771" s="283"/>
      <c r="BR771" s="283"/>
      <c r="BS771" s="283"/>
      <c r="BT771" s="283"/>
      <c r="BU771" s="281"/>
      <c r="BV771" s="282"/>
      <c r="BW771" s="282"/>
      <c r="BX771" s="283"/>
      <c r="BY771" s="282"/>
      <c r="BZ771" s="282"/>
      <c r="CA771" s="282"/>
      <c r="CB771" s="282"/>
      <c r="CC771" s="282"/>
    </row>
    <row r="772">
      <c r="A772" s="163"/>
      <c r="B772" s="325"/>
      <c r="C772" s="163"/>
      <c r="D772" s="163"/>
      <c r="E772" s="163"/>
      <c r="F772" s="326"/>
      <c r="G772" s="327"/>
      <c r="H772" s="163"/>
      <c r="I772" s="328"/>
      <c r="J772" s="329"/>
      <c r="K772" s="163"/>
      <c r="L772" s="163"/>
      <c r="M772" s="163"/>
      <c r="N772" s="163"/>
      <c r="O772" s="163"/>
      <c r="P772" s="163"/>
      <c r="Q772" s="163"/>
      <c r="R772" s="163"/>
      <c r="S772" s="163"/>
      <c r="T772" s="163"/>
      <c r="U772" s="163"/>
      <c r="V772" s="163"/>
      <c r="W772" s="163"/>
      <c r="X772" s="163"/>
      <c r="Y772" s="330"/>
      <c r="Z772" s="163"/>
      <c r="AA772" s="163"/>
      <c r="AB772" s="163"/>
      <c r="AC772" s="163"/>
      <c r="AD772" s="163"/>
      <c r="AE772" s="163"/>
      <c r="AF772" s="163"/>
      <c r="AG772" s="333"/>
      <c r="AH772" s="283"/>
      <c r="AI772" s="315"/>
      <c r="AJ772" s="282"/>
      <c r="AK772" s="283"/>
      <c r="AL772" s="283"/>
      <c r="AM772" s="283"/>
      <c r="AN772" s="331"/>
      <c r="AO772" s="283"/>
      <c r="AP772" s="163"/>
      <c r="AQ772" s="163"/>
      <c r="AR772" s="163"/>
      <c r="AS772" s="163"/>
      <c r="AT772" s="163"/>
      <c r="AU772" s="46"/>
      <c r="AV772" s="46"/>
      <c r="AW772" s="46"/>
      <c r="AX772" s="334"/>
      <c r="AY772" s="283"/>
      <c r="AZ772" s="283"/>
      <c r="BA772" s="283"/>
      <c r="BB772" s="283"/>
      <c r="BC772" s="283"/>
      <c r="BD772" s="283"/>
      <c r="BE772" s="283"/>
      <c r="BF772" s="283"/>
      <c r="BG772" s="283"/>
      <c r="BH772" s="283"/>
      <c r="BI772" s="283"/>
      <c r="BJ772" s="283"/>
      <c r="BK772" s="281"/>
      <c r="BL772" s="281"/>
      <c r="BM772" s="281"/>
      <c r="BN772" s="283"/>
      <c r="BO772" s="283"/>
      <c r="BP772" s="283"/>
      <c r="BQ772" s="283"/>
      <c r="BR772" s="283"/>
      <c r="BS772" s="283"/>
      <c r="BT772" s="283"/>
      <c r="BU772" s="281"/>
      <c r="BV772" s="282"/>
      <c r="BW772" s="282"/>
      <c r="BX772" s="283"/>
      <c r="BY772" s="282"/>
      <c r="BZ772" s="282"/>
      <c r="CA772" s="282"/>
      <c r="CB772" s="282"/>
      <c r="CC772" s="282"/>
    </row>
    <row r="773">
      <c r="A773" s="163"/>
      <c r="B773" s="325"/>
      <c r="C773" s="163"/>
      <c r="D773" s="163"/>
      <c r="E773" s="163"/>
      <c r="F773" s="326"/>
      <c r="G773" s="327"/>
      <c r="H773" s="163"/>
      <c r="I773" s="328"/>
      <c r="J773" s="329"/>
      <c r="K773" s="163"/>
      <c r="L773" s="163"/>
      <c r="M773" s="163"/>
      <c r="N773" s="163"/>
      <c r="O773" s="163"/>
      <c r="P773" s="163"/>
      <c r="Q773" s="163"/>
      <c r="R773" s="163"/>
      <c r="S773" s="163"/>
      <c r="T773" s="163"/>
      <c r="U773" s="163"/>
      <c r="V773" s="163"/>
      <c r="W773" s="163"/>
      <c r="X773" s="163"/>
      <c r="Y773" s="330"/>
      <c r="Z773" s="163"/>
      <c r="AA773" s="163"/>
      <c r="AB773" s="163"/>
      <c r="AC773" s="163"/>
      <c r="AD773" s="163"/>
      <c r="AE773" s="163"/>
      <c r="AF773" s="163"/>
      <c r="AG773" s="333"/>
      <c r="AH773" s="283"/>
      <c r="AI773" s="315"/>
      <c r="AJ773" s="282"/>
      <c r="AK773" s="283"/>
      <c r="AL773" s="283"/>
      <c r="AM773" s="283"/>
      <c r="AN773" s="331"/>
      <c r="AO773" s="283"/>
      <c r="AP773" s="163"/>
      <c r="AQ773" s="163"/>
      <c r="AR773" s="163"/>
      <c r="AS773" s="163"/>
      <c r="AT773" s="163"/>
      <c r="AU773" s="46"/>
      <c r="AV773" s="46"/>
      <c r="AW773" s="46"/>
      <c r="AX773" s="334"/>
      <c r="AY773" s="283"/>
      <c r="AZ773" s="283"/>
      <c r="BA773" s="283"/>
      <c r="BB773" s="283"/>
      <c r="BC773" s="283"/>
      <c r="BD773" s="283"/>
      <c r="BE773" s="283"/>
      <c r="BF773" s="283"/>
      <c r="BG773" s="283"/>
      <c r="BH773" s="283"/>
      <c r="BI773" s="283"/>
      <c r="BJ773" s="283"/>
      <c r="BK773" s="281"/>
      <c r="BL773" s="281"/>
      <c r="BM773" s="281"/>
      <c r="BN773" s="283"/>
      <c r="BO773" s="283"/>
      <c r="BP773" s="283"/>
      <c r="BQ773" s="283"/>
      <c r="BR773" s="283"/>
      <c r="BS773" s="283"/>
      <c r="BT773" s="283"/>
      <c r="BU773" s="281"/>
      <c r="BV773" s="282"/>
      <c r="BW773" s="282"/>
      <c r="BX773" s="283"/>
      <c r="BY773" s="282"/>
      <c r="BZ773" s="282"/>
      <c r="CA773" s="282"/>
      <c r="CB773" s="282"/>
      <c r="CC773" s="282"/>
    </row>
    <row r="774">
      <c r="A774" s="163"/>
      <c r="B774" s="325"/>
      <c r="C774" s="163"/>
      <c r="D774" s="163"/>
      <c r="E774" s="163"/>
      <c r="F774" s="326"/>
      <c r="G774" s="327"/>
      <c r="H774" s="163"/>
      <c r="I774" s="328"/>
      <c r="J774" s="329"/>
      <c r="K774" s="163"/>
      <c r="L774" s="163"/>
      <c r="M774" s="163"/>
      <c r="N774" s="163"/>
      <c r="O774" s="163"/>
      <c r="P774" s="163"/>
      <c r="Q774" s="163"/>
      <c r="R774" s="163"/>
      <c r="S774" s="163"/>
      <c r="T774" s="163"/>
      <c r="U774" s="163"/>
      <c r="V774" s="163"/>
      <c r="W774" s="163"/>
      <c r="X774" s="163"/>
      <c r="Y774" s="330"/>
      <c r="Z774" s="163"/>
      <c r="AA774" s="163"/>
      <c r="AB774" s="163"/>
      <c r="AC774" s="163"/>
      <c r="AD774" s="163"/>
      <c r="AE774" s="163"/>
      <c r="AF774" s="163"/>
      <c r="AG774" s="333"/>
      <c r="AH774" s="283"/>
      <c r="AI774" s="315"/>
      <c r="AJ774" s="282"/>
      <c r="AK774" s="283"/>
      <c r="AL774" s="283"/>
      <c r="AM774" s="283"/>
      <c r="AN774" s="331"/>
      <c r="AO774" s="283"/>
      <c r="AP774" s="163"/>
      <c r="AQ774" s="163"/>
      <c r="AR774" s="163"/>
      <c r="AS774" s="163"/>
      <c r="AT774" s="163"/>
      <c r="AU774" s="46"/>
      <c r="AV774" s="46"/>
      <c r="AW774" s="46"/>
      <c r="AX774" s="334"/>
      <c r="AY774" s="283"/>
      <c r="AZ774" s="283"/>
      <c r="BA774" s="283"/>
      <c r="BB774" s="283"/>
      <c r="BC774" s="283"/>
      <c r="BD774" s="283"/>
      <c r="BE774" s="283"/>
      <c r="BF774" s="283"/>
      <c r="BG774" s="283"/>
      <c r="BH774" s="283"/>
      <c r="BI774" s="283"/>
      <c r="BJ774" s="283"/>
      <c r="BK774" s="281"/>
      <c r="BL774" s="281"/>
      <c r="BM774" s="281"/>
      <c r="BN774" s="283"/>
      <c r="BO774" s="283"/>
      <c r="BP774" s="283"/>
      <c r="BQ774" s="283"/>
      <c r="BR774" s="283"/>
      <c r="BS774" s="283"/>
      <c r="BT774" s="283"/>
      <c r="BU774" s="281"/>
      <c r="BV774" s="282"/>
      <c r="BW774" s="282"/>
      <c r="BX774" s="283"/>
      <c r="BY774" s="282"/>
      <c r="BZ774" s="282"/>
      <c r="CA774" s="282"/>
      <c r="CB774" s="282"/>
      <c r="CC774" s="282"/>
    </row>
    <row r="775">
      <c r="A775" s="163"/>
      <c r="B775" s="325"/>
      <c r="C775" s="163"/>
      <c r="D775" s="163"/>
      <c r="E775" s="163"/>
      <c r="F775" s="326"/>
      <c r="G775" s="327"/>
      <c r="H775" s="163"/>
      <c r="I775" s="328"/>
      <c r="J775" s="329"/>
      <c r="K775" s="163"/>
      <c r="L775" s="163"/>
      <c r="M775" s="163"/>
      <c r="N775" s="163"/>
      <c r="O775" s="163"/>
      <c r="P775" s="163"/>
      <c r="Q775" s="163"/>
      <c r="R775" s="163"/>
      <c r="S775" s="163"/>
      <c r="T775" s="163"/>
      <c r="U775" s="163"/>
      <c r="V775" s="163"/>
      <c r="W775" s="163"/>
      <c r="X775" s="163"/>
      <c r="Y775" s="330"/>
      <c r="Z775" s="163"/>
      <c r="AA775" s="163"/>
      <c r="AB775" s="163"/>
      <c r="AC775" s="163"/>
      <c r="AD775" s="163"/>
      <c r="AE775" s="163"/>
      <c r="AF775" s="163"/>
      <c r="AG775" s="333"/>
      <c r="AH775" s="283"/>
      <c r="AI775" s="315"/>
      <c r="AJ775" s="282"/>
      <c r="AK775" s="283"/>
      <c r="AL775" s="283"/>
      <c r="AM775" s="283"/>
      <c r="AN775" s="331"/>
      <c r="AO775" s="283"/>
      <c r="AP775" s="163"/>
      <c r="AQ775" s="163"/>
      <c r="AR775" s="163"/>
      <c r="AS775" s="163"/>
      <c r="AT775" s="163"/>
      <c r="AU775" s="46"/>
      <c r="AV775" s="46"/>
      <c r="AW775" s="46"/>
      <c r="AX775" s="334"/>
      <c r="AY775" s="283"/>
      <c r="AZ775" s="283"/>
      <c r="BA775" s="283"/>
      <c r="BB775" s="283"/>
      <c r="BC775" s="283"/>
      <c r="BD775" s="283"/>
      <c r="BE775" s="283"/>
      <c r="BF775" s="283"/>
      <c r="BG775" s="283"/>
      <c r="BH775" s="283"/>
      <c r="BI775" s="283"/>
      <c r="BJ775" s="283"/>
      <c r="BK775" s="281"/>
      <c r="BL775" s="281"/>
      <c r="BM775" s="281"/>
      <c r="BN775" s="283"/>
      <c r="BO775" s="283"/>
      <c r="BP775" s="283"/>
      <c r="BQ775" s="283"/>
      <c r="BR775" s="283"/>
      <c r="BS775" s="283"/>
      <c r="BT775" s="283"/>
      <c r="BU775" s="281"/>
      <c r="BV775" s="282"/>
      <c r="BW775" s="282"/>
      <c r="BX775" s="283"/>
      <c r="BY775" s="282"/>
      <c r="BZ775" s="282"/>
      <c r="CA775" s="282"/>
      <c r="CB775" s="282"/>
      <c r="CC775" s="282"/>
    </row>
    <row r="776">
      <c r="A776" s="163"/>
      <c r="B776" s="325"/>
      <c r="C776" s="163"/>
      <c r="D776" s="163"/>
      <c r="E776" s="163"/>
      <c r="F776" s="326"/>
      <c r="G776" s="327"/>
      <c r="H776" s="163"/>
      <c r="I776" s="328"/>
      <c r="J776" s="329"/>
      <c r="K776" s="163"/>
      <c r="L776" s="163"/>
      <c r="M776" s="163"/>
      <c r="N776" s="163"/>
      <c r="O776" s="163"/>
      <c r="P776" s="163"/>
      <c r="Q776" s="163"/>
      <c r="R776" s="163"/>
      <c r="S776" s="163"/>
      <c r="T776" s="163"/>
      <c r="U776" s="163"/>
      <c r="V776" s="163"/>
      <c r="W776" s="163"/>
      <c r="X776" s="163"/>
      <c r="Y776" s="330"/>
      <c r="Z776" s="163"/>
      <c r="AA776" s="163"/>
      <c r="AB776" s="163"/>
      <c r="AC776" s="163"/>
      <c r="AD776" s="163"/>
      <c r="AE776" s="163"/>
      <c r="AF776" s="163"/>
      <c r="AG776" s="333"/>
      <c r="AH776" s="283"/>
      <c r="AI776" s="315"/>
      <c r="AJ776" s="282"/>
      <c r="AK776" s="283"/>
      <c r="AL776" s="283"/>
      <c r="AM776" s="283"/>
      <c r="AN776" s="331"/>
      <c r="AO776" s="283"/>
      <c r="AP776" s="163"/>
      <c r="AQ776" s="163"/>
      <c r="AR776" s="163"/>
      <c r="AS776" s="163"/>
      <c r="AT776" s="163"/>
      <c r="AU776" s="46"/>
      <c r="AV776" s="46"/>
      <c r="AW776" s="46"/>
      <c r="AX776" s="334"/>
      <c r="AY776" s="283"/>
      <c r="AZ776" s="283"/>
      <c r="BA776" s="283"/>
      <c r="BB776" s="283"/>
      <c r="BC776" s="283"/>
      <c r="BD776" s="283"/>
      <c r="BE776" s="283"/>
      <c r="BF776" s="283"/>
      <c r="BG776" s="283"/>
      <c r="BH776" s="283"/>
      <c r="BI776" s="283"/>
      <c r="BJ776" s="283"/>
      <c r="BK776" s="281"/>
      <c r="BL776" s="281"/>
      <c r="BM776" s="281"/>
      <c r="BN776" s="283"/>
      <c r="BO776" s="283"/>
      <c r="BP776" s="283"/>
      <c r="BQ776" s="283"/>
      <c r="BR776" s="283"/>
      <c r="BS776" s="283"/>
      <c r="BT776" s="283"/>
      <c r="BU776" s="281"/>
      <c r="BV776" s="282"/>
      <c r="BW776" s="282"/>
      <c r="BX776" s="283"/>
      <c r="BY776" s="282"/>
      <c r="BZ776" s="282"/>
      <c r="CA776" s="282"/>
      <c r="CB776" s="282"/>
      <c r="CC776" s="282"/>
    </row>
    <row r="777">
      <c r="A777" s="163"/>
      <c r="B777" s="325"/>
      <c r="C777" s="163"/>
      <c r="D777" s="163"/>
      <c r="E777" s="163"/>
      <c r="F777" s="326"/>
      <c r="G777" s="327"/>
      <c r="H777" s="163"/>
      <c r="I777" s="328"/>
      <c r="J777" s="329"/>
      <c r="K777" s="163"/>
      <c r="L777" s="163"/>
      <c r="M777" s="163"/>
      <c r="N777" s="163"/>
      <c r="O777" s="163"/>
      <c r="P777" s="163"/>
      <c r="Q777" s="163"/>
      <c r="R777" s="163"/>
      <c r="S777" s="163"/>
      <c r="T777" s="163"/>
      <c r="U777" s="163"/>
      <c r="V777" s="163"/>
      <c r="W777" s="163"/>
      <c r="X777" s="163"/>
      <c r="Y777" s="330"/>
      <c r="Z777" s="163"/>
      <c r="AA777" s="163"/>
      <c r="AB777" s="163"/>
      <c r="AC777" s="163"/>
      <c r="AD777" s="163"/>
      <c r="AE777" s="163"/>
      <c r="AF777" s="163"/>
      <c r="AG777" s="333"/>
      <c r="AH777" s="283"/>
      <c r="AI777" s="315"/>
      <c r="AJ777" s="282"/>
      <c r="AK777" s="283"/>
      <c r="AL777" s="283"/>
      <c r="AM777" s="283"/>
      <c r="AN777" s="331"/>
      <c r="AO777" s="283"/>
      <c r="AP777" s="283"/>
      <c r="AQ777" s="283"/>
      <c r="AR777" s="283"/>
      <c r="AS777" s="283"/>
      <c r="AT777" s="283"/>
      <c r="AU777" s="331"/>
      <c r="AV777" s="331"/>
      <c r="AW777" s="331"/>
      <c r="AX777" s="334"/>
      <c r="AY777" s="283"/>
      <c r="AZ777" s="283"/>
      <c r="BA777" s="283"/>
      <c r="BB777" s="283"/>
      <c r="BC777" s="283"/>
      <c r="BD777" s="283"/>
      <c r="BE777" s="283"/>
      <c r="BF777" s="283"/>
      <c r="BG777" s="283"/>
      <c r="BH777" s="283"/>
      <c r="BI777" s="283"/>
      <c r="BJ777" s="283"/>
      <c r="BK777" s="281"/>
      <c r="BL777" s="281"/>
      <c r="BM777" s="281"/>
      <c r="BN777" s="283"/>
      <c r="BO777" s="283"/>
      <c r="BP777" s="283"/>
      <c r="BQ777" s="283"/>
      <c r="BR777" s="283"/>
      <c r="BS777" s="283"/>
      <c r="BT777" s="283"/>
      <c r="BU777" s="281"/>
      <c r="BV777" s="282"/>
      <c r="BW777" s="282"/>
      <c r="BX777" s="283"/>
      <c r="BY777" s="282"/>
      <c r="BZ777" s="282"/>
      <c r="CA777" s="282"/>
      <c r="CB777" s="282"/>
      <c r="CC777" s="282"/>
    </row>
    <row r="778">
      <c r="A778" s="163"/>
      <c r="B778" s="325"/>
      <c r="C778" s="163"/>
      <c r="D778" s="163"/>
      <c r="E778" s="163"/>
      <c r="F778" s="326"/>
      <c r="G778" s="327"/>
      <c r="H778" s="163"/>
      <c r="I778" s="328"/>
      <c r="J778" s="329"/>
      <c r="K778" s="163"/>
      <c r="L778" s="163"/>
      <c r="M778" s="163"/>
      <c r="N778" s="163"/>
      <c r="O778" s="163"/>
      <c r="P778" s="163"/>
      <c r="Q778" s="163"/>
      <c r="R778" s="163"/>
      <c r="S778" s="163"/>
      <c r="T778" s="163"/>
      <c r="U778" s="163"/>
      <c r="V778" s="163"/>
      <c r="W778" s="163"/>
      <c r="X778" s="163"/>
      <c r="Y778" s="330"/>
      <c r="Z778" s="163"/>
      <c r="AA778" s="163"/>
      <c r="AB778" s="163"/>
      <c r="AC778" s="163"/>
      <c r="AD778" s="163"/>
      <c r="AE778" s="163"/>
      <c r="AF778" s="163"/>
      <c r="AG778" s="333"/>
      <c r="AH778" s="283"/>
      <c r="AI778" s="315"/>
      <c r="AJ778" s="282"/>
      <c r="AK778" s="283"/>
      <c r="AL778" s="283"/>
      <c r="AM778" s="283"/>
      <c r="AN778" s="331"/>
      <c r="AO778" s="283"/>
      <c r="AP778" s="283"/>
      <c r="AQ778" s="283"/>
      <c r="AR778" s="283"/>
      <c r="AS778" s="283"/>
      <c r="AT778" s="283"/>
      <c r="AU778" s="331"/>
      <c r="AV778" s="331"/>
      <c r="AW778" s="331"/>
      <c r="AX778" s="334"/>
      <c r="AY778" s="283"/>
      <c r="AZ778" s="283"/>
      <c r="BA778" s="283"/>
      <c r="BB778" s="283"/>
      <c r="BC778" s="283"/>
      <c r="BD778" s="283"/>
      <c r="BE778" s="283"/>
      <c r="BF778" s="283"/>
      <c r="BG778" s="283"/>
      <c r="BH778" s="283"/>
      <c r="BI778" s="283"/>
      <c r="BJ778" s="283"/>
      <c r="BK778" s="281"/>
      <c r="BL778" s="281"/>
      <c r="BM778" s="281"/>
      <c r="BN778" s="283"/>
      <c r="BO778" s="283"/>
      <c r="BP778" s="283"/>
      <c r="BQ778" s="283"/>
      <c r="BR778" s="283"/>
      <c r="BS778" s="283"/>
      <c r="BT778" s="283"/>
      <c r="BU778" s="281"/>
      <c r="BV778" s="282"/>
      <c r="BW778" s="282"/>
      <c r="BX778" s="283"/>
      <c r="BY778" s="282"/>
      <c r="BZ778" s="282"/>
      <c r="CA778" s="282"/>
      <c r="CB778" s="282"/>
      <c r="CC778" s="282"/>
    </row>
    <row r="779">
      <c r="A779" s="163"/>
      <c r="B779" s="325"/>
      <c r="C779" s="163"/>
      <c r="D779" s="163"/>
      <c r="E779" s="163"/>
      <c r="F779" s="326"/>
      <c r="G779" s="327"/>
      <c r="H779" s="163"/>
      <c r="I779" s="328"/>
      <c r="J779" s="329"/>
      <c r="K779" s="163"/>
      <c r="L779" s="163"/>
      <c r="M779" s="163"/>
      <c r="N779" s="163"/>
      <c r="O779" s="163"/>
      <c r="P779" s="163"/>
      <c r="Q779" s="163"/>
      <c r="R779" s="163"/>
      <c r="S779" s="163"/>
      <c r="T779" s="163"/>
      <c r="U779" s="163"/>
      <c r="V779" s="163"/>
      <c r="W779" s="163"/>
      <c r="X779" s="163"/>
      <c r="Y779" s="330"/>
      <c r="Z779" s="163"/>
      <c r="AA779" s="163"/>
      <c r="AB779" s="163"/>
      <c r="AC779" s="163"/>
      <c r="AD779" s="163"/>
      <c r="AE779" s="163"/>
      <c r="AF779" s="163"/>
      <c r="AG779" s="333"/>
      <c r="AH779" s="283"/>
      <c r="AI779" s="315"/>
      <c r="AJ779" s="282"/>
      <c r="AK779" s="283"/>
      <c r="AL779" s="283"/>
      <c r="AM779" s="283"/>
      <c r="AN779" s="331"/>
      <c r="AO779" s="283"/>
      <c r="AP779" s="283"/>
      <c r="AQ779" s="283"/>
      <c r="AR779" s="283"/>
      <c r="AS779" s="283"/>
      <c r="AT779" s="283"/>
      <c r="AU779" s="331"/>
      <c r="AV779" s="331"/>
      <c r="AW779" s="331"/>
      <c r="AX779" s="334"/>
      <c r="AY779" s="283"/>
      <c r="AZ779" s="283"/>
      <c r="BA779" s="283"/>
      <c r="BB779" s="283"/>
      <c r="BC779" s="283"/>
      <c r="BD779" s="283"/>
      <c r="BE779" s="283"/>
      <c r="BF779" s="283"/>
      <c r="BG779" s="283"/>
      <c r="BH779" s="283"/>
      <c r="BI779" s="283"/>
      <c r="BJ779" s="283"/>
      <c r="BK779" s="281"/>
      <c r="BL779" s="281"/>
      <c r="BM779" s="281"/>
      <c r="BN779" s="283"/>
      <c r="BO779" s="283"/>
      <c r="BP779" s="283"/>
      <c r="BQ779" s="283"/>
      <c r="BR779" s="283"/>
      <c r="BS779" s="283"/>
      <c r="BT779" s="283"/>
      <c r="BU779" s="281"/>
      <c r="BV779" s="282"/>
      <c r="BW779" s="282"/>
      <c r="BX779" s="283"/>
      <c r="BY779" s="282"/>
      <c r="BZ779" s="282"/>
      <c r="CA779" s="282"/>
      <c r="CB779" s="282"/>
      <c r="CC779" s="282"/>
    </row>
    <row r="780">
      <c r="A780" s="163"/>
      <c r="B780" s="325"/>
      <c r="C780" s="163"/>
      <c r="D780" s="163"/>
      <c r="E780" s="163"/>
      <c r="F780" s="326"/>
      <c r="G780" s="327"/>
      <c r="H780" s="163"/>
      <c r="I780" s="328"/>
      <c r="J780" s="329"/>
      <c r="K780" s="163"/>
      <c r="L780" s="163"/>
      <c r="M780" s="163"/>
      <c r="N780" s="163"/>
      <c r="O780" s="163"/>
      <c r="P780" s="163"/>
      <c r="Q780" s="163"/>
      <c r="R780" s="163"/>
      <c r="S780" s="163"/>
      <c r="T780" s="163"/>
      <c r="U780" s="163"/>
      <c r="V780" s="163"/>
      <c r="W780" s="163"/>
      <c r="X780" s="163"/>
      <c r="Y780" s="330"/>
      <c r="Z780" s="163"/>
      <c r="AA780" s="163"/>
      <c r="AB780" s="163"/>
      <c r="AC780" s="163"/>
      <c r="AD780" s="163"/>
      <c r="AE780" s="163"/>
      <c r="AF780" s="163"/>
      <c r="AG780" s="333"/>
      <c r="AH780" s="283"/>
      <c r="AI780" s="315"/>
      <c r="AJ780" s="282"/>
      <c r="AK780" s="283"/>
      <c r="AL780" s="283"/>
      <c r="AM780" s="283"/>
      <c r="AN780" s="331"/>
      <c r="AO780" s="283"/>
      <c r="AP780" s="283"/>
      <c r="AQ780" s="283"/>
      <c r="AR780" s="283"/>
      <c r="AS780" s="283"/>
      <c r="AT780" s="283"/>
      <c r="AU780" s="331"/>
      <c r="AV780" s="331"/>
      <c r="AW780" s="331"/>
      <c r="AX780" s="334"/>
      <c r="AY780" s="283"/>
      <c r="AZ780" s="283"/>
      <c r="BA780" s="283"/>
      <c r="BB780" s="283"/>
      <c r="BC780" s="283"/>
      <c r="BD780" s="283"/>
      <c r="BE780" s="283"/>
      <c r="BF780" s="283"/>
      <c r="BG780" s="283"/>
      <c r="BH780" s="283"/>
      <c r="BI780" s="283"/>
      <c r="BJ780" s="283"/>
      <c r="BK780" s="281"/>
      <c r="BL780" s="281"/>
      <c r="BM780" s="281"/>
      <c r="BN780" s="283"/>
      <c r="BO780" s="283"/>
      <c r="BP780" s="283"/>
      <c r="BQ780" s="283"/>
      <c r="BR780" s="283"/>
      <c r="BS780" s="283"/>
      <c r="BT780" s="283"/>
      <c r="BU780" s="281"/>
      <c r="BV780" s="282"/>
      <c r="BW780" s="282"/>
      <c r="BX780" s="283"/>
      <c r="BY780" s="282"/>
      <c r="BZ780" s="282"/>
      <c r="CA780" s="282"/>
      <c r="CB780" s="282"/>
      <c r="CC780" s="282"/>
    </row>
    <row r="781">
      <c r="A781" s="163"/>
      <c r="B781" s="325"/>
      <c r="C781" s="163"/>
      <c r="D781" s="163"/>
      <c r="E781" s="163"/>
      <c r="F781" s="326"/>
      <c r="G781" s="327"/>
      <c r="H781" s="163"/>
      <c r="I781" s="328"/>
      <c r="J781" s="329"/>
      <c r="K781" s="163"/>
      <c r="L781" s="163"/>
      <c r="M781" s="163"/>
      <c r="N781" s="163"/>
      <c r="O781" s="163"/>
      <c r="P781" s="163"/>
      <c r="Q781" s="163"/>
      <c r="R781" s="163"/>
      <c r="S781" s="163"/>
      <c r="T781" s="163"/>
      <c r="U781" s="163"/>
      <c r="V781" s="163"/>
      <c r="W781" s="163"/>
      <c r="X781" s="163"/>
      <c r="Y781" s="330"/>
      <c r="Z781" s="163"/>
      <c r="AA781" s="163"/>
      <c r="AB781" s="163"/>
      <c r="AC781" s="163"/>
      <c r="AD781" s="163"/>
      <c r="AE781" s="163"/>
      <c r="AF781" s="163"/>
      <c r="AG781" s="333"/>
      <c r="AH781" s="283"/>
      <c r="AI781" s="315"/>
      <c r="AJ781" s="282"/>
      <c r="AK781" s="283"/>
      <c r="AL781" s="283"/>
      <c r="AM781" s="283"/>
      <c r="AN781" s="331"/>
      <c r="AO781" s="283"/>
      <c r="AP781" s="283"/>
      <c r="AQ781" s="283"/>
      <c r="AR781" s="283"/>
      <c r="AS781" s="283"/>
      <c r="AT781" s="283"/>
      <c r="AU781" s="331"/>
      <c r="AV781" s="331"/>
      <c r="AW781" s="331"/>
      <c r="AX781" s="334"/>
      <c r="AY781" s="283"/>
      <c r="AZ781" s="283"/>
      <c r="BA781" s="283"/>
      <c r="BB781" s="283"/>
      <c r="BC781" s="283"/>
      <c r="BD781" s="283"/>
      <c r="BE781" s="283"/>
      <c r="BF781" s="283"/>
      <c r="BG781" s="283"/>
      <c r="BH781" s="283"/>
      <c r="BI781" s="283"/>
      <c r="BJ781" s="283"/>
      <c r="BK781" s="281"/>
      <c r="BL781" s="281"/>
      <c r="BM781" s="281"/>
      <c r="BN781" s="283"/>
      <c r="BO781" s="283"/>
      <c r="BP781" s="283"/>
      <c r="BQ781" s="283"/>
      <c r="BR781" s="283"/>
      <c r="BS781" s="283"/>
      <c r="BT781" s="283"/>
      <c r="BU781" s="281"/>
      <c r="BV781" s="282"/>
      <c r="BW781" s="282"/>
      <c r="BX781" s="283"/>
      <c r="BY781" s="282"/>
      <c r="BZ781" s="282"/>
      <c r="CA781" s="282"/>
      <c r="CB781" s="282"/>
      <c r="CC781" s="282"/>
    </row>
    <row r="782">
      <c r="A782" s="163"/>
      <c r="B782" s="325"/>
      <c r="C782" s="163"/>
      <c r="D782" s="163"/>
      <c r="E782" s="163"/>
      <c r="F782" s="326"/>
      <c r="G782" s="327"/>
      <c r="H782" s="163"/>
      <c r="I782" s="328"/>
      <c r="J782" s="329"/>
      <c r="K782" s="163"/>
      <c r="L782" s="163"/>
      <c r="M782" s="163"/>
      <c r="N782" s="163"/>
      <c r="O782" s="163"/>
      <c r="P782" s="163"/>
      <c r="Q782" s="163"/>
      <c r="R782" s="163"/>
      <c r="S782" s="163"/>
      <c r="T782" s="163"/>
      <c r="U782" s="163"/>
      <c r="V782" s="163"/>
      <c r="W782" s="163"/>
      <c r="X782" s="163"/>
      <c r="Y782" s="330"/>
      <c r="Z782" s="163"/>
      <c r="AA782" s="163"/>
      <c r="AB782" s="163"/>
      <c r="AC782" s="163"/>
      <c r="AD782" s="163"/>
      <c r="AE782" s="163"/>
      <c r="AF782" s="163"/>
      <c r="AG782" s="333"/>
      <c r="AH782" s="283"/>
      <c r="AI782" s="315"/>
      <c r="AJ782" s="282"/>
      <c r="AK782" s="283"/>
      <c r="AL782" s="283"/>
      <c r="AM782" s="283"/>
      <c r="AN782" s="331"/>
      <c r="AO782" s="283"/>
      <c r="AP782" s="283"/>
      <c r="AQ782" s="283"/>
      <c r="AR782" s="283"/>
      <c r="AS782" s="283"/>
      <c r="AT782" s="283"/>
      <c r="AU782" s="331"/>
      <c r="AV782" s="331"/>
      <c r="AW782" s="331"/>
      <c r="AX782" s="334"/>
      <c r="AY782" s="283"/>
      <c r="AZ782" s="283"/>
      <c r="BA782" s="283"/>
      <c r="BB782" s="283"/>
      <c r="BC782" s="283"/>
      <c r="BD782" s="283"/>
      <c r="BE782" s="283"/>
      <c r="BF782" s="283"/>
      <c r="BG782" s="283"/>
      <c r="BH782" s="283"/>
      <c r="BI782" s="283"/>
      <c r="BJ782" s="283"/>
      <c r="BK782" s="281"/>
      <c r="BL782" s="281"/>
      <c r="BM782" s="281"/>
      <c r="BN782" s="283"/>
      <c r="BO782" s="283"/>
      <c r="BP782" s="283"/>
      <c r="BQ782" s="283"/>
      <c r="BR782" s="283"/>
      <c r="BS782" s="283"/>
      <c r="BT782" s="283"/>
      <c r="BU782" s="281"/>
      <c r="BV782" s="282"/>
      <c r="BW782" s="282"/>
      <c r="BX782" s="283"/>
      <c r="BY782" s="282"/>
      <c r="BZ782" s="282"/>
      <c r="CA782" s="282"/>
      <c r="CB782" s="282"/>
      <c r="CC782" s="282"/>
    </row>
    <row r="783">
      <c r="A783" s="163"/>
      <c r="B783" s="325"/>
      <c r="C783" s="163"/>
      <c r="D783" s="163"/>
      <c r="E783" s="163"/>
      <c r="F783" s="326"/>
      <c r="G783" s="327"/>
      <c r="H783" s="163"/>
      <c r="I783" s="328"/>
      <c r="J783" s="329"/>
      <c r="K783" s="163"/>
      <c r="L783" s="163"/>
      <c r="M783" s="163"/>
      <c r="N783" s="163"/>
      <c r="O783" s="163"/>
      <c r="P783" s="163"/>
      <c r="Q783" s="163"/>
      <c r="R783" s="163"/>
      <c r="S783" s="163"/>
      <c r="T783" s="163"/>
      <c r="U783" s="163"/>
      <c r="V783" s="163"/>
      <c r="W783" s="163"/>
      <c r="X783" s="163"/>
      <c r="Y783" s="330"/>
      <c r="Z783" s="163"/>
      <c r="AA783" s="163"/>
      <c r="AB783" s="163"/>
      <c r="AC783" s="163"/>
      <c r="AD783" s="163"/>
      <c r="AE783" s="163"/>
      <c r="AF783" s="163"/>
      <c r="AG783" s="333"/>
      <c r="AH783" s="283"/>
      <c r="AI783" s="315"/>
      <c r="AJ783" s="282"/>
      <c r="AK783" s="283"/>
      <c r="AL783" s="283"/>
      <c r="AM783" s="283"/>
      <c r="AN783" s="331"/>
      <c r="AO783" s="283"/>
      <c r="AP783" s="283"/>
      <c r="AQ783" s="283"/>
      <c r="AR783" s="283"/>
      <c r="AS783" s="283"/>
      <c r="AT783" s="283"/>
      <c r="AU783" s="331"/>
      <c r="AV783" s="331"/>
      <c r="AW783" s="331"/>
      <c r="AX783" s="334"/>
      <c r="AY783" s="283"/>
      <c r="AZ783" s="283"/>
      <c r="BA783" s="283"/>
      <c r="BB783" s="283"/>
      <c r="BC783" s="283"/>
      <c r="BD783" s="283"/>
      <c r="BE783" s="283"/>
      <c r="BF783" s="283"/>
      <c r="BG783" s="283"/>
      <c r="BH783" s="283"/>
      <c r="BI783" s="283"/>
      <c r="BJ783" s="283"/>
      <c r="BK783" s="281"/>
      <c r="BL783" s="281"/>
      <c r="BM783" s="281"/>
      <c r="BN783" s="283"/>
      <c r="BO783" s="283"/>
      <c r="BP783" s="283"/>
      <c r="BQ783" s="283"/>
      <c r="BR783" s="283"/>
      <c r="BS783" s="283"/>
      <c r="BT783" s="283"/>
      <c r="BU783" s="281"/>
      <c r="BV783" s="282"/>
      <c r="BW783" s="282"/>
      <c r="BX783" s="283"/>
      <c r="BY783" s="282"/>
      <c r="BZ783" s="282"/>
      <c r="CA783" s="282"/>
      <c r="CB783" s="282"/>
      <c r="CC783" s="282"/>
    </row>
    <row r="784">
      <c r="A784" s="163"/>
      <c r="B784" s="325"/>
      <c r="C784" s="163"/>
      <c r="D784" s="163"/>
      <c r="E784" s="163"/>
      <c r="F784" s="326"/>
      <c r="G784" s="327"/>
      <c r="H784" s="163"/>
      <c r="I784" s="328"/>
      <c r="J784" s="329"/>
      <c r="K784" s="163"/>
      <c r="L784" s="163"/>
      <c r="M784" s="163"/>
      <c r="N784" s="163"/>
      <c r="O784" s="163"/>
      <c r="P784" s="163"/>
      <c r="Q784" s="163"/>
      <c r="R784" s="163"/>
      <c r="S784" s="163"/>
      <c r="T784" s="163"/>
      <c r="U784" s="163"/>
      <c r="V784" s="163"/>
      <c r="W784" s="163"/>
      <c r="X784" s="163"/>
      <c r="Y784" s="330"/>
      <c r="Z784" s="163"/>
      <c r="AA784" s="163"/>
      <c r="AB784" s="163"/>
      <c r="AC784" s="163"/>
      <c r="AD784" s="163"/>
      <c r="AE784" s="163"/>
      <c r="AF784" s="163"/>
      <c r="AG784" s="333"/>
      <c r="AH784" s="283"/>
      <c r="AI784" s="315"/>
      <c r="AJ784" s="282"/>
      <c r="AK784" s="283"/>
      <c r="AL784" s="283"/>
      <c r="AM784" s="283"/>
      <c r="AN784" s="331"/>
      <c r="AO784" s="283"/>
      <c r="AP784" s="283"/>
      <c r="AQ784" s="283"/>
      <c r="AR784" s="283"/>
      <c r="AS784" s="283"/>
      <c r="AT784" s="283"/>
      <c r="AU784" s="331"/>
      <c r="AV784" s="331"/>
      <c r="AW784" s="331"/>
      <c r="AX784" s="334"/>
      <c r="AY784" s="283"/>
      <c r="AZ784" s="283"/>
      <c r="BA784" s="283"/>
      <c r="BB784" s="283"/>
      <c r="BC784" s="283"/>
      <c r="BD784" s="283"/>
      <c r="BE784" s="283"/>
      <c r="BF784" s="283"/>
      <c r="BG784" s="283"/>
      <c r="BH784" s="283"/>
      <c r="BI784" s="283"/>
      <c r="BJ784" s="283"/>
      <c r="BK784" s="281"/>
      <c r="BL784" s="281"/>
      <c r="BM784" s="281"/>
      <c r="BN784" s="283"/>
      <c r="BO784" s="283"/>
      <c r="BP784" s="283"/>
      <c r="BQ784" s="283"/>
      <c r="BR784" s="283"/>
      <c r="BS784" s="283"/>
      <c r="BT784" s="283"/>
      <c r="BU784" s="281"/>
      <c r="BV784" s="282"/>
      <c r="BW784" s="282"/>
      <c r="BX784" s="283"/>
      <c r="BY784" s="282"/>
      <c r="BZ784" s="282"/>
      <c r="CA784" s="282"/>
      <c r="CB784" s="282"/>
      <c r="CC784" s="282"/>
    </row>
    <row r="785">
      <c r="A785" s="163"/>
      <c r="B785" s="325"/>
      <c r="C785" s="163"/>
      <c r="D785" s="163"/>
      <c r="E785" s="163"/>
      <c r="F785" s="326"/>
      <c r="G785" s="327"/>
      <c r="H785" s="163"/>
      <c r="I785" s="328"/>
      <c r="J785" s="329"/>
      <c r="K785" s="163"/>
      <c r="L785" s="163"/>
      <c r="M785" s="163"/>
      <c r="N785" s="163"/>
      <c r="O785" s="163"/>
      <c r="P785" s="163"/>
      <c r="Q785" s="163"/>
      <c r="R785" s="163"/>
      <c r="S785" s="163"/>
      <c r="T785" s="163"/>
      <c r="U785" s="163"/>
      <c r="V785" s="163"/>
      <c r="W785" s="163"/>
      <c r="X785" s="163"/>
      <c r="Y785" s="330"/>
      <c r="Z785" s="163"/>
      <c r="AA785" s="163"/>
      <c r="AB785" s="163"/>
      <c r="AC785" s="163"/>
      <c r="AD785" s="163"/>
      <c r="AE785" s="163"/>
      <c r="AF785" s="163"/>
      <c r="AG785" s="333"/>
      <c r="AH785" s="283"/>
      <c r="AI785" s="315"/>
      <c r="AJ785" s="282"/>
      <c r="AK785" s="283"/>
      <c r="AL785" s="283"/>
      <c r="AM785" s="283"/>
      <c r="AN785" s="331"/>
      <c r="AO785" s="283"/>
      <c r="AP785" s="283"/>
      <c r="AQ785" s="283"/>
      <c r="AR785" s="283"/>
      <c r="AS785" s="283"/>
      <c r="AT785" s="283"/>
      <c r="AU785" s="331"/>
      <c r="AV785" s="331"/>
      <c r="AW785" s="331"/>
      <c r="AX785" s="334"/>
      <c r="AY785" s="283"/>
      <c r="AZ785" s="283"/>
      <c r="BA785" s="283"/>
      <c r="BB785" s="283"/>
      <c r="BC785" s="283"/>
      <c r="BD785" s="283"/>
      <c r="BE785" s="283"/>
      <c r="BF785" s="283"/>
      <c r="BG785" s="283"/>
      <c r="BH785" s="283"/>
      <c r="BI785" s="283"/>
      <c r="BJ785" s="283"/>
      <c r="BK785" s="281"/>
      <c r="BL785" s="281"/>
      <c r="BM785" s="281"/>
      <c r="BN785" s="283"/>
      <c r="BO785" s="283"/>
      <c r="BP785" s="283"/>
      <c r="BQ785" s="283"/>
      <c r="BR785" s="283"/>
      <c r="BS785" s="283"/>
      <c r="BT785" s="283"/>
      <c r="BU785" s="281"/>
      <c r="BV785" s="282"/>
      <c r="BW785" s="282"/>
      <c r="BX785" s="283"/>
      <c r="BY785" s="282"/>
      <c r="BZ785" s="282"/>
      <c r="CA785" s="282"/>
      <c r="CB785" s="282"/>
      <c r="CC785" s="282"/>
    </row>
    <row r="786">
      <c r="A786" s="283"/>
      <c r="B786" s="335"/>
      <c r="C786" s="283"/>
      <c r="D786" s="283"/>
      <c r="E786" s="283"/>
      <c r="F786" s="336"/>
      <c r="G786" s="337"/>
      <c r="H786" s="283"/>
      <c r="I786" s="338"/>
      <c r="J786" s="339"/>
      <c r="K786" s="283"/>
      <c r="L786" s="283"/>
      <c r="M786" s="333"/>
      <c r="N786" s="283"/>
      <c r="O786" s="163"/>
      <c r="P786" s="163"/>
      <c r="Q786" s="163"/>
      <c r="R786" s="163"/>
      <c r="S786" s="163"/>
      <c r="T786" s="163"/>
      <c r="U786" s="163"/>
      <c r="V786" s="163"/>
      <c r="W786" s="163"/>
      <c r="X786" s="163"/>
      <c r="Y786" s="330"/>
      <c r="Z786" s="163"/>
      <c r="AA786" s="163"/>
      <c r="AB786" s="163"/>
      <c r="AC786" s="163"/>
      <c r="AD786" s="163"/>
      <c r="AE786" s="163"/>
      <c r="AF786" s="163"/>
      <c r="AG786" s="333"/>
      <c r="AH786" s="283"/>
      <c r="AI786" s="315"/>
      <c r="AJ786" s="282"/>
      <c r="AK786" s="283"/>
      <c r="AL786" s="283"/>
      <c r="AM786" s="283"/>
      <c r="AN786" s="331"/>
      <c r="AO786" s="283"/>
      <c r="AP786" s="283"/>
      <c r="AQ786" s="283"/>
      <c r="AR786" s="283"/>
      <c r="AS786" s="283"/>
      <c r="AT786" s="283"/>
      <c r="AU786" s="331"/>
      <c r="AV786" s="331"/>
      <c r="AW786" s="331"/>
      <c r="AX786" s="334"/>
      <c r="AY786" s="283"/>
      <c r="AZ786" s="283"/>
      <c r="BA786" s="283"/>
      <c r="BB786" s="283"/>
      <c r="BC786" s="283"/>
      <c r="BD786" s="283"/>
      <c r="BE786" s="283"/>
      <c r="BF786" s="283"/>
      <c r="BG786" s="283"/>
      <c r="BH786" s="283"/>
      <c r="BI786" s="283"/>
      <c r="BJ786" s="283"/>
      <c r="BK786" s="281"/>
      <c r="BL786" s="281"/>
      <c r="BM786" s="281"/>
      <c r="BN786" s="283"/>
      <c r="BO786" s="283"/>
      <c r="BP786" s="283"/>
      <c r="BQ786" s="283"/>
      <c r="BR786" s="283"/>
      <c r="BS786" s="283"/>
      <c r="BT786" s="283"/>
      <c r="BU786" s="281"/>
      <c r="BV786" s="282"/>
      <c r="BW786" s="282"/>
      <c r="BX786" s="283"/>
      <c r="BY786" s="282"/>
      <c r="BZ786" s="282"/>
      <c r="CA786" s="282"/>
      <c r="CB786" s="282"/>
      <c r="CC786" s="282"/>
    </row>
    <row r="787">
      <c r="A787" s="283"/>
      <c r="B787" s="335"/>
      <c r="C787" s="283"/>
      <c r="D787" s="283"/>
      <c r="E787" s="283"/>
      <c r="F787" s="336"/>
      <c r="G787" s="337"/>
      <c r="H787" s="283"/>
      <c r="I787" s="338"/>
      <c r="J787" s="339"/>
      <c r="K787" s="283"/>
      <c r="L787" s="283"/>
      <c r="M787" s="333"/>
      <c r="N787" s="283"/>
      <c r="O787" s="163"/>
      <c r="P787" s="163"/>
      <c r="Q787" s="163"/>
      <c r="R787" s="163"/>
      <c r="S787" s="163"/>
      <c r="T787" s="163"/>
      <c r="U787" s="163"/>
      <c r="V787" s="163"/>
      <c r="W787" s="163"/>
      <c r="X787" s="163"/>
      <c r="Y787" s="330"/>
      <c r="Z787" s="163"/>
      <c r="AA787" s="163"/>
      <c r="AB787" s="163"/>
      <c r="AC787" s="163"/>
      <c r="AD787" s="163"/>
      <c r="AE787" s="163"/>
      <c r="AF787" s="163"/>
      <c r="AG787" s="333"/>
      <c r="AH787" s="283"/>
      <c r="AI787" s="315"/>
      <c r="AJ787" s="282"/>
      <c r="AK787" s="283"/>
      <c r="AL787" s="283"/>
      <c r="AM787" s="283"/>
      <c r="AN787" s="331"/>
      <c r="AO787" s="283"/>
      <c r="AP787" s="283"/>
      <c r="AQ787" s="283"/>
      <c r="AR787" s="283"/>
      <c r="AS787" s="283"/>
      <c r="AT787" s="283"/>
      <c r="AU787" s="331"/>
      <c r="AV787" s="331"/>
      <c r="AW787" s="331"/>
      <c r="AX787" s="334"/>
      <c r="AY787" s="283"/>
      <c r="AZ787" s="283"/>
      <c r="BA787" s="283"/>
      <c r="BB787" s="283"/>
      <c r="BC787" s="283"/>
      <c r="BD787" s="283"/>
      <c r="BE787" s="283"/>
      <c r="BF787" s="283"/>
      <c r="BG787" s="283"/>
      <c r="BH787" s="283"/>
      <c r="BI787" s="283"/>
      <c r="BJ787" s="283"/>
      <c r="BK787" s="281"/>
      <c r="BL787" s="281"/>
      <c r="BM787" s="281"/>
      <c r="BN787" s="283"/>
      <c r="BO787" s="283"/>
      <c r="BP787" s="283"/>
      <c r="BQ787" s="283"/>
      <c r="BR787" s="283"/>
      <c r="BS787" s="283"/>
      <c r="BT787" s="283"/>
      <c r="BU787" s="281"/>
      <c r="BV787" s="282"/>
      <c r="BW787" s="282"/>
      <c r="BX787" s="283"/>
      <c r="BY787" s="282"/>
      <c r="BZ787" s="282"/>
      <c r="CA787" s="282"/>
      <c r="CB787" s="282"/>
      <c r="CC787" s="282"/>
    </row>
    <row r="788">
      <c r="A788" s="283"/>
      <c r="B788" s="335"/>
      <c r="C788" s="283"/>
      <c r="D788" s="283"/>
      <c r="E788" s="283"/>
      <c r="F788" s="336"/>
      <c r="G788" s="337"/>
      <c r="H788" s="283"/>
      <c r="I788" s="338"/>
      <c r="J788" s="339"/>
      <c r="K788" s="283"/>
      <c r="L788" s="283"/>
      <c r="M788" s="333"/>
      <c r="N788" s="283"/>
      <c r="O788" s="163"/>
      <c r="P788" s="163"/>
      <c r="Q788" s="163"/>
      <c r="R788" s="163"/>
      <c r="S788" s="163"/>
      <c r="T788" s="163"/>
      <c r="U788" s="163"/>
      <c r="V788" s="163"/>
      <c r="W788" s="163"/>
      <c r="X788" s="163"/>
      <c r="Y788" s="330"/>
      <c r="Z788" s="163"/>
      <c r="AA788" s="163"/>
      <c r="AB788" s="163"/>
      <c r="AC788" s="163"/>
      <c r="AD788" s="163"/>
      <c r="AE788" s="163"/>
      <c r="AF788" s="163"/>
      <c r="AG788" s="333"/>
      <c r="AH788" s="283"/>
      <c r="AI788" s="315"/>
      <c r="AJ788" s="282"/>
      <c r="AK788" s="283"/>
      <c r="AL788" s="283"/>
      <c r="AM788" s="283"/>
      <c r="AN788" s="331"/>
      <c r="AO788" s="283"/>
      <c r="AP788" s="283"/>
      <c r="AQ788" s="283"/>
      <c r="AR788" s="283"/>
      <c r="AS788" s="283"/>
      <c r="AT788" s="283"/>
      <c r="AU788" s="331"/>
      <c r="AV788" s="331"/>
      <c r="AW788" s="331"/>
      <c r="AX788" s="334"/>
      <c r="AY788" s="283"/>
      <c r="AZ788" s="283"/>
      <c r="BA788" s="283"/>
      <c r="BB788" s="283"/>
      <c r="BC788" s="283"/>
      <c r="BD788" s="283"/>
      <c r="BE788" s="283"/>
      <c r="BF788" s="283"/>
      <c r="BG788" s="283"/>
      <c r="BH788" s="283"/>
      <c r="BI788" s="283"/>
      <c r="BJ788" s="283"/>
      <c r="BK788" s="281"/>
      <c r="BL788" s="281"/>
      <c r="BM788" s="281"/>
      <c r="BN788" s="283"/>
      <c r="BO788" s="283"/>
      <c r="BP788" s="283"/>
      <c r="BQ788" s="283"/>
      <c r="BR788" s="283"/>
      <c r="BS788" s="283"/>
      <c r="BT788" s="283"/>
      <c r="BU788" s="281"/>
      <c r="BV788" s="282"/>
      <c r="BW788" s="282"/>
      <c r="BX788" s="283"/>
      <c r="BY788" s="282"/>
      <c r="BZ788" s="282"/>
      <c r="CA788" s="282"/>
      <c r="CB788" s="282"/>
      <c r="CC788" s="282"/>
    </row>
    <row r="789">
      <c r="A789" s="283"/>
      <c r="B789" s="335"/>
      <c r="C789" s="283"/>
      <c r="D789" s="283"/>
      <c r="E789" s="283"/>
      <c r="F789" s="336"/>
      <c r="G789" s="337"/>
      <c r="H789" s="283"/>
      <c r="I789" s="338"/>
      <c r="J789" s="339"/>
      <c r="K789" s="283"/>
      <c r="L789" s="283"/>
      <c r="M789" s="333"/>
      <c r="N789" s="283"/>
      <c r="O789" s="163"/>
      <c r="P789" s="163"/>
      <c r="Q789" s="163"/>
      <c r="R789" s="163"/>
      <c r="S789" s="163"/>
      <c r="T789" s="163"/>
      <c r="U789" s="163"/>
      <c r="V789" s="163"/>
      <c r="W789" s="163"/>
      <c r="X789" s="163"/>
      <c r="Y789" s="330"/>
      <c r="Z789" s="163"/>
      <c r="AA789" s="163"/>
      <c r="AB789" s="163"/>
      <c r="AC789" s="163"/>
      <c r="AD789" s="163"/>
      <c r="AE789" s="163"/>
      <c r="AF789" s="163"/>
      <c r="AG789" s="333"/>
      <c r="AH789" s="283"/>
      <c r="AI789" s="315"/>
      <c r="AJ789" s="282"/>
      <c r="AK789" s="283"/>
      <c r="AL789" s="283"/>
      <c r="AM789" s="283"/>
      <c r="AN789" s="331"/>
      <c r="AO789" s="283"/>
      <c r="AP789" s="283"/>
      <c r="AQ789" s="283"/>
      <c r="AR789" s="283"/>
      <c r="AS789" s="283"/>
      <c r="AT789" s="283"/>
      <c r="AU789" s="331"/>
      <c r="AV789" s="331"/>
      <c r="AW789" s="331"/>
      <c r="AX789" s="334"/>
      <c r="AY789" s="283"/>
      <c r="AZ789" s="283"/>
      <c r="BA789" s="283"/>
      <c r="BB789" s="283"/>
      <c r="BC789" s="283"/>
      <c r="BD789" s="283"/>
      <c r="BE789" s="283"/>
      <c r="BF789" s="283"/>
      <c r="BG789" s="283"/>
      <c r="BH789" s="283"/>
      <c r="BI789" s="283"/>
      <c r="BJ789" s="283"/>
      <c r="BK789" s="281"/>
      <c r="BL789" s="281"/>
      <c r="BM789" s="281"/>
      <c r="BN789" s="283"/>
      <c r="BO789" s="283"/>
      <c r="BP789" s="283"/>
      <c r="BQ789" s="283"/>
      <c r="BR789" s="283"/>
      <c r="BS789" s="283"/>
      <c r="BT789" s="283"/>
      <c r="BU789" s="281"/>
      <c r="BV789" s="282"/>
      <c r="BW789" s="282"/>
      <c r="BX789" s="283"/>
      <c r="BY789" s="282"/>
      <c r="BZ789" s="282"/>
      <c r="CA789" s="282"/>
      <c r="CB789" s="282"/>
      <c r="CC789" s="282"/>
    </row>
    <row r="790">
      <c r="A790" s="283"/>
      <c r="B790" s="335"/>
      <c r="C790" s="283"/>
      <c r="D790" s="283"/>
      <c r="E790" s="283"/>
      <c r="F790" s="336"/>
      <c r="G790" s="337"/>
      <c r="H790" s="283"/>
      <c r="I790" s="338"/>
      <c r="J790" s="339"/>
      <c r="K790" s="283"/>
      <c r="L790" s="283"/>
      <c r="M790" s="333"/>
      <c r="N790" s="283"/>
      <c r="O790" s="163"/>
      <c r="P790" s="163"/>
      <c r="Q790" s="163"/>
      <c r="R790" s="163"/>
      <c r="S790" s="163"/>
      <c r="T790" s="163"/>
      <c r="U790" s="163"/>
      <c r="V790" s="163"/>
      <c r="W790" s="163"/>
      <c r="X790" s="163"/>
      <c r="Y790" s="330"/>
      <c r="Z790" s="163"/>
      <c r="AA790" s="163"/>
      <c r="AB790" s="163"/>
      <c r="AC790" s="163"/>
      <c r="AD790" s="163"/>
      <c r="AE790" s="163"/>
      <c r="AF790" s="163"/>
      <c r="AG790" s="333"/>
      <c r="AH790" s="283"/>
      <c r="AI790" s="315"/>
      <c r="AJ790" s="282"/>
      <c r="AK790" s="283"/>
      <c r="AL790" s="283"/>
      <c r="AM790" s="283"/>
      <c r="AN790" s="331"/>
      <c r="AO790" s="283"/>
      <c r="AP790" s="283"/>
      <c r="AQ790" s="283"/>
      <c r="AR790" s="283"/>
      <c r="AS790" s="283"/>
      <c r="AT790" s="283"/>
      <c r="AU790" s="331"/>
      <c r="AV790" s="331"/>
      <c r="AW790" s="331"/>
      <c r="AX790" s="334"/>
      <c r="AY790" s="283"/>
      <c r="AZ790" s="283"/>
      <c r="BA790" s="283"/>
      <c r="BB790" s="283"/>
      <c r="BC790" s="283"/>
      <c r="BD790" s="283"/>
      <c r="BE790" s="283"/>
      <c r="BF790" s="283"/>
      <c r="BG790" s="283"/>
      <c r="BH790" s="283"/>
      <c r="BI790" s="283"/>
      <c r="BJ790" s="283"/>
      <c r="BK790" s="281"/>
      <c r="BL790" s="281"/>
      <c r="BM790" s="281"/>
      <c r="BN790" s="283"/>
      <c r="BO790" s="283"/>
      <c r="BP790" s="283"/>
      <c r="BQ790" s="283"/>
      <c r="BR790" s="283"/>
      <c r="BS790" s="283"/>
      <c r="BT790" s="283"/>
      <c r="BU790" s="281"/>
      <c r="BV790" s="282"/>
      <c r="BW790" s="282"/>
      <c r="BX790" s="283"/>
      <c r="BY790" s="282"/>
      <c r="BZ790" s="282"/>
      <c r="CA790" s="282"/>
      <c r="CB790" s="282"/>
      <c r="CC790" s="282"/>
    </row>
    <row r="791">
      <c r="A791" s="283"/>
      <c r="B791" s="335"/>
      <c r="C791" s="283"/>
      <c r="D791" s="283"/>
      <c r="E791" s="283"/>
      <c r="F791" s="336"/>
      <c r="G791" s="337"/>
      <c r="H791" s="283"/>
      <c r="I791" s="338"/>
      <c r="J791" s="339"/>
      <c r="K791" s="283"/>
      <c r="L791" s="283"/>
      <c r="M791" s="333"/>
      <c r="N791" s="283"/>
      <c r="O791" s="163"/>
      <c r="P791" s="163"/>
      <c r="Q791" s="163"/>
      <c r="R791" s="163"/>
      <c r="S791" s="163"/>
      <c r="T791" s="163"/>
      <c r="U791" s="163"/>
      <c r="V791" s="163"/>
      <c r="W791" s="163"/>
      <c r="X791" s="163"/>
      <c r="Y791" s="330"/>
      <c r="Z791" s="163"/>
      <c r="AA791" s="163"/>
      <c r="AB791" s="163"/>
      <c r="AC791" s="163"/>
      <c r="AD791" s="163"/>
      <c r="AE791" s="163"/>
      <c r="AF791" s="163"/>
      <c r="AG791" s="333"/>
      <c r="AH791" s="283"/>
      <c r="AI791" s="315"/>
      <c r="AJ791" s="282"/>
      <c r="AK791" s="283"/>
      <c r="AL791" s="283"/>
      <c r="AM791" s="283"/>
      <c r="AN791" s="331"/>
      <c r="AO791" s="283"/>
      <c r="AP791" s="283"/>
      <c r="AQ791" s="283"/>
      <c r="AR791" s="283"/>
      <c r="AS791" s="283"/>
      <c r="AT791" s="283"/>
      <c r="AU791" s="331"/>
      <c r="AV791" s="331"/>
      <c r="AW791" s="331"/>
      <c r="AX791" s="334"/>
      <c r="AY791" s="283"/>
      <c r="AZ791" s="283"/>
      <c r="BA791" s="283"/>
      <c r="BB791" s="283"/>
      <c r="BC791" s="283"/>
      <c r="BD791" s="283"/>
      <c r="BE791" s="283"/>
      <c r="BF791" s="283"/>
      <c r="BG791" s="283"/>
      <c r="BH791" s="283"/>
      <c r="BI791" s="283"/>
      <c r="BJ791" s="283"/>
      <c r="BK791" s="281"/>
      <c r="BL791" s="281"/>
      <c r="BM791" s="281"/>
      <c r="BN791" s="283"/>
      <c r="BO791" s="283"/>
      <c r="BP791" s="283"/>
      <c r="BQ791" s="283"/>
      <c r="BR791" s="283"/>
      <c r="BS791" s="283"/>
      <c r="BT791" s="283"/>
      <c r="BU791" s="281"/>
      <c r="BV791" s="282"/>
      <c r="BW791" s="282"/>
      <c r="BX791" s="283"/>
      <c r="BY791" s="282"/>
      <c r="BZ791" s="282"/>
      <c r="CA791" s="282"/>
      <c r="CB791" s="282"/>
      <c r="CC791" s="282"/>
    </row>
    <row r="792">
      <c r="A792" s="283"/>
      <c r="B792" s="335"/>
      <c r="C792" s="283"/>
      <c r="D792" s="283"/>
      <c r="E792" s="283"/>
      <c r="F792" s="336"/>
      <c r="G792" s="337"/>
      <c r="H792" s="283"/>
      <c r="I792" s="338"/>
      <c r="J792" s="339"/>
      <c r="K792" s="283"/>
      <c r="L792" s="283"/>
      <c r="M792" s="333"/>
      <c r="N792" s="283"/>
      <c r="O792" s="163"/>
      <c r="P792" s="163"/>
      <c r="Q792" s="163"/>
      <c r="R792" s="163"/>
      <c r="S792" s="163"/>
      <c r="T792" s="163"/>
      <c r="U792" s="163"/>
      <c r="V792" s="163"/>
      <c r="W792" s="163"/>
      <c r="X792" s="163"/>
      <c r="Y792" s="330"/>
      <c r="Z792" s="163"/>
      <c r="AA792" s="163"/>
      <c r="AB792" s="163"/>
      <c r="AC792" s="163"/>
      <c r="AD792" s="163"/>
      <c r="AE792" s="163"/>
      <c r="AF792" s="163"/>
      <c r="AG792" s="333"/>
      <c r="AH792" s="283"/>
      <c r="AI792" s="315"/>
      <c r="AJ792" s="282"/>
      <c r="AK792" s="283"/>
      <c r="AL792" s="283"/>
      <c r="AM792" s="283"/>
      <c r="AN792" s="331"/>
      <c r="AO792" s="283"/>
      <c r="AP792" s="283"/>
      <c r="AQ792" s="283"/>
      <c r="AR792" s="283"/>
      <c r="AS792" s="283"/>
      <c r="AT792" s="283"/>
      <c r="AU792" s="331"/>
      <c r="AV792" s="331"/>
      <c r="AW792" s="331"/>
      <c r="AX792" s="334"/>
      <c r="AY792" s="283"/>
      <c r="AZ792" s="283"/>
      <c r="BA792" s="283"/>
      <c r="BB792" s="283"/>
      <c r="BC792" s="283"/>
      <c r="BD792" s="283"/>
      <c r="BE792" s="283"/>
      <c r="BF792" s="283"/>
      <c r="BG792" s="283"/>
      <c r="BH792" s="283"/>
      <c r="BI792" s="283"/>
      <c r="BJ792" s="283"/>
      <c r="BK792" s="281"/>
      <c r="BL792" s="281"/>
      <c r="BM792" s="281"/>
      <c r="BN792" s="283"/>
      <c r="BO792" s="283"/>
      <c r="BP792" s="283"/>
      <c r="BQ792" s="283"/>
      <c r="BR792" s="283"/>
      <c r="BS792" s="283"/>
      <c r="BT792" s="283"/>
      <c r="BU792" s="281"/>
      <c r="BV792" s="282"/>
      <c r="BW792" s="282"/>
      <c r="BX792" s="283"/>
      <c r="BY792" s="282"/>
      <c r="BZ792" s="282"/>
      <c r="CA792" s="282"/>
      <c r="CB792" s="282"/>
      <c r="CC792" s="282"/>
    </row>
    <row r="793">
      <c r="A793" s="283"/>
      <c r="B793" s="335"/>
      <c r="C793" s="283"/>
      <c r="D793" s="283"/>
      <c r="E793" s="283"/>
      <c r="F793" s="336"/>
      <c r="G793" s="337"/>
      <c r="H793" s="283"/>
      <c r="I793" s="338"/>
      <c r="J793" s="339"/>
      <c r="K793" s="283"/>
      <c r="L793" s="283"/>
      <c r="M793" s="333"/>
      <c r="N793" s="283"/>
      <c r="O793" s="163"/>
      <c r="P793" s="163"/>
      <c r="Q793" s="163"/>
      <c r="R793" s="163"/>
      <c r="S793" s="163"/>
      <c r="T793" s="163"/>
      <c r="U793" s="163"/>
      <c r="V793" s="163"/>
      <c r="W793" s="163"/>
      <c r="X793" s="163"/>
      <c r="Y793" s="330"/>
      <c r="Z793" s="163"/>
      <c r="AA793" s="163"/>
      <c r="AB793" s="163"/>
      <c r="AC793" s="163"/>
      <c r="AD793" s="163"/>
      <c r="AE793" s="163"/>
      <c r="AF793" s="163"/>
      <c r="AG793" s="333"/>
      <c r="AH793" s="283"/>
      <c r="AI793" s="315"/>
      <c r="AJ793" s="282"/>
      <c r="AK793" s="283"/>
      <c r="AL793" s="283"/>
      <c r="AM793" s="283"/>
      <c r="AN793" s="331"/>
      <c r="AO793" s="283"/>
      <c r="AP793" s="283"/>
      <c r="AQ793" s="283"/>
      <c r="AR793" s="283"/>
      <c r="AS793" s="283"/>
      <c r="AT793" s="283"/>
      <c r="AU793" s="331"/>
      <c r="AV793" s="331"/>
      <c r="AW793" s="331"/>
      <c r="AX793" s="334"/>
      <c r="AY793" s="283"/>
      <c r="AZ793" s="283"/>
      <c r="BA793" s="283"/>
      <c r="BB793" s="283"/>
      <c r="BC793" s="283"/>
      <c r="BD793" s="283"/>
      <c r="BE793" s="283"/>
      <c r="BF793" s="283"/>
      <c r="BG793" s="283"/>
      <c r="BH793" s="283"/>
      <c r="BI793" s="283"/>
      <c r="BJ793" s="283"/>
      <c r="BK793" s="281"/>
      <c r="BL793" s="281"/>
      <c r="BM793" s="281"/>
      <c r="BN793" s="283"/>
      <c r="BO793" s="283"/>
      <c r="BP793" s="283"/>
      <c r="BQ793" s="283"/>
      <c r="BR793" s="283"/>
      <c r="BS793" s="283"/>
      <c r="BT793" s="283"/>
      <c r="BU793" s="281"/>
      <c r="BV793" s="282"/>
      <c r="BW793" s="282"/>
      <c r="BX793" s="283"/>
      <c r="BY793" s="282"/>
      <c r="BZ793" s="282"/>
      <c r="CA793" s="282"/>
      <c r="CB793" s="282"/>
      <c r="CC793" s="282"/>
    </row>
    <row r="794">
      <c r="A794" s="283"/>
      <c r="B794" s="335"/>
      <c r="C794" s="283"/>
      <c r="D794" s="283"/>
      <c r="E794" s="283"/>
      <c r="F794" s="336"/>
      <c r="G794" s="337"/>
      <c r="H794" s="283"/>
      <c r="I794" s="338"/>
      <c r="J794" s="339"/>
      <c r="K794" s="283"/>
      <c r="L794" s="283"/>
      <c r="M794" s="333"/>
      <c r="N794" s="283"/>
      <c r="O794" s="163"/>
      <c r="P794" s="163"/>
      <c r="Q794" s="163"/>
      <c r="R794" s="163"/>
      <c r="S794" s="163"/>
      <c r="T794" s="163"/>
      <c r="U794" s="163"/>
      <c r="V794" s="163"/>
      <c r="W794" s="163"/>
      <c r="X794" s="163"/>
      <c r="Y794" s="330"/>
      <c r="Z794" s="163"/>
      <c r="AA794" s="163"/>
      <c r="AB794" s="163"/>
      <c r="AC794" s="163"/>
      <c r="AD794" s="163"/>
      <c r="AE794" s="163"/>
      <c r="AF794" s="163"/>
      <c r="AG794" s="333"/>
      <c r="AH794" s="283"/>
      <c r="AI794" s="315"/>
      <c r="AJ794" s="282"/>
      <c r="AK794" s="283"/>
      <c r="AL794" s="283"/>
      <c r="AM794" s="283"/>
      <c r="AN794" s="331"/>
      <c r="AO794" s="283"/>
      <c r="AP794" s="283"/>
      <c r="AQ794" s="283"/>
      <c r="AR794" s="283"/>
      <c r="AS794" s="283"/>
      <c r="AT794" s="283"/>
      <c r="AU794" s="331"/>
      <c r="AV794" s="331"/>
      <c r="AW794" s="331"/>
      <c r="AX794" s="334"/>
      <c r="AY794" s="283"/>
      <c r="AZ794" s="283"/>
      <c r="BA794" s="283"/>
      <c r="BB794" s="283"/>
      <c r="BC794" s="283"/>
      <c r="BD794" s="283"/>
      <c r="BE794" s="283"/>
      <c r="BF794" s="283"/>
      <c r="BG794" s="283"/>
      <c r="BH794" s="283"/>
      <c r="BI794" s="283"/>
      <c r="BJ794" s="283"/>
      <c r="BK794" s="281"/>
      <c r="BL794" s="281"/>
      <c r="BM794" s="281"/>
      <c r="BN794" s="283"/>
      <c r="BO794" s="283"/>
      <c r="BP794" s="283"/>
      <c r="BQ794" s="283"/>
      <c r="BR794" s="283"/>
      <c r="BS794" s="283"/>
      <c r="BT794" s="283"/>
      <c r="BU794" s="281"/>
      <c r="BV794" s="282"/>
      <c r="BW794" s="282"/>
      <c r="BX794" s="283"/>
      <c r="BY794" s="282"/>
      <c r="BZ794" s="282"/>
      <c r="CA794" s="282"/>
      <c r="CB794" s="282"/>
      <c r="CC794" s="282"/>
    </row>
    <row r="795">
      <c r="A795" s="283"/>
      <c r="B795" s="335"/>
      <c r="C795" s="283"/>
      <c r="D795" s="283"/>
      <c r="E795" s="283"/>
      <c r="F795" s="336"/>
      <c r="G795" s="337"/>
      <c r="H795" s="283"/>
      <c r="I795" s="338"/>
      <c r="J795" s="339"/>
      <c r="K795" s="283"/>
      <c r="L795" s="283"/>
      <c r="M795" s="333"/>
      <c r="N795" s="283"/>
      <c r="O795" s="163"/>
      <c r="P795" s="163"/>
      <c r="Q795" s="163"/>
      <c r="R795" s="163"/>
      <c r="S795" s="163"/>
      <c r="T795" s="163"/>
      <c r="U795" s="163"/>
      <c r="V795" s="163"/>
      <c r="W795" s="163"/>
      <c r="X795" s="163"/>
      <c r="Y795" s="330"/>
      <c r="Z795" s="163"/>
      <c r="AA795" s="163"/>
      <c r="AB795" s="163"/>
      <c r="AC795" s="163"/>
      <c r="AD795" s="163"/>
      <c r="AE795" s="163"/>
      <c r="AF795" s="163"/>
      <c r="AG795" s="333"/>
      <c r="AH795" s="283"/>
      <c r="AI795" s="315"/>
      <c r="AJ795" s="282"/>
      <c r="AK795" s="283"/>
      <c r="AL795" s="283"/>
      <c r="AM795" s="283"/>
      <c r="AN795" s="331"/>
      <c r="AO795" s="283"/>
      <c r="AP795" s="283"/>
      <c r="AQ795" s="283"/>
      <c r="AR795" s="283"/>
      <c r="AS795" s="283"/>
      <c r="AT795" s="283"/>
      <c r="AU795" s="331"/>
      <c r="AV795" s="331"/>
      <c r="AW795" s="331"/>
      <c r="AX795" s="334"/>
      <c r="AY795" s="283"/>
      <c r="AZ795" s="283"/>
      <c r="BA795" s="283"/>
      <c r="BB795" s="283"/>
      <c r="BC795" s="283"/>
      <c r="BD795" s="283"/>
      <c r="BE795" s="283"/>
      <c r="BF795" s="283"/>
      <c r="BG795" s="283"/>
      <c r="BH795" s="283"/>
      <c r="BI795" s="283"/>
      <c r="BJ795" s="283"/>
      <c r="BK795" s="281"/>
      <c r="BL795" s="281"/>
      <c r="BM795" s="281"/>
      <c r="BN795" s="283"/>
      <c r="BO795" s="283"/>
      <c r="BP795" s="283"/>
      <c r="BQ795" s="283"/>
      <c r="BR795" s="283"/>
      <c r="BS795" s="283"/>
      <c r="BT795" s="283"/>
      <c r="BU795" s="281"/>
      <c r="BV795" s="282"/>
      <c r="BW795" s="282"/>
      <c r="BX795" s="283"/>
      <c r="BY795" s="282"/>
      <c r="BZ795" s="282"/>
      <c r="CA795" s="282"/>
      <c r="CB795" s="282"/>
      <c r="CC795" s="282"/>
    </row>
    <row r="796">
      <c r="A796" s="283"/>
      <c r="B796" s="335"/>
      <c r="C796" s="283"/>
      <c r="D796" s="283"/>
      <c r="E796" s="283"/>
      <c r="F796" s="336"/>
      <c r="G796" s="337"/>
      <c r="H796" s="283"/>
      <c r="I796" s="338"/>
      <c r="J796" s="339"/>
      <c r="K796" s="283"/>
      <c r="L796" s="283"/>
      <c r="M796" s="333"/>
      <c r="N796" s="283"/>
      <c r="O796" s="163"/>
      <c r="P796" s="163"/>
      <c r="Q796" s="163"/>
      <c r="R796" s="163"/>
      <c r="S796" s="163"/>
      <c r="T796" s="163"/>
      <c r="U796" s="163"/>
      <c r="V796" s="163"/>
      <c r="W796" s="163"/>
      <c r="X796" s="163"/>
      <c r="Y796" s="330"/>
      <c r="Z796" s="163"/>
      <c r="AA796" s="163"/>
      <c r="AB796" s="163"/>
      <c r="AC796" s="163"/>
      <c r="AD796" s="163"/>
      <c r="AE796" s="163"/>
      <c r="AF796" s="163"/>
      <c r="AG796" s="333"/>
      <c r="AH796" s="283"/>
      <c r="AI796" s="315"/>
      <c r="AJ796" s="282"/>
      <c r="AK796" s="283"/>
      <c r="AL796" s="283"/>
      <c r="AM796" s="283"/>
      <c r="AN796" s="331"/>
      <c r="AO796" s="283"/>
      <c r="AP796" s="283"/>
      <c r="AQ796" s="283"/>
      <c r="AR796" s="283"/>
      <c r="AS796" s="283"/>
      <c r="AT796" s="283"/>
      <c r="AU796" s="331"/>
      <c r="AV796" s="331"/>
      <c r="AW796" s="331"/>
      <c r="AX796" s="334"/>
      <c r="AY796" s="283"/>
      <c r="AZ796" s="283"/>
      <c r="BA796" s="283"/>
      <c r="BB796" s="283"/>
      <c r="BC796" s="283"/>
      <c r="BD796" s="283"/>
      <c r="BE796" s="283"/>
      <c r="BF796" s="283"/>
      <c r="BG796" s="283"/>
      <c r="BH796" s="283"/>
      <c r="BI796" s="283"/>
      <c r="BJ796" s="283"/>
      <c r="BK796" s="281"/>
      <c r="BL796" s="281"/>
      <c r="BM796" s="281"/>
      <c r="BN796" s="283"/>
      <c r="BO796" s="283"/>
      <c r="BP796" s="283"/>
      <c r="BQ796" s="283"/>
      <c r="BR796" s="283"/>
      <c r="BS796" s="283"/>
      <c r="BT796" s="283"/>
      <c r="BU796" s="281"/>
      <c r="BV796" s="282"/>
      <c r="BW796" s="282"/>
      <c r="BX796" s="283"/>
      <c r="BY796" s="282"/>
      <c r="BZ796" s="282"/>
      <c r="CA796" s="282"/>
      <c r="CB796" s="282"/>
      <c r="CC796" s="282"/>
    </row>
    <row r="797">
      <c r="A797" s="283"/>
      <c r="B797" s="335"/>
      <c r="C797" s="283"/>
      <c r="D797" s="283"/>
      <c r="E797" s="283"/>
      <c r="F797" s="336"/>
      <c r="G797" s="337"/>
      <c r="H797" s="283"/>
      <c r="I797" s="338"/>
      <c r="J797" s="339"/>
      <c r="K797" s="283"/>
      <c r="L797" s="283"/>
      <c r="M797" s="333"/>
      <c r="N797" s="283"/>
      <c r="O797" s="163"/>
      <c r="P797" s="163"/>
      <c r="Q797" s="163"/>
      <c r="R797" s="163"/>
      <c r="S797" s="163"/>
      <c r="T797" s="163"/>
      <c r="U797" s="163"/>
      <c r="V797" s="163"/>
      <c r="W797" s="163"/>
      <c r="X797" s="163"/>
      <c r="Y797" s="330"/>
      <c r="Z797" s="163"/>
      <c r="AA797" s="163"/>
      <c r="AB797" s="163"/>
      <c r="AC797" s="163"/>
      <c r="AD797" s="163"/>
      <c r="AE797" s="163"/>
      <c r="AF797" s="163"/>
      <c r="AG797" s="333"/>
      <c r="AH797" s="283"/>
      <c r="AI797" s="315"/>
      <c r="AJ797" s="282"/>
      <c r="AK797" s="283"/>
      <c r="AL797" s="283"/>
      <c r="AM797" s="283"/>
      <c r="AN797" s="331"/>
      <c r="AO797" s="283"/>
      <c r="AP797" s="283"/>
      <c r="AQ797" s="283"/>
      <c r="AR797" s="283"/>
      <c r="AS797" s="283"/>
      <c r="AT797" s="283"/>
      <c r="AU797" s="331"/>
      <c r="AV797" s="331"/>
      <c r="AW797" s="331"/>
      <c r="AX797" s="334"/>
      <c r="AY797" s="283"/>
      <c r="AZ797" s="283"/>
      <c r="BA797" s="283"/>
      <c r="BB797" s="283"/>
      <c r="BC797" s="283"/>
      <c r="BD797" s="283"/>
      <c r="BE797" s="283"/>
      <c r="BF797" s="283"/>
      <c r="BG797" s="283"/>
      <c r="BH797" s="283"/>
      <c r="BI797" s="283"/>
      <c r="BJ797" s="283"/>
      <c r="BK797" s="281"/>
      <c r="BL797" s="281"/>
      <c r="BM797" s="281"/>
      <c r="BN797" s="283"/>
      <c r="BO797" s="283"/>
      <c r="BP797" s="283"/>
      <c r="BQ797" s="283"/>
      <c r="BR797" s="283"/>
      <c r="BS797" s="283"/>
      <c r="BT797" s="283"/>
      <c r="BU797" s="281"/>
      <c r="BV797" s="282"/>
      <c r="BW797" s="282"/>
      <c r="BX797" s="283"/>
      <c r="BY797" s="282"/>
      <c r="BZ797" s="282"/>
      <c r="CA797" s="282"/>
      <c r="CB797" s="282"/>
      <c r="CC797" s="282"/>
    </row>
    <row r="798">
      <c r="A798" s="283"/>
      <c r="B798" s="335"/>
      <c r="C798" s="283"/>
      <c r="D798" s="283"/>
      <c r="E798" s="283"/>
      <c r="F798" s="336"/>
      <c r="G798" s="337"/>
      <c r="H798" s="283"/>
      <c r="I798" s="338"/>
      <c r="J798" s="339"/>
      <c r="K798" s="283"/>
      <c r="L798" s="283"/>
      <c r="M798" s="333"/>
      <c r="N798" s="283"/>
      <c r="O798" s="163"/>
      <c r="P798" s="163"/>
      <c r="Q798" s="163"/>
      <c r="R798" s="163"/>
      <c r="S798" s="163"/>
      <c r="T798" s="163"/>
      <c r="U798" s="163"/>
      <c r="V798" s="163"/>
      <c r="W798" s="163"/>
      <c r="X798" s="163"/>
      <c r="Y798" s="330"/>
      <c r="Z798" s="163"/>
      <c r="AA798" s="163"/>
      <c r="AB798" s="163"/>
      <c r="AC798" s="163"/>
      <c r="AD798" s="163"/>
      <c r="AE798" s="163"/>
      <c r="AF798" s="163"/>
      <c r="AG798" s="333"/>
      <c r="AH798" s="283"/>
      <c r="AI798" s="315"/>
      <c r="AJ798" s="282"/>
      <c r="AK798" s="283"/>
      <c r="AL798" s="283"/>
      <c r="AM798" s="283"/>
      <c r="AN798" s="331"/>
      <c r="AO798" s="283"/>
      <c r="AP798" s="283"/>
      <c r="AQ798" s="283"/>
      <c r="AR798" s="283"/>
      <c r="AS798" s="283"/>
      <c r="AT798" s="283"/>
      <c r="AU798" s="331"/>
      <c r="AV798" s="331"/>
      <c r="AW798" s="331"/>
      <c r="AX798" s="334"/>
      <c r="AY798" s="283"/>
      <c r="AZ798" s="283"/>
      <c r="BA798" s="283"/>
      <c r="BB798" s="283"/>
      <c r="BC798" s="283"/>
      <c r="BD798" s="283"/>
      <c r="BE798" s="283"/>
      <c r="BF798" s="283"/>
      <c r="BG798" s="283"/>
      <c r="BH798" s="283"/>
      <c r="BI798" s="283"/>
      <c r="BJ798" s="283"/>
      <c r="BK798" s="281"/>
      <c r="BL798" s="281"/>
      <c r="BM798" s="281"/>
      <c r="BN798" s="283"/>
      <c r="BO798" s="283"/>
      <c r="BP798" s="283"/>
      <c r="BQ798" s="283"/>
      <c r="BR798" s="283"/>
      <c r="BS798" s="283"/>
      <c r="BT798" s="283"/>
      <c r="BU798" s="281"/>
      <c r="BV798" s="282"/>
      <c r="BW798" s="282"/>
      <c r="BX798" s="283"/>
      <c r="BY798" s="282"/>
      <c r="BZ798" s="282"/>
      <c r="CA798" s="282"/>
      <c r="CB798" s="282"/>
      <c r="CC798" s="282"/>
    </row>
    <row r="799">
      <c r="A799" s="283"/>
      <c r="B799" s="335"/>
      <c r="C799" s="283"/>
      <c r="D799" s="283"/>
      <c r="E799" s="283"/>
      <c r="F799" s="336"/>
      <c r="G799" s="337"/>
      <c r="H799" s="283"/>
      <c r="I799" s="338"/>
      <c r="J799" s="339"/>
      <c r="K799" s="283"/>
      <c r="L799" s="283"/>
      <c r="M799" s="333"/>
      <c r="N799" s="283"/>
      <c r="O799" s="163"/>
      <c r="P799" s="163"/>
      <c r="Q799" s="163"/>
      <c r="R799" s="163"/>
      <c r="S799" s="163"/>
      <c r="T799" s="163"/>
      <c r="U799" s="163"/>
      <c r="V799" s="163"/>
      <c r="W799" s="163"/>
      <c r="X799" s="163"/>
      <c r="Y799" s="330"/>
      <c r="Z799" s="163"/>
      <c r="AA799" s="163"/>
      <c r="AB799" s="163"/>
      <c r="AC799" s="163"/>
      <c r="AD799" s="163"/>
      <c r="AE799" s="163"/>
      <c r="AF799" s="163"/>
      <c r="AG799" s="333"/>
      <c r="AH799" s="283"/>
      <c r="AI799" s="315"/>
      <c r="AJ799" s="282"/>
      <c r="AK799" s="283"/>
      <c r="AL799" s="283"/>
      <c r="AM799" s="283"/>
      <c r="AN799" s="331"/>
      <c r="AO799" s="283"/>
      <c r="AP799" s="283"/>
      <c r="AQ799" s="283"/>
      <c r="AR799" s="283"/>
      <c r="AS799" s="283"/>
      <c r="AT799" s="283"/>
      <c r="AU799" s="331"/>
      <c r="AV799" s="331"/>
      <c r="AW799" s="331"/>
      <c r="AX799" s="334"/>
      <c r="AY799" s="283"/>
      <c r="AZ799" s="283"/>
      <c r="BA799" s="283"/>
      <c r="BB799" s="283"/>
      <c r="BC799" s="283"/>
      <c r="BD799" s="283"/>
      <c r="BE799" s="283"/>
      <c r="BF799" s="283"/>
      <c r="BG799" s="283"/>
      <c r="BH799" s="283"/>
      <c r="BI799" s="283"/>
      <c r="BJ799" s="283"/>
      <c r="BK799" s="281"/>
      <c r="BL799" s="281"/>
      <c r="BM799" s="281"/>
      <c r="BN799" s="283"/>
      <c r="BO799" s="283"/>
      <c r="BP799" s="283"/>
      <c r="BQ799" s="283"/>
      <c r="BR799" s="283"/>
      <c r="BS799" s="283"/>
      <c r="BT799" s="283"/>
      <c r="BU799" s="281"/>
      <c r="BV799" s="282"/>
      <c r="BW799" s="282"/>
      <c r="BX799" s="283"/>
      <c r="BY799" s="282"/>
      <c r="BZ799" s="282"/>
      <c r="CA799" s="282"/>
      <c r="CB799" s="282"/>
      <c r="CC799" s="282"/>
    </row>
    <row r="800">
      <c r="A800" s="283"/>
      <c r="B800" s="335"/>
      <c r="C800" s="283"/>
      <c r="D800" s="283"/>
      <c r="E800" s="283"/>
      <c r="F800" s="336"/>
      <c r="G800" s="337"/>
      <c r="H800" s="283"/>
      <c r="I800" s="338"/>
      <c r="J800" s="339"/>
      <c r="K800" s="283"/>
      <c r="L800" s="283"/>
      <c r="M800" s="333"/>
      <c r="N800" s="283"/>
      <c r="O800" s="163"/>
      <c r="P800" s="163"/>
      <c r="Q800" s="163"/>
      <c r="R800" s="163"/>
      <c r="S800" s="163"/>
      <c r="T800" s="163"/>
      <c r="U800" s="163"/>
      <c r="V800" s="163"/>
      <c r="W800" s="163"/>
      <c r="X800" s="163"/>
      <c r="Y800" s="330"/>
      <c r="Z800" s="163"/>
      <c r="AA800" s="163"/>
      <c r="AB800" s="163"/>
      <c r="AC800" s="163"/>
      <c r="AD800" s="163"/>
      <c r="AE800" s="163"/>
      <c r="AF800" s="163"/>
      <c r="AG800" s="333"/>
      <c r="AH800" s="283"/>
      <c r="AI800" s="315"/>
      <c r="AJ800" s="282"/>
      <c r="AK800" s="283"/>
      <c r="AL800" s="283"/>
      <c r="AM800" s="283"/>
      <c r="AN800" s="331"/>
      <c r="AO800" s="283"/>
      <c r="AP800" s="283"/>
      <c r="AQ800" s="283"/>
      <c r="AR800" s="283"/>
      <c r="AS800" s="283"/>
      <c r="AT800" s="283"/>
      <c r="AU800" s="331"/>
      <c r="AV800" s="331"/>
      <c r="AW800" s="331"/>
      <c r="AX800" s="334"/>
      <c r="AY800" s="283"/>
      <c r="AZ800" s="283"/>
      <c r="BA800" s="283"/>
      <c r="BB800" s="283"/>
      <c r="BC800" s="283"/>
      <c r="BD800" s="283"/>
      <c r="BE800" s="283"/>
      <c r="BF800" s="283"/>
      <c r="BG800" s="283"/>
      <c r="BH800" s="283"/>
      <c r="BI800" s="283"/>
      <c r="BJ800" s="283"/>
      <c r="BK800" s="281"/>
      <c r="BL800" s="281"/>
      <c r="BM800" s="281"/>
      <c r="BN800" s="283"/>
      <c r="BO800" s="283"/>
      <c r="BP800" s="283"/>
      <c r="BQ800" s="283"/>
      <c r="BR800" s="283"/>
      <c r="BS800" s="283"/>
      <c r="BT800" s="283"/>
      <c r="BU800" s="281"/>
      <c r="BV800" s="282"/>
      <c r="BW800" s="282"/>
      <c r="BX800" s="283"/>
      <c r="BY800" s="282"/>
      <c r="BZ800" s="282"/>
      <c r="CA800" s="282"/>
      <c r="CB800" s="282"/>
      <c r="CC800" s="282"/>
    </row>
    <row r="801">
      <c r="A801" s="283"/>
      <c r="B801" s="335"/>
      <c r="C801" s="283"/>
      <c r="D801" s="283"/>
      <c r="E801" s="283"/>
      <c r="F801" s="336"/>
      <c r="G801" s="337"/>
      <c r="H801" s="283"/>
      <c r="I801" s="338"/>
      <c r="J801" s="339"/>
      <c r="K801" s="283"/>
      <c r="L801" s="283"/>
      <c r="M801" s="333"/>
      <c r="N801" s="283"/>
      <c r="O801" s="163"/>
      <c r="P801" s="163"/>
      <c r="Q801" s="163"/>
      <c r="R801" s="163"/>
      <c r="S801" s="163"/>
      <c r="T801" s="163"/>
      <c r="U801" s="163"/>
      <c r="V801" s="163"/>
      <c r="W801" s="163"/>
      <c r="X801" s="163"/>
      <c r="Y801" s="330"/>
      <c r="Z801" s="163"/>
      <c r="AA801" s="163"/>
      <c r="AB801" s="163"/>
      <c r="AC801" s="163"/>
      <c r="AD801" s="163"/>
      <c r="AE801" s="163"/>
      <c r="AF801" s="163"/>
      <c r="AG801" s="333"/>
      <c r="AH801" s="283"/>
      <c r="AI801" s="315"/>
      <c r="AJ801" s="282"/>
      <c r="AK801" s="283"/>
      <c r="AL801" s="283"/>
      <c r="AM801" s="283"/>
      <c r="AN801" s="331"/>
      <c r="AO801" s="283"/>
      <c r="AP801" s="283"/>
      <c r="AQ801" s="283"/>
      <c r="AR801" s="283"/>
      <c r="AS801" s="283"/>
      <c r="AT801" s="283"/>
      <c r="AU801" s="331"/>
      <c r="AV801" s="331"/>
      <c r="AW801" s="331"/>
      <c r="AX801" s="334"/>
      <c r="AY801" s="283"/>
      <c r="AZ801" s="283"/>
      <c r="BA801" s="283"/>
      <c r="BB801" s="283"/>
      <c r="BC801" s="283"/>
      <c r="BD801" s="283"/>
      <c r="BE801" s="283"/>
      <c r="BF801" s="283"/>
      <c r="BG801" s="283"/>
      <c r="BH801" s="283"/>
      <c r="BI801" s="283"/>
      <c r="BJ801" s="283"/>
      <c r="BK801" s="281"/>
      <c r="BL801" s="281"/>
      <c r="BM801" s="281"/>
      <c r="BN801" s="283"/>
      <c r="BO801" s="283"/>
      <c r="BP801" s="283"/>
      <c r="BQ801" s="283"/>
      <c r="BR801" s="283"/>
      <c r="BS801" s="283"/>
      <c r="BT801" s="283"/>
      <c r="BU801" s="281"/>
      <c r="BV801" s="282"/>
      <c r="BW801" s="282"/>
      <c r="BX801" s="283"/>
      <c r="BY801" s="282"/>
      <c r="BZ801" s="282"/>
      <c r="CA801" s="282"/>
      <c r="CB801" s="282"/>
      <c r="CC801" s="282"/>
    </row>
    <row r="802">
      <c r="A802" s="283"/>
      <c r="B802" s="335"/>
      <c r="C802" s="283"/>
      <c r="D802" s="283"/>
      <c r="E802" s="283"/>
      <c r="F802" s="336"/>
      <c r="G802" s="337"/>
      <c r="H802" s="283"/>
      <c r="I802" s="338"/>
      <c r="J802" s="339"/>
      <c r="K802" s="283"/>
      <c r="L802" s="283"/>
      <c r="M802" s="333"/>
      <c r="N802" s="283"/>
      <c r="O802" s="163"/>
      <c r="P802" s="163"/>
      <c r="Q802" s="163"/>
      <c r="R802" s="163"/>
      <c r="S802" s="163"/>
      <c r="T802" s="163"/>
      <c r="U802" s="163"/>
      <c r="V802" s="163"/>
      <c r="W802" s="163"/>
      <c r="X802" s="163"/>
      <c r="Y802" s="330"/>
      <c r="Z802" s="163"/>
      <c r="AA802" s="163"/>
      <c r="AB802" s="163"/>
      <c r="AC802" s="163"/>
      <c r="AD802" s="163"/>
      <c r="AE802" s="163"/>
      <c r="AF802" s="163"/>
      <c r="AG802" s="333"/>
      <c r="AH802" s="283"/>
      <c r="AI802" s="315"/>
      <c r="AJ802" s="282"/>
      <c r="AK802" s="283"/>
      <c r="AL802" s="283"/>
      <c r="AM802" s="283"/>
      <c r="AN802" s="331"/>
      <c r="AO802" s="283"/>
      <c r="AP802" s="283"/>
      <c r="AQ802" s="283"/>
      <c r="AR802" s="283"/>
      <c r="AS802" s="283"/>
      <c r="AT802" s="283"/>
      <c r="AU802" s="331"/>
      <c r="AV802" s="331"/>
      <c r="AW802" s="331"/>
      <c r="AX802" s="334"/>
      <c r="AY802" s="283"/>
      <c r="AZ802" s="283"/>
      <c r="BA802" s="283"/>
      <c r="BB802" s="283"/>
      <c r="BC802" s="283"/>
      <c r="BD802" s="283"/>
      <c r="BE802" s="283"/>
      <c r="BF802" s="283"/>
      <c r="BG802" s="283"/>
      <c r="BH802" s="283"/>
      <c r="BI802" s="283"/>
      <c r="BJ802" s="283"/>
      <c r="BK802" s="281"/>
      <c r="BL802" s="281"/>
      <c r="BM802" s="281"/>
      <c r="BN802" s="283"/>
      <c r="BO802" s="283"/>
      <c r="BP802" s="283"/>
      <c r="BQ802" s="283"/>
      <c r="BR802" s="283"/>
      <c r="BS802" s="283"/>
      <c r="BT802" s="283"/>
      <c r="BU802" s="281"/>
      <c r="BV802" s="282"/>
      <c r="BW802" s="282"/>
      <c r="BX802" s="283"/>
      <c r="BY802" s="282"/>
      <c r="BZ802" s="282"/>
      <c r="CA802" s="282"/>
      <c r="CB802" s="282"/>
      <c r="CC802" s="282"/>
    </row>
    <row r="803">
      <c r="A803" s="283"/>
      <c r="B803" s="335"/>
      <c r="C803" s="283"/>
      <c r="D803" s="283"/>
      <c r="E803" s="283"/>
      <c r="F803" s="336"/>
      <c r="G803" s="337"/>
      <c r="H803" s="283"/>
      <c r="I803" s="338"/>
      <c r="J803" s="339"/>
      <c r="K803" s="283"/>
      <c r="L803" s="283"/>
      <c r="M803" s="333"/>
      <c r="N803" s="283"/>
      <c r="O803" s="163"/>
      <c r="P803" s="163"/>
      <c r="Q803" s="163"/>
      <c r="R803" s="163"/>
      <c r="S803" s="163"/>
      <c r="T803" s="163"/>
      <c r="U803" s="163"/>
      <c r="V803" s="163"/>
      <c r="W803" s="163"/>
      <c r="X803" s="163"/>
      <c r="Y803" s="330"/>
      <c r="Z803" s="163"/>
      <c r="AA803" s="163"/>
      <c r="AB803" s="163"/>
      <c r="AC803" s="163"/>
      <c r="AD803" s="163"/>
      <c r="AE803" s="163"/>
      <c r="AF803" s="163"/>
      <c r="AG803" s="333"/>
      <c r="AH803" s="283"/>
      <c r="AI803" s="315"/>
      <c r="AJ803" s="282"/>
      <c r="AK803" s="283"/>
      <c r="AL803" s="283"/>
      <c r="AM803" s="283"/>
      <c r="AN803" s="331"/>
      <c r="AO803" s="283"/>
      <c r="AP803" s="283"/>
      <c r="AQ803" s="283"/>
      <c r="AR803" s="283"/>
      <c r="AS803" s="283"/>
      <c r="AT803" s="283"/>
      <c r="AU803" s="331"/>
      <c r="AV803" s="331"/>
      <c r="AW803" s="331"/>
      <c r="AX803" s="334"/>
      <c r="AY803" s="283"/>
      <c r="AZ803" s="283"/>
      <c r="BA803" s="283"/>
      <c r="BB803" s="283"/>
      <c r="BC803" s="283"/>
      <c r="BD803" s="283"/>
      <c r="BE803" s="283"/>
      <c r="BF803" s="283"/>
      <c r="BG803" s="283"/>
      <c r="BH803" s="283"/>
      <c r="BI803" s="283"/>
      <c r="BJ803" s="283"/>
      <c r="BK803" s="281"/>
      <c r="BL803" s="281"/>
      <c r="BM803" s="281"/>
      <c r="BN803" s="283"/>
      <c r="BO803" s="283"/>
      <c r="BP803" s="283"/>
      <c r="BQ803" s="283"/>
      <c r="BR803" s="283"/>
      <c r="BS803" s="283"/>
      <c r="BT803" s="283"/>
      <c r="BU803" s="281"/>
      <c r="BV803" s="282"/>
      <c r="BW803" s="282"/>
      <c r="BX803" s="283"/>
      <c r="BY803" s="282"/>
      <c r="BZ803" s="282"/>
      <c r="CA803" s="282"/>
      <c r="CB803" s="282"/>
      <c r="CC803" s="282"/>
    </row>
    <row r="804">
      <c r="A804" s="283"/>
      <c r="B804" s="335"/>
      <c r="C804" s="283"/>
      <c r="D804" s="283"/>
      <c r="E804" s="283"/>
      <c r="F804" s="336"/>
      <c r="G804" s="337"/>
      <c r="H804" s="283"/>
      <c r="I804" s="338"/>
      <c r="J804" s="339"/>
      <c r="K804" s="283"/>
      <c r="L804" s="283"/>
      <c r="M804" s="333"/>
      <c r="N804" s="283"/>
      <c r="O804" s="163"/>
      <c r="P804" s="163"/>
      <c r="Q804" s="163"/>
      <c r="R804" s="163"/>
      <c r="S804" s="163"/>
      <c r="T804" s="163"/>
      <c r="U804" s="163"/>
      <c r="V804" s="163"/>
      <c r="W804" s="163"/>
      <c r="X804" s="163"/>
      <c r="Y804" s="330"/>
      <c r="Z804" s="163"/>
      <c r="AA804" s="163"/>
      <c r="AB804" s="163"/>
      <c r="AC804" s="163"/>
      <c r="AD804" s="163"/>
      <c r="AE804" s="163"/>
      <c r="AF804" s="163"/>
      <c r="AG804" s="333"/>
      <c r="AH804" s="283"/>
      <c r="AI804" s="315"/>
      <c r="AJ804" s="282"/>
      <c r="AK804" s="283"/>
      <c r="AL804" s="283"/>
      <c r="AM804" s="283"/>
      <c r="AN804" s="331"/>
      <c r="AO804" s="283"/>
      <c r="AP804" s="283"/>
      <c r="AQ804" s="283"/>
      <c r="AR804" s="283"/>
      <c r="AS804" s="283"/>
      <c r="AT804" s="283"/>
      <c r="AU804" s="331"/>
      <c r="AV804" s="331"/>
      <c r="AW804" s="331"/>
      <c r="AX804" s="334"/>
      <c r="AY804" s="283"/>
      <c r="AZ804" s="283"/>
      <c r="BA804" s="283"/>
      <c r="BB804" s="283"/>
      <c r="BC804" s="283"/>
      <c r="BD804" s="283"/>
      <c r="BE804" s="283"/>
      <c r="BF804" s="283"/>
      <c r="BG804" s="283"/>
      <c r="BH804" s="283"/>
      <c r="BI804" s="283"/>
      <c r="BJ804" s="283"/>
      <c r="BK804" s="281"/>
      <c r="BL804" s="281"/>
      <c r="BM804" s="281"/>
      <c r="BN804" s="283"/>
      <c r="BO804" s="283"/>
      <c r="BP804" s="283"/>
      <c r="BQ804" s="283"/>
      <c r="BR804" s="283"/>
      <c r="BS804" s="283"/>
      <c r="BT804" s="283"/>
      <c r="BU804" s="281"/>
      <c r="BV804" s="282"/>
      <c r="BW804" s="282"/>
      <c r="BX804" s="283"/>
      <c r="BY804" s="282"/>
      <c r="BZ804" s="282"/>
      <c r="CA804" s="282"/>
      <c r="CB804" s="282"/>
      <c r="CC804" s="282"/>
    </row>
    <row r="805">
      <c r="A805" s="283"/>
      <c r="B805" s="335"/>
      <c r="C805" s="283"/>
      <c r="D805" s="283"/>
      <c r="E805" s="283"/>
      <c r="F805" s="336"/>
      <c r="G805" s="337"/>
      <c r="H805" s="283"/>
      <c r="I805" s="338"/>
      <c r="J805" s="339"/>
      <c r="K805" s="283"/>
      <c r="L805" s="283"/>
      <c r="M805" s="333"/>
      <c r="N805" s="283"/>
      <c r="O805" s="163"/>
      <c r="P805" s="163"/>
      <c r="Q805" s="163"/>
      <c r="R805" s="163"/>
      <c r="S805" s="163"/>
      <c r="T805" s="163"/>
      <c r="U805" s="163"/>
      <c r="V805" s="163"/>
      <c r="W805" s="163"/>
      <c r="X805" s="163"/>
      <c r="Y805" s="330"/>
      <c r="Z805" s="163"/>
      <c r="AA805" s="163"/>
      <c r="AB805" s="163"/>
      <c r="AC805" s="163"/>
      <c r="AD805" s="163"/>
      <c r="AE805" s="163"/>
      <c r="AF805" s="163"/>
      <c r="AG805" s="333"/>
      <c r="AH805" s="283"/>
      <c r="AI805" s="315"/>
      <c r="AJ805" s="282"/>
      <c r="AK805" s="283"/>
      <c r="AL805" s="283"/>
      <c r="AM805" s="283"/>
      <c r="AN805" s="331"/>
      <c r="AO805" s="283"/>
      <c r="AP805" s="283"/>
      <c r="AQ805" s="283"/>
      <c r="AR805" s="283"/>
      <c r="AS805" s="283"/>
      <c r="AT805" s="283"/>
      <c r="AU805" s="331"/>
      <c r="AV805" s="331"/>
      <c r="AW805" s="331"/>
      <c r="AX805" s="334"/>
      <c r="AY805" s="283"/>
      <c r="AZ805" s="283"/>
      <c r="BA805" s="283"/>
      <c r="BB805" s="283"/>
      <c r="BC805" s="283"/>
      <c r="BD805" s="283"/>
      <c r="BE805" s="283"/>
      <c r="BF805" s="283"/>
      <c r="BG805" s="283"/>
      <c r="BH805" s="283"/>
      <c r="BI805" s="283"/>
      <c r="BJ805" s="283"/>
      <c r="BK805" s="281"/>
      <c r="BL805" s="281"/>
      <c r="BM805" s="281"/>
      <c r="BN805" s="283"/>
      <c r="BO805" s="283"/>
      <c r="BP805" s="283"/>
      <c r="BQ805" s="283"/>
      <c r="BR805" s="283"/>
      <c r="BS805" s="283"/>
      <c r="BT805" s="283"/>
      <c r="BU805" s="281"/>
      <c r="BV805" s="282"/>
      <c r="BW805" s="282"/>
      <c r="BX805" s="283"/>
      <c r="BY805" s="282"/>
      <c r="BZ805" s="282"/>
      <c r="CA805" s="282"/>
      <c r="CB805" s="282"/>
      <c r="CC805" s="282"/>
    </row>
    <row r="806">
      <c r="A806" s="283"/>
      <c r="B806" s="335"/>
      <c r="C806" s="283"/>
      <c r="D806" s="283"/>
      <c r="E806" s="283"/>
      <c r="F806" s="336"/>
      <c r="G806" s="337"/>
      <c r="H806" s="283"/>
      <c r="I806" s="338"/>
      <c r="J806" s="339"/>
      <c r="K806" s="283"/>
      <c r="L806" s="283"/>
      <c r="M806" s="333"/>
      <c r="N806" s="283"/>
      <c r="O806" s="163"/>
      <c r="P806" s="163"/>
      <c r="Q806" s="163"/>
      <c r="R806" s="163"/>
      <c r="S806" s="163"/>
      <c r="T806" s="163"/>
      <c r="U806" s="163"/>
      <c r="V806" s="163"/>
      <c r="W806" s="163"/>
      <c r="X806" s="163"/>
      <c r="Y806" s="330"/>
      <c r="Z806" s="163"/>
      <c r="AA806" s="163"/>
      <c r="AB806" s="163"/>
      <c r="AC806" s="163"/>
      <c r="AD806" s="163"/>
      <c r="AE806" s="163"/>
      <c r="AF806" s="163"/>
      <c r="AG806" s="333"/>
      <c r="AH806" s="283"/>
      <c r="AI806" s="315"/>
      <c r="AJ806" s="282"/>
      <c r="AK806" s="283"/>
      <c r="AL806" s="283"/>
      <c r="AM806" s="283"/>
      <c r="AN806" s="331"/>
      <c r="AO806" s="283"/>
      <c r="AP806" s="283"/>
      <c r="AQ806" s="283"/>
      <c r="AR806" s="283"/>
      <c r="AS806" s="283"/>
      <c r="AT806" s="283"/>
      <c r="AU806" s="331"/>
      <c r="AV806" s="331"/>
      <c r="AW806" s="331"/>
      <c r="AX806" s="334"/>
      <c r="AY806" s="283"/>
      <c r="AZ806" s="283"/>
      <c r="BA806" s="283"/>
      <c r="BB806" s="283"/>
      <c r="BC806" s="283"/>
      <c r="BD806" s="283"/>
      <c r="BE806" s="283"/>
      <c r="BF806" s="283"/>
      <c r="BG806" s="283"/>
      <c r="BH806" s="283"/>
      <c r="BI806" s="283"/>
      <c r="BJ806" s="283"/>
      <c r="BK806" s="281"/>
      <c r="BL806" s="281"/>
      <c r="BM806" s="281"/>
      <c r="BN806" s="283"/>
      <c r="BO806" s="283"/>
      <c r="BP806" s="283"/>
      <c r="BQ806" s="283"/>
      <c r="BR806" s="283"/>
      <c r="BS806" s="283"/>
      <c r="BT806" s="283"/>
      <c r="BU806" s="281"/>
      <c r="BV806" s="282"/>
      <c r="BW806" s="282"/>
      <c r="BX806" s="283"/>
      <c r="BY806" s="282"/>
      <c r="BZ806" s="282"/>
      <c r="CA806" s="282"/>
      <c r="CB806" s="282"/>
      <c r="CC806" s="282"/>
    </row>
    <row r="807">
      <c r="A807" s="283"/>
      <c r="B807" s="335"/>
      <c r="C807" s="283"/>
      <c r="D807" s="283"/>
      <c r="E807" s="283"/>
      <c r="F807" s="336"/>
      <c r="G807" s="337"/>
      <c r="H807" s="283"/>
      <c r="I807" s="338"/>
      <c r="J807" s="339"/>
      <c r="K807" s="283"/>
      <c r="L807" s="283"/>
      <c r="M807" s="333"/>
      <c r="N807" s="283"/>
      <c r="O807" s="163"/>
      <c r="P807" s="163"/>
      <c r="Q807" s="163"/>
      <c r="R807" s="163"/>
      <c r="S807" s="163"/>
      <c r="T807" s="163"/>
      <c r="U807" s="163"/>
      <c r="V807" s="163"/>
      <c r="W807" s="163"/>
      <c r="X807" s="163"/>
      <c r="Y807" s="330"/>
      <c r="Z807" s="163"/>
      <c r="AA807" s="163"/>
      <c r="AB807" s="163"/>
      <c r="AC807" s="163"/>
      <c r="AD807" s="163"/>
      <c r="AE807" s="163"/>
      <c r="AF807" s="163"/>
      <c r="AG807" s="333"/>
      <c r="AH807" s="283"/>
      <c r="AI807" s="315"/>
      <c r="AJ807" s="282"/>
      <c r="AK807" s="283"/>
      <c r="AL807" s="283"/>
      <c r="AM807" s="283"/>
      <c r="AN807" s="331"/>
      <c r="AO807" s="283"/>
      <c r="AP807" s="283"/>
      <c r="AQ807" s="283"/>
      <c r="AR807" s="283"/>
      <c r="AS807" s="283"/>
      <c r="AT807" s="283"/>
      <c r="AU807" s="331"/>
      <c r="AV807" s="331"/>
      <c r="AW807" s="331"/>
      <c r="AX807" s="334"/>
      <c r="AY807" s="283"/>
      <c r="AZ807" s="283"/>
      <c r="BA807" s="283"/>
      <c r="BB807" s="283"/>
      <c r="BC807" s="283"/>
      <c r="BD807" s="283"/>
      <c r="BE807" s="283"/>
      <c r="BF807" s="283"/>
      <c r="BG807" s="283"/>
      <c r="BH807" s="283"/>
      <c r="BI807" s="283"/>
      <c r="BJ807" s="283"/>
      <c r="BK807" s="281"/>
      <c r="BL807" s="281"/>
      <c r="BM807" s="281"/>
      <c r="BN807" s="283"/>
      <c r="BO807" s="283"/>
      <c r="BP807" s="283"/>
      <c r="BQ807" s="283"/>
      <c r="BR807" s="283"/>
      <c r="BS807" s="283"/>
      <c r="BT807" s="283"/>
      <c r="BU807" s="281"/>
      <c r="BV807" s="282"/>
      <c r="BW807" s="282"/>
      <c r="BX807" s="283"/>
      <c r="BY807" s="282"/>
      <c r="BZ807" s="282"/>
      <c r="CA807" s="282"/>
      <c r="CB807" s="282"/>
      <c r="CC807" s="282"/>
    </row>
    <row r="808">
      <c r="A808" s="283"/>
      <c r="B808" s="335"/>
      <c r="C808" s="283"/>
      <c r="D808" s="283"/>
      <c r="E808" s="283"/>
      <c r="F808" s="336"/>
      <c r="G808" s="337"/>
      <c r="H808" s="283"/>
      <c r="I808" s="338"/>
      <c r="J808" s="339"/>
      <c r="K808" s="283"/>
      <c r="L808" s="283"/>
      <c r="M808" s="333"/>
      <c r="N808" s="283"/>
      <c r="O808" s="163"/>
      <c r="P808" s="163"/>
      <c r="Q808" s="163"/>
      <c r="R808" s="163"/>
      <c r="S808" s="163"/>
      <c r="T808" s="163"/>
      <c r="U808" s="163"/>
      <c r="V808" s="163"/>
      <c r="W808" s="163"/>
      <c r="X808" s="163"/>
      <c r="Y808" s="330"/>
      <c r="Z808" s="163"/>
      <c r="AA808" s="163"/>
      <c r="AB808" s="163"/>
      <c r="AC808" s="163"/>
      <c r="AD808" s="163"/>
      <c r="AE808" s="163"/>
      <c r="AF808" s="163"/>
      <c r="AG808" s="333"/>
      <c r="AH808" s="283"/>
      <c r="AI808" s="315"/>
      <c r="AJ808" s="282"/>
      <c r="AK808" s="283"/>
      <c r="AL808" s="283"/>
      <c r="AM808" s="283"/>
      <c r="AN808" s="331"/>
      <c r="AO808" s="283"/>
      <c r="AP808" s="283"/>
      <c r="AQ808" s="283"/>
      <c r="AR808" s="283"/>
      <c r="AS808" s="283"/>
      <c r="AT808" s="283"/>
      <c r="AU808" s="331"/>
      <c r="AV808" s="331"/>
      <c r="AW808" s="331"/>
      <c r="AX808" s="334"/>
      <c r="AY808" s="283"/>
      <c r="AZ808" s="283"/>
      <c r="BA808" s="283"/>
      <c r="BB808" s="283"/>
      <c r="BC808" s="283"/>
      <c r="BD808" s="283"/>
      <c r="BE808" s="283"/>
      <c r="BF808" s="283"/>
      <c r="BG808" s="283"/>
      <c r="BH808" s="283"/>
      <c r="BI808" s="283"/>
      <c r="BJ808" s="283"/>
      <c r="BK808" s="281"/>
      <c r="BL808" s="281"/>
      <c r="BM808" s="281"/>
      <c r="BN808" s="283"/>
      <c r="BO808" s="283"/>
      <c r="BP808" s="283"/>
      <c r="BQ808" s="283"/>
      <c r="BR808" s="283"/>
      <c r="BS808" s="283"/>
      <c r="BT808" s="283"/>
      <c r="BU808" s="281"/>
      <c r="BV808" s="282"/>
      <c r="BW808" s="282"/>
      <c r="BX808" s="283"/>
      <c r="BY808" s="282"/>
      <c r="BZ808" s="282"/>
      <c r="CA808" s="282"/>
      <c r="CB808" s="282"/>
      <c r="CC808" s="282"/>
    </row>
    <row r="809">
      <c r="A809" s="283"/>
      <c r="B809" s="335"/>
      <c r="C809" s="283"/>
      <c r="D809" s="283"/>
      <c r="E809" s="283"/>
      <c r="F809" s="336"/>
      <c r="G809" s="337"/>
      <c r="H809" s="283"/>
      <c r="I809" s="338"/>
      <c r="J809" s="339"/>
      <c r="K809" s="283"/>
      <c r="L809" s="283"/>
      <c r="M809" s="333"/>
      <c r="N809" s="283"/>
      <c r="O809" s="163"/>
      <c r="P809" s="163"/>
      <c r="Q809" s="163"/>
      <c r="R809" s="163"/>
      <c r="S809" s="163"/>
      <c r="T809" s="163"/>
      <c r="U809" s="163"/>
      <c r="V809" s="163"/>
      <c r="W809" s="163"/>
      <c r="X809" s="163"/>
      <c r="Y809" s="330"/>
      <c r="Z809" s="163"/>
      <c r="AA809" s="163"/>
      <c r="AB809" s="163"/>
      <c r="AC809" s="163"/>
      <c r="AD809" s="163"/>
      <c r="AE809" s="163"/>
      <c r="AF809" s="163"/>
      <c r="AG809" s="333"/>
      <c r="AH809" s="283"/>
      <c r="AI809" s="315"/>
      <c r="AJ809" s="282"/>
      <c r="AK809" s="283"/>
      <c r="AL809" s="283"/>
      <c r="AM809" s="283"/>
      <c r="AN809" s="331"/>
      <c r="AO809" s="283"/>
      <c r="AP809" s="283"/>
      <c r="AQ809" s="283"/>
      <c r="AR809" s="283"/>
      <c r="AS809" s="283"/>
      <c r="AT809" s="283"/>
      <c r="AU809" s="331"/>
      <c r="AV809" s="331"/>
      <c r="AW809" s="331"/>
      <c r="AX809" s="334"/>
      <c r="AY809" s="283"/>
      <c r="AZ809" s="283"/>
      <c r="BA809" s="283"/>
      <c r="BB809" s="283"/>
      <c r="BC809" s="283"/>
      <c r="BD809" s="283"/>
      <c r="BE809" s="283"/>
      <c r="BF809" s="283"/>
      <c r="BG809" s="283"/>
      <c r="BH809" s="283"/>
      <c r="BI809" s="283"/>
      <c r="BJ809" s="283"/>
      <c r="BK809" s="281"/>
      <c r="BL809" s="281"/>
      <c r="BM809" s="281"/>
      <c r="BN809" s="283"/>
      <c r="BO809" s="283"/>
      <c r="BP809" s="283"/>
      <c r="BQ809" s="283"/>
      <c r="BR809" s="283"/>
      <c r="BS809" s="283"/>
      <c r="BT809" s="283"/>
      <c r="BU809" s="281"/>
      <c r="BV809" s="282"/>
      <c r="BW809" s="282"/>
      <c r="BX809" s="283"/>
      <c r="BY809" s="282"/>
      <c r="BZ809" s="282"/>
      <c r="CA809" s="282"/>
      <c r="CB809" s="282"/>
      <c r="CC809" s="282"/>
    </row>
    <row r="810">
      <c r="A810" s="283"/>
      <c r="B810" s="335"/>
      <c r="C810" s="283"/>
      <c r="D810" s="283"/>
      <c r="E810" s="283"/>
      <c r="F810" s="336"/>
      <c r="G810" s="337"/>
      <c r="H810" s="283"/>
      <c r="I810" s="338"/>
      <c r="J810" s="339"/>
      <c r="K810" s="283"/>
      <c r="L810" s="283"/>
      <c r="M810" s="333"/>
      <c r="N810" s="283"/>
      <c r="O810" s="163"/>
      <c r="P810" s="163"/>
      <c r="Q810" s="163"/>
      <c r="R810" s="163"/>
      <c r="S810" s="163"/>
      <c r="T810" s="163"/>
      <c r="U810" s="163"/>
      <c r="V810" s="163"/>
      <c r="W810" s="163"/>
      <c r="X810" s="163"/>
      <c r="Y810" s="330"/>
      <c r="Z810" s="163"/>
      <c r="AA810" s="163"/>
      <c r="AB810" s="163"/>
      <c r="AC810" s="163"/>
      <c r="AD810" s="163"/>
      <c r="AE810" s="163"/>
      <c r="AF810" s="163"/>
      <c r="AG810" s="333"/>
      <c r="AH810" s="283"/>
      <c r="AI810" s="315"/>
      <c r="AJ810" s="282"/>
      <c r="AK810" s="283"/>
      <c r="AL810" s="283"/>
      <c r="AM810" s="283"/>
      <c r="AN810" s="331"/>
      <c r="AO810" s="283"/>
      <c r="AP810" s="283"/>
      <c r="AQ810" s="283"/>
      <c r="AR810" s="283"/>
      <c r="AS810" s="283"/>
      <c r="AT810" s="283"/>
      <c r="AU810" s="331"/>
      <c r="AV810" s="331"/>
      <c r="AW810" s="331"/>
      <c r="AX810" s="334"/>
      <c r="AY810" s="283"/>
      <c r="AZ810" s="283"/>
      <c r="BA810" s="283"/>
      <c r="BB810" s="283"/>
      <c r="BC810" s="283"/>
      <c r="BD810" s="283"/>
      <c r="BE810" s="283"/>
      <c r="BF810" s="283"/>
      <c r="BG810" s="283"/>
      <c r="BH810" s="283"/>
      <c r="BI810" s="283"/>
      <c r="BJ810" s="283"/>
      <c r="BK810" s="281"/>
      <c r="BL810" s="281"/>
      <c r="BM810" s="281"/>
      <c r="BN810" s="283"/>
      <c r="BO810" s="283"/>
      <c r="BP810" s="283"/>
      <c r="BQ810" s="283"/>
      <c r="BR810" s="283"/>
      <c r="BS810" s="283"/>
      <c r="BT810" s="283"/>
      <c r="BU810" s="281"/>
      <c r="BV810" s="282"/>
      <c r="BW810" s="282"/>
      <c r="BX810" s="283"/>
      <c r="BY810" s="282"/>
      <c r="BZ810" s="282"/>
      <c r="CA810" s="282"/>
      <c r="CB810" s="282"/>
      <c r="CC810" s="282"/>
    </row>
    <row r="811">
      <c r="A811" s="283"/>
      <c r="B811" s="335"/>
      <c r="C811" s="283"/>
      <c r="D811" s="283"/>
      <c r="E811" s="283"/>
      <c r="F811" s="336"/>
      <c r="G811" s="337"/>
      <c r="H811" s="283"/>
      <c r="I811" s="338"/>
      <c r="J811" s="339"/>
      <c r="K811" s="283"/>
      <c r="L811" s="283"/>
      <c r="M811" s="333"/>
      <c r="N811" s="283"/>
      <c r="O811" s="163"/>
      <c r="P811" s="163"/>
      <c r="Q811" s="163"/>
      <c r="R811" s="163"/>
      <c r="S811" s="163"/>
      <c r="T811" s="163"/>
      <c r="U811" s="163"/>
      <c r="V811" s="163"/>
      <c r="W811" s="163"/>
      <c r="X811" s="163"/>
      <c r="Y811" s="330"/>
      <c r="Z811" s="163"/>
      <c r="AA811" s="163"/>
      <c r="AB811" s="163"/>
      <c r="AC811" s="163"/>
      <c r="AD811" s="163"/>
      <c r="AE811" s="163"/>
      <c r="AF811" s="163"/>
      <c r="AG811" s="333"/>
      <c r="AH811" s="283"/>
      <c r="AI811" s="315"/>
      <c r="AJ811" s="282"/>
      <c r="AK811" s="283"/>
      <c r="AL811" s="283"/>
      <c r="AM811" s="283"/>
      <c r="AN811" s="331"/>
      <c r="AO811" s="283"/>
      <c r="AP811" s="283"/>
      <c r="AQ811" s="283"/>
      <c r="AR811" s="283"/>
      <c r="AS811" s="283"/>
      <c r="AT811" s="283"/>
      <c r="AU811" s="331"/>
      <c r="AV811" s="331"/>
      <c r="AW811" s="331"/>
      <c r="AX811" s="334"/>
      <c r="AY811" s="283"/>
      <c r="AZ811" s="283"/>
      <c r="BA811" s="283"/>
      <c r="BB811" s="283"/>
      <c r="BC811" s="283"/>
      <c r="BD811" s="283"/>
      <c r="BE811" s="283"/>
      <c r="BF811" s="283"/>
      <c r="BG811" s="283"/>
      <c r="BH811" s="283"/>
      <c r="BI811" s="283"/>
      <c r="BJ811" s="283"/>
      <c r="BK811" s="281"/>
      <c r="BL811" s="281"/>
      <c r="BM811" s="281"/>
      <c r="BN811" s="283"/>
      <c r="BO811" s="283"/>
      <c r="BP811" s="283"/>
      <c r="BQ811" s="283"/>
      <c r="BR811" s="283"/>
      <c r="BS811" s="283"/>
      <c r="BT811" s="283"/>
      <c r="BU811" s="281"/>
      <c r="BV811" s="282"/>
      <c r="BW811" s="282"/>
      <c r="BX811" s="283"/>
      <c r="BY811" s="282"/>
      <c r="BZ811" s="282"/>
      <c r="CA811" s="282"/>
      <c r="CB811" s="282"/>
      <c r="CC811" s="282"/>
    </row>
    <row r="812">
      <c r="A812" s="283"/>
      <c r="B812" s="335"/>
      <c r="C812" s="283"/>
      <c r="D812" s="283"/>
      <c r="E812" s="283"/>
      <c r="F812" s="336"/>
      <c r="G812" s="337"/>
      <c r="H812" s="283"/>
      <c r="I812" s="338"/>
      <c r="J812" s="339"/>
      <c r="K812" s="283"/>
      <c r="L812" s="283"/>
      <c r="M812" s="333"/>
      <c r="N812" s="283"/>
      <c r="O812" s="163"/>
      <c r="P812" s="163"/>
      <c r="Q812" s="163"/>
      <c r="R812" s="163"/>
      <c r="S812" s="163"/>
      <c r="T812" s="163"/>
      <c r="U812" s="163"/>
      <c r="V812" s="163"/>
      <c r="W812" s="163"/>
      <c r="X812" s="163"/>
      <c r="Y812" s="330"/>
      <c r="Z812" s="163"/>
      <c r="AA812" s="163"/>
      <c r="AB812" s="163"/>
      <c r="AC812" s="163"/>
      <c r="AD812" s="163"/>
      <c r="AE812" s="163"/>
      <c r="AF812" s="163"/>
      <c r="AG812" s="333"/>
      <c r="AH812" s="283"/>
      <c r="AI812" s="315"/>
      <c r="AJ812" s="282"/>
      <c r="AK812" s="283"/>
      <c r="AL812" s="283"/>
      <c r="AM812" s="283"/>
      <c r="AN812" s="331"/>
      <c r="AO812" s="283"/>
      <c r="AP812" s="283"/>
      <c r="AQ812" s="283"/>
      <c r="AR812" s="283"/>
      <c r="AS812" s="283"/>
      <c r="AT812" s="283"/>
      <c r="AU812" s="331"/>
      <c r="AV812" s="331"/>
      <c r="AW812" s="331"/>
      <c r="AX812" s="334"/>
      <c r="AY812" s="283"/>
      <c r="AZ812" s="283"/>
      <c r="BA812" s="283"/>
      <c r="BB812" s="283"/>
      <c r="BC812" s="283"/>
      <c r="BD812" s="283"/>
      <c r="BE812" s="283"/>
      <c r="BF812" s="283"/>
      <c r="BG812" s="283"/>
      <c r="BH812" s="283"/>
      <c r="BI812" s="283"/>
      <c r="BJ812" s="283"/>
      <c r="BK812" s="281"/>
      <c r="BL812" s="281"/>
      <c r="BM812" s="281"/>
      <c r="BN812" s="283"/>
      <c r="BO812" s="283"/>
      <c r="BP812" s="283"/>
      <c r="BQ812" s="283"/>
      <c r="BR812" s="283"/>
      <c r="BS812" s="283"/>
      <c r="BT812" s="283"/>
      <c r="BU812" s="281"/>
      <c r="BV812" s="282"/>
      <c r="BW812" s="282"/>
      <c r="BX812" s="283"/>
      <c r="BY812" s="282"/>
      <c r="BZ812" s="282"/>
      <c r="CA812" s="282"/>
      <c r="CB812" s="282"/>
      <c r="CC812" s="282"/>
    </row>
    <row r="813">
      <c r="A813" s="283"/>
      <c r="B813" s="335"/>
      <c r="C813" s="283"/>
      <c r="D813" s="283"/>
      <c r="E813" s="283"/>
      <c r="F813" s="336"/>
      <c r="G813" s="337"/>
      <c r="H813" s="283"/>
      <c r="I813" s="338"/>
      <c r="J813" s="339"/>
      <c r="K813" s="283"/>
      <c r="L813" s="283"/>
      <c r="M813" s="333"/>
      <c r="N813" s="283"/>
      <c r="O813" s="163"/>
      <c r="P813" s="163"/>
      <c r="Q813" s="163"/>
      <c r="R813" s="163"/>
      <c r="S813" s="163"/>
      <c r="T813" s="163"/>
      <c r="U813" s="163"/>
      <c r="V813" s="163"/>
      <c r="W813" s="163"/>
      <c r="X813" s="163"/>
      <c r="Y813" s="330"/>
      <c r="Z813" s="163"/>
      <c r="AA813" s="163"/>
      <c r="AB813" s="163"/>
      <c r="AC813" s="163"/>
      <c r="AD813" s="163"/>
      <c r="AE813" s="163"/>
      <c r="AF813" s="163"/>
      <c r="AG813" s="333"/>
      <c r="AH813" s="283"/>
      <c r="AI813" s="315"/>
      <c r="AJ813" s="282"/>
      <c r="AK813" s="283"/>
      <c r="AL813" s="283"/>
      <c r="AM813" s="283"/>
      <c r="AN813" s="331"/>
      <c r="AO813" s="283"/>
      <c r="AP813" s="283"/>
      <c r="AQ813" s="283"/>
      <c r="AR813" s="283"/>
      <c r="AS813" s="283"/>
      <c r="AT813" s="283"/>
      <c r="AU813" s="331"/>
      <c r="AV813" s="331"/>
      <c r="AW813" s="331"/>
      <c r="AX813" s="334"/>
      <c r="AY813" s="283"/>
      <c r="AZ813" s="283"/>
      <c r="BA813" s="283"/>
      <c r="BB813" s="283"/>
      <c r="BC813" s="283"/>
      <c r="BD813" s="283"/>
      <c r="BE813" s="283"/>
      <c r="BF813" s="283"/>
      <c r="BG813" s="283"/>
      <c r="BH813" s="283"/>
      <c r="BI813" s="283"/>
      <c r="BJ813" s="283"/>
      <c r="BK813" s="281"/>
      <c r="BL813" s="281"/>
      <c r="BM813" s="281"/>
      <c r="BN813" s="283"/>
      <c r="BO813" s="283"/>
      <c r="BP813" s="283"/>
      <c r="BQ813" s="283"/>
      <c r="BR813" s="283"/>
      <c r="BS813" s="283"/>
      <c r="BT813" s="283"/>
      <c r="BU813" s="281"/>
      <c r="BV813" s="282"/>
      <c r="BW813" s="282"/>
      <c r="BX813" s="283"/>
      <c r="BY813" s="282"/>
      <c r="BZ813" s="282"/>
      <c r="CA813" s="282"/>
      <c r="CB813" s="282"/>
      <c r="CC813" s="282"/>
    </row>
    <row r="814">
      <c r="A814" s="283"/>
      <c r="B814" s="335"/>
      <c r="C814" s="283"/>
      <c r="D814" s="283"/>
      <c r="E814" s="283"/>
      <c r="F814" s="336"/>
      <c r="G814" s="337"/>
      <c r="H814" s="283"/>
      <c r="I814" s="338"/>
      <c r="J814" s="339"/>
      <c r="K814" s="283"/>
      <c r="L814" s="283"/>
      <c r="M814" s="333"/>
      <c r="N814" s="283"/>
      <c r="O814" s="163"/>
      <c r="P814" s="163"/>
      <c r="Q814" s="163"/>
      <c r="R814" s="163"/>
      <c r="S814" s="163"/>
      <c r="T814" s="163"/>
      <c r="U814" s="163"/>
      <c r="V814" s="163"/>
      <c r="W814" s="163"/>
      <c r="X814" s="163"/>
      <c r="Y814" s="330"/>
      <c r="Z814" s="163"/>
      <c r="AA814" s="163"/>
      <c r="AB814" s="163"/>
      <c r="AC814" s="163"/>
      <c r="AD814" s="163"/>
      <c r="AE814" s="163"/>
      <c r="AF814" s="163"/>
      <c r="AG814" s="333"/>
      <c r="AH814" s="283"/>
      <c r="AI814" s="315"/>
      <c r="AJ814" s="282"/>
      <c r="AK814" s="283"/>
      <c r="AL814" s="283"/>
      <c r="AM814" s="283"/>
      <c r="AN814" s="331"/>
      <c r="AO814" s="283"/>
      <c r="AP814" s="283"/>
      <c r="AQ814" s="283"/>
      <c r="AR814" s="283"/>
      <c r="AS814" s="283"/>
      <c r="AT814" s="283"/>
      <c r="AU814" s="331"/>
      <c r="AV814" s="331"/>
      <c r="AW814" s="331"/>
      <c r="AX814" s="334"/>
      <c r="AY814" s="283"/>
      <c r="AZ814" s="283"/>
      <c r="BA814" s="283"/>
      <c r="BB814" s="283"/>
      <c r="BC814" s="283"/>
      <c r="BD814" s="283"/>
      <c r="BE814" s="283"/>
      <c r="BF814" s="283"/>
      <c r="BG814" s="283"/>
      <c r="BH814" s="283"/>
      <c r="BI814" s="283"/>
      <c r="BJ814" s="283"/>
      <c r="BK814" s="281"/>
      <c r="BL814" s="281"/>
      <c r="BM814" s="281"/>
      <c r="BN814" s="283"/>
      <c r="BO814" s="283"/>
      <c r="BP814" s="283"/>
      <c r="BQ814" s="283"/>
      <c r="BR814" s="283"/>
      <c r="BS814" s="283"/>
      <c r="BT814" s="283"/>
      <c r="BU814" s="281"/>
      <c r="BV814" s="282"/>
      <c r="BW814" s="282"/>
      <c r="BX814" s="283"/>
      <c r="BY814" s="282"/>
      <c r="BZ814" s="282"/>
      <c r="CA814" s="282"/>
      <c r="CB814" s="282"/>
      <c r="CC814" s="282"/>
    </row>
    <row r="815">
      <c r="A815" s="283"/>
      <c r="B815" s="335"/>
      <c r="C815" s="283"/>
      <c r="D815" s="283"/>
      <c r="E815" s="283"/>
      <c r="F815" s="336"/>
      <c r="G815" s="337"/>
      <c r="H815" s="283"/>
      <c r="I815" s="338"/>
      <c r="J815" s="339"/>
      <c r="K815" s="283"/>
      <c r="L815" s="283"/>
      <c r="M815" s="333"/>
      <c r="N815" s="283"/>
      <c r="O815" s="163"/>
      <c r="P815" s="163"/>
      <c r="Q815" s="163"/>
      <c r="R815" s="163"/>
      <c r="S815" s="163"/>
      <c r="T815" s="163"/>
      <c r="U815" s="163"/>
      <c r="V815" s="163"/>
      <c r="W815" s="163"/>
      <c r="X815" s="163"/>
      <c r="Y815" s="330"/>
      <c r="Z815" s="163"/>
      <c r="AA815" s="163"/>
      <c r="AB815" s="163"/>
      <c r="AC815" s="163"/>
      <c r="AD815" s="163"/>
      <c r="AE815" s="163"/>
      <c r="AF815" s="163"/>
      <c r="AG815" s="333"/>
      <c r="AH815" s="283"/>
      <c r="AI815" s="315"/>
      <c r="AJ815" s="282"/>
      <c r="AK815" s="283"/>
      <c r="AL815" s="283"/>
      <c r="AM815" s="283"/>
      <c r="AN815" s="331"/>
      <c r="AO815" s="283"/>
      <c r="AP815" s="283"/>
      <c r="AQ815" s="283"/>
      <c r="AR815" s="283"/>
      <c r="AS815" s="283"/>
      <c r="AT815" s="283"/>
      <c r="AU815" s="331"/>
      <c r="AV815" s="331"/>
      <c r="AW815" s="331"/>
      <c r="AX815" s="334"/>
      <c r="AY815" s="283"/>
      <c r="AZ815" s="283"/>
      <c r="BA815" s="283"/>
      <c r="BB815" s="283"/>
      <c r="BC815" s="283"/>
      <c r="BD815" s="283"/>
      <c r="BE815" s="283"/>
      <c r="BF815" s="283"/>
      <c r="BG815" s="283"/>
      <c r="BH815" s="283"/>
      <c r="BI815" s="283"/>
      <c r="BJ815" s="283"/>
      <c r="BK815" s="281"/>
      <c r="BL815" s="281"/>
      <c r="BM815" s="281"/>
      <c r="BN815" s="283"/>
      <c r="BO815" s="283"/>
      <c r="BP815" s="283"/>
      <c r="BQ815" s="283"/>
      <c r="BR815" s="283"/>
      <c r="BS815" s="283"/>
      <c r="BT815" s="283"/>
      <c r="BU815" s="281"/>
      <c r="BV815" s="282"/>
      <c r="BW815" s="282"/>
      <c r="BX815" s="283"/>
      <c r="BY815" s="282"/>
      <c r="BZ815" s="282"/>
      <c r="CA815" s="282"/>
      <c r="CB815" s="282"/>
      <c r="CC815" s="282"/>
    </row>
    <row r="816">
      <c r="A816" s="283"/>
      <c r="B816" s="335"/>
      <c r="C816" s="283"/>
      <c r="D816" s="283"/>
      <c r="E816" s="283"/>
      <c r="F816" s="336"/>
      <c r="G816" s="337"/>
      <c r="H816" s="283"/>
      <c r="I816" s="338"/>
      <c r="J816" s="339"/>
      <c r="K816" s="283"/>
      <c r="L816" s="283"/>
      <c r="M816" s="333"/>
      <c r="N816" s="283"/>
      <c r="O816" s="163"/>
      <c r="P816" s="163"/>
      <c r="Q816" s="163"/>
      <c r="R816" s="163"/>
      <c r="S816" s="163"/>
      <c r="T816" s="163"/>
      <c r="U816" s="163"/>
      <c r="V816" s="163"/>
      <c r="W816" s="163"/>
      <c r="X816" s="163"/>
      <c r="Y816" s="330"/>
      <c r="Z816" s="163"/>
      <c r="AA816" s="163"/>
      <c r="AB816" s="163"/>
      <c r="AC816" s="163"/>
      <c r="AD816" s="163"/>
      <c r="AE816" s="163"/>
      <c r="AF816" s="163"/>
      <c r="AG816" s="333"/>
      <c r="AH816" s="283"/>
      <c r="AI816" s="315"/>
      <c r="AJ816" s="282"/>
      <c r="AK816" s="283"/>
      <c r="AL816" s="283"/>
      <c r="AM816" s="283"/>
      <c r="AN816" s="331"/>
      <c r="AO816" s="283"/>
      <c r="AP816" s="283"/>
      <c r="AQ816" s="283"/>
      <c r="AR816" s="283"/>
      <c r="AS816" s="283"/>
      <c r="AT816" s="283"/>
      <c r="AU816" s="331"/>
      <c r="AV816" s="331"/>
      <c r="AW816" s="331"/>
      <c r="AX816" s="334"/>
      <c r="AY816" s="283"/>
      <c r="AZ816" s="283"/>
      <c r="BA816" s="283"/>
      <c r="BB816" s="283"/>
      <c r="BC816" s="283"/>
      <c r="BD816" s="283"/>
      <c r="BE816" s="283"/>
      <c r="BF816" s="283"/>
      <c r="BG816" s="283"/>
      <c r="BH816" s="283"/>
      <c r="BI816" s="283"/>
      <c r="BJ816" s="283"/>
      <c r="BK816" s="281"/>
      <c r="BL816" s="281"/>
      <c r="BM816" s="281"/>
      <c r="BN816" s="283"/>
      <c r="BO816" s="283"/>
      <c r="BP816" s="283"/>
      <c r="BQ816" s="283"/>
      <c r="BR816" s="283"/>
      <c r="BS816" s="283"/>
      <c r="BT816" s="283"/>
      <c r="BU816" s="281"/>
      <c r="BV816" s="282"/>
      <c r="BW816" s="282"/>
      <c r="BX816" s="283"/>
      <c r="BY816" s="282"/>
      <c r="BZ816" s="282"/>
      <c r="CA816" s="282"/>
      <c r="CB816" s="282"/>
      <c r="CC816" s="282"/>
    </row>
    <row r="817">
      <c r="A817" s="283"/>
      <c r="B817" s="335"/>
      <c r="C817" s="283"/>
      <c r="D817" s="283"/>
      <c r="E817" s="283"/>
      <c r="F817" s="336"/>
      <c r="G817" s="337"/>
      <c r="H817" s="283"/>
      <c r="I817" s="338"/>
      <c r="J817" s="339"/>
      <c r="K817" s="283"/>
      <c r="L817" s="283"/>
      <c r="M817" s="333"/>
      <c r="N817" s="283"/>
      <c r="O817" s="163"/>
      <c r="P817" s="163"/>
      <c r="Q817" s="163"/>
      <c r="R817" s="163"/>
      <c r="S817" s="163"/>
      <c r="T817" s="163"/>
      <c r="U817" s="163"/>
      <c r="V817" s="163"/>
      <c r="W817" s="163"/>
      <c r="X817" s="163"/>
      <c r="Y817" s="330"/>
      <c r="Z817" s="163"/>
      <c r="AA817" s="163"/>
      <c r="AB817" s="163"/>
      <c r="AC817" s="163"/>
      <c r="AD817" s="163"/>
      <c r="AE817" s="163"/>
      <c r="AF817" s="163"/>
      <c r="AG817" s="333"/>
      <c r="AH817" s="283"/>
      <c r="AI817" s="315"/>
      <c r="AJ817" s="282"/>
      <c r="AK817" s="283"/>
      <c r="AL817" s="283"/>
      <c r="AM817" s="283"/>
      <c r="AN817" s="331"/>
      <c r="AO817" s="283"/>
      <c r="AP817" s="283"/>
      <c r="AQ817" s="283"/>
      <c r="AR817" s="283"/>
      <c r="AS817" s="283"/>
      <c r="AT817" s="283"/>
      <c r="AU817" s="331"/>
      <c r="AV817" s="331"/>
      <c r="AW817" s="331"/>
      <c r="AX817" s="334"/>
      <c r="AY817" s="283"/>
      <c r="AZ817" s="283"/>
      <c r="BA817" s="283"/>
      <c r="BB817" s="283"/>
      <c r="BC817" s="283"/>
      <c r="BD817" s="283"/>
      <c r="BE817" s="283"/>
      <c r="BF817" s="283"/>
      <c r="BG817" s="283"/>
      <c r="BH817" s="283"/>
      <c r="BI817" s="283"/>
      <c r="BJ817" s="283"/>
      <c r="BK817" s="281"/>
      <c r="BL817" s="281"/>
      <c r="BM817" s="281"/>
      <c r="BN817" s="283"/>
      <c r="BO817" s="283"/>
      <c r="BP817" s="283"/>
      <c r="BQ817" s="283"/>
      <c r="BR817" s="283"/>
      <c r="BS817" s="283"/>
      <c r="BT817" s="283"/>
      <c r="BU817" s="281"/>
      <c r="BV817" s="282"/>
      <c r="BW817" s="282"/>
      <c r="BX817" s="283"/>
      <c r="BY817" s="282"/>
      <c r="BZ817" s="282"/>
      <c r="CA817" s="282"/>
      <c r="CB817" s="282"/>
      <c r="CC817" s="282"/>
    </row>
    <row r="818">
      <c r="A818" s="283"/>
      <c r="B818" s="335"/>
      <c r="C818" s="283"/>
      <c r="D818" s="283"/>
      <c r="E818" s="283"/>
      <c r="F818" s="336"/>
      <c r="G818" s="337"/>
      <c r="H818" s="283"/>
      <c r="I818" s="338"/>
      <c r="J818" s="339"/>
      <c r="K818" s="283"/>
      <c r="L818" s="283"/>
      <c r="M818" s="333"/>
      <c r="N818" s="283"/>
      <c r="O818" s="163"/>
      <c r="P818" s="163"/>
      <c r="Q818" s="163"/>
      <c r="R818" s="163"/>
      <c r="S818" s="163"/>
      <c r="T818" s="163"/>
      <c r="U818" s="163"/>
      <c r="V818" s="163"/>
      <c r="W818" s="163"/>
      <c r="X818" s="163"/>
      <c r="Y818" s="330"/>
      <c r="Z818" s="163"/>
      <c r="AA818" s="163"/>
      <c r="AB818" s="163"/>
      <c r="AC818" s="163"/>
      <c r="AD818" s="163"/>
      <c r="AE818" s="163"/>
      <c r="AF818" s="163"/>
      <c r="AG818" s="333"/>
      <c r="AH818" s="283"/>
      <c r="AI818" s="315"/>
      <c r="AJ818" s="282"/>
      <c r="AK818" s="283"/>
      <c r="AL818" s="283"/>
      <c r="AM818" s="283"/>
      <c r="AN818" s="331"/>
      <c r="AO818" s="283"/>
      <c r="AP818" s="283"/>
      <c r="AQ818" s="283"/>
      <c r="AR818" s="283"/>
      <c r="AS818" s="283"/>
      <c r="AT818" s="283"/>
      <c r="AU818" s="331"/>
      <c r="AV818" s="331"/>
      <c r="AW818" s="331"/>
      <c r="AX818" s="334"/>
      <c r="AY818" s="283"/>
      <c r="AZ818" s="283"/>
      <c r="BA818" s="283"/>
      <c r="BB818" s="283"/>
      <c r="BC818" s="283"/>
      <c r="BD818" s="283"/>
      <c r="BE818" s="283"/>
      <c r="BF818" s="283"/>
      <c r="BG818" s="283"/>
      <c r="BH818" s="283"/>
      <c r="BI818" s="283"/>
      <c r="BJ818" s="283"/>
      <c r="BK818" s="281"/>
      <c r="BL818" s="281"/>
      <c r="BM818" s="281"/>
      <c r="BN818" s="283"/>
      <c r="BO818" s="283"/>
      <c r="BP818" s="283"/>
      <c r="BQ818" s="283"/>
      <c r="BR818" s="283"/>
      <c r="BS818" s="283"/>
      <c r="BT818" s="283"/>
      <c r="BU818" s="281"/>
      <c r="BV818" s="282"/>
      <c r="BW818" s="282"/>
      <c r="BX818" s="283"/>
      <c r="BY818" s="282"/>
      <c r="BZ818" s="282"/>
      <c r="CA818" s="282"/>
      <c r="CB818" s="282"/>
      <c r="CC818" s="282"/>
    </row>
    <row r="819">
      <c r="A819" s="283"/>
      <c r="B819" s="335"/>
      <c r="C819" s="283"/>
      <c r="D819" s="283"/>
      <c r="E819" s="283"/>
      <c r="F819" s="336"/>
      <c r="G819" s="337"/>
      <c r="H819" s="283"/>
      <c r="I819" s="338"/>
      <c r="J819" s="339"/>
      <c r="K819" s="283"/>
      <c r="L819" s="283"/>
      <c r="M819" s="333"/>
      <c r="N819" s="283"/>
      <c r="O819" s="163"/>
      <c r="P819" s="163"/>
      <c r="Q819" s="163"/>
      <c r="R819" s="163"/>
      <c r="S819" s="163"/>
      <c r="T819" s="163"/>
      <c r="U819" s="163"/>
      <c r="V819" s="163"/>
      <c r="W819" s="163"/>
      <c r="X819" s="163"/>
      <c r="Y819" s="330"/>
      <c r="Z819" s="163"/>
      <c r="AA819" s="163"/>
      <c r="AB819" s="163"/>
      <c r="AC819" s="163"/>
      <c r="AD819" s="163"/>
      <c r="AE819" s="163"/>
      <c r="AF819" s="163"/>
      <c r="AG819" s="333"/>
      <c r="AH819" s="283"/>
      <c r="AI819" s="315"/>
      <c r="AJ819" s="282"/>
      <c r="AK819" s="283"/>
      <c r="AL819" s="283"/>
      <c r="AM819" s="283"/>
      <c r="AN819" s="283"/>
      <c r="AO819" s="283"/>
      <c r="AP819" s="283"/>
      <c r="AQ819" s="283"/>
      <c r="AR819" s="283"/>
      <c r="AS819" s="283"/>
      <c r="AT819" s="283"/>
      <c r="AU819" s="331"/>
      <c r="AV819" s="331"/>
      <c r="AW819" s="331"/>
      <c r="AX819" s="334"/>
      <c r="AY819" s="283"/>
      <c r="AZ819" s="283"/>
      <c r="BA819" s="283"/>
      <c r="BB819" s="283"/>
      <c r="BC819" s="283"/>
      <c r="BD819" s="283"/>
      <c r="BE819" s="283"/>
      <c r="BF819" s="283"/>
      <c r="BG819" s="283"/>
      <c r="BH819" s="283"/>
      <c r="BI819" s="283"/>
      <c r="BJ819" s="283"/>
      <c r="BK819" s="281"/>
      <c r="BL819" s="281"/>
      <c r="BM819" s="281"/>
      <c r="BN819" s="283"/>
      <c r="BO819" s="283"/>
      <c r="BP819" s="283"/>
      <c r="BQ819" s="283"/>
      <c r="BR819" s="283"/>
      <c r="BS819" s="283"/>
      <c r="BT819" s="283"/>
      <c r="BU819" s="281"/>
      <c r="BV819" s="282"/>
      <c r="BW819" s="282"/>
      <c r="BX819" s="283"/>
      <c r="BY819" s="282"/>
      <c r="BZ819" s="282"/>
      <c r="CA819" s="282"/>
      <c r="CB819" s="282"/>
      <c r="CC819" s="282"/>
    </row>
    <row r="820">
      <c r="A820" s="283"/>
      <c r="B820" s="335"/>
      <c r="C820" s="283"/>
      <c r="D820" s="283"/>
      <c r="E820" s="283"/>
      <c r="F820" s="336"/>
      <c r="G820" s="337"/>
      <c r="H820" s="283"/>
      <c r="I820" s="338"/>
      <c r="J820" s="339"/>
      <c r="K820" s="283"/>
      <c r="L820" s="283"/>
      <c r="M820" s="333"/>
      <c r="N820" s="283"/>
      <c r="O820" s="163"/>
      <c r="P820" s="163"/>
      <c r="Q820" s="163"/>
      <c r="R820" s="163"/>
      <c r="S820" s="163"/>
      <c r="T820" s="163"/>
      <c r="U820" s="163"/>
      <c r="V820" s="163"/>
      <c r="W820" s="163"/>
      <c r="X820" s="163"/>
      <c r="Y820" s="330"/>
      <c r="Z820" s="163"/>
      <c r="AA820" s="163"/>
      <c r="AB820" s="163"/>
      <c r="AC820" s="163"/>
      <c r="AD820" s="163"/>
      <c r="AE820" s="163"/>
      <c r="AF820" s="163"/>
      <c r="AG820" s="333"/>
      <c r="AH820" s="283"/>
      <c r="AI820" s="315"/>
      <c r="AJ820" s="282"/>
      <c r="AK820" s="283"/>
      <c r="AL820" s="283"/>
      <c r="AM820" s="283"/>
      <c r="AN820" s="283"/>
      <c r="AO820" s="283"/>
      <c r="AP820" s="283"/>
      <c r="AQ820" s="283"/>
      <c r="AR820" s="283"/>
      <c r="AS820" s="283"/>
      <c r="AT820" s="283"/>
      <c r="AU820" s="331"/>
      <c r="AV820" s="331"/>
      <c r="AW820" s="331"/>
      <c r="AX820" s="334"/>
      <c r="AY820" s="283"/>
      <c r="AZ820" s="283"/>
      <c r="BA820" s="283"/>
      <c r="BB820" s="283"/>
      <c r="BC820" s="283"/>
      <c r="BD820" s="283"/>
      <c r="BE820" s="283"/>
      <c r="BF820" s="283"/>
      <c r="BG820" s="283"/>
      <c r="BH820" s="283"/>
      <c r="BI820" s="283"/>
      <c r="BJ820" s="283"/>
      <c r="BK820" s="281"/>
      <c r="BL820" s="281"/>
      <c r="BM820" s="281"/>
      <c r="BN820" s="283"/>
      <c r="BO820" s="283"/>
      <c r="BP820" s="283"/>
      <c r="BQ820" s="283"/>
      <c r="BR820" s="283"/>
      <c r="BS820" s="283"/>
      <c r="BT820" s="283"/>
      <c r="BU820" s="281"/>
      <c r="BV820" s="282"/>
      <c r="BW820" s="282"/>
      <c r="BX820" s="283"/>
      <c r="BY820" s="282"/>
      <c r="BZ820" s="282"/>
      <c r="CA820" s="282"/>
      <c r="CB820" s="282"/>
      <c r="CC820" s="282"/>
    </row>
    <row r="821">
      <c r="A821" s="283"/>
      <c r="B821" s="335"/>
      <c r="C821" s="283"/>
      <c r="D821" s="283"/>
      <c r="E821" s="283"/>
      <c r="F821" s="336"/>
      <c r="G821" s="337"/>
      <c r="H821" s="283"/>
      <c r="I821" s="338"/>
      <c r="J821" s="339"/>
      <c r="K821" s="283"/>
      <c r="L821" s="283"/>
      <c r="M821" s="333"/>
      <c r="N821" s="283"/>
      <c r="O821" s="163"/>
      <c r="P821" s="163"/>
      <c r="Q821" s="163"/>
      <c r="R821" s="163"/>
      <c r="S821" s="163"/>
      <c r="T821" s="163"/>
      <c r="U821" s="163"/>
      <c r="V821" s="163"/>
      <c r="W821" s="163"/>
      <c r="X821" s="163"/>
      <c r="Y821" s="330"/>
      <c r="Z821" s="163"/>
      <c r="AA821" s="163"/>
      <c r="AB821" s="163"/>
      <c r="AC821" s="163"/>
      <c r="AD821" s="163"/>
      <c r="AE821" s="163"/>
      <c r="AF821" s="163"/>
      <c r="AG821" s="333"/>
      <c r="AH821" s="283"/>
      <c r="AI821" s="315"/>
      <c r="AJ821" s="282"/>
      <c r="AK821" s="283"/>
      <c r="AL821" s="283"/>
      <c r="AM821" s="283"/>
      <c r="AN821" s="283"/>
      <c r="AO821" s="283"/>
      <c r="AP821" s="283"/>
      <c r="AQ821" s="283"/>
      <c r="AR821" s="283"/>
      <c r="AS821" s="283"/>
      <c r="AT821" s="283"/>
      <c r="AU821" s="331"/>
      <c r="AV821" s="331"/>
      <c r="AW821" s="331"/>
      <c r="AX821" s="334"/>
      <c r="AY821" s="283"/>
      <c r="AZ821" s="283"/>
      <c r="BA821" s="283"/>
      <c r="BB821" s="283"/>
      <c r="BC821" s="283"/>
      <c r="BD821" s="283"/>
      <c r="BE821" s="283"/>
      <c r="BF821" s="283"/>
      <c r="BG821" s="283"/>
      <c r="BH821" s="283"/>
      <c r="BI821" s="283"/>
      <c r="BJ821" s="283"/>
      <c r="BK821" s="281"/>
      <c r="BL821" s="281"/>
      <c r="BM821" s="281"/>
      <c r="BN821" s="283"/>
      <c r="BO821" s="283"/>
      <c r="BP821" s="283"/>
      <c r="BQ821" s="283"/>
      <c r="BR821" s="283"/>
      <c r="BS821" s="283"/>
      <c r="BT821" s="283"/>
      <c r="BU821" s="281"/>
      <c r="BV821" s="282"/>
      <c r="BW821" s="282"/>
      <c r="BX821" s="283"/>
      <c r="BY821" s="282"/>
      <c r="BZ821" s="282"/>
      <c r="CA821" s="282"/>
      <c r="CB821" s="282"/>
      <c r="CC821" s="282"/>
    </row>
    <row r="822">
      <c r="A822" s="283"/>
      <c r="B822" s="335"/>
      <c r="C822" s="283"/>
      <c r="D822" s="283"/>
      <c r="E822" s="283"/>
      <c r="F822" s="336"/>
      <c r="G822" s="337"/>
      <c r="H822" s="283"/>
      <c r="I822" s="338"/>
      <c r="J822" s="339"/>
      <c r="K822" s="283"/>
      <c r="L822" s="283"/>
      <c r="M822" s="333"/>
      <c r="N822" s="283"/>
      <c r="O822" s="163"/>
      <c r="P822" s="163"/>
      <c r="Q822" s="163"/>
      <c r="R822" s="163"/>
      <c r="S822" s="163"/>
      <c r="T822" s="163"/>
      <c r="U822" s="163"/>
      <c r="V822" s="163"/>
      <c r="W822" s="163"/>
      <c r="X822" s="163"/>
      <c r="Y822" s="330"/>
      <c r="Z822" s="163"/>
      <c r="AA822" s="163"/>
      <c r="AB822" s="163"/>
      <c r="AC822" s="163"/>
      <c r="AD822" s="163"/>
      <c r="AE822" s="163"/>
      <c r="AF822" s="163"/>
      <c r="AG822" s="333"/>
      <c r="AH822" s="283"/>
      <c r="AI822" s="315"/>
      <c r="AJ822" s="282"/>
      <c r="AK822" s="283"/>
      <c r="AL822" s="283"/>
      <c r="AM822" s="283"/>
      <c r="AN822" s="283"/>
      <c r="AO822" s="283"/>
      <c r="AP822" s="283"/>
      <c r="AQ822" s="283"/>
      <c r="AR822" s="283"/>
      <c r="AS822" s="283"/>
      <c r="AT822" s="283"/>
      <c r="AU822" s="331"/>
      <c r="AV822" s="331"/>
      <c r="AW822" s="331"/>
      <c r="AX822" s="334"/>
      <c r="AY822" s="283"/>
      <c r="AZ822" s="283"/>
      <c r="BA822" s="283"/>
      <c r="BB822" s="283"/>
      <c r="BC822" s="283"/>
      <c r="BD822" s="283"/>
      <c r="BE822" s="283"/>
      <c r="BF822" s="283"/>
      <c r="BG822" s="283"/>
      <c r="BH822" s="283"/>
      <c r="BI822" s="283"/>
      <c r="BJ822" s="283"/>
      <c r="BK822" s="281"/>
      <c r="BL822" s="281"/>
      <c r="BM822" s="281"/>
      <c r="BN822" s="283"/>
      <c r="BO822" s="283"/>
      <c r="BP822" s="283"/>
      <c r="BQ822" s="283"/>
      <c r="BR822" s="283"/>
      <c r="BS822" s="283"/>
      <c r="BT822" s="283"/>
      <c r="BU822" s="281"/>
      <c r="BV822" s="282"/>
      <c r="BW822" s="282"/>
      <c r="BX822" s="283"/>
      <c r="BY822" s="282"/>
      <c r="BZ822" s="282"/>
      <c r="CA822" s="282"/>
      <c r="CB822" s="282"/>
      <c r="CC822" s="282"/>
    </row>
    <row r="823">
      <c r="A823" s="283"/>
      <c r="B823" s="335"/>
      <c r="C823" s="283"/>
      <c r="D823" s="283"/>
      <c r="E823" s="283"/>
      <c r="F823" s="336"/>
      <c r="G823" s="337"/>
      <c r="H823" s="283"/>
      <c r="I823" s="338"/>
      <c r="J823" s="339"/>
      <c r="K823" s="283"/>
      <c r="L823" s="283"/>
      <c r="M823" s="333"/>
      <c r="N823" s="283"/>
      <c r="O823" s="163"/>
      <c r="P823" s="163"/>
      <c r="Q823" s="163"/>
      <c r="R823" s="163"/>
      <c r="S823" s="163"/>
      <c r="T823" s="163"/>
      <c r="U823" s="163"/>
      <c r="V823" s="163"/>
      <c r="W823" s="163"/>
      <c r="X823" s="163"/>
      <c r="Y823" s="330"/>
      <c r="Z823" s="163"/>
      <c r="AA823" s="163"/>
      <c r="AB823" s="163"/>
      <c r="AC823" s="163"/>
      <c r="AD823" s="163"/>
      <c r="AE823" s="163"/>
      <c r="AF823" s="163"/>
      <c r="AG823" s="333"/>
      <c r="AH823" s="283"/>
      <c r="AI823" s="315"/>
      <c r="AJ823" s="282"/>
      <c r="AK823" s="283"/>
      <c r="AL823" s="283"/>
      <c r="AM823" s="283"/>
      <c r="AN823" s="283"/>
      <c r="AO823" s="283"/>
      <c r="AP823" s="283"/>
      <c r="AQ823" s="283"/>
      <c r="AR823" s="283"/>
      <c r="AS823" s="283"/>
      <c r="AT823" s="283"/>
      <c r="AU823" s="331"/>
      <c r="AV823" s="331"/>
      <c r="AW823" s="331"/>
      <c r="AX823" s="334"/>
      <c r="AY823" s="283"/>
      <c r="AZ823" s="283"/>
      <c r="BA823" s="283"/>
      <c r="BB823" s="283"/>
      <c r="BC823" s="283"/>
      <c r="BD823" s="283"/>
      <c r="BE823" s="283"/>
      <c r="BF823" s="283"/>
      <c r="BG823" s="283"/>
      <c r="BH823" s="283"/>
      <c r="BI823" s="283"/>
      <c r="BJ823" s="283"/>
      <c r="BK823" s="281"/>
      <c r="BL823" s="281"/>
      <c r="BM823" s="281"/>
      <c r="BN823" s="283"/>
      <c r="BO823" s="283"/>
      <c r="BP823" s="283"/>
      <c r="BQ823" s="283"/>
      <c r="BR823" s="283"/>
      <c r="BS823" s="283"/>
      <c r="BT823" s="283"/>
      <c r="BU823" s="281"/>
      <c r="BV823" s="282"/>
      <c r="BW823" s="282"/>
      <c r="BX823" s="283"/>
      <c r="BY823" s="282"/>
      <c r="BZ823" s="282"/>
      <c r="CA823" s="282"/>
      <c r="CB823" s="282"/>
      <c r="CC823" s="282"/>
    </row>
    <row r="824">
      <c r="A824" s="283"/>
      <c r="B824" s="335"/>
      <c r="C824" s="283"/>
      <c r="D824" s="283"/>
      <c r="E824" s="283"/>
      <c r="F824" s="336"/>
      <c r="G824" s="337"/>
      <c r="H824" s="283"/>
      <c r="I824" s="338"/>
      <c r="J824" s="339"/>
      <c r="K824" s="283"/>
      <c r="L824" s="283"/>
      <c r="M824" s="333"/>
      <c r="N824" s="283"/>
      <c r="O824" s="163"/>
      <c r="P824" s="163"/>
      <c r="Q824" s="163"/>
      <c r="R824" s="163"/>
      <c r="S824" s="163"/>
      <c r="T824" s="163"/>
      <c r="U824" s="163"/>
      <c r="V824" s="163"/>
      <c r="W824" s="163"/>
      <c r="X824" s="163"/>
      <c r="Y824" s="330"/>
      <c r="Z824" s="163"/>
      <c r="AA824" s="163"/>
      <c r="AB824" s="163"/>
      <c r="AC824" s="163"/>
      <c r="AD824" s="163"/>
      <c r="AE824" s="163"/>
      <c r="AF824" s="163"/>
      <c r="AG824" s="333"/>
      <c r="AH824" s="283"/>
      <c r="AI824" s="315"/>
      <c r="AJ824" s="282"/>
      <c r="AK824" s="283"/>
      <c r="AL824" s="283"/>
      <c r="AM824" s="283"/>
      <c r="AN824" s="283"/>
      <c r="AO824" s="283"/>
      <c r="AP824" s="283"/>
      <c r="AQ824" s="283"/>
      <c r="AR824" s="283"/>
      <c r="AS824" s="283"/>
      <c r="AT824" s="283"/>
      <c r="AU824" s="331"/>
      <c r="AV824" s="331"/>
      <c r="AW824" s="331"/>
      <c r="AX824" s="334"/>
      <c r="AY824" s="283"/>
      <c r="AZ824" s="283"/>
      <c r="BA824" s="283"/>
      <c r="BB824" s="283"/>
      <c r="BC824" s="283"/>
      <c r="BD824" s="283"/>
      <c r="BE824" s="283"/>
      <c r="BF824" s="283"/>
      <c r="BG824" s="283"/>
      <c r="BH824" s="283"/>
      <c r="BI824" s="283"/>
      <c r="BJ824" s="283"/>
      <c r="BK824" s="281"/>
      <c r="BL824" s="281"/>
      <c r="BM824" s="281"/>
      <c r="BN824" s="283"/>
      <c r="BO824" s="283"/>
      <c r="BP824" s="283"/>
      <c r="BQ824" s="283"/>
      <c r="BR824" s="283"/>
      <c r="BS824" s="283"/>
      <c r="BT824" s="283"/>
      <c r="BU824" s="281"/>
      <c r="BV824" s="282"/>
      <c r="BW824" s="282"/>
      <c r="BX824" s="283"/>
      <c r="BY824" s="282"/>
      <c r="BZ824" s="282"/>
      <c r="CA824" s="282"/>
      <c r="CB824" s="282"/>
      <c r="CC824" s="282"/>
    </row>
    <row r="825">
      <c r="A825" s="283"/>
      <c r="B825" s="335"/>
      <c r="C825" s="283"/>
      <c r="D825" s="283"/>
      <c r="E825" s="283"/>
      <c r="F825" s="336"/>
      <c r="G825" s="337"/>
      <c r="H825" s="283"/>
      <c r="I825" s="338"/>
      <c r="J825" s="339"/>
      <c r="K825" s="283"/>
      <c r="L825" s="283"/>
      <c r="M825" s="333"/>
      <c r="N825" s="283"/>
      <c r="O825" s="163"/>
      <c r="P825" s="163"/>
      <c r="Q825" s="163"/>
      <c r="R825" s="163"/>
      <c r="S825" s="163"/>
      <c r="T825" s="163"/>
      <c r="U825" s="163"/>
      <c r="V825" s="163"/>
      <c r="W825" s="163"/>
      <c r="X825" s="163"/>
      <c r="Y825" s="330"/>
      <c r="Z825" s="163"/>
      <c r="AA825" s="163"/>
      <c r="AB825" s="163"/>
      <c r="AC825" s="163"/>
      <c r="AD825" s="163"/>
      <c r="AE825" s="163"/>
      <c r="AF825" s="163"/>
      <c r="AG825" s="333"/>
      <c r="AH825" s="283"/>
      <c r="AI825" s="315"/>
      <c r="AJ825" s="282"/>
      <c r="AK825" s="283"/>
      <c r="AL825" s="283"/>
      <c r="AM825" s="283"/>
      <c r="AN825" s="283"/>
      <c r="AO825" s="283"/>
      <c r="AP825" s="283"/>
      <c r="AQ825" s="283"/>
      <c r="AR825" s="283"/>
      <c r="AS825" s="283"/>
      <c r="AT825" s="283"/>
      <c r="AU825" s="331"/>
      <c r="AV825" s="331"/>
      <c r="AW825" s="331"/>
      <c r="AX825" s="334"/>
      <c r="AY825" s="283"/>
      <c r="AZ825" s="283"/>
      <c r="BA825" s="283"/>
      <c r="BB825" s="283"/>
      <c r="BC825" s="283"/>
      <c r="BD825" s="283"/>
      <c r="BE825" s="283"/>
      <c r="BF825" s="283"/>
      <c r="BG825" s="283"/>
      <c r="BH825" s="283"/>
      <c r="BI825" s="283"/>
      <c r="BJ825" s="283"/>
      <c r="BK825" s="281"/>
      <c r="BL825" s="281"/>
      <c r="BM825" s="281"/>
      <c r="BN825" s="283"/>
      <c r="BO825" s="283"/>
      <c r="BP825" s="283"/>
      <c r="BQ825" s="283"/>
      <c r="BR825" s="283"/>
      <c r="BS825" s="283"/>
      <c r="BT825" s="283"/>
      <c r="BU825" s="281"/>
      <c r="BV825" s="282"/>
      <c r="BW825" s="282"/>
      <c r="BX825" s="283"/>
      <c r="BY825" s="282"/>
      <c r="BZ825" s="282"/>
      <c r="CA825" s="282"/>
      <c r="CB825" s="282"/>
      <c r="CC825" s="282"/>
    </row>
    <row r="826">
      <c r="A826" s="283"/>
      <c r="B826" s="335"/>
      <c r="C826" s="283"/>
      <c r="D826" s="283"/>
      <c r="E826" s="283"/>
      <c r="F826" s="336"/>
      <c r="G826" s="337"/>
      <c r="H826" s="283"/>
      <c r="I826" s="338"/>
      <c r="J826" s="339"/>
      <c r="K826" s="283"/>
      <c r="L826" s="283"/>
      <c r="M826" s="333"/>
      <c r="N826" s="283"/>
      <c r="O826" s="163"/>
      <c r="P826" s="163"/>
      <c r="Q826" s="163"/>
      <c r="R826" s="163"/>
      <c r="S826" s="163"/>
      <c r="T826" s="163"/>
      <c r="U826" s="163"/>
      <c r="V826" s="163"/>
      <c r="W826" s="163"/>
      <c r="X826" s="163"/>
      <c r="Y826" s="330"/>
      <c r="Z826" s="163"/>
      <c r="AA826" s="163"/>
      <c r="AB826" s="163"/>
      <c r="AC826" s="163"/>
      <c r="AD826" s="163"/>
      <c r="AE826" s="163"/>
      <c r="AF826" s="163"/>
      <c r="AG826" s="333"/>
      <c r="AH826" s="283"/>
      <c r="AI826" s="315"/>
      <c r="AJ826" s="282"/>
      <c r="AK826" s="283"/>
      <c r="AL826" s="283"/>
      <c r="AM826" s="283"/>
      <c r="AN826" s="283"/>
      <c r="AO826" s="283"/>
      <c r="AP826" s="283"/>
      <c r="AQ826" s="283"/>
      <c r="AR826" s="283"/>
      <c r="AS826" s="283"/>
      <c r="AT826" s="283"/>
      <c r="AU826" s="331"/>
      <c r="AV826" s="331"/>
      <c r="AW826" s="331"/>
      <c r="AX826" s="334"/>
      <c r="AY826" s="283"/>
      <c r="AZ826" s="283"/>
      <c r="BA826" s="283"/>
      <c r="BB826" s="283"/>
      <c r="BC826" s="283"/>
      <c r="BD826" s="283"/>
      <c r="BE826" s="283"/>
      <c r="BF826" s="283"/>
      <c r="BG826" s="283"/>
      <c r="BH826" s="283"/>
      <c r="BI826" s="283"/>
      <c r="BJ826" s="283"/>
      <c r="BK826" s="281"/>
      <c r="BL826" s="281"/>
      <c r="BM826" s="281"/>
      <c r="BN826" s="283"/>
      <c r="BO826" s="283"/>
      <c r="BP826" s="283"/>
      <c r="BQ826" s="283"/>
      <c r="BR826" s="283"/>
      <c r="BS826" s="283"/>
      <c r="BT826" s="283"/>
      <c r="BU826" s="281"/>
      <c r="BV826" s="282"/>
      <c r="BW826" s="282"/>
      <c r="BX826" s="283"/>
      <c r="BY826" s="282"/>
      <c r="BZ826" s="282"/>
      <c r="CA826" s="282"/>
      <c r="CB826" s="282"/>
      <c r="CC826" s="282"/>
    </row>
    <row r="827">
      <c r="A827" s="283"/>
      <c r="B827" s="335"/>
      <c r="C827" s="283"/>
      <c r="D827" s="283"/>
      <c r="E827" s="283"/>
      <c r="F827" s="336"/>
      <c r="G827" s="337"/>
      <c r="H827" s="283"/>
      <c r="I827" s="338"/>
      <c r="J827" s="339"/>
      <c r="K827" s="283"/>
      <c r="L827" s="283"/>
      <c r="M827" s="333"/>
      <c r="N827" s="283"/>
      <c r="O827" s="163"/>
      <c r="P827" s="163"/>
      <c r="Q827" s="163"/>
      <c r="R827" s="163"/>
      <c r="S827" s="163"/>
      <c r="T827" s="163"/>
      <c r="U827" s="163"/>
      <c r="V827" s="163"/>
      <c r="W827" s="163"/>
      <c r="X827" s="163"/>
      <c r="Y827" s="330"/>
      <c r="Z827" s="163"/>
      <c r="AA827" s="163"/>
      <c r="AB827" s="163"/>
      <c r="AC827" s="163"/>
      <c r="AD827" s="163"/>
      <c r="AE827" s="163"/>
      <c r="AF827" s="163"/>
      <c r="AG827" s="333"/>
      <c r="AH827" s="283"/>
      <c r="AI827" s="315"/>
      <c r="AJ827" s="282"/>
      <c r="AK827" s="283"/>
      <c r="AL827" s="283"/>
      <c r="AM827" s="283"/>
      <c r="AN827" s="283"/>
      <c r="AO827" s="283"/>
      <c r="AP827" s="283"/>
      <c r="AQ827" s="283"/>
      <c r="AR827" s="283"/>
      <c r="AS827" s="283"/>
      <c r="AT827" s="283"/>
      <c r="AU827" s="331"/>
      <c r="AV827" s="331"/>
      <c r="AW827" s="331"/>
      <c r="AX827" s="334"/>
      <c r="AY827" s="283"/>
      <c r="AZ827" s="283"/>
      <c r="BA827" s="283"/>
      <c r="BB827" s="283"/>
      <c r="BC827" s="283"/>
      <c r="BD827" s="283"/>
      <c r="BE827" s="283"/>
      <c r="BF827" s="283"/>
      <c r="BG827" s="283"/>
      <c r="BH827" s="283"/>
      <c r="BI827" s="283"/>
      <c r="BJ827" s="283"/>
      <c r="BK827" s="281"/>
      <c r="BL827" s="281"/>
      <c r="BM827" s="281"/>
      <c r="BN827" s="283"/>
      <c r="BO827" s="283"/>
      <c r="BP827" s="283"/>
      <c r="BQ827" s="283"/>
      <c r="BR827" s="283"/>
      <c r="BS827" s="283"/>
      <c r="BT827" s="283"/>
      <c r="BU827" s="281"/>
      <c r="BV827" s="282"/>
      <c r="BW827" s="282"/>
      <c r="BX827" s="283"/>
      <c r="BY827" s="282"/>
      <c r="BZ827" s="282"/>
      <c r="CA827" s="282"/>
      <c r="CB827" s="282"/>
      <c r="CC827" s="282"/>
    </row>
    <row r="828">
      <c r="A828" s="283"/>
      <c r="B828" s="335"/>
      <c r="C828" s="283"/>
      <c r="D828" s="283"/>
      <c r="E828" s="283"/>
      <c r="F828" s="336"/>
      <c r="G828" s="337"/>
      <c r="H828" s="283"/>
      <c r="I828" s="338"/>
      <c r="J828" s="339"/>
      <c r="K828" s="283"/>
      <c r="L828" s="283"/>
      <c r="M828" s="333"/>
      <c r="N828" s="283"/>
      <c r="O828" s="163"/>
      <c r="P828" s="163"/>
      <c r="Q828" s="163"/>
      <c r="R828" s="163"/>
      <c r="S828" s="163"/>
      <c r="T828" s="163"/>
      <c r="U828" s="163"/>
      <c r="V828" s="163"/>
      <c r="W828" s="163"/>
      <c r="X828" s="163"/>
      <c r="Y828" s="330"/>
      <c r="Z828" s="163"/>
      <c r="AA828" s="163"/>
      <c r="AB828" s="163"/>
      <c r="AC828" s="163"/>
      <c r="AD828" s="163"/>
      <c r="AE828" s="163"/>
      <c r="AF828" s="163"/>
      <c r="AG828" s="333"/>
      <c r="AH828" s="283"/>
      <c r="AI828" s="315"/>
      <c r="AJ828" s="282"/>
      <c r="AK828" s="283"/>
      <c r="AL828" s="283"/>
      <c r="AM828" s="283"/>
      <c r="AN828" s="283"/>
      <c r="AO828" s="283"/>
      <c r="AP828" s="283"/>
      <c r="AQ828" s="283"/>
      <c r="AR828" s="283"/>
      <c r="AS828" s="283"/>
      <c r="AT828" s="283"/>
      <c r="AU828" s="331"/>
      <c r="AV828" s="331"/>
      <c r="AW828" s="331"/>
      <c r="AX828" s="334"/>
      <c r="AY828" s="283"/>
      <c r="AZ828" s="283"/>
      <c r="BA828" s="283"/>
      <c r="BB828" s="283"/>
      <c r="BC828" s="283"/>
      <c r="BD828" s="283"/>
      <c r="BE828" s="283"/>
      <c r="BF828" s="283"/>
      <c r="BG828" s="283"/>
      <c r="BH828" s="283"/>
      <c r="BI828" s="283"/>
      <c r="BJ828" s="283"/>
      <c r="BK828" s="281"/>
      <c r="BL828" s="281"/>
      <c r="BM828" s="281"/>
      <c r="BN828" s="283"/>
      <c r="BO828" s="283"/>
      <c r="BP828" s="283"/>
      <c r="BQ828" s="283"/>
      <c r="BR828" s="283"/>
      <c r="BS828" s="283"/>
      <c r="BT828" s="283"/>
      <c r="BU828" s="281"/>
      <c r="BV828" s="282"/>
      <c r="BW828" s="282"/>
      <c r="BX828" s="283"/>
      <c r="BY828" s="282"/>
      <c r="BZ828" s="282"/>
      <c r="CA828" s="282"/>
      <c r="CB828" s="282"/>
      <c r="CC828" s="282"/>
    </row>
    <row r="829">
      <c r="A829" s="283"/>
      <c r="B829" s="335"/>
      <c r="C829" s="283"/>
      <c r="D829" s="283"/>
      <c r="E829" s="283"/>
      <c r="F829" s="336"/>
      <c r="G829" s="337"/>
      <c r="H829" s="283"/>
      <c r="I829" s="338"/>
      <c r="J829" s="339"/>
      <c r="K829" s="283"/>
      <c r="L829" s="283"/>
      <c r="M829" s="333"/>
      <c r="N829" s="283"/>
      <c r="O829" s="163"/>
      <c r="P829" s="163"/>
      <c r="Q829" s="163"/>
      <c r="R829" s="163"/>
      <c r="S829" s="163"/>
      <c r="T829" s="163"/>
      <c r="U829" s="163"/>
      <c r="V829" s="163"/>
      <c r="W829" s="163"/>
      <c r="X829" s="163"/>
      <c r="Y829" s="330"/>
      <c r="Z829" s="163"/>
      <c r="AA829" s="163"/>
      <c r="AB829" s="163"/>
      <c r="AC829" s="163"/>
      <c r="AD829" s="163"/>
      <c r="AE829" s="163"/>
      <c r="AF829" s="163"/>
      <c r="AG829" s="333"/>
      <c r="AH829" s="283"/>
      <c r="AI829" s="315"/>
      <c r="AJ829" s="282"/>
      <c r="AK829" s="283"/>
      <c r="AL829" s="283"/>
      <c r="AM829" s="283"/>
      <c r="AN829" s="283"/>
      <c r="AO829" s="283"/>
      <c r="AP829" s="283"/>
      <c r="AQ829" s="283"/>
      <c r="AR829" s="283"/>
      <c r="AS829" s="283"/>
      <c r="AT829" s="283"/>
      <c r="AU829" s="331"/>
      <c r="AV829" s="331"/>
      <c r="AW829" s="331"/>
      <c r="AX829" s="334"/>
      <c r="AY829" s="283"/>
      <c r="AZ829" s="283"/>
      <c r="BA829" s="283"/>
      <c r="BB829" s="283"/>
      <c r="BC829" s="283"/>
      <c r="BD829" s="283"/>
      <c r="BE829" s="283"/>
      <c r="BF829" s="283"/>
      <c r="BG829" s="283"/>
      <c r="BH829" s="283"/>
      <c r="BI829" s="283"/>
      <c r="BJ829" s="283"/>
      <c r="BK829" s="281"/>
      <c r="BL829" s="281"/>
      <c r="BM829" s="281"/>
      <c r="BN829" s="283"/>
      <c r="BO829" s="283"/>
      <c r="BP829" s="283"/>
      <c r="BQ829" s="283"/>
      <c r="BR829" s="283"/>
      <c r="BS829" s="283"/>
      <c r="BT829" s="283"/>
      <c r="BU829" s="281"/>
      <c r="BV829" s="282"/>
      <c r="BW829" s="282"/>
      <c r="BX829" s="283"/>
      <c r="BY829" s="282"/>
      <c r="BZ829" s="282"/>
      <c r="CA829" s="282"/>
      <c r="CB829" s="282"/>
      <c r="CC829" s="282"/>
    </row>
    <row r="830">
      <c r="A830" s="283"/>
      <c r="B830" s="335"/>
      <c r="C830" s="283"/>
      <c r="D830" s="283"/>
      <c r="E830" s="283"/>
      <c r="F830" s="336"/>
      <c r="G830" s="337"/>
      <c r="H830" s="283"/>
      <c r="I830" s="338"/>
      <c r="J830" s="339"/>
      <c r="K830" s="283"/>
      <c r="L830" s="283"/>
      <c r="M830" s="333"/>
      <c r="N830" s="283"/>
      <c r="O830" s="163"/>
      <c r="P830" s="163"/>
      <c r="Q830" s="163"/>
      <c r="R830" s="163"/>
      <c r="S830" s="163"/>
      <c r="T830" s="163"/>
      <c r="U830" s="163"/>
      <c r="V830" s="163"/>
      <c r="W830" s="163"/>
      <c r="X830" s="163"/>
      <c r="Y830" s="330"/>
      <c r="Z830" s="163"/>
      <c r="AA830" s="163"/>
      <c r="AB830" s="163"/>
      <c r="AC830" s="163"/>
      <c r="AD830" s="163"/>
      <c r="AE830" s="163"/>
      <c r="AF830" s="163"/>
      <c r="AG830" s="333"/>
      <c r="AH830" s="283"/>
      <c r="AI830" s="315"/>
      <c r="AJ830" s="282"/>
      <c r="AK830" s="283"/>
      <c r="AL830" s="283"/>
      <c r="AM830" s="283"/>
      <c r="AN830" s="283"/>
      <c r="AO830" s="283"/>
      <c r="AP830" s="283"/>
      <c r="AQ830" s="283"/>
      <c r="AR830" s="283"/>
      <c r="AS830" s="283"/>
      <c r="AT830" s="283"/>
      <c r="AU830" s="331"/>
      <c r="AV830" s="331"/>
      <c r="AW830" s="331"/>
      <c r="AX830" s="334"/>
      <c r="AY830" s="283"/>
      <c r="AZ830" s="283"/>
      <c r="BA830" s="283"/>
      <c r="BB830" s="283"/>
      <c r="BC830" s="283"/>
      <c r="BD830" s="283"/>
      <c r="BE830" s="283"/>
      <c r="BF830" s="283"/>
      <c r="BG830" s="283"/>
      <c r="BH830" s="283"/>
      <c r="BI830" s="283"/>
      <c r="BJ830" s="283"/>
      <c r="BK830" s="281"/>
      <c r="BL830" s="281"/>
      <c r="BM830" s="281"/>
      <c r="BN830" s="283"/>
      <c r="BO830" s="283"/>
      <c r="BP830" s="283"/>
      <c r="BQ830" s="283"/>
      <c r="BR830" s="283"/>
      <c r="BS830" s="283"/>
      <c r="BT830" s="283"/>
      <c r="BU830" s="281"/>
      <c r="BV830" s="282"/>
      <c r="BW830" s="282"/>
      <c r="BX830" s="283"/>
      <c r="BY830" s="282"/>
      <c r="BZ830" s="282"/>
      <c r="CA830" s="282"/>
      <c r="CB830" s="282"/>
      <c r="CC830" s="282"/>
    </row>
    <row r="831">
      <c r="A831" s="283"/>
      <c r="B831" s="335"/>
      <c r="C831" s="283"/>
      <c r="D831" s="283"/>
      <c r="E831" s="283"/>
      <c r="F831" s="336"/>
      <c r="G831" s="337"/>
      <c r="H831" s="283"/>
      <c r="I831" s="338"/>
      <c r="J831" s="339"/>
      <c r="K831" s="283"/>
      <c r="L831" s="283"/>
      <c r="M831" s="333"/>
      <c r="N831" s="283"/>
      <c r="O831" s="163"/>
      <c r="P831" s="163"/>
      <c r="Q831" s="163"/>
      <c r="R831" s="163"/>
      <c r="S831" s="163"/>
      <c r="T831" s="163"/>
      <c r="U831" s="163"/>
      <c r="V831" s="163"/>
      <c r="W831" s="163"/>
      <c r="X831" s="163"/>
      <c r="Y831" s="330"/>
      <c r="Z831" s="163"/>
      <c r="AA831" s="163"/>
      <c r="AB831" s="163"/>
      <c r="AC831" s="163"/>
      <c r="AD831" s="163"/>
      <c r="AE831" s="163"/>
      <c r="AF831" s="163"/>
      <c r="AG831" s="333"/>
      <c r="AH831" s="283"/>
      <c r="AI831" s="315"/>
      <c r="AJ831" s="282"/>
      <c r="AK831" s="283"/>
      <c r="AL831" s="283"/>
      <c r="AM831" s="283"/>
      <c r="AN831" s="283"/>
      <c r="AO831" s="283"/>
      <c r="AP831" s="283"/>
      <c r="AQ831" s="283"/>
      <c r="AR831" s="283"/>
      <c r="AS831" s="283"/>
      <c r="AT831" s="283"/>
      <c r="AU831" s="331"/>
      <c r="AV831" s="331"/>
      <c r="AW831" s="331"/>
      <c r="AX831" s="334"/>
      <c r="AY831" s="283"/>
      <c r="AZ831" s="283"/>
      <c r="BA831" s="283"/>
      <c r="BB831" s="283"/>
      <c r="BC831" s="283"/>
      <c r="BD831" s="283"/>
      <c r="BE831" s="283"/>
      <c r="BF831" s="283"/>
      <c r="BG831" s="283"/>
      <c r="BH831" s="283"/>
      <c r="BI831" s="283"/>
      <c r="BJ831" s="283"/>
      <c r="BK831" s="281"/>
      <c r="BL831" s="281"/>
      <c r="BM831" s="281"/>
      <c r="BN831" s="283"/>
      <c r="BO831" s="283"/>
      <c r="BP831" s="283"/>
      <c r="BQ831" s="283"/>
      <c r="BR831" s="283"/>
      <c r="BS831" s="283"/>
      <c r="BT831" s="283"/>
      <c r="BU831" s="281"/>
      <c r="BV831" s="282"/>
      <c r="BW831" s="282"/>
      <c r="BX831" s="283"/>
      <c r="BY831" s="282"/>
      <c r="BZ831" s="282"/>
      <c r="CA831" s="282"/>
      <c r="CB831" s="282"/>
      <c r="CC831" s="282"/>
    </row>
    <row r="832">
      <c r="A832" s="283"/>
      <c r="B832" s="335"/>
      <c r="C832" s="283"/>
      <c r="D832" s="283"/>
      <c r="E832" s="283"/>
      <c r="F832" s="336"/>
      <c r="G832" s="337"/>
      <c r="H832" s="283"/>
      <c r="I832" s="338"/>
      <c r="J832" s="339"/>
      <c r="K832" s="283"/>
      <c r="L832" s="283"/>
      <c r="M832" s="333"/>
      <c r="N832" s="283"/>
      <c r="O832" s="163"/>
      <c r="P832" s="163"/>
      <c r="Q832" s="163"/>
      <c r="R832" s="163"/>
      <c r="S832" s="163"/>
      <c r="T832" s="163"/>
      <c r="U832" s="163"/>
      <c r="V832" s="163"/>
      <c r="W832" s="163"/>
      <c r="X832" s="163"/>
      <c r="Y832" s="330"/>
      <c r="Z832" s="163"/>
      <c r="AA832" s="163"/>
      <c r="AB832" s="163"/>
      <c r="AC832" s="163"/>
      <c r="AD832" s="163"/>
      <c r="AE832" s="163"/>
      <c r="AF832" s="163"/>
      <c r="AG832" s="333"/>
      <c r="AH832" s="283"/>
      <c r="AI832" s="315"/>
      <c r="AJ832" s="282"/>
      <c r="AK832" s="283"/>
      <c r="AL832" s="283"/>
      <c r="AM832" s="283"/>
      <c r="AN832" s="283"/>
      <c r="AO832" s="283"/>
      <c r="AP832" s="283"/>
      <c r="AQ832" s="283"/>
      <c r="AR832" s="283"/>
      <c r="AS832" s="283"/>
      <c r="AT832" s="283"/>
      <c r="AU832" s="331"/>
      <c r="AV832" s="331"/>
      <c r="AW832" s="331"/>
      <c r="AX832" s="334"/>
      <c r="AY832" s="283"/>
      <c r="AZ832" s="283"/>
      <c r="BA832" s="283"/>
      <c r="BB832" s="283"/>
      <c r="BC832" s="283"/>
      <c r="BD832" s="283"/>
      <c r="BE832" s="283"/>
      <c r="BF832" s="283"/>
      <c r="BG832" s="283"/>
      <c r="BH832" s="283"/>
      <c r="BI832" s="283"/>
      <c r="BJ832" s="283"/>
      <c r="BK832" s="281"/>
      <c r="BL832" s="281"/>
      <c r="BM832" s="281"/>
      <c r="BN832" s="283"/>
      <c r="BO832" s="283"/>
      <c r="BP832" s="283"/>
      <c r="BQ832" s="283"/>
      <c r="BR832" s="283"/>
      <c r="BS832" s="283"/>
      <c r="BT832" s="283"/>
      <c r="BU832" s="281"/>
      <c r="BV832" s="282"/>
      <c r="BW832" s="282"/>
      <c r="BX832" s="283"/>
      <c r="BY832" s="282"/>
      <c r="BZ832" s="282"/>
      <c r="CA832" s="282"/>
      <c r="CB832" s="282"/>
      <c r="CC832" s="282"/>
    </row>
    <row r="833">
      <c r="A833" s="283"/>
      <c r="B833" s="335"/>
      <c r="C833" s="283"/>
      <c r="D833" s="283"/>
      <c r="E833" s="283"/>
      <c r="F833" s="336"/>
      <c r="G833" s="337"/>
      <c r="H833" s="283"/>
      <c r="I833" s="338"/>
      <c r="J833" s="339"/>
      <c r="K833" s="283"/>
      <c r="L833" s="283"/>
      <c r="M833" s="333"/>
      <c r="N833" s="283"/>
      <c r="O833" s="163"/>
      <c r="P833" s="163"/>
      <c r="Q833" s="163"/>
      <c r="R833" s="163"/>
      <c r="S833" s="163"/>
      <c r="T833" s="163"/>
      <c r="U833" s="163"/>
      <c r="V833" s="163"/>
      <c r="W833" s="163"/>
      <c r="X833" s="163"/>
      <c r="Y833" s="330"/>
      <c r="Z833" s="163"/>
      <c r="AA833" s="163"/>
      <c r="AB833" s="163"/>
      <c r="AC833" s="163"/>
      <c r="AD833" s="163"/>
      <c r="AE833" s="163"/>
      <c r="AF833" s="163"/>
      <c r="AG833" s="333"/>
      <c r="AH833" s="283"/>
      <c r="AI833" s="315"/>
      <c r="AJ833" s="282"/>
      <c r="AK833" s="283"/>
      <c r="AL833" s="283"/>
      <c r="AM833" s="283"/>
      <c r="AN833" s="283"/>
      <c r="AO833" s="283"/>
      <c r="AP833" s="283"/>
      <c r="AQ833" s="283"/>
      <c r="AR833" s="283"/>
      <c r="AS833" s="283"/>
      <c r="AT833" s="283"/>
      <c r="AU833" s="331"/>
      <c r="AV833" s="331"/>
      <c r="AW833" s="331"/>
      <c r="AX833" s="334"/>
      <c r="AY833" s="283"/>
      <c r="AZ833" s="283"/>
      <c r="BA833" s="283"/>
      <c r="BB833" s="283"/>
      <c r="BC833" s="283"/>
      <c r="BD833" s="283"/>
      <c r="BE833" s="283"/>
      <c r="BF833" s="283"/>
      <c r="BG833" s="283"/>
      <c r="BH833" s="283"/>
      <c r="BI833" s="283"/>
      <c r="BJ833" s="283"/>
      <c r="BK833" s="281"/>
      <c r="BL833" s="281"/>
      <c r="BM833" s="281"/>
      <c r="BN833" s="283"/>
      <c r="BO833" s="283"/>
      <c r="BP833" s="283"/>
      <c r="BQ833" s="283"/>
      <c r="BR833" s="283"/>
      <c r="BS833" s="283"/>
      <c r="BT833" s="283"/>
      <c r="BU833" s="281"/>
      <c r="BV833" s="282"/>
      <c r="BW833" s="282"/>
      <c r="BX833" s="283"/>
      <c r="BY833" s="282"/>
      <c r="BZ833" s="282"/>
      <c r="CA833" s="282"/>
      <c r="CB833" s="282"/>
      <c r="CC833" s="282"/>
    </row>
    <row r="834">
      <c r="A834" s="283"/>
      <c r="B834" s="335"/>
      <c r="C834" s="283"/>
      <c r="D834" s="283"/>
      <c r="E834" s="283"/>
      <c r="F834" s="336"/>
      <c r="G834" s="337"/>
      <c r="H834" s="283"/>
      <c r="I834" s="338"/>
      <c r="J834" s="339"/>
      <c r="K834" s="283"/>
      <c r="L834" s="283"/>
      <c r="M834" s="333"/>
      <c r="N834" s="283"/>
      <c r="O834" s="163"/>
      <c r="P834" s="163"/>
      <c r="Q834" s="163"/>
      <c r="R834" s="163"/>
      <c r="S834" s="163"/>
      <c r="T834" s="163"/>
      <c r="U834" s="163"/>
      <c r="V834" s="163"/>
      <c r="W834" s="163"/>
      <c r="X834" s="163"/>
      <c r="Y834" s="330"/>
      <c r="Z834" s="163"/>
      <c r="AA834" s="163"/>
      <c r="AB834" s="163"/>
      <c r="AC834" s="163"/>
      <c r="AD834" s="163"/>
      <c r="AE834" s="163"/>
      <c r="AF834" s="163"/>
      <c r="AG834" s="333"/>
      <c r="AH834" s="283"/>
      <c r="AI834" s="315"/>
      <c r="AJ834" s="282"/>
      <c r="AK834" s="283"/>
      <c r="AL834" s="283"/>
      <c r="AM834" s="283"/>
      <c r="AN834" s="283"/>
      <c r="AO834" s="283"/>
      <c r="AP834" s="283"/>
      <c r="AQ834" s="283"/>
      <c r="AR834" s="283"/>
      <c r="AS834" s="283"/>
      <c r="AT834" s="283"/>
      <c r="AU834" s="331"/>
      <c r="AV834" s="331"/>
      <c r="AW834" s="331"/>
      <c r="AX834" s="334"/>
      <c r="AY834" s="283"/>
      <c r="AZ834" s="283"/>
      <c r="BA834" s="283"/>
      <c r="BB834" s="283"/>
      <c r="BC834" s="283"/>
      <c r="BD834" s="283"/>
      <c r="BE834" s="283"/>
      <c r="BF834" s="283"/>
      <c r="BG834" s="283"/>
      <c r="BH834" s="283"/>
      <c r="BI834" s="283"/>
      <c r="BJ834" s="283"/>
      <c r="BK834" s="281"/>
      <c r="BL834" s="281"/>
      <c r="BM834" s="281"/>
      <c r="BN834" s="283"/>
      <c r="BO834" s="283"/>
      <c r="BP834" s="283"/>
      <c r="BQ834" s="283"/>
      <c r="BR834" s="283"/>
      <c r="BS834" s="283"/>
      <c r="BT834" s="283"/>
      <c r="BU834" s="281"/>
      <c r="BV834" s="282"/>
      <c r="BW834" s="282"/>
      <c r="BX834" s="283"/>
      <c r="BY834" s="282"/>
      <c r="BZ834" s="282"/>
      <c r="CA834" s="282"/>
      <c r="CB834" s="282"/>
      <c r="CC834" s="282"/>
    </row>
    <row r="835">
      <c r="A835" s="283"/>
      <c r="B835" s="335"/>
      <c r="C835" s="283"/>
      <c r="D835" s="283"/>
      <c r="E835" s="283"/>
      <c r="F835" s="336"/>
      <c r="G835" s="337"/>
      <c r="H835" s="283"/>
      <c r="I835" s="338"/>
      <c r="J835" s="339"/>
      <c r="K835" s="283"/>
      <c r="L835" s="283"/>
      <c r="M835" s="333"/>
      <c r="N835" s="283"/>
      <c r="O835" s="163"/>
      <c r="P835" s="163"/>
      <c r="Q835" s="163"/>
      <c r="R835" s="163"/>
      <c r="S835" s="163"/>
      <c r="T835" s="163"/>
      <c r="U835" s="163"/>
      <c r="V835" s="163"/>
      <c r="W835" s="163"/>
      <c r="X835" s="163"/>
      <c r="Y835" s="330"/>
      <c r="Z835" s="163"/>
      <c r="AA835" s="163"/>
      <c r="AB835" s="163"/>
      <c r="AC835" s="163"/>
      <c r="AD835" s="163"/>
      <c r="AE835" s="163"/>
      <c r="AF835" s="163"/>
      <c r="AG835" s="333"/>
      <c r="AH835" s="283"/>
      <c r="AI835" s="315"/>
      <c r="AJ835" s="282"/>
      <c r="AK835" s="283"/>
      <c r="AL835" s="283"/>
      <c r="AM835" s="283"/>
      <c r="AN835" s="283"/>
      <c r="AO835" s="283"/>
      <c r="AP835" s="283"/>
      <c r="AQ835" s="283"/>
      <c r="AR835" s="283"/>
      <c r="AS835" s="283"/>
      <c r="AT835" s="283"/>
      <c r="AU835" s="283"/>
      <c r="AV835" s="283"/>
      <c r="AW835" s="283"/>
      <c r="AX835" s="340"/>
      <c r="AY835" s="283"/>
      <c r="AZ835" s="283"/>
      <c r="BA835" s="283"/>
      <c r="BB835" s="283"/>
      <c r="BC835" s="283"/>
      <c r="BD835" s="283"/>
      <c r="BE835" s="283"/>
      <c r="BF835" s="283"/>
      <c r="BG835" s="283"/>
      <c r="BH835" s="283"/>
      <c r="BI835" s="283"/>
      <c r="BJ835" s="283"/>
      <c r="BK835" s="281"/>
      <c r="BL835" s="281"/>
      <c r="BM835" s="281"/>
      <c r="BN835" s="283"/>
      <c r="BO835" s="283"/>
      <c r="BP835" s="283"/>
      <c r="BQ835" s="283"/>
      <c r="BR835" s="283"/>
      <c r="BS835" s="283"/>
      <c r="BT835" s="283"/>
      <c r="BU835" s="281"/>
      <c r="BV835" s="282"/>
      <c r="BW835" s="282"/>
      <c r="BX835" s="283"/>
      <c r="BY835" s="282"/>
      <c r="BZ835" s="282"/>
      <c r="CA835" s="282"/>
      <c r="CB835" s="282"/>
      <c r="CC835" s="282"/>
    </row>
    <row r="836">
      <c r="A836" s="283"/>
      <c r="B836" s="335"/>
      <c r="C836" s="283"/>
      <c r="D836" s="283"/>
      <c r="E836" s="283"/>
      <c r="F836" s="336"/>
      <c r="G836" s="337"/>
      <c r="H836" s="283"/>
      <c r="I836" s="338"/>
      <c r="J836" s="339"/>
      <c r="K836" s="283"/>
      <c r="L836" s="283"/>
      <c r="M836" s="333"/>
      <c r="N836" s="283"/>
      <c r="O836" s="163"/>
      <c r="P836" s="163"/>
      <c r="Q836" s="163"/>
      <c r="R836" s="163"/>
      <c r="S836" s="163"/>
      <c r="T836" s="163"/>
      <c r="U836" s="163"/>
      <c r="V836" s="163"/>
      <c r="W836" s="163"/>
      <c r="X836" s="163"/>
      <c r="Y836" s="330"/>
      <c r="Z836" s="163"/>
      <c r="AA836" s="163"/>
      <c r="AB836" s="163"/>
      <c r="AC836" s="163"/>
      <c r="AD836" s="163"/>
      <c r="AE836" s="163"/>
      <c r="AF836" s="163"/>
      <c r="AG836" s="333"/>
      <c r="AH836" s="283"/>
      <c r="AI836" s="315"/>
      <c r="AJ836" s="282"/>
      <c r="AK836" s="283"/>
      <c r="AL836" s="283"/>
      <c r="AM836" s="283"/>
      <c r="AN836" s="283"/>
      <c r="AO836" s="283"/>
      <c r="AP836" s="283"/>
      <c r="AQ836" s="283"/>
      <c r="AR836" s="283"/>
      <c r="AS836" s="283"/>
      <c r="AT836" s="283"/>
      <c r="AU836" s="283"/>
      <c r="AV836" s="283"/>
      <c r="AW836" s="283"/>
      <c r="AX836" s="340"/>
      <c r="AY836" s="283"/>
      <c r="AZ836" s="283"/>
      <c r="BA836" s="283"/>
      <c r="BB836" s="283"/>
      <c r="BC836" s="283"/>
      <c r="BD836" s="283"/>
      <c r="BE836" s="283"/>
      <c r="BF836" s="283"/>
      <c r="BG836" s="283"/>
      <c r="BH836" s="283"/>
      <c r="BI836" s="283"/>
      <c r="BJ836" s="283"/>
      <c r="BK836" s="281"/>
      <c r="BL836" s="281"/>
      <c r="BM836" s="281"/>
      <c r="BN836" s="283"/>
      <c r="BO836" s="283"/>
      <c r="BP836" s="283"/>
      <c r="BQ836" s="283"/>
      <c r="BR836" s="283"/>
      <c r="BS836" s="283"/>
      <c r="BT836" s="283"/>
      <c r="BU836" s="281"/>
      <c r="BV836" s="282"/>
      <c r="BW836" s="282"/>
      <c r="BX836" s="283"/>
      <c r="BY836" s="282"/>
      <c r="BZ836" s="282"/>
      <c r="CA836" s="282"/>
      <c r="CB836" s="282"/>
      <c r="CC836" s="282"/>
    </row>
    <row r="837">
      <c r="A837" s="283"/>
      <c r="B837" s="335"/>
      <c r="C837" s="283"/>
      <c r="D837" s="283"/>
      <c r="E837" s="283"/>
      <c r="F837" s="336"/>
      <c r="G837" s="337"/>
      <c r="H837" s="283"/>
      <c r="I837" s="338"/>
      <c r="J837" s="339"/>
      <c r="K837" s="283"/>
      <c r="L837" s="283"/>
      <c r="M837" s="333"/>
      <c r="N837" s="283"/>
      <c r="O837" s="163"/>
      <c r="P837" s="163"/>
      <c r="Q837" s="163"/>
      <c r="R837" s="163"/>
      <c r="S837" s="163"/>
      <c r="T837" s="163"/>
      <c r="U837" s="163"/>
      <c r="V837" s="163"/>
      <c r="W837" s="163"/>
      <c r="X837" s="163"/>
      <c r="Y837" s="330"/>
      <c r="Z837" s="163"/>
      <c r="AA837" s="163"/>
      <c r="AB837" s="163"/>
      <c r="AC837" s="163"/>
      <c r="AD837" s="163"/>
      <c r="AE837" s="163"/>
      <c r="AF837" s="163"/>
      <c r="AG837" s="333"/>
      <c r="AH837" s="283"/>
      <c r="AI837" s="315"/>
      <c r="AJ837" s="282"/>
      <c r="AK837" s="283"/>
      <c r="AL837" s="283"/>
      <c r="AM837" s="283"/>
      <c r="AN837" s="283"/>
      <c r="AO837" s="283"/>
      <c r="AP837" s="283"/>
      <c r="AQ837" s="283"/>
      <c r="AR837" s="283"/>
      <c r="AS837" s="283"/>
      <c r="AT837" s="283"/>
      <c r="AU837" s="283"/>
      <c r="AV837" s="283"/>
      <c r="AW837" s="283"/>
      <c r="AX837" s="340"/>
      <c r="AY837" s="283"/>
      <c r="AZ837" s="283"/>
      <c r="BA837" s="283"/>
      <c r="BB837" s="283"/>
      <c r="BC837" s="283"/>
      <c r="BD837" s="283"/>
      <c r="BE837" s="283"/>
      <c r="BF837" s="283"/>
      <c r="BG837" s="283"/>
      <c r="BH837" s="283"/>
      <c r="BI837" s="283"/>
      <c r="BJ837" s="283"/>
      <c r="BK837" s="281"/>
      <c r="BL837" s="281"/>
      <c r="BM837" s="281"/>
      <c r="BN837" s="283"/>
      <c r="BO837" s="283"/>
      <c r="BP837" s="283"/>
      <c r="BQ837" s="283"/>
      <c r="BR837" s="283"/>
      <c r="BS837" s="283"/>
      <c r="BT837" s="283"/>
      <c r="BU837" s="281"/>
      <c r="BV837" s="282"/>
      <c r="BW837" s="282"/>
      <c r="BX837" s="283"/>
      <c r="BY837" s="282"/>
      <c r="BZ837" s="282"/>
      <c r="CA837" s="282"/>
      <c r="CB837" s="282"/>
      <c r="CC837" s="282"/>
    </row>
    <row r="838">
      <c r="A838" s="283"/>
      <c r="B838" s="335"/>
      <c r="C838" s="283"/>
      <c r="D838" s="283"/>
      <c r="E838" s="283"/>
      <c r="F838" s="336"/>
      <c r="G838" s="337"/>
      <c r="H838" s="283"/>
      <c r="I838" s="338"/>
      <c r="J838" s="339"/>
      <c r="K838" s="283"/>
      <c r="L838" s="283"/>
      <c r="M838" s="333"/>
      <c r="N838" s="283"/>
      <c r="O838" s="163"/>
      <c r="P838" s="163"/>
      <c r="Q838" s="163"/>
      <c r="R838" s="163"/>
      <c r="S838" s="163"/>
      <c r="T838" s="163"/>
      <c r="U838" s="163"/>
      <c r="V838" s="163"/>
      <c r="W838" s="163"/>
      <c r="X838" s="163"/>
      <c r="Y838" s="330"/>
      <c r="Z838" s="163"/>
      <c r="AA838" s="163"/>
      <c r="AB838" s="163"/>
      <c r="AC838" s="163"/>
      <c r="AD838" s="163"/>
      <c r="AE838" s="163"/>
      <c r="AF838" s="163"/>
      <c r="AG838" s="333"/>
      <c r="AH838" s="283"/>
      <c r="AI838" s="315"/>
      <c r="AJ838" s="282"/>
      <c r="AK838" s="283"/>
      <c r="AL838" s="283"/>
      <c r="AM838" s="283"/>
      <c r="AN838" s="283"/>
      <c r="AO838" s="283"/>
      <c r="AP838" s="283"/>
      <c r="AQ838" s="283"/>
      <c r="AR838" s="283"/>
      <c r="AS838" s="283"/>
      <c r="AT838" s="283"/>
      <c r="AU838" s="283"/>
      <c r="AV838" s="283"/>
      <c r="AW838" s="283"/>
      <c r="AX838" s="340"/>
      <c r="AY838" s="283"/>
      <c r="AZ838" s="283"/>
      <c r="BA838" s="283"/>
      <c r="BB838" s="283"/>
      <c r="BC838" s="283"/>
      <c r="BD838" s="283"/>
      <c r="BE838" s="283"/>
      <c r="BF838" s="283"/>
      <c r="BG838" s="283"/>
      <c r="BH838" s="283"/>
      <c r="BI838" s="283"/>
      <c r="BJ838" s="283"/>
      <c r="BK838" s="281"/>
      <c r="BL838" s="281"/>
      <c r="BM838" s="281"/>
      <c r="BN838" s="283"/>
      <c r="BO838" s="283"/>
      <c r="BP838" s="283"/>
      <c r="BQ838" s="283"/>
      <c r="BR838" s="283"/>
      <c r="BS838" s="283"/>
      <c r="BT838" s="283"/>
      <c r="BU838" s="281"/>
      <c r="BV838" s="282"/>
      <c r="BW838" s="282"/>
      <c r="BX838" s="283"/>
      <c r="BY838" s="282"/>
      <c r="BZ838" s="282"/>
      <c r="CA838" s="282"/>
      <c r="CB838" s="282"/>
      <c r="CC838" s="282"/>
    </row>
    <row r="839">
      <c r="A839" s="283"/>
      <c r="B839" s="335"/>
      <c r="C839" s="283"/>
      <c r="D839" s="283"/>
      <c r="E839" s="283"/>
      <c r="F839" s="336"/>
      <c r="G839" s="337"/>
      <c r="H839" s="283"/>
      <c r="I839" s="338"/>
      <c r="J839" s="339"/>
      <c r="K839" s="283"/>
      <c r="L839" s="283"/>
      <c r="M839" s="333"/>
      <c r="N839" s="283"/>
      <c r="O839" s="163"/>
      <c r="P839" s="163"/>
      <c r="Q839" s="163"/>
      <c r="R839" s="163"/>
      <c r="S839" s="163"/>
      <c r="T839" s="163"/>
      <c r="U839" s="163"/>
      <c r="V839" s="163"/>
      <c r="W839" s="163"/>
      <c r="X839" s="163"/>
      <c r="Y839" s="330"/>
      <c r="Z839" s="163"/>
      <c r="AA839" s="163"/>
      <c r="AB839" s="163"/>
      <c r="AC839" s="163"/>
      <c r="AD839" s="163"/>
      <c r="AE839" s="163"/>
      <c r="AF839" s="163"/>
      <c r="AG839" s="333"/>
      <c r="AH839" s="283"/>
      <c r="AI839" s="315"/>
      <c r="AJ839" s="282"/>
      <c r="AK839" s="283"/>
      <c r="AL839" s="283"/>
      <c r="AM839" s="283"/>
      <c r="AN839" s="283"/>
      <c r="AO839" s="283"/>
      <c r="AP839" s="283"/>
      <c r="AQ839" s="283"/>
      <c r="AR839" s="283"/>
      <c r="AS839" s="283"/>
      <c r="AT839" s="283"/>
      <c r="AU839" s="283"/>
      <c r="AV839" s="283"/>
      <c r="AW839" s="283"/>
      <c r="AX839" s="340"/>
      <c r="AY839" s="283"/>
      <c r="AZ839" s="283"/>
      <c r="BA839" s="283"/>
      <c r="BB839" s="283"/>
      <c r="BC839" s="283"/>
      <c r="BD839" s="283"/>
      <c r="BE839" s="283"/>
      <c r="BF839" s="283"/>
      <c r="BG839" s="283"/>
      <c r="BH839" s="283"/>
      <c r="BI839" s="283"/>
      <c r="BJ839" s="283"/>
      <c r="BK839" s="281"/>
      <c r="BL839" s="281"/>
      <c r="BM839" s="281"/>
      <c r="BN839" s="283"/>
      <c r="BO839" s="283"/>
      <c r="BP839" s="283"/>
      <c r="BQ839" s="283"/>
      <c r="BR839" s="283"/>
      <c r="BS839" s="283"/>
      <c r="BT839" s="283"/>
      <c r="BU839" s="281"/>
      <c r="BV839" s="282"/>
      <c r="BW839" s="282"/>
      <c r="BX839" s="283"/>
      <c r="BY839" s="282"/>
      <c r="BZ839" s="282"/>
      <c r="CA839" s="282"/>
      <c r="CB839" s="282"/>
      <c r="CC839" s="282"/>
    </row>
    <row r="840">
      <c r="A840" s="283"/>
      <c r="B840" s="335"/>
      <c r="C840" s="283"/>
      <c r="D840" s="283"/>
      <c r="E840" s="283"/>
      <c r="F840" s="336"/>
      <c r="G840" s="337"/>
      <c r="H840" s="283"/>
      <c r="I840" s="338"/>
      <c r="J840" s="339"/>
      <c r="K840" s="283"/>
      <c r="L840" s="283"/>
      <c r="M840" s="333"/>
      <c r="N840" s="283"/>
      <c r="O840" s="163"/>
      <c r="P840" s="163"/>
      <c r="Q840" s="163"/>
      <c r="R840" s="163"/>
      <c r="S840" s="163"/>
      <c r="T840" s="163"/>
      <c r="U840" s="163"/>
      <c r="V840" s="163"/>
      <c r="W840" s="163"/>
      <c r="X840" s="163"/>
      <c r="Y840" s="330"/>
      <c r="Z840" s="163"/>
      <c r="AA840" s="163"/>
      <c r="AB840" s="163"/>
      <c r="AC840" s="163"/>
      <c r="AD840" s="163"/>
      <c r="AE840" s="163"/>
      <c r="AF840" s="163"/>
      <c r="AG840" s="333"/>
      <c r="AH840" s="283"/>
      <c r="AI840" s="315"/>
      <c r="AJ840" s="282"/>
      <c r="AK840" s="283"/>
      <c r="AL840" s="283"/>
      <c r="AM840" s="283"/>
      <c r="AN840" s="283"/>
      <c r="AO840" s="283"/>
      <c r="AP840" s="283"/>
      <c r="AQ840" s="283"/>
      <c r="AR840" s="283"/>
      <c r="AS840" s="283"/>
      <c r="AT840" s="283"/>
      <c r="AU840" s="283"/>
      <c r="AV840" s="283"/>
      <c r="AW840" s="283"/>
      <c r="AX840" s="340"/>
      <c r="AY840" s="283"/>
      <c r="AZ840" s="283"/>
      <c r="BA840" s="283"/>
      <c r="BB840" s="283"/>
      <c r="BC840" s="283"/>
      <c r="BD840" s="283"/>
      <c r="BE840" s="283"/>
      <c r="BF840" s="283"/>
      <c r="BG840" s="283"/>
      <c r="BH840" s="283"/>
      <c r="BI840" s="283"/>
      <c r="BJ840" s="283"/>
      <c r="BK840" s="281"/>
      <c r="BL840" s="281"/>
      <c r="BM840" s="281"/>
      <c r="BN840" s="283"/>
      <c r="BO840" s="283"/>
      <c r="BP840" s="283"/>
      <c r="BQ840" s="283"/>
      <c r="BR840" s="283"/>
      <c r="BS840" s="283"/>
      <c r="BT840" s="283"/>
      <c r="BU840" s="281"/>
      <c r="BV840" s="282"/>
      <c r="BW840" s="282"/>
      <c r="BX840" s="283"/>
      <c r="BY840" s="282"/>
      <c r="BZ840" s="282"/>
      <c r="CA840" s="282"/>
      <c r="CB840" s="282"/>
      <c r="CC840" s="282"/>
    </row>
    <row r="841">
      <c r="A841" s="283"/>
      <c r="B841" s="335"/>
      <c r="C841" s="283"/>
      <c r="D841" s="283"/>
      <c r="E841" s="283"/>
      <c r="F841" s="336"/>
      <c r="G841" s="337"/>
      <c r="H841" s="283"/>
      <c r="I841" s="338"/>
      <c r="J841" s="339"/>
      <c r="K841" s="283"/>
      <c r="L841" s="283"/>
      <c r="M841" s="333"/>
      <c r="N841" s="283"/>
      <c r="O841" s="163"/>
      <c r="P841" s="163"/>
      <c r="Q841" s="163"/>
      <c r="R841" s="163"/>
      <c r="S841" s="163"/>
      <c r="T841" s="163"/>
      <c r="U841" s="163"/>
      <c r="V841" s="163"/>
      <c r="W841" s="163"/>
      <c r="X841" s="163"/>
      <c r="Y841" s="330"/>
      <c r="Z841" s="163"/>
      <c r="AA841" s="163"/>
      <c r="AB841" s="163"/>
      <c r="AC841" s="163"/>
      <c r="AD841" s="163"/>
      <c r="AE841" s="163"/>
      <c r="AF841" s="163"/>
      <c r="AG841" s="333"/>
      <c r="AH841" s="283"/>
      <c r="AI841" s="315"/>
      <c r="AJ841" s="282"/>
      <c r="AK841" s="283"/>
      <c r="AL841" s="283"/>
      <c r="AM841" s="283"/>
      <c r="AN841" s="283"/>
      <c r="AO841" s="283"/>
      <c r="AP841" s="283"/>
      <c r="AQ841" s="283"/>
      <c r="AR841" s="283"/>
      <c r="AS841" s="283"/>
      <c r="AT841" s="283"/>
      <c r="AU841" s="283"/>
      <c r="AV841" s="283"/>
      <c r="AW841" s="283"/>
      <c r="AX841" s="340"/>
      <c r="AY841" s="283"/>
      <c r="AZ841" s="283"/>
      <c r="BA841" s="283"/>
      <c r="BB841" s="283"/>
      <c r="BC841" s="283"/>
      <c r="BD841" s="283"/>
      <c r="BE841" s="283"/>
      <c r="BF841" s="283"/>
      <c r="BG841" s="283"/>
      <c r="BH841" s="283"/>
      <c r="BI841" s="283"/>
      <c r="BJ841" s="283"/>
      <c r="BK841" s="281"/>
      <c r="BL841" s="281"/>
      <c r="BM841" s="281"/>
      <c r="BN841" s="283"/>
      <c r="BO841" s="283"/>
      <c r="BP841" s="283"/>
      <c r="BQ841" s="283"/>
      <c r="BR841" s="283"/>
      <c r="BS841" s="283"/>
      <c r="BT841" s="283"/>
      <c r="BU841" s="281"/>
      <c r="BV841" s="282"/>
      <c r="BW841" s="282"/>
      <c r="BX841" s="283"/>
      <c r="BY841" s="282"/>
      <c r="BZ841" s="282"/>
      <c r="CA841" s="282"/>
      <c r="CB841" s="282"/>
      <c r="CC841" s="282"/>
    </row>
    <row r="842">
      <c r="A842" s="283"/>
      <c r="B842" s="335"/>
      <c r="C842" s="283"/>
      <c r="D842" s="283"/>
      <c r="E842" s="283"/>
      <c r="F842" s="336"/>
      <c r="G842" s="337"/>
      <c r="H842" s="283"/>
      <c r="I842" s="338"/>
      <c r="J842" s="339"/>
      <c r="K842" s="283"/>
      <c r="L842" s="283"/>
      <c r="M842" s="333"/>
      <c r="N842" s="283"/>
      <c r="O842" s="163"/>
      <c r="P842" s="163"/>
      <c r="Q842" s="163"/>
      <c r="R842" s="163"/>
      <c r="S842" s="163"/>
      <c r="T842" s="163"/>
      <c r="U842" s="163"/>
      <c r="V842" s="163"/>
      <c r="W842" s="163"/>
      <c r="X842" s="163"/>
      <c r="Y842" s="330"/>
      <c r="Z842" s="163"/>
      <c r="AA842" s="163"/>
      <c r="AB842" s="163"/>
      <c r="AC842" s="163"/>
      <c r="AD842" s="163"/>
      <c r="AE842" s="163"/>
      <c r="AF842" s="163"/>
      <c r="AG842" s="333"/>
      <c r="AH842" s="283"/>
      <c r="AI842" s="315"/>
      <c r="AJ842" s="282"/>
      <c r="AK842" s="283"/>
      <c r="AL842" s="283"/>
      <c r="AM842" s="283"/>
      <c r="AN842" s="283"/>
      <c r="AO842" s="283"/>
      <c r="AP842" s="283"/>
      <c r="AQ842" s="283"/>
      <c r="AR842" s="283"/>
      <c r="AS842" s="283"/>
      <c r="AT842" s="283"/>
      <c r="AU842" s="283"/>
      <c r="AV842" s="283"/>
      <c r="AW842" s="283"/>
      <c r="AX842" s="340"/>
      <c r="AY842" s="283"/>
      <c r="AZ842" s="283"/>
      <c r="BA842" s="283"/>
      <c r="BB842" s="283"/>
      <c r="BC842" s="283"/>
      <c r="BD842" s="283"/>
      <c r="BE842" s="283"/>
      <c r="BF842" s="283"/>
      <c r="BG842" s="283"/>
      <c r="BH842" s="283"/>
      <c r="BI842" s="283"/>
      <c r="BJ842" s="283"/>
      <c r="BK842" s="281"/>
      <c r="BL842" s="281"/>
      <c r="BM842" s="281"/>
      <c r="BN842" s="283"/>
      <c r="BO842" s="283"/>
      <c r="BP842" s="283"/>
      <c r="BQ842" s="283"/>
      <c r="BR842" s="283"/>
      <c r="BS842" s="283"/>
      <c r="BT842" s="283"/>
      <c r="BU842" s="281"/>
      <c r="BV842" s="282"/>
      <c r="BW842" s="282"/>
      <c r="BX842" s="283"/>
      <c r="BY842" s="282"/>
      <c r="BZ842" s="282"/>
      <c r="CA842" s="282"/>
      <c r="CB842" s="282"/>
      <c r="CC842" s="282"/>
    </row>
    <row r="843">
      <c r="A843" s="283"/>
      <c r="B843" s="335"/>
      <c r="C843" s="283"/>
      <c r="D843" s="283"/>
      <c r="E843" s="283"/>
      <c r="F843" s="336"/>
      <c r="G843" s="337"/>
      <c r="H843" s="283"/>
      <c r="I843" s="338"/>
      <c r="J843" s="339"/>
      <c r="K843" s="283"/>
      <c r="L843" s="283"/>
      <c r="M843" s="333"/>
      <c r="N843" s="283"/>
      <c r="O843" s="163"/>
      <c r="P843" s="163"/>
      <c r="Q843" s="163"/>
      <c r="R843" s="163"/>
      <c r="S843" s="163"/>
      <c r="T843" s="163"/>
      <c r="U843" s="163"/>
      <c r="V843" s="163"/>
      <c r="W843" s="163"/>
      <c r="X843" s="163"/>
      <c r="Y843" s="330"/>
      <c r="Z843" s="163"/>
      <c r="AA843" s="163"/>
      <c r="AB843" s="163"/>
      <c r="AC843" s="163"/>
      <c r="AD843" s="163"/>
      <c r="AE843" s="163"/>
      <c r="AF843" s="163"/>
      <c r="AG843" s="333"/>
      <c r="AH843" s="283"/>
      <c r="AI843" s="315"/>
      <c r="AJ843" s="282"/>
      <c r="AK843" s="283"/>
      <c r="AL843" s="283"/>
      <c r="AM843" s="283"/>
      <c r="AN843" s="283"/>
      <c r="AO843" s="283"/>
      <c r="AP843" s="283"/>
      <c r="AQ843" s="283"/>
      <c r="AR843" s="283"/>
      <c r="AS843" s="283"/>
      <c r="AT843" s="283"/>
      <c r="AU843" s="283"/>
      <c r="AV843" s="283"/>
      <c r="AW843" s="283"/>
      <c r="AX843" s="340"/>
      <c r="AY843" s="283"/>
      <c r="AZ843" s="283"/>
      <c r="BA843" s="283"/>
      <c r="BB843" s="283"/>
      <c r="BC843" s="283"/>
      <c r="BD843" s="283"/>
      <c r="BE843" s="283"/>
      <c r="BF843" s="283"/>
      <c r="BG843" s="283"/>
      <c r="BH843" s="283"/>
      <c r="BI843" s="283"/>
      <c r="BJ843" s="283"/>
      <c r="BK843" s="281"/>
      <c r="BL843" s="281"/>
      <c r="BM843" s="281"/>
      <c r="BN843" s="283"/>
      <c r="BO843" s="283"/>
      <c r="BP843" s="283"/>
      <c r="BQ843" s="283"/>
      <c r="BR843" s="283"/>
      <c r="BS843" s="283"/>
      <c r="BT843" s="283"/>
      <c r="BU843" s="281"/>
      <c r="BV843" s="282"/>
      <c r="BW843" s="282"/>
      <c r="BX843" s="283"/>
      <c r="BY843" s="282"/>
      <c r="BZ843" s="282"/>
      <c r="CA843" s="282"/>
      <c r="CB843" s="282"/>
      <c r="CC843" s="282"/>
    </row>
    <row r="844">
      <c r="A844" s="283"/>
      <c r="B844" s="335"/>
      <c r="C844" s="283"/>
      <c r="D844" s="283"/>
      <c r="E844" s="283"/>
      <c r="F844" s="336"/>
      <c r="G844" s="337"/>
      <c r="H844" s="283"/>
      <c r="I844" s="338"/>
      <c r="J844" s="339"/>
      <c r="K844" s="283"/>
      <c r="L844" s="283"/>
      <c r="M844" s="333"/>
      <c r="N844" s="283"/>
      <c r="O844" s="163"/>
      <c r="P844" s="163"/>
      <c r="Q844" s="163"/>
      <c r="R844" s="163"/>
      <c r="S844" s="163"/>
      <c r="T844" s="163"/>
      <c r="U844" s="163"/>
      <c r="V844" s="163"/>
      <c r="W844" s="163"/>
      <c r="X844" s="163"/>
      <c r="Y844" s="330"/>
      <c r="Z844" s="163"/>
      <c r="AA844" s="163"/>
      <c r="AB844" s="163"/>
      <c r="AC844" s="163"/>
      <c r="AD844" s="163"/>
      <c r="AE844" s="163"/>
      <c r="AF844" s="163"/>
      <c r="AG844" s="333"/>
      <c r="AH844" s="283"/>
      <c r="AI844" s="315"/>
      <c r="AJ844" s="282"/>
      <c r="AK844" s="283"/>
      <c r="AL844" s="283"/>
      <c r="AM844" s="283"/>
      <c r="AN844" s="283"/>
      <c r="AO844" s="283"/>
      <c r="AP844" s="283"/>
      <c r="AQ844" s="283"/>
      <c r="AR844" s="283"/>
      <c r="AS844" s="283"/>
      <c r="AT844" s="283"/>
      <c r="AU844" s="283"/>
      <c r="AV844" s="283"/>
      <c r="AW844" s="283"/>
      <c r="AX844" s="340"/>
      <c r="AY844" s="283"/>
      <c r="AZ844" s="283"/>
      <c r="BA844" s="283"/>
      <c r="BB844" s="283"/>
      <c r="BC844" s="283"/>
      <c r="BD844" s="283"/>
      <c r="BE844" s="283"/>
      <c r="BF844" s="283"/>
      <c r="BG844" s="283"/>
      <c r="BH844" s="283"/>
      <c r="BI844" s="283"/>
      <c r="BJ844" s="283"/>
      <c r="BK844" s="281"/>
      <c r="BL844" s="281"/>
      <c r="BM844" s="281"/>
      <c r="BN844" s="283"/>
      <c r="BO844" s="283"/>
      <c r="BP844" s="283"/>
      <c r="BQ844" s="283"/>
      <c r="BR844" s="283"/>
      <c r="BS844" s="283"/>
      <c r="BT844" s="283"/>
      <c r="BU844" s="281"/>
      <c r="BV844" s="282"/>
      <c r="BW844" s="282"/>
      <c r="BX844" s="283"/>
      <c r="BY844" s="282"/>
      <c r="BZ844" s="282"/>
      <c r="CA844" s="282"/>
      <c r="CB844" s="282"/>
      <c r="CC844" s="282"/>
    </row>
    <row r="845">
      <c r="A845" s="283"/>
      <c r="B845" s="335"/>
      <c r="C845" s="283"/>
      <c r="D845" s="283"/>
      <c r="E845" s="283"/>
      <c r="F845" s="336"/>
      <c r="G845" s="337"/>
      <c r="H845" s="283"/>
      <c r="I845" s="338"/>
      <c r="J845" s="339"/>
      <c r="K845" s="283"/>
      <c r="L845" s="283"/>
      <c r="M845" s="333"/>
      <c r="N845" s="283"/>
      <c r="O845" s="163"/>
      <c r="P845" s="163"/>
      <c r="Q845" s="163"/>
      <c r="R845" s="163"/>
      <c r="S845" s="163"/>
      <c r="T845" s="163"/>
      <c r="U845" s="163"/>
      <c r="V845" s="163"/>
      <c r="W845" s="163"/>
      <c r="X845" s="163"/>
      <c r="Y845" s="330"/>
      <c r="Z845" s="163"/>
      <c r="AA845" s="163"/>
      <c r="AB845" s="163"/>
      <c r="AC845" s="163"/>
      <c r="AD845" s="163"/>
      <c r="AE845" s="163"/>
      <c r="AF845" s="163"/>
      <c r="AG845" s="333"/>
      <c r="AH845" s="283"/>
      <c r="AI845" s="315"/>
      <c r="AJ845" s="282"/>
      <c r="AK845" s="283"/>
      <c r="AL845" s="283"/>
      <c r="AM845" s="283"/>
      <c r="AN845" s="283"/>
      <c r="AO845" s="283"/>
      <c r="AP845" s="283"/>
      <c r="AQ845" s="283"/>
      <c r="AR845" s="283"/>
      <c r="AS845" s="283"/>
      <c r="AT845" s="283"/>
      <c r="AU845" s="283"/>
      <c r="AV845" s="283"/>
      <c r="AW845" s="283"/>
      <c r="AX845" s="340"/>
      <c r="AY845" s="283"/>
      <c r="AZ845" s="283"/>
      <c r="BA845" s="283"/>
      <c r="BB845" s="283"/>
      <c r="BC845" s="283"/>
      <c r="BD845" s="283"/>
      <c r="BE845" s="283"/>
      <c r="BF845" s="283"/>
      <c r="BG845" s="283"/>
      <c r="BH845" s="283"/>
      <c r="BI845" s="283"/>
      <c r="BJ845" s="283"/>
      <c r="BK845" s="281"/>
      <c r="BL845" s="281"/>
      <c r="BM845" s="281"/>
      <c r="BN845" s="283"/>
      <c r="BO845" s="283"/>
      <c r="BP845" s="283"/>
      <c r="BQ845" s="283"/>
      <c r="BR845" s="283"/>
      <c r="BS845" s="283"/>
      <c r="BT845" s="283"/>
      <c r="BU845" s="281"/>
      <c r="BV845" s="282"/>
      <c r="BW845" s="282"/>
      <c r="BX845" s="283"/>
      <c r="BY845" s="282"/>
      <c r="BZ845" s="282"/>
      <c r="CA845" s="282"/>
      <c r="CB845" s="282"/>
      <c r="CC845" s="282"/>
    </row>
    <row r="846">
      <c r="A846" s="283"/>
      <c r="B846" s="335"/>
      <c r="C846" s="283"/>
      <c r="D846" s="283"/>
      <c r="E846" s="283"/>
      <c r="F846" s="336"/>
      <c r="G846" s="337"/>
      <c r="H846" s="283"/>
      <c r="I846" s="338"/>
      <c r="J846" s="339"/>
      <c r="K846" s="283"/>
      <c r="L846" s="283"/>
      <c r="M846" s="333"/>
      <c r="N846" s="283"/>
      <c r="O846" s="163"/>
      <c r="P846" s="163"/>
      <c r="Q846" s="163"/>
      <c r="R846" s="163"/>
      <c r="S846" s="163"/>
      <c r="T846" s="163"/>
      <c r="U846" s="163"/>
      <c r="V846" s="163"/>
      <c r="W846" s="163"/>
      <c r="X846" s="163"/>
      <c r="Y846" s="330"/>
      <c r="Z846" s="163"/>
      <c r="AA846" s="163"/>
      <c r="AB846" s="163"/>
      <c r="AC846" s="163"/>
      <c r="AD846" s="163"/>
      <c r="AE846" s="163"/>
      <c r="AF846" s="163"/>
      <c r="AG846" s="333"/>
      <c r="AH846" s="283"/>
      <c r="AI846" s="315"/>
      <c r="AJ846" s="282"/>
      <c r="AK846" s="283"/>
      <c r="AL846" s="283"/>
      <c r="AM846" s="283"/>
      <c r="AN846" s="283"/>
      <c r="AO846" s="283"/>
      <c r="AP846" s="283"/>
      <c r="AQ846" s="283"/>
      <c r="AR846" s="283"/>
      <c r="AS846" s="283"/>
      <c r="AT846" s="283"/>
      <c r="AU846" s="283"/>
      <c r="AV846" s="283"/>
      <c r="AW846" s="283"/>
      <c r="AX846" s="340"/>
      <c r="AY846" s="283"/>
      <c r="AZ846" s="283"/>
      <c r="BA846" s="283"/>
      <c r="BB846" s="283"/>
      <c r="BC846" s="283"/>
      <c r="BD846" s="283"/>
      <c r="BE846" s="283"/>
      <c r="BF846" s="283"/>
      <c r="BG846" s="283"/>
      <c r="BH846" s="283"/>
      <c r="BI846" s="283"/>
      <c r="BJ846" s="283"/>
      <c r="BK846" s="281"/>
      <c r="BL846" s="281"/>
      <c r="BM846" s="281"/>
      <c r="BN846" s="283"/>
      <c r="BO846" s="283"/>
      <c r="BP846" s="283"/>
      <c r="BQ846" s="283"/>
      <c r="BR846" s="283"/>
      <c r="BS846" s="283"/>
      <c r="BT846" s="283"/>
      <c r="BU846" s="281"/>
      <c r="BV846" s="282"/>
      <c r="BW846" s="282"/>
      <c r="BX846" s="283"/>
      <c r="BY846" s="282"/>
      <c r="BZ846" s="282"/>
      <c r="CA846" s="282"/>
      <c r="CB846" s="282"/>
      <c r="CC846" s="282"/>
    </row>
    <row r="847">
      <c r="A847" s="283"/>
      <c r="B847" s="335"/>
      <c r="C847" s="283"/>
      <c r="D847" s="283"/>
      <c r="E847" s="283"/>
      <c r="F847" s="336"/>
      <c r="G847" s="337"/>
      <c r="H847" s="283"/>
      <c r="I847" s="338"/>
      <c r="J847" s="339"/>
      <c r="K847" s="283"/>
      <c r="L847" s="283"/>
      <c r="M847" s="333"/>
      <c r="N847" s="283"/>
      <c r="O847" s="163"/>
      <c r="P847" s="163"/>
      <c r="Q847" s="163"/>
      <c r="R847" s="163"/>
      <c r="S847" s="163"/>
      <c r="T847" s="163"/>
      <c r="U847" s="163"/>
      <c r="V847" s="163"/>
      <c r="W847" s="163"/>
      <c r="X847" s="163"/>
      <c r="Y847" s="330"/>
      <c r="Z847" s="163"/>
      <c r="AA847" s="163"/>
      <c r="AB847" s="163"/>
      <c r="AC847" s="163"/>
      <c r="AD847" s="163"/>
      <c r="AE847" s="163"/>
      <c r="AF847" s="163"/>
      <c r="AG847" s="333"/>
      <c r="AH847" s="283"/>
      <c r="AI847" s="315"/>
      <c r="AJ847" s="282"/>
      <c r="AK847" s="283"/>
      <c r="AL847" s="283"/>
      <c r="AM847" s="283"/>
      <c r="AN847" s="283"/>
      <c r="AO847" s="283"/>
      <c r="AP847" s="283"/>
      <c r="AQ847" s="283"/>
      <c r="AR847" s="283"/>
      <c r="AS847" s="283"/>
      <c r="AT847" s="283"/>
      <c r="AU847" s="283"/>
      <c r="AV847" s="283"/>
      <c r="AW847" s="283"/>
      <c r="AX847" s="340"/>
      <c r="AY847" s="283"/>
      <c r="AZ847" s="283"/>
      <c r="BA847" s="283"/>
      <c r="BB847" s="283"/>
      <c r="BC847" s="283"/>
      <c r="BD847" s="283"/>
      <c r="BE847" s="283"/>
      <c r="BF847" s="283"/>
      <c r="BG847" s="283"/>
      <c r="BH847" s="283"/>
      <c r="BI847" s="283"/>
      <c r="BJ847" s="283"/>
      <c r="BK847" s="281"/>
      <c r="BL847" s="281"/>
      <c r="BM847" s="281"/>
      <c r="BN847" s="283"/>
      <c r="BO847" s="283"/>
      <c r="BP847" s="283"/>
      <c r="BQ847" s="283"/>
      <c r="BR847" s="283"/>
      <c r="BS847" s="283"/>
      <c r="BT847" s="283"/>
      <c r="BU847" s="281"/>
      <c r="BV847" s="282"/>
      <c r="BW847" s="282"/>
      <c r="BX847" s="283"/>
      <c r="BY847" s="282"/>
      <c r="BZ847" s="282"/>
      <c r="CA847" s="282"/>
      <c r="CB847" s="282"/>
      <c r="CC847" s="282"/>
    </row>
    <row r="848">
      <c r="A848" s="283"/>
      <c r="B848" s="335"/>
      <c r="C848" s="283"/>
      <c r="D848" s="283"/>
      <c r="E848" s="283"/>
      <c r="F848" s="336"/>
      <c r="G848" s="337"/>
      <c r="H848" s="283"/>
      <c r="I848" s="338"/>
      <c r="J848" s="339"/>
      <c r="K848" s="283"/>
      <c r="L848" s="283"/>
      <c r="M848" s="333"/>
      <c r="N848" s="283"/>
      <c r="O848" s="163"/>
      <c r="P848" s="163"/>
      <c r="Q848" s="163"/>
      <c r="R848" s="163"/>
      <c r="S848" s="163"/>
      <c r="T848" s="163"/>
      <c r="U848" s="163"/>
      <c r="V848" s="163"/>
      <c r="W848" s="163"/>
      <c r="X848" s="163"/>
      <c r="Y848" s="330"/>
      <c r="Z848" s="163"/>
      <c r="AA848" s="163"/>
      <c r="AB848" s="163"/>
      <c r="AC848" s="163"/>
      <c r="AD848" s="163"/>
      <c r="AE848" s="163"/>
      <c r="AF848" s="163"/>
      <c r="AG848" s="333"/>
      <c r="AH848" s="283"/>
      <c r="AI848" s="315"/>
      <c r="AJ848" s="282"/>
      <c r="AK848" s="283"/>
      <c r="AL848" s="283"/>
      <c r="AM848" s="283"/>
      <c r="AN848" s="283"/>
      <c r="AO848" s="283"/>
      <c r="AP848" s="283"/>
      <c r="AQ848" s="283"/>
      <c r="AR848" s="283"/>
      <c r="AS848" s="283"/>
      <c r="AT848" s="283"/>
      <c r="AU848" s="283"/>
      <c r="AV848" s="283"/>
      <c r="AW848" s="283"/>
      <c r="AX848" s="340"/>
      <c r="AY848" s="283"/>
      <c r="AZ848" s="283"/>
      <c r="BA848" s="283"/>
      <c r="BB848" s="283"/>
      <c r="BC848" s="283"/>
      <c r="BD848" s="283"/>
      <c r="BE848" s="283"/>
      <c r="BF848" s="283"/>
      <c r="BG848" s="283"/>
      <c r="BH848" s="283"/>
      <c r="BI848" s="283"/>
      <c r="BJ848" s="283"/>
      <c r="BK848" s="281"/>
      <c r="BL848" s="281"/>
      <c r="BM848" s="281"/>
      <c r="BN848" s="283"/>
      <c r="BO848" s="283"/>
      <c r="BP848" s="283"/>
      <c r="BQ848" s="283"/>
      <c r="BR848" s="283"/>
      <c r="BS848" s="283"/>
      <c r="BT848" s="283"/>
      <c r="BU848" s="281"/>
      <c r="BV848" s="282"/>
      <c r="BW848" s="282"/>
      <c r="BX848" s="283"/>
      <c r="BY848" s="282"/>
      <c r="BZ848" s="282"/>
      <c r="CA848" s="282"/>
      <c r="CB848" s="282"/>
      <c r="CC848" s="282"/>
    </row>
    <row r="849">
      <c r="A849" s="283"/>
      <c r="B849" s="335"/>
      <c r="C849" s="283"/>
      <c r="D849" s="283"/>
      <c r="E849" s="283"/>
      <c r="F849" s="336"/>
      <c r="G849" s="337"/>
      <c r="H849" s="283"/>
      <c r="I849" s="338"/>
      <c r="J849" s="339"/>
      <c r="K849" s="283"/>
      <c r="L849" s="283"/>
      <c r="M849" s="333"/>
      <c r="N849" s="283"/>
      <c r="O849" s="163"/>
      <c r="P849" s="163"/>
      <c r="Q849" s="163"/>
      <c r="R849" s="163"/>
      <c r="S849" s="163"/>
      <c r="T849" s="163"/>
      <c r="U849" s="163"/>
      <c r="V849" s="163"/>
      <c r="W849" s="163"/>
      <c r="X849" s="163"/>
      <c r="Y849" s="330"/>
      <c r="Z849" s="163"/>
      <c r="AA849" s="163"/>
      <c r="AB849" s="163"/>
      <c r="AC849" s="163"/>
      <c r="AD849" s="163"/>
      <c r="AE849" s="163"/>
      <c r="AF849" s="163"/>
      <c r="AG849" s="333"/>
      <c r="AH849" s="283"/>
      <c r="AI849" s="315"/>
      <c r="AJ849" s="282"/>
      <c r="AK849" s="283"/>
      <c r="AL849" s="283"/>
      <c r="AM849" s="283"/>
      <c r="AN849" s="283"/>
      <c r="AO849" s="283"/>
      <c r="AP849" s="283"/>
      <c r="AQ849" s="283"/>
      <c r="AR849" s="283"/>
      <c r="AS849" s="283"/>
      <c r="AT849" s="283"/>
      <c r="AU849" s="283"/>
      <c r="AV849" s="283"/>
      <c r="AW849" s="283"/>
      <c r="AX849" s="340"/>
      <c r="AY849" s="283"/>
      <c r="AZ849" s="283"/>
      <c r="BA849" s="283"/>
      <c r="BB849" s="283"/>
      <c r="BC849" s="283"/>
      <c r="BD849" s="283"/>
      <c r="BE849" s="283"/>
      <c r="BF849" s="283"/>
      <c r="BG849" s="283"/>
      <c r="BH849" s="283"/>
      <c r="BI849" s="283"/>
      <c r="BJ849" s="283"/>
      <c r="BK849" s="281"/>
      <c r="BL849" s="281"/>
      <c r="BM849" s="281"/>
      <c r="BN849" s="283"/>
      <c r="BO849" s="283"/>
      <c r="BP849" s="283"/>
      <c r="BQ849" s="283"/>
      <c r="BR849" s="283"/>
      <c r="BS849" s="283"/>
      <c r="BT849" s="283"/>
      <c r="BU849" s="281"/>
      <c r="BV849" s="282"/>
      <c r="BW849" s="282"/>
      <c r="BX849" s="283"/>
      <c r="BY849" s="282"/>
      <c r="BZ849" s="282"/>
      <c r="CA849" s="282"/>
      <c r="CB849" s="282"/>
      <c r="CC849" s="282"/>
    </row>
    <row r="850">
      <c r="A850" s="283"/>
      <c r="B850" s="335"/>
      <c r="C850" s="283"/>
      <c r="D850" s="283"/>
      <c r="E850" s="283"/>
      <c r="F850" s="336"/>
      <c r="G850" s="337"/>
      <c r="H850" s="283"/>
      <c r="I850" s="338"/>
      <c r="J850" s="339"/>
      <c r="K850" s="283"/>
      <c r="L850" s="283"/>
      <c r="M850" s="333"/>
      <c r="N850" s="283"/>
      <c r="O850" s="163"/>
      <c r="P850" s="163"/>
      <c r="Q850" s="163"/>
      <c r="R850" s="163"/>
      <c r="S850" s="163"/>
      <c r="T850" s="163"/>
      <c r="U850" s="163"/>
      <c r="V850" s="163"/>
      <c r="W850" s="163"/>
      <c r="X850" s="163"/>
      <c r="Y850" s="330"/>
      <c r="Z850" s="163"/>
      <c r="AA850" s="163"/>
      <c r="AB850" s="163"/>
      <c r="AC850" s="163"/>
      <c r="AD850" s="163"/>
      <c r="AE850" s="163"/>
      <c r="AF850" s="163"/>
      <c r="AG850" s="333"/>
      <c r="AH850" s="283"/>
      <c r="AI850" s="315"/>
      <c r="AJ850" s="282"/>
      <c r="AK850" s="283"/>
      <c r="AL850" s="283"/>
      <c r="AM850" s="283"/>
      <c r="AN850" s="283"/>
      <c r="AO850" s="283"/>
      <c r="AP850" s="283"/>
      <c r="AQ850" s="283"/>
      <c r="AR850" s="283"/>
      <c r="AS850" s="283"/>
      <c r="AT850" s="283"/>
      <c r="AU850" s="283"/>
      <c r="AV850" s="283"/>
      <c r="AW850" s="283"/>
      <c r="AX850" s="340"/>
      <c r="AY850" s="283"/>
      <c r="AZ850" s="283"/>
      <c r="BA850" s="283"/>
      <c r="BB850" s="283"/>
      <c r="BC850" s="283"/>
      <c r="BD850" s="283"/>
      <c r="BE850" s="283"/>
      <c r="BF850" s="283"/>
      <c r="BG850" s="283"/>
      <c r="BH850" s="283"/>
      <c r="BI850" s="283"/>
      <c r="BJ850" s="283"/>
      <c r="BK850" s="281"/>
      <c r="BL850" s="281"/>
      <c r="BM850" s="281"/>
      <c r="BN850" s="283"/>
      <c r="BO850" s="283"/>
      <c r="BP850" s="283"/>
      <c r="BQ850" s="283"/>
      <c r="BR850" s="283"/>
      <c r="BS850" s="283"/>
      <c r="BT850" s="283"/>
      <c r="BU850" s="281"/>
      <c r="BV850" s="282"/>
      <c r="BW850" s="282"/>
      <c r="BX850" s="283"/>
      <c r="BY850" s="282"/>
      <c r="BZ850" s="282"/>
      <c r="CA850" s="282"/>
      <c r="CB850" s="282"/>
      <c r="CC850" s="282"/>
    </row>
    <row r="851">
      <c r="A851" s="283"/>
      <c r="B851" s="335"/>
      <c r="C851" s="283"/>
      <c r="D851" s="283"/>
      <c r="E851" s="283"/>
      <c r="F851" s="336"/>
      <c r="G851" s="337"/>
      <c r="H851" s="283"/>
      <c r="I851" s="338"/>
      <c r="J851" s="339"/>
      <c r="K851" s="283"/>
      <c r="L851" s="283"/>
      <c r="M851" s="333"/>
      <c r="N851" s="283"/>
      <c r="O851" s="163"/>
      <c r="P851" s="163"/>
      <c r="Q851" s="163"/>
      <c r="R851" s="163"/>
      <c r="S851" s="163"/>
      <c r="T851" s="163"/>
      <c r="U851" s="163"/>
      <c r="V851" s="163"/>
      <c r="W851" s="163"/>
      <c r="X851" s="163"/>
      <c r="Y851" s="330"/>
      <c r="Z851" s="163"/>
      <c r="AA851" s="163"/>
      <c r="AB851" s="163"/>
      <c r="AC851" s="163"/>
      <c r="AD851" s="163"/>
      <c r="AE851" s="163"/>
      <c r="AF851" s="163"/>
      <c r="AG851" s="333"/>
      <c r="AH851" s="283"/>
      <c r="AI851" s="315"/>
      <c r="AJ851" s="282"/>
      <c r="AK851" s="283"/>
      <c r="AL851" s="283"/>
      <c r="AM851" s="283"/>
      <c r="AN851" s="283"/>
      <c r="AO851" s="283"/>
      <c r="AP851" s="283"/>
      <c r="AQ851" s="283"/>
      <c r="AR851" s="283"/>
      <c r="AS851" s="283"/>
      <c r="AT851" s="283"/>
      <c r="AU851" s="283"/>
      <c r="AV851" s="283"/>
      <c r="AW851" s="283"/>
      <c r="AX851" s="340"/>
      <c r="AY851" s="283"/>
      <c r="AZ851" s="283"/>
      <c r="BA851" s="283"/>
      <c r="BB851" s="283"/>
      <c r="BC851" s="283"/>
      <c r="BD851" s="283"/>
      <c r="BE851" s="283"/>
      <c r="BF851" s="283"/>
      <c r="BG851" s="283"/>
      <c r="BH851" s="283"/>
      <c r="BI851" s="283"/>
      <c r="BJ851" s="283"/>
      <c r="BK851" s="281"/>
      <c r="BL851" s="281"/>
      <c r="BM851" s="281"/>
      <c r="BN851" s="283"/>
      <c r="BO851" s="283"/>
      <c r="BP851" s="283"/>
      <c r="BQ851" s="283"/>
      <c r="BR851" s="283"/>
      <c r="BS851" s="283"/>
      <c r="BT851" s="283"/>
      <c r="BU851" s="281"/>
      <c r="BV851" s="282"/>
      <c r="BW851" s="282"/>
      <c r="BX851" s="283"/>
      <c r="BY851" s="282"/>
      <c r="BZ851" s="282"/>
      <c r="CA851" s="282"/>
      <c r="CB851" s="282"/>
      <c r="CC851" s="282"/>
    </row>
    <row r="852">
      <c r="A852" s="283"/>
      <c r="B852" s="335"/>
      <c r="C852" s="283"/>
      <c r="D852" s="283"/>
      <c r="E852" s="283"/>
      <c r="F852" s="336"/>
      <c r="G852" s="337"/>
      <c r="H852" s="283"/>
      <c r="I852" s="338"/>
      <c r="J852" s="339"/>
      <c r="K852" s="283"/>
      <c r="L852" s="283"/>
      <c r="M852" s="333"/>
      <c r="N852" s="283"/>
      <c r="O852" s="163"/>
      <c r="P852" s="163"/>
      <c r="Q852" s="163"/>
      <c r="R852" s="163"/>
      <c r="S852" s="163"/>
      <c r="T852" s="163"/>
      <c r="U852" s="163"/>
      <c r="V852" s="163"/>
      <c r="W852" s="163"/>
      <c r="X852" s="163"/>
      <c r="Y852" s="330"/>
      <c r="Z852" s="163"/>
      <c r="AA852" s="163"/>
      <c r="AB852" s="163"/>
      <c r="AC852" s="163"/>
      <c r="AD852" s="163"/>
      <c r="AE852" s="163"/>
      <c r="AF852" s="163"/>
      <c r="AG852" s="333"/>
      <c r="AH852" s="283"/>
      <c r="AI852" s="315"/>
      <c r="AJ852" s="282"/>
      <c r="AK852" s="283"/>
      <c r="AL852" s="283"/>
      <c r="AM852" s="283"/>
      <c r="AN852" s="283"/>
      <c r="AO852" s="283"/>
      <c r="AP852" s="283"/>
      <c r="AQ852" s="283"/>
      <c r="AR852" s="283"/>
      <c r="AS852" s="283"/>
      <c r="AT852" s="283"/>
      <c r="AU852" s="283"/>
      <c r="AV852" s="283"/>
      <c r="AW852" s="283"/>
      <c r="AX852" s="340"/>
      <c r="AY852" s="283"/>
      <c r="AZ852" s="283"/>
      <c r="BA852" s="283"/>
      <c r="BB852" s="283"/>
      <c r="BC852" s="283"/>
      <c r="BD852" s="283"/>
      <c r="BE852" s="283"/>
      <c r="BF852" s="283"/>
      <c r="BG852" s="283"/>
      <c r="BH852" s="283"/>
      <c r="BI852" s="283"/>
      <c r="BJ852" s="283"/>
      <c r="BK852" s="281"/>
      <c r="BL852" s="281"/>
      <c r="BM852" s="281"/>
      <c r="BN852" s="283"/>
      <c r="BO852" s="283"/>
      <c r="BP852" s="283"/>
      <c r="BQ852" s="283"/>
      <c r="BR852" s="283"/>
      <c r="BS852" s="283"/>
      <c r="BT852" s="283"/>
      <c r="BU852" s="281"/>
      <c r="BV852" s="282"/>
      <c r="BW852" s="282"/>
      <c r="BX852" s="283"/>
      <c r="BY852" s="282"/>
      <c r="BZ852" s="282"/>
      <c r="CA852" s="282"/>
      <c r="CB852" s="282"/>
      <c r="CC852" s="282"/>
    </row>
    <row r="853">
      <c r="A853" s="283"/>
      <c r="B853" s="335"/>
      <c r="C853" s="283"/>
      <c r="D853" s="283"/>
      <c r="E853" s="283"/>
      <c r="F853" s="336"/>
      <c r="G853" s="337"/>
      <c r="H853" s="283"/>
      <c r="I853" s="338"/>
      <c r="J853" s="339"/>
      <c r="K853" s="283"/>
      <c r="L853" s="283"/>
      <c r="M853" s="333"/>
      <c r="N853" s="283"/>
      <c r="O853" s="163"/>
      <c r="P853" s="163"/>
      <c r="Q853" s="163"/>
      <c r="R853" s="163"/>
      <c r="S853" s="163"/>
      <c r="T853" s="163"/>
      <c r="U853" s="163"/>
      <c r="V853" s="163"/>
      <c r="W853" s="163"/>
      <c r="X853" s="163"/>
      <c r="Y853" s="330"/>
      <c r="Z853" s="163"/>
      <c r="AA853" s="163"/>
      <c r="AB853" s="163"/>
      <c r="AC853" s="163"/>
      <c r="AD853" s="163"/>
      <c r="AE853" s="163"/>
      <c r="AF853" s="163"/>
      <c r="AG853" s="333"/>
      <c r="AH853" s="283"/>
      <c r="AI853" s="315"/>
      <c r="AJ853" s="282"/>
      <c r="AK853" s="283"/>
      <c r="AL853" s="283"/>
      <c r="AM853" s="283"/>
      <c r="AN853" s="283"/>
      <c r="AO853" s="283"/>
      <c r="AP853" s="283"/>
      <c r="AQ853" s="283"/>
      <c r="AR853" s="283"/>
      <c r="AS853" s="283"/>
      <c r="AT853" s="283"/>
      <c r="AU853" s="283"/>
      <c r="AV853" s="283"/>
      <c r="AW853" s="283"/>
      <c r="AX853" s="340"/>
      <c r="AY853" s="283"/>
      <c r="AZ853" s="283"/>
      <c r="BA853" s="283"/>
      <c r="BB853" s="283"/>
      <c r="BC853" s="283"/>
      <c r="BD853" s="283"/>
      <c r="BE853" s="283"/>
      <c r="BF853" s="283"/>
      <c r="BG853" s="283"/>
      <c r="BH853" s="283"/>
      <c r="BI853" s="283"/>
      <c r="BJ853" s="283"/>
      <c r="BK853" s="281"/>
      <c r="BL853" s="281"/>
      <c r="BM853" s="281"/>
      <c r="BN853" s="283"/>
      <c r="BO853" s="283"/>
      <c r="BP853" s="283"/>
      <c r="BQ853" s="283"/>
      <c r="BR853" s="283"/>
      <c r="BS853" s="283"/>
      <c r="BT853" s="283"/>
      <c r="BU853" s="281"/>
      <c r="BV853" s="282"/>
      <c r="BW853" s="282"/>
      <c r="BX853" s="283"/>
      <c r="BY853" s="282"/>
      <c r="BZ853" s="282"/>
      <c r="CA853" s="282"/>
      <c r="CB853" s="282"/>
      <c r="CC853" s="282"/>
    </row>
    <row r="854">
      <c r="A854" s="283"/>
      <c r="B854" s="335"/>
      <c r="C854" s="283"/>
      <c r="D854" s="283"/>
      <c r="E854" s="283"/>
      <c r="F854" s="336"/>
      <c r="G854" s="337"/>
      <c r="H854" s="283"/>
      <c r="I854" s="338"/>
      <c r="J854" s="339"/>
      <c r="K854" s="283"/>
      <c r="L854" s="283"/>
      <c r="M854" s="333"/>
      <c r="N854" s="283"/>
      <c r="O854" s="163"/>
      <c r="P854" s="163"/>
      <c r="Q854" s="163"/>
      <c r="R854" s="163"/>
      <c r="S854" s="163"/>
      <c r="T854" s="163"/>
      <c r="U854" s="163"/>
      <c r="V854" s="163"/>
      <c r="W854" s="163"/>
      <c r="X854" s="163"/>
      <c r="Y854" s="330"/>
      <c r="Z854" s="163"/>
      <c r="AA854" s="163"/>
      <c r="AB854" s="163"/>
      <c r="AC854" s="163"/>
      <c r="AD854" s="163"/>
      <c r="AE854" s="163"/>
      <c r="AF854" s="163"/>
      <c r="AG854" s="333"/>
      <c r="AH854" s="283"/>
      <c r="AI854" s="315"/>
      <c r="AJ854" s="282"/>
      <c r="AK854" s="283"/>
      <c r="AL854" s="283"/>
      <c r="AM854" s="283"/>
      <c r="AN854" s="283"/>
      <c r="AO854" s="283"/>
      <c r="AP854" s="283"/>
      <c r="AQ854" s="283"/>
      <c r="AR854" s="283"/>
      <c r="AS854" s="283"/>
      <c r="AT854" s="283"/>
      <c r="AU854" s="283"/>
      <c r="AV854" s="283"/>
      <c r="AW854" s="283"/>
      <c r="AX854" s="340"/>
      <c r="AY854" s="283"/>
      <c r="AZ854" s="283"/>
      <c r="BA854" s="283"/>
      <c r="BB854" s="283"/>
      <c r="BC854" s="283"/>
      <c r="BD854" s="283"/>
      <c r="BE854" s="283"/>
      <c r="BF854" s="283"/>
      <c r="BG854" s="283"/>
      <c r="BH854" s="283"/>
      <c r="BI854" s="283"/>
      <c r="BJ854" s="283"/>
      <c r="BK854" s="281"/>
      <c r="BL854" s="281"/>
      <c r="BM854" s="281"/>
      <c r="BN854" s="283"/>
      <c r="BO854" s="283"/>
      <c r="BP854" s="283"/>
      <c r="BQ854" s="283"/>
      <c r="BR854" s="283"/>
      <c r="BS854" s="283"/>
      <c r="BT854" s="283"/>
      <c r="BU854" s="281"/>
      <c r="BV854" s="282"/>
      <c r="BW854" s="282"/>
      <c r="BX854" s="283"/>
      <c r="BY854" s="282"/>
      <c r="BZ854" s="282"/>
      <c r="CA854" s="282"/>
      <c r="CB854" s="282"/>
      <c r="CC854" s="282"/>
    </row>
    <row r="855">
      <c r="A855" s="283"/>
      <c r="B855" s="335"/>
      <c r="C855" s="283"/>
      <c r="D855" s="283"/>
      <c r="E855" s="283"/>
      <c r="F855" s="336"/>
      <c r="G855" s="337"/>
      <c r="H855" s="283"/>
      <c r="I855" s="338"/>
      <c r="J855" s="339"/>
      <c r="K855" s="283"/>
      <c r="L855" s="283"/>
      <c r="M855" s="333"/>
      <c r="N855" s="283"/>
      <c r="O855" s="163"/>
      <c r="P855" s="163"/>
      <c r="Q855" s="163"/>
      <c r="R855" s="163"/>
      <c r="S855" s="163"/>
      <c r="T855" s="163"/>
      <c r="U855" s="163"/>
      <c r="V855" s="163"/>
      <c r="W855" s="163"/>
      <c r="X855" s="163"/>
      <c r="Y855" s="330"/>
      <c r="Z855" s="163"/>
      <c r="AA855" s="163"/>
      <c r="AB855" s="163"/>
      <c r="AC855" s="163"/>
      <c r="AD855" s="163"/>
      <c r="AE855" s="163"/>
      <c r="AF855" s="163"/>
      <c r="AG855" s="333"/>
      <c r="AH855" s="283"/>
      <c r="AI855" s="315"/>
      <c r="AJ855" s="282"/>
      <c r="AK855" s="283"/>
      <c r="AL855" s="283"/>
      <c r="AM855" s="283"/>
      <c r="AN855" s="283"/>
      <c r="AO855" s="283"/>
      <c r="AP855" s="283"/>
      <c r="AQ855" s="283"/>
      <c r="AR855" s="283"/>
      <c r="AS855" s="283"/>
      <c r="AT855" s="283"/>
      <c r="AU855" s="283"/>
      <c r="AV855" s="283"/>
      <c r="AW855" s="283"/>
      <c r="AX855" s="340"/>
      <c r="AY855" s="283"/>
      <c r="AZ855" s="283"/>
      <c r="BA855" s="283"/>
      <c r="BB855" s="283"/>
      <c r="BC855" s="283"/>
      <c r="BD855" s="283"/>
      <c r="BE855" s="283"/>
      <c r="BF855" s="283"/>
      <c r="BG855" s="283"/>
      <c r="BH855" s="283"/>
      <c r="BI855" s="283"/>
      <c r="BJ855" s="283"/>
      <c r="BK855" s="281"/>
      <c r="BL855" s="281"/>
      <c r="BM855" s="281"/>
      <c r="BN855" s="283"/>
      <c r="BO855" s="283"/>
      <c r="BP855" s="283"/>
      <c r="BQ855" s="283"/>
      <c r="BR855" s="283"/>
      <c r="BS855" s="283"/>
      <c r="BT855" s="283"/>
      <c r="BU855" s="281"/>
      <c r="BV855" s="282"/>
      <c r="BW855" s="282"/>
      <c r="BX855" s="283"/>
      <c r="BY855" s="282"/>
      <c r="BZ855" s="282"/>
      <c r="CA855" s="282"/>
      <c r="CB855" s="282"/>
      <c r="CC855" s="282"/>
    </row>
    <row r="856">
      <c r="A856" s="283"/>
      <c r="B856" s="335"/>
      <c r="C856" s="283"/>
      <c r="D856" s="283"/>
      <c r="E856" s="283"/>
      <c r="F856" s="336"/>
      <c r="G856" s="337"/>
      <c r="H856" s="283"/>
      <c r="I856" s="338"/>
      <c r="J856" s="339"/>
      <c r="K856" s="283"/>
      <c r="L856" s="283"/>
      <c r="M856" s="333"/>
      <c r="N856" s="283"/>
      <c r="O856" s="163"/>
      <c r="P856" s="163"/>
      <c r="Q856" s="163"/>
      <c r="R856" s="163"/>
      <c r="S856" s="163"/>
      <c r="T856" s="163"/>
      <c r="U856" s="163"/>
      <c r="V856" s="163"/>
      <c r="W856" s="163"/>
      <c r="X856" s="163"/>
      <c r="Y856" s="330"/>
      <c r="Z856" s="163"/>
      <c r="AA856" s="163"/>
      <c r="AB856" s="163"/>
      <c r="AC856" s="163"/>
      <c r="AD856" s="163"/>
      <c r="AE856" s="163"/>
      <c r="AF856" s="163"/>
      <c r="AG856" s="333"/>
      <c r="AH856" s="283"/>
      <c r="AI856" s="315"/>
      <c r="AJ856" s="282"/>
      <c r="AK856" s="283"/>
      <c r="AL856" s="283"/>
      <c r="AM856" s="283"/>
      <c r="AN856" s="283"/>
      <c r="AO856" s="283"/>
      <c r="AP856" s="283"/>
      <c r="AQ856" s="283"/>
      <c r="AR856" s="283"/>
      <c r="AS856" s="283"/>
      <c r="AT856" s="283"/>
      <c r="AU856" s="283"/>
      <c r="AV856" s="283"/>
      <c r="AW856" s="283"/>
      <c r="AX856" s="340"/>
      <c r="AY856" s="283"/>
      <c r="AZ856" s="283"/>
      <c r="BA856" s="283"/>
      <c r="BB856" s="283"/>
      <c r="BC856" s="283"/>
      <c r="BD856" s="283"/>
      <c r="BE856" s="283"/>
      <c r="BF856" s="283"/>
      <c r="BG856" s="283"/>
      <c r="BH856" s="283"/>
      <c r="BI856" s="283"/>
      <c r="BJ856" s="283"/>
      <c r="BK856" s="281"/>
      <c r="BL856" s="281"/>
      <c r="BM856" s="281"/>
      <c r="BN856" s="283"/>
      <c r="BO856" s="283"/>
      <c r="BP856" s="283"/>
      <c r="BQ856" s="283"/>
      <c r="BR856" s="283"/>
      <c r="BS856" s="283"/>
      <c r="BT856" s="283"/>
      <c r="BU856" s="281"/>
      <c r="BV856" s="282"/>
      <c r="BW856" s="282"/>
      <c r="BX856" s="283"/>
      <c r="BY856" s="282"/>
      <c r="BZ856" s="282"/>
      <c r="CA856" s="282"/>
      <c r="CB856" s="282"/>
      <c r="CC856" s="282"/>
    </row>
    <row r="857">
      <c r="A857" s="283"/>
      <c r="B857" s="335"/>
      <c r="C857" s="283"/>
      <c r="D857" s="283"/>
      <c r="E857" s="283"/>
      <c r="F857" s="336"/>
      <c r="G857" s="337"/>
      <c r="H857" s="283"/>
      <c r="I857" s="338"/>
      <c r="J857" s="339"/>
      <c r="K857" s="283"/>
      <c r="L857" s="283"/>
      <c r="M857" s="333"/>
      <c r="N857" s="283"/>
      <c r="O857" s="163"/>
      <c r="P857" s="163"/>
      <c r="Q857" s="163"/>
      <c r="R857" s="163"/>
      <c r="S857" s="163"/>
      <c r="T857" s="163"/>
      <c r="U857" s="163"/>
      <c r="V857" s="163"/>
      <c r="W857" s="163"/>
      <c r="X857" s="163"/>
      <c r="Y857" s="330"/>
      <c r="Z857" s="163"/>
      <c r="AA857" s="163"/>
      <c r="AB857" s="163"/>
      <c r="AC857" s="163"/>
      <c r="AD857" s="163"/>
      <c r="AE857" s="163"/>
      <c r="AF857" s="163"/>
      <c r="AG857" s="333"/>
      <c r="AH857" s="283"/>
      <c r="AI857" s="315"/>
      <c r="AJ857" s="282"/>
      <c r="AK857" s="283"/>
      <c r="AL857" s="283"/>
      <c r="AM857" s="283"/>
      <c r="AN857" s="283"/>
      <c r="AO857" s="283"/>
      <c r="AP857" s="283"/>
      <c r="AQ857" s="283"/>
      <c r="AR857" s="283"/>
      <c r="AS857" s="283"/>
      <c r="AT857" s="283"/>
      <c r="AU857" s="283"/>
      <c r="AV857" s="283"/>
      <c r="AW857" s="283"/>
      <c r="AX857" s="340"/>
      <c r="AY857" s="283"/>
      <c r="AZ857" s="283"/>
      <c r="BA857" s="283"/>
      <c r="BB857" s="283"/>
      <c r="BC857" s="283"/>
      <c r="BD857" s="283"/>
      <c r="BE857" s="283"/>
      <c r="BF857" s="283"/>
      <c r="BG857" s="283"/>
      <c r="BH857" s="283"/>
      <c r="BI857" s="283"/>
      <c r="BJ857" s="283"/>
      <c r="BK857" s="281"/>
      <c r="BL857" s="281"/>
      <c r="BM857" s="281"/>
      <c r="BN857" s="283"/>
      <c r="BO857" s="283"/>
      <c r="BP857" s="283"/>
      <c r="BQ857" s="283"/>
      <c r="BR857" s="283"/>
      <c r="BS857" s="283"/>
      <c r="BT857" s="283"/>
      <c r="BU857" s="281"/>
      <c r="BV857" s="282"/>
      <c r="BW857" s="282"/>
      <c r="BX857" s="283"/>
      <c r="BY857" s="282"/>
      <c r="BZ857" s="282"/>
      <c r="CA857" s="282"/>
      <c r="CB857" s="282"/>
      <c r="CC857" s="282"/>
    </row>
    <row r="858">
      <c r="A858" s="283"/>
      <c r="B858" s="335"/>
      <c r="C858" s="283"/>
      <c r="D858" s="283"/>
      <c r="E858" s="283"/>
      <c r="F858" s="336"/>
      <c r="G858" s="337"/>
      <c r="H858" s="283"/>
      <c r="I858" s="338"/>
      <c r="J858" s="339"/>
      <c r="K858" s="283"/>
      <c r="L858" s="283"/>
      <c r="M858" s="333"/>
      <c r="N858" s="283"/>
      <c r="O858" s="163"/>
      <c r="P858" s="163"/>
      <c r="Q858" s="163"/>
      <c r="R858" s="163"/>
      <c r="S858" s="163"/>
      <c r="T858" s="163"/>
      <c r="U858" s="163"/>
      <c r="V858" s="163"/>
      <c r="W858" s="163"/>
      <c r="X858" s="163"/>
      <c r="Y858" s="330"/>
      <c r="Z858" s="163"/>
      <c r="AA858" s="163"/>
      <c r="AB858" s="163"/>
      <c r="AC858" s="163"/>
      <c r="AD858" s="163"/>
      <c r="AE858" s="163"/>
      <c r="AF858" s="163"/>
      <c r="AG858" s="333"/>
      <c r="AH858" s="283"/>
      <c r="AI858" s="315"/>
      <c r="AJ858" s="282"/>
      <c r="AK858" s="283"/>
      <c r="AL858" s="283"/>
      <c r="AM858" s="283"/>
      <c r="AN858" s="283"/>
      <c r="AO858" s="283"/>
      <c r="AP858" s="283"/>
      <c r="AQ858" s="283"/>
      <c r="AR858" s="283"/>
      <c r="AS858" s="283"/>
      <c r="AT858" s="283"/>
      <c r="AU858" s="283"/>
      <c r="AV858" s="283"/>
      <c r="AW858" s="283"/>
      <c r="AX858" s="340"/>
      <c r="AY858" s="283"/>
      <c r="AZ858" s="283"/>
      <c r="BA858" s="283"/>
      <c r="BB858" s="283"/>
      <c r="BC858" s="283"/>
      <c r="BD858" s="283"/>
      <c r="BE858" s="283"/>
      <c r="BF858" s="283"/>
      <c r="BG858" s="283"/>
      <c r="BH858" s="283"/>
      <c r="BI858" s="283"/>
      <c r="BJ858" s="283"/>
      <c r="BK858" s="281"/>
      <c r="BL858" s="281"/>
      <c r="BM858" s="281"/>
      <c r="BN858" s="283"/>
      <c r="BO858" s="283"/>
      <c r="BP858" s="283"/>
      <c r="BQ858" s="283"/>
      <c r="BR858" s="283"/>
      <c r="BS858" s="283"/>
      <c r="BT858" s="283"/>
      <c r="BU858" s="281"/>
      <c r="BV858" s="282"/>
      <c r="BW858" s="282"/>
      <c r="BX858" s="283"/>
      <c r="BY858" s="282"/>
      <c r="BZ858" s="282"/>
      <c r="CA858" s="282"/>
      <c r="CB858" s="282"/>
      <c r="CC858" s="282"/>
    </row>
    <row r="859">
      <c r="A859" s="283"/>
      <c r="B859" s="335"/>
      <c r="C859" s="283"/>
      <c r="D859" s="283"/>
      <c r="E859" s="283"/>
      <c r="F859" s="336"/>
      <c r="G859" s="337"/>
      <c r="H859" s="283"/>
      <c r="I859" s="338"/>
      <c r="J859" s="339"/>
      <c r="K859" s="283"/>
      <c r="L859" s="283"/>
      <c r="M859" s="333"/>
      <c r="N859" s="283"/>
      <c r="O859" s="163"/>
      <c r="P859" s="163"/>
      <c r="Q859" s="163"/>
      <c r="R859" s="163"/>
      <c r="S859" s="163"/>
      <c r="T859" s="163"/>
      <c r="U859" s="163"/>
      <c r="V859" s="163"/>
      <c r="W859" s="163"/>
      <c r="X859" s="163"/>
      <c r="Y859" s="330"/>
      <c r="Z859" s="163"/>
      <c r="AA859" s="163"/>
      <c r="AB859" s="163"/>
      <c r="AC859" s="163"/>
      <c r="AD859" s="163"/>
      <c r="AE859" s="163"/>
      <c r="AF859" s="163"/>
      <c r="AG859" s="333"/>
      <c r="AH859" s="283"/>
      <c r="AI859" s="315"/>
      <c r="AJ859" s="282"/>
      <c r="AK859" s="283"/>
      <c r="AL859" s="283"/>
      <c r="AM859" s="283"/>
      <c r="AN859" s="283"/>
      <c r="AO859" s="283"/>
      <c r="AP859" s="283"/>
      <c r="AQ859" s="283"/>
      <c r="AR859" s="283"/>
      <c r="AS859" s="283"/>
      <c r="AT859" s="283"/>
      <c r="AU859" s="283"/>
      <c r="AV859" s="283"/>
      <c r="AW859" s="283"/>
      <c r="AX859" s="340"/>
      <c r="AY859" s="283"/>
      <c r="AZ859" s="283"/>
      <c r="BA859" s="283"/>
      <c r="BB859" s="283"/>
      <c r="BC859" s="283"/>
      <c r="BD859" s="283"/>
      <c r="BE859" s="283"/>
      <c r="BF859" s="283"/>
      <c r="BG859" s="283"/>
      <c r="BH859" s="283"/>
      <c r="BI859" s="283"/>
      <c r="BJ859" s="283"/>
      <c r="BK859" s="281"/>
      <c r="BL859" s="281"/>
      <c r="BM859" s="281"/>
      <c r="BN859" s="283"/>
      <c r="BO859" s="283"/>
      <c r="BP859" s="283"/>
      <c r="BQ859" s="283"/>
      <c r="BR859" s="283"/>
      <c r="BS859" s="283"/>
      <c r="BT859" s="283"/>
      <c r="BU859" s="281"/>
      <c r="BV859" s="282"/>
      <c r="BW859" s="282"/>
      <c r="BX859" s="283"/>
      <c r="BY859" s="282"/>
      <c r="BZ859" s="282"/>
      <c r="CA859" s="282"/>
      <c r="CB859" s="282"/>
      <c r="CC859" s="282"/>
    </row>
    <row r="860">
      <c r="A860" s="283"/>
      <c r="B860" s="335"/>
      <c r="C860" s="283"/>
      <c r="D860" s="283"/>
      <c r="E860" s="283"/>
      <c r="F860" s="336"/>
      <c r="G860" s="337"/>
      <c r="H860" s="283"/>
      <c r="I860" s="338"/>
      <c r="J860" s="339"/>
      <c r="K860" s="283"/>
      <c r="L860" s="283"/>
      <c r="M860" s="333"/>
      <c r="N860" s="283"/>
      <c r="O860" s="163"/>
      <c r="P860" s="163"/>
      <c r="Q860" s="163"/>
      <c r="R860" s="163"/>
      <c r="S860" s="163"/>
      <c r="T860" s="163"/>
      <c r="U860" s="163"/>
      <c r="V860" s="163"/>
      <c r="W860" s="163"/>
      <c r="X860" s="163"/>
      <c r="Y860" s="330"/>
      <c r="Z860" s="163"/>
      <c r="AA860" s="163"/>
      <c r="AB860" s="163"/>
      <c r="AC860" s="163"/>
      <c r="AD860" s="163"/>
      <c r="AE860" s="163"/>
      <c r="AF860" s="163"/>
      <c r="AG860" s="333"/>
      <c r="AH860" s="283"/>
      <c r="AI860" s="315"/>
      <c r="AJ860" s="282"/>
      <c r="AK860" s="283"/>
      <c r="AL860" s="283"/>
      <c r="AM860" s="283"/>
      <c r="AN860" s="283"/>
      <c r="AO860" s="283"/>
      <c r="AP860" s="283"/>
      <c r="AQ860" s="283"/>
      <c r="AR860" s="283"/>
      <c r="AS860" s="283"/>
      <c r="AT860" s="283"/>
      <c r="AU860" s="283"/>
      <c r="AV860" s="283"/>
      <c r="AW860" s="283"/>
      <c r="AX860" s="340"/>
      <c r="AY860" s="283"/>
      <c r="AZ860" s="283"/>
      <c r="BA860" s="283"/>
      <c r="BB860" s="283"/>
      <c r="BC860" s="283"/>
      <c r="BD860" s="283"/>
      <c r="BE860" s="283"/>
      <c r="BF860" s="283"/>
      <c r="BG860" s="283"/>
      <c r="BH860" s="283"/>
      <c r="BI860" s="283"/>
      <c r="BJ860" s="283"/>
      <c r="BK860" s="281"/>
      <c r="BL860" s="281"/>
      <c r="BM860" s="281"/>
      <c r="BN860" s="283"/>
      <c r="BO860" s="283"/>
      <c r="BP860" s="283"/>
      <c r="BQ860" s="283"/>
      <c r="BR860" s="283"/>
      <c r="BS860" s="283"/>
      <c r="BT860" s="283"/>
      <c r="BU860" s="281"/>
      <c r="BV860" s="282"/>
      <c r="BW860" s="282"/>
      <c r="BX860" s="283"/>
      <c r="BY860" s="282"/>
      <c r="BZ860" s="282"/>
      <c r="CA860" s="282"/>
      <c r="CB860" s="282"/>
      <c r="CC860" s="282"/>
    </row>
    <row r="861">
      <c r="A861" s="283"/>
      <c r="B861" s="335"/>
      <c r="C861" s="283"/>
      <c r="D861" s="283"/>
      <c r="E861" s="283"/>
      <c r="F861" s="336"/>
      <c r="G861" s="337"/>
      <c r="H861" s="283"/>
      <c r="I861" s="338"/>
      <c r="J861" s="339"/>
      <c r="K861" s="283"/>
      <c r="L861" s="283"/>
      <c r="M861" s="333"/>
      <c r="N861" s="283"/>
      <c r="O861" s="163"/>
      <c r="P861" s="163"/>
      <c r="Q861" s="163"/>
      <c r="R861" s="163"/>
      <c r="S861" s="163"/>
      <c r="T861" s="163"/>
      <c r="U861" s="163"/>
      <c r="V861" s="163"/>
      <c r="W861" s="163"/>
      <c r="X861" s="163"/>
      <c r="Y861" s="330"/>
      <c r="Z861" s="163"/>
      <c r="AA861" s="163"/>
      <c r="AB861" s="163"/>
      <c r="AC861" s="163"/>
      <c r="AD861" s="163"/>
      <c r="AE861" s="163"/>
      <c r="AF861" s="163"/>
      <c r="AG861" s="333"/>
      <c r="AH861" s="283"/>
      <c r="AI861" s="315"/>
      <c r="AJ861" s="282"/>
      <c r="AK861" s="283"/>
      <c r="AL861" s="283"/>
      <c r="AM861" s="283"/>
      <c r="AN861" s="283"/>
      <c r="AO861" s="283"/>
      <c r="AP861" s="283"/>
      <c r="AQ861" s="283"/>
      <c r="AR861" s="283"/>
      <c r="AS861" s="283"/>
      <c r="AT861" s="283"/>
      <c r="AU861" s="283"/>
      <c r="AV861" s="283"/>
      <c r="AW861" s="283"/>
      <c r="AX861" s="340"/>
      <c r="AY861" s="283"/>
      <c r="AZ861" s="283"/>
      <c r="BA861" s="283"/>
      <c r="BB861" s="283"/>
      <c r="BC861" s="283"/>
      <c r="BD861" s="283"/>
      <c r="BE861" s="283"/>
      <c r="BF861" s="283"/>
      <c r="BG861" s="283"/>
      <c r="BH861" s="283"/>
      <c r="BI861" s="283"/>
      <c r="BJ861" s="283"/>
      <c r="BK861" s="281"/>
      <c r="BL861" s="281"/>
      <c r="BM861" s="281"/>
      <c r="BN861" s="283"/>
      <c r="BO861" s="283"/>
      <c r="BP861" s="283"/>
      <c r="BQ861" s="283"/>
      <c r="BR861" s="283"/>
      <c r="BS861" s="283"/>
      <c r="BT861" s="283"/>
      <c r="BU861" s="281"/>
      <c r="BV861" s="282"/>
      <c r="BW861" s="282"/>
      <c r="BX861" s="283"/>
      <c r="BY861" s="282"/>
      <c r="BZ861" s="282"/>
      <c r="CA861" s="282"/>
      <c r="CB861" s="282"/>
      <c r="CC861" s="282"/>
    </row>
    <row r="862">
      <c r="A862" s="283"/>
      <c r="B862" s="335"/>
      <c r="C862" s="283"/>
      <c r="D862" s="283"/>
      <c r="E862" s="283"/>
      <c r="F862" s="336"/>
      <c r="G862" s="337"/>
      <c r="H862" s="283"/>
      <c r="I862" s="338"/>
      <c r="J862" s="339"/>
      <c r="K862" s="283"/>
      <c r="L862" s="283"/>
      <c r="M862" s="333"/>
      <c r="N862" s="283"/>
      <c r="O862" s="163"/>
      <c r="P862" s="163"/>
      <c r="Q862" s="163"/>
      <c r="R862" s="163"/>
      <c r="S862" s="163"/>
      <c r="T862" s="163"/>
      <c r="U862" s="163"/>
      <c r="V862" s="163"/>
      <c r="W862" s="163"/>
      <c r="X862" s="163"/>
      <c r="Y862" s="330"/>
      <c r="Z862" s="163"/>
      <c r="AA862" s="163"/>
      <c r="AB862" s="163"/>
      <c r="AC862" s="163"/>
      <c r="AD862" s="163"/>
      <c r="AE862" s="163"/>
      <c r="AF862" s="163"/>
      <c r="AG862" s="333"/>
      <c r="AH862" s="283"/>
      <c r="AI862" s="315"/>
      <c r="AJ862" s="282"/>
      <c r="AK862" s="283"/>
      <c r="AL862" s="283"/>
      <c r="AM862" s="283"/>
      <c r="AN862" s="283"/>
      <c r="AO862" s="283"/>
      <c r="AP862" s="283"/>
      <c r="AQ862" s="283"/>
      <c r="AR862" s="283"/>
      <c r="AS862" s="283"/>
      <c r="AT862" s="283"/>
      <c r="AU862" s="283"/>
      <c r="AV862" s="283"/>
      <c r="AW862" s="283"/>
      <c r="AX862" s="340"/>
      <c r="AY862" s="283"/>
      <c r="AZ862" s="283"/>
      <c r="BA862" s="283"/>
      <c r="BB862" s="283"/>
      <c r="BC862" s="283"/>
      <c r="BD862" s="283"/>
      <c r="BE862" s="283"/>
      <c r="BF862" s="283"/>
      <c r="BG862" s="283"/>
      <c r="BH862" s="283"/>
      <c r="BI862" s="283"/>
      <c r="BJ862" s="283"/>
      <c r="BK862" s="281"/>
      <c r="BL862" s="281"/>
      <c r="BM862" s="281"/>
      <c r="BN862" s="283"/>
      <c r="BO862" s="283"/>
      <c r="BP862" s="283"/>
      <c r="BQ862" s="283"/>
      <c r="BR862" s="283"/>
      <c r="BS862" s="283"/>
      <c r="BT862" s="283"/>
      <c r="BU862" s="281"/>
      <c r="BV862" s="282"/>
      <c r="BW862" s="282"/>
      <c r="BX862" s="283"/>
      <c r="BY862" s="282"/>
      <c r="BZ862" s="282"/>
      <c r="CA862" s="282"/>
      <c r="CB862" s="282"/>
      <c r="CC862" s="282"/>
    </row>
    <row r="863">
      <c r="A863" s="283"/>
      <c r="B863" s="335"/>
      <c r="C863" s="283"/>
      <c r="D863" s="283"/>
      <c r="E863" s="283"/>
      <c r="F863" s="336"/>
      <c r="G863" s="337"/>
      <c r="H863" s="283"/>
      <c r="I863" s="338"/>
      <c r="J863" s="339"/>
      <c r="K863" s="283"/>
      <c r="L863" s="283"/>
      <c r="M863" s="333"/>
      <c r="N863" s="283"/>
      <c r="O863" s="163"/>
      <c r="P863" s="163"/>
      <c r="Q863" s="163"/>
      <c r="R863" s="163"/>
      <c r="S863" s="163"/>
      <c r="T863" s="163"/>
      <c r="U863" s="163"/>
      <c r="V863" s="163"/>
      <c r="W863" s="163"/>
      <c r="X863" s="163"/>
      <c r="Y863" s="330"/>
      <c r="Z863" s="163"/>
      <c r="AA863" s="163"/>
      <c r="AB863" s="163"/>
      <c r="AC863" s="163"/>
      <c r="AD863" s="163"/>
      <c r="AE863" s="163"/>
      <c r="AF863" s="163"/>
      <c r="AG863" s="333"/>
      <c r="AH863" s="283"/>
      <c r="AI863" s="315"/>
      <c r="AJ863" s="282"/>
      <c r="AK863" s="283"/>
      <c r="AL863" s="283"/>
      <c r="AM863" s="283"/>
      <c r="AN863" s="283"/>
      <c r="AO863" s="283"/>
      <c r="AP863" s="283"/>
      <c r="AQ863" s="283"/>
      <c r="AR863" s="283"/>
      <c r="AS863" s="283"/>
      <c r="AT863" s="283"/>
      <c r="AU863" s="283"/>
      <c r="AV863" s="283"/>
      <c r="AW863" s="283"/>
      <c r="AX863" s="340"/>
      <c r="AY863" s="283"/>
      <c r="AZ863" s="283"/>
      <c r="BA863" s="283"/>
      <c r="BB863" s="283"/>
      <c r="BC863" s="283"/>
      <c r="BD863" s="283"/>
      <c r="BE863" s="283"/>
      <c r="BF863" s="283"/>
      <c r="BG863" s="283"/>
      <c r="BH863" s="283"/>
      <c r="BI863" s="283"/>
      <c r="BJ863" s="283"/>
      <c r="BK863" s="281"/>
      <c r="BL863" s="281"/>
      <c r="BM863" s="281"/>
      <c r="BN863" s="283"/>
      <c r="BO863" s="283"/>
      <c r="BP863" s="283"/>
      <c r="BQ863" s="283"/>
      <c r="BR863" s="283"/>
      <c r="BS863" s="283"/>
      <c r="BT863" s="283"/>
      <c r="BU863" s="281"/>
      <c r="BV863" s="282"/>
      <c r="BW863" s="282"/>
      <c r="BX863" s="283"/>
      <c r="BY863" s="282"/>
      <c r="BZ863" s="282"/>
      <c r="CA863" s="282"/>
      <c r="CB863" s="282"/>
      <c r="CC863" s="282"/>
    </row>
    <row r="864">
      <c r="A864" s="283"/>
      <c r="B864" s="335"/>
      <c r="C864" s="283"/>
      <c r="D864" s="283"/>
      <c r="E864" s="283"/>
      <c r="F864" s="336"/>
      <c r="G864" s="337"/>
      <c r="H864" s="283"/>
      <c r="I864" s="338"/>
      <c r="J864" s="339"/>
      <c r="K864" s="283"/>
      <c r="L864" s="283"/>
      <c r="M864" s="333"/>
      <c r="N864" s="283"/>
      <c r="O864" s="163"/>
      <c r="P864" s="163"/>
      <c r="Q864" s="163"/>
      <c r="R864" s="163"/>
      <c r="S864" s="163"/>
      <c r="T864" s="163"/>
      <c r="U864" s="163"/>
      <c r="V864" s="163"/>
      <c r="W864" s="163"/>
      <c r="X864" s="163"/>
      <c r="Y864" s="330"/>
      <c r="Z864" s="163"/>
      <c r="AA864" s="163"/>
      <c r="AB864" s="163"/>
      <c r="AC864" s="163"/>
      <c r="AD864" s="163"/>
      <c r="AE864" s="163"/>
      <c r="AF864" s="163"/>
      <c r="AG864" s="333"/>
      <c r="AH864" s="283"/>
      <c r="AI864" s="315"/>
      <c r="AJ864" s="282"/>
      <c r="AK864" s="283"/>
      <c r="AL864" s="283"/>
      <c r="AM864" s="283"/>
      <c r="AN864" s="283"/>
      <c r="AO864" s="283"/>
      <c r="AP864" s="283"/>
      <c r="AQ864" s="283"/>
      <c r="AR864" s="283"/>
      <c r="AS864" s="283"/>
      <c r="AT864" s="283"/>
      <c r="AU864" s="283"/>
      <c r="AV864" s="283"/>
      <c r="AW864" s="283"/>
      <c r="AX864" s="340"/>
      <c r="AY864" s="283"/>
      <c r="AZ864" s="283"/>
      <c r="BA864" s="283"/>
      <c r="BB864" s="283"/>
      <c r="BC864" s="283"/>
      <c r="BD864" s="283"/>
      <c r="BE864" s="283"/>
      <c r="BF864" s="283"/>
      <c r="BG864" s="283"/>
      <c r="BH864" s="283"/>
      <c r="BI864" s="283"/>
      <c r="BJ864" s="283"/>
      <c r="BK864" s="281"/>
      <c r="BL864" s="281"/>
      <c r="BM864" s="281"/>
      <c r="BN864" s="283"/>
      <c r="BO864" s="283"/>
      <c r="BP864" s="283"/>
      <c r="BQ864" s="283"/>
      <c r="BR864" s="283"/>
      <c r="BS864" s="283"/>
      <c r="BT864" s="283"/>
      <c r="BU864" s="281"/>
      <c r="BV864" s="282"/>
      <c r="BW864" s="282"/>
      <c r="BX864" s="283"/>
      <c r="BY864" s="282"/>
      <c r="BZ864" s="282"/>
      <c r="CA864" s="282"/>
      <c r="CB864" s="282"/>
      <c r="CC864" s="282"/>
    </row>
    <row r="865">
      <c r="A865" s="283"/>
      <c r="B865" s="335"/>
      <c r="C865" s="283"/>
      <c r="D865" s="283"/>
      <c r="E865" s="283"/>
      <c r="F865" s="336"/>
      <c r="G865" s="337"/>
      <c r="H865" s="283"/>
      <c r="I865" s="338"/>
      <c r="J865" s="339"/>
      <c r="K865" s="283"/>
      <c r="L865" s="283"/>
      <c r="M865" s="333"/>
      <c r="N865" s="283"/>
      <c r="O865" s="163"/>
      <c r="P865" s="163"/>
      <c r="Q865" s="163"/>
      <c r="R865" s="163"/>
      <c r="S865" s="163"/>
      <c r="T865" s="163"/>
      <c r="U865" s="163"/>
      <c r="V865" s="163"/>
      <c r="W865" s="163"/>
      <c r="X865" s="163"/>
      <c r="Y865" s="330"/>
      <c r="Z865" s="163"/>
      <c r="AA865" s="163"/>
      <c r="AB865" s="163"/>
      <c r="AC865" s="163"/>
      <c r="AD865" s="163"/>
      <c r="AE865" s="163"/>
      <c r="AF865" s="163"/>
      <c r="AG865" s="333"/>
      <c r="AH865" s="283"/>
      <c r="AI865" s="315"/>
      <c r="AJ865" s="282"/>
      <c r="AK865" s="283"/>
      <c r="AL865" s="283"/>
      <c r="AM865" s="283"/>
      <c r="AN865" s="283"/>
      <c r="AO865" s="283"/>
      <c r="AP865" s="283"/>
      <c r="AQ865" s="283"/>
      <c r="AR865" s="283"/>
      <c r="AS865" s="283"/>
      <c r="AT865" s="283"/>
      <c r="AU865" s="283"/>
      <c r="AV865" s="283"/>
      <c r="AW865" s="283"/>
      <c r="AX865" s="340"/>
      <c r="AY865" s="283"/>
      <c r="AZ865" s="283"/>
      <c r="BA865" s="283"/>
      <c r="BB865" s="283"/>
      <c r="BC865" s="283"/>
      <c r="BD865" s="283"/>
      <c r="BE865" s="283"/>
      <c r="BF865" s="283"/>
      <c r="BG865" s="283"/>
      <c r="BH865" s="283"/>
      <c r="BI865" s="283"/>
      <c r="BJ865" s="283"/>
      <c r="BK865" s="281"/>
      <c r="BL865" s="281"/>
      <c r="BM865" s="281"/>
      <c r="BN865" s="283"/>
      <c r="BO865" s="283"/>
      <c r="BP865" s="283"/>
      <c r="BQ865" s="283"/>
      <c r="BR865" s="283"/>
      <c r="BS865" s="283"/>
      <c r="BT865" s="283"/>
      <c r="BU865" s="281"/>
      <c r="BV865" s="282"/>
      <c r="BW865" s="282"/>
      <c r="BX865" s="283"/>
      <c r="BY865" s="282"/>
      <c r="BZ865" s="282"/>
      <c r="CA865" s="282"/>
      <c r="CB865" s="282"/>
      <c r="CC865" s="282"/>
    </row>
    <row r="866">
      <c r="A866" s="283"/>
      <c r="B866" s="335"/>
      <c r="C866" s="283"/>
      <c r="D866" s="283"/>
      <c r="E866" s="283"/>
      <c r="F866" s="336"/>
      <c r="G866" s="337"/>
      <c r="H866" s="283"/>
      <c r="I866" s="338"/>
      <c r="J866" s="339"/>
      <c r="K866" s="283"/>
      <c r="L866" s="283"/>
      <c r="M866" s="333"/>
      <c r="N866" s="283"/>
      <c r="O866" s="163"/>
      <c r="P866" s="163"/>
      <c r="Q866" s="163"/>
      <c r="R866" s="163"/>
      <c r="S866" s="163"/>
      <c r="T866" s="163"/>
      <c r="U866" s="163"/>
      <c r="V866" s="163"/>
      <c r="W866" s="163"/>
      <c r="X866" s="163"/>
      <c r="Y866" s="330"/>
      <c r="Z866" s="163"/>
      <c r="AA866" s="163"/>
      <c r="AB866" s="163"/>
      <c r="AC866" s="163"/>
      <c r="AD866" s="163"/>
      <c r="AE866" s="163"/>
      <c r="AF866" s="163"/>
      <c r="AG866" s="333"/>
      <c r="AH866" s="283"/>
      <c r="AI866" s="315"/>
      <c r="AJ866" s="282"/>
      <c r="AK866" s="283"/>
      <c r="AL866" s="283"/>
      <c r="AM866" s="283"/>
      <c r="AN866" s="283"/>
      <c r="AO866" s="283"/>
      <c r="AP866" s="283"/>
      <c r="AQ866" s="283"/>
      <c r="AR866" s="283"/>
      <c r="AS866" s="283"/>
      <c r="AT866" s="283"/>
      <c r="AU866" s="283"/>
      <c r="AV866" s="283"/>
      <c r="AW866" s="283"/>
      <c r="AX866" s="340"/>
      <c r="AY866" s="283"/>
      <c r="AZ866" s="283"/>
      <c r="BA866" s="283"/>
      <c r="BB866" s="283"/>
      <c r="BC866" s="283"/>
      <c r="BD866" s="283"/>
      <c r="BE866" s="283"/>
      <c r="BF866" s="283"/>
      <c r="BG866" s="283"/>
      <c r="BH866" s="283"/>
      <c r="BI866" s="283"/>
      <c r="BJ866" s="283"/>
      <c r="BK866" s="281"/>
      <c r="BL866" s="281"/>
      <c r="BM866" s="281"/>
      <c r="BN866" s="283"/>
      <c r="BO866" s="283"/>
      <c r="BP866" s="283"/>
      <c r="BQ866" s="283"/>
      <c r="BR866" s="283"/>
      <c r="BS866" s="283"/>
      <c r="BT866" s="283"/>
      <c r="BU866" s="281"/>
      <c r="BV866" s="282"/>
      <c r="BW866" s="282"/>
      <c r="BX866" s="283"/>
      <c r="BY866" s="282"/>
      <c r="BZ866" s="282"/>
      <c r="CA866" s="282"/>
      <c r="CB866" s="282"/>
      <c r="CC866" s="282"/>
    </row>
    <row r="867">
      <c r="A867" s="283"/>
      <c r="B867" s="335"/>
      <c r="C867" s="283"/>
      <c r="D867" s="283"/>
      <c r="E867" s="283"/>
      <c r="F867" s="336"/>
      <c r="G867" s="337"/>
      <c r="H867" s="283"/>
      <c r="I867" s="338"/>
      <c r="J867" s="339"/>
      <c r="K867" s="283"/>
      <c r="L867" s="283"/>
      <c r="M867" s="333"/>
      <c r="N867" s="283"/>
      <c r="O867" s="163"/>
      <c r="P867" s="163"/>
      <c r="Q867" s="163"/>
      <c r="R867" s="163"/>
      <c r="S867" s="163"/>
      <c r="T867" s="163"/>
      <c r="U867" s="163"/>
      <c r="V867" s="163"/>
      <c r="W867" s="163"/>
      <c r="X867" s="163"/>
      <c r="Y867" s="330"/>
      <c r="Z867" s="163"/>
      <c r="AA867" s="163"/>
      <c r="AB867" s="163"/>
      <c r="AC867" s="163"/>
      <c r="AD867" s="163"/>
      <c r="AE867" s="163"/>
      <c r="AF867" s="163"/>
      <c r="AG867" s="333"/>
      <c r="AH867" s="283"/>
      <c r="AI867" s="315"/>
      <c r="AJ867" s="282"/>
      <c r="AK867" s="283"/>
      <c r="AL867" s="283"/>
      <c r="AM867" s="283"/>
      <c r="AN867" s="283"/>
      <c r="AO867" s="283"/>
      <c r="AP867" s="283"/>
      <c r="AQ867" s="283"/>
      <c r="AR867" s="283"/>
      <c r="AS867" s="283"/>
      <c r="AT867" s="283"/>
      <c r="AU867" s="283"/>
      <c r="AV867" s="283"/>
      <c r="AW867" s="283"/>
      <c r="AX867" s="340"/>
      <c r="AY867" s="283"/>
      <c r="AZ867" s="283"/>
      <c r="BA867" s="283"/>
      <c r="BB867" s="283"/>
      <c r="BC867" s="283"/>
      <c r="BD867" s="283"/>
      <c r="BE867" s="283"/>
      <c r="BF867" s="283"/>
      <c r="BG867" s="283"/>
      <c r="BH867" s="283"/>
      <c r="BI867" s="283"/>
      <c r="BJ867" s="283"/>
      <c r="BK867" s="281"/>
      <c r="BL867" s="281"/>
      <c r="BM867" s="281"/>
      <c r="BN867" s="283"/>
      <c r="BO867" s="283"/>
      <c r="BP867" s="283"/>
      <c r="BQ867" s="283"/>
      <c r="BR867" s="283"/>
      <c r="BS867" s="283"/>
      <c r="BT867" s="283"/>
      <c r="BU867" s="281"/>
      <c r="BV867" s="282"/>
      <c r="BW867" s="282"/>
      <c r="BX867" s="283"/>
      <c r="BY867" s="282"/>
      <c r="BZ867" s="282"/>
      <c r="CA867" s="282"/>
      <c r="CB867" s="282"/>
      <c r="CC867" s="282"/>
    </row>
    <row r="868">
      <c r="A868" s="283"/>
      <c r="B868" s="335"/>
      <c r="C868" s="283"/>
      <c r="D868" s="283"/>
      <c r="E868" s="283"/>
      <c r="F868" s="336"/>
      <c r="G868" s="337"/>
      <c r="H868" s="283"/>
      <c r="I868" s="338"/>
      <c r="J868" s="339"/>
      <c r="K868" s="283"/>
      <c r="L868" s="283"/>
      <c r="M868" s="333"/>
      <c r="N868" s="283"/>
      <c r="O868" s="163"/>
      <c r="P868" s="163"/>
      <c r="Q868" s="163"/>
      <c r="R868" s="163"/>
      <c r="S868" s="163"/>
      <c r="T868" s="163"/>
      <c r="U868" s="163"/>
      <c r="V868" s="163"/>
      <c r="W868" s="163"/>
      <c r="X868" s="163"/>
      <c r="Y868" s="330"/>
      <c r="Z868" s="163"/>
      <c r="AA868" s="163"/>
      <c r="AB868" s="163"/>
      <c r="AC868" s="163"/>
      <c r="AD868" s="163"/>
      <c r="AE868" s="163"/>
      <c r="AF868" s="163"/>
      <c r="AG868" s="333"/>
      <c r="AH868" s="283"/>
      <c r="AI868" s="315"/>
      <c r="AJ868" s="282"/>
      <c r="AK868" s="283"/>
      <c r="AL868" s="283"/>
      <c r="AM868" s="283"/>
      <c r="AN868" s="283"/>
      <c r="AO868" s="283"/>
      <c r="AP868" s="283"/>
      <c r="AQ868" s="283"/>
      <c r="AR868" s="283"/>
      <c r="AS868" s="283"/>
      <c r="AT868" s="283"/>
      <c r="AU868" s="283"/>
      <c r="AV868" s="283"/>
      <c r="AW868" s="283"/>
      <c r="AX868" s="340"/>
      <c r="AY868" s="283"/>
      <c r="AZ868" s="283"/>
      <c r="BA868" s="283"/>
      <c r="BB868" s="283"/>
      <c r="BC868" s="283"/>
      <c r="BD868" s="283"/>
      <c r="BE868" s="283"/>
      <c r="BF868" s="283"/>
      <c r="BG868" s="283"/>
      <c r="BH868" s="283"/>
      <c r="BI868" s="283"/>
      <c r="BJ868" s="283"/>
      <c r="BK868" s="281"/>
      <c r="BL868" s="281"/>
      <c r="BM868" s="281"/>
      <c r="BN868" s="283"/>
      <c r="BO868" s="283"/>
      <c r="BP868" s="283"/>
      <c r="BQ868" s="283"/>
      <c r="BR868" s="283"/>
      <c r="BS868" s="283"/>
      <c r="BT868" s="283"/>
      <c r="BU868" s="281"/>
      <c r="BV868" s="282"/>
      <c r="BW868" s="282"/>
      <c r="BX868" s="283"/>
      <c r="BY868" s="282"/>
      <c r="BZ868" s="282"/>
      <c r="CA868" s="282"/>
      <c r="CB868" s="282"/>
      <c r="CC868" s="282"/>
    </row>
    <row r="869">
      <c r="A869" s="283"/>
      <c r="B869" s="335"/>
      <c r="C869" s="283"/>
      <c r="D869" s="283"/>
      <c r="E869" s="283"/>
      <c r="F869" s="336"/>
      <c r="G869" s="337"/>
      <c r="H869" s="283"/>
      <c r="I869" s="338"/>
      <c r="J869" s="339"/>
      <c r="K869" s="283"/>
      <c r="L869" s="283"/>
      <c r="M869" s="333"/>
      <c r="N869" s="283"/>
      <c r="O869" s="163"/>
      <c r="P869" s="163"/>
      <c r="Q869" s="163"/>
      <c r="R869" s="163"/>
      <c r="S869" s="163"/>
      <c r="T869" s="163"/>
      <c r="U869" s="163"/>
      <c r="V869" s="163"/>
      <c r="W869" s="163"/>
      <c r="X869" s="163"/>
      <c r="Y869" s="330"/>
      <c r="Z869" s="163"/>
      <c r="AA869" s="163"/>
      <c r="AB869" s="163"/>
      <c r="AC869" s="163"/>
      <c r="AD869" s="163"/>
      <c r="AE869" s="163"/>
      <c r="AF869" s="163"/>
      <c r="AG869" s="333"/>
      <c r="AH869" s="283"/>
      <c r="AI869" s="315"/>
      <c r="AJ869" s="282"/>
      <c r="AK869" s="283"/>
      <c r="AL869" s="283"/>
      <c r="AM869" s="283"/>
      <c r="AN869" s="283"/>
      <c r="AO869" s="283"/>
      <c r="AP869" s="283"/>
      <c r="AQ869" s="283"/>
      <c r="AR869" s="283"/>
      <c r="AS869" s="283"/>
      <c r="AT869" s="283"/>
      <c r="AU869" s="283"/>
      <c r="AV869" s="283"/>
      <c r="AW869" s="283"/>
      <c r="AX869" s="340"/>
      <c r="AY869" s="283"/>
      <c r="AZ869" s="283"/>
      <c r="BA869" s="283"/>
      <c r="BB869" s="283"/>
      <c r="BC869" s="283"/>
      <c r="BD869" s="283"/>
      <c r="BE869" s="283"/>
      <c r="BF869" s="283"/>
      <c r="BG869" s="283"/>
      <c r="BH869" s="283"/>
      <c r="BI869" s="283"/>
      <c r="BJ869" s="283"/>
      <c r="BK869" s="281"/>
      <c r="BL869" s="281"/>
      <c r="BM869" s="281"/>
      <c r="BN869" s="283"/>
      <c r="BO869" s="283"/>
      <c r="BP869" s="283"/>
      <c r="BQ869" s="283"/>
      <c r="BR869" s="283"/>
      <c r="BS869" s="283"/>
      <c r="BT869" s="283"/>
      <c r="BU869" s="281"/>
      <c r="BV869" s="282"/>
      <c r="BW869" s="282"/>
      <c r="BX869" s="283"/>
      <c r="BY869" s="282"/>
      <c r="BZ869" s="282"/>
      <c r="CA869" s="282"/>
      <c r="CB869" s="282"/>
      <c r="CC869" s="282"/>
    </row>
    <row r="870">
      <c r="A870" s="283"/>
      <c r="B870" s="335"/>
      <c r="C870" s="283"/>
      <c r="D870" s="283"/>
      <c r="E870" s="283"/>
      <c r="F870" s="336"/>
      <c r="G870" s="337"/>
      <c r="H870" s="283"/>
      <c r="I870" s="338"/>
      <c r="J870" s="339"/>
      <c r="K870" s="283"/>
      <c r="L870" s="283"/>
      <c r="M870" s="333"/>
      <c r="N870" s="283"/>
      <c r="O870" s="163"/>
      <c r="P870" s="163"/>
      <c r="Q870" s="163"/>
      <c r="R870" s="163"/>
      <c r="S870" s="163"/>
      <c r="T870" s="163"/>
      <c r="U870" s="163"/>
      <c r="V870" s="163"/>
      <c r="W870" s="163"/>
      <c r="X870" s="163"/>
      <c r="Y870" s="330"/>
      <c r="Z870" s="163"/>
      <c r="AA870" s="163"/>
      <c r="AB870" s="163"/>
      <c r="AC870" s="163"/>
      <c r="AD870" s="163"/>
      <c r="AE870" s="163"/>
      <c r="AF870" s="163"/>
      <c r="AG870" s="333"/>
      <c r="AH870" s="283"/>
      <c r="AI870" s="315"/>
      <c r="AJ870" s="282"/>
      <c r="AK870" s="283"/>
      <c r="AL870" s="283"/>
      <c r="AM870" s="283"/>
      <c r="AN870" s="283"/>
      <c r="AO870" s="283"/>
      <c r="AP870" s="283"/>
      <c r="AQ870" s="283"/>
      <c r="AR870" s="283"/>
      <c r="AS870" s="283"/>
      <c r="AT870" s="283"/>
      <c r="AU870" s="283"/>
      <c r="AV870" s="283"/>
      <c r="AW870" s="283"/>
      <c r="AX870" s="340"/>
      <c r="AY870" s="283"/>
      <c r="AZ870" s="283"/>
      <c r="BA870" s="283"/>
      <c r="BB870" s="283"/>
      <c r="BC870" s="283"/>
      <c r="BD870" s="283"/>
      <c r="BE870" s="283"/>
      <c r="BF870" s="283"/>
      <c r="BG870" s="283"/>
      <c r="BH870" s="283"/>
      <c r="BI870" s="283"/>
      <c r="BJ870" s="283"/>
      <c r="BK870" s="281"/>
      <c r="BL870" s="281"/>
      <c r="BM870" s="281"/>
      <c r="BN870" s="283"/>
      <c r="BO870" s="283"/>
      <c r="BP870" s="283"/>
      <c r="BQ870" s="283"/>
      <c r="BR870" s="283"/>
      <c r="BS870" s="283"/>
      <c r="BT870" s="283"/>
      <c r="BU870" s="281"/>
      <c r="BV870" s="282"/>
      <c r="BW870" s="282"/>
      <c r="BX870" s="283"/>
      <c r="BY870" s="282"/>
      <c r="BZ870" s="282"/>
      <c r="CA870" s="282"/>
      <c r="CB870" s="282"/>
      <c r="CC870" s="282"/>
    </row>
    <row r="871">
      <c r="A871" s="283"/>
      <c r="B871" s="335"/>
      <c r="C871" s="283"/>
      <c r="D871" s="283"/>
      <c r="E871" s="283"/>
      <c r="F871" s="336"/>
      <c r="G871" s="337"/>
      <c r="H871" s="283"/>
      <c r="I871" s="338"/>
      <c r="J871" s="339"/>
      <c r="K871" s="283"/>
      <c r="L871" s="283"/>
      <c r="M871" s="333"/>
      <c r="N871" s="283"/>
      <c r="O871" s="163"/>
      <c r="P871" s="163"/>
      <c r="Q871" s="163"/>
      <c r="R871" s="163"/>
      <c r="S871" s="163"/>
      <c r="T871" s="163"/>
      <c r="U871" s="163"/>
      <c r="V871" s="163"/>
      <c r="W871" s="163"/>
      <c r="X871" s="163"/>
      <c r="Y871" s="330"/>
      <c r="Z871" s="163"/>
      <c r="AA871" s="163"/>
      <c r="AB871" s="163"/>
      <c r="AC871" s="163"/>
      <c r="AD871" s="163"/>
      <c r="AE871" s="163"/>
      <c r="AF871" s="163"/>
      <c r="AG871" s="333"/>
      <c r="AH871" s="283"/>
      <c r="AI871" s="315"/>
      <c r="AJ871" s="282"/>
      <c r="AK871" s="283"/>
      <c r="AL871" s="283"/>
      <c r="AM871" s="283"/>
      <c r="AN871" s="283"/>
      <c r="AO871" s="283"/>
      <c r="AP871" s="283"/>
      <c r="AQ871" s="283"/>
      <c r="AR871" s="283"/>
      <c r="AS871" s="283"/>
      <c r="AT871" s="283"/>
      <c r="AU871" s="283"/>
      <c r="AV871" s="283"/>
      <c r="AW871" s="283"/>
      <c r="AX871" s="340"/>
      <c r="AY871" s="283"/>
      <c r="AZ871" s="283"/>
      <c r="BA871" s="283"/>
      <c r="BB871" s="283"/>
      <c r="BC871" s="283"/>
      <c r="BD871" s="283"/>
      <c r="BE871" s="283"/>
      <c r="BF871" s="283"/>
      <c r="BG871" s="283"/>
      <c r="BH871" s="283"/>
      <c r="BI871" s="283"/>
      <c r="BJ871" s="283"/>
      <c r="BK871" s="281"/>
      <c r="BL871" s="281"/>
      <c r="BM871" s="281"/>
      <c r="BN871" s="283"/>
      <c r="BO871" s="283"/>
      <c r="BP871" s="283"/>
      <c r="BQ871" s="283"/>
      <c r="BR871" s="283"/>
      <c r="BS871" s="283"/>
      <c r="BT871" s="283"/>
      <c r="BU871" s="281"/>
      <c r="BV871" s="282"/>
      <c r="BW871" s="282"/>
      <c r="BX871" s="283"/>
      <c r="BY871" s="282"/>
      <c r="BZ871" s="282"/>
      <c r="CA871" s="282"/>
      <c r="CB871" s="282"/>
      <c r="CC871" s="282"/>
    </row>
    <row r="872">
      <c r="A872" s="283"/>
      <c r="B872" s="335"/>
      <c r="C872" s="283"/>
      <c r="D872" s="283"/>
      <c r="E872" s="283"/>
      <c r="F872" s="336"/>
      <c r="G872" s="337"/>
      <c r="H872" s="283"/>
      <c r="I872" s="338"/>
      <c r="J872" s="339"/>
      <c r="K872" s="283"/>
      <c r="L872" s="283"/>
      <c r="M872" s="333"/>
      <c r="N872" s="283"/>
      <c r="O872" s="163"/>
      <c r="P872" s="163"/>
      <c r="Q872" s="163"/>
      <c r="R872" s="163"/>
      <c r="S872" s="163"/>
      <c r="T872" s="163"/>
      <c r="U872" s="163"/>
      <c r="V872" s="163"/>
      <c r="W872" s="163"/>
      <c r="X872" s="163"/>
      <c r="Y872" s="330"/>
      <c r="Z872" s="163"/>
      <c r="AA872" s="163"/>
      <c r="AB872" s="163"/>
      <c r="AC872" s="163"/>
      <c r="AD872" s="163"/>
      <c r="AE872" s="163"/>
      <c r="AF872" s="163"/>
      <c r="AG872" s="333"/>
      <c r="AH872" s="283"/>
      <c r="AI872" s="315"/>
      <c r="AJ872" s="282"/>
      <c r="AK872" s="283"/>
      <c r="AL872" s="283"/>
      <c r="AM872" s="283"/>
      <c r="AN872" s="283"/>
      <c r="AO872" s="283"/>
      <c r="AP872" s="283"/>
      <c r="AQ872" s="283"/>
      <c r="AR872" s="283"/>
      <c r="AS872" s="283"/>
      <c r="AT872" s="283"/>
      <c r="AU872" s="283"/>
      <c r="AV872" s="283"/>
      <c r="AW872" s="283"/>
      <c r="AX872" s="340"/>
      <c r="AY872" s="283"/>
      <c r="AZ872" s="283"/>
      <c r="BA872" s="283"/>
      <c r="BB872" s="283"/>
      <c r="BC872" s="283"/>
      <c r="BD872" s="283"/>
      <c r="BE872" s="283"/>
      <c r="BF872" s="283"/>
      <c r="BG872" s="283"/>
      <c r="BH872" s="283"/>
      <c r="BI872" s="283"/>
      <c r="BJ872" s="283"/>
      <c r="BK872" s="281"/>
      <c r="BL872" s="281"/>
      <c r="BM872" s="281"/>
      <c r="BN872" s="283"/>
      <c r="BO872" s="283"/>
      <c r="BP872" s="283"/>
      <c r="BQ872" s="283"/>
      <c r="BR872" s="283"/>
      <c r="BS872" s="283"/>
      <c r="BT872" s="283"/>
      <c r="BU872" s="281"/>
      <c r="BV872" s="282"/>
      <c r="BW872" s="282"/>
      <c r="BX872" s="283"/>
      <c r="BY872" s="282"/>
      <c r="BZ872" s="282"/>
      <c r="CA872" s="282"/>
      <c r="CB872" s="282"/>
      <c r="CC872" s="282"/>
    </row>
    <row r="873">
      <c r="A873" s="283"/>
      <c r="B873" s="335"/>
      <c r="C873" s="283"/>
      <c r="D873" s="283"/>
      <c r="E873" s="283"/>
      <c r="F873" s="336"/>
      <c r="G873" s="337"/>
      <c r="H873" s="283"/>
      <c r="I873" s="338"/>
      <c r="J873" s="339"/>
      <c r="K873" s="283"/>
      <c r="L873" s="283"/>
      <c r="M873" s="333"/>
      <c r="N873" s="283"/>
      <c r="O873" s="163"/>
      <c r="P873" s="163"/>
      <c r="Q873" s="163"/>
      <c r="R873" s="163"/>
      <c r="S873" s="163"/>
      <c r="T873" s="163"/>
      <c r="U873" s="163"/>
      <c r="V873" s="163"/>
      <c r="W873" s="163"/>
      <c r="X873" s="163"/>
      <c r="Y873" s="330"/>
      <c r="Z873" s="163"/>
      <c r="AA873" s="163"/>
      <c r="AB873" s="163"/>
      <c r="AC873" s="163"/>
      <c r="AD873" s="163"/>
      <c r="AE873" s="163"/>
      <c r="AF873" s="163"/>
      <c r="AG873" s="333"/>
      <c r="AH873" s="283"/>
      <c r="AI873" s="315"/>
      <c r="AJ873" s="282"/>
      <c r="AK873" s="283"/>
      <c r="AL873" s="283"/>
      <c r="AM873" s="283"/>
      <c r="AN873" s="283"/>
      <c r="AO873" s="283"/>
      <c r="AP873" s="283"/>
      <c r="AQ873" s="283"/>
      <c r="AR873" s="283"/>
      <c r="AS873" s="283"/>
      <c r="AT873" s="283"/>
      <c r="AU873" s="283"/>
      <c r="AV873" s="283"/>
      <c r="AW873" s="283"/>
      <c r="AX873" s="340"/>
      <c r="AY873" s="283"/>
      <c r="AZ873" s="283"/>
      <c r="BA873" s="283"/>
      <c r="BB873" s="283"/>
      <c r="BC873" s="283"/>
      <c r="BD873" s="283"/>
      <c r="BE873" s="283"/>
      <c r="BF873" s="283"/>
      <c r="BG873" s="283"/>
      <c r="BH873" s="283"/>
      <c r="BI873" s="283"/>
      <c r="BJ873" s="283"/>
      <c r="BK873" s="281"/>
      <c r="BL873" s="281"/>
      <c r="BM873" s="281"/>
      <c r="BN873" s="283"/>
      <c r="BO873" s="283"/>
      <c r="BP873" s="283"/>
      <c r="BQ873" s="283"/>
      <c r="BR873" s="283"/>
      <c r="BS873" s="283"/>
      <c r="BT873" s="283"/>
      <c r="BU873" s="281"/>
      <c r="BV873" s="282"/>
      <c r="BW873" s="282"/>
      <c r="BX873" s="283"/>
      <c r="BY873" s="282"/>
      <c r="BZ873" s="282"/>
      <c r="CA873" s="282"/>
      <c r="CB873" s="282"/>
      <c r="CC873" s="282"/>
    </row>
    <row r="874">
      <c r="A874" s="283"/>
      <c r="B874" s="335"/>
      <c r="C874" s="283"/>
      <c r="D874" s="283"/>
      <c r="E874" s="283"/>
      <c r="F874" s="336"/>
      <c r="G874" s="337"/>
      <c r="H874" s="283"/>
      <c r="I874" s="338"/>
      <c r="J874" s="339"/>
      <c r="K874" s="283"/>
      <c r="L874" s="283"/>
      <c r="M874" s="333"/>
      <c r="N874" s="283"/>
      <c r="O874" s="163"/>
      <c r="P874" s="163"/>
      <c r="Q874" s="163"/>
      <c r="R874" s="163"/>
      <c r="S874" s="163"/>
      <c r="T874" s="163"/>
      <c r="U874" s="163"/>
      <c r="V874" s="163"/>
      <c r="W874" s="163"/>
      <c r="X874" s="163"/>
      <c r="Y874" s="330"/>
      <c r="Z874" s="163"/>
      <c r="AA874" s="163"/>
      <c r="AB874" s="163"/>
      <c r="AC874" s="163"/>
      <c r="AD874" s="163"/>
      <c r="AE874" s="163"/>
      <c r="AF874" s="163"/>
      <c r="AG874" s="333"/>
      <c r="AH874" s="283"/>
      <c r="AI874" s="315"/>
      <c r="AJ874" s="282"/>
      <c r="AK874" s="283"/>
      <c r="AL874" s="283"/>
      <c r="AM874" s="283"/>
      <c r="AN874" s="283"/>
      <c r="AO874" s="283"/>
      <c r="AP874" s="283"/>
      <c r="AQ874" s="283"/>
      <c r="AR874" s="283"/>
      <c r="AS874" s="283"/>
      <c r="AT874" s="283"/>
      <c r="AU874" s="283"/>
      <c r="AV874" s="283"/>
      <c r="AW874" s="283"/>
      <c r="AX874" s="340"/>
      <c r="AY874" s="283"/>
      <c r="AZ874" s="283"/>
      <c r="BA874" s="283"/>
      <c r="BB874" s="283"/>
      <c r="BC874" s="283"/>
      <c r="BD874" s="283"/>
      <c r="BE874" s="283"/>
      <c r="BF874" s="283"/>
      <c r="BG874" s="283"/>
      <c r="BH874" s="283"/>
      <c r="BI874" s="283"/>
      <c r="BJ874" s="283"/>
      <c r="BK874" s="281"/>
      <c r="BL874" s="281"/>
      <c r="BM874" s="281"/>
      <c r="BN874" s="283"/>
      <c r="BO874" s="283"/>
      <c r="BP874" s="283"/>
      <c r="BQ874" s="283"/>
      <c r="BR874" s="283"/>
      <c r="BS874" s="283"/>
      <c r="BT874" s="283"/>
      <c r="BU874" s="281"/>
      <c r="BV874" s="282"/>
      <c r="BW874" s="282"/>
      <c r="BX874" s="283"/>
      <c r="BY874" s="282"/>
      <c r="BZ874" s="282"/>
      <c r="CA874" s="282"/>
      <c r="CB874" s="282"/>
      <c r="CC874" s="282"/>
    </row>
    <row r="875">
      <c r="A875" s="283"/>
      <c r="B875" s="335"/>
      <c r="C875" s="283"/>
      <c r="D875" s="283"/>
      <c r="E875" s="283"/>
      <c r="F875" s="336"/>
      <c r="G875" s="337"/>
      <c r="H875" s="283"/>
      <c r="I875" s="338"/>
      <c r="J875" s="339"/>
      <c r="K875" s="283"/>
      <c r="L875" s="283"/>
      <c r="M875" s="333"/>
      <c r="N875" s="283"/>
      <c r="O875" s="163"/>
      <c r="P875" s="163"/>
      <c r="Q875" s="163"/>
      <c r="R875" s="163"/>
      <c r="S875" s="163"/>
      <c r="T875" s="163"/>
      <c r="U875" s="163"/>
      <c r="V875" s="163"/>
      <c r="W875" s="163"/>
      <c r="X875" s="163"/>
      <c r="Y875" s="330"/>
      <c r="Z875" s="163"/>
      <c r="AA875" s="163"/>
      <c r="AB875" s="163"/>
      <c r="AC875" s="163"/>
      <c r="AD875" s="163"/>
      <c r="AE875" s="163"/>
      <c r="AF875" s="163"/>
      <c r="AG875" s="333"/>
      <c r="AH875" s="283"/>
      <c r="AI875" s="315"/>
      <c r="AJ875" s="282"/>
      <c r="AK875" s="283"/>
      <c r="AL875" s="283"/>
      <c r="AM875" s="283"/>
      <c r="AN875" s="283"/>
      <c r="AO875" s="283"/>
      <c r="AP875" s="283"/>
      <c r="AQ875" s="283"/>
      <c r="AR875" s="283"/>
      <c r="AS875" s="283"/>
      <c r="AT875" s="283"/>
      <c r="AU875" s="283"/>
      <c r="AV875" s="283"/>
      <c r="AW875" s="283"/>
      <c r="AX875" s="340"/>
      <c r="AY875" s="283"/>
      <c r="AZ875" s="283"/>
      <c r="BA875" s="283"/>
      <c r="BB875" s="283"/>
      <c r="BC875" s="283"/>
      <c r="BD875" s="283"/>
      <c r="BE875" s="283"/>
      <c r="BF875" s="283"/>
      <c r="BG875" s="283"/>
      <c r="BH875" s="283"/>
      <c r="BI875" s="283"/>
      <c r="BJ875" s="283"/>
      <c r="BK875" s="281"/>
      <c r="BL875" s="281"/>
      <c r="BM875" s="281"/>
      <c r="BN875" s="283"/>
      <c r="BO875" s="283"/>
      <c r="BP875" s="283"/>
      <c r="BQ875" s="283"/>
      <c r="BR875" s="283"/>
      <c r="BS875" s="283"/>
      <c r="BT875" s="283"/>
      <c r="BU875" s="281"/>
      <c r="BV875" s="282"/>
      <c r="BW875" s="282"/>
      <c r="BX875" s="283"/>
      <c r="BY875" s="282"/>
      <c r="BZ875" s="282"/>
      <c r="CA875" s="282"/>
      <c r="CB875" s="282"/>
      <c r="CC875" s="282"/>
    </row>
    <row r="876">
      <c r="A876" s="283"/>
      <c r="B876" s="335"/>
      <c r="C876" s="283"/>
      <c r="D876" s="283"/>
      <c r="E876" s="283"/>
      <c r="F876" s="336"/>
      <c r="G876" s="337"/>
      <c r="H876" s="283"/>
      <c r="I876" s="338"/>
      <c r="J876" s="339"/>
      <c r="K876" s="283"/>
      <c r="L876" s="283"/>
      <c r="M876" s="333"/>
      <c r="N876" s="283"/>
      <c r="O876" s="163"/>
      <c r="P876" s="163"/>
      <c r="Q876" s="163"/>
      <c r="R876" s="163"/>
      <c r="S876" s="163"/>
      <c r="T876" s="163"/>
      <c r="U876" s="163"/>
      <c r="V876" s="163"/>
      <c r="W876" s="163"/>
      <c r="X876" s="163"/>
      <c r="Y876" s="330"/>
      <c r="Z876" s="163"/>
      <c r="AA876" s="163"/>
      <c r="AB876" s="163"/>
      <c r="AC876" s="163"/>
      <c r="AD876" s="163"/>
      <c r="AE876" s="163"/>
      <c r="AF876" s="163"/>
      <c r="AG876" s="333"/>
      <c r="AH876" s="283"/>
      <c r="AI876" s="315"/>
      <c r="AJ876" s="282"/>
      <c r="AK876" s="283"/>
      <c r="AL876" s="283"/>
      <c r="AM876" s="283"/>
      <c r="AN876" s="283"/>
      <c r="AO876" s="283"/>
      <c r="AP876" s="283"/>
      <c r="AQ876" s="283"/>
      <c r="AR876" s="283"/>
      <c r="AS876" s="283"/>
      <c r="AT876" s="283"/>
      <c r="AU876" s="283"/>
      <c r="AV876" s="283"/>
      <c r="AW876" s="283"/>
      <c r="AX876" s="340"/>
      <c r="AY876" s="283"/>
      <c r="AZ876" s="283"/>
      <c r="BA876" s="283"/>
      <c r="BB876" s="283"/>
      <c r="BC876" s="283"/>
      <c r="BD876" s="283"/>
      <c r="BE876" s="283"/>
      <c r="BF876" s="283"/>
      <c r="BG876" s="283"/>
      <c r="BH876" s="283"/>
      <c r="BI876" s="283"/>
      <c r="BJ876" s="283"/>
      <c r="BK876" s="281"/>
      <c r="BL876" s="281"/>
      <c r="BM876" s="281"/>
      <c r="BN876" s="283"/>
      <c r="BO876" s="283"/>
      <c r="BP876" s="283"/>
      <c r="BQ876" s="283"/>
      <c r="BR876" s="283"/>
      <c r="BS876" s="283"/>
      <c r="BT876" s="283"/>
      <c r="BU876" s="281"/>
      <c r="BV876" s="282"/>
      <c r="BW876" s="282"/>
      <c r="BX876" s="283"/>
      <c r="BY876" s="282"/>
      <c r="BZ876" s="282"/>
      <c r="CA876" s="282"/>
      <c r="CB876" s="282"/>
      <c r="CC876" s="282"/>
    </row>
    <row r="877">
      <c r="A877" s="283"/>
      <c r="B877" s="335"/>
      <c r="C877" s="283"/>
      <c r="D877" s="283"/>
      <c r="E877" s="283"/>
      <c r="F877" s="336"/>
      <c r="G877" s="337"/>
      <c r="H877" s="283"/>
      <c r="I877" s="338"/>
      <c r="J877" s="339"/>
      <c r="K877" s="283"/>
      <c r="L877" s="283"/>
      <c r="M877" s="333"/>
      <c r="N877" s="283"/>
      <c r="O877" s="163"/>
      <c r="P877" s="163"/>
      <c r="Q877" s="163"/>
      <c r="R877" s="163"/>
      <c r="S877" s="163"/>
      <c r="T877" s="163"/>
      <c r="U877" s="163"/>
      <c r="V877" s="163"/>
      <c r="W877" s="163"/>
      <c r="X877" s="163"/>
      <c r="Y877" s="330"/>
      <c r="Z877" s="163"/>
      <c r="AA877" s="163"/>
      <c r="AB877" s="163"/>
      <c r="AC877" s="163"/>
      <c r="AD877" s="163"/>
      <c r="AE877" s="163"/>
      <c r="AF877" s="163"/>
      <c r="AG877" s="333"/>
      <c r="AH877" s="283"/>
      <c r="AI877" s="315"/>
      <c r="AJ877" s="282"/>
      <c r="AK877" s="283"/>
      <c r="AL877" s="283"/>
      <c r="AM877" s="283"/>
      <c r="AN877" s="283"/>
      <c r="AO877" s="283"/>
      <c r="AP877" s="283"/>
      <c r="AQ877" s="283"/>
      <c r="AR877" s="283"/>
      <c r="AS877" s="283"/>
      <c r="AT877" s="283"/>
      <c r="AU877" s="283"/>
      <c r="AV877" s="283"/>
      <c r="AW877" s="283"/>
      <c r="AX877" s="340"/>
      <c r="AY877" s="283"/>
      <c r="AZ877" s="283"/>
      <c r="BA877" s="283"/>
      <c r="BB877" s="283"/>
      <c r="BC877" s="283"/>
      <c r="BD877" s="283"/>
      <c r="BE877" s="283"/>
      <c r="BF877" s="283"/>
      <c r="BG877" s="283"/>
      <c r="BH877" s="283"/>
      <c r="BI877" s="283"/>
      <c r="BJ877" s="283"/>
      <c r="BK877" s="281"/>
      <c r="BL877" s="281"/>
      <c r="BM877" s="281"/>
      <c r="BN877" s="283"/>
      <c r="BO877" s="283"/>
      <c r="BP877" s="283"/>
      <c r="BQ877" s="283"/>
      <c r="BR877" s="283"/>
      <c r="BS877" s="283"/>
      <c r="BT877" s="283"/>
      <c r="BU877" s="281"/>
      <c r="BV877" s="282"/>
      <c r="BW877" s="282"/>
      <c r="BX877" s="283"/>
      <c r="BY877" s="282"/>
      <c r="BZ877" s="282"/>
      <c r="CA877" s="282"/>
      <c r="CB877" s="282"/>
      <c r="CC877" s="282"/>
    </row>
    <row r="878">
      <c r="A878" s="283"/>
      <c r="B878" s="335"/>
      <c r="C878" s="283"/>
      <c r="D878" s="283"/>
      <c r="E878" s="283"/>
      <c r="F878" s="336"/>
      <c r="G878" s="337"/>
      <c r="H878" s="283"/>
      <c r="I878" s="338"/>
      <c r="J878" s="339"/>
      <c r="K878" s="283"/>
      <c r="L878" s="283"/>
      <c r="M878" s="333"/>
      <c r="N878" s="283"/>
      <c r="O878" s="163"/>
      <c r="P878" s="163"/>
      <c r="Q878" s="163"/>
      <c r="R878" s="163"/>
      <c r="S878" s="163"/>
      <c r="T878" s="163"/>
      <c r="U878" s="163"/>
      <c r="V878" s="163"/>
      <c r="W878" s="163"/>
      <c r="X878" s="163"/>
      <c r="Y878" s="330"/>
      <c r="Z878" s="163"/>
      <c r="AA878" s="163"/>
      <c r="AB878" s="163"/>
      <c r="AC878" s="163"/>
      <c r="AD878" s="163"/>
      <c r="AE878" s="163"/>
      <c r="AF878" s="163"/>
      <c r="AG878" s="333"/>
      <c r="AH878" s="283"/>
      <c r="AI878" s="315"/>
      <c r="AJ878" s="282"/>
      <c r="AK878" s="283"/>
      <c r="AL878" s="283"/>
      <c r="AM878" s="283"/>
      <c r="AN878" s="283"/>
      <c r="AO878" s="283"/>
      <c r="AP878" s="283"/>
      <c r="AQ878" s="283"/>
      <c r="AR878" s="283"/>
      <c r="AS878" s="283"/>
      <c r="AT878" s="283"/>
      <c r="AU878" s="283"/>
      <c r="AV878" s="283"/>
      <c r="AW878" s="283"/>
      <c r="AX878" s="340"/>
      <c r="AY878" s="283"/>
      <c r="AZ878" s="283"/>
      <c r="BA878" s="283"/>
      <c r="BB878" s="283"/>
      <c r="BC878" s="283"/>
      <c r="BD878" s="283"/>
      <c r="BE878" s="283"/>
      <c r="BF878" s="283"/>
      <c r="BG878" s="283"/>
      <c r="BH878" s="283"/>
      <c r="BI878" s="283"/>
      <c r="BJ878" s="283"/>
      <c r="BK878" s="281"/>
      <c r="BL878" s="281"/>
      <c r="BM878" s="281"/>
      <c r="BN878" s="283"/>
      <c r="BO878" s="283"/>
      <c r="BP878" s="283"/>
      <c r="BQ878" s="283"/>
      <c r="BR878" s="283"/>
      <c r="BS878" s="283"/>
      <c r="BT878" s="283"/>
      <c r="BU878" s="281"/>
      <c r="BV878" s="282"/>
      <c r="BW878" s="282"/>
      <c r="BX878" s="283"/>
      <c r="BY878" s="282"/>
      <c r="BZ878" s="282"/>
      <c r="CA878" s="282"/>
      <c r="CB878" s="282"/>
      <c r="CC878" s="282"/>
    </row>
    <row r="879">
      <c r="A879" s="283"/>
      <c r="B879" s="335"/>
      <c r="C879" s="283"/>
      <c r="D879" s="283"/>
      <c r="E879" s="283"/>
      <c r="F879" s="336"/>
      <c r="G879" s="337"/>
      <c r="H879" s="283"/>
      <c r="I879" s="338"/>
      <c r="J879" s="339"/>
      <c r="K879" s="283"/>
      <c r="L879" s="283"/>
      <c r="M879" s="333"/>
      <c r="N879" s="283"/>
      <c r="O879" s="163"/>
      <c r="P879" s="163"/>
      <c r="Q879" s="163"/>
      <c r="R879" s="163"/>
      <c r="S879" s="163"/>
      <c r="T879" s="163"/>
      <c r="U879" s="163"/>
      <c r="V879" s="163"/>
      <c r="W879" s="163"/>
      <c r="X879" s="163"/>
      <c r="Y879" s="330"/>
      <c r="Z879" s="163"/>
      <c r="AA879" s="163"/>
      <c r="AB879" s="163"/>
      <c r="AC879" s="163"/>
      <c r="AD879" s="163"/>
      <c r="AE879" s="163"/>
      <c r="AF879" s="163"/>
      <c r="AG879" s="333"/>
      <c r="AH879" s="283"/>
      <c r="AI879" s="315"/>
      <c r="AJ879" s="282"/>
      <c r="AK879" s="283"/>
      <c r="AL879" s="283"/>
      <c r="AM879" s="283"/>
      <c r="AN879" s="283"/>
      <c r="AO879" s="283"/>
      <c r="AP879" s="283"/>
      <c r="AQ879" s="283"/>
      <c r="AR879" s="283"/>
      <c r="AS879" s="283"/>
      <c r="AT879" s="283"/>
      <c r="AU879" s="283"/>
      <c r="AV879" s="283"/>
      <c r="AW879" s="283"/>
      <c r="AX879" s="340"/>
      <c r="AY879" s="283"/>
      <c r="AZ879" s="283"/>
      <c r="BA879" s="283"/>
      <c r="BB879" s="283"/>
      <c r="BC879" s="283"/>
      <c r="BD879" s="283"/>
      <c r="BE879" s="283"/>
      <c r="BF879" s="283"/>
      <c r="BG879" s="283"/>
      <c r="BH879" s="283"/>
      <c r="BI879" s="283"/>
      <c r="BJ879" s="283"/>
      <c r="BK879" s="281"/>
      <c r="BL879" s="281"/>
      <c r="BM879" s="281"/>
      <c r="BN879" s="283"/>
      <c r="BO879" s="283"/>
      <c r="BP879" s="283"/>
      <c r="BQ879" s="283"/>
      <c r="BR879" s="283"/>
      <c r="BS879" s="283"/>
      <c r="BT879" s="283"/>
      <c r="BU879" s="281"/>
      <c r="BV879" s="282"/>
      <c r="BW879" s="282"/>
      <c r="BX879" s="283"/>
      <c r="BY879" s="282"/>
      <c r="BZ879" s="282"/>
      <c r="CA879" s="282"/>
      <c r="CB879" s="282"/>
      <c r="CC879" s="282"/>
    </row>
    <row r="880">
      <c r="A880" s="283"/>
      <c r="B880" s="335"/>
      <c r="C880" s="283"/>
      <c r="D880" s="283"/>
      <c r="E880" s="283"/>
      <c r="F880" s="336"/>
      <c r="G880" s="337"/>
      <c r="H880" s="283"/>
      <c r="I880" s="338"/>
      <c r="J880" s="339"/>
      <c r="K880" s="283"/>
      <c r="L880" s="283"/>
      <c r="M880" s="333"/>
      <c r="N880" s="283"/>
      <c r="O880" s="163"/>
      <c r="P880" s="163"/>
      <c r="Q880" s="163"/>
      <c r="R880" s="163"/>
      <c r="S880" s="163"/>
      <c r="T880" s="163"/>
      <c r="U880" s="163"/>
      <c r="V880" s="163"/>
      <c r="W880" s="163"/>
      <c r="X880" s="163"/>
      <c r="Y880" s="330"/>
      <c r="Z880" s="163"/>
      <c r="AA880" s="163"/>
      <c r="AB880" s="163"/>
      <c r="AC880" s="163"/>
      <c r="AD880" s="163"/>
      <c r="AE880" s="163"/>
      <c r="AF880" s="163"/>
      <c r="AG880" s="333"/>
      <c r="AH880" s="283"/>
      <c r="AI880" s="315"/>
      <c r="AJ880" s="282"/>
      <c r="AK880" s="283"/>
      <c r="AL880" s="283"/>
      <c r="AM880" s="283"/>
      <c r="AN880" s="283"/>
      <c r="AO880" s="283"/>
      <c r="AP880" s="283"/>
      <c r="AQ880" s="283"/>
      <c r="AR880" s="283"/>
      <c r="AS880" s="283"/>
      <c r="AT880" s="283"/>
      <c r="AU880" s="283"/>
      <c r="AV880" s="283"/>
      <c r="AW880" s="283"/>
      <c r="AX880" s="340"/>
      <c r="AY880" s="283"/>
      <c r="AZ880" s="283"/>
      <c r="BA880" s="283"/>
      <c r="BB880" s="283"/>
      <c r="BC880" s="283"/>
      <c r="BD880" s="283"/>
      <c r="BE880" s="283"/>
      <c r="BF880" s="283"/>
      <c r="BG880" s="283"/>
      <c r="BH880" s="283"/>
      <c r="BI880" s="283"/>
      <c r="BJ880" s="283"/>
      <c r="BK880" s="281"/>
      <c r="BL880" s="281"/>
      <c r="BM880" s="281"/>
      <c r="BN880" s="283"/>
      <c r="BO880" s="283"/>
      <c r="BP880" s="283"/>
      <c r="BQ880" s="283"/>
      <c r="BR880" s="283"/>
      <c r="BS880" s="283"/>
      <c r="BT880" s="283"/>
      <c r="BU880" s="281"/>
      <c r="BV880" s="282"/>
      <c r="BW880" s="282"/>
      <c r="BX880" s="283"/>
      <c r="BY880" s="282"/>
      <c r="BZ880" s="282"/>
      <c r="CA880" s="282"/>
      <c r="CB880" s="282"/>
      <c r="CC880" s="282"/>
    </row>
    <row r="881">
      <c r="A881" s="283"/>
      <c r="B881" s="335"/>
      <c r="C881" s="283"/>
      <c r="D881" s="283"/>
      <c r="E881" s="283"/>
      <c r="F881" s="336"/>
      <c r="G881" s="337"/>
      <c r="H881" s="283"/>
      <c r="I881" s="338"/>
      <c r="J881" s="339"/>
      <c r="K881" s="283"/>
      <c r="L881" s="283"/>
      <c r="M881" s="333"/>
      <c r="N881" s="283"/>
      <c r="O881" s="163"/>
      <c r="P881" s="163"/>
      <c r="Q881" s="163"/>
      <c r="R881" s="163"/>
      <c r="S881" s="163"/>
      <c r="T881" s="163"/>
      <c r="U881" s="163"/>
      <c r="V881" s="163"/>
      <c r="W881" s="163"/>
      <c r="X881" s="163"/>
      <c r="Y881" s="330"/>
      <c r="Z881" s="163"/>
      <c r="AA881" s="163"/>
      <c r="AB881" s="163"/>
      <c r="AC881" s="163"/>
      <c r="AD881" s="163"/>
      <c r="AE881" s="163"/>
      <c r="AF881" s="163"/>
      <c r="AG881" s="333"/>
      <c r="AH881" s="283"/>
      <c r="AI881" s="315"/>
      <c r="AJ881" s="282"/>
      <c r="AK881" s="283"/>
      <c r="AL881" s="283"/>
      <c r="AM881" s="283"/>
      <c r="AN881" s="283"/>
      <c r="AO881" s="283"/>
      <c r="AP881" s="283"/>
      <c r="AQ881" s="283"/>
      <c r="AR881" s="283"/>
      <c r="AS881" s="283"/>
      <c r="AT881" s="283"/>
      <c r="AU881" s="283"/>
      <c r="AV881" s="283"/>
      <c r="AW881" s="283"/>
      <c r="AX881" s="340"/>
      <c r="AY881" s="283"/>
      <c r="AZ881" s="283"/>
      <c r="BA881" s="283"/>
      <c r="BB881" s="283"/>
      <c r="BC881" s="283"/>
      <c r="BD881" s="283"/>
      <c r="BE881" s="283"/>
      <c r="BF881" s="283"/>
      <c r="BG881" s="283"/>
      <c r="BH881" s="283"/>
      <c r="BI881" s="283"/>
      <c r="BJ881" s="283"/>
      <c r="BK881" s="281"/>
      <c r="BL881" s="281"/>
      <c r="BM881" s="281"/>
      <c r="BN881" s="283"/>
      <c r="BO881" s="283"/>
      <c r="BP881" s="283"/>
      <c r="BQ881" s="283"/>
      <c r="BR881" s="283"/>
      <c r="BS881" s="283"/>
      <c r="BT881" s="283"/>
      <c r="BU881" s="281"/>
      <c r="BV881" s="282"/>
      <c r="BW881" s="282"/>
      <c r="BX881" s="283"/>
      <c r="BY881" s="282"/>
      <c r="BZ881" s="282"/>
      <c r="CA881" s="282"/>
      <c r="CB881" s="282"/>
      <c r="CC881" s="282"/>
    </row>
    <row r="882">
      <c r="A882" s="283"/>
      <c r="B882" s="335"/>
      <c r="C882" s="283"/>
      <c r="D882" s="283"/>
      <c r="E882" s="283"/>
      <c r="F882" s="336"/>
      <c r="G882" s="337"/>
      <c r="H882" s="283"/>
      <c r="I882" s="338"/>
      <c r="J882" s="339"/>
      <c r="K882" s="283"/>
      <c r="L882" s="283"/>
      <c r="M882" s="333"/>
      <c r="N882" s="283"/>
      <c r="O882" s="163"/>
      <c r="P882" s="163"/>
      <c r="Q882" s="163"/>
      <c r="R882" s="163"/>
      <c r="S882" s="163"/>
      <c r="T882" s="163"/>
      <c r="U882" s="163"/>
      <c r="V882" s="163"/>
      <c r="W882" s="163"/>
      <c r="X882" s="163"/>
      <c r="Y882" s="330"/>
      <c r="Z882" s="163"/>
      <c r="AA882" s="163"/>
      <c r="AB882" s="163"/>
      <c r="AC882" s="163"/>
      <c r="AD882" s="163"/>
      <c r="AE882" s="163"/>
      <c r="AF882" s="163"/>
      <c r="AG882" s="333"/>
      <c r="AH882" s="283"/>
      <c r="AI882" s="315"/>
      <c r="AJ882" s="282"/>
      <c r="AK882" s="283"/>
      <c r="AL882" s="283"/>
      <c r="AM882" s="283"/>
      <c r="AN882" s="283"/>
      <c r="AO882" s="283"/>
      <c r="AP882" s="283"/>
      <c r="AQ882" s="283"/>
      <c r="AR882" s="283"/>
      <c r="AS882" s="283"/>
      <c r="AT882" s="283"/>
      <c r="AU882" s="283"/>
      <c r="AV882" s="283"/>
      <c r="AW882" s="283"/>
      <c r="AX882" s="340"/>
      <c r="AY882" s="283"/>
      <c r="AZ882" s="283"/>
      <c r="BA882" s="283"/>
      <c r="BB882" s="283"/>
      <c r="BC882" s="283"/>
      <c r="BD882" s="283"/>
      <c r="BE882" s="283"/>
      <c r="BF882" s="283"/>
      <c r="BG882" s="283"/>
      <c r="BH882" s="283"/>
      <c r="BI882" s="283"/>
      <c r="BJ882" s="283"/>
      <c r="BK882" s="281"/>
      <c r="BL882" s="281"/>
      <c r="BM882" s="281"/>
      <c r="BN882" s="283"/>
      <c r="BO882" s="283"/>
      <c r="BP882" s="283"/>
      <c r="BQ882" s="283"/>
      <c r="BR882" s="283"/>
      <c r="BS882" s="283"/>
      <c r="BT882" s="283"/>
      <c r="BU882" s="281"/>
      <c r="BV882" s="282"/>
      <c r="BW882" s="282"/>
      <c r="BX882" s="283"/>
      <c r="BY882" s="282"/>
      <c r="BZ882" s="282"/>
      <c r="CA882" s="282"/>
      <c r="CB882" s="282"/>
      <c r="CC882" s="282"/>
    </row>
    <row r="883">
      <c r="A883" s="283"/>
      <c r="B883" s="335"/>
      <c r="C883" s="283"/>
      <c r="D883" s="283"/>
      <c r="E883" s="283"/>
      <c r="F883" s="336"/>
      <c r="G883" s="337"/>
      <c r="H883" s="283"/>
      <c r="I883" s="338"/>
      <c r="J883" s="339"/>
      <c r="K883" s="283"/>
      <c r="L883" s="283"/>
      <c r="M883" s="333"/>
      <c r="N883" s="283"/>
      <c r="O883" s="163"/>
      <c r="P883" s="163"/>
      <c r="Q883" s="163"/>
      <c r="R883" s="163"/>
      <c r="S883" s="163"/>
      <c r="T883" s="163"/>
      <c r="U883" s="163"/>
      <c r="V883" s="163"/>
      <c r="W883" s="163"/>
      <c r="X883" s="163"/>
      <c r="Y883" s="330"/>
      <c r="Z883" s="163"/>
      <c r="AA883" s="163"/>
      <c r="AB883" s="163"/>
      <c r="AC883" s="163"/>
      <c r="AD883" s="163"/>
      <c r="AE883" s="163"/>
      <c r="AF883" s="163"/>
      <c r="AG883" s="333"/>
      <c r="AH883" s="283"/>
      <c r="AI883" s="315"/>
      <c r="AJ883" s="282"/>
      <c r="AK883" s="283"/>
      <c r="AL883" s="283"/>
      <c r="AM883" s="283"/>
      <c r="AN883" s="283"/>
      <c r="AO883" s="283"/>
      <c r="AP883" s="283"/>
      <c r="AQ883" s="283"/>
      <c r="AR883" s="283"/>
      <c r="AS883" s="283"/>
      <c r="AT883" s="283"/>
      <c r="AU883" s="283"/>
      <c r="AV883" s="283"/>
      <c r="AW883" s="283"/>
      <c r="AX883" s="340"/>
      <c r="AY883" s="283"/>
      <c r="AZ883" s="283"/>
      <c r="BA883" s="283"/>
      <c r="BB883" s="283"/>
      <c r="BC883" s="283"/>
      <c r="BD883" s="283"/>
      <c r="BE883" s="283"/>
      <c r="BF883" s="283"/>
      <c r="BG883" s="283"/>
      <c r="BH883" s="283"/>
      <c r="BI883" s="283"/>
      <c r="BJ883" s="283"/>
      <c r="BK883" s="281"/>
      <c r="BL883" s="281"/>
      <c r="BM883" s="281"/>
      <c r="BN883" s="283"/>
      <c r="BO883" s="283"/>
      <c r="BP883" s="283"/>
      <c r="BQ883" s="283"/>
      <c r="BR883" s="283"/>
      <c r="BS883" s="283"/>
      <c r="BT883" s="283"/>
      <c r="BU883" s="281"/>
      <c r="BV883" s="282"/>
      <c r="BW883" s="282"/>
      <c r="BX883" s="283"/>
      <c r="BY883" s="282"/>
      <c r="BZ883" s="282"/>
      <c r="CA883" s="282"/>
      <c r="CB883" s="282"/>
      <c r="CC883" s="282"/>
    </row>
    <row r="884">
      <c r="A884" s="283"/>
      <c r="B884" s="335"/>
      <c r="C884" s="283"/>
      <c r="D884" s="283"/>
      <c r="E884" s="283"/>
      <c r="F884" s="336"/>
      <c r="G884" s="337"/>
      <c r="H884" s="283"/>
      <c r="I884" s="338"/>
      <c r="J884" s="339"/>
      <c r="K884" s="283"/>
      <c r="L884" s="283"/>
      <c r="M884" s="333"/>
      <c r="N884" s="283"/>
      <c r="O884" s="163"/>
      <c r="P884" s="163"/>
      <c r="Q884" s="163"/>
      <c r="R884" s="163"/>
      <c r="S884" s="163"/>
      <c r="T884" s="163"/>
      <c r="U884" s="163"/>
      <c r="V884" s="163"/>
      <c r="W884" s="163"/>
      <c r="X884" s="163"/>
      <c r="Y884" s="330"/>
      <c r="Z884" s="163"/>
      <c r="AA884" s="163"/>
      <c r="AB884" s="163"/>
      <c r="AC884" s="163"/>
      <c r="AD884" s="163"/>
      <c r="AE884" s="163"/>
      <c r="AF884" s="163"/>
      <c r="AG884" s="333"/>
      <c r="AH884" s="283"/>
      <c r="AI884" s="315"/>
      <c r="AJ884" s="282"/>
      <c r="AK884" s="283"/>
      <c r="AL884" s="283"/>
      <c r="AM884" s="283"/>
      <c r="AN884" s="283"/>
      <c r="AO884" s="283"/>
      <c r="AP884" s="283"/>
      <c r="AQ884" s="283"/>
      <c r="AR884" s="283"/>
      <c r="AS884" s="283"/>
      <c r="AT884" s="283"/>
      <c r="AU884" s="283"/>
      <c r="AV884" s="283"/>
      <c r="AW884" s="283"/>
      <c r="AX884" s="340"/>
      <c r="AY884" s="283"/>
      <c r="AZ884" s="283"/>
      <c r="BA884" s="283"/>
      <c r="BB884" s="283"/>
      <c r="BC884" s="283"/>
      <c r="BD884" s="283"/>
      <c r="BE884" s="283"/>
      <c r="BF884" s="283"/>
      <c r="BG884" s="283"/>
      <c r="BH884" s="283"/>
      <c r="BI884" s="283"/>
      <c r="BJ884" s="283"/>
      <c r="BK884" s="281"/>
      <c r="BL884" s="281"/>
      <c r="BM884" s="281"/>
      <c r="BN884" s="283"/>
      <c r="BO884" s="283"/>
      <c r="BP884" s="283"/>
      <c r="BQ884" s="283"/>
      <c r="BR884" s="283"/>
      <c r="BS884" s="283"/>
      <c r="BT884" s="283"/>
      <c r="BU884" s="281"/>
      <c r="BV884" s="282"/>
      <c r="BW884" s="282"/>
      <c r="BX884" s="283"/>
      <c r="BY884" s="282"/>
      <c r="BZ884" s="282"/>
      <c r="CA884" s="282"/>
      <c r="CB884" s="282"/>
      <c r="CC884" s="282"/>
    </row>
    <row r="885">
      <c r="A885" s="283"/>
      <c r="B885" s="335"/>
      <c r="C885" s="283"/>
      <c r="D885" s="283"/>
      <c r="E885" s="283"/>
      <c r="F885" s="336"/>
      <c r="G885" s="337"/>
      <c r="H885" s="283"/>
      <c r="I885" s="338"/>
      <c r="J885" s="339"/>
      <c r="K885" s="283"/>
      <c r="L885" s="283"/>
      <c r="M885" s="333"/>
      <c r="N885" s="283"/>
      <c r="O885" s="163"/>
      <c r="P885" s="163"/>
      <c r="Q885" s="163"/>
      <c r="R885" s="163"/>
      <c r="S885" s="163"/>
      <c r="T885" s="163"/>
      <c r="U885" s="163"/>
      <c r="V885" s="163"/>
      <c r="W885" s="163"/>
      <c r="X885" s="163"/>
      <c r="Y885" s="330"/>
      <c r="Z885" s="163"/>
      <c r="AA885" s="163"/>
      <c r="AB885" s="163"/>
      <c r="AC885" s="163"/>
      <c r="AD885" s="163"/>
      <c r="AE885" s="163"/>
      <c r="AF885" s="163"/>
      <c r="AG885" s="333"/>
      <c r="AH885" s="283"/>
      <c r="AI885" s="315"/>
      <c r="AJ885" s="282"/>
      <c r="AK885" s="283"/>
      <c r="AL885" s="283"/>
      <c r="AM885" s="283"/>
      <c r="AN885" s="283"/>
      <c r="AO885" s="283"/>
      <c r="AP885" s="283"/>
      <c r="AQ885" s="283"/>
      <c r="AR885" s="283"/>
      <c r="AS885" s="283"/>
      <c r="AT885" s="283"/>
      <c r="AU885" s="283"/>
      <c r="AV885" s="283"/>
      <c r="AW885" s="283"/>
      <c r="AX885" s="340"/>
      <c r="AY885" s="283"/>
      <c r="AZ885" s="283"/>
      <c r="BA885" s="283"/>
      <c r="BB885" s="283"/>
      <c r="BC885" s="283"/>
      <c r="BD885" s="283"/>
      <c r="BE885" s="283"/>
      <c r="BF885" s="283"/>
      <c r="BG885" s="283"/>
      <c r="BH885" s="283"/>
      <c r="BI885" s="283"/>
      <c r="BJ885" s="283"/>
      <c r="BK885" s="281"/>
      <c r="BL885" s="281"/>
      <c r="BM885" s="281"/>
      <c r="BN885" s="283"/>
      <c r="BO885" s="283"/>
      <c r="BP885" s="283"/>
      <c r="BQ885" s="283"/>
      <c r="BR885" s="283"/>
      <c r="BS885" s="283"/>
      <c r="BT885" s="283"/>
      <c r="BU885" s="281"/>
      <c r="BV885" s="282"/>
      <c r="BW885" s="282"/>
      <c r="BX885" s="283"/>
      <c r="BY885" s="282"/>
      <c r="BZ885" s="282"/>
      <c r="CA885" s="282"/>
      <c r="CB885" s="282"/>
      <c r="CC885" s="282"/>
    </row>
    <row r="886">
      <c r="A886" s="283"/>
      <c r="B886" s="335"/>
      <c r="C886" s="283"/>
      <c r="D886" s="283"/>
      <c r="E886" s="283"/>
      <c r="F886" s="336"/>
      <c r="G886" s="337"/>
      <c r="H886" s="283"/>
      <c r="I886" s="338"/>
      <c r="J886" s="339"/>
      <c r="K886" s="283"/>
      <c r="L886" s="283"/>
      <c r="M886" s="333"/>
      <c r="N886" s="283"/>
      <c r="O886" s="163"/>
      <c r="P886" s="163"/>
      <c r="Q886" s="163"/>
      <c r="R886" s="163"/>
      <c r="S886" s="163"/>
      <c r="T886" s="163"/>
      <c r="U886" s="163"/>
      <c r="V886" s="163"/>
      <c r="W886" s="163"/>
      <c r="X886" s="163"/>
      <c r="Y886" s="330"/>
      <c r="Z886" s="163"/>
      <c r="AA886" s="163"/>
      <c r="AB886" s="163"/>
      <c r="AC886" s="163"/>
      <c r="AD886" s="163"/>
      <c r="AE886" s="163"/>
      <c r="AF886" s="163"/>
      <c r="AG886" s="333"/>
      <c r="AH886" s="283"/>
      <c r="AI886" s="315"/>
      <c r="AJ886" s="282"/>
      <c r="AK886" s="283"/>
      <c r="AL886" s="283"/>
      <c r="AM886" s="283"/>
      <c r="AN886" s="283"/>
      <c r="AO886" s="283"/>
      <c r="AP886" s="283"/>
      <c r="AQ886" s="283"/>
      <c r="AR886" s="283"/>
      <c r="AS886" s="283"/>
      <c r="AT886" s="283"/>
      <c r="AU886" s="283"/>
      <c r="AV886" s="283"/>
      <c r="AW886" s="283"/>
      <c r="AX886" s="340"/>
      <c r="AY886" s="283"/>
      <c r="AZ886" s="283"/>
      <c r="BA886" s="283"/>
      <c r="BB886" s="283"/>
      <c r="BC886" s="283"/>
      <c r="BD886" s="283"/>
      <c r="BE886" s="283"/>
      <c r="BF886" s="283"/>
      <c r="BG886" s="283"/>
      <c r="BH886" s="283"/>
      <c r="BI886" s="283"/>
      <c r="BJ886" s="283"/>
      <c r="BK886" s="281"/>
      <c r="BL886" s="281"/>
      <c r="BM886" s="281"/>
      <c r="BN886" s="283"/>
      <c r="BO886" s="283"/>
      <c r="BP886" s="283"/>
      <c r="BQ886" s="283"/>
      <c r="BR886" s="283"/>
      <c r="BS886" s="283"/>
      <c r="BT886" s="283"/>
      <c r="BU886" s="281"/>
      <c r="BV886" s="282"/>
      <c r="BW886" s="282"/>
      <c r="BX886" s="283"/>
      <c r="BY886" s="282"/>
      <c r="BZ886" s="282"/>
      <c r="CA886" s="282"/>
      <c r="CB886" s="282"/>
      <c r="CC886" s="282"/>
    </row>
    <row r="887">
      <c r="A887" s="283"/>
      <c r="B887" s="335"/>
      <c r="C887" s="283"/>
      <c r="D887" s="283"/>
      <c r="E887" s="283"/>
      <c r="F887" s="336"/>
      <c r="G887" s="337"/>
      <c r="H887" s="283"/>
      <c r="I887" s="338"/>
      <c r="J887" s="339"/>
      <c r="K887" s="283"/>
      <c r="L887" s="283"/>
      <c r="M887" s="333"/>
      <c r="N887" s="283"/>
      <c r="O887" s="163"/>
      <c r="P887" s="163"/>
      <c r="Q887" s="163"/>
      <c r="R887" s="163"/>
      <c r="S887" s="163"/>
      <c r="T887" s="163"/>
      <c r="U887" s="163"/>
      <c r="V887" s="163"/>
      <c r="W887" s="163"/>
      <c r="X887" s="163"/>
      <c r="Y887" s="330"/>
      <c r="Z887" s="163"/>
      <c r="AA887" s="163"/>
      <c r="AB887" s="163"/>
      <c r="AC887" s="163"/>
      <c r="AD887" s="163"/>
      <c r="AE887" s="163"/>
      <c r="AF887" s="163"/>
      <c r="AG887" s="333"/>
      <c r="AH887" s="283"/>
      <c r="AI887" s="315"/>
      <c r="AJ887" s="282"/>
      <c r="AK887" s="283"/>
      <c r="AL887" s="283"/>
      <c r="AM887" s="283"/>
      <c r="AN887" s="283"/>
      <c r="AO887" s="283"/>
      <c r="AP887" s="283"/>
      <c r="AQ887" s="283"/>
      <c r="AR887" s="283"/>
      <c r="AS887" s="283"/>
      <c r="AT887" s="283"/>
      <c r="AU887" s="283"/>
      <c r="AV887" s="283"/>
      <c r="AW887" s="283"/>
      <c r="AX887" s="340"/>
      <c r="AY887" s="283"/>
      <c r="AZ887" s="283"/>
      <c r="BA887" s="283"/>
      <c r="BB887" s="283"/>
      <c r="BC887" s="283"/>
      <c r="BD887" s="283"/>
      <c r="BE887" s="283"/>
      <c r="BF887" s="283"/>
      <c r="BG887" s="283"/>
      <c r="BH887" s="283"/>
      <c r="BI887" s="283"/>
      <c r="BJ887" s="283"/>
      <c r="BK887" s="281"/>
      <c r="BL887" s="281"/>
      <c r="BM887" s="281"/>
      <c r="BN887" s="283"/>
      <c r="BO887" s="283"/>
      <c r="BP887" s="283"/>
      <c r="BQ887" s="283"/>
      <c r="BR887" s="283"/>
      <c r="BS887" s="283"/>
      <c r="BT887" s="283"/>
      <c r="BU887" s="281"/>
      <c r="BV887" s="282"/>
      <c r="BW887" s="282"/>
      <c r="BX887" s="283"/>
      <c r="BY887" s="282"/>
      <c r="BZ887" s="282"/>
      <c r="CA887" s="282"/>
      <c r="CB887" s="282"/>
      <c r="CC887" s="282"/>
    </row>
    <row r="888">
      <c r="A888" s="283"/>
      <c r="B888" s="335"/>
      <c r="C888" s="283"/>
      <c r="D888" s="283"/>
      <c r="E888" s="283"/>
      <c r="F888" s="336"/>
      <c r="G888" s="337"/>
      <c r="H888" s="283"/>
      <c r="I888" s="338"/>
      <c r="J888" s="339"/>
      <c r="K888" s="283"/>
      <c r="L888" s="283"/>
      <c r="M888" s="333"/>
      <c r="N888" s="283"/>
      <c r="O888" s="163"/>
      <c r="P888" s="163"/>
      <c r="Q888" s="163"/>
      <c r="R888" s="163"/>
      <c r="S888" s="163"/>
      <c r="T888" s="163"/>
      <c r="U888" s="163"/>
      <c r="V888" s="163"/>
      <c r="W888" s="163"/>
      <c r="X888" s="163"/>
      <c r="Y888" s="330"/>
      <c r="Z888" s="163"/>
      <c r="AA888" s="163"/>
      <c r="AB888" s="163"/>
      <c r="AC888" s="163"/>
      <c r="AD888" s="163"/>
      <c r="AE888" s="163"/>
      <c r="AF888" s="163"/>
      <c r="AG888" s="333"/>
      <c r="AH888" s="283"/>
      <c r="AI888" s="315"/>
      <c r="AJ888" s="282"/>
      <c r="AK888" s="283"/>
      <c r="AL888" s="283"/>
      <c r="AM888" s="283"/>
      <c r="AN888" s="283"/>
      <c r="AO888" s="283"/>
      <c r="AP888" s="283"/>
      <c r="AQ888" s="283"/>
      <c r="AR888" s="283"/>
      <c r="AS888" s="283"/>
      <c r="AT888" s="283"/>
      <c r="AU888" s="283"/>
      <c r="AV888" s="283"/>
      <c r="AW888" s="283"/>
      <c r="AX888" s="340"/>
      <c r="AY888" s="283"/>
      <c r="AZ888" s="283"/>
      <c r="BA888" s="283"/>
      <c r="BB888" s="283"/>
      <c r="BC888" s="283"/>
      <c r="BD888" s="283"/>
      <c r="BE888" s="283"/>
      <c r="BF888" s="283"/>
      <c r="BG888" s="283"/>
      <c r="BH888" s="283"/>
      <c r="BI888" s="283"/>
      <c r="BJ888" s="283"/>
      <c r="BK888" s="281"/>
      <c r="BL888" s="281"/>
      <c r="BM888" s="281"/>
      <c r="BN888" s="283"/>
      <c r="BO888" s="283"/>
      <c r="BP888" s="283"/>
      <c r="BQ888" s="283"/>
      <c r="BR888" s="283"/>
      <c r="BS888" s="283"/>
      <c r="BT888" s="283"/>
      <c r="BU888" s="281"/>
      <c r="BV888" s="282"/>
      <c r="BW888" s="282"/>
      <c r="BX888" s="283"/>
      <c r="BY888" s="282"/>
      <c r="BZ888" s="282"/>
      <c r="CA888" s="282"/>
      <c r="CB888" s="282"/>
      <c r="CC888" s="282"/>
    </row>
    <row r="889">
      <c r="A889" s="283"/>
      <c r="B889" s="335"/>
      <c r="C889" s="283"/>
      <c r="D889" s="283"/>
      <c r="E889" s="283"/>
      <c r="F889" s="336"/>
      <c r="G889" s="337"/>
      <c r="H889" s="283"/>
      <c r="I889" s="338"/>
      <c r="J889" s="339"/>
      <c r="K889" s="283"/>
      <c r="L889" s="283"/>
      <c r="M889" s="333"/>
      <c r="N889" s="283"/>
      <c r="O889" s="163"/>
      <c r="P889" s="163"/>
      <c r="Q889" s="163"/>
      <c r="R889" s="163"/>
      <c r="S889" s="163"/>
      <c r="T889" s="163"/>
      <c r="U889" s="163"/>
      <c r="V889" s="163"/>
      <c r="W889" s="163"/>
      <c r="X889" s="163"/>
      <c r="Y889" s="330"/>
      <c r="Z889" s="163"/>
      <c r="AA889" s="163"/>
      <c r="AB889" s="163"/>
      <c r="AC889" s="163"/>
      <c r="AD889" s="163"/>
      <c r="AE889" s="163"/>
      <c r="AF889" s="163"/>
      <c r="AG889" s="333"/>
      <c r="AH889" s="283"/>
      <c r="AI889" s="315"/>
      <c r="AJ889" s="282"/>
      <c r="AK889" s="283"/>
      <c r="AL889" s="283"/>
      <c r="AM889" s="283"/>
      <c r="AN889" s="283"/>
      <c r="AO889" s="283"/>
      <c r="AP889" s="283"/>
      <c r="AQ889" s="283"/>
      <c r="AR889" s="283"/>
      <c r="AS889" s="283"/>
      <c r="AT889" s="283"/>
      <c r="AU889" s="283"/>
      <c r="AV889" s="283"/>
      <c r="AW889" s="283"/>
      <c r="AX889" s="340"/>
      <c r="AY889" s="283"/>
      <c r="AZ889" s="283"/>
      <c r="BA889" s="283"/>
      <c r="BB889" s="283"/>
      <c r="BC889" s="283"/>
      <c r="BD889" s="283"/>
      <c r="BE889" s="283"/>
      <c r="BF889" s="283"/>
      <c r="BG889" s="283"/>
      <c r="BH889" s="283"/>
      <c r="BI889" s="283"/>
      <c r="BJ889" s="283"/>
      <c r="BK889" s="281"/>
      <c r="BL889" s="281"/>
      <c r="BM889" s="281"/>
      <c r="BN889" s="283"/>
      <c r="BO889" s="283"/>
      <c r="BP889" s="283"/>
      <c r="BQ889" s="283"/>
      <c r="BR889" s="283"/>
      <c r="BS889" s="283"/>
      <c r="BT889" s="283"/>
      <c r="BU889" s="281"/>
      <c r="BV889" s="282"/>
      <c r="BW889" s="282"/>
      <c r="BX889" s="283"/>
      <c r="BY889" s="282"/>
      <c r="BZ889" s="282"/>
      <c r="CA889" s="282"/>
      <c r="CB889" s="282"/>
      <c r="CC889" s="282"/>
    </row>
    <row r="890">
      <c r="A890" s="283"/>
      <c r="B890" s="335"/>
      <c r="C890" s="283"/>
      <c r="D890" s="283"/>
      <c r="E890" s="283"/>
      <c r="F890" s="336"/>
      <c r="G890" s="337"/>
      <c r="H890" s="283"/>
      <c r="I890" s="338"/>
      <c r="J890" s="339"/>
      <c r="K890" s="283"/>
      <c r="L890" s="283"/>
      <c r="M890" s="333"/>
      <c r="N890" s="283"/>
      <c r="O890" s="163"/>
      <c r="P890" s="163"/>
      <c r="Q890" s="163"/>
      <c r="R890" s="163"/>
      <c r="S890" s="163"/>
      <c r="T890" s="163"/>
      <c r="U890" s="163"/>
      <c r="V890" s="163"/>
      <c r="W890" s="163"/>
      <c r="X890" s="163"/>
      <c r="Y890" s="330"/>
      <c r="Z890" s="163"/>
      <c r="AA890" s="163"/>
      <c r="AB890" s="163"/>
      <c r="AC890" s="163"/>
      <c r="AD890" s="163"/>
      <c r="AE890" s="163"/>
      <c r="AF890" s="163"/>
      <c r="AG890" s="333"/>
      <c r="AH890" s="283"/>
      <c r="AI890" s="315"/>
      <c r="AJ890" s="282"/>
      <c r="AK890" s="283"/>
      <c r="AL890" s="283"/>
      <c r="AM890" s="283"/>
      <c r="AN890" s="283"/>
      <c r="AO890" s="283"/>
      <c r="AP890" s="283"/>
      <c r="AQ890" s="283"/>
      <c r="AR890" s="283"/>
      <c r="AS890" s="283"/>
      <c r="AT890" s="283"/>
      <c r="AU890" s="283"/>
      <c r="AV890" s="283"/>
      <c r="AW890" s="283"/>
      <c r="AX890" s="340"/>
      <c r="AY890" s="283"/>
      <c r="AZ890" s="283"/>
      <c r="BA890" s="283"/>
      <c r="BB890" s="283"/>
      <c r="BC890" s="283"/>
      <c r="BD890" s="283"/>
      <c r="BE890" s="283"/>
      <c r="BF890" s="283"/>
      <c r="BG890" s="283"/>
      <c r="BH890" s="283"/>
      <c r="BI890" s="283"/>
      <c r="BJ890" s="283"/>
      <c r="BK890" s="281"/>
      <c r="BL890" s="281"/>
      <c r="BM890" s="281"/>
      <c r="BN890" s="283"/>
      <c r="BO890" s="283"/>
      <c r="BP890" s="283"/>
      <c r="BQ890" s="283"/>
      <c r="BR890" s="283"/>
      <c r="BS890" s="283"/>
      <c r="BT890" s="283"/>
      <c r="BU890" s="281"/>
      <c r="BV890" s="282"/>
      <c r="BW890" s="282"/>
      <c r="BX890" s="283"/>
      <c r="BY890" s="282"/>
      <c r="BZ890" s="282"/>
      <c r="CA890" s="282"/>
      <c r="CB890" s="282"/>
      <c r="CC890" s="282"/>
    </row>
    <row r="891">
      <c r="A891" s="283"/>
      <c r="B891" s="335"/>
      <c r="C891" s="283"/>
      <c r="D891" s="283"/>
      <c r="E891" s="283"/>
      <c r="F891" s="336"/>
      <c r="G891" s="337"/>
      <c r="H891" s="283"/>
      <c r="I891" s="338"/>
      <c r="J891" s="339"/>
      <c r="K891" s="283"/>
      <c r="L891" s="283"/>
      <c r="M891" s="333"/>
      <c r="N891" s="283"/>
      <c r="O891" s="163"/>
      <c r="P891" s="163"/>
      <c r="Q891" s="163"/>
      <c r="R891" s="163"/>
      <c r="S891" s="163"/>
      <c r="T891" s="163"/>
      <c r="U891" s="163"/>
      <c r="V891" s="163"/>
      <c r="W891" s="163"/>
      <c r="X891" s="163"/>
      <c r="Y891" s="330"/>
      <c r="Z891" s="163"/>
      <c r="AA891" s="163"/>
      <c r="AB891" s="163"/>
      <c r="AC891" s="163"/>
      <c r="AD891" s="163"/>
      <c r="AE891" s="163"/>
      <c r="AF891" s="163"/>
      <c r="AG891" s="333"/>
      <c r="AH891" s="283"/>
      <c r="AI891" s="315"/>
      <c r="AJ891" s="282"/>
      <c r="AK891" s="283"/>
      <c r="AL891" s="283"/>
      <c r="AM891" s="283"/>
      <c r="AN891" s="283"/>
      <c r="AO891" s="283"/>
      <c r="AP891" s="283"/>
      <c r="AQ891" s="283"/>
      <c r="AR891" s="283"/>
      <c r="AS891" s="283"/>
      <c r="AT891" s="283"/>
      <c r="AU891" s="283"/>
      <c r="AV891" s="283"/>
      <c r="AW891" s="283"/>
      <c r="AX891" s="340"/>
      <c r="AY891" s="283"/>
      <c r="AZ891" s="283"/>
      <c r="BA891" s="283"/>
      <c r="BB891" s="283"/>
      <c r="BC891" s="283"/>
      <c r="BD891" s="283"/>
      <c r="BE891" s="283"/>
      <c r="BF891" s="283"/>
      <c r="BG891" s="283"/>
      <c r="BH891" s="283"/>
      <c r="BI891" s="283"/>
      <c r="BJ891" s="283"/>
      <c r="BK891" s="281"/>
      <c r="BL891" s="281"/>
      <c r="BM891" s="281"/>
      <c r="BN891" s="283"/>
      <c r="BO891" s="283"/>
      <c r="BP891" s="283"/>
      <c r="BQ891" s="283"/>
      <c r="BR891" s="283"/>
      <c r="BS891" s="283"/>
      <c r="BT891" s="283"/>
      <c r="BU891" s="281"/>
      <c r="BV891" s="282"/>
      <c r="BW891" s="282"/>
      <c r="BX891" s="283"/>
      <c r="BY891" s="282"/>
      <c r="BZ891" s="282"/>
      <c r="CA891" s="282"/>
      <c r="CB891" s="282"/>
      <c r="CC891" s="282"/>
    </row>
    <row r="892">
      <c r="A892" s="283"/>
      <c r="B892" s="335"/>
      <c r="C892" s="283"/>
      <c r="D892" s="283"/>
      <c r="E892" s="283"/>
      <c r="F892" s="336"/>
      <c r="G892" s="337"/>
      <c r="H892" s="283"/>
      <c r="I892" s="338"/>
      <c r="J892" s="339"/>
      <c r="K892" s="283"/>
      <c r="L892" s="283"/>
      <c r="M892" s="333"/>
      <c r="N892" s="283"/>
      <c r="O892" s="163"/>
      <c r="P892" s="163"/>
      <c r="Q892" s="163"/>
      <c r="R892" s="163"/>
      <c r="S892" s="163"/>
      <c r="T892" s="163"/>
      <c r="U892" s="163"/>
      <c r="V892" s="163"/>
      <c r="W892" s="163"/>
      <c r="X892" s="163"/>
      <c r="Y892" s="330"/>
      <c r="Z892" s="163"/>
      <c r="AA892" s="163"/>
      <c r="AB892" s="163"/>
      <c r="AC892" s="163"/>
      <c r="AD892" s="163"/>
      <c r="AE892" s="163"/>
      <c r="AF892" s="163"/>
      <c r="AG892" s="333"/>
      <c r="AH892" s="283"/>
      <c r="AI892" s="315"/>
      <c r="AJ892" s="282"/>
      <c r="AK892" s="283"/>
      <c r="AL892" s="283"/>
      <c r="AM892" s="283"/>
      <c r="AN892" s="283"/>
      <c r="AO892" s="283"/>
      <c r="AP892" s="283"/>
      <c r="AQ892" s="283"/>
      <c r="AR892" s="283"/>
      <c r="AS892" s="283"/>
      <c r="AT892" s="283"/>
      <c r="AU892" s="283"/>
      <c r="AV892" s="283"/>
      <c r="AW892" s="283"/>
      <c r="AX892" s="340"/>
      <c r="AY892" s="283"/>
      <c r="AZ892" s="283"/>
      <c r="BA892" s="283"/>
      <c r="BB892" s="283"/>
      <c r="BC892" s="283"/>
      <c r="BD892" s="283"/>
      <c r="BE892" s="283"/>
      <c r="BF892" s="283"/>
      <c r="BG892" s="283"/>
      <c r="BH892" s="283"/>
      <c r="BI892" s="283"/>
      <c r="BJ892" s="283"/>
      <c r="BK892" s="281"/>
      <c r="BL892" s="281"/>
      <c r="BM892" s="281"/>
      <c r="BN892" s="283"/>
      <c r="BO892" s="283"/>
      <c r="BP892" s="283"/>
      <c r="BQ892" s="283"/>
      <c r="BR892" s="283"/>
      <c r="BS892" s="283"/>
      <c r="BT892" s="283"/>
      <c r="BU892" s="281"/>
      <c r="BV892" s="282"/>
      <c r="BW892" s="282"/>
      <c r="BX892" s="283"/>
      <c r="BY892" s="282"/>
      <c r="BZ892" s="282"/>
      <c r="CA892" s="282"/>
      <c r="CB892" s="282"/>
      <c r="CC892" s="282"/>
    </row>
    <row r="893">
      <c r="A893" s="283"/>
      <c r="B893" s="335"/>
      <c r="C893" s="283"/>
      <c r="D893" s="283"/>
      <c r="E893" s="283"/>
      <c r="F893" s="336"/>
      <c r="G893" s="337"/>
      <c r="H893" s="283"/>
      <c r="I893" s="338"/>
      <c r="J893" s="339"/>
      <c r="K893" s="283"/>
      <c r="L893" s="283"/>
      <c r="M893" s="333"/>
      <c r="N893" s="283"/>
      <c r="O893" s="163"/>
      <c r="P893" s="163"/>
      <c r="Q893" s="163"/>
      <c r="R893" s="163"/>
      <c r="S893" s="163"/>
      <c r="T893" s="163"/>
      <c r="U893" s="163"/>
      <c r="V893" s="163"/>
      <c r="W893" s="163"/>
      <c r="X893" s="163"/>
      <c r="Y893" s="330"/>
      <c r="Z893" s="163"/>
      <c r="AA893" s="163"/>
      <c r="AB893" s="163"/>
      <c r="AC893" s="163"/>
      <c r="AD893" s="163"/>
      <c r="AE893" s="163"/>
      <c r="AF893" s="163"/>
      <c r="AG893" s="333"/>
      <c r="AH893" s="283"/>
      <c r="AI893" s="315"/>
      <c r="AJ893" s="282"/>
      <c r="AK893" s="283"/>
      <c r="AL893" s="283"/>
      <c r="AM893" s="283"/>
      <c r="AN893" s="283"/>
      <c r="AO893" s="283"/>
      <c r="AP893" s="283"/>
      <c r="AQ893" s="283"/>
      <c r="AR893" s="283"/>
      <c r="AS893" s="283"/>
      <c r="AT893" s="283"/>
      <c r="AU893" s="283"/>
      <c r="AV893" s="283"/>
      <c r="AW893" s="283"/>
      <c r="AX893" s="340"/>
      <c r="AY893" s="283"/>
      <c r="AZ893" s="283"/>
      <c r="BA893" s="283"/>
      <c r="BB893" s="283"/>
      <c r="BC893" s="283"/>
      <c r="BD893" s="283"/>
      <c r="BE893" s="283"/>
      <c r="BF893" s="283"/>
      <c r="BG893" s="283"/>
      <c r="BH893" s="283"/>
      <c r="BI893" s="283"/>
      <c r="BJ893" s="283"/>
      <c r="BK893" s="281"/>
      <c r="BL893" s="281"/>
      <c r="BM893" s="281"/>
      <c r="BN893" s="283"/>
      <c r="BO893" s="283"/>
      <c r="BP893" s="283"/>
      <c r="BQ893" s="283"/>
      <c r="BR893" s="283"/>
      <c r="BS893" s="283"/>
      <c r="BT893" s="283"/>
      <c r="BU893" s="281"/>
      <c r="BV893" s="282"/>
      <c r="BW893" s="282"/>
      <c r="BX893" s="283"/>
      <c r="BY893" s="282"/>
      <c r="BZ893" s="282"/>
      <c r="CA893" s="282"/>
      <c r="CB893" s="282"/>
      <c r="CC893" s="282"/>
    </row>
    <row r="894">
      <c r="A894" s="283"/>
      <c r="B894" s="335"/>
      <c r="C894" s="283"/>
      <c r="D894" s="283"/>
      <c r="E894" s="283"/>
      <c r="F894" s="336"/>
      <c r="G894" s="337"/>
      <c r="H894" s="283"/>
      <c r="I894" s="338"/>
      <c r="J894" s="339"/>
      <c r="K894" s="283"/>
      <c r="L894" s="283"/>
      <c r="M894" s="333"/>
      <c r="N894" s="283"/>
      <c r="O894" s="163"/>
      <c r="P894" s="163"/>
      <c r="Q894" s="163"/>
      <c r="R894" s="163"/>
      <c r="S894" s="163"/>
      <c r="T894" s="163"/>
      <c r="U894" s="163"/>
      <c r="V894" s="163"/>
      <c r="W894" s="163"/>
      <c r="X894" s="163"/>
      <c r="Y894" s="330"/>
      <c r="Z894" s="163"/>
      <c r="AA894" s="163"/>
      <c r="AB894" s="163"/>
      <c r="AC894" s="163"/>
      <c r="AD894" s="163"/>
      <c r="AE894" s="163"/>
      <c r="AF894" s="163"/>
      <c r="AG894" s="333"/>
      <c r="AH894" s="283"/>
      <c r="AI894" s="315"/>
      <c r="AJ894" s="282"/>
      <c r="AK894" s="283"/>
      <c r="AL894" s="283"/>
      <c r="AM894" s="283"/>
      <c r="AN894" s="283"/>
      <c r="AO894" s="283"/>
      <c r="AP894" s="283"/>
      <c r="AQ894" s="283"/>
      <c r="AR894" s="283"/>
      <c r="AS894" s="283"/>
      <c r="AT894" s="283"/>
      <c r="AU894" s="283"/>
      <c r="AV894" s="283"/>
      <c r="AW894" s="283"/>
      <c r="AX894" s="340"/>
      <c r="AY894" s="283"/>
      <c r="AZ894" s="283"/>
      <c r="BA894" s="283"/>
      <c r="BB894" s="283"/>
      <c r="BC894" s="283"/>
      <c r="BD894" s="283"/>
      <c r="BE894" s="283"/>
      <c r="BF894" s="283"/>
      <c r="BG894" s="283"/>
      <c r="BH894" s="283"/>
      <c r="BI894" s="283"/>
      <c r="BJ894" s="283"/>
      <c r="BK894" s="281"/>
      <c r="BL894" s="281"/>
      <c r="BM894" s="281"/>
      <c r="BN894" s="283"/>
      <c r="BO894" s="283"/>
      <c r="BP894" s="283"/>
      <c r="BQ894" s="283"/>
      <c r="BR894" s="283"/>
      <c r="BS894" s="283"/>
      <c r="BT894" s="283"/>
      <c r="BU894" s="281"/>
      <c r="BV894" s="282"/>
      <c r="BW894" s="282"/>
      <c r="BX894" s="283"/>
      <c r="BY894" s="282"/>
      <c r="BZ894" s="282"/>
      <c r="CA894" s="282"/>
      <c r="CB894" s="282"/>
      <c r="CC894" s="282"/>
    </row>
    <row r="895">
      <c r="A895" s="283"/>
      <c r="B895" s="335"/>
      <c r="C895" s="283"/>
      <c r="D895" s="283"/>
      <c r="E895" s="283"/>
      <c r="F895" s="336"/>
      <c r="G895" s="337"/>
      <c r="H895" s="283"/>
      <c r="I895" s="338"/>
      <c r="J895" s="339"/>
      <c r="K895" s="283"/>
      <c r="L895" s="283"/>
      <c r="M895" s="333"/>
      <c r="N895" s="283"/>
      <c r="O895" s="163"/>
      <c r="P895" s="163"/>
      <c r="Q895" s="163"/>
      <c r="R895" s="163"/>
      <c r="S895" s="163"/>
      <c r="T895" s="163"/>
      <c r="U895" s="163"/>
      <c r="V895" s="163"/>
      <c r="W895" s="163"/>
      <c r="X895" s="163"/>
      <c r="Y895" s="330"/>
      <c r="Z895" s="163"/>
      <c r="AA895" s="163"/>
      <c r="AB895" s="163"/>
      <c r="AC895" s="163"/>
      <c r="AD895" s="163"/>
      <c r="AE895" s="163"/>
      <c r="AF895" s="163"/>
      <c r="AG895" s="333"/>
      <c r="AH895" s="283"/>
      <c r="AI895" s="315"/>
      <c r="AJ895" s="282"/>
      <c r="AK895" s="283"/>
      <c r="AL895" s="283"/>
      <c r="AM895" s="283"/>
      <c r="AN895" s="283"/>
      <c r="AO895" s="283"/>
      <c r="AP895" s="283"/>
      <c r="AQ895" s="283"/>
      <c r="AR895" s="283"/>
      <c r="AS895" s="283"/>
      <c r="AT895" s="283"/>
      <c r="AU895" s="283"/>
      <c r="AV895" s="283"/>
      <c r="AW895" s="283"/>
      <c r="AX895" s="340"/>
      <c r="AY895" s="283"/>
      <c r="AZ895" s="283"/>
      <c r="BA895" s="283"/>
      <c r="BB895" s="283"/>
      <c r="BC895" s="283"/>
      <c r="BD895" s="283"/>
      <c r="BE895" s="283"/>
      <c r="BF895" s="283"/>
      <c r="BG895" s="283"/>
      <c r="BH895" s="283"/>
      <c r="BI895" s="283"/>
      <c r="BJ895" s="283"/>
      <c r="BK895" s="281"/>
      <c r="BL895" s="281"/>
      <c r="BM895" s="281"/>
      <c r="BN895" s="283"/>
      <c r="BO895" s="283"/>
      <c r="BP895" s="283"/>
      <c r="BQ895" s="283"/>
      <c r="BR895" s="283"/>
      <c r="BS895" s="283"/>
      <c r="BT895" s="283"/>
      <c r="BU895" s="281"/>
      <c r="BV895" s="282"/>
      <c r="BW895" s="282"/>
      <c r="BX895" s="283"/>
      <c r="BY895" s="282"/>
      <c r="BZ895" s="282"/>
      <c r="CA895" s="282"/>
      <c r="CB895" s="282"/>
      <c r="CC895" s="282"/>
    </row>
    <row r="896">
      <c r="A896" s="283"/>
      <c r="B896" s="335"/>
      <c r="C896" s="283"/>
      <c r="D896" s="283"/>
      <c r="E896" s="283"/>
      <c r="F896" s="336"/>
      <c r="G896" s="337"/>
      <c r="H896" s="283"/>
      <c r="I896" s="338"/>
      <c r="J896" s="339"/>
      <c r="K896" s="283"/>
      <c r="L896" s="283"/>
      <c r="M896" s="333"/>
      <c r="N896" s="283"/>
      <c r="O896" s="163"/>
      <c r="P896" s="163"/>
      <c r="Q896" s="163"/>
      <c r="R896" s="163"/>
      <c r="S896" s="163"/>
      <c r="T896" s="163"/>
      <c r="U896" s="163"/>
      <c r="V896" s="163"/>
      <c r="W896" s="163"/>
      <c r="X896" s="163"/>
      <c r="Y896" s="330"/>
      <c r="Z896" s="163"/>
      <c r="AA896" s="163"/>
      <c r="AB896" s="163"/>
      <c r="AC896" s="163"/>
      <c r="AD896" s="163"/>
      <c r="AE896" s="163"/>
      <c r="AF896" s="163"/>
      <c r="AG896" s="333"/>
      <c r="AH896" s="283"/>
      <c r="AI896" s="315"/>
      <c r="AJ896" s="282"/>
      <c r="AK896" s="283"/>
      <c r="AL896" s="283"/>
      <c r="AM896" s="283"/>
      <c r="AN896" s="283"/>
      <c r="AO896" s="283"/>
      <c r="AP896" s="283"/>
      <c r="AQ896" s="283"/>
      <c r="AR896" s="283"/>
      <c r="AS896" s="283"/>
      <c r="AT896" s="283"/>
      <c r="AU896" s="283"/>
      <c r="AV896" s="283"/>
      <c r="AW896" s="283"/>
      <c r="AX896" s="340"/>
      <c r="AY896" s="283"/>
      <c r="AZ896" s="283"/>
      <c r="BA896" s="283"/>
      <c r="BB896" s="283"/>
      <c r="BC896" s="283"/>
      <c r="BD896" s="283"/>
      <c r="BE896" s="283"/>
      <c r="BF896" s="283"/>
      <c r="BG896" s="283"/>
      <c r="BH896" s="283"/>
      <c r="BI896" s="283"/>
      <c r="BJ896" s="283"/>
      <c r="BK896" s="281"/>
      <c r="BL896" s="281"/>
      <c r="BM896" s="281"/>
      <c r="BN896" s="283"/>
      <c r="BO896" s="283"/>
      <c r="BP896" s="283"/>
      <c r="BQ896" s="283"/>
      <c r="BR896" s="283"/>
      <c r="BS896" s="283"/>
      <c r="BT896" s="283"/>
      <c r="BU896" s="281"/>
      <c r="BV896" s="282"/>
      <c r="BW896" s="282"/>
      <c r="BX896" s="283"/>
      <c r="BY896" s="282"/>
      <c r="BZ896" s="282"/>
      <c r="CA896" s="282"/>
      <c r="CB896" s="282"/>
      <c r="CC896" s="282"/>
    </row>
    <row r="897">
      <c r="A897" s="283"/>
      <c r="B897" s="335"/>
      <c r="C897" s="283"/>
      <c r="D897" s="283"/>
      <c r="E897" s="283"/>
      <c r="F897" s="336"/>
      <c r="G897" s="337"/>
      <c r="H897" s="283"/>
      <c r="I897" s="338"/>
      <c r="J897" s="339"/>
      <c r="K897" s="283"/>
      <c r="L897" s="283"/>
      <c r="M897" s="333"/>
      <c r="N897" s="283"/>
      <c r="O897" s="163"/>
      <c r="P897" s="163"/>
      <c r="Q897" s="163"/>
      <c r="R897" s="163"/>
      <c r="S897" s="163"/>
      <c r="T897" s="163"/>
      <c r="U897" s="163"/>
      <c r="V897" s="163"/>
      <c r="W897" s="163"/>
      <c r="X897" s="163"/>
      <c r="Y897" s="330"/>
      <c r="Z897" s="163"/>
      <c r="AA897" s="163"/>
      <c r="AB897" s="163"/>
      <c r="AC897" s="163"/>
      <c r="AD897" s="163"/>
      <c r="AE897" s="163"/>
      <c r="AF897" s="163"/>
      <c r="AG897" s="333"/>
      <c r="AH897" s="283"/>
      <c r="AI897" s="315"/>
      <c r="AJ897" s="282"/>
      <c r="AK897" s="283"/>
      <c r="AL897" s="283"/>
      <c r="AM897" s="283"/>
      <c r="AN897" s="283"/>
      <c r="AO897" s="283"/>
      <c r="AP897" s="283"/>
      <c r="AQ897" s="283"/>
      <c r="AR897" s="283"/>
      <c r="AS897" s="283"/>
      <c r="AT897" s="283"/>
      <c r="AU897" s="283"/>
      <c r="AV897" s="283"/>
      <c r="AW897" s="283"/>
      <c r="AX897" s="340"/>
      <c r="AY897" s="283"/>
      <c r="AZ897" s="283"/>
      <c r="BA897" s="283"/>
      <c r="BB897" s="283"/>
      <c r="BC897" s="283"/>
      <c r="BD897" s="283"/>
      <c r="BE897" s="283"/>
      <c r="BF897" s="283"/>
      <c r="BG897" s="283"/>
      <c r="BH897" s="283"/>
      <c r="BI897" s="283"/>
      <c r="BJ897" s="283"/>
      <c r="BK897" s="281"/>
      <c r="BL897" s="281"/>
      <c r="BM897" s="281"/>
      <c r="BN897" s="283"/>
      <c r="BO897" s="283"/>
      <c r="BP897" s="283"/>
      <c r="BQ897" s="283"/>
      <c r="BR897" s="283"/>
      <c r="BS897" s="283"/>
      <c r="BT897" s="283"/>
      <c r="BU897" s="281"/>
      <c r="BV897" s="282"/>
      <c r="BW897" s="282"/>
      <c r="BX897" s="283"/>
      <c r="BY897" s="282"/>
      <c r="BZ897" s="282"/>
      <c r="CA897" s="282"/>
      <c r="CB897" s="282"/>
      <c r="CC897" s="282"/>
    </row>
    <row r="898">
      <c r="A898" s="283"/>
      <c r="B898" s="335"/>
      <c r="C898" s="283"/>
      <c r="D898" s="283"/>
      <c r="E898" s="283"/>
      <c r="F898" s="336"/>
      <c r="G898" s="337"/>
      <c r="H898" s="283"/>
      <c r="I898" s="338"/>
      <c r="J898" s="339"/>
      <c r="K898" s="283"/>
      <c r="L898" s="283"/>
      <c r="M898" s="333"/>
      <c r="N898" s="283"/>
      <c r="O898" s="163"/>
      <c r="P898" s="163"/>
      <c r="Q898" s="163"/>
      <c r="R898" s="163"/>
      <c r="S898" s="163"/>
      <c r="T898" s="163"/>
      <c r="U898" s="163"/>
      <c r="V898" s="163"/>
      <c r="W898" s="163"/>
      <c r="X898" s="163"/>
      <c r="Y898" s="330"/>
      <c r="Z898" s="163"/>
      <c r="AA898" s="163"/>
      <c r="AB898" s="163"/>
      <c r="AC898" s="163"/>
      <c r="AD898" s="163"/>
      <c r="AE898" s="163"/>
      <c r="AF898" s="163"/>
      <c r="AG898" s="333"/>
      <c r="AH898" s="283"/>
      <c r="AI898" s="315"/>
      <c r="AJ898" s="282"/>
      <c r="AK898" s="283"/>
      <c r="AL898" s="283"/>
      <c r="AM898" s="283"/>
      <c r="AN898" s="283"/>
      <c r="AO898" s="283"/>
      <c r="AP898" s="283"/>
      <c r="AQ898" s="283"/>
      <c r="AR898" s="283"/>
      <c r="AS898" s="283"/>
      <c r="AT898" s="283"/>
      <c r="AU898" s="283"/>
      <c r="AV898" s="283"/>
      <c r="AW898" s="283"/>
      <c r="AX898" s="340"/>
      <c r="AY898" s="283"/>
      <c r="AZ898" s="283"/>
      <c r="BA898" s="283"/>
      <c r="BB898" s="283"/>
      <c r="BC898" s="283"/>
      <c r="BD898" s="283"/>
      <c r="BE898" s="283"/>
      <c r="BF898" s="283"/>
      <c r="BG898" s="283"/>
      <c r="BH898" s="283"/>
      <c r="BI898" s="283"/>
      <c r="BJ898" s="283"/>
      <c r="BK898" s="281"/>
      <c r="BL898" s="281"/>
      <c r="BM898" s="281"/>
      <c r="BN898" s="283"/>
      <c r="BO898" s="283"/>
      <c r="BP898" s="283"/>
      <c r="BQ898" s="283"/>
      <c r="BR898" s="283"/>
      <c r="BS898" s="283"/>
      <c r="BT898" s="283"/>
      <c r="BU898" s="281"/>
      <c r="BV898" s="282"/>
      <c r="BW898" s="282"/>
      <c r="BX898" s="283"/>
      <c r="BY898" s="282"/>
      <c r="BZ898" s="282"/>
      <c r="CA898" s="282"/>
      <c r="CB898" s="282"/>
      <c r="CC898" s="282"/>
    </row>
    <row r="899">
      <c r="A899" s="283"/>
      <c r="B899" s="335"/>
      <c r="C899" s="283"/>
      <c r="D899" s="283"/>
      <c r="E899" s="283"/>
      <c r="F899" s="336"/>
      <c r="G899" s="337"/>
      <c r="H899" s="283"/>
      <c r="I899" s="338"/>
      <c r="J899" s="339"/>
      <c r="K899" s="283"/>
      <c r="L899" s="283"/>
      <c r="M899" s="333"/>
      <c r="N899" s="283"/>
      <c r="O899" s="163"/>
      <c r="P899" s="163"/>
      <c r="Q899" s="163"/>
      <c r="R899" s="163"/>
      <c r="S899" s="163"/>
      <c r="T899" s="163"/>
      <c r="U899" s="163"/>
      <c r="V899" s="163"/>
      <c r="W899" s="163"/>
      <c r="X899" s="163"/>
      <c r="Y899" s="330"/>
      <c r="Z899" s="163"/>
      <c r="AA899" s="163"/>
      <c r="AB899" s="163"/>
      <c r="AC899" s="163"/>
      <c r="AD899" s="163"/>
      <c r="AE899" s="163"/>
      <c r="AF899" s="163"/>
      <c r="AG899" s="333"/>
      <c r="AH899" s="283"/>
      <c r="AI899" s="315"/>
      <c r="AJ899" s="282"/>
      <c r="AK899" s="283"/>
      <c r="AL899" s="283"/>
      <c r="AM899" s="283"/>
      <c r="AN899" s="283"/>
      <c r="AO899" s="283"/>
      <c r="AP899" s="283"/>
      <c r="AQ899" s="283"/>
      <c r="AR899" s="283"/>
      <c r="AS899" s="283"/>
      <c r="AT899" s="283"/>
      <c r="AU899" s="283"/>
      <c r="AV899" s="283"/>
      <c r="AW899" s="283"/>
      <c r="AX899" s="340"/>
      <c r="AY899" s="283"/>
      <c r="AZ899" s="283"/>
      <c r="BA899" s="283"/>
      <c r="BB899" s="283"/>
      <c r="BC899" s="283"/>
      <c r="BD899" s="283"/>
      <c r="BE899" s="283"/>
      <c r="BF899" s="283"/>
      <c r="BG899" s="283"/>
      <c r="BH899" s="283"/>
      <c r="BI899" s="283"/>
      <c r="BJ899" s="283"/>
      <c r="BK899" s="281"/>
      <c r="BL899" s="281"/>
      <c r="BM899" s="281"/>
      <c r="BN899" s="283"/>
      <c r="BO899" s="283"/>
      <c r="BP899" s="283"/>
      <c r="BQ899" s="283"/>
      <c r="BR899" s="283"/>
      <c r="BS899" s="283"/>
      <c r="BT899" s="283"/>
      <c r="BU899" s="281"/>
      <c r="BV899" s="282"/>
      <c r="BW899" s="282"/>
      <c r="BX899" s="283"/>
      <c r="BY899" s="282"/>
      <c r="BZ899" s="282"/>
      <c r="CA899" s="282"/>
      <c r="CB899" s="282"/>
      <c r="CC899" s="282"/>
    </row>
    <row r="900">
      <c r="A900" s="283"/>
      <c r="B900" s="335"/>
      <c r="C900" s="283"/>
      <c r="D900" s="283"/>
      <c r="E900" s="283"/>
      <c r="F900" s="336"/>
      <c r="G900" s="337"/>
      <c r="H900" s="283"/>
      <c r="I900" s="338"/>
      <c r="J900" s="339"/>
      <c r="K900" s="283"/>
      <c r="L900" s="283"/>
      <c r="M900" s="333"/>
      <c r="N900" s="283"/>
      <c r="O900" s="163"/>
      <c r="P900" s="163"/>
      <c r="Q900" s="163"/>
      <c r="R900" s="163"/>
      <c r="S900" s="163"/>
      <c r="T900" s="163"/>
      <c r="U900" s="163"/>
      <c r="V900" s="163"/>
      <c r="W900" s="163"/>
      <c r="X900" s="163"/>
      <c r="Y900" s="330"/>
      <c r="Z900" s="163"/>
      <c r="AA900" s="163"/>
      <c r="AB900" s="163"/>
      <c r="AC900" s="163"/>
      <c r="AD900" s="163"/>
      <c r="AE900" s="163"/>
      <c r="AF900" s="163"/>
      <c r="AG900" s="333"/>
      <c r="AH900" s="283"/>
      <c r="AI900" s="315"/>
      <c r="AJ900" s="282"/>
      <c r="AK900" s="283"/>
      <c r="AL900" s="283"/>
      <c r="AM900" s="283"/>
      <c r="AN900" s="283"/>
      <c r="AO900" s="283"/>
      <c r="AP900" s="283"/>
      <c r="AQ900" s="283"/>
      <c r="AR900" s="283"/>
      <c r="AS900" s="283"/>
      <c r="AT900" s="283"/>
      <c r="AU900" s="283"/>
      <c r="AV900" s="283"/>
      <c r="AW900" s="283"/>
      <c r="AX900" s="340"/>
      <c r="AY900" s="283"/>
      <c r="AZ900" s="283"/>
      <c r="BA900" s="283"/>
      <c r="BB900" s="283"/>
      <c r="BC900" s="283"/>
      <c r="BD900" s="283"/>
      <c r="BE900" s="283"/>
      <c r="BF900" s="283"/>
      <c r="BG900" s="283"/>
      <c r="BH900" s="283"/>
      <c r="BI900" s="283"/>
      <c r="BJ900" s="283"/>
      <c r="BK900" s="281"/>
      <c r="BL900" s="281"/>
      <c r="BM900" s="281"/>
      <c r="BN900" s="283"/>
      <c r="BO900" s="283"/>
      <c r="BP900" s="283"/>
      <c r="BQ900" s="283"/>
      <c r="BR900" s="283"/>
      <c r="BS900" s="283"/>
      <c r="BT900" s="283"/>
      <c r="BU900" s="281"/>
      <c r="BV900" s="282"/>
      <c r="BW900" s="282"/>
      <c r="BX900" s="283"/>
      <c r="BY900" s="282"/>
      <c r="BZ900" s="282"/>
      <c r="CA900" s="282"/>
      <c r="CB900" s="282"/>
      <c r="CC900" s="282"/>
    </row>
    <row r="901">
      <c r="A901" s="283"/>
      <c r="B901" s="335"/>
      <c r="C901" s="283"/>
      <c r="D901" s="283"/>
      <c r="E901" s="283"/>
      <c r="F901" s="336"/>
      <c r="G901" s="337"/>
      <c r="H901" s="283"/>
      <c r="I901" s="338"/>
      <c r="J901" s="339"/>
      <c r="K901" s="283"/>
      <c r="L901" s="283"/>
      <c r="M901" s="333"/>
      <c r="N901" s="283"/>
      <c r="O901" s="163"/>
      <c r="P901" s="163"/>
      <c r="Q901" s="163"/>
      <c r="R901" s="163"/>
      <c r="S901" s="163"/>
      <c r="T901" s="163"/>
      <c r="U901" s="163"/>
      <c r="V901" s="163"/>
      <c r="W901" s="163"/>
      <c r="X901" s="163"/>
      <c r="Y901" s="330"/>
      <c r="Z901" s="163"/>
      <c r="AA901" s="163"/>
      <c r="AB901" s="163"/>
      <c r="AC901" s="163"/>
      <c r="AD901" s="163"/>
      <c r="AE901" s="163"/>
      <c r="AF901" s="163"/>
      <c r="AG901" s="333"/>
      <c r="AH901" s="283"/>
      <c r="AI901" s="315"/>
      <c r="AJ901" s="282"/>
      <c r="AK901" s="283"/>
      <c r="AL901" s="283"/>
      <c r="AM901" s="283"/>
      <c r="AN901" s="283"/>
      <c r="AO901" s="283"/>
      <c r="AP901" s="283"/>
      <c r="AQ901" s="283"/>
      <c r="AR901" s="283"/>
      <c r="AS901" s="283"/>
      <c r="AT901" s="283"/>
      <c r="AU901" s="283"/>
      <c r="AV901" s="283"/>
      <c r="AW901" s="283"/>
      <c r="AX901" s="340"/>
      <c r="AY901" s="283"/>
      <c r="AZ901" s="283"/>
      <c r="BA901" s="283"/>
      <c r="BB901" s="283"/>
      <c r="BC901" s="283"/>
      <c r="BD901" s="283"/>
      <c r="BE901" s="283"/>
      <c r="BF901" s="283"/>
      <c r="BG901" s="283"/>
      <c r="BH901" s="283"/>
      <c r="BI901" s="283"/>
      <c r="BJ901" s="283"/>
      <c r="BK901" s="281"/>
      <c r="BL901" s="281"/>
      <c r="BM901" s="281"/>
      <c r="BN901" s="283"/>
      <c r="BO901" s="283"/>
      <c r="BP901" s="283"/>
      <c r="BQ901" s="283"/>
      <c r="BR901" s="283"/>
      <c r="BS901" s="283"/>
      <c r="BT901" s="283"/>
      <c r="BU901" s="281"/>
      <c r="BV901" s="282"/>
      <c r="BW901" s="282"/>
      <c r="BX901" s="283"/>
      <c r="BY901" s="282"/>
      <c r="BZ901" s="282"/>
      <c r="CA901" s="282"/>
      <c r="CB901" s="282"/>
      <c r="CC901" s="282"/>
    </row>
    <row r="902">
      <c r="A902" s="283"/>
      <c r="B902" s="335"/>
      <c r="C902" s="283"/>
      <c r="D902" s="283"/>
      <c r="E902" s="283"/>
      <c r="F902" s="336"/>
      <c r="G902" s="337"/>
      <c r="H902" s="283"/>
      <c r="I902" s="338"/>
      <c r="J902" s="339"/>
      <c r="K902" s="283"/>
      <c r="L902" s="283"/>
      <c r="M902" s="333"/>
      <c r="N902" s="283"/>
      <c r="O902" s="163"/>
      <c r="P902" s="163"/>
      <c r="Q902" s="163"/>
      <c r="R902" s="163"/>
      <c r="S902" s="163"/>
      <c r="T902" s="163"/>
      <c r="U902" s="163"/>
      <c r="V902" s="163"/>
      <c r="W902" s="163"/>
      <c r="X902" s="163"/>
      <c r="Y902" s="330"/>
      <c r="Z902" s="163"/>
      <c r="AA902" s="163"/>
      <c r="AB902" s="163"/>
      <c r="AC902" s="163"/>
      <c r="AD902" s="163"/>
      <c r="AE902" s="163"/>
      <c r="AF902" s="163"/>
      <c r="AG902" s="333"/>
      <c r="AH902" s="283"/>
      <c r="AI902" s="315"/>
      <c r="AJ902" s="282"/>
      <c r="AK902" s="283"/>
      <c r="AL902" s="283"/>
      <c r="AM902" s="283"/>
      <c r="AN902" s="283"/>
      <c r="AO902" s="283"/>
      <c r="AP902" s="283"/>
      <c r="AQ902" s="283"/>
      <c r="AR902" s="283"/>
      <c r="AS902" s="283"/>
      <c r="AT902" s="283"/>
      <c r="AU902" s="283"/>
      <c r="AV902" s="283"/>
      <c r="AW902" s="283"/>
      <c r="AX902" s="340"/>
      <c r="AY902" s="283"/>
      <c r="AZ902" s="283"/>
      <c r="BA902" s="283"/>
      <c r="BB902" s="283"/>
      <c r="BC902" s="283"/>
      <c r="BD902" s="283"/>
      <c r="BE902" s="283"/>
      <c r="BF902" s="283"/>
      <c r="BG902" s="283"/>
      <c r="BH902" s="283"/>
      <c r="BI902" s="283"/>
      <c r="BJ902" s="283"/>
      <c r="BK902" s="281"/>
      <c r="BL902" s="281"/>
      <c r="BM902" s="281"/>
      <c r="BN902" s="283"/>
      <c r="BO902" s="283"/>
      <c r="BP902" s="283"/>
      <c r="BQ902" s="283"/>
      <c r="BR902" s="283"/>
      <c r="BS902" s="283"/>
      <c r="BT902" s="283"/>
      <c r="BU902" s="281"/>
      <c r="BV902" s="282"/>
      <c r="BW902" s="282"/>
      <c r="BX902" s="283"/>
      <c r="BY902" s="282"/>
      <c r="BZ902" s="282"/>
      <c r="CA902" s="282"/>
      <c r="CB902" s="282"/>
      <c r="CC902" s="282"/>
    </row>
    <row r="903">
      <c r="A903" s="283"/>
      <c r="B903" s="335"/>
      <c r="C903" s="283"/>
      <c r="D903" s="283"/>
      <c r="E903" s="283"/>
      <c r="F903" s="336"/>
      <c r="G903" s="337"/>
      <c r="H903" s="283"/>
      <c r="I903" s="338"/>
      <c r="J903" s="339"/>
      <c r="K903" s="283"/>
      <c r="L903" s="283"/>
      <c r="M903" s="333"/>
      <c r="N903" s="283"/>
      <c r="O903" s="163"/>
      <c r="P903" s="163"/>
      <c r="Q903" s="163"/>
      <c r="R903" s="163"/>
      <c r="S903" s="163"/>
      <c r="T903" s="163"/>
      <c r="U903" s="163"/>
      <c r="V903" s="163"/>
      <c r="W903" s="163"/>
      <c r="X903" s="163"/>
      <c r="Y903" s="330"/>
      <c r="Z903" s="163"/>
      <c r="AA903" s="163"/>
      <c r="AB903" s="163"/>
      <c r="AC903" s="163"/>
      <c r="AD903" s="163"/>
      <c r="AE903" s="163"/>
      <c r="AF903" s="163"/>
      <c r="AG903" s="333"/>
      <c r="AH903" s="283"/>
      <c r="AI903" s="315"/>
      <c r="AJ903" s="282"/>
      <c r="AK903" s="283"/>
      <c r="AL903" s="283"/>
      <c r="AM903" s="283"/>
      <c r="AN903" s="283"/>
      <c r="AO903" s="283"/>
      <c r="AP903" s="283"/>
      <c r="AQ903" s="283"/>
      <c r="AR903" s="283"/>
      <c r="AS903" s="283"/>
      <c r="AT903" s="283"/>
      <c r="AU903" s="283"/>
      <c r="AV903" s="283"/>
      <c r="AW903" s="283"/>
      <c r="AX903" s="340"/>
      <c r="AY903" s="283"/>
      <c r="AZ903" s="283"/>
      <c r="BA903" s="283"/>
      <c r="BB903" s="283"/>
      <c r="BC903" s="283"/>
      <c r="BD903" s="283"/>
      <c r="BE903" s="283"/>
      <c r="BF903" s="283"/>
      <c r="BG903" s="283"/>
      <c r="BH903" s="283"/>
      <c r="BI903" s="283"/>
      <c r="BJ903" s="283"/>
      <c r="BK903" s="281"/>
      <c r="BL903" s="281"/>
      <c r="BM903" s="281"/>
      <c r="BN903" s="283"/>
      <c r="BO903" s="283"/>
      <c r="BP903" s="283"/>
      <c r="BQ903" s="283"/>
      <c r="BR903" s="283"/>
      <c r="BS903" s="283"/>
      <c r="BT903" s="283"/>
      <c r="BU903" s="281"/>
      <c r="BV903" s="282"/>
      <c r="BW903" s="282"/>
      <c r="BX903" s="283"/>
      <c r="BY903" s="282"/>
      <c r="BZ903" s="282"/>
      <c r="CA903" s="282"/>
      <c r="CB903" s="282"/>
      <c r="CC903" s="282"/>
    </row>
    <row r="904">
      <c r="A904" s="283"/>
      <c r="B904" s="335"/>
      <c r="C904" s="283"/>
      <c r="D904" s="283"/>
      <c r="E904" s="283"/>
      <c r="F904" s="336"/>
      <c r="G904" s="337"/>
      <c r="H904" s="283"/>
      <c r="I904" s="338"/>
      <c r="J904" s="339"/>
      <c r="K904" s="283"/>
      <c r="L904" s="283"/>
      <c r="M904" s="333"/>
      <c r="N904" s="283"/>
      <c r="O904" s="163"/>
      <c r="P904" s="163"/>
      <c r="Q904" s="163"/>
      <c r="R904" s="163"/>
      <c r="S904" s="163"/>
      <c r="T904" s="163"/>
      <c r="U904" s="163"/>
      <c r="V904" s="163"/>
      <c r="W904" s="163"/>
      <c r="X904" s="163"/>
      <c r="Y904" s="330"/>
      <c r="Z904" s="163"/>
      <c r="AA904" s="163"/>
      <c r="AB904" s="163"/>
      <c r="AC904" s="163"/>
      <c r="AD904" s="163"/>
      <c r="AE904" s="163"/>
      <c r="AF904" s="163"/>
      <c r="AG904" s="333"/>
      <c r="AH904" s="283"/>
      <c r="AI904" s="315"/>
      <c r="AJ904" s="282"/>
      <c r="AK904" s="283"/>
      <c r="AL904" s="283"/>
      <c r="AM904" s="283"/>
      <c r="AN904" s="283"/>
      <c r="AO904" s="283"/>
      <c r="AP904" s="283"/>
      <c r="AQ904" s="283"/>
      <c r="AR904" s="283"/>
      <c r="AS904" s="283"/>
      <c r="AT904" s="283"/>
      <c r="AU904" s="283"/>
      <c r="AV904" s="283"/>
      <c r="AW904" s="283"/>
      <c r="AX904" s="340"/>
      <c r="AY904" s="283"/>
      <c r="AZ904" s="283"/>
      <c r="BA904" s="283"/>
      <c r="BB904" s="283"/>
      <c r="BC904" s="283"/>
      <c r="BD904" s="283"/>
      <c r="BE904" s="283"/>
      <c r="BF904" s="283"/>
      <c r="BG904" s="283"/>
      <c r="BH904" s="283"/>
      <c r="BI904" s="283"/>
      <c r="BJ904" s="283"/>
      <c r="BK904" s="281"/>
      <c r="BL904" s="281"/>
      <c r="BM904" s="281"/>
      <c r="BN904" s="283"/>
      <c r="BO904" s="283"/>
      <c r="BP904" s="283"/>
      <c r="BQ904" s="283"/>
      <c r="BR904" s="283"/>
      <c r="BS904" s="283"/>
      <c r="BT904" s="283"/>
      <c r="BU904" s="281"/>
      <c r="BV904" s="282"/>
      <c r="BW904" s="282"/>
      <c r="BX904" s="283"/>
      <c r="BY904" s="282"/>
      <c r="BZ904" s="282"/>
      <c r="CA904" s="282"/>
      <c r="CB904" s="282"/>
      <c r="CC904" s="282"/>
    </row>
    <row r="905">
      <c r="A905" s="283"/>
      <c r="B905" s="335"/>
      <c r="C905" s="283"/>
      <c r="D905" s="283"/>
      <c r="E905" s="283"/>
      <c r="F905" s="336"/>
      <c r="G905" s="337"/>
      <c r="H905" s="283"/>
      <c r="I905" s="338"/>
      <c r="J905" s="339"/>
      <c r="K905" s="283"/>
      <c r="L905" s="283"/>
      <c r="M905" s="333"/>
      <c r="N905" s="283"/>
      <c r="O905" s="163"/>
      <c r="P905" s="163"/>
      <c r="Q905" s="163"/>
      <c r="R905" s="163"/>
      <c r="S905" s="163"/>
      <c r="T905" s="163"/>
      <c r="U905" s="163"/>
      <c r="V905" s="163"/>
      <c r="W905" s="163"/>
      <c r="X905" s="163"/>
      <c r="Y905" s="330"/>
      <c r="Z905" s="163"/>
      <c r="AA905" s="163"/>
      <c r="AB905" s="163"/>
      <c r="AC905" s="163"/>
      <c r="AD905" s="163"/>
      <c r="AE905" s="163"/>
      <c r="AF905" s="163"/>
      <c r="AG905" s="333"/>
      <c r="AH905" s="283"/>
      <c r="AI905" s="315"/>
      <c r="AJ905" s="282"/>
      <c r="AK905" s="283"/>
      <c r="AL905" s="283"/>
      <c r="AM905" s="283"/>
      <c r="AN905" s="283"/>
      <c r="AO905" s="283"/>
      <c r="AP905" s="283"/>
      <c r="AQ905" s="283"/>
      <c r="AR905" s="283"/>
      <c r="AS905" s="283"/>
      <c r="AT905" s="283"/>
      <c r="AU905" s="283"/>
      <c r="AV905" s="283"/>
      <c r="AW905" s="283"/>
      <c r="AX905" s="340"/>
      <c r="AY905" s="283"/>
      <c r="AZ905" s="283"/>
      <c r="BA905" s="283"/>
      <c r="BB905" s="283"/>
      <c r="BC905" s="283"/>
      <c r="BD905" s="283"/>
      <c r="BE905" s="283"/>
      <c r="BF905" s="283"/>
      <c r="BG905" s="283"/>
      <c r="BH905" s="283"/>
      <c r="BI905" s="283"/>
      <c r="BJ905" s="283"/>
      <c r="BK905" s="281"/>
      <c r="BL905" s="281"/>
      <c r="BM905" s="281"/>
      <c r="BN905" s="283"/>
      <c r="BO905" s="283"/>
      <c r="BP905" s="283"/>
      <c r="BQ905" s="283"/>
      <c r="BR905" s="283"/>
      <c r="BS905" s="283"/>
      <c r="BT905" s="283"/>
      <c r="BU905" s="281"/>
      <c r="BV905" s="282"/>
      <c r="BW905" s="282"/>
      <c r="BX905" s="283"/>
      <c r="BY905" s="282"/>
      <c r="BZ905" s="282"/>
      <c r="CA905" s="282"/>
      <c r="CB905" s="282"/>
      <c r="CC905" s="282"/>
    </row>
    <row r="906">
      <c r="A906" s="283"/>
      <c r="B906" s="335"/>
      <c r="C906" s="283"/>
      <c r="D906" s="283"/>
      <c r="E906" s="283"/>
      <c r="F906" s="336"/>
      <c r="G906" s="337"/>
      <c r="H906" s="283"/>
      <c r="I906" s="338"/>
      <c r="J906" s="339"/>
      <c r="K906" s="283"/>
      <c r="L906" s="283"/>
      <c r="M906" s="333"/>
      <c r="N906" s="283"/>
      <c r="O906" s="163"/>
      <c r="P906" s="163"/>
      <c r="Q906" s="163"/>
      <c r="R906" s="163"/>
      <c r="S906" s="163"/>
      <c r="T906" s="163"/>
      <c r="U906" s="163"/>
      <c r="V906" s="163"/>
      <c r="W906" s="163"/>
      <c r="X906" s="163"/>
      <c r="Y906" s="330"/>
      <c r="Z906" s="163"/>
      <c r="AA906" s="163"/>
      <c r="AB906" s="163"/>
      <c r="AC906" s="163"/>
      <c r="AD906" s="163"/>
      <c r="AE906" s="163"/>
      <c r="AF906" s="163"/>
      <c r="AG906" s="333"/>
      <c r="AH906" s="283"/>
      <c r="AI906" s="315"/>
      <c r="AJ906" s="282"/>
      <c r="AK906" s="283"/>
      <c r="AL906" s="283"/>
      <c r="AM906" s="283"/>
      <c r="AN906" s="283"/>
      <c r="AO906" s="283"/>
      <c r="AP906" s="283"/>
      <c r="AQ906" s="283"/>
      <c r="AR906" s="283"/>
      <c r="AS906" s="283"/>
      <c r="AT906" s="283"/>
      <c r="AU906" s="283"/>
      <c r="AV906" s="283"/>
      <c r="AW906" s="283"/>
      <c r="AX906" s="340"/>
      <c r="AY906" s="283"/>
      <c r="AZ906" s="283"/>
      <c r="BA906" s="283"/>
      <c r="BB906" s="283"/>
      <c r="BC906" s="283"/>
      <c r="BD906" s="283"/>
      <c r="BE906" s="283"/>
      <c r="BF906" s="283"/>
      <c r="BG906" s="283"/>
      <c r="BH906" s="283"/>
      <c r="BI906" s="283"/>
      <c r="BJ906" s="283"/>
      <c r="BK906" s="281"/>
      <c r="BL906" s="281"/>
      <c r="BM906" s="281"/>
      <c r="BN906" s="283"/>
      <c r="BO906" s="283"/>
      <c r="BP906" s="283"/>
      <c r="BQ906" s="283"/>
      <c r="BR906" s="283"/>
      <c r="BS906" s="283"/>
      <c r="BT906" s="283"/>
      <c r="BU906" s="281"/>
      <c r="BV906" s="282"/>
      <c r="BW906" s="282"/>
      <c r="BX906" s="283"/>
      <c r="BY906" s="282"/>
      <c r="BZ906" s="282"/>
      <c r="CA906" s="282"/>
      <c r="CB906" s="282"/>
      <c r="CC906" s="282"/>
    </row>
    <row r="907">
      <c r="A907" s="283"/>
      <c r="B907" s="335"/>
      <c r="C907" s="283"/>
      <c r="D907" s="283"/>
      <c r="E907" s="283"/>
      <c r="F907" s="336"/>
      <c r="G907" s="337"/>
      <c r="H907" s="283"/>
      <c r="I907" s="338"/>
      <c r="J907" s="339"/>
      <c r="K907" s="283"/>
      <c r="L907" s="283"/>
      <c r="M907" s="333"/>
      <c r="N907" s="283"/>
      <c r="O907" s="163"/>
      <c r="P907" s="163"/>
      <c r="Q907" s="163"/>
      <c r="R907" s="163"/>
      <c r="S907" s="163"/>
      <c r="T907" s="163"/>
      <c r="U907" s="163"/>
      <c r="V907" s="163"/>
      <c r="W907" s="163"/>
      <c r="X907" s="163"/>
      <c r="Y907" s="330"/>
      <c r="Z907" s="163"/>
      <c r="AA907" s="163"/>
      <c r="AB907" s="163"/>
      <c r="AC907" s="163"/>
      <c r="AD907" s="163"/>
      <c r="AE907" s="163"/>
      <c r="AF907" s="163"/>
      <c r="AG907" s="333"/>
      <c r="AH907" s="283"/>
      <c r="AI907" s="315"/>
      <c r="AJ907" s="282"/>
      <c r="AK907" s="283"/>
      <c r="AL907" s="283"/>
      <c r="AM907" s="283"/>
      <c r="AN907" s="283"/>
      <c r="AO907" s="283"/>
      <c r="AP907" s="283"/>
      <c r="AQ907" s="283"/>
      <c r="AR907" s="283"/>
      <c r="AS907" s="283"/>
      <c r="AT907" s="283"/>
      <c r="AU907" s="283"/>
      <c r="AV907" s="283"/>
      <c r="AW907" s="283"/>
      <c r="AX907" s="340"/>
      <c r="AY907" s="283"/>
      <c r="AZ907" s="283"/>
      <c r="BA907" s="283"/>
      <c r="BB907" s="283"/>
      <c r="BC907" s="283"/>
      <c r="BD907" s="283"/>
      <c r="BE907" s="283"/>
      <c r="BF907" s="283"/>
      <c r="BG907" s="283"/>
      <c r="BH907" s="283"/>
      <c r="BI907" s="283"/>
      <c r="BJ907" s="283"/>
      <c r="BK907" s="281"/>
      <c r="BL907" s="281"/>
      <c r="BM907" s="281"/>
      <c r="BN907" s="283"/>
      <c r="BO907" s="283"/>
      <c r="BP907" s="283"/>
      <c r="BQ907" s="283"/>
      <c r="BR907" s="283"/>
      <c r="BS907" s="283"/>
      <c r="BT907" s="283"/>
      <c r="BU907" s="281"/>
      <c r="BV907" s="282"/>
      <c r="BW907" s="282"/>
      <c r="BX907" s="283"/>
      <c r="BY907" s="282"/>
      <c r="BZ907" s="282"/>
      <c r="CA907" s="282"/>
      <c r="CB907" s="282"/>
      <c r="CC907" s="282"/>
    </row>
    <row r="908">
      <c r="A908" s="283"/>
      <c r="B908" s="335"/>
      <c r="C908" s="283"/>
      <c r="D908" s="283"/>
      <c r="E908" s="283"/>
      <c r="F908" s="336"/>
      <c r="G908" s="337"/>
      <c r="H908" s="283"/>
      <c r="I908" s="338"/>
      <c r="J908" s="339"/>
      <c r="K908" s="283"/>
      <c r="L908" s="283"/>
      <c r="M908" s="333"/>
      <c r="N908" s="283"/>
      <c r="O908" s="163"/>
      <c r="P908" s="163"/>
      <c r="Q908" s="163"/>
      <c r="R908" s="163"/>
      <c r="S908" s="163"/>
      <c r="T908" s="163"/>
      <c r="U908" s="163"/>
      <c r="V908" s="163"/>
      <c r="W908" s="163"/>
      <c r="X908" s="163"/>
      <c r="Y908" s="330"/>
      <c r="Z908" s="163"/>
      <c r="AA908" s="163"/>
      <c r="AB908" s="163"/>
      <c r="AC908" s="163"/>
      <c r="AD908" s="163"/>
      <c r="AE908" s="163"/>
      <c r="AF908" s="163"/>
      <c r="AG908" s="333"/>
      <c r="AH908" s="283"/>
      <c r="AI908" s="315"/>
      <c r="AJ908" s="282"/>
      <c r="AK908" s="283"/>
      <c r="AL908" s="283"/>
      <c r="AM908" s="283"/>
      <c r="AN908" s="283"/>
      <c r="AO908" s="283"/>
      <c r="AP908" s="283"/>
      <c r="AQ908" s="283"/>
      <c r="AR908" s="283"/>
      <c r="AS908" s="283"/>
      <c r="AT908" s="283"/>
      <c r="AU908" s="283"/>
      <c r="AV908" s="283"/>
      <c r="AW908" s="283"/>
      <c r="AX908" s="340"/>
      <c r="AY908" s="283"/>
      <c r="AZ908" s="283"/>
      <c r="BA908" s="283"/>
      <c r="BB908" s="283"/>
      <c r="BC908" s="283"/>
      <c r="BD908" s="283"/>
      <c r="BE908" s="283"/>
      <c r="BF908" s="283"/>
      <c r="BG908" s="283"/>
      <c r="BH908" s="283"/>
      <c r="BI908" s="283"/>
      <c r="BJ908" s="283"/>
      <c r="BK908" s="281"/>
      <c r="BL908" s="281"/>
      <c r="BM908" s="281"/>
      <c r="BN908" s="283"/>
      <c r="BO908" s="283"/>
      <c r="BP908" s="283"/>
      <c r="BQ908" s="283"/>
      <c r="BR908" s="283"/>
      <c r="BS908" s="283"/>
      <c r="BT908" s="283"/>
      <c r="BU908" s="281"/>
      <c r="BV908" s="282"/>
      <c r="BW908" s="282"/>
      <c r="BX908" s="283"/>
      <c r="BY908" s="282"/>
      <c r="BZ908" s="282"/>
      <c r="CA908" s="282"/>
      <c r="CB908" s="282"/>
      <c r="CC908" s="282"/>
    </row>
    <row r="909">
      <c r="A909" s="283"/>
      <c r="B909" s="335"/>
      <c r="C909" s="283"/>
      <c r="D909" s="283"/>
      <c r="E909" s="283"/>
      <c r="F909" s="336"/>
      <c r="G909" s="337"/>
      <c r="H909" s="283"/>
      <c r="I909" s="338"/>
      <c r="J909" s="339"/>
      <c r="K909" s="283"/>
      <c r="L909" s="283"/>
      <c r="M909" s="333"/>
      <c r="N909" s="283"/>
      <c r="O909" s="163"/>
      <c r="P909" s="163"/>
      <c r="Q909" s="163"/>
      <c r="R909" s="163"/>
      <c r="S909" s="163"/>
      <c r="T909" s="163"/>
      <c r="U909" s="163"/>
      <c r="V909" s="163"/>
      <c r="W909" s="163"/>
      <c r="X909" s="163"/>
      <c r="Y909" s="330"/>
      <c r="Z909" s="163"/>
      <c r="AA909" s="163"/>
      <c r="AB909" s="163"/>
      <c r="AC909" s="163"/>
      <c r="AD909" s="163"/>
      <c r="AE909" s="163"/>
      <c r="AF909" s="163"/>
      <c r="AG909" s="333"/>
      <c r="AH909" s="283"/>
      <c r="AI909" s="315"/>
      <c r="AJ909" s="282"/>
      <c r="AK909" s="283"/>
      <c r="AL909" s="283"/>
      <c r="AM909" s="283"/>
      <c r="AN909" s="283"/>
      <c r="AO909" s="283"/>
      <c r="AP909" s="283"/>
      <c r="AQ909" s="283"/>
      <c r="AR909" s="283"/>
      <c r="AS909" s="283"/>
      <c r="AT909" s="283"/>
      <c r="AU909" s="283"/>
      <c r="AV909" s="283"/>
      <c r="AW909" s="283"/>
      <c r="AX909" s="340"/>
      <c r="AY909" s="283"/>
      <c r="AZ909" s="283"/>
      <c r="BA909" s="283"/>
      <c r="BB909" s="283"/>
      <c r="BC909" s="283"/>
      <c r="BD909" s="283"/>
      <c r="BE909" s="283"/>
      <c r="BF909" s="283"/>
      <c r="BG909" s="283"/>
      <c r="BH909" s="283"/>
      <c r="BI909" s="283"/>
      <c r="BJ909" s="283"/>
      <c r="BK909" s="281"/>
      <c r="BL909" s="281"/>
      <c r="BM909" s="281"/>
      <c r="BN909" s="283"/>
      <c r="BO909" s="283"/>
      <c r="BP909" s="283"/>
      <c r="BQ909" s="283"/>
      <c r="BR909" s="283"/>
      <c r="BS909" s="283"/>
      <c r="BT909" s="283"/>
      <c r="BU909" s="281"/>
      <c r="BV909" s="282"/>
      <c r="BW909" s="282"/>
      <c r="BX909" s="283"/>
      <c r="BY909" s="282"/>
      <c r="BZ909" s="282"/>
      <c r="CA909" s="282"/>
      <c r="CB909" s="282"/>
      <c r="CC909" s="282"/>
    </row>
    <row r="910">
      <c r="A910" s="283"/>
      <c r="B910" s="335"/>
      <c r="C910" s="283"/>
      <c r="D910" s="283"/>
      <c r="E910" s="283"/>
      <c r="F910" s="336"/>
      <c r="G910" s="337"/>
      <c r="H910" s="283"/>
      <c r="I910" s="338"/>
      <c r="J910" s="339"/>
      <c r="K910" s="283"/>
      <c r="L910" s="283"/>
      <c r="M910" s="333"/>
      <c r="N910" s="283"/>
      <c r="O910" s="163"/>
      <c r="P910" s="163"/>
      <c r="Q910" s="163"/>
      <c r="R910" s="163"/>
      <c r="S910" s="163"/>
      <c r="T910" s="163"/>
      <c r="U910" s="163"/>
      <c r="V910" s="163"/>
      <c r="W910" s="163"/>
      <c r="X910" s="163"/>
      <c r="Y910" s="330"/>
      <c r="Z910" s="163"/>
      <c r="AA910" s="163"/>
      <c r="AB910" s="163"/>
      <c r="AC910" s="163"/>
      <c r="AD910" s="163"/>
      <c r="AE910" s="163"/>
      <c r="AF910" s="163"/>
      <c r="AG910" s="333"/>
      <c r="AH910" s="283"/>
      <c r="AI910" s="315"/>
      <c r="AJ910" s="282"/>
      <c r="AK910" s="283"/>
      <c r="AL910" s="283"/>
      <c r="AM910" s="283"/>
      <c r="AN910" s="283"/>
      <c r="AO910" s="283"/>
      <c r="AP910" s="283"/>
      <c r="AQ910" s="283"/>
      <c r="AR910" s="283"/>
      <c r="AS910" s="283"/>
      <c r="AT910" s="283"/>
      <c r="AU910" s="283"/>
      <c r="AV910" s="283"/>
      <c r="AW910" s="283"/>
      <c r="AX910" s="340"/>
      <c r="AY910" s="283"/>
      <c r="AZ910" s="283"/>
      <c r="BA910" s="283"/>
      <c r="BB910" s="283"/>
      <c r="BC910" s="283"/>
      <c r="BD910" s="283"/>
      <c r="BE910" s="283"/>
      <c r="BF910" s="283"/>
      <c r="BG910" s="283"/>
      <c r="BH910" s="283"/>
      <c r="BI910" s="283"/>
      <c r="BJ910" s="283"/>
      <c r="BK910" s="281"/>
      <c r="BL910" s="281"/>
      <c r="BM910" s="281"/>
      <c r="BN910" s="283"/>
      <c r="BO910" s="283"/>
      <c r="BP910" s="283"/>
      <c r="BQ910" s="283"/>
      <c r="BR910" s="283"/>
      <c r="BS910" s="283"/>
      <c r="BT910" s="283"/>
      <c r="BU910" s="281"/>
      <c r="BV910" s="282"/>
      <c r="BW910" s="282"/>
      <c r="BX910" s="283"/>
      <c r="BY910" s="282"/>
      <c r="BZ910" s="282"/>
      <c r="CA910" s="282"/>
      <c r="CB910" s="282"/>
      <c r="CC910" s="282"/>
    </row>
    <row r="911">
      <c r="A911" s="283"/>
      <c r="B911" s="335"/>
      <c r="C911" s="283"/>
      <c r="D911" s="283"/>
      <c r="E911" s="283"/>
      <c r="F911" s="336"/>
      <c r="G911" s="337"/>
      <c r="H911" s="283"/>
      <c r="I911" s="338"/>
      <c r="J911" s="339"/>
      <c r="K911" s="283"/>
      <c r="L911" s="283"/>
      <c r="M911" s="333"/>
      <c r="N911" s="283"/>
      <c r="O911" s="163"/>
      <c r="P911" s="163"/>
      <c r="Q911" s="163"/>
      <c r="R911" s="163"/>
      <c r="S911" s="163"/>
      <c r="T911" s="163"/>
      <c r="U911" s="163"/>
      <c r="V911" s="163"/>
      <c r="W911" s="163"/>
      <c r="X911" s="163"/>
      <c r="Y911" s="330"/>
      <c r="Z911" s="163"/>
      <c r="AA911" s="163"/>
      <c r="AB911" s="163"/>
      <c r="AC911" s="163"/>
      <c r="AD911" s="163"/>
      <c r="AE911" s="163"/>
      <c r="AF911" s="163"/>
      <c r="AG911" s="333"/>
      <c r="AH911" s="283"/>
      <c r="AI911" s="315"/>
      <c r="AJ911" s="282"/>
      <c r="AK911" s="283"/>
      <c r="AL911" s="283"/>
      <c r="AM911" s="283"/>
      <c r="AN911" s="283"/>
      <c r="AO911" s="283"/>
      <c r="AP911" s="283"/>
      <c r="AQ911" s="283"/>
      <c r="AR911" s="283"/>
      <c r="AS911" s="283"/>
      <c r="AT911" s="283"/>
      <c r="AU911" s="283"/>
      <c r="AV911" s="283"/>
      <c r="AW911" s="283"/>
      <c r="AX911" s="340"/>
      <c r="AY911" s="283"/>
      <c r="AZ911" s="283"/>
      <c r="BA911" s="283"/>
      <c r="BB911" s="283"/>
      <c r="BC911" s="283"/>
      <c r="BD911" s="283"/>
      <c r="BE911" s="283"/>
      <c r="BF911" s="283"/>
      <c r="BG911" s="283"/>
      <c r="BH911" s="283"/>
      <c r="BI911" s="283"/>
      <c r="BJ911" s="283"/>
      <c r="BK911" s="281"/>
      <c r="BL911" s="281"/>
      <c r="BM911" s="281"/>
      <c r="BN911" s="283"/>
      <c r="BO911" s="283"/>
      <c r="BP911" s="283"/>
      <c r="BQ911" s="283"/>
      <c r="BR911" s="283"/>
      <c r="BS911" s="283"/>
      <c r="BT911" s="283"/>
      <c r="BU911" s="281"/>
      <c r="BV911" s="282"/>
      <c r="BW911" s="282"/>
      <c r="BX911" s="283"/>
      <c r="BY911" s="282"/>
      <c r="BZ911" s="282"/>
      <c r="CA911" s="282"/>
      <c r="CB911" s="282"/>
      <c r="CC911" s="282"/>
    </row>
    <row r="912">
      <c r="A912" s="283"/>
      <c r="B912" s="335"/>
      <c r="C912" s="283"/>
      <c r="D912" s="283"/>
      <c r="E912" s="283"/>
      <c r="F912" s="336"/>
      <c r="G912" s="337"/>
      <c r="H912" s="283"/>
      <c r="I912" s="338"/>
      <c r="J912" s="339"/>
      <c r="K912" s="283"/>
      <c r="L912" s="283"/>
      <c r="M912" s="333"/>
      <c r="N912" s="283"/>
      <c r="O912" s="163"/>
      <c r="P912" s="163"/>
      <c r="Q912" s="163"/>
      <c r="R912" s="163"/>
      <c r="S912" s="163"/>
      <c r="T912" s="163"/>
      <c r="U912" s="163"/>
      <c r="V912" s="163"/>
      <c r="W912" s="163"/>
      <c r="X912" s="163"/>
      <c r="Y912" s="330"/>
      <c r="Z912" s="163"/>
      <c r="AA912" s="163"/>
      <c r="AB912" s="163"/>
      <c r="AC912" s="163"/>
      <c r="AD912" s="163"/>
      <c r="AE912" s="163"/>
      <c r="AF912" s="163"/>
      <c r="AG912" s="333"/>
      <c r="AH912" s="283"/>
      <c r="AI912" s="315"/>
      <c r="AJ912" s="282"/>
      <c r="AK912" s="283"/>
      <c r="AL912" s="283"/>
      <c r="AM912" s="283"/>
      <c r="AN912" s="283"/>
      <c r="AO912" s="283"/>
      <c r="AP912" s="283"/>
      <c r="AQ912" s="283"/>
      <c r="AR912" s="283"/>
      <c r="AS912" s="283"/>
      <c r="AT912" s="283"/>
      <c r="AU912" s="283"/>
      <c r="AV912" s="283"/>
      <c r="AW912" s="283"/>
      <c r="AX912" s="340"/>
      <c r="AY912" s="283"/>
      <c r="AZ912" s="283"/>
      <c r="BA912" s="283"/>
      <c r="BB912" s="283"/>
      <c r="BC912" s="283"/>
      <c r="BD912" s="283"/>
      <c r="BE912" s="283"/>
      <c r="BF912" s="283"/>
      <c r="BG912" s="283"/>
      <c r="BH912" s="283"/>
      <c r="BI912" s="283"/>
      <c r="BJ912" s="283"/>
      <c r="BK912" s="281"/>
      <c r="BL912" s="281"/>
      <c r="BM912" s="281"/>
      <c r="BN912" s="283"/>
      <c r="BO912" s="283"/>
      <c r="BP912" s="283"/>
      <c r="BQ912" s="283"/>
      <c r="BR912" s="283"/>
      <c r="BS912" s="283"/>
      <c r="BT912" s="283"/>
      <c r="BU912" s="281"/>
      <c r="BV912" s="282"/>
      <c r="BW912" s="282"/>
      <c r="BX912" s="283"/>
      <c r="BY912" s="282"/>
      <c r="BZ912" s="282"/>
      <c r="CA912" s="282"/>
      <c r="CB912" s="282"/>
      <c r="CC912" s="282"/>
    </row>
    <row r="913">
      <c r="A913" s="283"/>
      <c r="B913" s="335"/>
      <c r="C913" s="283"/>
      <c r="D913" s="283"/>
      <c r="E913" s="283"/>
      <c r="F913" s="336"/>
      <c r="G913" s="337"/>
      <c r="H913" s="283"/>
      <c r="I913" s="338"/>
      <c r="J913" s="339"/>
      <c r="K913" s="283"/>
      <c r="L913" s="283"/>
      <c r="M913" s="333"/>
      <c r="N913" s="283"/>
      <c r="O913" s="163"/>
      <c r="P913" s="163"/>
      <c r="Q913" s="163"/>
      <c r="R913" s="163"/>
      <c r="S913" s="163"/>
      <c r="T913" s="163"/>
      <c r="U913" s="163"/>
      <c r="V913" s="163"/>
      <c r="W913" s="163"/>
      <c r="X913" s="163"/>
      <c r="Y913" s="330"/>
      <c r="Z913" s="163"/>
      <c r="AA913" s="163"/>
      <c r="AB913" s="163"/>
      <c r="AC913" s="163"/>
      <c r="AD913" s="163"/>
      <c r="AE913" s="163"/>
      <c r="AF913" s="163"/>
      <c r="AG913" s="333"/>
      <c r="AH913" s="283"/>
      <c r="AI913" s="315"/>
      <c r="AJ913" s="282"/>
      <c r="AK913" s="283"/>
      <c r="AL913" s="283"/>
      <c r="AM913" s="283"/>
      <c r="AN913" s="283"/>
      <c r="AO913" s="283"/>
      <c r="AP913" s="283"/>
      <c r="AQ913" s="283"/>
      <c r="AR913" s="283"/>
      <c r="AS913" s="283"/>
      <c r="AT913" s="283"/>
      <c r="AU913" s="283"/>
      <c r="AV913" s="283"/>
      <c r="AW913" s="283"/>
      <c r="AX913" s="340"/>
      <c r="AY913" s="283"/>
      <c r="AZ913" s="283"/>
      <c r="BA913" s="283"/>
      <c r="BB913" s="283"/>
      <c r="BC913" s="283"/>
      <c r="BD913" s="283"/>
      <c r="BE913" s="283"/>
      <c r="BF913" s="283"/>
      <c r="BG913" s="283"/>
      <c r="BH913" s="283"/>
      <c r="BI913" s="283"/>
      <c r="BJ913" s="283"/>
      <c r="BK913" s="281"/>
      <c r="BL913" s="281"/>
      <c r="BM913" s="281"/>
      <c r="BN913" s="283"/>
      <c r="BO913" s="283"/>
      <c r="BP913" s="283"/>
      <c r="BQ913" s="283"/>
      <c r="BR913" s="283"/>
      <c r="BS913" s="283"/>
      <c r="BT913" s="283"/>
      <c r="BU913" s="281"/>
      <c r="BV913" s="282"/>
      <c r="BW913" s="282"/>
      <c r="BX913" s="283"/>
      <c r="BY913" s="282"/>
      <c r="BZ913" s="282"/>
      <c r="CA913" s="282"/>
      <c r="CB913" s="282"/>
      <c r="CC913" s="282"/>
    </row>
    <row r="914">
      <c r="A914" s="283"/>
      <c r="B914" s="335"/>
      <c r="C914" s="283"/>
      <c r="D914" s="283"/>
      <c r="E914" s="283"/>
      <c r="F914" s="336"/>
      <c r="G914" s="337"/>
      <c r="H914" s="283"/>
      <c r="I914" s="338"/>
      <c r="J914" s="339"/>
      <c r="K914" s="283"/>
      <c r="L914" s="283"/>
      <c r="M914" s="333"/>
      <c r="N914" s="283"/>
      <c r="O914" s="163"/>
      <c r="P914" s="163"/>
      <c r="Q914" s="163"/>
      <c r="R914" s="163"/>
      <c r="S914" s="163"/>
      <c r="T914" s="163"/>
      <c r="U914" s="163"/>
      <c r="V914" s="163"/>
      <c r="W914" s="163"/>
      <c r="X914" s="163"/>
      <c r="Y914" s="330"/>
      <c r="Z914" s="163"/>
      <c r="AA914" s="163"/>
      <c r="AB914" s="163"/>
      <c r="AC914" s="163"/>
      <c r="AD914" s="163"/>
      <c r="AE914" s="163"/>
      <c r="AF914" s="163"/>
      <c r="AG914" s="333"/>
      <c r="AH914" s="283"/>
      <c r="AI914" s="315"/>
      <c r="AJ914" s="282"/>
      <c r="AK914" s="283"/>
      <c r="AL914" s="283"/>
      <c r="AM914" s="283"/>
      <c r="AN914" s="283"/>
      <c r="AO914" s="283"/>
      <c r="AP914" s="283"/>
      <c r="AQ914" s="283"/>
      <c r="AR914" s="283"/>
      <c r="AS914" s="283"/>
      <c r="AT914" s="283"/>
      <c r="AU914" s="283"/>
      <c r="AV914" s="283"/>
      <c r="AW914" s="283"/>
      <c r="AX914" s="340"/>
      <c r="AY914" s="283"/>
      <c r="AZ914" s="283"/>
      <c r="BA914" s="283"/>
      <c r="BB914" s="283"/>
      <c r="BC914" s="283"/>
      <c r="BD914" s="283"/>
      <c r="BE914" s="283"/>
      <c r="BF914" s="283"/>
      <c r="BG914" s="283"/>
      <c r="BH914" s="283"/>
      <c r="BI914" s="283"/>
      <c r="BJ914" s="283"/>
      <c r="BK914" s="281"/>
      <c r="BL914" s="281"/>
      <c r="BM914" s="281"/>
      <c r="BN914" s="283"/>
      <c r="BO914" s="283"/>
      <c r="BP914" s="283"/>
      <c r="BQ914" s="283"/>
      <c r="BR914" s="283"/>
      <c r="BS914" s="283"/>
      <c r="BT914" s="283"/>
      <c r="BU914" s="281"/>
      <c r="BV914" s="282"/>
      <c r="BW914" s="282"/>
      <c r="BX914" s="283"/>
      <c r="BY914" s="282"/>
      <c r="BZ914" s="282"/>
      <c r="CA914" s="282"/>
      <c r="CB914" s="282"/>
      <c r="CC914" s="282"/>
    </row>
    <row r="915">
      <c r="A915" s="283"/>
      <c r="B915" s="335"/>
      <c r="C915" s="283"/>
      <c r="D915" s="283"/>
      <c r="E915" s="283"/>
      <c r="F915" s="336"/>
      <c r="G915" s="337"/>
      <c r="H915" s="283"/>
      <c r="I915" s="338"/>
      <c r="J915" s="339"/>
      <c r="K915" s="283"/>
      <c r="L915" s="283"/>
      <c r="M915" s="333"/>
      <c r="N915" s="283"/>
      <c r="O915" s="163"/>
      <c r="P915" s="163"/>
      <c r="Q915" s="163"/>
      <c r="R915" s="163"/>
      <c r="S915" s="163"/>
      <c r="T915" s="163"/>
      <c r="U915" s="163"/>
      <c r="V915" s="163"/>
      <c r="W915" s="163"/>
      <c r="X915" s="163"/>
      <c r="Y915" s="330"/>
      <c r="Z915" s="163"/>
      <c r="AA915" s="163"/>
      <c r="AB915" s="163"/>
      <c r="AC915" s="163"/>
      <c r="AD915" s="163"/>
      <c r="AE915" s="163"/>
      <c r="AF915" s="163"/>
      <c r="AG915" s="333"/>
      <c r="AH915" s="283"/>
      <c r="AI915" s="315"/>
      <c r="AJ915" s="282"/>
      <c r="AK915" s="283"/>
      <c r="AL915" s="283"/>
      <c r="AM915" s="283"/>
      <c r="AN915" s="283"/>
      <c r="AO915" s="283"/>
      <c r="AP915" s="283"/>
      <c r="AQ915" s="283"/>
      <c r="AR915" s="283"/>
      <c r="AS915" s="283"/>
      <c r="AT915" s="283"/>
      <c r="AU915" s="283"/>
      <c r="AV915" s="283"/>
      <c r="AW915" s="283"/>
      <c r="AX915" s="340"/>
      <c r="AY915" s="283"/>
      <c r="AZ915" s="283"/>
      <c r="BA915" s="283"/>
      <c r="BB915" s="283"/>
      <c r="BC915" s="283"/>
      <c r="BD915" s="283"/>
      <c r="BE915" s="283"/>
      <c r="BF915" s="283"/>
      <c r="BG915" s="283"/>
      <c r="BH915" s="283"/>
      <c r="BI915" s="283"/>
      <c r="BJ915" s="283"/>
      <c r="BK915" s="281"/>
      <c r="BL915" s="281"/>
      <c r="BM915" s="281"/>
      <c r="BN915" s="283"/>
      <c r="BO915" s="283"/>
      <c r="BP915" s="283"/>
      <c r="BQ915" s="283"/>
      <c r="BR915" s="283"/>
      <c r="BS915" s="283"/>
      <c r="BT915" s="283"/>
      <c r="BU915" s="281"/>
      <c r="BV915" s="282"/>
      <c r="BW915" s="282"/>
      <c r="BX915" s="283"/>
      <c r="BY915" s="282"/>
      <c r="BZ915" s="282"/>
      <c r="CA915" s="282"/>
      <c r="CB915" s="282"/>
      <c r="CC915" s="282"/>
    </row>
    <row r="916">
      <c r="A916" s="283"/>
      <c r="B916" s="335"/>
      <c r="C916" s="283"/>
      <c r="D916" s="283"/>
      <c r="E916" s="283"/>
      <c r="F916" s="336"/>
      <c r="G916" s="337"/>
      <c r="H916" s="283"/>
      <c r="I916" s="338"/>
      <c r="J916" s="339"/>
      <c r="K916" s="283"/>
      <c r="L916" s="283"/>
      <c r="M916" s="333"/>
      <c r="N916" s="283"/>
      <c r="O916" s="163"/>
      <c r="P916" s="163"/>
      <c r="Q916" s="163"/>
      <c r="R916" s="163"/>
      <c r="S916" s="163"/>
      <c r="T916" s="163"/>
      <c r="U916" s="163"/>
      <c r="V916" s="163"/>
      <c r="W916" s="163"/>
      <c r="X916" s="163"/>
      <c r="Y916" s="330"/>
      <c r="Z916" s="163"/>
      <c r="AA916" s="163"/>
      <c r="AB916" s="163"/>
      <c r="AC916" s="163"/>
      <c r="AD916" s="163"/>
      <c r="AE916" s="163"/>
      <c r="AF916" s="163"/>
      <c r="AG916" s="333"/>
      <c r="AH916" s="283"/>
      <c r="AI916" s="315"/>
      <c r="AJ916" s="282"/>
      <c r="AK916" s="283"/>
      <c r="AL916" s="283"/>
      <c r="AM916" s="283"/>
      <c r="AN916" s="283"/>
      <c r="AO916" s="283"/>
      <c r="AP916" s="283"/>
      <c r="AQ916" s="283"/>
      <c r="AR916" s="283"/>
      <c r="AS916" s="283"/>
      <c r="AT916" s="283"/>
      <c r="AU916" s="283"/>
      <c r="AV916" s="283"/>
      <c r="AW916" s="283"/>
      <c r="AX916" s="340"/>
      <c r="AY916" s="283"/>
      <c r="AZ916" s="283"/>
      <c r="BA916" s="283"/>
      <c r="BB916" s="283"/>
      <c r="BC916" s="283"/>
      <c r="BD916" s="283"/>
      <c r="BE916" s="283"/>
      <c r="BF916" s="283"/>
      <c r="BG916" s="283"/>
      <c r="BH916" s="283"/>
      <c r="BI916" s="283"/>
      <c r="BJ916" s="283"/>
      <c r="BK916" s="281"/>
      <c r="BL916" s="281"/>
      <c r="BM916" s="281"/>
      <c r="BN916" s="283"/>
      <c r="BO916" s="283"/>
      <c r="BP916" s="283"/>
      <c r="BQ916" s="283"/>
      <c r="BR916" s="283"/>
      <c r="BS916" s="283"/>
      <c r="BT916" s="283"/>
      <c r="BU916" s="281"/>
      <c r="BV916" s="282"/>
      <c r="BW916" s="282"/>
      <c r="BX916" s="283"/>
      <c r="BY916" s="282"/>
      <c r="BZ916" s="282"/>
      <c r="CA916" s="282"/>
      <c r="CB916" s="282"/>
      <c r="CC916" s="282"/>
    </row>
    <row r="917">
      <c r="A917" s="283"/>
      <c r="B917" s="335"/>
      <c r="C917" s="283"/>
      <c r="D917" s="283"/>
      <c r="E917" s="283"/>
      <c r="F917" s="336"/>
      <c r="G917" s="337"/>
      <c r="H917" s="283"/>
      <c r="I917" s="338"/>
      <c r="J917" s="339"/>
      <c r="K917" s="283"/>
      <c r="L917" s="283"/>
      <c r="M917" s="333"/>
      <c r="N917" s="283"/>
      <c r="O917" s="163"/>
      <c r="P917" s="163"/>
      <c r="Q917" s="163"/>
      <c r="R917" s="163"/>
      <c r="S917" s="163"/>
      <c r="T917" s="163"/>
      <c r="U917" s="163"/>
      <c r="V917" s="163"/>
      <c r="W917" s="163"/>
      <c r="X917" s="163"/>
      <c r="Y917" s="330"/>
      <c r="Z917" s="163"/>
      <c r="AA917" s="163"/>
      <c r="AB917" s="163"/>
      <c r="AC917" s="163"/>
      <c r="AD917" s="163"/>
      <c r="AE917" s="163"/>
      <c r="AF917" s="163"/>
      <c r="AG917" s="333"/>
      <c r="AH917" s="283"/>
      <c r="AI917" s="315"/>
      <c r="AJ917" s="282"/>
      <c r="AK917" s="283"/>
      <c r="AL917" s="283"/>
      <c r="AM917" s="283"/>
      <c r="AN917" s="283"/>
      <c r="AO917" s="283"/>
      <c r="AP917" s="283"/>
      <c r="AQ917" s="283"/>
      <c r="AR917" s="283"/>
      <c r="AS917" s="283"/>
      <c r="AT917" s="283"/>
      <c r="AU917" s="283"/>
      <c r="AV917" s="283"/>
      <c r="AW917" s="283"/>
      <c r="AX917" s="340"/>
      <c r="AY917" s="283"/>
      <c r="AZ917" s="283"/>
      <c r="BA917" s="283"/>
      <c r="BB917" s="283"/>
      <c r="BC917" s="283"/>
      <c r="BD917" s="283"/>
      <c r="BE917" s="283"/>
      <c r="BF917" s="283"/>
      <c r="BG917" s="283"/>
      <c r="BH917" s="283"/>
      <c r="BI917" s="283"/>
      <c r="BJ917" s="283"/>
      <c r="BK917" s="281"/>
      <c r="BL917" s="281"/>
      <c r="BM917" s="281"/>
      <c r="BN917" s="283"/>
      <c r="BO917" s="283"/>
      <c r="BP917" s="283"/>
      <c r="BQ917" s="283"/>
      <c r="BR917" s="283"/>
      <c r="BS917" s="283"/>
      <c r="BT917" s="283"/>
      <c r="BU917" s="281"/>
      <c r="BV917" s="282"/>
      <c r="BW917" s="282"/>
      <c r="BX917" s="283"/>
      <c r="BY917" s="282"/>
      <c r="BZ917" s="282"/>
      <c r="CA917" s="282"/>
      <c r="CB917" s="282"/>
      <c r="CC917" s="282"/>
    </row>
    <row r="918">
      <c r="A918" s="283"/>
      <c r="B918" s="335"/>
      <c r="C918" s="283"/>
      <c r="D918" s="283"/>
      <c r="E918" s="283"/>
      <c r="F918" s="336"/>
      <c r="G918" s="337"/>
      <c r="H918" s="283"/>
      <c r="I918" s="338"/>
      <c r="J918" s="339"/>
      <c r="K918" s="283"/>
      <c r="L918" s="283"/>
      <c r="M918" s="333"/>
      <c r="N918" s="283"/>
      <c r="O918" s="163"/>
      <c r="P918" s="163"/>
      <c r="Q918" s="163"/>
      <c r="R918" s="163"/>
      <c r="S918" s="163"/>
      <c r="T918" s="163"/>
      <c r="U918" s="163"/>
      <c r="V918" s="163"/>
      <c r="W918" s="163"/>
      <c r="X918" s="163"/>
      <c r="Y918" s="330"/>
      <c r="Z918" s="163"/>
      <c r="AA918" s="163"/>
      <c r="AB918" s="163"/>
      <c r="AC918" s="163"/>
      <c r="AD918" s="163"/>
      <c r="AE918" s="163"/>
      <c r="AF918" s="163"/>
      <c r="AG918" s="333"/>
      <c r="AH918" s="283"/>
      <c r="AI918" s="315"/>
      <c r="AJ918" s="282"/>
      <c r="AK918" s="283"/>
      <c r="AL918" s="283"/>
      <c r="AM918" s="283"/>
      <c r="AN918" s="283"/>
      <c r="AO918" s="283"/>
      <c r="AP918" s="283"/>
      <c r="AQ918" s="283"/>
      <c r="AR918" s="283"/>
      <c r="AS918" s="283"/>
      <c r="AT918" s="283"/>
      <c r="AU918" s="283"/>
      <c r="AV918" s="283"/>
      <c r="AW918" s="283"/>
      <c r="AX918" s="340"/>
      <c r="AY918" s="283"/>
      <c r="AZ918" s="283"/>
      <c r="BA918" s="283"/>
      <c r="BB918" s="283"/>
      <c r="BC918" s="283"/>
      <c r="BD918" s="283"/>
      <c r="BE918" s="283"/>
      <c r="BF918" s="283"/>
      <c r="BG918" s="283"/>
      <c r="BH918" s="283"/>
      <c r="BI918" s="283"/>
      <c r="BJ918" s="283"/>
      <c r="BK918" s="281"/>
      <c r="BL918" s="281"/>
      <c r="BM918" s="281"/>
      <c r="BN918" s="283"/>
      <c r="BO918" s="283"/>
      <c r="BP918" s="283"/>
      <c r="BQ918" s="283"/>
      <c r="BR918" s="283"/>
      <c r="BS918" s="283"/>
      <c r="BT918" s="283"/>
      <c r="BU918" s="281"/>
      <c r="BV918" s="282"/>
      <c r="BW918" s="282"/>
      <c r="BX918" s="283"/>
      <c r="BY918" s="282"/>
      <c r="BZ918" s="282"/>
      <c r="CA918" s="282"/>
      <c r="CB918" s="282"/>
      <c r="CC918" s="282"/>
    </row>
    <row r="919">
      <c r="A919" s="283"/>
      <c r="B919" s="335"/>
      <c r="C919" s="283"/>
      <c r="D919" s="283"/>
      <c r="E919" s="283"/>
      <c r="F919" s="336"/>
      <c r="G919" s="337"/>
      <c r="H919" s="283"/>
      <c r="I919" s="338"/>
      <c r="J919" s="339"/>
      <c r="K919" s="283"/>
      <c r="L919" s="283"/>
      <c r="M919" s="333"/>
      <c r="N919" s="283"/>
      <c r="O919" s="163"/>
      <c r="P919" s="163"/>
      <c r="Q919" s="163"/>
      <c r="R919" s="163"/>
      <c r="S919" s="163"/>
      <c r="T919" s="163"/>
      <c r="U919" s="163"/>
      <c r="V919" s="163"/>
      <c r="W919" s="163"/>
      <c r="X919" s="163"/>
      <c r="Y919" s="330"/>
      <c r="Z919" s="163"/>
      <c r="AA919" s="163"/>
      <c r="AB919" s="163"/>
      <c r="AC919" s="163"/>
      <c r="AD919" s="163"/>
      <c r="AE919" s="163"/>
      <c r="AF919" s="163"/>
      <c r="AG919" s="333"/>
      <c r="AH919" s="283"/>
      <c r="AI919" s="315"/>
      <c r="AJ919" s="282"/>
      <c r="AK919" s="283"/>
      <c r="AL919" s="283"/>
      <c r="AM919" s="283"/>
      <c r="AN919" s="283"/>
      <c r="AO919" s="283"/>
      <c r="AP919" s="283"/>
      <c r="AQ919" s="283"/>
      <c r="AR919" s="283"/>
      <c r="AS919" s="283"/>
      <c r="AT919" s="283"/>
      <c r="AU919" s="283"/>
      <c r="AV919" s="283"/>
      <c r="AW919" s="283"/>
      <c r="AX919" s="340"/>
      <c r="AY919" s="283"/>
      <c r="AZ919" s="283"/>
      <c r="BA919" s="283"/>
      <c r="BB919" s="283"/>
      <c r="BC919" s="283"/>
      <c r="BD919" s="283"/>
      <c r="BE919" s="283"/>
      <c r="BF919" s="283"/>
      <c r="BG919" s="283"/>
      <c r="BH919" s="283"/>
      <c r="BI919" s="283"/>
      <c r="BJ919" s="283"/>
      <c r="BK919" s="281"/>
      <c r="BL919" s="281"/>
      <c r="BM919" s="281"/>
      <c r="BN919" s="283"/>
      <c r="BO919" s="283"/>
      <c r="BP919" s="283"/>
      <c r="BQ919" s="283"/>
      <c r="BR919" s="283"/>
      <c r="BS919" s="283"/>
      <c r="BT919" s="283"/>
      <c r="BU919" s="281"/>
      <c r="BV919" s="282"/>
      <c r="BW919" s="282"/>
      <c r="BX919" s="283"/>
      <c r="BY919" s="282"/>
      <c r="BZ919" s="282"/>
      <c r="CA919" s="282"/>
      <c r="CB919" s="282"/>
      <c r="CC919" s="282"/>
    </row>
    <row r="920">
      <c r="A920" s="283"/>
      <c r="B920" s="335"/>
      <c r="C920" s="283"/>
      <c r="D920" s="283"/>
      <c r="E920" s="283"/>
      <c r="F920" s="336"/>
      <c r="G920" s="337"/>
      <c r="H920" s="283"/>
      <c r="I920" s="338"/>
      <c r="J920" s="339"/>
      <c r="K920" s="283"/>
      <c r="L920" s="283"/>
      <c r="M920" s="333"/>
      <c r="N920" s="283"/>
      <c r="O920" s="163"/>
      <c r="P920" s="163"/>
      <c r="Q920" s="163"/>
      <c r="R920" s="163"/>
      <c r="S920" s="163"/>
      <c r="T920" s="163"/>
      <c r="U920" s="163"/>
      <c r="V920" s="163"/>
      <c r="W920" s="163"/>
      <c r="X920" s="163"/>
      <c r="Y920" s="330"/>
      <c r="Z920" s="163"/>
      <c r="AA920" s="163"/>
      <c r="AB920" s="163"/>
      <c r="AC920" s="163"/>
      <c r="AD920" s="163"/>
      <c r="AE920" s="163"/>
      <c r="AF920" s="163"/>
      <c r="AG920" s="333"/>
      <c r="AH920" s="283"/>
      <c r="AI920" s="315"/>
      <c r="AJ920" s="282"/>
      <c r="AK920" s="283"/>
      <c r="AL920" s="283"/>
      <c r="AM920" s="283"/>
      <c r="AN920" s="283"/>
      <c r="AO920" s="283"/>
      <c r="AP920" s="283"/>
      <c r="AQ920" s="283"/>
      <c r="AR920" s="283"/>
      <c r="AS920" s="283"/>
      <c r="AT920" s="283"/>
      <c r="AU920" s="283"/>
      <c r="AV920" s="283"/>
      <c r="AW920" s="283"/>
      <c r="AX920" s="340"/>
      <c r="AY920" s="283"/>
      <c r="AZ920" s="283"/>
      <c r="BA920" s="283"/>
      <c r="BB920" s="283"/>
      <c r="BC920" s="283"/>
      <c r="BD920" s="283"/>
      <c r="BE920" s="283"/>
      <c r="BF920" s="283"/>
      <c r="BG920" s="283"/>
      <c r="BH920" s="283"/>
      <c r="BI920" s="283"/>
      <c r="BJ920" s="283"/>
      <c r="BK920" s="281"/>
      <c r="BL920" s="281"/>
      <c r="BM920" s="281"/>
      <c r="BN920" s="283"/>
      <c r="BO920" s="283"/>
      <c r="BP920" s="283"/>
      <c r="BQ920" s="283"/>
      <c r="BR920" s="283"/>
      <c r="BS920" s="283"/>
      <c r="BT920" s="283"/>
      <c r="BU920" s="281"/>
      <c r="BV920" s="282"/>
      <c r="BW920" s="282"/>
      <c r="BX920" s="283"/>
      <c r="BY920" s="282"/>
      <c r="BZ920" s="282"/>
      <c r="CA920" s="282"/>
      <c r="CB920" s="282"/>
      <c r="CC920" s="282"/>
    </row>
    <row r="921">
      <c r="A921" s="283"/>
      <c r="B921" s="335"/>
      <c r="C921" s="283"/>
      <c r="D921" s="283"/>
      <c r="E921" s="283"/>
      <c r="F921" s="336"/>
      <c r="G921" s="337"/>
      <c r="H921" s="283"/>
      <c r="I921" s="338"/>
      <c r="J921" s="339"/>
      <c r="K921" s="283"/>
      <c r="L921" s="283"/>
      <c r="M921" s="333"/>
      <c r="N921" s="283"/>
      <c r="O921" s="163"/>
      <c r="P921" s="163"/>
      <c r="Q921" s="163"/>
      <c r="R921" s="163"/>
      <c r="S921" s="163"/>
      <c r="T921" s="163"/>
      <c r="U921" s="163"/>
      <c r="V921" s="163"/>
      <c r="W921" s="163"/>
      <c r="X921" s="163"/>
      <c r="Y921" s="330"/>
      <c r="Z921" s="163"/>
      <c r="AA921" s="163"/>
      <c r="AB921" s="163"/>
      <c r="AC921" s="163"/>
      <c r="AD921" s="163"/>
      <c r="AE921" s="163"/>
      <c r="AF921" s="163"/>
      <c r="AG921" s="333"/>
      <c r="AH921" s="283"/>
      <c r="AI921" s="315"/>
      <c r="AJ921" s="282"/>
      <c r="AK921" s="283"/>
      <c r="AL921" s="283"/>
      <c r="AM921" s="283"/>
      <c r="AN921" s="283"/>
      <c r="AO921" s="283"/>
      <c r="AP921" s="283"/>
      <c r="AQ921" s="283"/>
      <c r="AR921" s="283"/>
      <c r="AS921" s="283"/>
      <c r="AT921" s="283"/>
      <c r="AU921" s="283"/>
      <c r="AV921" s="283"/>
      <c r="AW921" s="283"/>
      <c r="AX921" s="340"/>
      <c r="AY921" s="283"/>
      <c r="AZ921" s="283"/>
      <c r="BA921" s="283"/>
      <c r="BB921" s="283"/>
      <c r="BC921" s="283"/>
      <c r="BD921" s="283"/>
      <c r="BE921" s="283"/>
      <c r="BF921" s="283"/>
      <c r="BG921" s="283"/>
      <c r="BH921" s="283"/>
      <c r="BI921" s="283"/>
      <c r="BJ921" s="283"/>
      <c r="BK921" s="281"/>
      <c r="BL921" s="281"/>
      <c r="BM921" s="281"/>
      <c r="BN921" s="283"/>
      <c r="BO921" s="283"/>
      <c r="BP921" s="283"/>
      <c r="BQ921" s="283"/>
      <c r="BR921" s="283"/>
      <c r="BS921" s="283"/>
      <c r="BT921" s="283"/>
      <c r="BU921" s="281"/>
      <c r="BV921" s="282"/>
      <c r="BW921" s="282"/>
      <c r="BX921" s="283"/>
      <c r="BY921" s="282"/>
      <c r="BZ921" s="282"/>
      <c r="CA921" s="282"/>
      <c r="CB921" s="282"/>
      <c r="CC921" s="282"/>
    </row>
    <row r="922">
      <c r="A922" s="283"/>
      <c r="B922" s="335"/>
      <c r="C922" s="283"/>
      <c r="D922" s="283"/>
      <c r="E922" s="283"/>
      <c r="F922" s="336"/>
      <c r="G922" s="337"/>
      <c r="H922" s="283"/>
      <c r="I922" s="338"/>
      <c r="J922" s="339"/>
      <c r="K922" s="283"/>
      <c r="L922" s="283"/>
      <c r="M922" s="333"/>
      <c r="N922" s="283"/>
      <c r="O922" s="163"/>
      <c r="P922" s="163"/>
      <c r="Q922" s="163"/>
      <c r="R922" s="163"/>
      <c r="S922" s="163"/>
      <c r="T922" s="163"/>
      <c r="U922" s="163"/>
      <c r="V922" s="163"/>
      <c r="W922" s="163"/>
      <c r="X922" s="163"/>
      <c r="Y922" s="330"/>
      <c r="Z922" s="163"/>
      <c r="AA922" s="163"/>
      <c r="AB922" s="163"/>
      <c r="AC922" s="163"/>
      <c r="AD922" s="163"/>
      <c r="AE922" s="163"/>
      <c r="AF922" s="163"/>
      <c r="AG922" s="333"/>
      <c r="AH922" s="283"/>
      <c r="AI922" s="315"/>
      <c r="AJ922" s="282"/>
      <c r="AK922" s="283"/>
      <c r="AL922" s="283"/>
      <c r="AM922" s="283"/>
      <c r="AN922" s="283"/>
      <c r="AO922" s="283"/>
      <c r="AP922" s="283"/>
      <c r="AQ922" s="283"/>
      <c r="AR922" s="283"/>
      <c r="AS922" s="283"/>
      <c r="AT922" s="283"/>
      <c r="AU922" s="283"/>
      <c r="AV922" s="283"/>
      <c r="AW922" s="283"/>
      <c r="AX922" s="340"/>
      <c r="AY922" s="283"/>
      <c r="AZ922" s="283"/>
      <c r="BA922" s="283"/>
      <c r="BB922" s="283"/>
      <c r="BC922" s="283"/>
      <c r="BD922" s="283"/>
      <c r="BE922" s="283"/>
      <c r="BF922" s="283"/>
      <c r="BG922" s="283"/>
      <c r="BH922" s="283"/>
      <c r="BI922" s="283"/>
      <c r="BJ922" s="283"/>
      <c r="BK922" s="281"/>
      <c r="BL922" s="281"/>
      <c r="BM922" s="281"/>
      <c r="BN922" s="283"/>
      <c r="BO922" s="283"/>
      <c r="BP922" s="283"/>
      <c r="BQ922" s="283"/>
      <c r="BR922" s="283"/>
      <c r="BS922" s="283"/>
      <c r="BT922" s="283"/>
      <c r="BU922" s="281"/>
      <c r="BV922" s="282"/>
      <c r="BW922" s="282"/>
      <c r="BX922" s="283"/>
      <c r="BY922" s="282"/>
      <c r="BZ922" s="282"/>
      <c r="CA922" s="282"/>
      <c r="CB922" s="282"/>
      <c r="CC922" s="282"/>
    </row>
    <row r="923">
      <c r="A923" s="283"/>
      <c r="B923" s="335"/>
      <c r="C923" s="283"/>
      <c r="D923" s="283"/>
      <c r="E923" s="283"/>
      <c r="F923" s="336"/>
      <c r="G923" s="337"/>
      <c r="H923" s="283"/>
      <c r="I923" s="338"/>
      <c r="J923" s="339"/>
      <c r="K923" s="283"/>
      <c r="L923" s="283"/>
      <c r="M923" s="333"/>
      <c r="N923" s="283"/>
      <c r="O923" s="163"/>
      <c r="P923" s="163"/>
      <c r="Q923" s="163"/>
      <c r="R923" s="163"/>
      <c r="S923" s="163"/>
      <c r="T923" s="163"/>
      <c r="U923" s="163"/>
      <c r="V923" s="163"/>
      <c r="W923" s="163"/>
      <c r="X923" s="163"/>
      <c r="Y923" s="330"/>
      <c r="Z923" s="163"/>
      <c r="AA923" s="163"/>
      <c r="AB923" s="163"/>
      <c r="AC923" s="163"/>
      <c r="AD923" s="163"/>
      <c r="AE923" s="163"/>
      <c r="AF923" s="163"/>
      <c r="AG923" s="333"/>
      <c r="AH923" s="283"/>
      <c r="AI923" s="315"/>
      <c r="AJ923" s="282"/>
      <c r="AK923" s="283"/>
      <c r="AL923" s="283"/>
      <c r="AM923" s="283"/>
      <c r="AN923" s="283"/>
      <c r="AO923" s="283"/>
      <c r="AP923" s="283"/>
      <c r="AQ923" s="283"/>
      <c r="AR923" s="283"/>
      <c r="AS923" s="283"/>
      <c r="AT923" s="283"/>
      <c r="AU923" s="283"/>
      <c r="AV923" s="283"/>
      <c r="AW923" s="283"/>
      <c r="AX923" s="340"/>
      <c r="AY923" s="283"/>
      <c r="AZ923" s="283"/>
      <c r="BA923" s="283"/>
      <c r="BB923" s="283"/>
      <c r="BC923" s="283"/>
      <c r="BD923" s="283"/>
      <c r="BE923" s="283"/>
      <c r="BF923" s="283"/>
      <c r="BG923" s="283"/>
      <c r="BH923" s="283"/>
      <c r="BI923" s="283"/>
      <c r="BJ923" s="283"/>
      <c r="BK923" s="281"/>
      <c r="BL923" s="281"/>
      <c r="BM923" s="281"/>
      <c r="BN923" s="283"/>
      <c r="BO923" s="283"/>
      <c r="BP923" s="283"/>
      <c r="BQ923" s="283"/>
      <c r="BR923" s="283"/>
      <c r="BS923" s="283"/>
      <c r="BT923" s="283"/>
      <c r="BU923" s="281"/>
      <c r="BV923" s="282"/>
      <c r="BW923" s="282"/>
      <c r="BX923" s="283"/>
      <c r="BY923" s="282"/>
      <c r="BZ923" s="282"/>
      <c r="CA923" s="282"/>
      <c r="CB923" s="282"/>
      <c r="CC923" s="282"/>
    </row>
    <row r="924">
      <c r="A924" s="283"/>
      <c r="B924" s="335"/>
      <c r="C924" s="283"/>
      <c r="D924" s="283"/>
      <c r="E924" s="283"/>
      <c r="F924" s="336"/>
      <c r="G924" s="337"/>
      <c r="H924" s="283"/>
      <c r="I924" s="338"/>
      <c r="J924" s="339"/>
      <c r="K924" s="283"/>
      <c r="L924" s="283"/>
      <c r="M924" s="333"/>
      <c r="N924" s="283"/>
      <c r="O924" s="163"/>
      <c r="P924" s="163"/>
      <c r="Q924" s="163"/>
      <c r="R924" s="163"/>
      <c r="S924" s="163"/>
      <c r="T924" s="163"/>
      <c r="U924" s="163"/>
      <c r="V924" s="163"/>
      <c r="W924" s="163"/>
      <c r="X924" s="163"/>
      <c r="Y924" s="330"/>
      <c r="Z924" s="163"/>
      <c r="AA924" s="163"/>
      <c r="AB924" s="163"/>
      <c r="AC924" s="163"/>
      <c r="AD924" s="163"/>
      <c r="AE924" s="163"/>
      <c r="AF924" s="163"/>
      <c r="AG924" s="333"/>
      <c r="AH924" s="283"/>
      <c r="AI924" s="315"/>
      <c r="AJ924" s="282"/>
      <c r="AK924" s="283"/>
      <c r="AL924" s="283"/>
      <c r="AM924" s="283"/>
      <c r="AN924" s="283"/>
      <c r="AO924" s="283"/>
      <c r="AP924" s="283"/>
      <c r="AQ924" s="283"/>
      <c r="AR924" s="283"/>
      <c r="AS924" s="283"/>
      <c r="AT924" s="283"/>
      <c r="AU924" s="283"/>
      <c r="AV924" s="283"/>
      <c r="AW924" s="283"/>
      <c r="AX924" s="340"/>
      <c r="AY924" s="283"/>
      <c r="AZ924" s="283"/>
      <c r="BA924" s="283"/>
      <c r="BB924" s="283"/>
      <c r="BC924" s="283"/>
      <c r="BD924" s="283"/>
      <c r="BE924" s="283"/>
      <c r="BF924" s="283"/>
      <c r="BG924" s="283"/>
      <c r="BH924" s="283"/>
      <c r="BI924" s="283"/>
      <c r="BJ924" s="283"/>
      <c r="BK924" s="281"/>
      <c r="BL924" s="281"/>
      <c r="BM924" s="281"/>
      <c r="BN924" s="283"/>
      <c r="BO924" s="283"/>
      <c r="BP924" s="283"/>
      <c r="BQ924" s="283"/>
      <c r="BR924" s="283"/>
      <c r="BS924" s="283"/>
      <c r="BT924" s="283"/>
      <c r="BU924" s="281"/>
      <c r="BV924" s="282"/>
      <c r="BW924" s="282"/>
      <c r="BX924" s="283"/>
      <c r="BY924" s="282"/>
      <c r="BZ924" s="282"/>
      <c r="CA924" s="282"/>
      <c r="CB924" s="282"/>
      <c r="CC924" s="282"/>
    </row>
    <row r="925">
      <c r="A925" s="283"/>
      <c r="B925" s="335"/>
      <c r="C925" s="283"/>
      <c r="D925" s="283"/>
      <c r="E925" s="283"/>
      <c r="F925" s="336"/>
      <c r="G925" s="337"/>
      <c r="H925" s="283"/>
      <c r="I925" s="338"/>
      <c r="J925" s="339"/>
      <c r="K925" s="283"/>
      <c r="L925" s="283"/>
      <c r="M925" s="333"/>
      <c r="N925" s="283"/>
      <c r="O925" s="163"/>
      <c r="P925" s="163"/>
      <c r="Q925" s="163"/>
      <c r="R925" s="163"/>
      <c r="S925" s="163"/>
      <c r="T925" s="163"/>
      <c r="U925" s="163"/>
      <c r="V925" s="163"/>
      <c r="W925" s="163"/>
      <c r="X925" s="163"/>
      <c r="Y925" s="330"/>
      <c r="Z925" s="163"/>
      <c r="AA925" s="163"/>
      <c r="AB925" s="163"/>
      <c r="AC925" s="163"/>
      <c r="AD925" s="163"/>
      <c r="AE925" s="163"/>
      <c r="AF925" s="163"/>
      <c r="AG925" s="333"/>
      <c r="AH925" s="283"/>
      <c r="AI925" s="315"/>
      <c r="AJ925" s="282"/>
      <c r="AK925" s="283"/>
      <c r="AL925" s="283"/>
      <c r="AM925" s="283"/>
      <c r="AN925" s="283"/>
      <c r="AO925" s="283"/>
      <c r="AP925" s="283"/>
      <c r="AQ925" s="283"/>
      <c r="AR925" s="283"/>
      <c r="AS925" s="283"/>
      <c r="AT925" s="283"/>
      <c r="AU925" s="283"/>
      <c r="AV925" s="283"/>
      <c r="AW925" s="283"/>
      <c r="AX925" s="340"/>
      <c r="AY925" s="283"/>
      <c r="AZ925" s="283"/>
      <c r="BA925" s="283"/>
      <c r="BB925" s="283"/>
      <c r="BC925" s="283"/>
      <c r="BD925" s="283"/>
      <c r="BE925" s="283"/>
      <c r="BF925" s="283"/>
      <c r="BG925" s="283"/>
      <c r="BH925" s="283"/>
      <c r="BI925" s="283"/>
      <c r="BJ925" s="283"/>
      <c r="BK925" s="281"/>
      <c r="BL925" s="281"/>
      <c r="BM925" s="281"/>
      <c r="BN925" s="283"/>
      <c r="BO925" s="283"/>
      <c r="BP925" s="283"/>
      <c r="BQ925" s="283"/>
      <c r="BR925" s="283"/>
      <c r="BS925" s="283"/>
      <c r="BT925" s="283"/>
      <c r="BU925" s="281"/>
      <c r="BV925" s="282"/>
      <c r="BW925" s="282"/>
      <c r="BX925" s="283"/>
      <c r="BY925" s="282"/>
      <c r="BZ925" s="282"/>
      <c r="CA925" s="282"/>
      <c r="CB925" s="282"/>
      <c r="CC925" s="282"/>
    </row>
    <row r="926">
      <c r="A926" s="283"/>
      <c r="B926" s="335"/>
      <c r="C926" s="283"/>
      <c r="D926" s="283"/>
      <c r="E926" s="283"/>
      <c r="F926" s="336"/>
      <c r="G926" s="337"/>
      <c r="H926" s="283"/>
      <c r="I926" s="338"/>
      <c r="J926" s="339"/>
      <c r="K926" s="283"/>
      <c r="L926" s="283"/>
      <c r="M926" s="333"/>
      <c r="N926" s="283"/>
      <c r="O926" s="163"/>
      <c r="P926" s="163"/>
      <c r="Q926" s="163"/>
      <c r="R926" s="163"/>
      <c r="S926" s="163"/>
      <c r="T926" s="163"/>
      <c r="U926" s="163"/>
      <c r="V926" s="163"/>
      <c r="W926" s="163"/>
      <c r="X926" s="163"/>
      <c r="Y926" s="330"/>
      <c r="Z926" s="163"/>
      <c r="AA926" s="163"/>
      <c r="AB926" s="163"/>
      <c r="AC926" s="163"/>
      <c r="AD926" s="163"/>
      <c r="AE926" s="163"/>
      <c r="AF926" s="163"/>
      <c r="AG926" s="333"/>
      <c r="AH926" s="283"/>
      <c r="AI926" s="315"/>
      <c r="AJ926" s="282"/>
      <c r="AK926" s="283"/>
      <c r="AL926" s="283"/>
      <c r="AM926" s="283"/>
      <c r="AN926" s="283"/>
      <c r="AO926" s="283"/>
      <c r="AP926" s="283"/>
      <c r="AQ926" s="283"/>
      <c r="AR926" s="283"/>
      <c r="AS926" s="283"/>
      <c r="AT926" s="283"/>
      <c r="AU926" s="283"/>
      <c r="AV926" s="283"/>
      <c r="AW926" s="283"/>
      <c r="AX926" s="340"/>
      <c r="AY926" s="283"/>
      <c r="AZ926" s="283"/>
      <c r="BA926" s="283"/>
      <c r="BB926" s="283"/>
      <c r="BC926" s="283"/>
      <c r="BD926" s="283"/>
      <c r="BE926" s="283"/>
      <c r="BF926" s="283"/>
      <c r="BG926" s="283"/>
      <c r="BH926" s="283"/>
      <c r="BI926" s="283"/>
      <c r="BJ926" s="283"/>
      <c r="BK926" s="281"/>
      <c r="BL926" s="281"/>
      <c r="BM926" s="281"/>
      <c r="BN926" s="283"/>
      <c r="BO926" s="283"/>
      <c r="BP926" s="283"/>
      <c r="BQ926" s="283"/>
      <c r="BR926" s="283"/>
      <c r="BS926" s="283"/>
      <c r="BT926" s="283"/>
      <c r="BU926" s="281"/>
      <c r="BV926" s="282"/>
      <c r="BW926" s="282"/>
      <c r="BX926" s="283"/>
      <c r="BY926" s="282"/>
      <c r="BZ926" s="282"/>
      <c r="CA926" s="282"/>
      <c r="CB926" s="282"/>
      <c r="CC926" s="282"/>
    </row>
    <row r="927">
      <c r="A927" s="283"/>
      <c r="B927" s="335"/>
      <c r="C927" s="283"/>
      <c r="D927" s="283"/>
      <c r="E927" s="283"/>
      <c r="F927" s="336"/>
      <c r="G927" s="337"/>
      <c r="H927" s="283"/>
      <c r="I927" s="338"/>
      <c r="J927" s="339"/>
      <c r="K927" s="283"/>
      <c r="L927" s="283"/>
      <c r="M927" s="333"/>
      <c r="N927" s="283"/>
      <c r="O927" s="163"/>
      <c r="P927" s="163"/>
      <c r="Q927" s="163"/>
      <c r="R927" s="163"/>
      <c r="S927" s="163"/>
      <c r="T927" s="163"/>
      <c r="U927" s="163"/>
      <c r="V927" s="163"/>
      <c r="W927" s="163"/>
      <c r="X927" s="163"/>
      <c r="Y927" s="330"/>
      <c r="Z927" s="163"/>
      <c r="AA927" s="163"/>
      <c r="AB927" s="163"/>
      <c r="AC927" s="163"/>
      <c r="AD927" s="163"/>
      <c r="AE927" s="163"/>
      <c r="AF927" s="163"/>
      <c r="AG927" s="333"/>
      <c r="AH927" s="283"/>
      <c r="AI927" s="315"/>
      <c r="AJ927" s="282"/>
      <c r="AK927" s="283"/>
      <c r="AL927" s="283"/>
      <c r="AM927" s="283"/>
      <c r="AN927" s="283"/>
      <c r="AO927" s="283"/>
      <c r="AP927" s="283"/>
      <c r="AQ927" s="283"/>
      <c r="AR927" s="283"/>
      <c r="AS927" s="283"/>
      <c r="AT927" s="283"/>
      <c r="AU927" s="283"/>
      <c r="AV927" s="283"/>
      <c r="AW927" s="283"/>
      <c r="AX927" s="340"/>
      <c r="AY927" s="283"/>
      <c r="AZ927" s="283"/>
      <c r="BA927" s="283"/>
      <c r="BB927" s="283"/>
      <c r="BC927" s="283"/>
      <c r="BD927" s="283"/>
      <c r="BE927" s="283"/>
      <c r="BF927" s="283"/>
      <c r="BG927" s="283"/>
      <c r="BH927" s="283"/>
      <c r="BI927" s="283"/>
      <c r="BJ927" s="283"/>
      <c r="BK927" s="281"/>
      <c r="BL927" s="281"/>
      <c r="BM927" s="281"/>
      <c r="BN927" s="283"/>
      <c r="BO927" s="283"/>
      <c r="BP927" s="283"/>
      <c r="BQ927" s="283"/>
      <c r="BR927" s="283"/>
      <c r="BS927" s="283"/>
      <c r="BT927" s="283"/>
      <c r="BU927" s="281"/>
      <c r="BV927" s="282"/>
      <c r="BW927" s="282"/>
      <c r="BX927" s="283"/>
      <c r="BY927" s="282"/>
      <c r="BZ927" s="282"/>
      <c r="CA927" s="282"/>
      <c r="CB927" s="282"/>
      <c r="CC927" s="282"/>
    </row>
    <row r="928">
      <c r="A928" s="283"/>
      <c r="B928" s="335"/>
      <c r="C928" s="283"/>
      <c r="D928" s="283"/>
      <c r="E928" s="283"/>
      <c r="F928" s="336"/>
      <c r="G928" s="337"/>
      <c r="H928" s="283"/>
      <c r="I928" s="338"/>
      <c r="J928" s="339"/>
      <c r="K928" s="283"/>
      <c r="L928" s="283"/>
      <c r="M928" s="333"/>
      <c r="N928" s="283"/>
      <c r="O928" s="163"/>
      <c r="P928" s="163"/>
      <c r="Q928" s="163"/>
      <c r="R928" s="163"/>
      <c r="S928" s="163"/>
      <c r="T928" s="163"/>
      <c r="U928" s="163"/>
      <c r="V928" s="163"/>
      <c r="W928" s="163"/>
      <c r="X928" s="163"/>
      <c r="Y928" s="330"/>
      <c r="Z928" s="163"/>
      <c r="AA928" s="163"/>
      <c r="AB928" s="163"/>
      <c r="AC928" s="163"/>
      <c r="AD928" s="163"/>
      <c r="AE928" s="163"/>
      <c r="AF928" s="163"/>
      <c r="AG928" s="333"/>
      <c r="AH928" s="283"/>
      <c r="AI928" s="315"/>
      <c r="AJ928" s="282"/>
      <c r="AK928" s="283"/>
      <c r="AL928" s="283"/>
      <c r="AM928" s="283"/>
      <c r="AN928" s="283"/>
      <c r="AO928" s="283"/>
      <c r="AP928" s="283"/>
      <c r="AQ928" s="283"/>
      <c r="AR928" s="283"/>
      <c r="AS928" s="283"/>
      <c r="AT928" s="283"/>
      <c r="AU928" s="283"/>
      <c r="AV928" s="283"/>
      <c r="AW928" s="283"/>
      <c r="AX928" s="340"/>
      <c r="AY928" s="283"/>
      <c r="AZ928" s="283"/>
      <c r="BA928" s="283"/>
      <c r="BB928" s="283"/>
      <c r="BC928" s="283"/>
      <c r="BD928" s="283"/>
      <c r="BE928" s="283"/>
      <c r="BF928" s="283"/>
      <c r="BG928" s="283"/>
      <c r="BH928" s="283"/>
      <c r="BI928" s="283"/>
      <c r="BJ928" s="283"/>
      <c r="BK928" s="281"/>
      <c r="BL928" s="281"/>
      <c r="BM928" s="281"/>
      <c r="BN928" s="283"/>
      <c r="BO928" s="283"/>
      <c r="BP928" s="283"/>
      <c r="BQ928" s="283"/>
      <c r="BR928" s="283"/>
      <c r="BS928" s="283"/>
      <c r="BT928" s="283"/>
      <c r="BU928" s="281"/>
      <c r="BV928" s="282"/>
      <c r="BW928" s="282"/>
      <c r="BX928" s="283"/>
      <c r="BY928" s="282"/>
      <c r="BZ928" s="282"/>
      <c r="CA928" s="282"/>
      <c r="CB928" s="282"/>
      <c r="CC928" s="282"/>
    </row>
    <row r="929">
      <c r="A929" s="283"/>
      <c r="B929" s="335"/>
      <c r="C929" s="283"/>
      <c r="D929" s="283"/>
      <c r="E929" s="283"/>
      <c r="F929" s="336"/>
      <c r="G929" s="337"/>
      <c r="H929" s="283"/>
      <c r="I929" s="338"/>
      <c r="J929" s="339"/>
      <c r="K929" s="283"/>
      <c r="L929" s="283"/>
      <c r="M929" s="333"/>
      <c r="N929" s="283"/>
      <c r="O929" s="163"/>
      <c r="P929" s="163"/>
      <c r="Q929" s="163"/>
      <c r="R929" s="163"/>
      <c r="S929" s="163"/>
      <c r="T929" s="163"/>
      <c r="U929" s="163"/>
      <c r="V929" s="163"/>
      <c r="W929" s="163"/>
      <c r="X929" s="163"/>
      <c r="Y929" s="330"/>
      <c r="Z929" s="163"/>
      <c r="AA929" s="163"/>
      <c r="AB929" s="163"/>
      <c r="AC929" s="163"/>
      <c r="AD929" s="163"/>
      <c r="AE929" s="163"/>
      <c r="AF929" s="163"/>
      <c r="AG929" s="333"/>
      <c r="AH929" s="283"/>
      <c r="AI929" s="315"/>
      <c r="AJ929" s="282"/>
      <c r="AK929" s="283"/>
      <c r="AL929" s="283"/>
      <c r="AM929" s="283"/>
      <c r="AN929" s="283"/>
      <c r="AO929" s="283"/>
      <c r="AP929" s="283"/>
      <c r="AQ929" s="283"/>
      <c r="AR929" s="283"/>
      <c r="AS929" s="283"/>
      <c r="AT929" s="283"/>
      <c r="AU929" s="283"/>
      <c r="AV929" s="283"/>
      <c r="AW929" s="283"/>
      <c r="AX929" s="340"/>
      <c r="AY929" s="283"/>
      <c r="AZ929" s="283"/>
      <c r="BA929" s="283"/>
      <c r="BB929" s="283"/>
      <c r="BC929" s="283"/>
      <c r="BD929" s="283"/>
      <c r="BE929" s="283"/>
      <c r="BF929" s="283"/>
      <c r="BG929" s="283"/>
      <c r="BH929" s="283"/>
      <c r="BI929" s="283"/>
      <c r="BJ929" s="283"/>
      <c r="BK929" s="281"/>
      <c r="BL929" s="281"/>
      <c r="BM929" s="281"/>
      <c r="BN929" s="283"/>
      <c r="BO929" s="283"/>
      <c r="BP929" s="283"/>
      <c r="BQ929" s="283"/>
      <c r="BR929" s="283"/>
      <c r="BS929" s="283"/>
      <c r="BT929" s="283"/>
      <c r="BU929" s="281"/>
      <c r="BV929" s="282"/>
      <c r="BW929" s="282"/>
      <c r="BX929" s="283"/>
      <c r="BY929" s="282"/>
      <c r="BZ929" s="282"/>
      <c r="CA929" s="282"/>
      <c r="CB929" s="282"/>
      <c r="CC929" s="282"/>
    </row>
    <row r="930">
      <c r="A930" s="283"/>
      <c r="B930" s="335"/>
      <c r="C930" s="283"/>
      <c r="D930" s="283"/>
      <c r="E930" s="283"/>
      <c r="F930" s="336"/>
      <c r="G930" s="337"/>
      <c r="H930" s="283"/>
      <c r="I930" s="338"/>
      <c r="J930" s="339"/>
      <c r="K930" s="283"/>
      <c r="L930" s="283"/>
      <c r="M930" s="333"/>
      <c r="N930" s="283"/>
      <c r="O930" s="163"/>
      <c r="P930" s="163"/>
      <c r="Q930" s="163"/>
      <c r="R930" s="163"/>
      <c r="S930" s="163"/>
      <c r="T930" s="163"/>
      <c r="U930" s="163"/>
      <c r="V930" s="163"/>
      <c r="W930" s="163"/>
      <c r="X930" s="163"/>
      <c r="Y930" s="330"/>
      <c r="Z930" s="163"/>
      <c r="AA930" s="163"/>
      <c r="AB930" s="163"/>
      <c r="AC930" s="163"/>
      <c r="AD930" s="163"/>
      <c r="AE930" s="163"/>
      <c r="AF930" s="163"/>
      <c r="AG930" s="333"/>
      <c r="AH930" s="283"/>
      <c r="AI930" s="315"/>
      <c r="AJ930" s="282"/>
      <c r="AK930" s="283"/>
      <c r="AL930" s="283"/>
      <c r="AM930" s="283"/>
      <c r="AN930" s="283"/>
      <c r="AO930" s="283"/>
      <c r="AP930" s="283"/>
      <c r="AQ930" s="283"/>
      <c r="AR930" s="283"/>
      <c r="AS930" s="283"/>
      <c r="AT930" s="283"/>
      <c r="AU930" s="283"/>
      <c r="AV930" s="283"/>
      <c r="AW930" s="283"/>
      <c r="AX930" s="340"/>
      <c r="AY930" s="283"/>
      <c r="AZ930" s="283"/>
      <c r="BA930" s="283"/>
      <c r="BB930" s="283"/>
      <c r="BC930" s="283"/>
      <c r="BD930" s="283"/>
      <c r="BE930" s="283"/>
      <c r="BF930" s="283"/>
      <c r="BG930" s="283"/>
      <c r="BH930" s="283"/>
      <c r="BI930" s="283"/>
      <c r="BJ930" s="283"/>
      <c r="BK930" s="281"/>
      <c r="BL930" s="281"/>
      <c r="BM930" s="281"/>
      <c r="BN930" s="283"/>
      <c r="BO930" s="283"/>
      <c r="BP930" s="283"/>
      <c r="BQ930" s="283"/>
      <c r="BR930" s="283"/>
      <c r="BS930" s="283"/>
      <c r="BT930" s="283"/>
      <c r="BU930" s="281"/>
      <c r="BV930" s="282"/>
      <c r="BW930" s="282"/>
      <c r="BX930" s="283"/>
      <c r="BY930" s="282"/>
      <c r="BZ930" s="282"/>
      <c r="CA930" s="282"/>
      <c r="CB930" s="282"/>
      <c r="CC930" s="282"/>
    </row>
    <row r="931">
      <c r="A931" s="283"/>
      <c r="B931" s="335"/>
      <c r="C931" s="283"/>
      <c r="D931" s="283"/>
      <c r="E931" s="283"/>
      <c r="F931" s="336"/>
      <c r="G931" s="337"/>
      <c r="H931" s="283"/>
      <c r="I931" s="338"/>
      <c r="J931" s="339"/>
      <c r="K931" s="283"/>
      <c r="L931" s="283"/>
      <c r="M931" s="333"/>
      <c r="N931" s="283"/>
      <c r="O931" s="163"/>
      <c r="P931" s="163"/>
      <c r="Q931" s="163"/>
      <c r="R931" s="163"/>
      <c r="S931" s="163"/>
      <c r="T931" s="163"/>
      <c r="U931" s="163"/>
      <c r="V931" s="163"/>
      <c r="W931" s="163"/>
      <c r="X931" s="163"/>
      <c r="Y931" s="330"/>
      <c r="Z931" s="163"/>
      <c r="AA931" s="163"/>
      <c r="AB931" s="163"/>
      <c r="AC931" s="163"/>
      <c r="AD931" s="163"/>
      <c r="AE931" s="163"/>
      <c r="AF931" s="163"/>
      <c r="AG931" s="333"/>
      <c r="AH931" s="283"/>
      <c r="AI931" s="315"/>
      <c r="AJ931" s="282"/>
      <c r="AK931" s="283"/>
      <c r="AL931" s="283"/>
      <c r="AM931" s="283"/>
      <c r="AN931" s="283"/>
      <c r="AO931" s="283"/>
      <c r="AP931" s="283"/>
      <c r="AQ931" s="283"/>
      <c r="AR931" s="283"/>
      <c r="AS931" s="283"/>
      <c r="AT931" s="283"/>
      <c r="AU931" s="283"/>
      <c r="AV931" s="283"/>
      <c r="AW931" s="283"/>
      <c r="AX931" s="340"/>
      <c r="AY931" s="283"/>
      <c r="AZ931" s="283"/>
      <c r="BA931" s="283"/>
      <c r="BB931" s="283"/>
      <c r="BC931" s="283"/>
      <c r="BD931" s="283"/>
      <c r="BE931" s="283"/>
      <c r="BF931" s="283"/>
      <c r="BG931" s="283"/>
      <c r="BH931" s="283"/>
      <c r="BI931" s="283"/>
      <c r="BJ931" s="283"/>
      <c r="BK931" s="281"/>
      <c r="BL931" s="281"/>
      <c r="BM931" s="281"/>
      <c r="BN931" s="283"/>
      <c r="BO931" s="283"/>
      <c r="BP931" s="283"/>
      <c r="BQ931" s="283"/>
      <c r="BR931" s="283"/>
      <c r="BS931" s="283"/>
      <c r="BT931" s="283"/>
      <c r="BU931" s="281"/>
      <c r="BV931" s="282"/>
      <c r="BW931" s="282"/>
      <c r="BX931" s="283"/>
      <c r="BY931" s="282"/>
      <c r="BZ931" s="282"/>
      <c r="CA931" s="282"/>
      <c r="CB931" s="282"/>
      <c r="CC931" s="282"/>
    </row>
    <row r="932">
      <c r="A932" s="283"/>
      <c r="B932" s="335"/>
      <c r="C932" s="283"/>
      <c r="D932" s="283"/>
      <c r="E932" s="283"/>
      <c r="F932" s="336"/>
      <c r="G932" s="337"/>
      <c r="H932" s="283"/>
      <c r="I932" s="338"/>
      <c r="J932" s="339"/>
      <c r="K932" s="283"/>
      <c r="L932" s="283"/>
      <c r="M932" s="333"/>
      <c r="N932" s="283"/>
      <c r="O932" s="163"/>
      <c r="P932" s="163"/>
      <c r="Q932" s="163"/>
      <c r="R932" s="163"/>
      <c r="S932" s="163"/>
      <c r="T932" s="163"/>
      <c r="U932" s="163"/>
      <c r="V932" s="163"/>
      <c r="W932" s="163"/>
      <c r="X932" s="163"/>
      <c r="Y932" s="330"/>
      <c r="Z932" s="163"/>
      <c r="AA932" s="163"/>
      <c r="AB932" s="163"/>
      <c r="AC932" s="163"/>
      <c r="AD932" s="163"/>
      <c r="AE932" s="163"/>
      <c r="AF932" s="163"/>
      <c r="AG932" s="333"/>
      <c r="AH932" s="283"/>
      <c r="AI932" s="315"/>
      <c r="AJ932" s="282"/>
      <c r="AK932" s="283"/>
      <c r="AL932" s="283"/>
      <c r="AM932" s="283"/>
      <c r="AN932" s="283"/>
      <c r="AO932" s="283"/>
      <c r="AP932" s="283"/>
      <c r="AQ932" s="283"/>
      <c r="AR932" s="283"/>
      <c r="AS932" s="283"/>
      <c r="AT932" s="283"/>
      <c r="AU932" s="283"/>
      <c r="AV932" s="283"/>
      <c r="AW932" s="283"/>
      <c r="AX932" s="340"/>
      <c r="AY932" s="283"/>
      <c r="AZ932" s="283"/>
      <c r="BA932" s="283"/>
      <c r="BB932" s="283"/>
      <c r="BC932" s="283"/>
      <c r="BD932" s="283"/>
      <c r="BE932" s="283"/>
      <c r="BF932" s="283"/>
      <c r="BG932" s="283"/>
      <c r="BH932" s="283"/>
      <c r="BI932" s="283"/>
      <c r="BJ932" s="283"/>
      <c r="BK932" s="281"/>
      <c r="BL932" s="281"/>
      <c r="BM932" s="281"/>
      <c r="BN932" s="283"/>
      <c r="BO932" s="283"/>
      <c r="BP932" s="283"/>
      <c r="BQ932" s="283"/>
      <c r="BR932" s="283"/>
      <c r="BS932" s="283"/>
      <c r="BT932" s="283"/>
      <c r="BU932" s="281"/>
      <c r="BV932" s="282"/>
      <c r="BW932" s="282"/>
      <c r="BX932" s="283"/>
      <c r="BY932" s="282"/>
      <c r="BZ932" s="282"/>
      <c r="CA932" s="282"/>
      <c r="CB932" s="282"/>
      <c r="CC932" s="282"/>
    </row>
    <row r="933">
      <c r="A933" s="283"/>
      <c r="B933" s="335"/>
      <c r="C933" s="283"/>
      <c r="D933" s="283"/>
      <c r="E933" s="283"/>
      <c r="F933" s="336"/>
      <c r="G933" s="337"/>
      <c r="H933" s="283"/>
      <c r="I933" s="338"/>
      <c r="J933" s="339"/>
      <c r="K933" s="283"/>
      <c r="L933" s="283"/>
      <c r="M933" s="333"/>
      <c r="N933" s="283"/>
      <c r="O933" s="163"/>
      <c r="P933" s="163"/>
      <c r="Q933" s="163"/>
      <c r="R933" s="163"/>
      <c r="S933" s="163"/>
      <c r="T933" s="163"/>
      <c r="U933" s="163"/>
      <c r="V933" s="163"/>
      <c r="W933" s="163"/>
      <c r="X933" s="163"/>
      <c r="Y933" s="330"/>
      <c r="Z933" s="163"/>
      <c r="AA933" s="163"/>
      <c r="AB933" s="163"/>
      <c r="AC933" s="163"/>
      <c r="AD933" s="163"/>
      <c r="AE933" s="163"/>
      <c r="AF933" s="163"/>
      <c r="AG933" s="333"/>
      <c r="AH933" s="283"/>
      <c r="AI933" s="315"/>
      <c r="AJ933" s="282"/>
      <c r="AK933" s="283"/>
      <c r="AL933" s="283"/>
      <c r="AM933" s="283"/>
      <c r="AN933" s="283"/>
      <c r="AO933" s="283"/>
      <c r="AP933" s="283"/>
      <c r="AQ933" s="283"/>
      <c r="AR933" s="283"/>
      <c r="AS933" s="283"/>
      <c r="AT933" s="283"/>
      <c r="AU933" s="283"/>
      <c r="AV933" s="283"/>
      <c r="AW933" s="283"/>
      <c r="AX933" s="340"/>
      <c r="AY933" s="283"/>
      <c r="AZ933" s="283"/>
      <c r="BA933" s="283"/>
      <c r="BB933" s="283"/>
      <c r="BC933" s="283"/>
      <c r="BD933" s="283"/>
      <c r="BE933" s="283"/>
      <c r="BF933" s="283"/>
      <c r="BG933" s="283"/>
      <c r="BH933" s="283"/>
      <c r="BI933" s="283"/>
      <c r="BJ933" s="283"/>
      <c r="BK933" s="281"/>
      <c r="BL933" s="281"/>
      <c r="BM933" s="281"/>
      <c r="BN933" s="283"/>
      <c r="BO933" s="283"/>
      <c r="BP933" s="283"/>
      <c r="BQ933" s="283"/>
      <c r="BR933" s="283"/>
      <c r="BS933" s="283"/>
      <c r="BT933" s="283"/>
      <c r="BU933" s="281"/>
      <c r="BV933" s="282"/>
      <c r="BW933" s="282"/>
      <c r="BX933" s="283"/>
      <c r="BY933" s="282"/>
      <c r="BZ933" s="282"/>
      <c r="CA933" s="282"/>
      <c r="CB933" s="282"/>
      <c r="CC933" s="282"/>
    </row>
    <row r="934">
      <c r="A934" s="283"/>
      <c r="B934" s="335"/>
      <c r="C934" s="283"/>
      <c r="D934" s="283"/>
      <c r="E934" s="283"/>
      <c r="F934" s="336"/>
      <c r="G934" s="337"/>
      <c r="H934" s="283"/>
      <c r="I934" s="338"/>
      <c r="J934" s="339"/>
      <c r="K934" s="283"/>
      <c r="L934" s="283"/>
      <c r="M934" s="333"/>
      <c r="N934" s="283"/>
      <c r="O934" s="163"/>
      <c r="P934" s="163"/>
      <c r="Q934" s="163"/>
      <c r="R934" s="163"/>
      <c r="S934" s="163"/>
      <c r="T934" s="163"/>
      <c r="U934" s="163"/>
      <c r="V934" s="163"/>
      <c r="W934" s="163"/>
      <c r="X934" s="163"/>
      <c r="Y934" s="330"/>
      <c r="Z934" s="163"/>
      <c r="AA934" s="163"/>
      <c r="AB934" s="163"/>
      <c r="AC934" s="163"/>
      <c r="AD934" s="163"/>
      <c r="AE934" s="163"/>
      <c r="AF934" s="163"/>
      <c r="AG934" s="333"/>
      <c r="AH934" s="283"/>
      <c r="AI934" s="315"/>
      <c r="AJ934" s="282"/>
      <c r="AK934" s="283"/>
      <c r="AL934" s="283"/>
      <c r="AM934" s="283"/>
      <c r="AN934" s="283"/>
      <c r="AO934" s="283"/>
      <c r="AP934" s="283"/>
      <c r="AQ934" s="283"/>
      <c r="AR934" s="283"/>
      <c r="AS934" s="283"/>
      <c r="AT934" s="283"/>
      <c r="AU934" s="283"/>
      <c r="AV934" s="283"/>
      <c r="AW934" s="283"/>
      <c r="AX934" s="340"/>
      <c r="AY934" s="283"/>
      <c r="AZ934" s="283"/>
      <c r="BA934" s="283"/>
      <c r="BB934" s="283"/>
      <c r="BC934" s="283"/>
      <c r="BD934" s="283"/>
      <c r="BE934" s="283"/>
      <c r="BF934" s="283"/>
      <c r="BG934" s="283"/>
      <c r="BH934" s="283"/>
      <c r="BI934" s="283"/>
      <c r="BJ934" s="283"/>
      <c r="BK934" s="281"/>
      <c r="BL934" s="281"/>
      <c r="BM934" s="281"/>
      <c r="BN934" s="283"/>
      <c r="BO934" s="283"/>
      <c r="BP934" s="283"/>
      <c r="BQ934" s="283"/>
      <c r="BR934" s="283"/>
      <c r="BS934" s="283"/>
      <c r="BT934" s="283"/>
      <c r="BU934" s="281"/>
      <c r="BV934" s="282"/>
      <c r="BW934" s="282"/>
      <c r="BX934" s="283"/>
      <c r="BY934" s="282"/>
      <c r="BZ934" s="282"/>
      <c r="CA934" s="282"/>
      <c r="CB934" s="282"/>
      <c r="CC934" s="282"/>
    </row>
    <row r="935">
      <c r="A935" s="283"/>
      <c r="B935" s="335"/>
      <c r="C935" s="283"/>
      <c r="D935" s="283"/>
      <c r="E935" s="283"/>
      <c r="F935" s="336"/>
      <c r="G935" s="337"/>
      <c r="H935" s="283"/>
      <c r="I935" s="338"/>
      <c r="J935" s="339"/>
      <c r="K935" s="283"/>
      <c r="L935" s="283"/>
      <c r="M935" s="333"/>
      <c r="N935" s="283"/>
      <c r="O935" s="163"/>
      <c r="P935" s="163"/>
      <c r="Q935" s="163"/>
      <c r="R935" s="163"/>
      <c r="S935" s="163"/>
      <c r="T935" s="163"/>
      <c r="U935" s="163"/>
      <c r="V935" s="163"/>
      <c r="W935" s="163"/>
      <c r="X935" s="163"/>
      <c r="Y935" s="330"/>
      <c r="Z935" s="163"/>
      <c r="AA935" s="163"/>
      <c r="AB935" s="163"/>
      <c r="AC935" s="163"/>
      <c r="AD935" s="163"/>
      <c r="AE935" s="163"/>
      <c r="AF935" s="163"/>
      <c r="AG935" s="333"/>
      <c r="AH935" s="283"/>
      <c r="AI935" s="315"/>
      <c r="AJ935" s="282"/>
      <c r="AK935" s="283"/>
      <c r="AL935" s="283"/>
      <c r="AM935" s="283"/>
      <c r="AN935" s="283"/>
      <c r="AO935" s="283"/>
      <c r="AP935" s="283"/>
      <c r="AQ935" s="283"/>
      <c r="AR935" s="283"/>
      <c r="AS935" s="283"/>
      <c r="AT935" s="283"/>
      <c r="AU935" s="283"/>
      <c r="AV935" s="283"/>
      <c r="AW935" s="283"/>
      <c r="AX935" s="340"/>
      <c r="AY935" s="283"/>
      <c r="AZ935" s="283"/>
      <c r="BA935" s="283"/>
      <c r="BB935" s="283"/>
      <c r="BC935" s="283"/>
      <c r="BD935" s="283"/>
      <c r="BE935" s="283"/>
      <c r="BF935" s="283"/>
      <c r="BG935" s="283"/>
      <c r="BH935" s="283"/>
      <c r="BI935" s="283"/>
      <c r="BJ935" s="283"/>
      <c r="BK935" s="281"/>
      <c r="BL935" s="281"/>
      <c r="BM935" s="281"/>
      <c r="BN935" s="283"/>
      <c r="BO935" s="283"/>
      <c r="BP935" s="283"/>
      <c r="BQ935" s="283"/>
      <c r="BR935" s="283"/>
      <c r="BS935" s="283"/>
      <c r="BT935" s="283"/>
      <c r="BU935" s="281"/>
      <c r="BV935" s="282"/>
      <c r="BW935" s="282"/>
      <c r="BX935" s="283"/>
      <c r="BY935" s="282"/>
      <c r="BZ935" s="282"/>
      <c r="CA935" s="282"/>
      <c r="CB935" s="282"/>
      <c r="CC935" s="282"/>
    </row>
    <row r="936">
      <c r="A936" s="283"/>
      <c r="B936" s="335"/>
      <c r="C936" s="283"/>
      <c r="D936" s="283"/>
      <c r="E936" s="283"/>
      <c r="F936" s="336"/>
      <c r="G936" s="337"/>
      <c r="H936" s="283"/>
      <c r="I936" s="338"/>
      <c r="J936" s="339"/>
      <c r="K936" s="283"/>
      <c r="L936" s="283"/>
      <c r="M936" s="333"/>
      <c r="N936" s="283"/>
      <c r="O936" s="163"/>
      <c r="P936" s="163"/>
      <c r="Q936" s="163"/>
      <c r="R936" s="163"/>
      <c r="S936" s="163"/>
      <c r="T936" s="163"/>
      <c r="U936" s="163"/>
      <c r="V936" s="163"/>
      <c r="W936" s="163"/>
      <c r="X936" s="163"/>
      <c r="Y936" s="330"/>
      <c r="Z936" s="163"/>
      <c r="AA936" s="163"/>
      <c r="AB936" s="163"/>
      <c r="AC936" s="163"/>
      <c r="AD936" s="163"/>
      <c r="AE936" s="163"/>
      <c r="AF936" s="163"/>
      <c r="AG936" s="333"/>
      <c r="AH936" s="283"/>
      <c r="AI936" s="315"/>
      <c r="AJ936" s="282"/>
      <c r="AK936" s="283"/>
      <c r="AL936" s="283"/>
      <c r="AM936" s="283"/>
      <c r="AN936" s="283"/>
      <c r="AO936" s="283"/>
      <c r="AP936" s="283"/>
      <c r="AQ936" s="283"/>
      <c r="AR936" s="283"/>
      <c r="AS936" s="283"/>
      <c r="AT936" s="283"/>
      <c r="AU936" s="283"/>
      <c r="AV936" s="283"/>
      <c r="AW936" s="283"/>
      <c r="AX936" s="340"/>
      <c r="AY936" s="283"/>
      <c r="AZ936" s="283"/>
      <c r="BA936" s="283"/>
      <c r="BB936" s="283"/>
      <c r="BC936" s="283"/>
      <c r="BD936" s="283"/>
      <c r="BE936" s="283"/>
      <c r="BF936" s="283"/>
      <c r="BG936" s="283"/>
      <c r="BH936" s="283"/>
      <c r="BI936" s="283"/>
      <c r="BJ936" s="283"/>
      <c r="BK936" s="281"/>
      <c r="BL936" s="281"/>
      <c r="BM936" s="281"/>
      <c r="BN936" s="283"/>
      <c r="BO936" s="283"/>
      <c r="BP936" s="283"/>
      <c r="BQ936" s="283"/>
      <c r="BR936" s="283"/>
      <c r="BS936" s="283"/>
      <c r="BT936" s="283"/>
      <c r="BU936" s="281"/>
      <c r="BV936" s="282"/>
      <c r="BW936" s="282"/>
      <c r="BX936" s="283"/>
      <c r="BY936" s="282"/>
      <c r="BZ936" s="282"/>
      <c r="CA936" s="282"/>
      <c r="CB936" s="282"/>
      <c r="CC936" s="282"/>
    </row>
    <row r="937">
      <c r="A937" s="283"/>
      <c r="B937" s="335"/>
      <c r="C937" s="283"/>
      <c r="D937" s="283"/>
      <c r="E937" s="283"/>
      <c r="F937" s="336"/>
      <c r="G937" s="337"/>
      <c r="H937" s="283"/>
      <c r="I937" s="338"/>
      <c r="J937" s="339"/>
      <c r="K937" s="283"/>
      <c r="L937" s="283"/>
      <c r="M937" s="333"/>
      <c r="N937" s="283"/>
      <c r="O937" s="163"/>
      <c r="P937" s="163"/>
      <c r="Q937" s="163"/>
      <c r="R937" s="163"/>
      <c r="S937" s="163"/>
      <c r="T937" s="163"/>
      <c r="U937" s="163"/>
      <c r="V937" s="163"/>
      <c r="W937" s="163"/>
      <c r="X937" s="163"/>
      <c r="Y937" s="330"/>
      <c r="Z937" s="163"/>
      <c r="AA937" s="163"/>
      <c r="AB937" s="163"/>
      <c r="AC937" s="163"/>
      <c r="AD937" s="163"/>
      <c r="AE937" s="163"/>
      <c r="AF937" s="163"/>
      <c r="AG937" s="333"/>
      <c r="AH937" s="283"/>
      <c r="AI937" s="315"/>
      <c r="AJ937" s="282"/>
      <c r="AK937" s="283"/>
      <c r="AL937" s="283"/>
      <c r="AM937" s="283"/>
      <c r="AN937" s="283"/>
      <c r="AO937" s="283"/>
      <c r="AP937" s="283"/>
      <c r="AQ937" s="283"/>
      <c r="AR937" s="283"/>
      <c r="AS937" s="283"/>
      <c r="AT937" s="283"/>
      <c r="AU937" s="283"/>
      <c r="AV937" s="283"/>
      <c r="AW937" s="283"/>
      <c r="AX937" s="340"/>
      <c r="AY937" s="283"/>
      <c r="AZ937" s="283"/>
      <c r="BA937" s="283"/>
      <c r="BB937" s="283"/>
      <c r="BC937" s="283"/>
      <c r="BD937" s="283"/>
      <c r="BE937" s="283"/>
      <c r="BF937" s="283"/>
      <c r="BG937" s="283"/>
      <c r="BH937" s="283"/>
      <c r="BI937" s="283"/>
      <c r="BJ937" s="283"/>
      <c r="BK937" s="281"/>
      <c r="BL937" s="281"/>
      <c r="BM937" s="281"/>
      <c r="BN937" s="283"/>
      <c r="BO937" s="283"/>
      <c r="BP937" s="283"/>
      <c r="BQ937" s="283"/>
      <c r="BR937" s="283"/>
      <c r="BS937" s="283"/>
      <c r="BT937" s="283"/>
      <c r="BU937" s="281"/>
      <c r="BV937" s="282"/>
      <c r="BW937" s="282"/>
      <c r="BX937" s="283"/>
      <c r="BY937" s="282"/>
      <c r="BZ937" s="282"/>
      <c r="CA937" s="282"/>
      <c r="CB937" s="282"/>
      <c r="CC937" s="282"/>
    </row>
    <row r="938">
      <c r="A938" s="283"/>
      <c r="B938" s="335"/>
      <c r="C938" s="283"/>
      <c r="D938" s="283"/>
      <c r="E938" s="283"/>
      <c r="F938" s="336"/>
      <c r="G938" s="337"/>
      <c r="H938" s="283"/>
      <c r="I938" s="338"/>
      <c r="J938" s="339"/>
      <c r="K938" s="283"/>
      <c r="L938" s="283"/>
      <c r="M938" s="333"/>
      <c r="N938" s="283"/>
      <c r="O938" s="163"/>
      <c r="P938" s="163"/>
      <c r="Q938" s="163"/>
      <c r="R938" s="163"/>
      <c r="S938" s="163"/>
      <c r="T938" s="163"/>
      <c r="U938" s="163"/>
      <c r="V938" s="163"/>
      <c r="W938" s="163"/>
      <c r="X938" s="163"/>
      <c r="Y938" s="330"/>
      <c r="Z938" s="163"/>
      <c r="AA938" s="163"/>
      <c r="AB938" s="163"/>
      <c r="AC938" s="163"/>
      <c r="AD938" s="163"/>
      <c r="AE938" s="163"/>
      <c r="AF938" s="163"/>
      <c r="AG938" s="333"/>
      <c r="AH938" s="283"/>
      <c r="AI938" s="315"/>
      <c r="AJ938" s="282"/>
      <c r="AK938" s="283"/>
      <c r="AL938" s="283"/>
      <c r="AM938" s="283"/>
      <c r="AN938" s="283"/>
      <c r="AO938" s="283"/>
      <c r="AP938" s="283"/>
      <c r="AQ938" s="283"/>
      <c r="AR938" s="283"/>
      <c r="AS938" s="283"/>
      <c r="AT938" s="283"/>
      <c r="AU938" s="283"/>
      <c r="AV938" s="283"/>
      <c r="AW938" s="283"/>
      <c r="AX938" s="340"/>
      <c r="AY938" s="283"/>
      <c r="AZ938" s="283"/>
      <c r="BA938" s="283"/>
      <c r="BB938" s="283"/>
      <c r="BC938" s="283"/>
      <c r="BD938" s="283"/>
      <c r="BE938" s="283"/>
      <c r="BF938" s="283"/>
      <c r="BG938" s="283"/>
      <c r="BH938" s="283"/>
      <c r="BI938" s="283"/>
      <c r="BJ938" s="283"/>
      <c r="BK938" s="281"/>
      <c r="BL938" s="281"/>
      <c r="BM938" s="281"/>
      <c r="BN938" s="283"/>
      <c r="BO938" s="283"/>
      <c r="BP938" s="283"/>
      <c r="BQ938" s="283"/>
      <c r="BR938" s="283"/>
      <c r="BS938" s="283"/>
      <c r="BT938" s="283"/>
      <c r="BU938" s="281"/>
      <c r="BV938" s="282"/>
      <c r="BW938" s="282"/>
      <c r="BX938" s="283"/>
      <c r="BY938" s="282"/>
      <c r="BZ938" s="282"/>
      <c r="CA938" s="282"/>
      <c r="CB938" s="282"/>
      <c r="CC938" s="282"/>
    </row>
    <row r="939">
      <c r="A939" s="283"/>
      <c r="B939" s="335"/>
      <c r="C939" s="283"/>
      <c r="D939" s="283"/>
      <c r="E939" s="283"/>
      <c r="F939" s="336"/>
      <c r="G939" s="337"/>
      <c r="H939" s="283"/>
      <c r="I939" s="338"/>
      <c r="J939" s="339"/>
      <c r="K939" s="283"/>
      <c r="L939" s="283"/>
      <c r="M939" s="333"/>
      <c r="N939" s="283"/>
      <c r="O939" s="163"/>
      <c r="P939" s="163"/>
      <c r="Q939" s="163"/>
      <c r="R939" s="163"/>
      <c r="S939" s="163"/>
      <c r="T939" s="163"/>
      <c r="U939" s="163"/>
      <c r="V939" s="163"/>
      <c r="W939" s="163"/>
      <c r="X939" s="163"/>
      <c r="Y939" s="330"/>
      <c r="Z939" s="163"/>
      <c r="AA939" s="163"/>
      <c r="AB939" s="163"/>
      <c r="AC939" s="163"/>
      <c r="AD939" s="163"/>
      <c r="AE939" s="163"/>
      <c r="AF939" s="163"/>
      <c r="AG939" s="333"/>
      <c r="AH939" s="283"/>
      <c r="AI939" s="315"/>
      <c r="AJ939" s="282"/>
      <c r="AK939" s="283"/>
      <c r="AL939" s="283"/>
      <c r="AM939" s="283"/>
      <c r="AN939" s="283"/>
      <c r="AO939" s="283"/>
      <c r="AP939" s="283"/>
      <c r="AQ939" s="283"/>
      <c r="AR939" s="283"/>
      <c r="AS939" s="283"/>
      <c r="AT939" s="283"/>
      <c r="AU939" s="283"/>
      <c r="AV939" s="283"/>
      <c r="AW939" s="283"/>
      <c r="AX939" s="340"/>
      <c r="AY939" s="283"/>
      <c r="AZ939" s="283"/>
      <c r="BA939" s="283"/>
      <c r="BB939" s="283"/>
      <c r="BC939" s="283"/>
      <c r="BD939" s="283"/>
      <c r="BE939" s="283"/>
      <c r="BF939" s="283"/>
      <c r="BG939" s="283"/>
      <c r="BH939" s="283"/>
      <c r="BI939" s="283"/>
      <c r="BJ939" s="283"/>
      <c r="BK939" s="281"/>
      <c r="BL939" s="281"/>
      <c r="BM939" s="281"/>
      <c r="BN939" s="283"/>
      <c r="BO939" s="283"/>
      <c r="BP939" s="283"/>
      <c r="BQ939" s="283"/>
      <c r="BR939" s="283"/>
      <c r="BS939" s="283"/>
      <c r="BT939" s="283"/>
      <c r="BU939" s="281"/>
      <c r="BV939" s="282"/>
      <c r="BW939" s="282"/>
      <c r="BX939" s="283"/>
      <c r="BY939" s="282"/>
      <c r="BZ939" s="282"/>
      <c r="CA939" s="282"/>
      <c r="CB939" s="282"/>
      <c r="CC939" s="282"/>
    </row>
    <row r="940">
      <c r="A940" s="283"/>
      <c r="B940" s="335"/>
      <c r="C940" s="283"/>
      <c r="D940" s="283"/>
      <c r="E940" s="283"/>
      <c r="F940" s="336"/>
      <c r="G940" s="337"/>
      <c r="H940" s="283"/>
      <c r="I940" s="338"/>
      <c r="J940" s="339"/>
      <c r="K940" s="283"/>
      <c r="L940" s="283"/>
      <c r="M940" s="333"/>
      <c r="N940" s="283"/>
      <c r="O940" s="163"/>
      <c r="P940" s="163"/>
      <c r="Q940" s="163"/>
      <c r="R940" s="163"/>
      <c r="S940" s="163"/>
      <c r="T940" s="163"/>
      <c r="U940" s="163"/>
      <c r="V940" s="163"/>
      <c r="W940" s="163"/>
      <c r="X940" s="163"/>
      <c r="Y940" s="330"/>
      <c r="Z940" s="163"/>
      <c r="AA940" s="163"/>
      <c r="AB940" s="163"/>
      <c r="AC940" s="163"/>
      <c r="AD940" s="163"/>
      <c r="AE940" s="163"/>
      <c r="AF940" s="163"/>
      <c r="AG940" s="333"/>
      <c r="AH940" s="283"/>
      <c r="AI940" s="315"/>
      <c r="AJ940" s="282"/>
      <c r="AK940" s="283"/>
      <c r="AL940" s="283"/>
      <c r="AM940" s="283"/>
      <c r="AN940" s="283"/>
      <c r="AO940" s="283"/>
      <c r="AP940" s="283"/>
      <c r="AQ940" s="283"/>
      <c r="AR940" s="283"/>
      <c r="AS940" s="283"/>
      <c r="AT940" s="283"/>
      <c r="AU940" s="283"/>
      <c r="AV940" s="283"/>
      <c r="AW940" s="283"/>
      <c r="AX940" s="340"/>
      <c r="AY940" s="283"/>
      <c r="AZ940" s="283"/>
      <c r="BA940" s="283"/>
      <c r="BB940" s="283"/>
      <c r="BC940" s="283"/>
      <c r="BD940" s="283"/>
      <c r="BE940" s="283"/>
      <c r="BF940" s="283"/>
      <c r="BG940" s="283"/>
      <c r="BH940" s="283"/>
      <c r="BI940" s="283"/>
      <c r="BJ940" s="283"/>
      <c r="BK940" s="281"/>
      <c r="BL940" s="281"/>
      <c r="BM940" s="281"/>
      <c r="BN940" s="283"/>
      <c r="BO940" s="283"/>
      <c r="BP940" s="283"/>
      <c r="BQ940" s="283"/>
      <c r="BR940" s="283"/>
      <c r="BS940" s="283"/>
      <c r="BT940" s="283"/>
      <c r="BU940" s="281"/>
      <c r="BV940" s="282"/>
      <c r="BW940" s="282"/>
      <c r="BX940" s="283"/>
      <c r="BY940" s="282"/>
      <c r="BZ940" s="282"/>
      <c r="CA940" s="282"/>
      <c r="CB940" s="282"/>
      <c r="CC940" s="282"/>
    </row>
    <row r="941">
      <c r="A941" s="283"/>
      <c r="B941" s="335"/>
      <c r="C941" s="283"/>
      <c r="D941" s="283"/>
      <c r="E941" s="283"/>
      <c r="F941" s="336"/>
      <c r="G941" s="337"/>
      <c r="H941" s="283"/>
      <c r="I941" s="338"/>
      <c r="J941" s="339"/>
      <c r="K941" s="283"/>
      <c r="L941" s="283"/>
      <c r="M941" s="333"/>
      <c r="N941" s="283"/>
      <c r="O941" s="163"/>
      <c r="P941" s="163"/>
      <c r="Q941" s="163"/>
      <c r="R941" s="163"/>
      <c r="S941" s="163"/>
      <c r="T941" s="163"/>
      <c r="U941" s="163"/>
      <c r="V941" s="163"/>
      <c r="W941" s="163"/>
      <c r="X941" s="163"/>
      <c r="Y941" s="330"/>
      <c r="Z941" s="163"/>
      <c r="AA941" s="163"/>
      <c r="AB941" s="163"/>
      <c r="AC941" s="163"/>
      <c r="AD941" s="163"/>
      <c r="AE941" s="163"/>
      <c r="AF941" s="163"/>
      <c r="AG941" s="333"/>
      <c r="AH941" s="283"/>
      <c r="AI941" s="315"/>
      <c r="AJ941" s="282"/>
      <c r="AK941" s="283"/>
      <c r="AL941" s="283"/>
      <c r="AM941" s="283"/>
      <c r="AN941" s="283"/>
      <c r="AO941" s="283"/>
      <c r="AP941" s="283"/>
      <c r="AQ941" s="283"/>
      <c r="AR941" s="283"/>
      <c r="AS941" s="283"/>
      <c r="AT941" s="283"/>
      <c r="AU941" s="283"/>
      <c r="AV941" s="283"/>
      <c r="AW941" s="283"/>
      <c r="AX941" s="340"/>
      <c r="AY941" s="283"/>
      <c r="AZ941" s="283"/>
      <c r="BA941" s="283"/>
      <c r="BB941" s="283"/>
      <c r="BC941" s="283"/>
      <c r="BD941" s="283"/>
      <c r="BE941" s="283"/>
      <c r="BF941" s="283"/>
      <c r="BG941" s="283"/>
      <c r="BH941" s="283"/>
      <c r="BI941" s="283"/>
      <c r="BJ941" s="283"/>
      <c r="BK941" s="281"/>
      <c r="BL941" s="281"/>
      <c r="BM941" s="281"/>
      <c r="BN941" s="283"/>
      <c r="BO941" s="283"/>
      <c r="BP941" s="283"/>
      <c r="BQ941" s="283"/>
      <c r="BR941" s="283"/>
      <c r="BS941" s="283"/>
      <c r="BT941" s="283"/>
      <c r="BU941" s="281"/>
      <c r="BV941" s="282"/>
      <c r="BW941" s="282"/>
      <c r="BX941" s="283"/>
      <c r="BY941" s="282"/>
      <c r="BZ941" s="282"/>
      <c r="CA941" s="282"/>
      <c r="CB941" s="282"/>
      <c r="CC941" s="282"/>
    </row>
    <row r="942">
      <c r="A942" s="283"/>
      <c r="B942" s="335"/>
      <c r="C942" s="283"/>
      <c r="D942" s="283"/>
      <c r="E942" s="283"/>
      <c r="F942" s="336"/>
      <c r="G942" s="337"/>
      <c r="H942" s="283"/>
      <c r="I942" s="338"/>
      <c r="J942" s="339"/>
      <c r="K942" s="283"/>
      <c r="L942" s="283"/>
      <c r="M942" s="333"/>
      <c r="N942" s="283"/>
      <c r="O942" s="163"/>
      <c r="P942" s="163"/>
      <c r="Q942" s="163"/>
      <c r="R942" s="163"/>
      <c r="S942" s="163"/>
      <c r="T942" s="163"/>
      <c r="U942" s="163"/>
      <c r="V942" s="163"/>
      <c r="W942" s="163"/>
      <c r="X942" s="163"/>
      <c r="Y942" s="330"/>
      <c r="Z942" s="163"/>
      <c r="AA942" s="163"/>
      <c r="AB942" s="163"/>
      <c r="AC942" s="163"/>
      <c r="AD942" s="163"/>
      <c r="AE942" s="163"/>
      <c r="AF942" s="163"/>
      <c r="AG942" s="333"/>
      <c r="AH942" s="283"/>
      <c r="AI942" s="315"/>
      <c r="AJ942" s="282"/>
      <c r="AK942" s="283"/>
      <c r="AL942" s="283"/>
      <c r="AM942" s="283"/>
      <c r="AN942" s="283"/>
      <c r="AO942" s="283"/>
      <c r="AP942" s="283"/>
      <c r="AQ942" s="283"/>
      <c r="AR942" s="283"/>
      <c r="AS942" s="283"/>
      <c r="AT942" s="283"/>
      <c r="AU942" s="283"/>
      <c r="AV942" s="283"/>
      <c r="AW942" s="283"/>
      <c r="AX942" s="340"/>
      <c r="AY942" s="283"/>
      <c r="AZ942" s="283"/>
      <c r="BA942" s="283"/>
      <c r="BB942" s="283"/>
      <c r="BC942" s="283"/>
      <c r="BD942" s="283"/>
      <c r="BE942" s="283"/>
      <c r="BF942" s="283"/>
      <c r="BG942" s="283"/>
      <c r="BH942" s="283"/>
      <c r="BI942" s="283"/>
      <c r="BJ942" s="283"/>
      <c r="BK942" s="281"/>
      <c r="BL942" s="281"/>
      <c r="BM942" s="281"/>
      <c r="BN942" s="283"/>
      <c r="BO942" s="283"/>
      <c r="BP942" s="283"/>
      <c r="BQ942" s="283"/>
      <c r="BR942" s="283"/>
      <c r="BS942" s="283"/>
      <c r="BT942" s="283"/>
      <c r="BU942" s="281"/>
      <c r="BV942" s="282"/>
      <c r="BW942" s="282"/>
      <c r="BX942" s="283"/>
      <c r="BY942" s="282"/>
      <c r="BZ942" s="282"/>
      <c r="CA942" s="282"/>
      <c r="CB942" s="282"/>
      <c r="CC942" s="282"/>
    </row>
    <row r="943">
      <c r="A943" s="283"/>
      <c r="B943" s="335"/>
      <c r="C943" s="283"/>
      <c r="D943" s="283"/>
      <c r="E943" s="283"/>
      <c r="F943" s="336"/>
      <c r="G943" s="337"/>
      <c r="H943" s="283"/>
      <c r="I943" s="338"/>
      <c r="J943" s="339"/>
      <c r="K943" s="283"/>
      <c r="L943" s="283"/>
      <c r="M943" s="333"/>
      <c r="N943" s="283"/>
      <c r="O943" s="163"/>
      <c r="P943" s="163"/>
      <c r="Q943" s="163"/>
      <c r="R943" s="163"/>
      <c r="S943" s="163"/>
      <c r="T943" s="163"/>
      <c r="U943" s="163"/>
      <c r="V943" s="163"/>
      <c r="W943" s="163"/>
      <c r="X943" s="163"/>
      <c r="Y943" s="330"/>
      <c r="Z943" s="163"/>
      <c r="AA943" s="163"/>
      <c r="AB943" s="163"/>
      <c r="AC943" s="163"/>
      <c r="AD943" s="163"/>
      <c r="AE943" s="163"/>
      <c r="AF943" s="163"/>
      <c r="AG943" s="333"/>
      <c r="AH943" s="283"/>
      <c r="AI943" s="315"/>
      <c r="AJ943" s="282"/>
      <c r="AK943" s="283"/>
      <c r="AL943" s="283"/>
      <c r="AM943" s="283"/>
      <c r="AN943" s="283"/>
      <c r="AO943" s="283"/>
      <c r="AP943" s="283"/>
      <c r="AQ943" s="283"/>
      <c r="AR943" s="283"/>
      <c r="AS943" s="283"/>
      <c r="AT943" s="283"/>
      <c r="AU943" s="283"/>
      <c r="AV943" s="283"/>
      <c r="AW943" s="283"/>
      <c r="AX943" s="340"/>
      <c r="AY943" s="283"/>
      <c r="AZ943" s="283"/>
      <c r="BA943" s="283"/>
      <c r="BB943" s="283"/>
      <c r="BC943" s="283"/>
      <c r="BD943" s="283"/>
      <c r="BE943" s="283"/>
      <c r="BF943" s="283"/>
      <c r="BG943" s="283"/>
      <c r="BH943" s="283"/>
      <c r="BI943" s="283"/>
      <c r="BJ943" s="283"/>
      <c r="BK943" s="281"/>
      <c r="BL943" s="281"/>
      <c r="BM943" s="281"/>
      <c r="BN943" s="283"/>
      <c r="BO943" s="283"/>
      <c r="BP943" s="283"/>
      <c r="BQ943" s="283"/>
      <c r="BR943" s="283"/>
      <c r="BS943" s="283"/>
      <c r="BT943" s="283"/>
      <c r="BU943" s="281"/>
      <c r="BV943" s="282"/>
      <c r="BW943" s="282"/>
      <c r="BX943" s="283"/>
      <c r="BY943" s="282"/>
      <c r="BZ943" s="282"/>
      <c r="CA943" s="282"/>
      <c r="CB943" s="282"/>
      <c r="CC943" s="282"/>
    </row>
    <row r="944">
      <c r="A944" s="283"/>
      <c r="B944" s="335"/>
      <c r="C944" s="283"/>
      <c r="D944" s="283"/>
      <c r="E944" s="283"/>
      <c r="F944" s="336"/>
      <c r="G944" s="337"/>
      <c r="H944" s="283"/>
      <c r="I944" s="338"/>
      <c r="J944" s="339"/>
      <c r="K944" s="283"/>
      <c r="L944" s="283"/>
      <c r="M944" s="333"/>
      <c r="N944" s="283"/>
      <c r="O944" s="163"/>
      <c r="P944" s="163"/>
      <c r="Q944" s="163"/>
      <c r="R944" s="163"/>
      <c r="S944" s="163"/>
      <c r="T944" s="163"/>
      <c r="U944" s="163"/>
      <c r="V944" s="163"/>
      <c r="W944" s="163"/>
      <c r="X944" s="163"/>
      <c r="Y944" s="330"/>
      <c r="Z944" s="163"/>
      <c r="AA944" s="163"/>
      <c r="AB944" s="163"/>
      <c r="AC944" s="163"/>
      <c r="AD944" s="163"/>
      <c r="AE944" s="163"/>
      <c r="AF944" s="163"/>
      <c r="AG944" s="333"/>
      <c r="AH944" s="283"/>
      <c r="AI944" s="315"/>
      <c r="AJ944" s="282"/>
      <c r="AK944" s="283"/>
      <c r="AL944" s="283"/>
      <c r="AM944" s="283"/>
      <c r="AN944" s="283"/>
      <c r="AO944" s="283"/>
      <c r="AP944" s="283"/>
      <c r="AQ944" s="283"/>
      <c r="AR944" s="283"/>
      <c r="AS944" s="283"/>
      <c r="AT944" s="283"/>
      <c r="AU944" s="283"/>
      <c r="AV944" s="283"/>
      <c r="AW944" s="283"/>
      <c r="AX944" s="340"/>
      <c r="AY944" s="283"/>
      <c r="AZ944" s="283"/>
      <c r="BA944" s="283"/>
      <c r="BB944" s="283"/>
      <c r="BC944" s="283"/>
      <c r="BD944" s="283"/>
      <c r="BE944" s="283"/>
      <c r="BF944" s="283"/>
      <c r="BG944" s="283"/>
      <c r="BH944" s="283"/>
      <c r="BI944" s="283"/>
      <c r="BJ944" s="283"/>
      <c r="BK944" s="281"/>
      <c r="BL944" s="281"/>
      <c r="BM944" s="281"/>
      <c r="BN944" s="283"/>
      <c r="BO944" s="283"/>
      <c r="BP944" s="283"/>
      <c r="BQ944" s="283"/>
      <c r="BR944" s="283"/>
      <c r="BS944" s="283"/>
      <c r="BT944" s="283"/>
      <c r="BU944" s="281"/>
      <c r="BV944" s="282"/>
      <c r="BW944" s="282"/>
      <c r="BX944" s="283"/>
      <c r="BY944" s="282"/>
      <c r="BZ944" s="282"/>
      <c r="CA944" s="282"/>
      <c r="CB944" s="282"/>
      <c r="CC944" s="282"/>
    </row>
    <row r="945">
      <c r="A945" s="283"/>
      <c r="B945" s="335"/>
      <c r="C945" s="283"/>
      <c r="D945" s="283"/>
      <c r="E945" s="283"/>
      <c r="F945" s="336"/>
      <c r="G945" s="337"/>
      <c r="H945" s="283"/>
      <c r="I945" s="338"/>
      <c r="J945" s="339"/>
      <c r="K945" s="283"/>
      <c r="L945" s="283"/>
      <c r="M945" s="333"/>
      <c r="N945" s="283"/>
      <c r="O945" s="163"/>
      <c r="P945" s="163"/>
      <c r="Q945" s="163"/>
      <c r="R945" s="163"/>
      <c r="S945" s="163"/>
      <c r="T945" s="163"/>
      <c r="U945" s="163"/>
      <c r="V945" s="163"/>
      <c r="W945" s="163"/>
      <c r="X945" s="163"/>
      <c r="Y945" s="330"/>
      <c r="Z945" s="163"/>
      <c r="AA945" s="163"/>
      <c r="AB945" s="163"/>
      <c r="AC945" s="163"/>
      <c r="AD945" s="163"/>
      <c r="AE945" s="163"/>
      <c r="AF945" s="163"/>
      <c r="AG945" s="333"/>
      <c r="AH945" s="283"/>
      <c r="AI945" s="315"/>
      <c r="AJ945" s="282"/>
      <c r="AK945" s="283"/>
      <c r="AL945" s="283"/>
      <c r="AM945" s="283"/>
      <c r="AN945" s="283"/>
      <c r="AO945" s="283"/>
      <c r="AP945" s="283"/>
      <c r="AQ945" s="283"/>
      <c r="AR945" s="283"/>
      <c r="AS945" s="283"/>
      <c r="AT945" s="283"/>
      <c r="AU945" s="283"/>
      <c r="AV945" s="283"/>
      <c r="AW945" s="283"/>
      <c r="AX945" s="340"/>
      <c r="AY945" s="283"/>
      <c r="AZ945" s="283"/>
      <c r="BA945" s="283"/>
      <c r="BB945" s="283"/>
      <c r="BC945" s="283"/>
      <c r="BD945" s="283"/>
      <c r="BE945" s="283"/>
      <c r="BF945" s="283"/>
      <c r="BG945" s="283"/>
      <c r="BH945" s="283"/>
      <c r="BI945" s="283"/>
      <c r="BJ945" s="283"/>
      <c r="BK945" s="281"/>
      <c r="BL945" s="281"/>
      <c r="BM945" s="281"/>
      <c r="BN945" s="283"/>
      <c r="BO945" s="283"/>
      <c r="BP945" s="283"/>
      <c r="BQ945" s="283"/>
      <c r="BR945" s="283"/>
      <c r="BS945" s="283"/>
      <c r="BT945" s="283"/>
      <c r="BU945" s="281"/>
      <c r="BV945" s="282"/>
      <c r="BW945" s="282"/>
      <c r="BX945" s="283"/>
      <c r="BY945" s="282"/>
      <c r="BZ945" s="282"/>
      <c r="CA945" s="282"/>
      <c r="CB945" s="282"/>
      <c r="CC945" s="282"/>
    </row>
    <row r="946">
      <c r="A946" s="283"/>
      <c r="B946" s="335"/>
      <c r="C946" s="283"/>
      <c r="D946" s="283"/>
      <c r="E946" s="283"/>
      <c r="F946" s="336"/>
      <c r="G946" s="337"/>
      <c r="H946" s="283"/>
      <c r="I946" s="338"/>
      <c r="J946" s="339"/>
      <c r="K946" s="283"/>
      <c r="L946" s="283"/>
      <c r="M946" s="333"/>
      <c r="N946" s="283"/>
      <c r="O946" s="163"/>
      <c r="P946" s="163"/>
      <c r="Q946" s="163"/>
      <c r="R946" s="163"/>
      <c r="S946" s="163"/>
      <c r="T946" s="163"/>
      <c r="U946" s="163"/>
      <c r="V946" s="163"/>
      <c r="W946" s="163"/>
      <c r="X946" s="163"/>
      <c r="Y946" s="330"/>
      <c r="Z946" s="163"/>
      <c r="AA946" s="163"/>
      <c r="AB946" s="163"/>
      <c r="AC946" s="163"/>
      <c r="AD946" s="163"/>
      <c r="AE946" s="163"/>
      <c r="AF946" s="163"/>
      <c r="AG946" s="333"/>
      <c r="AH946" s="283"/>
      <c r="AI946" s="315"/>
      <c r="AJ946" s="282"/>
      <c r="AK946" s="283"/>
      <c r="AL946" s="283"/>
      <c r="AM946" s="283"/>
      <c r="AN946" s="283"/>
      <c r="AO946" s="283"/>
      <c r="AP946" s="283"/>
      <c r="AQ946" s="283"/>
      <c r="AR946" s="283"/>
      <c r="AS946" s="283"/>
      <c r="AT946" s="283"/>
      <c r="AU946" s="283"/>
      <c r="AV946" s="283"/>
      <c r="AW946" s="283"/>
      <c r="AX946" s="340"/>
      <c r="AY946" s="283"/>
      <c r="AZ946" s="283"/>
      <c r="BA946" s="283"/>
      <c r="BB946" s="283"/>
      <c r="BC946" s="283"/>
      <c r="BD946" s="283"/>
      <c r="BE946" s="283"/>
      <c r="BF946" s="283"/>
      <c r="BG946" s="283"/>
      <c r="BH946" s="283"/>
      <c r="BI946" s="283"/>
      <c r="BJ946" s="283"/>
      <c r="BK946" s="281"/>
      <c r="BL946" s="281"/>
      <c r="BM946" s="281"/>
      <c r="BN946" s="283"/>
      <c r="BO946" s="283"/>
      <c r="BP946" s="283"/>
      <c r="BQ946" s="283"/>
      <c r="BR946" s="283"/>
      <c r="BS946" s="283"/>
      <c r="BT946" s="283"/>
      <c r="BU946" s="281"/>
      <c r="BV946" s="282"/>
      <c r="BW946" s="282"/>
      <c r="BX946" s="283"/>
      <c r="BY946" s="282"/>
      <c r="BZ946" s="282"/>
      <c r="CA946" s="282"/>
      <c r="CB946" s="282"/>
      <c r="CC946" s="282"/>
    </row>
    <row r="947">
      <c r="A947" s="283"/>
      <c r="B947" s="335"/>
      <c r="C947" s="283"/>
      <c r="D947" s="283"/>
      <c r="E947" s="283"/>
      <c r="F947" s="336"/>
      <c r="G947" s="337"/>
      <c r="H947" s="283"/>
      <c r="I947" s="338"/>
      <c r="J947" s="339"/>
      <c r="K947" s="283"/>
      <c r="L947" s="283"/>
      <c r="M947" s="333"/>
      <c r="N947" s="283"/>
      <c r="O947" s="163"/>
      <c r="P947" s="163"/>
      <c r="Q947" s="163"/>
      <c r="R947" s="163"/>
      <c r="S947" s="163"/>
      <c r="T947" s="163"/>
      <c r="U947" s="163"/>
      <c r="V947" s="163"/>
      <c r="W947" s="163"/>
      <c r="X947" s="163"/>
      <c r="Y947" s="330"/>
      <c r="Z947" s="163"/>
      <c r="AA947" s="163"/>
      <c r="AB947" s="163"/>
      <c r="AC947" s="163"/>
      <c r="AD947" s="163"/>
      <c r="AE947" s="163"/>
      <c r="AF947" s="163"/>
      <c r="AG947" s="333"/>
      <c r="AH947" s="283"/>
      <c r="AI947" s="315"/>
      <c r="AJ947" s="282"/>
      <c r="AK947" s="283"/>
      <c r="AL947" s="283"/>
      <c r="AM947" s="283"/>
      <c r="AN947" s="283"/>
      <c r="AO947" s="283"/>
      <c r="AP947" s="283"/>
      <c r="AQ947" s="283"/>
      <c r="AR947" s="283"/>
      <c r="AS947" s="283"/>
      <c r="AT947" s="283"/>
      <c r="AU947" s="283"/>
      <c r="AV947" s="283"/>
      <c r="AW947" s="283"/>
      <c r="AX947" s="340"/>
      <c r="AY947" s="283"/>
      <c r="AZ947" s="283"/>
      <c r="BA947" s="283"/>
      <c r="BB947" s="283"/>
      <c r="BC947" s="283"/>
      <c r="BD947" s="283"/>
      <c r="BE947" s="283"/>
      <c r="BF947" s="283"/>
      <c r="BG947" s="283"/>
      <c r="BH947" s="283"/>
      <c r="BI947" s="283"/>
      <c r="BJ947" s="283"/>
      <c r="BK947" s="281"/>
      <c r="BL947" s="281"/>
      <c r="BM947" s="281"/>
      <c r="BN947" s="283"/>
      <c r="BO947" s="283"/>
      <c r="BP947" s="283"/>
      <c r="BQ947" s="283"/>
      <c r="BR947" s="283"/>
      <c r="BS947" s="283"/>
      <c r="BT947" s="283"/>
      <c r="BU947" s="281"/>
      <c r="BV947" s="282"/>
      <c r="BW947" s="282"/>
      <c r="BX947" s="283"/>
      <c r="BY947" s="282"/>
      <c r="BZ947" s="282"/>
      <c r="CA947" s="282"/>
      <c r="CB947" s="282"/>
      <c r="CC947" s="282"/>
    </row>
    <row r="948">
      <c r="A948" s="283"/>
      <c r="B948" s="335"/>
      <c r="C948" s="283"/>
      <c r="D948" s="283"/>
      <c r="E948" s="283"/>
      <c r="F948" s="336"/>
      <c r="G948" s="337"/>
      <c r="H948" s="283"/>
      <c r="I948" s="338"/>
      <c r="J948" s="339"/>
      <c r="K948" s="283"/>
      <c r="L948" s="283"/>
      <c r="M948" s="333"/>
      <c r="N948" s="283"/>
      <c r="O948" s="163"/>
      <c r="P948" s="163"/>
      <c r="Q948" s="163"/>
      <c r="R948" s="163"/>
      <c r="S948" s="163"/>
      <c r="T948" s="163"/>
      <c r="U948" s="163"/>
      <c r="V948" s="163"/>
      <c r="W948" s="163"/>
      <c r="X948" s="163"/>
      <c r="Y948" s="330"/>
      <c r="Z948" s="163"/>
      <c r="AA948" s="163"/>
      <c r="AB948" s="163"/>
      <c r="AC948" s="163"/>
      <c r="AD948" s="163"/>
      <c r="AE948" s="163"/>
      <c r="AF948" s="163"/>
      <c r="AG948" s="333"/>
      <c r="AH948" s="283"/>
      <c r="AI948" s="315"/>
      <c r="AJ948" s="282"/>
      <c r="AK948" s="283"/>
      <c r="AL948" s="283"/>
      <c r="AM948" s="283"/>
      <c r="AN948" s="283"/>
      <c r="AO948" s="283"/>
      <c r="AP948" s="283"/>
      <c r="AQ948" s="283"/>
      <c r="AR948" s="283"/>
      <c r="AS948" s="283"/>
      <c r="AT948" s="283"/>
      <c r="AU948" s="283"/>
      <c r="AV948" s="283"/>
      <c r="AW948" s="283"/>
      <c r="AX948" s="340"/>
      <c r="AY948" s="283"/>
      <c r="AZ948" s="283"/>
      <c r="BA948" s="283"/>
      <c r="BB948" s="283"/>
      <c r="BC948" s="283"/>
      <c r="BD948" s="283"/>
      <c r="BE948" s="283"/>
      <c r="BF948" s="283"/>
      <c r="BG948" s="283"/>
      <c r="BH948" s="283"/>
      <c r="BI948" s="283"/>
      <c r="BJ948" s="283"/>
      <c r="BK948" s="281"/>
      <c r="BL948" s="281"/>
      <c r="BM948" s="281"/>
      <c r="BN948" s="283"/>
      <c r="BO948" s="283"/>
      <c r="BP948" s="283"/>
      <c r="BQ948" s="283"/>
      <c r="BR948" s="283"/>
      <c r="BS948" s="283"/>
      <c r="BT948" s="283"/>
      <c r="BU948" s="281"/>
      <c r="BV948" s="282"/>
      <c r="BW948" s="282"/>
      <c r="BX948" s="283"/>
      <c r="BY948" s="282"/>
      <c r="BZ948" s="282"/>
      <c r="CA948" s="282"/>
      <c r="CB948" s="282"/>
      <c r="CC948" s="282"/>
    </row>
    <row r="949">
      <c r="A949" s="283"/>
      <c r="B949" s="335"/>
      <c r="C949" s="283"/>
      <c r="D949" s="283"/>
      <c r="E949" s="283"/>
      <c r="F949" s="336"/>
      <c r="G949" s="337"/>
      <c r="H949" s="283"/>
      <c r="I949" s="338"/>
      <c r="J949" s="339"/>
      <c r="K949" s="283"/>
      <c r="L949" s="283"/>
      <c r="M949" s="333"/>
      <c r="N949" s="283"/>
      <c r="O949" s="163"/>
      <c r="P949" s="163"/>
      <c r="Q949" s="163"/>
      <c r="R949" s="163"/>
      <c r="S949" s="163"/>
      <c r="T949" s="163"/>
      <c r="U949" s="163"/>
      <c r="V949" s="163"/>
      <c r="W949" s="163"/>
      <c r="X949" s="163"/>
      <c r="Y949" s="330"/>
      <c r="Z949" s="163"/>
      <c r="AA949" s="163"/>
      <c r="AB949" s="163"/>
      <c r="AC949" s="163"/>
      <c r="AD949" s="163"/>
      <c r="AE949" s="163"/>
      <c r="AF949" s="163"/>
      <c r="AG949" s="333"/>
      <c r="AH949" s="283"/>
      <c r="AI949" s="315"/>
      <c r="AJ949" s="282"/>
      <c r="AK949" s="283"/>
      <c r="AL949" s="283"/>
      <c r="AM949" s="283"/>
      <c r="AN949" s="283"/>
      <c r="AO949" s="283"/>
      <c r="AP949" s="283"/>
      <c r="AQ949" s="283"/>
      <c r="AR949" s="283"/>
      <c r="AS949" s="283"/>
      <c r="AT949" s="283"/>
      <c r="AU949" s="283"/>
      <c r="AV949" s="283"/>
      <c r="AW949" s="283"/>
      <c r="AX949" s="340"/>
      <c r="AY949" s="283"/>
      <c r="AZ949" s="283"/>
      <c r="BA949" s="283"/>
      <c r="BB949" s="283"/>
      <c r="BC949" s="283"/>
      <c r="BD949" s="283"/>
      <c r="BE949" s="283"/>
      <c r="BF949" s="283"/>
      <c r="BG949" s="283"/>
      <c r="BH949" s="283"/>
      <c r="BI949" s="283"/>
      <c r="BJ949" s="283"/>
      <c r="BK949" s="281"/>
      <c r="BL949" s="281"/>
      <c r="BM949" s="281"/>
      <c r="BN949" s="283"/>
      <c r="BO949" s="283"/>
      <c r="BP949" s="283"/>
      <c r="BQ949" s="283"/>
      <c r="BR949" s="283"/>
      <c r="BS949" s="283"/>
      <c r="BT949" s="283"/>
      <c r="BU949" s="281"/>
      <c r="BV949" s="282"/>
      <c r="BW949" s="282"/>
      <c r="BX949" s="283"/>
      <c r="BY949" s="282"/>
      <c r="BZ949" s="282"/>
      <c r="CA949" s="282"/>
      <c r="CB949" s="282"/>
      <c r="CC949" s="282"/>
    </row>
    <row r="950">
      <c r="A950" s="283"/>
      <c r="B950" s="335"/>
      <c r="C950" s="283"/>
      <c r="D950" s="283"/>
      <c r="E950" s="283"/>
      <c r="F950" s="336"/>
      <c r="G950" s="337"/>
      <c r="H950" s="283"/>
      <c r="I950" s="338"/>
      <c r="J950" s="339"/>
      <c r="K950" s="283"/>
      <c r="L950" s="283"/>
      <c r="M950" s="333"/>
      <c r="N950" s="283"/>
      <c r="O950" s="163"/>
      <c r="P950" s="163"/>
      <c r="Q950" s="163"/>
      <c r="R950" s="163"/>
      <c r="S950" s="163"/>
      <c r="T950" s="163"/>
      <c r="U950" s="163"/>
      <c r="V950" s="163"/>
      <c r="W950" s="163"/>
      <c r="X950" s="163"/>
      <c r="Y950" s="330"/>
      <c r="Z950" s="163"/>
      <c r="AA950" s="163"/>
      <c r="AB950" s="163"/>
      <c r="AC950" s="163"/>
      <c r="AD950" s="163"/>
      <c r="AE950" s="163"/>
      <c r="AF950" s="163"/>
      <c r="AG950" s="333"/>
      <c r="AH950" s="283"/>
      <c r="AI950" s="315"/>
      <c r="AJ950" s="282"/>
      <c r="AK950" s="283"/>
      <c r="AL950" s="283"/>
      <c r="AM950" s="283"/>
      <c r="AN950" s="283"/>
      <c r="AO950" s="283"/>
      <c r="AP950" s="283"/>
      <c r="AQ950" s="283"/>
      <c r="AR950" s="283"/>
      <c r="AS950" s="283"/>
      <c r="AT950" s="283"/>
      <c r="AU950" s="283"/>
      <c r="AV950" s="283"/>
      <c r="AW950" s="283"/>
      <c r="AX950" s="340"/>
      <c r="AY950" s="283"/>
      <c r="AZ950" s="283"/>
      <c r="BA950" s="283"/>
      <c r="BB950" s="283"/>
      <c r="BC950" s="283"/>
      <c r="BD950" s="283"/>
      <c r="BE950" s="283"/>
      <c r="BF950" s="283"/>
      <c r="BG950" s="283"/>
      <c r="BH950" s="283"/>
      <c r="BI950" s="283"/>
      <c r="BJ950" s="283"/>
      <c r="BK950" s="281"/>
      <c r="BL950" s="281"/>
      <c r="BM950" s="281"/>
      <c r="BN950" s="283"/>
      <c r="BO950" s="283"/>
      <c r="BP950" s="283"/>
      <c r="BQ950" s="283"/>
      <c r="BR950" s="283"/>
      <c r="BS950" s="283"/>
      <c r="BT950" s="283"/>
      <c r="BU950" s="281"/>
      <c r="BV950" s="282"/>
      <c r="BW950" s="282"/>
      <c r="BX950" s="283"/>
      <c r="BY950" s="282"/>
      <c r="BZ950" s="282"/>
      <c r="CA950" s="282"/>
      <c r="CB950" s="282"/>
      <c r="CC950" s="282"/>
    </row>
    <row r="951">
      <c r="A951" s="283"/>
      <c r="B951" s="335"/>
      <c r="C951" s="283"/>
      <c r="D951" s="283"/>
      <c r="E951" s="283"/>
      <c r="F951" s="336"/>
      <c r="G951" s="337"/>
      <c r="H951" s="283"/>
      <c r="I951" s="338"/>
      <c r="J951" s="339"/>
      <c r="K951" s="283"/>
      <c r="L951" s="283"/>
      <c r="M951" s="333"/>
      <c r="N951" s="283"/>
      <c r="O951" s="163"/>
      <c r="P951" s="163"/>
      <c r="Q951" s="163"/>
      <c r="R951" s="163"/>
      <c r="S951" s="163"/>
      <c r="T951" s="163"/>
      <c r="U951" s="163"/>
      <c r="V951" s="163"/>
      <c r="W951" s="163"/>
      <c r="X951" s="163"/>
      <c r="Y951" s="330"/>
      <c r="Z951" s="163"/>
      <c r="AA951" s="163"/>
      <c r="AB951" s="163"/>
      <c r="AC951" s="163"/>
      <c r="AD951" s="163"/>
      <c r="AE951" s="163"/>
      <c r="AF951" s="163"/>
      <c r="AG951" s="333"/>
      <c r="AH951" s="283"/>
      <c r="AI951" s="315"/>
      <c r="AJ951" s="282"/>
      <c r="AK951" s="283"/>
      <c r="AL951" s="283"/>
      <c r="AM951" s="283"/>
      <c r="AN951" s="283"/>
      <c r="AO951" s="283"/>
      <c r="AP951" s="283"/>
      <c r="AQ951" s="283"/>
      <c r="AR951" s="283"/>
      <c r="AS951" s="283"/>
      <c r="AT951" s="283"/>
      <c r="AU951" s="283"/>
      <c r="AV951" s="283"/>
      <c r="AW951" s="283"/>
      <c r="AX951" s="340"/>
      <c r="AY951" s="283"/>
      <c r="AZ951" s="283"/>
      <c r="BA951" s="283"/>
      <c r="BB951" s="283"/>
      <c r="BC951" s="283"/>
      <c r="BD951" s="283"/>
      <c r="BE951" s="283"/>
      <c r="BF951" s="283"/>
      <c r="BG951" s="283"/>
      <c r="BH951" s="283"/>
      <c r="BI951" s="283"/>
      <c r="BJ951" s="283"/>
      <c r="BK951" s="281"/>
      <c r="BL951" s="281"/>
      <c r="BM951" s="281"/>
      <c r="BN951" s="283"/>
      <c r="BO951" s="283"/>
      <c r="BP951" s="283"/>
      <c r="BQ951" s="283"/>
      <c r="BR951" s="283"/>
      <c r="BS951" s="283"/>
      <c r="BT951" s="283"/>
      <c r="BU951" s="281"/>
      <c r="BV951" s="282"/>
      <c r="BW951" s="282"/>
      <c r="BX951" s="283"/>
      <c r="BY951" s="282"/>
      <c r="BZ951" s="282"/>
      <c r="CA951" s="282"/>
      <c r="CB951" s="282"/>
      <c r="CC951" s="282"/>
    </row>
    <row r="952">
      <c r="A952" s="283"/>
      <c r="B952" s="335"/>
      <c r="C952" s="283"/>
      <c r="D952" s="283"/>
      <c r="E952" s="283"/>
      <c r="F952" s="336"/>
      <c r="G952" s="337"/>
      <c r="H952" s="283"/>
      <c r="I952" s="338"/>
      <c r="J952" s="339"/>
      <c r="K952" s="283"/>
      <c r="L952" s="283"/>
      <c r="M952" s="333"/>
      <c r="N952" s="283"/>
      <c r="O952" s="163"/>
      <c r="P952" s="163"/>
      <c r="Q952" s="163"/>
      <c r="R952" s="163"/>
      <c r="S952" s="163"/>
      <c r="T952" s="163"/>
      <c r="U952" s="163"/>
      <c r="V952" s="163"/>
      <c r="W952" s="163"/>
      <c r="X952" s="163"/>
      <c r="Y952" s="330"/>
      <c r="Z952" s="163"/>
      <c r="AA952" s="163"/>
      <c r="AB952" s="163"/>
      <c r="AC952" s="163"/>
      <c r="AD952" s="163"/>
      <c r="AE952" s="163"/>
      <c r="AF952" s="163"/>
      <c r="AG952" s="333"/>
      <c r="AH952" s="283"/>
      <c r="AI952" s="315"/>
      <c r="AJ952" s="282"/>
      <c r="AK952" s="283"/>
      <c r="AL952" s="283"/>
      <c r="AM952" s="283"/>
      <c r="AN952" s="283"/>
      <c r="AO952" s="283"/>
      <c r="AP952" s="283"/>
      <c r="AQ952" s="283"/>
      <c r="AR952" s="283"/>
      <c r="AS952" s="283"/>
      <c r="AT952" s="283"/>
      <c r="AU952" s="283"/>
      <c r="AV952" s="283"/>
      <c r="AW952" s="283"/>
      <c r="AX952" s="340"/>
      <c r="AY952" s="283"/>
      <c r="AZ952" s="283"/>
      <c r="BA952" s="283"/>
      <c r="BB952" s="283"/>
      <c r="BC952" s="283"/>
      <c r="BD952" s="283"/>
      <c r="BE952" s="283"/>
      <c r="BF952" s="283"/>
      <c r="BG952" s="283"/>
      <c r="BH952" s="283"/>
      <c r="BI952" s="283"/>
      <c r="BJ952" s="283"/>
      <c r="BK952" s="281"/>
      <c r="BL952" s="281"/>
      <c r="BM952" s="281"/>
      <c r="BN952" s="283"/>
      <c r="BO952" s="283"/>
      <c r="BP952" s="283"/>
      <c r="BQ952" s="283"/>
      <c r="BR952" s="283"/>
      <c r="BS952" s="283"/>
      <c r="BT952" s="283"/>
      <c r="BU952" s="281"/>
      <c r="BV952" s="282"/>
      <c r="BW952" s="282"/>
      <c r="BX952" s="283"/>
      <c r="BY952" s="282"/>
      <c r="BZ952" s="282"/>
      <c r="CA952" s="282"/>
      <c r="CB952" s="282"/>
      <c r="CC952" s="282"/>
    </row>
    <row r="953">
      <c r="A953" s="283"/>
      <c r="B953" s="335"/>
      <c r="C953" s="283"/>
      <c r="D953" s="283"/>
      <c r="E953" s="283"/>
      <c r="F953" s="336"/>
      <c r="G953" s="337"/>
      <c r="H953" s="283"/>
      <c r="I953" s="338"/>
      <c r="J953" s="339"/>
      <c r="K953" s="283"/>
      <c r="L953" s="283"/>
      <c r="M953" s="333"/>
      <c r="N953" s="283"/>
      <c r="O953" s="163"/>
      <c r="P953" s="163"/>
      <c r="Q953" s="163"/>
      <c r="R953" s="163"/>
      <c r="S953" s="163"/>
      <c r="T953" s="163"/>
      <c r="U953" s="163"/>
      <c r="V953" s="163"/>
      <c r="W953" s="163"/>
      <c r="X953" s="163"/>
      <c r="Y953" s="330"/>
      <c r="Z953" s="163"/>
      <c r="AA953" s="163"/>
      <c r="AB953" s="163"/>
      <c r="AC953" s="163"/>
      <c r="AD953" s="163"/>
      <c r="AE953" s="163"/>
      <c r="AF953" s="163"/>
      <c r="AG953" s="333"/>
      <c r="AH953" s="283"/>
      <c r="AI953" s="315"/>
      <c r="AJ953" s="282"/>
      <c r="AK953" s="283"/>
      <c r="AL953" s="283"/>
      <c r="AM953" s="283"/>
      <c r="AN953" s="283"/>
      <c r="AO953" s="283"/>
      <c r="AP953" s="283"/>
      <c r="AQ953" s="283"/>
      <c r="AR953" s="283"/>
      <c r="AS953" s="283"/>
      <c r="AT953" s="283"/>
      <c r="AU953" s="283"/>
      <c r="AV953" s="283"/>
      <c r="AW953" s="283"/>
      <c r="AX953" s="340"/>
      <c r="AY953" s="283"/>
      <c r="AZ953" s="283"/>
      <c r="BA953" s="283"/>
      <c r="BB953" s="283"/>
      <c r="BC953" s="283"/>
      <c r="BD953" s="283"/>
      <c r="BE953" s="283"/>
      <c r="BF953" s="283"/>
      <c r="BG953" s="283"/>
      <c r="BH953" s="283"/>
      <c r="BI953" s="283"/>
      <c r="BJ953" s="283"/>
      <c r="BK953" s="281"/>
      <c r="BL953" s="281"/>
      <c r="BM953" s="281"/>
      <c r="BN953" s="283"/>
      <c r="BO953" s="283"/>
      <c r="BP953" s="283"/>
      <c r="BQ953" s="283"/>
      <c r="BR953" s="283"/>
      <c r="BS953" s="283"/>
      <c r="BT953" s="283"/>
      <c r="BU953" s="281"/>
      <c r="BV953" s="282"/>
      <c r="BW953" s="282"/>
      <c r="BX953" s="283"/>
      <c r="BY953" s="282"/>
      <c r="BZ953" s="282"/>
      <c r="CA953" s="282"/>
      <c r="CB953" s="282"/>
      <c r="CC953" s="282"/>
    </row>
    <row r="954">
      <c r="A954" s="283"/>
      <c r="B954" s="335"/>
      <c r="C954" s="283"/>
      <c r="D954" s="283"/>
      <c r="E954" s="283"/>
      <c r="F954" s="336"/>
      <c r="G954" s="337"/>
      <c r="H954" s="283"/>
      <c r="I954" s="338"/>
      <c r="J954" s="339"/>
      <c r="K954" s="283"/>
      <c r="L954" s="283"/>
      <c r="M954" s="333"/>
      <c r="N954" s="283"/>
      <c r="O954" s="163"/>
      <c r="P954" s="163"/>
      <c r="Q954" s="163"/>
      <c r="R954" s="163"/>
      <c r="S954" s="163"/>
      <c r="T954" s="163"/>
      <c r="U954" s="163"/>
      <c r="V954" s="163"/>
      <c r="W954" s="163"/>
      <c r="X954" s="163"/>
      <c r="Y954" s="330"/>
      <c r="Z954" s="163"/>
      <c r="AA954" s="163"/>
      <c r="AB954" s="163"/>
      <c r="AC954" s="163"/>
      <c r="AD954" s="163"/>
      <c r="AE954" s="163"/>
      <c r="AF954" s="163"/>
      <c r="AG954" s="333"/>
      <c r="AH954" s="283"/>
      <c r="AI954" s="315"/>
      <c r="AJ954" s="282"/>
      <c r="AK954" s="283"/>
      <c r="AL954" s="283"/>
      <c r="AM954" s="283"/>
      <c r="AN954" s="283"/>
      <c r="AO954" s="283"/>
      <c r="AP954" s="283"/>
      <c r="AQ954" s="283"/>
      <c r="AR954" s="283"/>
      <c r="AS954" s="283"/>
      <c r="AT954" s="283"/>
      <c r="AU954" s="283"/>
      <c r="AV954" s="283"/>
      <c r="AW954" s="283"/>
      <c r="AX954" s="340"/>
      <c r="AY954" s="283"/>
      <c r="AZ954" s="283"/>
      <c r="BA954" s="283"/>
      <c r="BB954" s="283"/>
      <c r="BC954" s="283"/>
      <c r="BD954" s="283"/>
      <c r="BE954" s="283"/>
      <c r="BF954" s="283"/>
      <c r="BG954" s="283"/>
      <c r="BH954" s="283"/>
      <c r="BI954" s="283"/>
      <c r="BJ954" s="283"/>
      <c r="BK954" s="281"/>
      <c r="BL954" s="281"/>
      <c r="BM954" s="281"/>
      <c r="BN954" s="283"/>
      <c r="BO954" s="283"/>
      <c r="BP954" s="283"/>
      <c r="BQ954" s="283"/>
      <c r="BR954" s="283"/>
      <c r="BS954" s="283"/>
      <c r="BT954" s="283"/>
      <c r="BU954" s="281"/>
      <c r="BV954" s="282"/>
      <c r="BW954" s="282"/>
      <c r="BX954" s="283"/>
      <c r="BY954" s="282"/>
      <c r="BZ954" s="282"/>
      <c r="CA954" s="282"/>
      <c r="CB954" s="282"/>
      <c r="CC954" s="282"/>
    </row>
    <row r="955">
      <c r="A955" s="283"/>
      <c r="B955" s="335"/>
      <c r="C955" s="283"/>
      <c r="D955" s="283"/>
      <c r="E955" s="283"/>
      <c r="F955" s="336"/>
      <c r="G955" s="337"/>
      <c r="H955" s="283"/>
      <c r="I955" s="338"/>
      <c r="J955" s="339"/>
      <c r="K955" s="283"/>
      <c r="L955" s="283"/>
      <c r="M955" s="333"/>
      <c r="N955" s="283"/>
      <c r="O955" s="163"/>
      <c r="P955" s="163"/>
      <c r="Q955" s="163"/>
      <c r="R955" s="163"/>
      <c r="S955" s="163"/>
      <c r="T955" s="163"/>
      <c r="U955" s="163"/>
      <c r="V955" s="163"/>
      <c r="W955" s="163"/>
      <c r="X955" s="163"/>
      <c r="Y955" s="330"/>
      <c r="Z955" s="163"/>
      <c r="AA955" s="163"/>
      <c r="AB955" s="163"/>
      <c r="AC955" s="163"/>
      <c r="AD955" s="163"/>
      <c r="AE955" s="163"/>
      <c r="AF955" s="163"/>
      <c r="AG955" s="333"/>
      <c r="AH955" s="283"/>
      <c r="AI955" s="315"/>
      <c r="AJ955" s="282"/>
      <c r="AK955" s="283"/>
      <c r="AL955" s="283"/>
      <c r="AM955" s="283"/>
      <c r="AN955" s="283"/>
      <c r="AO955" s="283"/>
      <c r="AP955" s="283"/>
      <c r="AQ955" s="283"/>
      <c r="AR955" s="283"/>
      <c r="AS955" s="283"/>
      <c r="AT955" s="283"/>
      <c r="AU955" s="283"/>
      <c r="AV955" s="283"/>
      <c r="AW955" s="283"/>
      <c r="AX955" s="340"/>
      <c r="AY955" s="283"/>
      <c r="AZ955" s="283"/>
      <c r="BA955" s="283"/>
      <c r="BB955" s="283"/>
      <c r="BC955" s="283"/>
      <c r="BD955" s="283"/>
      <c r="BE955" s="283"/>
      <c r="BF955" s="283"/>
      <c r="BG955" s="283"/>
      <c r="BH955" s="283"/>
      <c r="BI955" s="283"/>
      <c r="BJ955" s="283"/>
      <c r="BK955" s="281"/>
      <c r="BL955" s="281"/>
      <c r="BM955" s="281"/>
      <c r="BN955" s="283"/>
      <c r="BO955" s="283"/>
      <c r="BP955" s="283"/>
      <c r="BQ955" s="283"/>
      <c r="BR955" s="283"/>
      <c r="BS955" s="283"/>
      <c r="BT955" s="283"/>
      <c r="BU955" s="281"/>
      <c r="BV955" s="282"/>
      <c r="BW955" s="282"/>
      <c r="BX955" s="283"/>
      <c r="BY955" s="282"/>
      <c r="BZ955" s="282"/>
      <c r="CA955" s="282"/>
      <c r="CB955" s="282"/>
      <c r="CC955" s="282"/>
    </row>
    <row r="956">
      <c r="A956" s="283"/>
      <c r="B956" s="335"/>
      <c r="C956" s="283"/>
      <c r="D956" s="283"/>
      <c r="E956" s="283"/>
      <c r="F956" s="336"/>
      <c r="G956" s="337"/>
      <c r="H956" s="283"/>
      <c r="I956" s="338"/>
      <c r="J956" s="339"/>
      <c r="K956" s="283"/>
      <c r="L956" s="283"/>
      <c r="M956" s="333"/>
      <c r="N956" s="283"/>
      <c r="O956" s="163"/>
      <c r="P956" s="163"/>
      <c r="Q956" s="163"/>
      <c r="R956" s="163"/>
      <c r="S956" s="163"/>
      <c r="T956" s="163"/>
      <c r="U956" s="163"/>
      <c r="V956" s="163"/>
      <c r="W956" s="163"/>
      <c r="X956" s="163"/>
      <c r="Y956" s="330"/>
      <c r="Z956" s="163"/>
      <c r="AA956" s="163"/>
      <c r="AB956" s="163"/>
      <c r="AC956" s="163"/>
      <c r="AD956" s="163"/>
      <c r="AE956" s="163"/>
      <c r="AF956" s="163"/>
      <c r="AG956" s="333"/>
      <c r="AH956" s="283"/>
      <c r="AI956" s="315"/>
      <c r="AJ956" s="282"/>
      <c r="AK956" s="283"/>
      <c r="AL956" s="283"/>
      <c r="AM956" s="283"/>
      <c r="AN956" s="283"/>
      <c r="AO956" s="283"/>
      <c r="AP956" s="283"/>
      <c r="AQ956" s="283"/>
      <c r="AR956" s="283"/>
      <c r="AS956" s="283"/>
      <c r="AT956" s="283"/>
      <c r="AU956" s="283"/>
      <c r="AV956" s="283"/>
      <c r="AW956" s="283"/>
      <c r="AX956" s="340"/>
      <c r="AY956" s="283"/>
      <c r="AZ956" s="283"/>
      <c r="BA956" s="283"/>
      <c r="BB956" s="283"/>
      <c r="BC956" s="283"/>
      <c r="BD956" s="283"/>
      <c r="BE956" s="283"/>
      <c r="BF956" s="283"/>
      <c r="BG956" s="283"/>
      <c r="BH956" s="283"/>
      <c r="BI956" s="283"/>
      <c r="BJ956" s="283"/>
      <c r="BK956" s="281"/>
      <c r="BL956" s="281"/>
      <c r="BM956" s="281"/>
      <c r="BN956" s="283"/>
      <c r="BO956" s="283"/>
      <c r="BP956" s="283"/>
      <c r="BQ956" s="283"/>
      <c r="BR956" s="283"/>
      <c r="BS956" s="283"/>
      <c r="BT956" s="283"/>
      <c r="BU956" s="281"/>
      <c r="BV956" s="282"/>
      <c r="BW956" s="282"/>
      <c r="BX956" s="283"/>
      <c r="BY956" s="282"/>
      <c r="BZ956" s="282"/>
      <c r="CA956" s="282"/>
      <c r="CB956" s="282"/>
      <c r="CC956" s="282"/>
    </row>
    <row r="957">
      <c r="A957" s="283"/>
      <c r="B957" s="335"/>
      <c r="C957" s="283"/>
      <c r="D957" s="283"/>
      <c r="E957" s="283"/>
      <c r="F957" s="336"/>
      <c r="G957" s="337"/>
      <c r="H957" s="283"/>
      <c r="I957" s="338"/>
      <c r="J957" s="339"/>
      <c r="K957" s="283"/>
      <c r="L957" s="283"/>
      <c r="M957" s="333"/>
      <c r="N957" s="283"/>
      <c r="O957" s="163"/>
      <c r="P957" s="163"/>
      <c r="Q957" s="163"/>
      <c r="R957" s="163"/>
      <c r="S957" s="163"/>
      <c r="T957" s="163"/>
      <c r="U957" s="163"/>
      <c r="V957" s="163"/>
      <c r="W957" s="163"/>
      <c r="X957" s="163"/>
      <c r="Y957" s="330"/>
      <c r="Z957" s="163"/>
      <c r="AA957" s="163"/>
      <c r="AB957" s="163"/>
      <c r="AC957" s="163"/>
      <c r="AD957" s="163"/>
      <c r="AE957" s="163"/>
      <c r="AF957" s="163"/>
      <c r="AG957" s="333"/>
      <c r="AH957" s="283"/>
      <c r="AI957" s="315"/>
      <c r="AJ957" s="282"/>
      <c r="AK957" s="283"/>
      <c r="AL957" s="283"/>
      <c r="AM957" s="283"/>
      <c r="AN957" s="283"/>
      <c r="AO957" s="283"/>
      <c r="AP957" s="283"/>
      <c r="AQ957" s="283"/>
      <c r="AR957" s="283"/>
      <c r="AS957" s="283"/>
      <c r="AT957" s="283"/>
      <c r="AU957" s="283"/>
      <c r="AV957" s="283"/>
      <c r="AW957" s="283"/>
      <c r="AX957" s="340"/>
      <c r="AY957" s="283"/>
      <c r="AZ957" s="283"/>
      <c r="BA957" s="283"/>
      <c r="BB957" s="283"/>
      <c r="BC957" s="283"/>
      <c r="BD957" s="283"/>
      <c r="BE957" s="283"/>
      <c r="BF957" s="283"/>
      <c r="BG957" s="283"/>
      <c r="BH957" s="283"/>
      <c r="BI957" s="283"/>
      <c r="BJ957" s="283"/>
      <c r="BK957" s="281"/>
      <c r="BL957" s="281"/>
      <c r="BM957" s="281"/>
      <c r="BN957" s="283"/>
      <c r="BO957" s="283"/>
      <c r="BP957" s="283"/>
      <c r="BQ957" s="283"/>
      <c r="BR957" s="283"/>
      <c r="BS957" s="283"/>
      <c r="BT957" s="283"/>
      <c r="BU957" s="281"/>
      <c r="BV957" s="282"/>
      <c r="BW957" s="282"/>
      <c r="BX957" s="283"/>
      <c r="BY957" s="282"/>
      <c r="BZ957" s="282"/>
      <c r="CA957" s="282"/>
      <c r="CB957" s="282"/>
      <c r="CC957" s="282"/>
    </row>
    <row r="958">
      <c r="A958" s="283"/>
      <c r="B958" s="335"/>
      <c r="C958" s="283"/>
      <c r="D958" s="283"/>
      <c r="E958" s="283"/>
      <c r="F958" s="336"/>
      <c r="G958" s="337"/>
      <c r="H958" s="283"/>
      <c r="I958" s="338"/>
      <c r="J958" s="339"/>
      <c r="K958" s="283"/>
      <c r="L958" s="283"/>
      <c r="M958" s="333"/>
      <c r="N958" s="283"/>
      <c r="O958" s="163"/>
      <c r="P958" s="163"/>
      <c r="Q958" s="163"/>
      <c r="R958" s="163"/>
      <c r="S958" s="163"/>
      <c r="T958" s="163"/>
      <c r="U958" s="163"/>
      <c r="V958" s="163"/>
      <c r="W958" s="163"/>
      <c r="X958" s="163"/>
      <c r="Y958" s="330"/>
      <c r="Z958" s="163"/>
      <c r="AA958" s="163"/>
      <c r="AB958" s="163"/>
      <c r="AC958" s="163"/>
      <c r="AD958" s="163"/>
      <c r="AE958" s="163"/>
      <c r="AF958" s="163"/>
      <c r="AG958" s="333"/>
      <c r="AH958" s="283"/>
      <c r="AI958" s="315"/>
      <c r="AJ958" s="282"/>
      <c r="AK958" s="283"/>
      <c r="AL958" s="283"/>
      <c r="AM958" s="283"/>
      <c r="AN958" s="283"/>
      <c r="AO958" s="283"/>
      <c r="AP958" s="283"/>
      <c r="AQ958" s="283"/>
      <c r="AR958" s="283"/>
      <c r="AS958" s="283"/>
      <c r="AT958" s="283"/>
      <c r="AU958" s="283"/>
      <c r="AV958" s="283"/>
      <c r="AW958" s="283"/>
      <c r="AX958" s="340"/>
      <c r="AY958" s="283"/>
      <c r="AZ958" s="283"/>
      <c r="BA958" s="283"/>
      <c r="BB958" s="283"/>
      <c r="BC958" s="283"/>
      <c r="BD958" s="283"/>
      <c r="BE958" s="283"/>
      <c r="BF958" s="283"/>
      <c r="BG958" s="283"/>
      <c r="BH958" s="283"/>
      <c r="BI958" s="283"/>
      <c r="BJ958" s="283"/>
      <c r="BK958" s="281"/>
      <c r="BL958" s="281"/>
      <c r="BM958" s="281"/>
      <c r="BN958" s="283"/>
      <c r="BO958" s="283"/>
      <c r="BP958" s="283"/>
      <c r="BQ958" s="283"/>
      <c r="BR958" s="283"/>
      <c r="BS958" s="283"/>
      <c r="BT958" s="283"/>
      <c r="BU958" s="281"/>
      <c r="BV958" s="282"/>
      <c r="BW958" s="282"/>
      <c r="BX958" s="283"/>
      <c r="BY958" s="282"/>
      <c r="BZ958" s="282"/>
      <c r="CA958" s="282"/>
      <c r="CB958" s="282"/>
      <c r="CC958" s="282"/>
    </row>
    <row r="959">
      <c r="A959" s="283"/>
      <c r="B959" s="335"/>
      <c r="C959" s="283"/>
      <c r="D959" s="283"/>
      <c r="E959" s="283"/>
      <c r="F959" s="336"/>
      <c r="G959" s="337"/>
      <c r="H959" s="283"/>
      <c r="I959" s="338"/>
      <c r="J959" s="339"/>
      <c r="K959" s="283"/>
      <c r="L959" s="283"/>
      <c r="M959" s="333"/>
      <c r="N959" s="283"/>
      <c r="O959" s="163"/>
      <c r="P959" s="163"/>
      <c r="Q959" s="163"/>
      <c r="R959" s="163"/>
      <c r="S959" s="163"/>
      <c r="T959" s="163"/>
      <c r="U959" s="163"/>
      <c r="V959" s="163"/>
      <c r="W959" s="163"/>
      <c r="X959" s="163"/>
      <c r="Y959" s="330"/>
      <c r="Z959" s="163"/>
      <c r="AA959" s="163"/>
      <c r="AB959" s="163"/>
      <c r="AC959" s="163"/>
      <c r="AD959" s="163"/>
      <c r="AE959" s="163"/>
      <c r="AF959" s="163"/>
      <c r="AG959" s="333"/>
      <c r="AH959" s="283"/>
      <c r="AI959" s="315"/>
      <c r="AJ959" s="282"/>
      <c r="AK959" s="283"/>
      <c r="AL959" s="283"/>
      <c r="AM959" s="283"/>
      <c r="AN959" s="283"/>
      <c r="AO959" s="283"/>
      <c r="AP959" s="283"/>
      <c r="AQ959" s="283"/>
      <c r="AR959" s="283"/>
      <c r="AS959" s="283"/>
      <c r="AT959" s="283"/>
      <c r="AU959" s="283"/>
      <c r="AV959" s="283"/>
      <c r="AW959" s="283"/>
      <c r="AX959" s="340"/>
      <c r="AY959" s="283"/>
      <c r="AZ959" s="283"/>
      <c r="BA959" s="283"/>
      <c r="BB959" s="283"/>
      <c r="BC959" s="283"/>
      <c r="BD959" s="283"/>
      <c r="BE959" s="283"/>
      <c r="BF959" s="283"/>
      <c r="BG959" s="283"/>
      <c r="BH959" s="283"/>
      <c r="BI959" s="283"/>
      <c r="BJ959" s="283"/>
      <c r="BK959" s="281"/>
      <c r="BL959" s="281"/>
      <c r="BM959" s="281"/>
      <c r="BN959" s="283"/>
      <c r="BO959" s="283"/>
      <c r="BP959" s="283"/>
      <c r="BQ959" s="283"/>
      <c r="BR959" s="283"/>
      <c r="BS959" s="283"/>
      <c r="BT959" s="283"/>
      <c r="BU959" s="281"/>
      <c r="BV959" s="282"/>
      <c r="BW959" s="282"/>
      <c r="BX959" s="283"/>
      <c r="BY959" s="282"/>
      <c r="BZ959" s="282"/>
      <c r="CA959" s="282"/>
      <c r="CB959" s="282"/>
      <c r="CC959" s="282"/>
    </row>
    <row r="960">
      <c r="A960" s="283"/>
      <c r="B960" s="335"/>
      <c r="C960" s="283"/>
      <c r="D960" s="283"/>
      <c r="E960" s="283"/>
      <c r="F960" s="336"/>
      <c r="G960" s="337"/>
      <c r="H960" s="283"/>
      <c r="I960" s="338"/>
      <c r="J960" s="339"/>
      <c r="K960" s="283"/>
      <c r="L960" s="283"/>
      <c r="M960" s="333"/>
      <c r="N960" s="283"/>
      <c r="O960" s="163"/>
      <c r="P960" s="163"/>
      <c r="Q960" s="163"/>
      <c r="R960" s="163"/>
      <c r="S960" s="163"/>
      <c r="T960" s="163"/>
      <c r="U960" s="163"/>
      <c r="V960" s="163"/>
      <c r="W960" s="163"/>
      <c r="X960" s="163"/>
      <c r="Y960" s="330"/>
      <c r="Z960" s="163"/>
      <c r="AA960" s="163"/>
      <c r="AB960" s="163"/>
      <c r="AC960" s="163"/>
      <c r="AD960" s="163"/>
      <c r="AE960" s="163"/>
      <c r="AF960" s="163"/>
      <c r="AG960" s="333"/>
      <c r="AH960" s="283"/>
      <c r="AI960" s="315"/>
      <c r="AJ960" s="282"/>
      <c r="AK960" s="283"/>
      <c r="AL960" s="283"/>
      <c r="AM960" s="283"/>
      <c r="AN960" s="283"/>
      <c r="AO960" s="283"/>
      <c r="AP960" s="283"/>
      <c r="AQ960" s="283"/>
      <c r="AR960" s="283"/>
      <c r="AS960" s="283"/>
      <c r="AT960" s="283"/>
      <c r="AU960" s="283"/>
      <c r="AV960" s="283"/>
      <c r="AW960" s="283"/>
      <c r="AX960" s="340"/>
      <c r="AY960" s="283"/>
      <c r="AZ960" s="283"/>
      <c r="BA960" s="283"/>
      <c r="BB960" s="283"/>
      <c r="BC960" s="283"/>
      <c r="BD960" s="283"/>
      <c r="BE960" s="283"/>
      <c r="BF960" s="283"/>
      <c r="BG960" s="283"/>
      <c r="BH960" s="283"/>
      <c r="BI960" s="283"/>
      <c r="BJ960" s="283"/>
      <c r="BK960" s="281"/>
      <c r="BL960" s="281"/>
      <c r="BM960" s="281"/>
      <c r="BN960" s="283"/>
      <c r="BO960" s="283"/>
      <c r="BP960" s="283"/>
      <c r="BQ960" s="283"/>
      <c r="BR960" s="283"/>
      <c r="BS960" s="283"/>
      <c r="BT960" s="283"/>
      <c r="BU960" s="281"/>
      <c r="BV960" s="282"/>
      <c r="BW960" s="282"/>
      <c r="BX960" s="283"/>
      <c r="BY960" s="282"/>
      <c r="BZ960" s="282"/>
      <c r="CA960" s="282"/>
      <c r="CB960" s="282"/>
      <c r="CC960" s="282"/>
    </row>
    <row r="961">
      <c r="A961" s="283"/>
      <c r="B961" s="335"/>
      <c r="C961" s="283"/>
      <c r="D961" s="283"/>
      <c r="E961" s="283"/>
      <c r="F961" s="336"/>
      <c r="G961" s="337"/>
      <c r="H961" s="283"/>
      <c r="I961" s="338"/>
      <c r="J961" s="339"/>
      <c r="K961" s="283"/>
      <c r="L961" s="283"/>
      <c r="M961" s="333"/>
      <c r="N961" s="283"/>
      <c r="O961" s="163"/>
      <c r="P961" s="163"/>
      <c r="Q961" s="163"/>
      <c r="R961" s="163"/>
      <c r="S961" s="163"/>
      <c r="T961" s="163"/>
      <c r="U961" s="163"/>
      <c r="V961" s="163"/>
      <c r="W961" s="163"/>
      <c r="X961" s="163"/>
      <c r="Y961" s="330"/>
      <c r="Z961" s="163"/>
      <c r="AA961" s="163"/>
      <c r="AB961" s="163"/>
      <c r="AC961" s="163"/>
      <c r="AD961" s="163"/>
      <c r="AE961" s="163"/>
      <c r="AF961" s="163"/>
      <c r="AG961" s="333"/>
      <c r="AH961" s="283"/>
      <c r="AI961" s="315"/>
      <c r="AJ961" s="282"/>
      <c r="AK961" s="283"/>
      <c r="AL961" s="283"/>
      <c r="AM961" s="283"/>
      <c r="AN961" s="283"/>
      <c r="AO961" s="283"/>
      <c r="AP961" s="283"/>
      <c r="AQ961" s="283"/>
      <c r="AR961" s="283"/>
      <c r="AS961" s="283"/>
      <c r="AT961" s="283"/>
      <c r="AU961" s="283"/>
      <c r="AV961" s="283"/>
      <c r="AW961" s="283"/>
      <c r="AX961" s="340"/>
      <c r="AY961" s="283"/>
      <c r="AZ961" s="283"/>
      <c r="BA961" s="283"/>
      <c r="BB961" s="283"/>
      <c r="BC961" s="283"/>
      <c r="BD961" s="283"/>
      <c r="BE961" s="283"/>
      <c r="BF961" s="283"/>
      <c r="BG961" s="283"/>
      <c r="BH961" s="283"/>
      <c r="BI961" s="283"/>
      <c r="BJ961" s="283"/>
      <c r="BK961" s="281"/>
      <c r="BL961" s="281"/>
      <c r="BM961" s="281"/>
      <c r="BN961" s="283"/>
      <c r="BO961" s="283"/>
      <c r="BP961" s="283"/>
      <c r="BQ961" s="283"/>
      <c r="BR961" s="283"/>
      <c r="BS961" s="283"/>
      <c r="BT961" s="283"/>
      <c r="BU961" s="281"/>
      <c r="BV961" s="282"/>
      <c r="BW961" s="282"/>
      <c r="BX961" s="283"/>
      <c r="BY961" s="282"/>
      <c r="BZ961" s="282"/>
      <c r="CA961" s="282"/>
      <c r="CB961" s="282"/>
      <c r="CC961" s="282"/>
    </row>
    <row r="962">
      <c r="A962" s="283"/>
      <c r="B962" s="335"/>
      <c r="C962" s="283"/>
      <c r="D962" s="283"/>
      <c r="E962" s="283"/>
      <c r="F962" s="336"/>
      <c r="G962" s="337"/>
      <c r="H962" s="283"/>
      <c r="I962" s="338"/>
      <c r="J962" s="339"/>
      <c r="K962" s="283"/>
      <c r="L962" s="283"/>
      <c r="M962" s="333"/>
      <c r="N962" s="283"/>
      <c r="O962" s="163"/>
      <c r="P962" s="163"/>
      <c r="Q962" s="163"/>
      <c r="R962" s="163"/>
      <c r="S962" s="163"/>
      <c r="T962" s="163"/>
      <c r="U962" s="163"/>
      <c r="V962" s="163"/>
      <c r="W962" s="163"/>
      <c r="X962" s="163"/>
      <c r="Y962" s="330"/>
      <c r="Z962" s="163"/>
      <c r="AA962" s="163"/>
      <c r="AB962" s="163"/>
      <c r="AC962" s="163"/>
      <c r="AD962" s="163"/>
      <c r="AE962" s="163"/>
      <c r="AF962" s="163"/>
      <c r="AG962" s="333"/>
      <c r="AH962" s="283"/>
      <c r="AI962" s="315"/>
      <c r="AJ962" s="282"/>
      <c r="AK962" s="283"/>
      <c r="AL962" s="283"/>
      <c r="AM962" s="283"/>
      <c r="AN962" s="283"/>
      <c r="AO962" s="283"/>
      <c r="AP962" s="283"/>
      <c r="AQ962" s="283"/>
      <c r="AR962" s="283"/>
      <c r="AS962" s="283"/>
      <c r="AT962" s="283"/>
      <c r="AU962" s="283"/>
      <c r="AV962" s="283"/>
      <c r="AW962" s="283"/>
      <c r="AX962" s="340"/>
      <c r="AY962" s="283"/>
      <c r="AZ962" s="283"/>
      <c r="BA962" s="283"/>
      <c r="BB962" s="283"/>
      <c r="BC962" s="283"/>
      <c r="BD962" s="283"/>
      <c r="BE962" s="283"/>
      <c r="BF962" s="283"/>
      <c r="BG962" s="283"/>
      <c r="BH962" s="283"/>
      <c r="BI962" s="283"/>
      <c r="BJ962" s="283"/>
      <c r="BK962" s="281"/>
      <c r="BL962" s="281"/>
      <c r="BM962" s="281"/>
      <c r="BN962" s="283"/>
      <c r="BO962" s="283"/>
      <c r="BP962" s="283"/>
      <c r="BQ962" s="283"/>
      <c r="BR962" s="283"/>
      <c r="BS962" s="283"/>
      <c r="BT962" s="283"/>
      <c r="BU962" s="281"/>
      <c r="BV962" s="282"/>
      <c r="BW962" s="282"/>
      <c r="BX962" s="283"/>
      <c r="BY962" s="282"/>
      <c r="BZ962" s="282"/>
      <c r="CA962" s="282"/>
      <c r="CB962" s="282"/>
      <c r="CC962" s="282"/>
    </row>
    <row r="963">
      <c r="A963" s="283"/>
      <c r="B963" s="335"/>
      <c r="C963" s="283"/>
      <c r="D963" s="283"/>
      <c r="E963" s="283"/>
      <c r="F963" s="336"/>
      <c r="G963" s="337"/>
      <c r="H963" s="283"/>
      <c r="I963" s="338"/>
      <c r="J963" s="339"/>
      <c r="K963" s="283"/>
      <c r="L963" s="283"/>
      <c r="M963" s="333"/>
      <c r="N963" s="283"/>
      <c r="O963" s="163"/>
      <c r="P963" s="163"/>
      <c r="Q963" s="163"/>
      <c r="R963" s="163"/>
      <c r="S963" s="163"/>
      <c r="T963" s="163"/>
      <c r="U963" s="163"/>
      <c r="V963" s="163"/>
      <c r="W963" s="163"/>
      <c r="X963" s="163"/>
      <c r="Y963" s="330"/>
      <c r="Z963" s="163"/>
      <c r="AA963" s="163"/>
      <c r="AB963" s="163"/>
      <c r="AC963" s="163"/>
      <c r="AD963" s="163"/>
      <c r="AE963" s="163"/>
      <c r="AF963" s="163"/>
      <c r="AG963" s="333"/>
      <c r="AH963" s="283"/>
      <c r="AI963" s="315"/>
      <c r="AJ963" s="282"/>
      <c r="AK963" s="283"/>
      <c r="AL963" s="283"/>
      <c r="AM963" s="283"/>
      <c r="AN963" s="283"/>
      <c r="AO963" s="283"/>
      <c r="AP963" s="283"/>
      <c r="AQ963" s="283"/>
      <c r="AR963" s="283"/>
      <c r="AS963" s="283"/>
      <c r="AT963" s="283"/>
      <c r="AU963" s="283"/>
      <c r="AV963" s="283"/>
      <c r="AW963" s="283"/>
      <c r="AX963" s="340"/>
      <c r="AY963" s="283"/>
      <c r="AZ963" s="283"/>
      <c r="BA963" s="283"/>
      <c r="BB963" s="283"/>
      <c r="BC963" s="283"/>
      <c r="BD963" s="283"/>
      <c r="BE963" s="283"/>
      <c r="BF963" s="283"/>
      <c r="BG963" s="283"/>
      <c r="BH963" s="283"/>
      <c r="BI963" s="283"/>
      <c r="BJ963" s="283"/>
      <c r="BK963" s="281"/>
      <c r="BL963" s="281"/>
      <c r="BM963" s="281"/>
      <c r="BN963" s="283"/>
      <c r="BO963" s="283"/>
      <c r="BP963" s="283"/>
      <c r="BQ963" s="283"/>
      <c r="BR963" s="283"/>
      <c r="BS963" s="283"/>
      <c r="BT963" s="283"/>
      <c r="BU963" s="281"/>
      <c r="BV963" s="282"/>
      <c r="BW963" s="282"/>
      <c r="BX963" s="283"/>
      <c r="BY963" s="282"/>
      <c r="BZ963" s="282"/>
      <c r="CA963" s="282"/>
      <c r="CB963" s="282"/>
      <c r="CC963" s="282"/>
    </row>
    <row r="964">
      <c r="A964" s="283"/>
      <c r="B964" s="335"/>
      <c r="C964" s="283"/>
      <c r="D964" s="283"/>
      <c r="E964" s="283"/>
      <c r="F964" s="336"/>
      <c r="G964" s="337"/>
      <c r="H964" s="283"/>
      <c r="I964" s="338"/>
      <c r="J964" s="339"/>
      <c r="K964" s="283"/>
      <c r="L964" s="283"/>
      <c r="M964" s="333"/>
      <c r="N964" s="283"/>
      <c r="O964" s="163"/>
      <c r="P964" s="163"/>
      <c r="Q964" s="163"/>
      <c r="R964" s="163"/>
      <c r="S964" s="163"/>
      <c r="T964" s="163"/>
      <c r="U964" s="163"/>
      <c r="V964" s="163"/>
      <c r="W964" s="163"/>
      <c r="X964" s="163"/>
      <c r="Y964" s="330"/>
      <c r="Z964" s="163"/>
      <c r="AA964" s="163"/>
      <c r="AB964" s="163"/>
      <c r="AC964" s="163"/>
      <c r="AD964" s="163"/>
      <c r="AE964" s="163"/>
      <c r="AF964" s="163"/>
      <c r="AG964" s="333"/>
      <c r="AH964" s="283"/>
      <c r="AI964" s="315"/>
      <c r="AJ964" s="282"/>
      <c r="AK964" s="283"/>
      <c r="AL964" s="283"/>
      <c r="AM964" s="283"/>
      <c r="AN964" s="283"/>
      <c r="AO964" s="283"/>
      <c r="AP964" s="283"/>
      <c r="AQ964" s="283"/>
      <c r="AR964" s="283"/>
      <c r="AS964" s="283"/>
      <c r="AT964" s="283"/>
      <c r="AU964" s="283"/>
      <c r="AV964" s="283"/>
      <c r="AW964" s="283"/>
      <c r="AX964" s="340"/>
      <c r="AY964" s="283"/>
      <c r="AZ964" s="283"/>
      <c r="BA964" s="283"/>
      <c r="BB964" s="283"/>
      <c r="BC964" s="283"/>
      <c r="BD964" s="283"/>
      <c r="BE964" s="283"/>
      <c r="BF964" s="283"/>
      <c r="BG964" s="283"/>
      <c r="BH964" s="283"/>
      <c r="BI964" s="283"/>
      <c r="BJ964" s="283"/>
      <c r="BK964" s="281"/>
      <c r="BL964" s="281"/>
      <c r="BM964" s="281"/>
      <c r="BN964" s="283"/>
      <c r="BO964" s="283"/>
      <c r="BP964" s="283"/>
      <c r="BQ964" s="283"/>
      <c r="BR964" s="283"/>
      <c r="BS964" s="283"/>
      <c r="BT964" s="283"/>
      <c r="BU964" s="281"/>
      <c r="BV964" s="282"/>
      <c r="BW964" s="282"/>
      <c r="BX964" s="283"/>
      <c r="BY964" s="282"/>
      <c r="BZ964" s="282"/>
      <c r="CA964" s="282"/>
      <c r="CB964" s="282"/>
      <c r="CC964" s="282"/>
    </row>
    <row r="965">
      <c r="A965" s="283"/>
      <c r="B965" s="335"/>
      <c r="C965" s="283"/>
      <c r="D965" s="283"/>
      <c r="E965" s="283"/>
      <c r="F965" s="336"/>
      <c r="G965" s="337"/>
      <c r="H965" s="283"/>
      <c r="I965" s="338"/>
      <c r="J965" s="339"/>
      <c r="K965" s="283"/>
      <c r="L965" s="283"/>
      <c r="M965" s="333"/>
      <c r="N965" s="283"/>
      <c r="O965" s="163"/>
      <c r="P965" s="163"/>
      <c r="Q965" s="163"/>
      <c r="R965" s="163"/>
      <c r="S965" s="163"/>
      <c r="T965" s="163"/>
      <c r="U965" s="163"/>
      <c r="V965" s="163"/>
      <c r="W965" s="163"/>
      <c r="X965" s="163"/>
      <c r="Y965" s="330"/>
      <c r="Z965" s="163"/>
      <c r="AA965" s="163"/>
      <c r="AB965" s="163"/>
      <c r="AC965" s="163"/>
      <c r="AD965" s="163"/>
      <c r="AE965" s="163"/>
      <c r="AF965" s="163"/>
      <c r="AG965" s="333"/>
      <c r="AH965" s="283"/>
      <c r="AI965" s="315"/>
      <c r="AJ965" s="282"/>
      <c r="AK965" s="283"/>
      <c r="AL965" s="283"/>
      <c r="AM965" s="283"/>
      <c r="AN965" s="283"/>
      <c r="AO965" s="283"/>
      <c r="AP965" s="283"/>
      <c r="AQ965" s="283"/>
      <c r="AR965" s="283"/>
      <c r="AS965" s="283"/>
      <c r="AT965" s="283"/>
      <c r="AU965" s="283"/>
      <c r="AV965" s="283"/>
      <c r="AW965" s="283"/>
      <c r="AX965" s="340"/>
      <c r="AY965" s="283"/>
      <c r="AZ965" s="283"/>
      <c r="BA965" s="283"/>
      <c r="BB965" s="283"/>
      <c r="BC965" s="283"/>
      <c r="BD965" s="283"/>
      <c r="BE965" s="283"/>
      <c r="BF965" s="283"/>
      <c r="BG965" s="283"/>
      <c r="BH965" s="283"/>
      <c r="BI965" s="283"/>
      <c r="BJ965" s="283"/>
      <c r="BK965" s="281"/>
      <c r="BL965" s="281"/>
      <c r="BM965" s="281"/>
      <c r="BN965" s="283"/>
      <c r="BO965" s="283"/>
      <c r="BP965" s="283"/>
      <c r="BQ965" s="283"/>
      <c r="BR965" s="283"/>
      <c r="BS965" s="283"/>
      <c r="BT965" s="283"/>
      <c r="BU965" s="281"/>
      <c r="BV965" s="282"/>
      <c r="BW965" s="282"/>
      <c r="BX965" s="283"/>
      <c r="BY965" s="282"/>
      <c r="BZ965" s="282"/>
      <c r="CA965" s="282"/>
      <c r="CB965" s="282"/>
      <c r="CC965" s="282"/>
    </row>
    <row r="966">
      <c r="A966" s="283"/>
      <c r="B966" s="335"/>
      <c r="C966" s="283"/>
      <c r="D966" s="283"/>
      <c r="E966" s="283"/>
      <c r="F966" s="336"/>
      <c r="G966" s="337"/>
      <c r="H966" s="283"/>
      <c r="I966" s="338"/>
      <c r="J966" s="339"/>
      <c r="K966" s="283"/>
      <c r="L966" s="283"/>
      <c r="M966" s="333"/>
      <c r="N966" s="283"/>
      <c r="O966" s="163"/>
      <c r="P966" s="163"/>
      <c r="Q966" s="163"/>
      <c r="R966" s="163"/>
      <c r="S966" s="163"/>
      <c r="T966" s="163"/>
      <c r="U966" s="163"/>
      <c r="V966" s="163"/>
      <c r="W966" s="163"/>
      <c r="X966" s="163"/>
      <c r="Y966" s="330"/>
      <c r="Z966" s="163"/>
      <c r="AA966" s="163"/>
      <c r="AB966" s="163"/>
      <c r="AC966" s="163"/>
      <c r="AD966" s="163"/>
      <c r="AE966" s="163"/>
      <c r="AF966" s="163"/>
      <c r="AG966" s="333"/>
      <c r="AH966" s="283"/>
      <c r="AI966" s="315"/>
      <c r="AJ966" s="282"/>
      <c r="AK966" s="283"/>
      <c r="AL966" s="283"/>
      <c r="AM966" s="283"/>
      <c r="AN966" s="283"/>
      <c r="AO966" s="283"/>
      <c r="AP966" s="283"/>
      <c r="AQ966" s="283"/>
      <c r="AR966" s="283"/>
      <c r="AS966" s="283"/>
      <c r="AT966" s="283"/>
      <c r="AU966" s="283"/>
      <c r="AV966" s="283"/>
      <c r="AW966" s="283"/>
      <c r="AX966" s="340"/>
      <c r="AY966" s="283"/>
      <c r="AZ966" s="283"/>
      <c r="BA966" s="283"/>
      <c r="BB966" s="283"/>
      <c r="BC966" s="283"/>
      <c r="BD966" s="283"/>
      <c r="BE966" s="283"/>
      <c r="BF966" s="283"/>
      <c r="BG966" s="283"/>
      <c r="BH966" s="283"/>
      <c r="BI966" s="283"/>
      <c r="BJ966" s="283"/>
      <c r="BK966" s="281"/>
      <c r="BL966" s="281"/>
      <c r="BM966" s="281"/>
      <c r="BN966" s="283"/>
      <c r="BO966" s="283"/>
      <c r="BP966" s="283"/>
      <c r="BQ966" s="283"/>
      <c r="BR966" s="283"/>
      <c r="BS966" s="283"/>
      <c r="BT966" s="283"/>
      <c r="BU966" s="281"/>
      <c r="BV966" s="282"/>
      <c r="BW966" s="282"/>
      <c r="BX966" s="283"/>
      <c r="BY966" s="282"/>
      <c r="BZ966" s="282"/>
      <c r="CA966" s="282"/>
      <c r="CB966" s="282"/>
      <c r="CC966" s="282"/>
    </row>
    <row r="967">
      <c r="A967" s="283"/>
      <c r="B967" s="335"/>
      <c r="C967" s="283"/>
      <c r="D967" s="283"/>
      <c r="E967" s="283"/>
      <c r="F967" s="336"/>
      <c r="G967" s="337"/>
      <c r="H967" s="283"/>
      <c r="I967" s="338"/>
      <c r="J967" s="339"/>
      <c r="K967" s="283"/>
      <c r="L967" s="283"/>
      <c r="M967" s="333"/>
      <c r="N967" s="283"/>
      <c r="O967" s="163"/>
      <c r="P967" s="163"/>
      <c r="Q967" s="163"/>
      <c r="R967" s="163"/>
      <c r="S967" s="163"/>
      <c r="T967" s="163"/>
      <c r="U967" s="163"/>
      <c r="V967" s="163"/>
      <c r="W967" s="163"/>
      <c r="X967" s="163"/>
      <c r="Y967" s="330"/>
      <c r="Z967" s="163"/>
      <c r="AA967" s="163"/>
      <c r="AB967" s="163"/>
      <c r="AC967" s="163"/>
      <c r="AD967" s="163"/>
      <c r="AE967" s="163"/>
      <c r="AF967" s="163"/>
      <c r="AG967" s="333"/>
      <c r="AH967" s="283"/>
      <c r="AI967" s="315"/>
      <c r="AJ967" s="282"/>
      <c r="AK967" s="283"/>
      <c r="AL967" s="283"/>
      <c r="AM967" s="283"/>
      <c r="AN967" s="283"/>
      <c r="AO967" s="283"/>
      <c r="AP967" s="283"/>
      <c r="AQ967" s="283"/>
      <c r="AR967" s="283"/>
      <c r="AS967" s="283"/>
      <c r="AT967" s="283"/>
      <c r="AU967" s="283"/>
      <c r="AV967" s="283"/>
      <c r="AW967" s="283"/>
      <c r="AX967" s="340"/>
      <c r="AY967" s="283"/>
      <c r="AZ967" s="283"/>
      <c r="BA967" s="283"/>
      <c r="BB967" s="283"/>
      <c r="BC967" s="283"/>
      <c r="BD967" s="283"/>
      <c r="BE967" s="283"/>
      <c r="BF967" s="283"/>
      <c r="BG967" s="283"/>
      <c r="BH967" s="283"/>
      <c r="BI967" s="283"/>
      <c r="BJ967" s="283"/>
      <c r="BK967" s="281"/>
      <c r="BL967" s="281"/>
      <c r="BM967" s="281"/>
      <c r="BN967" s="283"/>
      <c r="BO967" s="283"/>
      <c r="BP967" s="283"/>
      <c r="BQ967" s="283"/>
      <c r="BR967" s="283"/>
      <c r="BS967" s="283"/>
      <c r="BT967" s="283"/>
      <c r="BU967" s="281"/>
      <c r="BV967" s="282"/>
      <c r="BW967" s="282"/>
      <c r="BX967" s="283"/>
      <c r="BY967" s="282"/>
      <c r="BZ967" s="282"/>
      <c r="CA967" s="282"/>
      <c r="CB967" s="282"/>
      <c r="CC967" s="282"/>
    </row>
    <row r="968">
      <c r="A968" s="283"/>
      <c r="B968" s="335"/>
      <c r="C968" s="283"/>
      <c r="D968" s="283"/>
      <c r="E968" s="283"/>
      <c r="F968" s="336"/>
      <c r="G968" s="337"/>
      <c r="H968" s="283"/>
      <c r="I968" s="338"/>
      <c r="J968" s="339"/>
      <c r="K968" s="283"/>
      <c r="L968" s="283"/>
      <c r="M968" s="333"/>
      <c r="N968" s="283"/>
      <c r="O968" s="163"/>
      <c r="P968" s="163"/>
      <c r="Q968" s="163"/>
      <c r="R968" s="163"/>
      <c r="S968" s="163"/>
      <c r="T968" s="163"/>
      <c r="U968" s="163"/>
      <c r="V968" s="163"/>
      <c r="W968" s="163"/>
      <c r="X968" s="163"/>
      <c r="Y968" s="330"/>
      <c r="Z968" s="163"/>
      <c r="AA968" s="163"/>
      <c r="AB968" s="163"/>
      <c r="AC968" s="163"/>
      <c r="AD968" s="163"/>
      <c r="AE968" s="163"/>
      <c r="AF968" s="163"/>
      <c r="AG968" s="333"/>
      <c r="AH968" s="283"/>
      <c r="AI968" s="315"/>
      <c r="AJ968" s="282"/>
      <c r="AK968" s="283"/>
      <c r="AL968" s="283"/>
      <c r="AM968" s="283"/>
      <c r="AN968" s="283"/>
      <c r="AO968" s="283"/>
      <c r="AP968" s="283"/>
      <c r="AQ968" s="283"/>
      <c r="AR968" s="283"/>
      <c r="AS968" s="283"/>
      <c r="AT968" s="283"/>
      <c r="AU968" s="283"/>
      <c r="AV968" s="283"/>
      <c r="AW968" s="283"/>
      <c r="AX968" s="340"/>
      <c r="AY968" s="283"/>
      <c r="AZ968" s="283"/>
      <c r="BA968" s="283"/>
      <c r="BB968" s="283"/>
      <c r="BC968" s="283"/>
      <c r="BD968" s="283"/>
      <c r="BE968" s="283"/>
      <c r="BF968" s="283"/>
      <c r="BG968" s="283"/>
      <c r="BH968" s="283"/>
      <c r="BI968" s="283"/>
      <c r="BJ968" s="283"/>
      <c r="BK968" s="281"/>
      <c r="BL968" s="281"/>
      <c r="BM968" s="281"/>
      <c r="BN968" s="283"/>
      <c r="BO968" s="283"/>
      <c r="BP968" s="283"/>
      <c r="BQ968" s="283"/>
      <c r="BR968" s="283"/>
      <c r="BS968" s="283"/>
      <c r="BT968" s="283"/>
      <c r="BU968" s="281"/>
      <c r="BV968" s="282"/>
      <c r="BW968" s="282"/>
      <c r="BX968" s="283"/>
      <c r="BY968" s="282"/>
      <c r="BZ968" s="282"/>
      <c r="CA968" s="282"/>
      <c r="CB968" s="282"/>
      <c r="CC968" s="282"/>
    </row>
    <row r="969">
      <c r="A969" s="283"/>
      <c r="B969" s="335"/>
      <c r="C969" s="283"/>
      <c r="D969" s="283"/>
      <c r="E969" s="283"/>
      <c r="F969" s="336"/>
      <c r="G969" s="337"/>
      <c r="H969" s="283"/>
      <c r="I969" s="338"/>
      <c r="J969" s="339"/>
      <c r="K969" s="283"/>
      <c r="L969" s="283"/>
      <c r="M969" s="333"/>
      <c r="N969" s="283"/>
      <c r="O969" s="163"/>
      <c r="P969" s="163"/>
      <c r="Q969" s="163"/>
      <c r="R969" s="163"/>
      <c r="S969" s="163"/>
      <c r="T969" s="163"/>
      <c r="U969" s="163"/>
      <c r="V969" s="163"/>
      <c r="W969" s="163"/>
      <c r="X969" s="163"/>
      <c r="Y969" s="330"/>
      <c r="Z969" s="163"/>
      <c r="AA969" s="163"/>
      <c r="AB969" s="163"/>
      <c r="AC969" s="163"/>
      <c r="AD969" s="163"/>
      <c r="AE969" s="163"/>
      <c r="AF969" s="163"/>
      <c r="AG969" s="333"/>
      <c r="AH969" s="283"/>
      <c r="AI969" s="315"/>
      <c r="AJ969" s="282"/>
      <c r="AK969" s="283"/>
      <c r="AL969" s="283"/>
      <c r="AM969" s="283"/>
      <c r="AN969" s="283"/>
      <c r="AO969" s="283"/>
      <c r="AP969" s="283"/>
      <c r="AQ969" s="283"/>
      <c r="AR969" s="283"/>
      <c r="AS969" s="283"/>
      <c r="AT969" s="283"/>
      <c r="AU969" s="283"/>
      <c r="AV969" s="283"/>
      <c r="AW969" s="283"/>
      <c r="AX969" s="340"/>
      <c r="AY969" s="283"/>
      <c r="AZ969" s="283"/>
      <c r="BA969" s="283"/>
      <c r="BB969" s="283"/>
      <c r="BC969" s="283"/>
      <c r="BD969" s="283"/>
      <c r="BE969" s="283"/>
      <c r="BF969" s="283"/>
      <c r="BG969" s="283"/>
      <c r="BH969" s="283"/>
      <c r="BI969" s="283"/>
      <c r="BJ969" s="283"/>
      <c r="BK969" s="281"/>
      <c r="BL969" s="281"/>
      <c r="BM969" s="281"/>
      <c r="BN969" s="283"/>
      <c r="BO969" s="283"/>
      <c r="BP969" s="283"/>
      <c r="BQ969" s="283"/>
      <c r="BR969" s="283"/>
      <c r="BS969" s="283"/>
      <c r="BT969" s="283"/>
      <c r="BU969" s="281"/>
      <c r="BV969" s="282"/>
      <c r="BW969" s="282"/>
      <c r="BX969" s="283"/>
      <c r="BY969" s="282"/>
      <c r="BZ969" s="282"/>
      <c r="CA969" s="282"/>
      <c r="CB969" s="282"/>
      <c r="CC969" s="282"/>
    </row>
    <row r="970">
      <c r="A970" s="283"/>
      <c r="B970" s="335"/>
      <c r="C970" s="283"/>
      <c r="D970" s="283"/>
      <c r="E970" s="283"/>
      <c r="F970" s="336"/>
      <c r="G970" s="337"/>
      <c r="H970" s="283"/>
      <c r="I970" s="338"/>
      <c r="J970" s="339"/>
      <c r="K970" s="283"/>
      <c r="L970" s="283"/>
      <c r="M970" s="333"/>
      <c r="N970" s="283"/>
      <c r="O970" s="163"/>
      <c r="P970" s="163"/>
      <c r="Q970" s="163"/>
      <c r="R970" s="163"/>
      <c r="S970" s="163"/>
      <c r="T970" s="163"/>
      <c r="U970" s="163"/>
      <c r="V970" s="163"/>
      <c r="W970" s="163"/>
      <c r="X970" s="163"/>
      <c r="Y970" s="330"/>
      <c r="Z970" s="163"/>
      <c r="AA970" s="163"/>
      <c r="AB970" s="163"/>
      <c r="AC970" s="163"/>
      <c r="AD970" s="163"/>
      <c r="AE970" s="163"/>
      <c r="AF970" s="163"/>
      <c r="AG970" s="333"/>
      <c r="AH970" s="283"/>
      <c r="AI970" s="315"/>
      <c r="AJ970" s="282"/>
      <c r="AK970" s="283"/>
      <c r="AL970" s="283"/>
      <c r="AM970" s="283"/>
      <c r="AN970" s="283"/>
      <c r="AO970" s="283"/>
      <c r="AP970" s="283"/>
      <c r="AQ970" s="283"/>
      <c r="AR970" s="283"/>
      <c r="AS970" s="283"/>
      <c r="AT970" s="283"/>
      <c r="AU970" s="283"/>
      <c r="AV970" s="283"/>
      <c r="AW970" s="283"/>
      <c r="AX970" s="340"/>
      <c r="AY970" s="283"/>
      <c r="AZ970" s="283"/>
      <c r="BA970" s="283"/>
      <c r="BB970" s="283"/>
      <c r="BC970" s="283"/>
      <c r="BD970" s="283"/>
      <c r="BE970" s="283"/>
      <c r="BF970" s="283"/>
      <c r="BG970" s="283"/>
      <c r="BH970" s="283"/>
      <c r="BI970" s="283"/>
      <c r="BJ970" s="283"/>
      <c r="BK970" s="281"/>
      <c r="BL970" s="281"/>
      <c r="BM970" s="281"/>
      <c r="BN970" s="283"/>
      <c r="BO970" s="283"/>
      <c r="BP970" s="283"/>
      <c r="BQ970" s="283"/>
      <c r="BR970" s="283"/>
      <c r="BS970" s="283"/>
      <c r="BT970" s="283"/>
      <c r="BU970" s="281"/>
      <c r="BV970" s="282"/>
      <c r="BW970" s="282"/>
      <c r="BX970" s="283"/>
      <c r="BY970" s="282"/>
      <c r="BZ970" s="282"/>
      <c r="CA970" s="282"/>
      <c r="CB970" s="282"/>
      <c r="CC970" s="282"/>
    </row>
    <row r="971">
      <c r="A971" s="283"/>
      <c r="B971" s="335"/>
      <c r="C971" s="283"/>
      <c r="D971" s="283"/>
      <c r="E971" s="283"/>
      <c r="F971" s="336"/>
      <c r="G971" s="337"/>
      <c r="H971" s="283"/>
      <c r="I971" s="338"/>
      <c r="J971" s="339"/>
      <c r="K971" s="283"/>
      <c r="L971" s="283"/>
      <c r="M971" s="333"/>
      <c r="N971" s="283"/>
      <c r="O971" s="163"/>
      <c r="P971" s="163"/>
      <c r="Q971" s="163"/>
      <c r="R971" s="163"/>
      <c r="S971" s="163"/>
      <c r="T971" s="163"/>
      <c r="U971" s="163"/>
      <c r="V971" s="163"/>
      <c r="W971" s="163"/>
      <c r="X971" s="163"/>
      <c r="Y971" s="330"/>
      <c r="Z971" s="163"/>
      <c r="AA971" s="163"/>
      <c r="AB971" s="163"/>
      <c r="AC971" s="163"/>
      <c r="AD971" s="163"/>
      <c r="AE971" s="163"/>
      <c r="AF971" s="163"/>
      <c r="AG971" s="333"/>
      <c r="AH971" s="283"/>
      <c r="AI971" s="315"/>
      <c r="AJ971" s="282"/>
      <c r="AK971" s="283"/>
      <c r="AL971" s="283"/>
      <c r="AM971" s="283"/>
      <c r="AN971" s="283"/>
      <c r="AO971" s="283"/>
      <c r="AP971" s="283"/>
      <c r="AQ971" s="283"/>
      <c r="AR971" s="283"/>
      <c r="AS971" s="283"/>
      <c r="AT971" s="283"/>
      <c r="AU971" s="283"/>
      <c r="AV971" s="283"/>
      <c r="AW971" s="283"/>
      <c r="AX971" s="340"/>
      <c r="AY971" s="283"/>
      <c r="AZ971" s="283"/>
      <c r="BA971" s="283"/>
      <c r="BB971" s="283"/>
      <c r="BC971" s="283"/>
      <c r="BD971" s="283"/>
      <c r="BE971" s="283"/>
      <c r="BF971" s="283"/>
      <c r="BG971" s="283"/>
      <c r="BH971" s="283"/>
      <c r="BI971" s="283"/>
      <c r="BJ971" s="283"/>
      <c r="BK971" s="281"/>
      <c r="BL971" s="281"/>
      <c r="BM971" s="281"/>
      <c r="BN971" s="283"/>
      <c r="BO971" s="283"/>
      <c r="BP971" s="283"/>
      <c r="BQ971" s="283"/>
      <c r="BR971" s="283"/>
      <c r="BS971" s="283"/>
      <c r="BT971" s="283"/>
      <c r="BU971" s="281"/>
      <c r="BV971" s="282"/>
      <c r="BW971" s="282"/>
      <c r="BX971" s="283"/>
      <c r="BY971" s="282"/>
      <c r="BZ971" s="282"/>
      <c r="CA971" s="282"/>
      <c r="CB971" s="282"/>
      <c r="CC971" s="282"/>
    </row>
    <row r="972">
      <c r="A972" s="283"/>
      <c r="B972" s="335"/>
      <c r="C972" s="283"/>
      <c r="D972" s="283"/>
      <c r="E972" s="283"/>
      <c r="F972" s="336"/>
      <c r="G972" s="337"/>
      <c r="H972" s="283"/>
      <c r="I972" s="338"/>
      <c r="J972" s="339"/>
      <c r="K972" s="283"/>
      <c r="L972" s="283"/>
      <c r="M972" s="333"/>
      <c r="N972" s="283"/>
      <c r="O972" s="163"/>
      <c r="P972" s="163"/>
      <c r="Q972" s="163"/>
      <c r="R972" s="163"/>
      <c r="S972" s="163"/>
      <c r="T972" s="163"/>
      <c r="U972" s="163"/>
      <c r="V972" s="163"/>
      <c r="W972" s="163"/>
      <c r="X972" s="163"/>
      <c r="Y972" s="330"/>
      <c r="Z972" s="163"/>
      <c r="AA972" s="163"/>
      <c r="AB972" s="163"/>
      <c r="AC972" s="163"/>
      <c r="AD972" s="163"/>
      <c r="AE972" s="163"/>
      <c r="AF972" s="163"/>
      <c r="AG972" s="333"/>
      <c r="AH972" s="283"/>
      <c r="AI972" s="315"/>
      <c r="AJ972" s="282"/>
      <c r="AK972" s="283"/>
      <c r="AL972" s="283"/>
      <c r="AM972" s="283"/>
      <c r="AN972" s="283"/>
      <c r="AO972" s="283"/>
      <c r="AP972" s="283"/>
      <c r="AQ972" s="283"/>
      <c r="AR972" s="283"/>
      <c r="AS972" s="283"/>
      <c r="AT972" s="283"/>
      <c r="AU972" s="283"/>
      <c r="AV972" s="283"/>
      <c r="AW972" s="283"/>
      <c r="AX972" s="340"/>
      <c r="AY972" s="283"/>
      <c r="AZ972" s="283"/>
      <c r="BA972" s="283"/>
      <c r="BB972" s="283"/>
      <c r="BC972" s="283"/>
      <c r="BD972" s="283"/>
      <c r="BE972" s="283"/>
      <c r="BF972" s="283"/>
      <c r="BG972" s="283"/>
      <c r="BH972" s="283"/>
      <c r="BI972" s="283"/>
      <c r="BJ972" s="283"/>
      <c r="BK972" s="281"/>
      <c r="BL972" s="281"/>
      <c r="BM972" s="281"/>
      <c r="BN972" s="283"/>
      <c r="BO972" s="283"/>
      <c r="BP972" s="283"/>
      <c r="BQ972" s="283"/>
      <c r="BR972" s="283"/>
      <c r="BS972" s="283"/>
      <c r="BT972" s="283"/>
      <c r="BU972" s="281"/>
      <c r="BV972" s="282"/>
      <c r="BW972" s="282"/>
      <c r="BX972" s="283"/>
      <c r="BY972" s="282"/>
      <c r="BZ972" s="282"/>
      <c r="CA972" s="282"/>
      <c r="CB972" s="282"/>
      <c r="CC972" s="282"/>
    </row>
    <row r="973">
      <c r="A973" s="283"/>
      <c r="B973" s="335"/>
      <c r="C973" s="283"/>
      <c r="D973" s="283"/>
      <c r="E973" s="283"/>
      <c r="F973" s="336"/>
      <c r="G973" s="337"/>
      <c r="H973" s="283"/>
      <c r="I973" s="338"/>
      <c r="J973" s="339"/>
      <c r="K973" s="283"/>
      <c r="L973" s="283"/>
      <c r="M973" s="333"/>
      <c r="N973" s="283"/>
      <c r="O973" s="163"/>
      <c r="P973" s="163"/>
      <c r="Q973" s="163"/>
      <c r="R973" s="163"/>
      <c r="S973" s="163"/>
      <c r="T973" s="163"/>
      <c r="U973" s="163"/>
      <c r="V973" s="163"/>
      <c r="W973" s="163"/>
      <c r="X973" s="163"/>
      <c r="Y973" s="330"/>
      <c r="Z973" s="163"/>
      <c r="AA973" s="163"/>
      <c r="AB973" s="163"/>
      <c r="AC973" s="163"/>
      <c r="AD973" s="163"/>
      <c r="AE973" s="163"/>
      <c r="AF973" s="163"/>
      <c r="AG973" s="333"/>
      <c r="AH973" s="283"/>
      <c r="AI973" s="315"/>
      <c r="AJ973" s="282"/>
      <c r="AK973" s="283"/>
      <c r="AL973" s="283"/>
      <c r="AM973" s="283"/>
      <c r="AN973" s="283"/>
      <c r="AO973" s="283"/>
      <c r="AP973" s="283"/>
      <c r="AQ973" s="283"/>
      <c r="AR973" s="283"/>
      <c r="AS973" s="283"/>
      <c r="AT973" s="283"/>
      <c r="AU973" s="283"/>
      <c r="AV973" s="283"/>
      <c r="AW973" s="283"/>
      <c r="AX973" s="340"/>
      <c r="AY973" s="283"/>
      <c r="AZ973" s="283"/>
      <c r="BA973" s="283"/>
      <c r="BB973" s="283"/>
      <c r="BC973" s="283"/>
      <c r="BD973" s="283"/>
      <c r="BE973" s="283"/>
      <c r="BF973" s="283"/>
      <c r="BG973" s="283"/>
      <c r="BH973" s="283"/>
      <c r="BI973" s="283"/>
      <c r="BJ973" s="283"/>
      <c r="BK973" s="281"/>
      <c r="BL973" s="281"/>
      <c r="BM973" s="281"/>
      <c r="BN973" s="283"/>
      <c r="BO973" s="283"/>
      <c r="BP973" s="283"/>
      <c r="BQ973" s="283"/>
      <c r="BR973" s="283"/>
      <c r="BS973" s="283"/>
      <c r="BT973" s="283"/>
      <c r="BU973" s="281"/>
      <c r="BV973" s="282"/>
      <c r="BW973" s="282"/>
      <c r="BX973" s="283"/>
      <c r="BY973" s="282"/>
      <c r="BZ973" s="282"/>
      <c r="CA973" s="282"/>
      <c r="CB973" s="282"/>
      <c r="CC973" s="282"/>
    </row>
    <row r="974">
      <c r="A974" s="283"/>
      <c r="B974" s="335"/>
      <c r="C974" s="283"/>
      <c r="D974" s="283"/>
      <c r="E974" s="283"/>
      <c r="F974" s="336"/>
      <c r="G974" s="337"/>
      <c r="H974" s="283"/>
      <c r="I974" s="338"/>
      <c r="J974" s="339"/>
      <c r="K974" s="283"/>
      <c r="L974" s="283"/>
      <c r="M974" s="333"/>
      <c r="N974" s="283"/>
      <c r="O974" s="163"/>
      <c r="P974" s="163"/>
      <c r="Q974" s="163"/>
      <c r="R974" s="163"/>
      <c r="S974" s="163"/>
      <c r="T974" s="163"/>
      <c r="U974" s="163"/>
      <c r="V974" s="163"/>
      <c r="W974" s="163"/>
      <c r="X974" s="163"/>
      <c r="Y974" s="330"/>
      <c r="Z974" s="163"/>
      <c r="AA974" s="163"/>
      <c r="AB974" s="163"/>
      <c r="AC974" s="163"/>
      <c r="AD974" s="163"/>
      <c r="AE974" s="163"/>
      <c r="AF974" s="163"/>
      <c r="AG974" s="333"/>
      <c r="AH974" s="283"/>
      <c r="AI974" s="315"/>
      <c r="AJ974" s="282"/>
      <c r="AK974" s="283"/>
      <c r="AL974" s="283"/>
      <c r="AM974" s="283"/>
      <c r="AN974" s="283"/>
      <c r="AO974" s="283"/>
      <c r="AP974" s="283"/>
      <c r="AQ974" s="283"/>
      <c r="AR974" s="283"/>
      <c r="AS974" s="283"/>
      <c r="AT974" s="283"/>
      <c r="AU974" s="283"/>
      <c r="AV974" s="283"/>
      <c r="AW974" s="283"/>
      <c r="AX974" s="340"/>
      <c r="AY974" s="283"/>
      <c r="AZ974" s="283"/>
      <c r="BA974" s="283"/>
      <c r="BB974" s="283"/>
      <c r="BC974" s="283"/>
      <c r="BD974" s="283"/>
      <c r="BE974" s="283"/>
      <c r="BF974" s="283"/>
      <c r="BG974" s="283"/>
      <c r="BH974" s="283"/>
      <c r="BI974" s="283"/>
      <c r="BJ974" s="283"/>
      <c r="BK974" s="281"/>
      <c r="BL974" s="281"/>
      <c r="BM974" s="281"/>
      <c r="BN974" s="283"/>
      <c r="BO974" s="283"/>
      <c r="BP974" s="283"/>
      <c r="BQ974" s="283"/>
      <c r="BR974" s="283"/>
      <c r="BS974" s="283"/>
      <c r="BT974" s="283"/>
      <c r="BU974" s="281"/>
      <c r="BV974" s="282"/>
      <c r="BW974" s="282"/>
      <c r="BX974" s="283"/>
      <c r="BY974" s="282"/>
      <c r="BZ974" s="282"/>
      <c r="CA974" s="282"/>
      <c r="CB974" s="282"/>
      <c r="CC974" s="282"/>
    </row>
    <row r="975">
      <c r="A975" s="283"/>
      <c r="B975" s="335"/>
      <c r="C975" s="283"/>
      <c r="D975" s="283"/>
      <c r="E975" s="283"/>
      <c r="F975" s="336"/>
      <c r="G975" s="337"/>
      <c r="H975" s="283"/>
      <c r="I975" s="338"/>
      <c r="J975" s="339"/>
      <c r="K975" s="283"/>
      <c r="L975" s="283"/>
      <c r="M975" s="333"/>
      <c r="N975" s="283"/>
      <c r="O975" s="163"/>
      <c r="P975" s="163"/>
      <c r="Q975" s="163"/>
      <c r="R975" s="163"/>
      <c r="S975" s="163"/>
      <c r="T975" s="163"/>
      <c r="U975" s="163"/>
      <c r="V975" s="163"/>
      <c r="W975" s="163"/>
      <c r="X975" s="163"/>
      <c r="Y975" s="330"/>
      <c r="Z975" s="163"/>
      <c r="AA975" s="163"/>
      <c r="AB975" s="163"/>
      <c r="AC975" s="163"/>
      <c r="AD975" s="163"/>
      <c r="AE975" s="163"/>
      <c r="AF975" s="163"/>
      <c r="AG975" s="333"/>
      <c r="AH975" s="283"/>
      <c r="AI975" s="315"/>
      <c r="AJ975" s="282"/>
      <c r="AK975" s="283"/>
      <c r="AL975" s="283"/>
      <c r="AM975" s="283"/>
      <c r="AN975" s="283"/>
      <c r="AO975" s="283"/>
      <c r="AP975" s="283"/>
      <c r="AQ975" s="283"/>
      <c r="AR975" s="283"/>
      <c r="AS975" s="283"/>
      <c r="AT975" s="283"/>
      <c r="AU975" s="283"/>
      <c r="AV975" s="283"/>
      <c r="AW975" s="283"/>
      <c r="AX975" s="340"/>
      <c r="AY975" s="283"/>
      <c r="AZ975" s="283"/>
      <c r="BA975" s="283"/>
      <c r="BB975" s="283"/>
      <c r="BC975" s="283"/>
      <c r="BD975" s="283"/>
      <c r="BE975" s="283"/>
      <c r="BF975" s="283"/>
      <c r="BG975" s="283"/>
      <c r="BH975" s="283"/>
      <c r="BI975" s="283"/>
      <c r="BJ975" s="283"/>
      <c r="BK975" s="281"/>
      <c r="BL975" s="281"/>
      <c r="BM975" s="281"/>
      <c r="BN975" s="283"/>
      <c r="BO975" s="283"/>
      <c r="BP975" s="283"/>
      <c r="BQ975" s="283"/>
      <c r="BR975" s="283"/>
      <c r="BS975" s="283"/>
      <c r="BT975" s="283"/>
      <c r="BU975" s="281"/>
      <c r="BV975" s="282"/>
      <c r="BW975" s="282"/>
      <c r="BX975" s="283"/>
      <c r="BY975" s="282"/>
      <c r="BZ975" s="282"/>
      <c r="CA975" s="282"/>
      <c r="CB975" s="282"/>
      <c r="CC975" s="282"/>
    </row>
    <row r="976">
      <c r="A976" s="283"/>
      <c r="B976" s="335"/>
      <c r="C976" s="283"/>
      <c r="D976" s="283"/>
      <c r="E976" s="283"/>
      <c r="F976" s="336"/>
      <c r="G976" s="337"/>
      <c r="H976" s="283"/>
      <c r="I976" s="338"/>
      <c r="J976" s="339"/>
      <c r="K976" s="283"/>
      <c r="L976" s="283"/>
      <c r="M976" s="333"/>
      <c r="N976" s="283"/>
      <c r="O976" s="163"/>
      <c r="P976" s="163"/>
      <c r="Q976" s="163"/>
      <c r="R976" s="163"/>
      <c r="S976" s="163"/>
      <c r="T976" s="163"/>
      <c r="U976" s="163"/>
      <c r="V976" s="163"/>
      <c r="W976" s="163"/>
      <c r="X976" s="163"/>
      <c r="Y976" s="330"/>
      <c r="Z976" s="163"/>
      <c r="AA976" s="163"/>
      <c r="AB976" s="163"/>
      <c r="AC976" s="163"/>
      <c r="AD976" s="163"/>
      <c r="AE976" s="163"/>
      <c r="AF976" s="163"/>
      <c r="AG976" s="333"/>
      <c r="AH976" s="283"/>
      <c r="AI976" s="315"/>
      <c r="AJ976" s="282"/>
      <c r="AK976" s="283"/>
      <c r="AL976" s="283"/>
      <c r="AM976" s="283"/>
      <c r="AN976" s="283"/>
      <c r="AO976" s="283"/>
      <c r="AP976" s="283"/>
      <c r="AQ976" s="283"/>
      <c r="AR976" s="283"/>
      <c r="AS976" s="283"/>
      <c r="AT976" s="283"/>
      <c r="AU976" s="283"/>
      <c r="AV976" s="283"/>
      <c r="AW976" s="283"/>
      <c r="AX976" s="340"/>
      <c r="AY976" s="283"/>
      <c r="AZ976" s="283"/>
      <c r="BA976" s="283"/>
      <c r="BB976" s="283"/>
      <c r="BC976" s="283"/>
      <c r="BD976" s="283"/>
      <c r="BE976" s="283"/>
      <c r="BF976" s="283"/>
      <c r="BG976" s="283"/>
      <c r="BH976" s="283"/>
      <c r="BI976" s="283"/>
      <c r="BJ976" s="283"/>
      <c r="BK976" s="281"/>
      <c r="BL976" s="281"/>
      <c r="BM976" s="281"/>
      <c r="BN976" s="283"/>
      <c r="BO976" s="283"/>
      <c r="BP976" s="283"/>
      <c r="BQ976" s="283"/>
      <c r="BR976" s="283"/>
      <c r="BS976" s="283"/>
      <c r="BT976" s="283"/>
      <c r="BU976" s="281"/>
      <c r="BV976" s="282"/>
      <c r="BW976" s="282"/>
      <c r="BX976" s="283"/>
      <c r="BY976" s="282"/>
      <c r="BZ976" s="282"/>
      <c r="CA976" s="282"/>
      <c r="CB976" s="282"/>
      <c r="CC976" s="282"/>
    </row>
    <row r="977">
      <c r="A977" s="283"/>
      <c r="B977" s="335"/>
      <c r="C977" s="283"/>
      <c r="D977" s="283"/>
      <c r="E977" s="283"/>
      <c r="F977" s="336"/>
      <c r="G977" s="337"/>
      <c r="H977" s="283"/>
      <c r="I977" s="338"/>
      <c r="J977" s="339"/>
      <c r="K977" s="283"/>
      <c r="L977" s="283"/>
      <c r="M977" s="333"/>
      <c r="N977" s="283"/>
      <c r="O977" s="163"/>
      <c r="P977" s="163"/>
      <c r="Q977" s="163"/>
      <c r="R977" s="163"/>
      <c r="S977" s="163"/>
      <c r="T977" s="163"/>
      <c r="U977" s="163"/>
      <c r="V977" s="163"/>
      <c r="W977" s="163"/>
      <c r="X977" s="163"/>
      <c r="Y977" s="330"/>
      <c r="Z977" s="163"/>
      <c r="AA977" s="163"/>
      <c r="AB977" s="163"/>
      <c r="AC977" s="163"/>
      <c r="AD977" s="163"/>
      <c r="AE977" s="163"/>
      <c r="AF977" s="163"/>
      <c r="AG977" s="333"/>
      <c r="AH977" s="283"/>
      <c r="AI977" s="315"/>
      <c r="AJ977" s="282"/>
      <c r="AK977" s="283"/>
      <c r="AL977" s="283"/>
      <c r="AM977" s="283"/>
      <c r="AN977" s="283"/>
      <c r="AO977" s="283"/>
      <c r="AP977" s="283"/>
      <c r="AQ977" s="283"/>
      <c r="AR977" s="283"/>
      <c r="AS977" s="283"/>
      <c r="AT977" s="283"/>
      <c r="AU977" s="283"/>
      <c r="AV977" s="283"/>
      <c r="AW977" s="283"/>
      <c r="AX977" s="340"/>
      <c r="AY977" s="283"/>
      <c r="AZ977" s="283"/>
      <c r="BA977" s="283"/>
      <c r="BB977" s="283"/>
      <c r="BC977" s="283"/>
      <c r="BD977" s="283"/>
      <c r="BE977" s="283"/>
      <c r="BF977" s="283"/>
      <c r="BG977" s="283"/>
      <c r="BH977" s="283"/>
      <c r="BI977" s="283"/>
      <c r="BJ977" s="283"/>
      <c r="BK977" s="281"/>
      <c r="BL977" s="281"/>
      <c r="BM977" s="281"/>
      <c r="BN977" s="283"/>
      <c r="BO977" s="283"/>
      <c r="BP977" s="283"/>
      <c r="BQ977" s="283"/>
      <c r="BR977" s="283"/>
      <c r="BS977" s="283"/>
      <c r="BT977" s="283"/>
      <c r="BU977" s="281"/>
      <c r="BV977" s="282"/>
      <c r="BW977" s="282"/>
      <c r="BX977" s="283"/>
      <c r="BY977" s="282"/>
      <c r="BZ977" s="282"/>
      <c r="CA977" s="282"/>
      <c r="CB977" s="282"/>
      <c r="CC977" s="282"/>
    </row>
    <row r="978">
      <c r="A978" s="283"/>
      <c r="B978" s="335"/>
      <c r="C978" s="283"/>
      <c r="D978" s="283"/>
      <c r="E978" s="283"/>
      <c r="F978" s="336"/>
      <c r="G978" s="337"/>
      <c r="H978" s="283"/>
      <c r="I978" s="338"/>
      <c r="J978" s="339"/>
      <c r="K978" s="283"/>
      <c r="L978" s="283"/>
      <c r="M978" s="333"/>
      <c r="N978" s="283"/>
      <c r="O978" s="163"/>
      <c r="P978" s="163"/>
      <c r="Q978" s="163"/>
      <c r="R978" s="163"/>
      <c r="S978" s="163"/>
      <c r="T978" s="163"/>
      <c r="U978" s="163"/>
      <c r="V978" s="163"/>
      <c r="W978" s="163"/>
      <c r="X978" s="163"/>
      <c r="Y978" s="330"/>
      <c r="Z978" s="163"/>
      <c r="AA978" s="163"/>
      <c r="AB978" s="163"/>
      <c r="AC978" s="163"/>
      <c r="AD978" s="163"/>
      <c r="AE978" s="163"/>
      <c r="AF978" s="163"/>
      <c r="AG978" s="333"/>
      <c r="AH978" s="283"/>
      <c r="AI978" s="315"/>
      <c r="AJ978" s="282"/>
      <c r="AK978" s="283"/>
      <c r="AL978" s="283"/>
      <c r="AM978" s="283"/>
      <c r="AN978" s="283"/>
      <c r="AO978" s="283"/>
      <c r="AP978" s="283"/>
      <c r="AQ978" s="283"/>
      <c r="AR978" s="283"/>
      <c r="AS978" s="283"/>
      <c r="AT978" s="283"/>
      <c r="AU978" s="283"/>
      <c r="AV978" s="283"/>
      <c r="AW978" s="283"/>
      <c r="AX978" s="340"/>
      <c r="AY978" s="283"/>
      <c r="AZ978" s="283"/>
      <c r="BA978" s="283"/>
      <c r="BB978" s="283"/>
      <c r="BC978" s="283"/>
      <c r="BD978" s="283"/>
      <c r="BE978" s="283"/>
      <c r="BF978" s="283"/>
      <c r="BG978" s="283"/>
      <c r="BH978" s="283"/>
      <c r="BI978" s="283"/>
      <c r="BJ978" s="283"/>
      <c r="BK978" s="281"/>
      <c r="BL978" s="281"/>
      <c r="BM978" s="281"/>
      <c r="BN978" s="283"/>
      <c r="BO978" s="283"/>
      <c r="BP978" s="283"/>
      <c r="BQ978" s="283"/>
      <c r="BR978" s="283"/>
      <c r="BS978" s="283"/>
      <c r="BT978" s="283"/>
      <c r="BU978" s="281"/>
      <c r="BV978" s="282"/>
      <c r="BW978" s="282"/>
      <c r="BX978" s="283"/>
      <c r="BY978" s="282"/>
      <c r="BZ978" s="282"/>
      <c r="CA978" s="282"/>
      <c r="CB978" s="282"/>
      <c r="CC978" s="282"/>
    </row>
    <row r="979">
      <c r="A979" s="283"/>
      <c r="B979" s="335"/>
      <c r="C979" s="283"/>
      <c r="D979" s="283"/>
      <c r="E979" s="283"/>
      <c r="F979" s="336"/>
      <c r="G979" s="337"/>
      <c r="H979" s="283"/>
      <c r="I979" s="338"/>
      <c r="J979" s="339"/>
      <c r="K979" s="283"/>
      <c r="L979" s="283"/>
      <c r="M979" s="333"/>
      <c r="N979" s="283"/>
      <c r="O979" s="163"/>
      <c r="P979" s="163"/>
      <c r="Q979" s="163"/>
      <c r="R979" s="163"/>
      <c r="S979" s="163"/>
      <c r="T979" s="163"/>
      <c r="U979" s="163"/>
      <c r="V979" s="163"/>
      <c r="W979" s="163"/>
      <c r="X979" s="163"/>
      <c r="Y979" s="330"/>
      <c r="Z979" s="163"/>
      <c r="AA979" s="163"/>
      <c r="AB979" s="163"/>
      <c r="AC979" s="163"/>
      <c r="AD979" s="163"/>
      <c r="AE979" s="163"/>
      <c r="AF979" s="163"/>
      <c r="AG979" s="333"/>
      <c r="AH979" s="283"/>
      <c r="AI979" s="315"/>
      <c r="AJ979" s="282"/>
      <c r="AK979" s="283"/>
      <c r="AL979" s="283"/>
      <c r="AM979" s="283"/>
      <c r="AN979" s="283"/>
      <c r="AO979" s="283"/>
      <c r="AP979" s="283"/>
      <c r="AQ979" s="283"/>
      <c r="AR979" s="283"/>
      <c r="AS979" s="283"/>
      <c r="AT979" s="283"/>
      <c r="AU979" s="283"/>
      <c r="AV979" s="283"/>
      <c r="AW979" s="283"/>
      <c r="AX979" s="340"/>
      <c r="AY979" s="283"/>
      <c r="AZ979" s="283"/>
      <c r="BA979" s="283"/>
      <c r="BB979" s="283"/>
      <c r="BC979" s="283"/>
      <c r="BD979" s="283"/>
      <c r="BE979" s="283"/>
      <c r="BF979" s="283"/>
      <c r="BG979" s="283"/>
      <c r="BH979" s="283"/>
      <c r="BI979" s="283"/>
      <c r="BJ979" s="283"/>
      <c r="BK979" s="281"/>
      <c r="BL979" s="281"/>
      <c r="BM979" s="281"/>
      <c r="BN979" s="283"/>
      <c r="BO979" s="283"/>
      <c r="BP979" s="283"/>
      <c r="BQ979" s="283"/>
      <c r="BR979" s="283"/>
      <c r="BS979" s="283"/>
      <c r="BT979" s="283"/>
      <c r="BU979" s="281"/>
      <c r="BV979" s="282"/>
      <c r="BW979" s="282"/>
      <c r="BX979" s="283"/>
      <c r="BY979" s="282"/>
      <c r="BZ979" s="282"/>
      <c r="CA979" s="282"/>
      <c r="CB979" s="282"/>
      <c r="CC979" s="282"/>
    </row>
    <row r="980">
      <c r="A980" s="283"/>
      <c r="B980" s="335"/>
      <c r="C980" s="283"/>
      <c r="D980" s="283"/>
      <c r="E980" s="283"/>
      <c r="F980" s="336"/>
      <c r="G980" s="337"/>
      <c r="H980" s="283"/>
      <c r="I980" s="338"/>
      <c r="J980" s="339"/>
      <c r="K980" s="283"/>
      <c r="L980" s="283"/>
      <c r="M980" s="333"/>
      <c r="N980" s="283"/>
      <c r="O980" s="163"/>
      <c r="P980" s="163"/>
      <c r="Q980" s="163"/>
      <c r="R980" s="163"/>
      <c r="S980" s="163"/>
      <c r="T980" s="163"/>
      <c r="U980" s="163"/>
      <c r="V980" s="163"/>
      <c r="W980" s="163"/>
      <c r="X980" s="163"/>
      <c r="Y980" s="330"/>
      <c r="Z980" s="163"/>
      <c r="AA980" s="163"/>
      <c r="AB980" s="163"/>
      <c r="AC980" s="163"/>
      <c r="AD980" s="163"/>
      <c r="AE980" s="163"/>
      <c r="AF980" s="163"/>
      <c r="AG980" s="333"/>
      <c r="AH980" s="283"/>
      <c r="AI980" s="315"/>
      <c r="AJ980" s="282"/>
      <c r="AK980" s="283"/>
      <c r="AL980" s="283"/>
      <c r="AM980" s="283"/>
      <c r="AN980" s="283"/>
      <c r="AO980" s="283"/>
      <c r="AP980" s="283"/>
      <c r="AQ980" s="283"/>
      <c r="AR980" s="283"/>
      <c r="AS980" s="283"/>
      <c r="AT980" s="283"/>
      <c r="AU980" s="283"/>
      <c r="AV980" s="283"/>
      <c r="AW980" s="283"/>
      <c r="AX980" s="340"/>
      <c r="AY980" s="283"/>
      <c r="AZ980" s="283"/>
      <c r="BA980" s="283"/>
      <c r="BB980" s="283"/>
      <c r="BC980" s="283"/>
      <c r="BD980" s="283"/>
      <c r="BE980" s="283"/>
      <c r="BF980" s="283"/>
      <c r="BG980" s="283"/>
      <c r="BH980" s="283"/>
      <c r="BI980" s="283"/>
      <c r="BJ980" s="283"/>
      <c r="BK980" s="281"/>
      <c r="BL980" s="281"/>
      <c r="BM980" s="281"/>
      <c r="BN980" s="283"/>
      <c r="BO980" s="283"/>
      <c r="BP980" s="283"/>
      <c r="BQ980" s="283"/>
      <c r="BR980" s="283"/>
      <c r="BS980" s="283"/>
      <c r="BT980" s="283"/>
      <c r="BU980" s="281"/>
      <c r="BV980" s="282"/>
      <c r="BW980" s="282"/>
      <c r="BX980" s="283"/>
      <c r="BY980" s="282"/>
      <c r="BZ980" s="282"/>
      <c r="CA980" s="282"/>
      <c r="CB980" s="282"/>
      <c r="CC980" s="282"/>
    </row>
    <row r="981">
      <c r="A981" s="283"/>
      <c r="B981" s="335"/>
      <c r="C981" s="283"/>
      <c r="D981" s="283"/>
      <c r="E981" s="283"/>
      <c r="F981" s="336"/>
      <c r="G981" s="337"/>
      <c r="H981" s="283"/>
      <c r="I981" s="338"/>
      <c r="J981" s="339"/>
      <c r="K981" s="283"/>
      <c r="L981" s="283"/>
      <c r="M981" s="333"/>
      <c r="N981" s="283"/>
      <c r="O981" s="163"/>
      <c r="P981" s="163"/>
      <c r="Q981" s="163"/>
      <c r="R981" s="163"/>
      <c r="S981" s="163"/>
      <c r="T981" s="163"/>
      <c r="U981" s="163"/>
      <c r="V981" s="163"/>
      <c r="W981" s="163"/>
      <c r="X981" s="163"/>
      <c r="Y981" s="330"/>
      <c r="Z981" s="163"/>
      <c r="AA981" s="163"/>
      <c r="AB981" s="163"/>
      <c r="AC981" s="163"/>
      <c r="AD981" s="163"/>
      <c r="AE981" s="163"/>
      <c r="AF981" s="163"/>
      <c r="AG981" s="333"/>
      <c r="AH981" s="283"/>
      <c r="AI981" s="315"/>
      <c r="AJ981" s="282"/>
      <c r="AK981" s="283"/>
      <c r="AL981" s="283"/>
      <c r="AM981" s="283"/>
      <c r="AN981" s="283"/>
      <c r="AO981" s="283"/>
      <c r="AP981" s="283"/>
      <c r="AQ981" s="283"/>
      <c r="AR981" s="283"/>
      <c r="AS981" s="283"/>
      <c r="AT981" s="283"/>
      <c r="AU981" s="283"/>
      <c r="AV981" s="283"/>
      <c r="AW981" s="283"/>
      <c r="AX981" s="340"/>
      <c r="AY981" s="283"/>
      <c r="AZ981" s="283"/>
      <c r="BA981" s="283"/>
      <c r="BB981" s="283"/>
      <c r="BC981" s="283"/>
      <c r="BD981" s="283"/>
      <c r="BE981" s="283"/>
      <c r="BF981" s="283"/>
      <c r="BG981" s="283"/>
      <c r="BH981" s="283"/>
      <c r="BI981" s="283"/>
      <c r="BJ981" s="283"/>
      <c r="BK981" s="281"/>
      <c r="BL981" s="281"/>
      <c r="BM981" s="281"/>
      <c r="BN981" s="283"/>
      <c r="BO981" s="283"/>
      <c r="BP981" s="283"/>
      <c r="BQ981" s="283"/>
      <c r="BR981" s="283"/>
      <c r="BS981" s="283"/>
      <c r="BT981" s="283"/>
      <c r="BU981" s="281"/>
      <c r="BV981" s="282"/>
      <c r="BW981" s="282"/>
      <c r="BX981" s="283"/>
      <c r="BY981" s="282"/>
      <c r="BZ981" s="282"/>
      <c r="CA981" s="282"/>
      <c r="CB981" s="282"/>
      <c r="CC981" s="282"/>
    </row>
    <row r="982">
      <c r="A982" s="283"/>
      <c r="B982" s="335"/>
      <c r="C982" s="283"/>
      <c r="D982" s="283"/>
      <c r="E982" s="283"/>
      <c r="F982" s="336"/>
      <c r="G982" s="337"/>
      <c r="H982" s="283"/>
      <c r="I982" s="338"/>
      <c r="J982" s="339"/>
      <c r="K982" s="283"/>
      <c r="L982" s="283"/>
      <c r="M982" s="333"/>
      <c r="N982" s="283"/>
      <c r="O982" s="163"/>
      <c r="P982" s="163"/>
      <c r="Q982" s="163"/>
      <c r="R982" s="163"/>
      <c r="S982" s="163"/>
      <c r="T982" s="163"/>
      <c r="U982" s="163"/>
      <c r="V982" s="163"/>
      <c r="W982" s="163"/>
      <c r="X982" s="163"/>
      <c r="Y982" s="330"/>
      <c r="Z982" s="163"/>
      <c r="AA982" s="163"/>
      <c r="AB982" s="163"/>
      <c r="AC982" s="163"/>
      <c r="AD982" s="163"/>
      <c r="AE982" s="163"/>
      <c r="AF982" s="163"/>
      <c r="AG982" s="333"/>
      <c r="AH982" s="283"/>
      <c r="AI982" s="315"/>
      <c r="AJ982" s="282"/>
      <c r="AK982" s="283"/>
      <c r="AL982" s="283"/>
      <c r="AM982" s="283"/>
      <c r="AN982" s="283"/>
      <c r="AO982" s="283"/>
      <c r="AP982" s="283"/>
      <c r="AQ982" s="283"/>
      <c r="AR982" s="283"/>
      <c r="AS982" s="283"/>
      <c r="AT982" s="283"/>
      <c r="AU982" s="283"/>
      <c r="AV982" s="283"/>
      <c r="AW982" s="283"/>
      <c r="AX982" s="340"/>
      <c r="AY982" s="283"/>
      <c r="AZ982" s="283"/>
      <c r="BA982" s="283"/>
      <c r="BB982" s="283"/>
      <c r="BC982" s="283"/>
      <c r="BD982" s="283"/>
      <c r="BE982" s="283"/>
      <c r="BF982" s="283"/>
      <c r="BG982" s="283"/>
      <c r="BH982" s="283"/>
      <c r="BI982" s="283"/>
      <c r="BJ982" s="283"/>
      <c r="BK982" s="281"/>
      <c r="BL982" s="281"/>
      <c r="BM982" s="281"/>
      <c r="BN982" s="283"/>
      <c r="BO982" s="283"/>
      <c r="BP982" s="283"/>
      <c r="BQ982" s="283"/>
      <c r="BR982" s="283"/>
      <c r="BS982" s="283"/>
      <c r="BT982" s="283"/>
      <c r="BU982" s="281"/>
      <c r="BV982" s="282"/>
      <c r="BW982" s="282"/>
      <c r="BX982" s="283"/>
      <c r="BY982" s="282"/>
      <c r="BZ982" s="282"/>
      <c r="CA982" s="282"/>
      <c r="CB982" s="282"/>
      <c r="CC982" s="282"/>
    </row>
    <row r="983">
      <c r="A983" s="283"/>
      <c r="B983" s="335"/>
      <c r="C983" s="283"/>
      <c r="D983" s="283"/>
      <c r="E983" s="283"/>
      <c r="F983" s="336"/>
      <c r="G983" s="337"/>
      <c r="H983" s="283"/>
      <c r="I983" s="338"/>
      <c r="J983" s="339"/>
      <c r="K983" s="283"/>
      <c r="L983" s="283"/>
      <c r="M983" s="333"/>
      <c r="N983" s="283"/>
      <c r="O983" s="163"/>
      <c r="P983" s="163"/>
      <c r="Q983" s="163"/>
      <c r="R983" s="163"/>
      <c r="S983" s="163"/>
      <c r="T983" s="163"/>
      <c r="U983" s="163"/>
      <c r="V983" s="163"/>
      <c r="W983" s="163"/>
      <c r="X983" s="163"/>
      <c r="Y983" s="330"/>
      <c r="Z983" s="163"/>
      <c r="AA983" s="163"/>
      <c r="AB983" s="163"/>
      <c r="AC983" s="163"/>
      <c r="AD983" s="163"/>
      <c r="AE983" s="163"/>
      <c r="AF983" s="163"/>
      <c r="AG983" s="333"/>
      <c r="AH983" s="283"/>
      <c r="AI983" s="315"/>
      <c r="AJ983" s="282"/>
      <c r="AK983" s="283"/>
      <c r="AL983" s="283"/>
      <c r="AM983" s="283"/>
      <c r="AN983" s="283"/>
      <c r="AO983" s="283"/>
      <c r="AP983" s="283"/>
      <c r="AQ983" s="283"/>
      <c r="AR983" s="283"/>
      <c r="AS983" s="283"/>
      <c r="AT983" s="283"/>
      <c r="AU983" s="283"/>
      <c r="AV983" s="283"/>
      <c r="AW983" s="283"/>
      <c r="AX983" s="340"/>
      <c r="AY983" s="283"/>
      <c r="AZ983" s="283"/>
      <c r="BA983" s="283"/>
      <c r="BB983" s="283"/>
      <c r="BC983" s="283"/>
      <c r="BD983" s="283"/>
      <c r="BE983" s="283"/>
      <c r="BF983" s="283"/>
      <c r="BG983" s="283"/>
      <c r="BH983" s="283"/>
      <c r="BI983" s="283"/>
      <c r="BJ983" s="283"/>
      <c r="BK983" s="281"/>
      <c r="BL983" s="281"/>
      <c r="BM983" s="281"/>
      <c r="BN983" s="283"/>
      <c r="BO983" s="283"/>
      <c r="BP983" s="283"/>
      <c r="BQ983" s="283"/>
      <c r="BR983" s="283"/>
      <c r="BS983" s="283"/>
      <c r="BT983" s="283"/>
      <c r="BU983" s="281"/>
      <c r="BV983" s="282"/>
      <c r="BW983" s="282"/>
      <c r="BX983" s="283"/>
      <c r="BY983" s="282"/>
      <c r="BZ983" s="282"/>
      <c r="CA983" s="282"/>
      <c r="CB983" s="282"/>
      <c r="CC983" s="282"/>
    </row>
    <row r="984">
      <c r="A984" s="283"/>
      <c r="B984" s="335"/>
      <c r="C984" s="283"/>
      <c r="D984" s="283"/>
      <c r="E984" s="283"/>
      <c r="F984" s="336"/>
      <c r="G984" s="337"/>
      <c r="H984" s="283"/>
      <c r="I984" s="338"/>
      <c r="J984" s="339"/>
      <c r="K984" s="283"/>
      <c r="L984" s="283"/>
      <c r="M984" s="333"/>
      <c r="N984" s="283"/>
      <c r="O984" s="163"/>
      <c r="P984" s="163"/>
      <c r="Q984" s="163"/>
      <c r="R984" s="163"/>
      <c r="S984" s="163"/>
      <c r="T984" s="163"/>
      <c r="U984" s="163"/>
      <c r="V984" s="163"/>
      <c r="W984" s="163"/>
      <c r="X984" s="163"/>
      <c r="Y984" s="330"/>
      <c r="Z984" s="163"/>
      <c r="AA984" s="163"/>
      <c r="AB984" s="163"/>
      <c r="AC984" s="163"/>
      <c r="AD984" s="163"/>
      <c r="AE984" s="163"/>
      <c r="AF984" s="163"/>
      <c r="AG984" s="333"/>
      <c r="AH984" s="283"/>
      <c r="AI984" s="315"/>
      <c r="AJ984" s="282"/>
      <c r="AK984" s="283"/>
      <c r="AL984" s="283"/>
      <c r="AM984" s="283"/>
      <c r="AN984" s="283"/>
      <c r="AO984" s="283"/>
      <c r="AP984" s="283"/>
      <c r="AQ984" s="283"/>
      <c r="AR984" s="283"/>
      <c r="AS984" s="283"/>
      <c r="AT984" s="283"/>
      <c r="AU984" s="283"/>
      <c r="AV984" s="283"/>
      <c r="AW984" s="283"/>
      <c r="AX984" s="340"/>
      <c r="AY984" s="283"/>
      <c r="AZ984" s="283"/>
      <c r="BA984" s="283"/>
      <c r="BB984" s="283"/>
      <c r="BC984" s="283"/>
      <c r="BD984" s="283"/>
      <c r="BE984" s="283"/>
      <c r="BF984" s="283"/>
      <c r="BG984" s="283"/>
      <c r="BH984" s="283"/>
      <c r="BI984" s="283"/>
      <c r="BJ984" s="283"/>
      <c r="BK984" s="281"/>
      <c r="BL984" s="281"/>
      <c r="BM984" s="281"/>
      <c r="BN984" s="283"/>
      <c r="BO984" s="283"/>
      <c r="BP984" s="283"/>
      <c r="BQ984" s="283"/>
      <c r="BR984" s="283"/>
      <c r="BS984" s="283"/>
      <c r="BT984" s="283"/>
      <c r="BU984" s="281"/>
      <c r="BV984" s="282"/>
      <c r="BW984" s="282"/>
      <c r="BX984" s="283"/>
      <c r="BY984" s="282"/>
      <c r="BZ984" s="282"/>
      <c r="CA984" s="282"/>
      <c r="CB984" s="282"/>
      <c r="CC984" s="282"/>
    </row>
    <row r="985">
      <c r="A985" s="283"/>
      <c r="B985" s="335"/>
      <c r="C985" s="283"/>
      <c r="D985" s="283"/>
      <c r="E985" s="283"/>
      <c r="F985" s="336"/>
      <c r="G985" s="337"/>
      <c r="H985" s="283"/>
      <c r="I985" s="338"/>
      <c r="J985" s="339"/>
      <c r="K985" s="283"/>
      <c r="L985" s="283"/>
      <c r="M985" s="333"/>
      <c r="N985" s="283"/>
      <c r="O985" s="163"/>
      <c r="P985" s="163"/>
      <c r="Q985" s="163"/>
      <c r="R985" s="163"/>
      <c r="S985" s="163"/>
      <c r="T985" s="163"/>
      <c r="U985" s="163"/>
      <c r="V985" s="163"/>
      <c r="W985" s="163"/>
      <c r="X985" s="163"/>
      <c r="Y985" s="330"/>
      <c r="Z985" s="163"/>
      <c r="AA985" s="163"/>
      <c r="AB985" s="163"/>
      <c r="AC985" s="163"/>
      <c r="AD985" s="163"/>
      <c r="AE985" s="163"/>
      <c r="AF985" s="163"/>
      <c r="AG985" s="333"/>
      <c r="AH985" s="283"/>
      <c r="AI985" s="315"/>
      <c r="AJ985" s="282"/>
      <c r="AK985" s="283"/>
      <c r="AL985" s="283"/>
      <c r="AM985" s="283"/>
      <c r="AN985" s="283"/>
      <c r="AO985" s="283"/>
      <c r="AP985" s="283"/>
      <c r="AQ985" s="283"/>
      <c r="AR985" s="283"/>
      <c r="AS985" s="283"/>
      <c r="AT985" s="283"/>
      <c r="AU985" s="283"/>
      <c r="AV985" s="283"/>
      <c r="AW985" s="283"/>
      <c r="AX985" s="340"/>
      <c r="AY985" s="283"/>
      <c r="AZ985" s="283"/>
      <c r="BA985" s="283"/>
      <c r="BB985" s="283"/>
      <c r="BC985" s="283"/>
      <c r="BD985" s="283"/>
      <c r="BE985" s="283"/>
      <c r="BF985" s="283"/>
      <c r="BG985" s="283"/>
      <c r="BH985" s="283"/>
      <c r="BI985" s="283"/>
      <c r="BJ985" s="283"/>
      <c r="BK985" s="281"/>
      <c r="BL985" s="281"/>
      <c r="BM985" s="281"/>
      <c r="BN985" s="283"/>
      <c r="BO985" s="283"/>
      <c r="BP985" s="283"/>
      <c r="BQ985" s="283"/>
      <c r="BR985" s="283"/>
      <c r="BS985" s="283"/>
      <c r="BT985" s="283"/>
      <c r="BU985" s="281"/>
      <c r="BV985" s="282"/>
      <c r="BW985" s="282"/>
      <c r="BX985" s="283"/>
      <c r="BY985" s="282"/>
      <c r="BZ985" s="282"/>
      <c r="CA985" s="282"/>
      <c r="CB985" s="282"/>
      <c r="CC985" s="282"/>
    </row>
    <row r="986">
      <c r="A986" s="283"/>
      <c r="B986" s="335"/>
      <c r="C986" s="283"/>
      <c r="D986" s="283"/>
      <c r="E986" s="283"/>
      <c r="F986" s="336"/>
      <c r="G986" s="337"/>
      <c r="H986" s="283"/>
      <c r="I986" s="338"/>
      <c r="J986" s="339"/>
      <c r="K986" s="283"/>
      <c r="L986" s="283"/>
      <c r="M986" s="333"/>
      <c r="N986" s="283"/>
      <c r="O986" s="163"/>
      <c r="P986" s="163"/>
      <c r="Q986" s="163"/>
      <c r="R986" s="163"/>
      <c r="S986" s="163"/>
      <c r="T986" s="163"/>
      <c r="U986" s="163"/>
      <c r="V986" s="163"/>
      <c r="W986" s="163"/>
      <c r="X986" s="163"/>
      <c r="Y986" s="330"/>
      <c r="Z986" s="163"/>
      <c r="AA986" s="163"/>
      <c r="AB986" s="163"/>
      <c r="AC986" s="163"/>
      <c r="AD986" s="163"/>
      <c r="AE986" s="163"/>
      <c r="AF986" s="163"/>
      <c r="AG986" s="333"/>
      <c r="AH986" s="283"/>
      <c r="AI986" s="315"/>
      <c r="AJ986" s="282"/>
      <c r="AK986" s="283"/>
      <c r="AL986" s="283"/>
      <c r="AM986" s="283"/>
      <c r="AN986" s="283"/>
      <c r="AO986" s="283"/>
      <c r="AP986" s="283"/>
      <c r="AQ986" s="283"/>
      <c r="AR986" s="283"/>
      <c r="AS986" s="283"/>
      <c r="AT986" s="283"/>
      <c r="AU986" s="283"/>
      <c r="AV986" s="283"/>
      <c r="AW986" s="283"/>
      <c r="AX986" s="340"/>
      <c r="AY986" s="283"/>
      <c r="AZ986" s="283"/>
      <c r="BA986" s="283"/>
      <c r="BB986" s="283"/>
      <c r="BC986" s="283"/>
      <c r="BD986" s="283"/>
      <c r="BE986" s="283"/>
      <c r="BF986" s="283"/>
      <c r="BG986" s="283"/>
      <c r="BH986" s="283"/>
      <c r="BI986" s="283"/>
      <c r="BJ986" s="283"/>
      <c r="BK986" s="281"/>
      <c r="BL986" s="281"/>
      <c r="BM986" s="281"/>
      <c r="BN986" s="283"/>
      <c r="BO986" s="283"/>
      <c r="BP986" s="283"/>
      <c r="BQ986" s="283"/>
      <c r="BR986" s="283"/>
      <c r="BS986" s="283"/>
      <c r="BT986" s="283"/>
      <c r="BU986" s="281"/>
      <c r="BV986" s="282"/>
      <c r="BW986" s="282"/>
      <c r="BX986" s="283"/>
      <c r="BY986" s="282"/>
      <c r="BZ986" s="282"/>
      <c r="CA986" s="282"/>
      <c r="CB986" s="282"/>
      <c r="CC986" s="282"/>
    </row>
    <row r="987">
      <c r="A987" s="283"/>
      <c r="B987" s="335"/>
      <c r="C987" s="283"/>
      <c r="D987" s="283"/>
      <c r="E987" s="283"/>
      <c r="F987" s="336"/>
      <c r="G987" s="337"/>
      <c r="H987" s="283"/>
      <c r="I987" s="338"/>
      <c r="J987" s="339"/>
      <c r="K987" s="283"/>
      <c r="L987" s="283"/>
      <c r="M987" s="333"/>
      <c r="N987" s="283"/>
      <c r="O987" s="163"/>
      <c r="P987" s="163"/>
      <c r="Q987" s="163"/>
      <c r="R987" s="163"/>
      <c r="S987" s="163"/>
      <c r="T987" s="163"/>
      <c r="U987" s="163"/>
      <c r="V987" s="163"/>
      <c r="W987" s="163"/>
      <c r="X987" s="163"/>
      <c r="Y987" s="330"/>
      <c r="Z987" s="163"/>
      <c r="AA987" s="163"/>
      <c r="AB987" s="163"/>
      <c r="AC987" s="163"/>
      <c r="AD987" s="163"/>
      <c r="AE987" s="163"/>
      <c r="AF987" s="163"/>
      <c r="AG987" s="333"/>
      <c r="AH987" s="283"/>
      <c r="AI987" s="315"/>
      <c r="AJ987" s="282"/>
      <c r="AK987" s="283"/>
      <c r="AL987" s="283"/>
      <c r="AM987" s="283"/>
      <c r="AN987" s="283"/>
      <c r="AO987" s="283"/>
      <c r="AP987" s="283"/>
      <c r="AQ987" s="283"/>
      <c r="AR987" s="283"/>
      <c r="AS987" s="283"/>
      <c r="AT987" s="283"/>
      <c r="AU987" s="283"/>
      <c r="AV987" s="283"/>
      <c r="AW987" s="283"/>
      <c r="AX987" s="340"/>
      <c r="AY987" s="283"/>
      <c r="AZ987" s="283"/>
      <c r="BA987" s="283"/>
      <c r="BB987" s="283"/>
      <c r="BC987" s="283"/>
      <c r="BD987" s="283"/>
      <c r="BE987" s="283"/>
      <c r="BF987" s="283"/>
      <c r="BG987" s="283"/>
      <c r="BH987" s="283"/>
      <c r="BI987" s="283"/>
      <c r="BJ987" s="283"/>
      <c r="BK987" s="281"/>
      <c r="BL987" s="281"/>
      <c r="BM987" s="281"/>
      <c r="BN987" s="283"/>
      <c r="BO987" s="283"/>
      <c r="BP987" s="283"/>
      <c r="BQ987" s="283"/>
      <c r="BR987" s="283"/>
      <c r="BS987" s="283"/>
      <c r="BT987" s="283"/>
      <c r="BU987" s="281"/>
      <c r="BV987" s="282"/>
      <c r="BW987" s="282"/>
      <c r="BX987" s="283"/>
      <c r="BY987" s="282"/>
      <c r="BZ987" s="282"/>
      <c r="CA987" s="282"/>
      <c r="CB987" s="282"/>
      <c r="CC987" s="282"/>
    </row>
    <row r="988">
      <c r="A988" s="283"/>
      <c r="B988" s="335"/>
      <c r="C988" s="283"/>
      <c r="D988" s="283"/>
      <c r="E988" s="283"/>
      <c r="F988" s="336"/>
      <c r="G988" s="337"/>
      <c r="H988" s="283"/>
      <c r="I988" s="338"/>
      <c r="J988" s="339"/>
      <c r="K988" s="283"/>
      <c r="L988" s="283"/>
      <c r="M988" s="333"/>
      <c r="N988" s="283"/>
      <c r="O988" s="163"/>
      <c r="P988" s="163"/>
      <c r="Q988" s="163"/>
      <c r="R988" s="163"/>
      <c r="S988" s="163"/>
      <c r="T988" s="163"/>
      <c r="U988" s="163"/>
      <c r="V988" s="163"/>
      <c r="W988" s="163"/>
      <c r="X988" s="163"/>
      <c r="Y988" s="330"/>
      <c r="Z988" s="163"/>
      <c r="AA988" s="163"/>
      <c r="AB988" s="163"/>
      <c r="AC988" s="163"/>
      <c r="AD988" s="163"/>
      <c r="AE988" s="163"/>
      <c r="AF988" s="163"/>
      <c r="AG988" s="333"/>
      <c r="AH988" s="283"/>
      <c r="AI988" s="315"/>
      <c r="AJ988" s="282"/>
      <c r="AK988" s="283"/>
      <c r="AL988" s="283"/>
      <c r="AM988" s="283"/>
      <c r="AN988" s="283"/>
      <c r="AO988" s="283"/>
      <c r="AP988" s="283"/>
      <c r="AQ988" s="283"/>
      <c r="AR988" s="283"/>
      <c r="AS988" s="283"/>
      <c r="AT988" s="283"/>
      <c r="AU988" s="283"/>
      <c r="AV988" s="283"/>
      <c r="AW988" s="283"/>
      <c r="AX988" s="340"/>
      <c r="AY988" s="283"/>
      <c r="AZ988" s="283"/>
      <c r="BA988" s="283"/>
      <c r="BB988" s="283"/>
      <c r="BC988" s="283"/>
      <c r="BD988" s="283"/>
      <c r="BE988" s="283"/>
      <c r="BF988" s="283"/>
      <c r="BG988" s="283"/>
      <c r="BH988" s="283"/>
      <c r="BI988" s="283"/>
      <c r="BJ988" s="283"/>
      <c r="BK988" s="281"/>
      <c r="BL988" s="281"/>
      <c r="BM988" s="281"/>
      <c r="BN988" s="283"/>
      <c r="BO988" s="283"/>
      <c r="BP988" s="283"/>
      <c r="BQ988" s="283"/>
      <c r="BR988" s="283"/>
      <c r="BS988" s="283"/>
      <c r="BT988" s="283"/>
      <c r="BU988" s="281"/>
      <c r="BV988" s="282"/>
      <c r="BW988" s="282"/>
      <c r="BX988" s="283"/>
      <c r="BY988" s="282"/>
      <c r="BZ988" s="282"/>
      <c r="CA988" s="282"/>
      <c r="CB988" s="282"/>
      <c r="CC988" s="282"/>
    </row>
    <row r="989">
      <c r="A989" s="283"/>
      <c r="B989" s="335"/>
      <c r="C989" s="283"/>
      <c r="D989" s="283"/>
      <c r="E989" s="283"/>
      <c r="F989" s="336"/>
      <c r="G989" s="337"/>
      <c r="H989" s="283"/>
      <c r="I989" s="338"/>
      <c r="J989" s="339"/>
      <c r="K989" s="283"/>
      <c r="L989" s="283"/>
      <c r="M989" s="333"/>
      <c r="N989" s="283"/>
      <c r="O989" s="163"/>
      <c r="P989" s="163"/>
      <c r="Q989" s="163"/>
      <c r="R989" s="163"/>
      <c r="S989" s="163"/>
      <c r="T989" s="163"/>
      <c r="U989" s="163"/>
      <c r="V989" s="163"/>
      <c r="W989" s="163"/>
      <c r="X989" s="163"/>
      <c r="Y989" s="330"/>
      <c r="Z989" s="163"/>
      <c r="AA989" s="163"/>
      <c r="AB989" s="163"/>
      <c r="AC989" s="163"/>
      <c r="AD989" s="163"/>
      <c r="AE989" s="163"/>
      <c r="AF989" s="163"/>
      <c r="AG989" s="333"/>
      <c r="AH989" s="283"/>
      <c r="AI989" s="315"/>
      <c r="AJ989" s="282"/>
      <c r="AK989" s="283"/>
      <c r="AL989" s="283"/>
      <c r="AM989" s="283"/>
      <c r="AN989" s="283"/>
      <c r="AO989" s="283"/>
      <c r="AP989" s="283"/>
      <c r="AQ989" s="283"/>
      <c r="AR989" s="283"/>
      <c r="AS989" s="283"/>
      <c r="AT989" s="283"/>
      <c r="AU989" s="283"/>
      <c r="AV989" s="283"/>
      <c r="AW989" s="283"/>
      <c r="AX989" s="340"/>
      <c r="AY989" s="283"/>
      <c r="AZ989" s="283"/>
      <c r="BA989" s="283"/>
      <c r="BB989" s="283"/>
      <c r="BC989" s="283"/>
      <c r="BD989" s="283"/>
      <c r="BE989" s="283"/>
      <c r="BF989" s="283"/>
      <c r="BG989" s="283"/>
      <c r="BH989" s="283"/>
      <c r="BI989" s="283"/>
      <c r="BJ989" s="283"/>
      <c r="BK989" s="281"/>
      <c r="BL989" s="281"/>
      <c r="BM989" s="281"/>
      <c r="BN989" s="283"/>
      <c r="BO989" s="283"/>
      <c r="BP989" s="283"/>
      <c r="BQ989" s="283"/>
      <c r="BR989" s="283"/>
      <c r="BS989" s="283"/>
      <c r="BT989" s="283"/>
      <c r="BU989" s="281"/>
      <c r="BV989" s="282"/>
      <c r="BW989" s="282"/>
      <c r="BX989" s="283"/>
      <c r="BY989" s="282"/>
      <c r="BZ989" s="282"/>
      <c r="CA989" s="282"/>
      <c r="CB989" s="282"/>
      <c r="CC989" s="282"/>
    </row>
    <row r="990">
      <c r="A990" s="283"/>
      <c r="B990" s="335"/>
      <c r="C990" s="283"/>
      <c r="D990" s="283"/>
      <c r="E990" s="283"/>
      <c r="F990" s="336"/>
      <c r="G990" s="337"/>
      <c r="H990" s="283"/>
      <c r="I990" s="338"/>
      <c r="J990" s="339"/>
      <c r="K990" s="283"/>
      <c r="L990" s="283"/>
      <c r="M990" s="333"/>
      <c r="N990" s="283"/>
      <c r="O990" s="163"/>
      <c r="P990" s="163"/>
      <c r="Q990" s="163"/>
      <c r="R990" s="163"/>
      <c r="S990" s="163"/>
      <c r="T990" s="163"/>
      <c r="U990" s="163"/>
      <c r="V990" s="163"/>
      <c r="W990" s="163"/>
      <c r="X990" s="163"/>
      <c r="Y990" s="330"/>
      <c r="Z990" s="163"/>
      <c r="AA990" s="163"/>
      <c r="AB990" s="163"/>
      <c r="AC990" s="163"/>
      <c r="AD990" s="163"/>
      <c r="AE990" s="163"/>
      <c r="AF990" s="163"/>
      <c r="AG990" s="333"/>
      <c r="AH990" s="283"/>
      <c r="AI990" s="315"/>
      <c r="AJ990" s="282"/>
      <c r="AK990" s="283"/>
      <c r="AL990" s="283"/>
      <c r="AM990" s="283"/>
      <c r="AN990" s="283"/>
      <c r="AO990" s="283"/>
      <c r="AP990" s="283"/>
      <c r="AQ990" s="283"/>
      <c r="AR990" s="283"/>
      <c r="AS990" s="283"/>
      <c r="AT990" s="283"/>
      <c r="AU990" s="283"/>
      <c r="AV990" s="283"/>
      <c r="AW990" s="283"/>
      <c r="AX990" s="340"/>
      <c r="AY990" s="283"/>
      <c r="AZ990" s="283"/>
      <c r="BA990" s="283"/>
      <c r="BB990" s="283"/>
      <c r="BC990" s="283"/>
      <c r="BD990" s="283"/>
      <c r="BE990" s="283"/>
      <c r="BF990" s="283"/>
      <c r="BG990" s="283"/>
      <c r="BH990" s="283"/>
      <c r="BI990" s="283"/>
      <c r="BJ990" s="283"/>
      <c r="BK990" s="281"/>
      <c r="BL990" s="281"/>
      <c r="BM990" s="281"/>
      <c r="BN990" s="283"/>
      <c r="BO990" s="283"/>
      <c r="BP990" s="283"/>
      <c r="BQ990" s="283"/>
      <c r="BR990" s="283"/>
      <c r="BS990" s="283"/>
      <c r="BT990" s="283"/>
      <c r="BU990" s="281"/>
      <c r="BV990" s="282"/>
      <c r="BW990" s="282"/>
      <c r="BX990" s="283"/>
      <c r="BY990" s="282"/>
      <c r="BZ990" s="282"/>
      <c r="CA990" s="282"/>
      <c r="CB990" s="282"/>
      <c r="CC990" s="282"/>
    </row>
    <row r="991">
      <c r="A991" s="283"/>
      <c r="B991" s="335"/>
      <c r="C991" s="283"/>
      <c r="D991" s="283"/>
      <c r="E991" s="283"/>
      <c r="F991" s="336"/>
      <c r="G991" s="337"/>
      <c r="H991" s="283"/>
      <c r="I991" s="338"/>
      <c r="J991" s="339"/>
      <c r="K991" s="283"/>
      <c r="L991" s="283"/>
      <c r="M991" s="333"/>
      <c r="N991" s="283"/>
      <c r="O991" s="163"/>
      <c r="P991" s="163"/>
      <c r="Q991" s="163"/>
      <c r="R991" s="163"/>
      <c r="S991" s="163"/>
      <c r="T991" s="163"/>
      <c r="U991" s="163"/>
      <c r="V991" s="163"/>
      <c r="W991" s="163"/>
      <c r="X991" s="163"/>
      <c r="Y991" s="330"/>
      <c r="Z991" s="163"/>
      <c r="AA991" s="163"/>
      <c r="AB991" s="163"/>
      <c r="AC991" s="163"/>
      <c r="AD991" s="163"/>
      <c r="AE991" s="163"/>
      <c r="AF991" s="163"/>
      <c r="AG991" s="333"/>
      <c r="AH991" s="283"/>
      <c r="AI991" s="315"/>
      <c r="AJ991" s="282"/>
      <c r="AK991" s="283"/>
      <c r="AL991" s="283"/>
      <c r="AM991" s="283"/>
      <c r="AN991" s="283"/>
      <c r="AO991" s="283"/>
      <c r="AP991" s="283"/>
      <c r="AQ991" s="283"/>
      <c r="AR991" s="283"/>
      <c r="AS991" s="283"/>
      <c r="AT991" s="283"/>
      <c r="AU991" s="283"/>
      <c r="AV991" s="283"/>
      <c r="AW991" s="283"/>
      <c r="AX991" s="340"/>
      <c r="AY991" s="283"/>
      <c r="AZ991" s="283"/>
      <c r="BA991" s="283"/>
      <c r="BB991" s="283"/>
      <c r="BC991" s="283"/>
      <c r="BD991" s="283"/>
      <c r="BE991" s="283"/>
      <c r="BF991" s="283"/>
      <c r="BG991" s="283"/>
      <c r="BH991" s="283"/>
      <c r="BI991" s="283"/>
      <c r="BJ991" s="283"/>
      <c r="BK991" s="281"/>
      <c r="BL991" s="281"/>
      <c r="BM991" s="281"/>
      <c r="BN991" s="283"/>
      <c r="BO991" s="283"/>
      <c r="BP991" s="283"/>
      <c r="BQ991" s="283"/>
      <c r="BR991" s="283"/>
      <c r="BS991" s="283"/>
      <c r="BT991" s="283"/>
      <c r="BU991" s="281"/>
      <c r="BV991" s="282"/>
      <c r="BW991" s="282"/>
      <c r="BX991" s="283"/>
      <c r="BY991" s="282"/>
      <c r="BZ991" s="282"/>
      <c r="CA991" s="282"/>
      <c r="CB991" s="282"/>
      <c r="CC991" s="282"/>
    </row>
    <row r="992">
      <c r="A992" s="283"/>
      <c r="B992" s="335"/>
      <c r="C992" s="283"/>
      <c r="D992" s="283"/>
      <c r="E992" s="283"/>
      <c r="F992" s="336"/>
      <c r="G992" s="337"/>
      <c r="H992" s="283"/>
      <c r="I992" s="338"/>
      <c r="J992" s="339"/>
      <c r="K992" s="283"/>
      <c r="L992" s="283"/>
      <c r="M992" s="333"/>
      <c r="N992" s="283"/>
      <c r="O992" s="163"/>
      <c r="P992" s="163"/>
      <c r="Q992" s="163"/>
      <c r="R992" s="163"/>
      <c r="S992" s="163"/>
      <c r="T992" s="163"/>
      <c r="U992" s="163"/>
      <c r="V992" s="163"/>
      <c r="W992" s="163"/>
      <c r="X992" s="163"/>
      <c r="Y992" s="330"/>
      <c r="Z992" s="163"/>
      <c r="AA992" s="163"/>
      <c r="AB992" s="163"/>
      <c r="AC992" s="163"/>
      <c r="AD992" s="163"/>
      <c r="AE992" s="163"/>
      <c r="AF992" s="163"/>
      <c r="AG992" s="333"/>
      <c r="AH992" s="283"/>
      <c r="AI992" s="315"/>
      <c r="AJ992" s="282"/>
      <c r="AK992" s="283"/>
      <c r="AL992" s="283"/>
      <c r="AM992" s="283"/>
      <c r="AN992" s="283"/>
      <c r="AO992" s="283"/>
      <c r="AP992" s="283"/>
      <c r="AQ992" s="283"/>
      <c r="AR992" s="283"/>
      <c r="AS992" s="283"/>
      <c r="AT992" s="283"/>
      <c r="AU992" s="283"/>
      <c r="AV992" s="283"/>
      <c r="AW992" s="283"/>
      <c r="AX992" s="340"/>
      <c r="AY992" s="283"/>
      <c r="AZ992" s="283"/>
      <c r="BA992" s="283"/>
      <c r="BB992" s="283"/>
      <c r="BC992" s="283"/>
      <c r="BD992" s="283"/>
      <c r="BE992" s="283"/>
      <c r="BF992" s="283"/>
      <c r="BG992" s="283"/>
      <c r="BH992" s="283"/>
      <c r="BI992" s="283"/>
      <c r="BJ992" s="283"/>
      <c r="BK992" s="281"/>
      <c r="BL992" s="281"/>
      <c r="BM992" s="281"/>
      <c r="BN992" s="283"/>
      <c r="BO992" s="283"/>
      <c r="BP992" s="283"/>
      <c r="BQ992" s="283"/>
      <c r="BR992" s="283"/>
      <c r="BS992" s="283"/>
      <c r="BT992" s="283"/>
      <c r="BU992" s="281"/>
      <c r="BV992" s="282"/>
      <c r="BW992" s="282"/>
      <c r="BX992" s="283"/>
      <c r="BY992" s="282"/>
      <c r="BZ992" s="282"/>
      <c r="CA992" s="282"/>
      <c r="CB992" s="282"/>
      <c r="CC992" s="282"/>
    </row>
    <row r="993">
      <c r="A993" s="283"/>
      <c r="B993" s="335"/>
      <c r="C993" s="283"/>
      <c r="D993" s="283"/>
      <c r="E993" s="283"/>
      <c r="F993" s="336"/>
      <c r="G993" s="337"/>
      <c r="H993" s="283"/>
      <c r="I993" s="338"/>
      <c r="J993" s="339"/>
      <c r="K993" s="283"/>
      <c r="L993" s="283"/>
      <c r="M993" s="333"/>
      <c r="N993" s="283"/>
      <c r="O993" s="163"/>
      <c r="P993" s="163"/>
      <c r="Q993" s="163"/>
      <c r="R993" s="163"/>
      <c r="S993" s="163"/>
      <c r="T993" s="163"/>
      <c r="U993" s="163"/>
      <c r="V993" s="163"/>
      <c r="W993" s="163"/>
      <c r="X993" s="163"/>
      <c r="Y993" s="330"/>
      <c r="Z993" s="163"/>
      <c r="AA993" s="163"/>
      <c r="AB993" s="163"/>
      <c r="AC993" s="163"/>
      <c r="AD993" s="163"/>
      <c r="AE993" s="163"/>
      <c r="AF993" s="163"/>
      <c r="AG993" s="333"/>
      <c r="AH993" s="283"/>
      <c r="AI993" s="315"/>
      <c r="AJ993" s="282"/>
      <c r="AK993" s="283"/>
      <c r="AL993" s="283"/>
      <c r="AM993" s="283"/>
      <c r="AN993" s="283"/>
      <c r="AO993" s="283"/>
      <c r="AP993" s="283"/>
      <c r="AQ993" s="283"/>
      <c r="AR993" s="283"/>
      <c r="AS993" s="283"/>
      <c r="AT993" s="283"/>
      <c r="AU993" s="283"/>
      <c r="AV993" s="283"/>
      <c r="AW993" s="283"/>
      <c r="AX993" s="340"/>
      <c r="AY993" s="283"/>
      <c r="AZ993" s="283"/>
      <c r="BA993" s="283"/>
      <c r="BB993" s="283"/>
      <c r="BC993" s="283"/>
      <c r="BD993" s="283"/>
      <c r="BE993" s="283"/>
      <c r="BF993" s="283"/>
      <c r="BG993" s="283"/>
      <c r="BH993" s="283"/>
      <c r="BI993" s="283"/>
      <c r="BJ993" s="283"/>
      <c r="BK993" s="281"/>
      <c r="BL993" s="281"/>
      <c r="BM993" s="281"/>
      <c r="BN993" s="283"/>
      <c r="BO993" s="283"/>
      <c r="BP993" s="283"/>
      <c r="BQ993" s="283"/>
      <c r="BR993" s="283"/>
      <c r="BS993" s="283"/>
      <c r="BT993" s="283"/>
      <c r="BU993" s="281"/>
      <c r="BV993" s="282"/>
      <c r="BW993" s="282"/>
      <c r="BX993" s="283"/>
      <c r="BY993" s="282"/>
      <c r="BZ993" s="282"/>
      <c r="CA993" s="282"/>
      <c r="CB993" s="282"/>
      <c r="CC993" s="282"/>
    </row>
    <row r="994">
      <c r="A994" s="283"/>
      <c r="B994" s="335"/>
      <c r="C994" s="283"/>
      <c r="D994" s="283"/>
      <c r="E994" s="283"/>
      <c r="F994" s="336"/>
      <c r="G994" s="337"/>
      <c r="H994" s="283"/>
      <c r="I994" s="338"/>
      <c r="J994" s="339"/>
      <c r="K994" s="283"/>
      <c r="L994" s="283"/>
      <c r="M994" s="333"/>
      <c r="N994" s="283"/>
      <c r="O994" s="163"/>
      <c r="P994" s="163"/>
      <c r="Q994" s="163"/>
      <c r="R994" s="163"/>
      <c r="S994" s="163"/>
      <c r="T994" s="163"/>
      <c r="U994" s="163"/>
      <c r="V994" s="163"/>
      <c r="W994" s="163"/>
      <c r="X994" s="163"/>
      <c r="Y994" s="330"/>
      <c r="Z994" s="163"/>
      <c r="AA994" s="163"/>
      <c r="AB994" s="163"/>
      <c r="AC994" s="163"/>
      <c r="AD994" s="163"/>
      <c r="AE994" s="163"/>
      <c r="AF994" s="163"/>
      <c r="AG994" s="333"/>
      <c r="AH994" s="283"/>
      <c r="AI994" s="315"/>
      <c r="AJ994" s="282"/>
      <c r="AK994" s="283"/>
      <c r="AL994" s="283"/>
      <c r="AM994" s="283"/>
      <c r="AN994" s="283"/>
      <c r="AO994" s="283"/>
      <c r="AP994" s="283"/>
      <c r="AQ994" s="283"/>
      <c r="AR994" s="283"/>
      <c r="AS994" s="283"/>
      <c r="AT994" s="283"/>
      <c r="AU994" s="283"/>
      <c r="AV994" s="283"/>
      <c r="AW994" s="283"/>
      <c r="AX994" s="340"/>
      <c r="AY994" s="283"/>
      <c r="AZ994" s="283"/>
      <c r="BA994" s="283"/>
      <c r="BB994" s="283"/>
      <c r="BC994" s="283"/>
      <c r="BD994" s="283"/>
      <c r="BE994" s="283"/>
      <c r="BF994" s="283"/>
      <c r="BG994" s="283"/>
      <c r="BH994" s="283"/>
      <c r="BI994" s="283"/>
      <c r="BJ994" s="283"/>
      <c r="BK994" s="281"/>
      <c r="BL994" s="281"/>
      <c r="BM994" s="281"/>
      <c r="BN994" s="283"/>
      <c r="BO994" s="283"/>
      <c r="BP994" s="283"/>
      <c r="BQ994" s="283"/>
      <c r="BR994" s="283"/>
      <c r="BS994" s="283"/>
      <c r="BT994" s="283"/>
      <c r="BU994" s="281"/>
      <c r="BV994" s="282"/>
      <c r="BW994" s="282"/>
      <c r="BX994" s="283"/>
      <c r="BY994" s="282"/>
      <c r="BZ994" s="282"/>
      <c r="CA994" s="282"/>
      <c r="CB994" s="282"/>
      <c r="CC994" s="282"/>
    </row>
    <row r="995">
      <c r="A995" s="283"/>
      <c r="B995" s="335"/>
      <c r="C995" s="283"/>
      <c r="D995" s="283"/>
      <c r="E995" s="283"/>
      <c r="F995" s="336"/>
      <c r="G995" s="337"/>
      <c r="H995" s="283"/>
      <c r="I995" s="338"/>
      <c r="J995" s="339"/>
      <c r="K995" s="283"/>
      <c r="L995" s="283"/>
      <c r="M995" s="333"/>
      <c r="N995" s="283"/>
      <c r="O995" s="163"/>
      <c r="P995" s="163"/>
      <c r="Q995" s="163"/>
      <c r="R995" s="163"/>
      <c r="S995" s="163"/>
      <c r="T995" s="163"/>
      <c r="U995" s="163"/>
      <c r="V995" s="163"/>
      <c r="W995" s="163"/>
      <c r="X995" s="163"/>
      <c r="Y995" s="330"/>
      <c r="Z995" s="163"/>
      <c r="AA995" s="163"/>
      <c r="AB995" s="163"/>
      <c r="AC995" s="163"/>
      <c r="AD995" s="163"/>
      <c r="AE995" s="163"/>
      <c r="AF995" s="163"/>
      <c r="AG995" s="333"/>
      <c r="AH995" s="283"/>
      <c r="AI995" s="315"/>
      <c r="AJ995" s="282"/>
      <c r="AK995" s="283"/>
      <c r="AL995" s="283"/>
      <c r="AM995" s="283"/>
      <c r="AN995" s="283"/>
      <c r="AO995" s="283"/>
      <c r="AP995" s="283"/>
      <c r="AQ995" s="283"/>
      <c r="AR995" s="283"/>
      <c r="AS995" s="283"/>
      <c r="AT995" s="283"/>
      <c r="AU995" s="283"/>
      <c r="AV995" s="283"/>
      <c r="AW995" s="283"/>
      <c r="AX995" s="340"/>
      <c r="AY995" s="283"/>
      <c r="AZ995" s="283"/>
      <c r="BA995" s="283"/>
      <c r="BB995" s="283"/>
      <c r="BC995" s="283"/>
      <c r="BD995" s="283"/>
      <c r="BE995" s="283"/>
      <c r="BF995" s="283"/>
      <c r="BG995" s="283"/>
      <c r="BH995" s="283"/>
      <c r="BI995" s="283"/>
      <c r="BJ995" s="283"/>
      <c r="BK995" s="281"/>
      <c r="BL995" s="281"/>
      <c r="BM995" s="281"/>
      <c r="BN995" s="283"/>
      <c r="BO995" s="283"/>
      <c r="BP995" s="283"/>
      <c r="BQ995" s="283"/>
      <c r="BR995" s="283"/>
      <c r="BS995" s="283"/>
      <c r="BT995" s="283"/>
      <c r="BU995" s="281"/>
      <c r="BV995" s="282"/>
      <c r="BW995" s="282"/>
      <c r="BX995" s="283"/>
      <c r="BY995" s="282"/>
      <c r="BZ995" s="282"/>
      <c r="CA995" s="282"/>
      <c r="CB995" s="282"/>
      <c r="CC995" s="282"/>
    </row>
    <row r="996">
      <c r="A996" s="283"/>
      <c r="B996" s="335"/>
      <c r="C996" s="283"/>
      <c r="D996" s="283"/>
      <c r="E996" s="283"/>
      <c r="F996" s="336"/>
      <c r="G996" s="337"/>
      <c r="H996" s="283"/>
      <c r="I996" s="338"/>
      <c r="J996" s="339"/>
      <c r="K996" s="283"/>
      <c r="L996" s="283"/>
      <c r="M996" s="333"/>
      <c r="N996" s="283"/>
      <c r="O996" s="163"/>
      <c r="P996" s="163"/>
      <c r="Q996" s="163"/>
      <c r="R996" s="163"/>
      <c r="S996" s="163"/>
      <c r="T996" s="163"/>
      <c r="U996" s="163"/>
      <c r="V996" s="163"/>
      <c r="W996" s="163"/>
      <c r="X996" s="163"/>
      <c r="Y996" s="330"/>
      <c r="Z996" s="163"/>
      <c r="AA996" s="163"/>
      <c r="AB996" s="163"/>
      <c r="AC996" s="163"/>
      <c r="AD996" s="163"/>
      <c r="AE996" s="163"/>
      <c r="AF996" s="163"/>
      <c r="AG996" s="333"/>
      <c r="AH996" s="283"/>
      <c r="AI996" s="315"/>
      <c r="AJ996" s="282"/>
      <c r="AK996" s="283"/>
      <c r="AL996" s="283"/>
      <c r="AM996" s="283"/>
      <c r="AN996" s="283"/>
      <c r="AO996" s="283"/>
      <c r="AP996" s="283"/>
      <c r="AQ996" s="283"/>
      <c r="AR996" s="283"/>
      <c r="AS996" s="283"/>
      <c r="AT996" s="283"/>
      <c r="AU996" s="283"/>
      <c r="AV996" s="283"/>
      <c r="AW996" s="283"/>
      <c r="AX996" s="340"/>
      <c r="AY996" s="283"/>
      <c r="AZ996" s="283"/>
      <c r="BA996" s="283"/>
      <c r="BB996" s="283"/>
      <c r="BC996" s="283"/>
      <c r="BD996" s="283"/>
      <c r="BE996" s="283"/>
      <c r="BF996" s="283"/>
      <c r="BG996" s="283"/>
      <c r="BH996" s="283"/>
      <c r="BI996" s="283"/>
      <c r="BJ996" s="283"/>
      <c r="BK996" s="281"/>
      <c r="BL996" s="281"/>
      <c r="BM996" s="281"/>
      <c r="BN996" s="283"/>
      <c r="BO996" s="283"/>
      <c r="BP996" s="283"/>
      <c r="BQ996" s="283"/>
      <c r="BR996" s="283"/>
      <c r="BS996" s="283"/>
      <c r="BT996" s="283"/>
      <c r="BU996" s="281"/>
      <c r="BV996" s="282"/>
      <c r="BW996" s="282"/>
      <c r="BX996" s="283"/>
      <c r="BY996" s="282"/>
      <c r="BZ996" s="282"/>
      <c r="CA996" s="282"/>
      <c r="CB996" s="282"/>
      <c r="CC996" s="282"/>
    </row>
    <row r="997">
      <c r="A997" s="283"/>
      <c r="B997" s="335"/>
      <c r="C997" s="283"/>
      <c r="D997" s="283"/>
      <c r="E997" s="283"/>
      <c r="F997" s="336"/>
      <c r="G997" s="337"/>
      <c r="H997" s="283"/>
      <c r="I997" s="338"/>
      <c r="J997" s="339"/>
      <c r="K997" s="283"/>
      <c r="L997" s="283"/>
      <c r="M997" s="333"/>
      <c r="N997" s="283"/>
      <c r="O997" s="163"/>
      <c r="P997" s="163"/>
      <c r="Q997" s="163"/>
      <c r="R997" s="163"/>
      <c r="S997" s="163"/>
      <c r="T997" s="163"/>
      <c r="U997" s="163"/>
      <c r="V997" s="163"/>
      <c r="W997" s="163"/>
      <c r="X997" s="163"/>
      <c r="Y997" s="330"/>
      <c r="Z997" s="163"/>
      <c r="AA997" s="163"/>
      <c r="AB997" s="163"/>
      <c r="AC997" s="163"/>
      <c r="AD997" s="163"/>
      <c r="AE997" s="163"/>
      <c r="AF997" s="163"/>
      <c r="AG997" s="333"/>
      <c r="AH997" s="283"/>
      <c r="AI997" s="315"/>
      <c r="AJ997" s="282"/>
      <c r="AK997" s="283"/>
      <c r="AL997" s="283"/>
      <c r="AM997" s="283"/>
      <c r="AN997" s="283"/>
      <c r="AO997" s="283"/>
      <c r="AP997" s="283"/>
      <c r="AQ997" s="283"/>
      <c r="AR997" s="283"/>
      <c r="AS997" s="283"/>
      <c r="AT997" s="283"/>
      <c r="AU997" s="283"/>
      <c r="AV997" s="283"/>
      <c r="AW997" s="283"/>
      <c r="AX997" s="340"/>
      <c r="AY997" s="283"/>
      <c r="AZ997" s="283"/>
      <c r="BA997" s="283"/>
      <c r="BB997" s="283"/>
      <c r="BC997" s="283"/>
      <c r="BD997" s="283"/>
      <c r="BE997" s="283"/>
      <c r="BF997" s="283"/>
      <c r="BG997" s="283"/>
      <c r="BH997" s="283"/>
      <c r="BI997" s="283"/>
      <c r="BJ997" s="283"/>
      <c r="BK997" s="281"/>
      <c r="BL997" s="281"/>
      <c r="BM997" s="281"/>
      <c r="BN997" s="283"/>
      <c r="BO997" s="283"/>
      <c r="BP997" s="283"/>
      <c r="BQ997" s="283"/>
      <c r="BR997" s="283"/>
      <c r="BS997" s="283"/>
      <c r="BT997" s="283"/>
      <c r="BU997" s="281"/>
      <c r="BV997" s="282"/>
      <c r="BW997" s="282"/>
      <c r="BX997" s="283"/>
      <c r="BY997" s="282"/>
      <c r="BZ997" s="282"/>
      <c r="CA997" s="282"/>
      <c r="CB997" s="282"/>
      <c r="CC997" s="282"/>
    </row>
    <row r="998">
      <c r="A998" s="283"/>
      <c r="B998" s="335"/>
      <c r="C998" s="283"/>
      <c r="D998" s="283"/>
      <c r="E998" s="283"/>
      <c r="F998" s="336"/>
      <c r="G998" s="337"/>
      <c r="H998" s="283"/>
      <c r="I998" s="338"/>
      <c r="J998" s="339"/>
      <c r="K998" s="283"/>
      <c r="L998" s="283"/>
      <c r="M998" s="333"/>
      <c r="N998" s="283"/>
      <c r="O998" s="163"/>
      <c r="P998" s="163"/>
      <c r="Q998" s="163"/>
      <c r="R998" s="163"/>
      <c r="S998" s="163"/>
      <c r="T998" s="163"/>
      <c r="U998" s="163"/>
      <c r="V998" s="163"/>
      <c r="W998" s="163"/>
      <c r="X998" s="163"/>
      <c r="Y998" s="330"/>
      <c r="Z998" s="163"/>
      <c r="AA998" s="163"/>
      <c r="AB998" s="163"/>
      <c r="AC998" s="163"/>
      <c r="AD998" s="163"/>
      <c r="AE998" s="163"/>
      <c r="AF998" s="163"/>
      <c r="AG998" s="333"/>
      <c r="AH998" s="283"/>
      <c r="AI998" s="315"/>
      <c r="AJ998" s="282"/>
      <c r="AK998" s="283"/>
      <c r="AL998" s="283"/>
      <c r="AM998" s="283"/>
      <c r="AN998" s="283"/>
      <c r="AO998" s="283"/>
      <c r="AP998" s="283"/>
      <c r="AQ998" s="283"/>
      <c r="AR998" s="283"/>
      <c r="AS998" s="283"/>
      <c r="AT998" s="283"/>
      <c r="AU998" s="283"/>
      <c r="AV998" s="283"/>
      <c r="AW998" s="283"/>
      <c r="AX998" s="340"/>
      <c r="AY998" s="283"/>
      <c r="AZ998" s="283"/>
      <c r="BA998" s="283"/>
      <c r="BB998" s="283"/>
      <c r="BC998" s="283"/>
      <c r="BD998" s="283"/>
      <c r="BE998" s="283"/>
      <c r="BF998" s="283"/>
      <c r="BG998" s="283"/>
      <c r="BH998" s="283"/>
      <c r="BI998" s="283"/>
      <c r="BJ998" s="283"/>
      <c r="BK998" s="281"/>
      <c r="BL998" s="281"/>
      <c r="BM998" s="281"/>
      <c r="BN998" s="283"/>
      <c r="BO998" s="283"/>
      <c r="BP998" s="283"/>
      <c r="BQ998" s="283"/>
      <c r="BR998" s="283"/>
      <c r="BS998" s="283"/>
      <c r="BT998" s="283"/>
      <c r="BU998" s="281"/>
      <c r="BV998" s="282"/>
      <c r="BW998" s="282"/>
      <c r="BX998" s="283"/>
      <c r="BY998" s="282"/>
      <c r="BZ998" s="282"/>
      <c r="CA998" s="282"/>
      <c r="CB998" s="282"/>
      <c r="CC998" s="282"/>
    </row>
    <row r="999">
      <c r="A999" s="283"/>
      <c r="B999" s="335"/>
      <c r="C999" s="283"/>
      <c r="D999" s="283"/>
      <c r="E999" s="283"/>
      <c r="F999" s="336"/>
      <c r="G999" s="337"/>
      <c r="H999" s="283"/>
      <c r="I999" s="338"/>
      <c r="J999" s="339"/>
      <c r="K999" s="283"/>
      <c r="L999" s="283"/>
      <c r="M999" s="333"/>
      <c r="N999" s="283"/>
      <c r="O999" s="163"/>
      <c r="P999" s="163"/>
      <c r="Q999" s="163"/>
      <c r="R999" s="163"/>
      <c r="S999" s="163"/>
      <c r="T999" s="163"/>
      <c r="U999" s="163"/>
      <c r="V999" s="163"/>
      <c r="W999" s="163"/>
      <c r="X999" s="163"/>
      <c r="Y999" s="330"/>
      <c r="Z999" s="163"/>
      <c r="AA999" s="163"/>
      <c r="AB999" s="163"/>
      <c r="AC999" s="163"/>
      <c r="AD999" s="163"/>
      <c r="AE999" s="163"/>
      <c r="AF999" s="163"/>
      <c r="AG999" s="333"/>
      <c r="AH999" s="283"/>
      <c r="AI999" s="315"/>
      <c r="AJ999" s="282"/>
      <c r="AK999" s="283"/>
      <c r="AL999" s="283"/>
      <c r="AM999" s="283"/>
      <c r="AN999" s="283"/>
      <c r="AO999" s="283"/>
      <c r="AP999" s="283"/>
      <c r="AQ999" s="283"/>
      <c r="AR999" s="283"/>
      <c r="AS999" s="283"/>
      <c r="AT999" s="283"/>
      <c r="AU999" s="283"/>
      <c r="AV999" s="283"/>
      <c r="AW999" s="283"/>
      <c r="AX999" s="340"/>
      <c r="AY999" s="283"/>
      <c r="AZ999" s="283"/>
      <c r="BA999" s="283"/>
      <c r="BB999" s="283"/>
      <c r="BC999" s="283"/>
      <c r="BD999" s="283"/>
      <c r="BE999" s="283"/>
      <c r="BF999" s="283"/>
      <c r="BG999" s="283"/>
      <c r="BH999" s="283"/>
      <c r="BI999" s="283"/>
      <c r="BJ999" s="283"/>
      <c r="BK999" s="281"/>
      <c r="BL999" s="281"/>
      <c r="BM999" s="281"/>
      <c r="BN999" s="283"/>
      <c r="BO999" s="283"/>
      <c r="BP999" s="283"/>
      <c r="BQ999" s="283"/>
      <c r="BR999" s="283"/>
      <c r="BS999" s="283"/>
      <c r="BT999" s="283"/>
      <c r="BU999" s="281"/>
      <c r="BV999" s="282"/>
      <c r="BW999" s="282"/>
      <c r="BX999" s="283"/>
      <c r="BY999" s="282"/>
      <c r="BZ999" s="282"/>
      <c r="CA999" s="282"/>
      <c r="CB999" s="282"/>
      <c r="CC999" s="282"/>
    </row>
    <row r="1000">
      <c r="A1000" s="283"/>
      <c r="B1000" s="335"/>
      <c r="C1000" s="283"/>
      <c r="D1000" s="283"/>
      <c r="E1000" s="283"/>
      <c r="F1000" s="336"/>
      <c r="G1000" s="337"/>
      <c r="H1000" s="283"/>
      <c r="I1000" s="338"/>
      <c r="J1000" s="339"/>
      <c r="K1000" s="283"/>
      <c r="L1000" s="283"/>
      <c r="M1000" s="333"/>
      <c r="N1000" s="283"/>
      <c r="O1000" s="163"/>
      <c r="P1000" s="163"/>
      <c r="Q1000" s="163"/>
      <c r="R1000" s="163"/>
      <c r="S1000" s="163"/>
      <c r="T1000" s="163"/>
      <c r="U1000" s="163"/>
      <c r="V1000" s="163"/>
      <c r="W1000" s="163"/>
      <c r="X1000" s="163"/>
      <c r="Y1000" s="330"/>
      <c r="Z1000" s="163"/>
      <c r="AA1000" s="163"/>
      <c r="AB1000" s="163"/>
      <c r="AC1000" s="163"/>
      <c r="AD1000" s="163"/>
      <c r="AE1000" s="163"/>
      <c r="AF1000" s="163"/>
      <c r="AG1000" s="333"/>
      <c r="AH1000" s="283"/>
      <c r="AI1000" s="315"/>
      <c r="AJ1000" s="282"/>
      <c r="AK1000" s="283"/>
      <c r="AL1000" s="283"/>
      <c r="AM1000" s="283"/>
      <c r="AN1000" s="283"/>
      <c r="AO1000" s="283"/>
      <c r="AP1000" s="283"/>
      <c r="AQ1000" s="283"/>
      <c r="AR1000" s="283"/>
      <c r="AS1000" s="283"/>
      <c r="AT1000" s="283"/>
      <c r="AU1000" s="283"/>
      <c r="AV1000" s="283"/>
      <c r="AW1000" s="283"/>
      <c r="AX1000" s="340"/>
      <c r="AY1000" s="283"/>
      <c r="AZ1000" s="283"/>
      <c r="BA1000" s="283"/>
      <c r="BB1000" s="283"/>
      <c r="BC1000" s="283"/>
      <c r="BD1000" s="283"/>
      <c r="BE1000" s="283"/>
      <c r="BF1000" s="283"/>
      <c r="BG1000" s="283"/>
      <c r="BH1000" s="283"/>
      <c r="BI1000" s="283"/>
      <c r="BJ1000" s="283"/>
      <c r="BK1000" s="281"/>
      <c r="BL1000" s="281"/>
      <c r="BM1000" s="281"/>
      <c r="BN1000" s="283"/>
      <c r="BO1000" s="283"/>
      <c r="BP1000" s="283"/>
      <c r="BQ1000" s="283"/>
      <c r="BR1000" s="283"/>
      <c r="BS1000" s="283"/>
      <c r="BT1000" s="283"/>
      <c r="BU1000" s="281"/>
      <c r="BV1000" s="282"/>
      <c r="BW1000" s="282"/>
      <c r="BX1000" s="283"/>
      <c r="BY1000" s="282"/>
      <c r="BZ1000" s="282"/>
      <c r="CA1000" s="282"/>
      <c r="CB1000" s="282"/>
      <c r="CC1000" s="282"/>
    </row>
    <row r="1001">
      <c r="A1001" s="283"/>
      <c r="B1001" s="335"/>
      <c r="C1001" s="283"/>
      <c r="D1001" s="283"/>
      <c r="E1001" s="283"/>
      <c r="F1001" s="336"/>
      <c r="G1001" s="337"/>
      <c r="H1001" s="283"/>
      <c r="I1001" s="338"/>
      <c r="J1001" s="339"/>
      <c r="K1001" s="283"/>
      <c r="L1001" s="283"/>
      <c r="M1001" s="333"/>
      <c r="N1001" s="283"/>
      <c r="O1001" s="163"/>
      <c r="P1001" s="163"/>
      <c r="Q1001" s="163"/>
      <c r="R1001" s="163"/>
      <c r="S1001" s="163"/>
      <c r="T1001" s="163"/>
      <c r="U1001" s="163"/>
      <c r="V1001" s="163"/>
      <c r="W1001" s="163"/>
      <c r="X1001" s="163"/>
      <c r="Y1001" s="330"/>
      <c r="Z1001" s="163"/>
      <c r="AA1001" s="163"/>
      <c r="AB1001" s="163"/>
      <c r="AC1001" s="163"/>
      <c r="AD1001" s="163"/>
      <c r="AE1001" s="163"/>
      <c r="AF1001" s="163"/>
      <c r="AG1001" s="333"/>
      <c r="AH1001" s="283"/>
      <c r="AI1001" s="315"/>
      <c r="AJ1001" s="282"/>
      <c r="AK1001" s="283"/>
      <c r="AL1001" s="283"/>
      <c r="AM1001" s="283"/>
      <c r="AN1001" s="283"/>
      <c r="AO1001" s="283"/>
      <c r="AP1001" s="283"/>
      <c r="AQ1001" s="283"/>
      <c r="AR1001" s="283"/>
      <c r="AS1001" s="283"/>
      <c r="AT1001" s="283"/>
      <c r="AU1001" s="283"/>
      <c r="AV1001" s="283"/>
      <c r="AW1001" s="283"/>
      <c r="AX1001" s="340"/>
      <c r="AY1001" s="283"/>
      <c r="AZ1001" s="283"/>
      <c r="BA1001" s="283"/>
      <c r="BB1001" s="283"/>
      <c r="BC1001" s="283"/>
      <c r="BD1001" s="283"/>
      <c r="BE1001" s="283"/>
      <c r="BF1001" s="283"/>
      <c r="BG1001" s="283"/>
      <c r="BH1001" s="283"/>
      <c r="BI1001" s="283"/>
      <c r="BJ1001" s="283"/>
      <c r="BK1001" s="281"/>
      <c r="BL1001" s="281"/>
      <c r="BM1001" s="281"/>
      <c r="BN1001" s="283"/>
      <c r="BO1001" s="283"/>
      <c r="BP1001" s="283"/>
      <c r="BQ1001" s="283"/>
      <c r="BR1001" s="283"/>
      <c r="BS1001" s="283"/>
      <c r="BT1001" s="283"/>
      <c r="BU1001" s="281"/>
      <c r="BV1001" s="282"/>
      <c r="BW1001" s="282"/>
      <c r="BX1001" s="283"/>
      <c r="BY1001" s="282"/>
      <c r="BZ1001" s="282"/>
      <c r="CA1001" s="282"/>
      <c r="CB1001" s="282"/>
      <c r="CC1001" s="282"/>
    </row>
    <row r="1002">
      <c r="A1002" s="283"/>
      <c r="B1002" s="335"/>
      <c r="C1002" s="283"/>
      <c r="D1002" s="283"/>
      <c r="E1002" s="283"/>
      <c r="F1002" s="336"/>
      <c r="G1002" s="337"/>
      <c r="H1002" s="283"/>
      <c r="I1002" s="338"/>
      <c r="J1002" s="339"/>
      <c r="K1002" s="283"/>
      <c r="L1002" s="283"/>
      <c r="M1002" s="333"/>
      <c r="N1002" s="283"/>
      <c r="O1002" s="163"/>
      <c r="P1002" s="163"/>
      <c r="Q1002" s="163"/>
      <c r="R1002" s="163"/>
      <c r="S1002" s="163"/>
      <c r="T1002" s="163"/>
      <c r="U1002" s="163"/>
      <c r="V1002" s="163"/>
      <c r="W1002" s="163"/>
      <c r="X1002" s="163"/>
      <c r="Y1002" s="330"/>
      <c r="Z1002" s="163"/>
      <c r="AA1002" s="163"/>
      <c r="AB1002" s="163"/>
      <c r="AC1002" s="163"/>
      <c r="AD1002" s="163"/>
      <c r="AE1002" s="163"/>
      <c r="AF1002" s="163"/>
      <c r="AG1002" s="333"/>
      <c r="AH1002" s="283"/>
      <c r="AI1002" s="315"/>
      <c r="AJ1002" s="282"/>
      <c r="AK1002" s="283"/>
      <c r="AL1002" s="283"/>
      <c r="AM1002" s="283"/>
      <c r="AN1002" s="283"/>
      <c r="AO1002" s="283"/>
      <c r="AP1002" s="283"/>
      <c r="AQ1002" s="283"/>
      <c r="AR1002" s="283"/>
      <c r="AS1002" s="283"/>
      <c r="AT1002" s="283"/>
      <c r="AU1002" s="283"/>
      <c r="AV1002" s="283"/>
      <c r="AW1002" s="283"/>
      <c r="AX1002" s="340"/>
      <c r="AY1002" s="283"/>
      <c r="AZ1002" s="283"/>
      <c r="BA1002" s="283"/>
      <c r="BB1002" s="283"/>
      <c r="BC1002" s="283"/>
      <c r="BD1002" s="283"/>
      <c r="BE1002" s="283"/>
      <c r="BF1002" s="283"/>
      <c r="BG1002" s="283"/>
      <c r="BH1002" s="283"/>
      <c r="BI1002" s="283"/>
      <c r="BJ1002" s="283"/>
      <c r="BK1002" s="281"/>
      <c r="BL1002" s="281"/>
      <c r="BM1002" s="281"/>
      <c r="BN1002" s="283"/>
      <c r="BO1002" s="283"/>
      <c r="BP1002" s="283"/>
      <c r="BQ1002" s="283"/>
      <c r="BR1002" s="283"/>
      <c r="BS1002" s="283"/>
      <c r="BT1002" s="283"/>
      <c r="BU1002" s="281"/>
      <c r="BV1002" s="282"/>
      <c r="BW1002" s="282"/>
      <c r="BX1002" s="283"/>
      <c r="BY1002" s="282"/>
      <c r="BZ1002" s="282"/>
      <c r="CA1002" s="282"/>
      <c r="CB1002" s="282"/>
      <c r="CC1002" s="282"/>
    </row>
    <row r="1003">
      <c r="A1003" s="283"/>
      <c r="B1003" s="335"/>
      <c r="C1003" s="283"/>
      <c r="D1003" s="283"/>
      <c r="E1003" s="283"/>
      <c r="F1003" s="336"/>
      <c r="G1003" s="337"/>
      <c r="H1003" s="283"/>
      <c r="I1003" s="338"/>
      <c r="J1003" s="339"/>
      <c r="K1003" s="283"/>
      <c r="L1003" s="283"/>
      <c r="M1003" s="333"/>
      <c r="N1003" s="283"/>
      <c r="O1003" s="163"/>
      <c r="P1003" s="163"/>
      <c r="Q1003" s="163"/>
      <c r="R1003" s="163"/>
      <c r="S1003" s="163"/>
      <c r="T1003" s="163"/>
      <c r="U1003" s="163"/>
      <c r="V1003" s="163"/>
      <c r="W1003" s="163"/>
      <c r="X1003" s="163"/>
      <c r="Y1003" s="330"/>
      <c r="Z1003" s="163"/>
      <c r="AA1003" s="163"/>
      <c r="AB1003" s="163"/>
      <c r="AC1003" s="163"/>
      <c r="AD1003" s="163"/>
      <c r="AE1003" s="163"/>
      <c r="AF1003" s="163"/>
      <c r="AG1003" s="333"/>
      <c r="AH1003" s="283"/>
      <c r="AI1003" s="315"/>
      <c r="AJ1003" s="282"/>
      <c r="AK1003" s="283"/>
      <c r="AL1003" s="283"/>
      <c r="AM1003" s="283"/>
      <c r="AN1003" s="283"/>
      <c r="AO1003" s="283"/>
      <c r="AP1003" s="283"/>
      <c r="AQ1003" s="283"/>
      <c r="AR1003" s="283"/>
      <c r="AS1003" s="283"/>
      <c r="AT1003" s="283"/>
      <c r="AU1003" s="283"/>
      <c r="AV1003" s="283"/>
      <c r="AW1003" s="283"/>
      <c r="AX1003" s="340"/>
      <c r="AY1003" s="283"/>
      <c r="AZ1003" s="283"/>
      <c r="BA1003" s="283"/>
      <c r="BB1003" s="283"/>
      <c r="BC1003" s="283"/>
      <c r="BD1003" s="283"/>
      <c r="BE1003" s="283"/>
      <c r="BF1003" s="283"/>
      <c r="BG1003" s="283"/>
      <c r="BH1003" s="283"/>
      <c r="BI1003" s="283"/>
      <c r="BJ1003" s="283"/>
      <c r="BK1003" s="281"/>
      <c r="BL1003" s="281"/>
      <c r="BM1003" s="281"/>
      <c r="BN1003" s="283"/>
      <c r="BO1003" s="283"/>
      <c r="BP1003" s="283"/>
      <c r="BQ1003" s="283"/>
      <c r="BR1003" s="283"/>
      <c r="BS1003" s="283"/>
      <c r="BT1003" s="283"/>
      <c r="BU1003" s="281"/>
      <c r="BV1003" s="282"/>
      <c r="BW1003" s="282"/>
      <c r="BX1003" s="283"/>
      <c r="BY1003" s="282"/>
      <c r="BZ1003" s="282"/>
      <c r="CA1003" s="282"/>
      <c r="CB1003" s="282"/>
      <c r="CC1003" s="282"/>
    </row>
    <row r="1004">
      <c r="A1004" s="283"/>
      <c r="B1004" s="335"/>
      <c r="C1004" s="283"/>
      <c r="D1004" s="283"/>
      <c r="E1004" s="283"/>
      <c r="F1004" s="336"/>
      <c r="G1004" s="337"/>
      <c r="H1004" s="283"/>
      <c r="I1004" s="338"/>
      <c r="J1004" s="339"/>
      <c r="K1004" s="283"/>
      <c r="L1004" s="283"/>
      <c r="M1004" s="333"/>
      <c r="N1004" s="283"/>
      <c r="O1004" s="163"/>
      <c r="P1004" s="163"/>
      <c r="Q1004" s="163"/>
      <c r="R1004" s="163"/>
      <c r="S1004" s="163"/>
      <c r="T1004" s="163"/>
      <c r="U1004" s="163"/>
      <c r="V1004" s="163"/>
      <c r="W1004" s="163"/>
      <c r="X1004" s="163"/>
      <c r="Y1004" s="330"/>
      <c r="Z1004" s="163"/>
      <c r="AA1004" s="163"/>
      <c r="AB1004" s="163"/>
      <c r="AC1004" s="163"/>
      <c r="AD1004" s="163"/>
      <c r="AE1004" s="163"/>
      <c r="AF1004" s="163"/>
      <c r="AG1004" s="333"/>
      <c r="AH1004" s="283"/>
      <c r="AI1004" s="315"/>
      <c r="AJ1004" s="282"/>
      <c r="AK1004" s="283"/>
      <c r="AL1004" s="283"/>
      <c r="AM1004" s="283"/>
      <c r="AN1004" s="283"/>
      <c r="AO1004" s="283"/>
      <c r="AP1004" s="283"/>
      <c r="AQ1004" s="283"/>
      <c r="AR1004" s="283"/>
      <c r="AS1004" s="283"/>
      <c r="AT1004" s="283"/>
      <c r="AU1004" s="283"/>
      <c r="AV1004" s="283"/>
      <c r="AW1004" s="283"/>
      <c r="AX1004" s="340"/>
      <c r="AY1004" s="283"/>
      <c r="AZ1004" s="283"/>
      <c r="BA1004" s="283"/>
      <c r="BB1004" s="283"/>
      <c r="BC1004" s="283"/>
      <c r="BD1004" s="283"/>
      <c r="BE1004" s="283"/>
      <c r="BF1004" s="283"/>
      <c r="BG1004" s="283"/>
      <c r="BH1004" s="283"/>
      <c r="BI1004" s="283"/>
      <c r="BJ1004" s="283"/>
      <c r="BK1004" s="281"/>
      <c r="BL1004" s="281"/>
      <c r="BM1004" s="281"/>
      <c r="BN1004" s="283"/>
      <c r="BO1004" s="283"/>
      <c r="BP1004" s="283"/>
      <c r="BQ1004" s="283"/>
      <c r="BR1004" s="283"/>
      <c r="BS1004" s="283"/>
      <c r="BT1004" s="283"/>
      <c r="BU1004" s="281"/>
      <c r="BV1004" s="282"/>
      <c r="BW1004" s="282"/>
      <c r="BX1004" s="283"/>
      <c r="BY1004" s="282"/>
      <c r="BZ1004" s="282"/>
      <c r="CA1004" s="282"/>
      <c r="CB1004" s="282"/>
      <c r="CC1004" s="282"/>
    </row>
    <row r="1005">
      <c r="A1005" s="283"/>
      <c r="B1005" s="335"/>
      <c r="C1005" s="283"/>
      <c r="D1005" s="283"/>
      <c r="E1005" s="283"/>
      <c r="F1005" s="336"/>
      <c r="G1005" s="337"/>
      <c r="H1005" s="283"/>
      <c r="I1005" s="338"/>
      <c r="J1005" s="339"/>
      <c r="K1005" s="283"/>
      <c r="L1005" s="283"/>
      <c r="M1005" s="333"/>
      <c r="N1005" s="283"/>
      <c r="O1005" s="163"/>
      <c r="P1005" s="163"/>
      <c r="Q1005" s="163"/>
      <c r="R1005" s="163"/>
      <c r="S1005" s="163"/>
      <c r="T1005" s="163"/>
      <c r="U1005" s="163"/>
      <c r="V1005" s="163"/>
      <c r="W1005" s="163"/>
      <c r="X1005" s="163"/>
      <c r="Y1005" s="330"/>
      <c r="Z1005" s="163"/>
      <c r="AA1005" s="163"/>
      <c r="AB1005" s="163"/>
      <c r="AC1005" s="163"/>
      <c r="AD1005" s="163"/>
      <c r="AE1005" s="163"/>
      <c r="AF1005" s="163"/>
      <c r="AG1005" s="333"/>
      <c r="AH1005" s="283"/>
      <c r="AI1005" s="315"/>
      <c r="AJ1005" s="282"/>
      <c r="AK1005" s="283"/>
      <c r="AL1005" s="283"/>
      <c r="AM1005" s="283"/>
      <c r="AN1005" s="283"/>
      <c r="AO1005" s="283"/>
      <c r="AP1005" s="283"/>
      <c r="AQ1005" s="283"/>
      <c r="AR1005" s="283"/>
      <c r="AS1005" s="283"/>
      <c r="AT1005" s="283"/>
      <c r="AU1005" s="283"/>
      <c r="AV1005" s="283"/>
      <c r="AW1005" s="283"/>
      <c r="AX1005" s="340"/>
      <c r="AY1005" s="283"/>
      <c r="AZ1005" s="283"/>
      <c r="BA1005" s="283"/>
      <c r="BB1005" s="283"/>
      <c r="BC1005" s="283"/>
      <c r="BD1005" s="283"/>
      <c r="BE1005" s="283"/>
      <c r="BF1005" s="283"/>
      <c r="BG1005" s="283"/>
      <c r="BH1005" s="283"/>
      <c r="BI1005" s="283"/>
      <c r="BJ1005" s="283"/>
      <c r="BK1005" s="281"/>
      <c r="BL1005" s="281"/>
      <c r="BM1005" s="281"/>
      <c r="BN1005" s="283"/>
      <c r="BO1005" s="283"/>
      <c r="BP1005" s="283"/>
      <c r="BQ1005" s="283"/>
      <c r="BR1005" s="283"/>
      <c r="BS1005" s="283"/>
      <c r="BT1005" s="283"/>
      <c r="BU1005" s="281"/>
      <c r="BV1005" s="282"/>
      <c r="BW1005" s="282"/>
      <c r="BX1005" s="283"/>
      <c r="BY1005" s="282"/>
      <c r="BZ1005" s="282"/>
      <c r="CA1005" s="282"/>
      <c r="CB1005" s="282"/>
      <c r="CC1005" s="282"/>
    </row>
    <row r="1006">
      <c r="A1006" s="283"/>
      <c r="B1006" s="335"/>
      <c r="C1006" s="283"/>
      <c r="D1006" s="283"/>
      <c r="E1006" s="283"/>
      <c r="F1006" s="336"/>
      <c r="G1006" s="337"/>
      <c r="H1006" s="283"/>
      <c r="I1006" s="338"/>
      <c r="J1006" s="339"/>
      <c r="K1006" s="283"/>
      <c r="L1006" s="283"/>
      <c r="M1006" s="333"/>
      <c r="N1006" s="283"/>
      <c r="O1006" s="163"/>
      <c r="P1006" s="163"/>
      <c r="Q1006" s="163"/>
      <c r="R1006" s="163"/>
      <c r="S1006" s="163"/>
      <c r="T1006" s="163"/>
      <c r="U1006" s="163"/>
      <c r="V1006" s="163"/>
      <c r="W1006" s="163"/>
      <c r="X1006" s="163"/>
      <c r="Y1006" s="330"/>
      <c r="Z1006" s="163"/>
      <c r="AA1006" s="163"/>
      <c r="AB1006" s="163"/>
      <c r="AC1006" s="163"/>
      <c r="AD1006" s="163"/>
      <c r="AE1006" s="163"/>
      <c r="AF1006" s="163"/>
      <c r="AG1006" s="333"/>
      <c r="AH1006" s="283"/>
      <c r="AI1006" s="315"/>
      <c r="AJ1006" s="282"/>
      <c r="AK1006" s="283"/>
      <c r="AL1006" s="283"/>
      <c r="AM1006" s="283"/>
      <c r="AN1006" s="283"/>
      <c r="AO1006" s="283"/>
      <c r="AP1006" s="283"/>
      <c r="AQ1006" s="283"/>
      <c r="AR1006" s="283"/>
      <c r="AS1006" s="283"/>
      <c r="AT1006" s="283"/>
      <c r="AU1006" s="283"/>
      <c r="AV1006" s="283"/>
      <c r="AW1006" s="283"/>
      <c r="AX1006" s="340"/>
      <c r="AY1006" s="283"/>
      <c r="AZ1006" s="283"/>
      <c r="BA1006" s="283"/>
      <c r="BB1006" s="283"/>
      <c r="BC1006" s="283"/>
      <c r="BD1006" s="283"/>
      <c r="BE1006" s="283"/>
      <c r="BF1006" s="283"/>
      <c r="BG1006" s="283"/>
      <c r="BH1006" s="283"/>
      <c r="BI1006" s="283"/>
      <c r="BJ1006" s="283"/>
      <c r="BK1006" s="281"/>
      <c r="BL1006" s="281"/>
      <c r="BM1006" s="281"/>
      <c r="BN1006" s="283"/>
      <c r="BO1006" s="283"/>
      <c r="BP1006" s="283"/>
      <c r="BQ1006" s="283"/>
      <c r="BR1006" s="283"/>
      <c r="BS1006" s="283"/>
      <c r="BT1006" s="283"/>
      <c r="BU1006" s="281"/>
      <c r="BV1006" s="282"/>
      <c r="BW1006" s="282"/>
      <c r="BX1006" s="283"/>
      <c r="BY1006" s="282"/>
      <c r="BZ1006" s="282"/>
      <c r="CA1006" s="282"/>
      <c r="CB1006" s="282"/>
      <c r="CC1006" s="282"/>
    </row>
    <row r="1007">
      <c r="A1007" s="283"/>
      <c r="B1007" s="335"/>
      <c r="C1007" s="283"/>
      <c r="D1007" s="283"/>
      <c r="E1007" s="283"/>
      <c r="F1007" s="336"/>
      <c r="G1007" s="337"/>
      <c r="H1007" s="283"/>
      <c r="I1007" s="338"/>
      <c r="J1007" s="339"/>
      <c r="K1007" s="283"/>
      <c r="L1007" s="283"/>
      <c r="M1007" s="333"/>
      <c r="N1007" s="283"/>
      <c r="O1007" s="163"/>
      <c r="P1007" s="163"/>
      <c r="Q1007" s="163"/>
      <c r="R1007" s="163"/>
      <c r="S1007" s="163"/>
      <c r="T1007" s="163"/>
      <c r="U1007" s="163"/>
      <c r="V1007" s="163"/>
      <c r="W1007" s="163"/>
      <c r="X1007" s="163"/>
      <c r="Y1007" s="330"/>
      <c r="Z1007" s="163"/>
      <c r="AA1007" s="163"/>
      <c r="AB1007" s="163"/>
      <c r="AC1007" s="163"/>
      <c r="AD1007" s="163"/>
      <c r="AE1007" s="163"/>
      <c r="AF1007" s="163"/>
      <c r="AG1007" s="333"/>
      <c r="AH1007" s="283"/>
      <c r="AI1007" s="315"/>
      <c r="AJ1007" s="282"/>
      <c r="AK1007" s="283"/>
      <c r="AL1007" s="283"/>
      <c r="AM1007" s="283"/>
      <c r="AN1007" s="283"/>
      <c r="AO1007" s="283"/>
      <c r="AP1007" s="283"/>
      <c r="AQ1007" s="283"/>
      <c r="AR1007" s="283"/>
      <c r="AS1007" s="283"/>
      <c r="AT1007" s="283"/>
      <c r="AU1007" s="283"/>
      <c r="AV1007" s="283"/>
      <c r="AW1007" s="283"/>
      <c r="AX1007" s="340"/>
      <c r="AY1007" s="283"/>
      <c r="AZ1007" s="283"/>
      <c r="BA1007" s="283"/>
      <c r="BB1007" s="283"/>
      <c r="BC1007" s="283"/>
      <c r="BD1007" s="283"/>
      <c r="BE1007" s="283"/>
      <c r="BF1007" s="283"/>
      <c r="BG1007" s="283"/>
      <c r="BH1007" s="283"/>
      <c r="BI1007" s="283"/>
      <c r="BJ1007" s="283"/>
      <c r="BK1007" s="281"/>
      <c r="BL1007" s="281"/>
      <c r="BM1007" s="281"/>
      <c r="BN1007" s="283"/>
      <c r="BO1007" s="283"/>
      <c r="BP1007" s="283"/>
      <c r="BQ1007" s="283"/>
      <c r="BR1007" s="283"/>
      <c r="BS1007" s="283"/>
      <c r="BT1007" s="283"/>
      <c r="BU1007" s="281"/>
      <c r="BV1007" s="282"/>
      <c r="BW1007" s="282"/>
      <c r="BX1007" s="283"/>
      <c r="BY1007" s="282"/>
      <c r="BZ1007" s="282"/>
      <c r="CA1007" s="282"/>
      <c r="CB1007" s="282"/>
      <c r="CC1007" s="282"/>
    </row>
    <row r="1008">
      <c r="A1008" s="283"/>
      <c r="B1008" s="335"/>
      <c r="C1008" s="283"/>
      <c r="D1008" s="283"/>
      <c r="E1008" s="283"/>
      <c r="F1008" s="336"/>
      <c r="G1008" s="337"/>
      <c r="H1008" s="283"/>
      <c r="I1008" s="338"/>
      <c r="J1008" s="339"/>
      <c r="K1008" s="283"/>
      <c r="L1008" s="283"/>
      <c r="M1008" s="333"/>
      <c r="N1008" s="283"/>
      <c r="O1008" s="163"/>
      <c r="P1008" s="163"/>
      <c r="Q1008" s="163"/>
      <c r="R1008" s="163"/>
      <c r="S1008" s="163"/>
      <c r="T1008" s="163"/>
      <c r="U1008" s="163"/>
      <c r="V1008" s="163"/>
      <c r="W1008" s="163"/>
      <c r="X1008" s="163"/>
      <c r="Y1008" s="330"/>
      <c r="Z1008" s="163"/>
      <c r="AA1008" s="163"/>
      <c r="AB1008" s="163"/>
      <c r="AC1008" s="163"/>
      <c r="AD1008" s="163"/>
      <c r="AE1008" s="163"/>
      <c r="AF1008" s="163"/>
      <c r="AG1008" s="333"/>
      <c r="AH1008" s="283"/>
      <c r="AI1008" s="315"/>
      <c r="AJ1008" s="282"/>
      <c r="AK1008" s="283"/>
      <c r="AL1008" s="283"/>
      <c r="AM1008" s="283"/>
      <c r="AN1008" s="283"/>
      <c r="AO1008" s="283"/>
      <c r="AP1008" s="283"/>
      <c r="AQ1008" s="283"/>
      <c r="AR1008" s="283"/>
      <c r="AS1008" s="283"/>
      <c r="AT1008" s="283"/>
      <c r="AU1008" s="283"/>
      <c r="AV1008" s="283"/>
      <c r="AW1008" s="283"/>
      <c r="AX1008" s="340"/>
      <c r="AY1008" s="283"/>
      <c r="AZ1008" s="283"/>
      <c r="BA1008" s="283"/>
      <c r="BB1008" s="283"/>
      <c r="BC1008" s="283"/>
      <c r="BD1008" s="283"/>
      <c r="BE1008" s="283"/>
      <c r="BF1008" s="283"/>
      <c r="BG1008" s="283"/>
      <c r="BH1008" s="283"/>
      <c r="BI1008" s="283"/>
      <c r="BJ1008" s="283"/>
      <c r="BK1008" s="281"/>
      <c r="BL1008" s="281"/>
      <c r="BM1008" s="281"/>
      <c r="BN1008" s="283"/>
      <c r="BO1008" s="283"/>
      <c r="BP1008" s="283"/>
      <c r="BQ1008" s="283"/>
      <c r="BR1008" s="283"/>
      <c r="BS1008" s="283"/>
      <c r="BT1008" s="283"/>
      <c r="BU1008" s="281"/>
      <c r="BV1008" s="282"/>
      <c r="BW1008" s="282"/>
      <c r="BX1008" s="283"/>
      <c r="BY1008" s="282"/>
      <c r="BZ1008" s="282"/>
      <c r="CA1008" s="282"/>
      <c r="CB1008" s="282"/>
      <c r="CC1008" s="282"/>
    </row>
    <row r="1009">
      <c r="A1009" s="283"/>
      <c r="B1009" s="335"/>
      <c r="C1009" s="283"/>
      <c r="D1009" s="283"/>
      <c r="E1009" s="283"/>
      <c r="F1009" s="336"/>
      <c r="G1009" s="337"/>
      <c r="H1009" s="283"/>
      <c r="I1009" s="338"/>
      <c r="J1009" s="339"/>
      <c r="K1009" s="283"/>
      <c r="L1009" s="283"/>
      <c r="M1009" s="333"/>
      <c r="N1009" s="283"/>
      <c r="O1009" s="163"/>
      <c r="P1009" s="163"/>
      <c r="Q1009" s="163"/>
      <c r="R1009" s="163"/>
      <c r="S1009" s="163"/>
      <c r="T1009" s="163"/>
      <c r="U1009" s="163"/>
      <c r="V1009" s="163"/>
      <c r="W1009" s="163"/>
      <c r="X1009" s="163"/>
      <c r="Y1009" s="330"/>
      <c r="Z1009" s="163"/>
      <c r="AA1009" s="163"/>
      <c r="AB1009" s="163"/>
      <c r="AC1009" s="163"/>
      <c r="AD1009" s="163"/>
      <c r="AE1009" s="163"/>
      <c r="AF1009" s="163"/>
      <c r="AG1009" s="333"/>
      <c r="AH1009" s="283"/>
      <c r="AI1009" s="315"/>
      <c r="AJ1009" s="282"/>
      <c r="AK1009" s="283"/>
      <c r="AL1009" s="283"/>
      <c r="AM1009" s="283"/>
      <c r="AN1009" s="283"/>
      <c r="AO1009" s="283"/>
      <c r="AP1009" s="283"/>
      <c r="AQ1009" s="283"/>
      <c r="AR1009" s="283"/>
      <c r="AS1009" s="283"/>
      <c r="AT1009" s="283"/>
      <c r="AU1009" s="283"/>
      <c r="AV1009" s="283"/>
      <c r="AW1009" s="283"/>
      <c r="AX1009" s="340"/>
      <c r="AY1009" s="283"/>
      <c r="AZ1009" s="283"/>
      <c r="BA1009" s="283"/>
      <c r="BB1009" s="283"/>
      <c r="BC1009" s="283"/>
      <c r="BD1009" s="283"/>
      <c r="BE1009" s="283"/>
      <c r="BF1009" s="283"/>
      <c r="BG1009" s="283"/>
      <c r="BH1009" s="283"/>
      <c r="BI1009" s="283"/>
      <c r="BJ1009" s="283"/>
      <c r="BK1009" s="281"/>
      <c r="BL1009" s="281"/>
      <c r="BM1009" s="281"/>
      <c r="BN1009" s="283"/>
      <c r="BO1009" s="283"/>
      <c r="BP1009" s="283"/>
      <c r="BQ1009" s="283"/>
      <c r="BR1009" s="283"/>
      <c r="BS1009" s="283"/>
      <c r="BT1009" s="283"/>
      <c r="BU1009" s="281"/>
      <c r="BV1009" s="282"/>
      <c r="BW1009" s="282"/>
      <c r="BX1009" s="283"/>
      <c r="BY1009" s="282"/>
      <c r="BZ1009" s="282"/>
      <c r="CA1009" s="282"/>
      <c r="CB1009" s="282"/>
      <c r="CC1009" s="282"/>
    </row>
    <row r="1010">
      <c r="A1010" s="283"/>
      <c r="B1010" s="335"/>
      <c r="C1010" s="283"/>
      <c r="D1010" s="283"/>
      <c r="E1010" s="283"/>
      <c r="F1010" s="336"/>
      <c r="G1010" s="337"/>
      <c r="H1010" s="283"/>
      <c r="I1010" s="338"/>
      <c r="J1010" s="339"/>
      <c r="K1010" s="283"/>
      <c r="L1010" s="283"/>
      <c r="M1010" s="333"/>
      <c r="N1010" s="283"/>
      <c r="O1010" s="163"/>
      <c r="P1010" s="163"/>
      <c r="Q1010" s="163"/>
      <c r="R1010" s="163"/>
      <c r="S1010" s="163"/>
      <c r="T1010" s="163"/>
      <c r="U1010" s="163"/>
      <c r="V1010" s="163"/>
      <c r="W1010" s="163"/>
      <c r="X1010" s="163"/>
      <c r="Y1010" s="330"/>
      <c r="Z1010" s="163"/>
      <c r="AA1010" s="163"/>
      <c r="AB1010" s="163"/>
      <c r="AC1010" s="163"/>
      <c r="AD1010" s="163"/>
      <c r="AE1010" s="163"/>
      <c r="AF1010" s="163"/>
      <c r="AG1010" s="333"/>
      <c r="AH1010" s="283"/>
      <c r="AI1010" s="315"/>
      <c r="AJ1010" s="282"/>
      <c r="AK1010" s="283"/>
      <c r="AL1010" s="283"/>
      <c r="AM1010" s="283"/>
      <c r="AN1010" s="283"/>
      <c r="AO1010" s="283"/>
      <c r="AP1010" s="283"/>
      <c r="AQ1010" s="283"/>
      <c r="AR1010" s="283"/>
      <c r="AS1010" s="283"/>
      <c r="AT1010" s="283"/>
      <c r="AU1010" s="283"/>
      <c r="AV1010" s="283"/>
      <c r="AW1010" s="283"/>
      <c r="AX1010" s="340"/>
      <c r="AY1010" s="283"/>
      <c r="AZ1010" s="283"/>
      <c r="BA1010" s="283"/>
      <c r="BB1010" s="283"/>
      <c r="BC1010" s="283"/>
      <c r="BD1010" s="283"/>
      <c r="BE1010" s="283"/>
      <c r="BF1010" s="283"/>
      <c r="BG1010" s="283"/>
      <c r="BH1010" s="283"/>
      <c r="BI1010" s="283"/>
      <c r="BJ1010" s="283"/>
      <c r="BK1010" s="281"/>
      <c r="BL1010" s="281"/>
      <c r="BM1010" s="281"/>
      <c r="BN1010" s="283"/>
      <c r="BO1010" s="283"/>
      <c r="BP1010" s="283"/>
      <c r="BQ1010" s="283"/>
      <c r="BR1010" s="283"/>
      <c r="BS1010" s="283"/>
      <c r="BT1010" s="283"/>
      <c r="BU1010" s="281"/>
      <c r="BV1010" s="282"/>
      <c r="BW1010" s="282"/>
      <c r="BX1010" s="283"/>
      <c r="BY1010" s="282"/>
      <c r="BZ1010" s="282"/>
      <c r="CA1010" s="282"/>
      <c r="CB1010" s="282"/>
      <c r="CC1010" s="282"/>
    </row>
    <row r="1011">
      <c r="A1011" s="283"/>
      <c r="B1011" s="335"/>
      <c r="C1011" s="283"/>
      <c r="D1011" s="283"/>
      <c r="E1011" s="283"/>
      <c r="F1011" s="336"/>
      <c r="G1011" s="337"/>
      <c r="H1011" s="283"/>
      <c r="I1011" s="338"/>
      <c r="J1011" s="339"/>
      <c r="K1011" s="283"/>
      <c r="L1011" s="283"/>
      <c r="M1011" s="333"/>
      <c r="N1011" s="283"/>
      <c r="O1011" s="163"/>
      <c r="P1011" s="163"/>
      <c r="Q1011" s="163"/>
      <c r="R1011" s="163"/>
      <c r="S1011" s="163"/>
      <c r="T1011" s="163"/>
      <c r="U1011" s="163"/>
      <c r="V1011" s="163"/>
      <c r="W1011" s="163"/>
      <c r="X1011" s="163"/>
      <c r="Y1011" s="330"/>
      <c r="Z1011" s="163"/>
      <c r="AA1011" s="163"/>
      <c r="AB1011" s="163"/>
      <c r="AC1011" s="163"/>
      <c r="AD1011" s="163"/>
      <c r="AE1011" s="163"/>
      <c r="AF1011" s="163"/>
      <c r="AG1011" s="333"/>
      <c r="AH1011" s="283"/>
      <c r="AI1011" s="315"/>
      <c r="AJ1011" s="282"/>
      <c r="AK1011" s="283"/>
      <c r="AL1011" s="283"/>
      <c r="AM1011" s="283"/>
      <c r="AN1011" s="283"/>
      <c r="AO1011" s="283"/>
      <c r="AP1011" s="283"/>
      <c r="AQ1011" s="283"/>
      <c r="AR1011" s="283"/>
      <c r="AS1011" s="283"/>
      <c r="AT1011" s="283"/>
      <c r="AU1011" s="283"/>
      <c r="AV1011" s="283"/>
      <c r="AW1011" s="283"/>
      <c r="AX1011" s="340"/>
      <c r="AY1011" s="283"/>
      <c r="AZ1011" s="283"/>
      <c r="BA1011" s="283"/>
      <c r="BB1011" s="283"/>
      <c r="BC1011" s="283"/>
      <c r="BD1011" s="283"/>
      <c r="BE1011" s="283"/>
      <c r="BF1011" s="283"/>
      <c r="BG1011" s="283"/>
      <c r="BH1011" s="283"/>
      <c r="BI1011" s="283"/>
      <c r="BJ1011" s="283"/>
      <c r="BK1011" s="281"/>
      <c r="BL1011" s="281"/>
      <c r="BM1011" s="281"/>
      <c r="BN1011" s="283"/>
      <c r="BO1011" s="283"/>
      <c r="BP1011" s="283"/>
      <c r="BQ1011" s="283"/>
      <c r="BR1011" s="283"/>
      <c r="BS1011" s="283"/>
      <c r="BT1011" s="283"/>
      <c r="BU1011" s="281"/>
      <c r="BV1011" s="282"/>
      <c r="BW1011" s="282"/>
      <c r="BX1011" s="283"/>
      <c r="BY1011" s="282"/>
      <c r="BZ1011" s="282"/>
      <c r="CA1011" s="282"/>
      <c r="CB1011" s="282"/>
      <c r="CC1011" s="282"/>
    </row>
    <row r="1012">
      <c r="A1012" s="283"/>
      <c r="B1012" s="335"/>
      <c r="C1012" s="283"/>
      <c r="D1012" s="283"/>
      <c r="E1012" s="283"/>
      <c r="F1012" s="336"/>
      <c r="G1012" s="337"/>
      <c r="H1012" s="283"/>
      <c r="I1012" s="338"/>
      <c r="J1012" s="339"/>
      <c r="K1012" s="283"/>
      <c r="L1012" s="283"/>
      <c r="M1012" s="333"/>
      <c r="N1012" s="283"/>
      <c r="O1012" s="163"/>
      <c r="P1012" s="163"/>
      <c r="Q1012" s="163"/>
      <c r="R1012" s="163"/>
      <c r="S1012" s="163"/>
      <c r="T1012" s="163"/>
      <c r="U1012" s="163"/>
      <c r="V1012" s="163"/>
      <c r="W1012" s="163"/>
      <c r="X1012" s="163"/>
      <c r="Y1012" s="330"/>
      <c r="Z1012" s="163"/>
      <c r="AA1012" s="163"/>
      <c r="AB1012" s="163"/>
      <c r="AC1012" s="163"/>
      <c r="AD1012" s="163"/>
      <c r="AE1012" s="163"/>
      <c r="AF1012" s="163"/>
      <c r="AG1012" s="333"/>
      <c r="AH1012" s="283"/>
      <c r="AI1012" s="315"/>
      <c r="AJ1012" s="282"/>
      <c r="AK1012" s="283"/>
      <c r="AL1012" s="283"/>
      <c r="AM1012" s="283"/>
      <c r="AN1012" s="283"/>
      <c r="AO1012" s="283"/>
      <c r="AP1012" s="283"/>
      <c r="AQ1012" s="283"/>
      <c r="AR1012" s="283"/>
      <c r="AS1012" s="283"/>
      <c r="AT1012" s="283"/>
      <c r="AU1012" s="283"/>
      <c r="AV1012" s="283"/>
      <c r="AW1012" s="283"/>
      <c r="AX1012" s="340"/>
      <c r="AY1012" s="283"/>
      <c r="AZ1012" s="283"/>
      <c r="BA1012" s="283"/>
      <c r="BB1012" s="283"/>
      <c r="BC1012" s="283"/>
      <c r="BD1012" s="283"/>
      <c r="BE1012" s="283"/>
      <c r="BF1012" s="283"/>
      <c r="BG1012" s="283"/>
      <c r="BH1012" s="283"/>
      <c r="BI1012" s="283"/>
      <c r="BJ1012" s="283"/>
      <c r="BK1012" s="281"/>
      <c r="BL1012" s="281"/>
      <c r="BM1012" s="281"/>
      <c r="BN1012" s="283"/>
      <c r="BO1012" s="283"/>
      <c r="BP1012" s="283"/>
      <c r="BQ1012" s="283"/>
      <c r="BR1012" s="283"/>
      <c r="BS1012" s="283"/>
      <c r="BT1012" s="283"/>
      <c r="BU1012" s="281"/>
      <c r="BV1012" s="282"/>
      <c r="BW1012" s="282"/>
      <c r="BX1012" s="283"/>
      <c r="BY1012" s="282"/>
      <c r="BZ1012" s="282"/>
      <c r="CA1012" s="282"/>
      <c r="CB1012" s="282"/>
      <c r="CC1012" s="282"/>
    </row>
    <row r="1013">
      <c r="A1013" s="283"/>
      <c r="B1013" s="335"/>
      <c r="C1013" s="283"/>
      <c r="D1013" s="283"/>
      <c r="E1013" s="283"/>
      <c r="F1013" s="336"/>
      <c r="G1013" s="337"/>
      <c r="H1013" s="283"/>
      <c r="I1013" s="338"/>
      <c r="J1013" s="339"/>
      <c r="K1013" s="283"/>
      <c r="L1013" s="283"/>
      <c r="M1013" s="333"/>
      <c r="N1013" s="283"/>
      <c r="O1013" s="163"/>
      <c r="P1013" s="163"/>
      <c r="Q1013" s="163"/>
      <c r="R1013" s="163"/>
      <c r="S1013" s="163"/>
      <c r="T1013" s="163"/>
      <c r="U1013" s="163"/>
      <c r="V1013" s="163"/>
      <c r="W1013" s="163"/>
      <c r="X1013" s="163"/>
      <c r="Y1013" s="330"/>
      <c r="Z1013" s="163"/>
      <c r="AA1013" s="163"/>
      <c r="AB1013" s="163"/>
      <c r="AC1013" s="163"/>
      <c r="AD1013" s="163"/>
      <c r="AE1013" s="163"/>
      <c r="AF1013" s="163"/>
      <c r="AG1013" s="333"/>
      <c r="AH1013" s="283"/>
      <c r="AI1013" s="315"/>
      <c r="AJ1013" s="282"/>
      <c r="AK1013" s="283"/>
      <c r="AL1013" s="283"/>
      <c r="AM1013" s="283"/>
      <c r="AN1013" s="283"/>
      <c r="AO1013" s="283"/>
      <c r="AP1013" s="283"/>
      <c r="AQ1013" s="283"/>
      <c r="AR1013" s="283"/>
      <c r="AS1013" s="283"/>
      <c r="AT1013" s="283"/>
      <c r="AU1013" s="283"/>
      <c r="AV1013" s="283"/>
      <c r="AW1013" s="283"/>
      <c r="AX1013" s="340"/>
      <c r="AY1013" s="283"/>
      <c r="AZ1013" s="283"/>
      <c r="BA1013" s="283"/>
      <c r="BB1013" s="283"/>
      <c r="BC1013" s="283"/>
      <c r="BD1013" s="283"/>
      <c r="BE1013" s="283"/>
      <c r="BF1013" s="283"/>
      <c r="BG1013" s="283"/>
      <c r="BH1013" s="283"/>
      <c r="BI1013" s="283"/>
      <c r="BJ1013" s="283"/>
      <c r="BK1013" s="281"/>
      <c r="BL1013" s="281"/>
      <c r="BM1013" s="281"/>
      <c r="BN1013" s="283"/>
      <c r="BO1013" s="283"/>
      <c r="BP1013" s="283"/>
      <c r="BQ1013" s="283"/>
      <c r="BR1013" s="283"/>
      <c r="BS1013" s="283"/>
      <c r="BT1013" s="283"/>
      <c r="BU1013" s="281"/>
      <c r="BV1013" s="282"/>
      <c r="BW1013" s="282"/>
      <c r="BX1013" s="283"/>
      <c r="BY1013" s="282"/>
      <c r="BZ1013" s="282"/>
      <c r="CA1013" s="282"/>
      <c r="CB1013" s="282"/>
      <c r="CC1013" s="282"/>
    </row>
    <row r="1014">
      <c r="A1014" s="283"/>
      <c r="B1014" s="335"/>
      <c r="C1014" s="283"/>
      <c r="D1014" s="283"/>
      <c r="E1014" s="283"/>
      <c r="F1014" s="336"/>
      <c r="G1014" s="337"/>
      <c r="H1014" s="283"/>
      <c r="I1014" s="338"/>
      <c r="J1014" s="339"/>
      <c r="K1014" s="283"/>
      <c r="L1014" s="283"/>
      <c r="M1014" s="333"/>
      <c r="N1014" s="283"/>
      <c r="O1014" s="163"/>
      <c r="P1014" s="163"/>
      <c r="Q1014" s="163"/>
      <c r="R1014" s="163"/>
      <c r="S1014" s="163"/>
      <c r="T1014" s="163"/>
      <c r="U1014" s="163"/>
      <c r="V1014" s="163"/>
      <c r="W1014" s="163"/>
      <c r="X1014" s="163"/>
      <c r="Y1014" s="330"/>
      <c r="Z1014" s="163"/>
      <c r="AA1014" s="163"/>
      <c r="AB1014" s="163"/>
      <c r="AC1014" s="163"/>
      <c r="AD1014" s="163"/>
      <c r="AE1014" s="163"/>
      <c r="AF1014" s="163"/>
      <c r="AG1014" s="333"/>
      <c r="AH1014" s="283"/>
      <c r="AI1014" s="315"/>
      <c r="AJ1014" s="282"/>
      <c r="AK1014" s="283"/>
      <c r="AL1014" s="283"/>
      <c r="AM1014" s="283"/>
      <c r="AN1014" s="283"/>
      <c r="AO1014" s="283"/>
      <c r="AP1014" s="283"/>
      <c r="AQ1014" s="283"/>
      <c r="AR1014" s="283"/>
      <c r="AS1014" s="283"/>
      <c r="AT1014" s="283"/>
      <c r="AU1014" s="283"/>
      <c r="AV1014" s="283"/>
      <c r="AW1014" s="283"/>
      <c r="AX1014" s="340"/>
      <c r="AY1014" s="283"/>
      <c r="AZ1014" s="283"/>
      <c r="BA1014" s="283"/>
      <c r="BB1014" s="283"/>
      <c r="BC1014" s="283"/>
      <c r="BD1014" s="283"/>
      <c r="BE1014" s="283"/>
      <c r="BF1014" s="283"/>
      <c r="BG1014" s="283"/>
      <c r="BH1014" s="283"/>
      <c r="BI1014" s="283"/>
      <c r="BJ1014" s="283"/>
      <c r="BK1014" s="281"/>
      <c r="BL1014" s="281"/>
      <c r="BM1014" s="281"/>
      <c r="BN1014" s="283"/>
      <c r="BO1014" s="283"/>
      <c r="BP1014" s="283"/>
      <c r="BQ1014" s="283"/>
      <c r="BR1014" s="283"/>
      <c r="BS1014" s="283"/>
      <c r="BT1014" s="283"/>
      <c r="BU1014" s="281"/>
      <c r="BV1014" s="282"/>
      <c r="BW1014" s="282"/>
      <c r="BX1014" s="283"/>
      <c r="BY1014" s="282"/>
      <c r="BZ1014" s="282"/>
      <c r="CA1014" s="282"/>
      <c r="CB1014" s="282"/>
      <c r="CC1014" s="282"/>
    </row>
    <row r="1015">
      <c r="A1015" s="283"/>
      <c r="B1015" s="335"/>
      <c r="C1015" s="283"/>
      <c r="D1015" s="283"/>
      <c r="E1015" s="283"/>
      <c r="F1015" s="336"/>
      <c r="G1015" s="337"/>
      <c r="H1015" s="283"/>
      <c r="I1015" s="338"/>
      <c r="J1015" s="339"/>
      <c r="K1015" s="283"/>
      <c r="L1015" s="283"/>
      <c r="M1015" s="333"/>
      <c r="N1015" s="283"/>
      <c r="O1015" s="163"/>
      <c r="P1015" s="163"/>
      <c r="Q1015" s="163"/>
      <c r="R1015" s="163"/>
      <c r="S1015" s="163"/>
      <c r="T1015" s="163"/>
      <c r="U1015" s="163"/>
      <c r="V1015" s="163"/>
      <c r="W1015" s="163"/>
      <c r="X1015" s="163"/>
      <c r="Y1015" s="330"/>
      <c r="Z1015" s="163"/>
      <c r="AA1015" s="163"/>
      <c r="AB1015" s="163"/>
      <c r="AC1015" s="163"/>
      <c r="AD1015" s="163"/>
      <c r="AE1015" s="163"/>
      <c r="AF1015" s="163"/>
      <c r="AG1015" s="333"/>
      <c r="AH1015" s="283"/>
      <c r="AI1015" s="315"/>
      <c r="AJ1015" s="282"/>
      <c r="AK1015" s="283"/>
      <c r="AL1015" s="283"/>
      <c r="AM1015" s="283"/>
      <c r="AN1015" s="283"/>
      <c r="AO1015" s="283"/>
      <c r="AP1015" s="283"/>
      <c r="AQ1015" s="283"/>
      <c r="AR1015" s="283"/>
      <c r="AS1015" s="283"/>
      <c r="AT1015" s="283"/>
      <c r="AU1015" s="283"/>
      <c r="AV1015" s="283"/>
      <c r="AW1015" s="283"/>
      <c r="AX1015" s="340"/>
      <c r="AY1015" s="283"/>
      <c r="AZ1015" s="283"/>
      <c r="BA1015" s="283"/>
      <c r="BB1015" s="283"/>
      <c r="BC1015" s="283"/>
      <c r="BD1015" s="283"/>
      <c r="BE1015" s="283"/>
      <c r="BF1015" s="283"/>
      <c r="BG1015" s="283"/>
      <c r="BH1015" s="283"/>
      <c r="BI1015" s="283"/>
      <c r="BJ1015" s="283"/>
      <c r="BK1015" s="281"/>
      <c r="BL1015" s="281"/>
      <c r="BM1015" s="281"/>
      <c r="BN1015" s="283"/>
      <c r="BO1015" s="283"/>
      <c r="BP1015" s="283"/>
      <c r="BQ1015" s="283"/>
      <c r="BR1015" s="283"/>
      <c r="BS1015" s="283"/>
      <c r="BT1015" s="283"/>
      <c r="BU1015" s="281"/>
      <c r="BV1015" s="282"/>
      <c r="BW1015" s="282"/>
      <c r="BX1015" s="283"/>
      <c r="BY1015" s="282"/>
      <c r="BZ1015" s="282"/>
      <c r="CA1015" s="282"/>
      <c r="CB1015" s="282"/>
      <c r="CC1015" s="282"/>
    </row>
    <row r="1016">
      <c r="A1016" s="283"/>
      <c r="B1016" s="335"/>
      <c r="C1016" s="283"/>
      <c r="D1016" s="283"/>
      <c r="E1016" s="283"/>
      <c r="F1016" s="336"/>
      <c r="G1016" s="337"/>
      <c r="H1016" s="283"/>
      <c r="I1016" s="338"/>
      <c r="J1016" s="339"/>
      <c r="K1016" s="283"/>
      <c r="L1016" s="283"/>
      <c r="M1016" s="333"/>
      <c r="N1016" s="283"/>
      <c r="O1016" s="163"/>
      <c r="P1016" s="163"/>
      <c r="Q1016" s="163"/>
      <c r="R1016" s="163"/>
      <c r="S1016" s="163"/>
      <c r="T1016" s="163"/>
      <c r="U1016" s="163"/>
      <c r="V1016" s="163"/>
      <c r="W1016" s="163"/>
      <c r="X1016" s="163"/>
      <c r="Y1016" s="330"/>
      <c r="Z1016" s="163"/>
      <c r="AA1016" s="163"/>
      <c r="AB1016" s="163"/>
      <c r="AC1016" s="163"/>
      <c r="AD1016" s="163"/>
      <c r="AE1016" s="163"/>
      <c r="AF1016" s="163"/>
      <c r="AG1016" s="333"/>
      <c r="AH1016" s="283"/>
      <c r="AI1016" s="315"/>
      <c r="AJ1016" s="282"/>
      <c r="AK1016" s="283"/>
      <c r="AL1016" s="283"/>
      <c r="AM1016" s="283"/>
      <c r="AN1016" s="283"/>
      <c r="AO1016" s="283"/>
      <c r="AP1016" s="283"/>
      <c r="AQ1016" s="283"/>
      <c r="AR1016" s="283"/>
      <c r="AS1016" s="283"/>
      <c r="AT1016" s="283"/>
      <c r="AU1016" s="283"/>
      <c r="AV1016" s="283"/>
      <c r="AW1016" s="283"/>
      <c r="AX1016" s="340"/>
      <c r="AY1016" s="283"/>
      <c r="AZ1016" s="283"/>
      <c r="BA1016" s="283"/>
      <c r="BB1016" s="283"/>
      <c r="BC1016" s="283"/>
      <c r="BD1016" s="283"/>
      <c r="BE1016" s="283"/>
      <c r="BF1016" s="283"/>
      <c r="BG1016" s="283"/>
      <c r="BH1016" s="283"/>
      <c r="BI1016" s="283"/>
      <c r="BJ1016" s="283"/>
      <c r="BK1016" s="281"/>
      <c r="BL1016" s="281"/>
      <c r="BM1016" s="281"/>
      <c r="BN1016" s="283"/>
      <c r="BO1016" s="283"/>
      <c r="BP1016" s="283"/>
      <c r="BQ1016" s="283"/>
      <c r="BR1016" s="283"/>
      <c r="BS1016" s="283"/>
      <c r="BT1016" s="283"/>
      <c r="BU1016" s="281"/>
      <c r="BV1016" s="282"/>
      <c r="BW1016" s="282"/>
      <c r="BX1016" s="283"/>
      <c r="BY1016" s="282"/>
      <c r="BZ1016" s="282"/>
      <c r="CA1016" s="282"/>
      <c r="CB1016" s="282"/>
      <c r="CC1016" s="282"/>
    </row>
    <row r="1017">
      <c r="A1017" s="283"/>
      <c r="B1017" s="335"/>
      <c r="C1017" s="283"/>
      <c r="D1017" s="283"/>
      <c r="E1017" s="283"/>
      <c r="F1017" s="336"/>
      <c r="G1017" s="337"/>
      <c r="H1017" s="283"/>
      <c r="I1017" s="338"/>
      <c r="J1017" s="339"/>
      <c r="K1017" s="283"/>
      <c r="L1017" s="283"/>
      <c r="M1017" s="333"/>
      <c r="N1017" s="283"/>
      <c r="O1017" s="163"/>
      <c r="P1017" s="163"/>
      <c r="Q1017" s="163"/>
      <c r="R1017" s="163"/>
      <c r="S1017" s="163"/>
      <c r="T1017" s="163"/>
      <c r="U1017" s="163"/>
      <c r="V1017" s="163"/>
      <c r="W1017" s="163"/>
      <c r="X1017" s="163"/>
      <c r="Y1017" s="330"/>
      <c r="Z1017" s="163"/>
      <c r="AA1017" s="163"/>
      <c r="AB1017" s="163"/>
      <c r="AC1017" s="163"/>
      <c r="AD1017" s="163"/>
      <c r="AE1017" s="163"/>
      <c r="AF1017" s="163"/>
      <c r="AG1017" s="333"/>
      <c r="AH1017" s="283"/>
      <c r="AI1017" s="315"/>
      <c r="AJ1017" s="282"/>
      <c r="AK1017" s="283"/>
      <c r="AL1017" s="283"/>
      <c r="AM1017" s="283"/>
      <c r="AN1017" s="283"/>
      <c r="AO1017" s="283"/>
      <c r="AP1017" s="283"/>
      <c r="AQ1017" s="283"/>
      <c r="AR1017" s="283"/>
      <c r="AS1017" s="283"/>
      <c r="AT1017" s="283"/>
      <c r="AU1017" s="283"/>
      <c r="AV1017" s="283"/>
      <c r="AW1017" s="283"/>
      <c r="AX1017" s="340"/>
      <c r="AY1017" s="283"/>
      <c r="AZ1017" s="283"/>
      <c r="BA1017" s="283"/>
      <c r="BB1017" s="283"/>
      <c r="BC1017" s="283"/>
      <c r="BD1017" s="283"/>
      <c r="BE1017" s="283"/>
      <c r="BF1017" s="283"/>
      <c r="BG1017" s="283"/>
      <c r="BH1017" s="283"/>
      <c r="BI1017" s="283"/>
      <c r="BJ1017" s="283"/>
      <c r="BK1017" s="281"/>
      <c r="BL1017" s="281"/>
      <c r="BM1017" s="281"/>
      <c r="BN1017" s="283"/>
      <c r="BO1017" s="283"/>
      <c r="BP1017" s="283"/>
      <c r="BQ1017" s="283"/>
      <c r="BR1017" s="283"/>
      <c r="BS1017" s="283"/>
      <c r="BT1017" s="283"/>
      <c r="BU1017" s="281"/>
      <c r="BV1017" s="282"/>
      <c r="BW1017" s="282"/>
      <c r="BX1017" s="283"/>
      <c r="BY1017" s="282"/>
      <c r="BZ1017" s="282"/>
      <c r="CA1017" s="282"/>
      <c r="CB1017" s="282"/>
      <c r="CC1017" s="282"/>
    </row>
    <row r="1018">
      <c r="A1018" s="283"/>
      <c r="B1018" s="335"/>
      <c r="C1018" s="283"/>
      <c r="D1018" s="283"/>
      <c r="E1018" s="283"/>
      <c r="F1018" s="336"/>
      <c r="G1018" s="337"/>
      <c r="H1018" s="283"/>
      <c r="I1018" s="338"/>
      <c r="J1018" s="339"/>
      <c r="K1018" s="283"/>
      <c r="L1018" s="283"/>
      <c r="M1018" s="333"/>
      <c r="N1018" s="283"/>
      <c r="O1018" s="163"/>
      <c r="P1018" s="163"/>
      <c r="Q1018" s="163"/>
      <c r="R1018" s="163"/>
      <c r="S1018" s="163"/>
      <c r="T1018" s="163"/>
      <c r="U1018" s="163"/>
      <c r="V1018" s="163"/>
      <c r="W1018" s="163"/>
      <c r="X1018" s="163"/>
      <c r="Y1018" s="330"/>
      <c r="Z1018" s="163"/>
      <c r="AA1018" s="163"/>
      <c r="AB1018" s="163"/>
      <c r="AC1018" s="163"/>
      <c r="AD1018" s="163"/>
      <c r="AE1018" s="163"/>
      <c r="AF1018" s="163"/>
      <c r="AG1018" s="333"/>
      <c r="AH1018" s="283"/>
      <c r="AI1018" s="315"/>
      <c r="AJ1018" s="282"/>
      <c r="AK1018" s="283"/>
      <c r="AL1018" s="283"/>
      <c r="AM1018" s="283"/>
      <c r="AN1018" s="283"/>
      <c r="AO1018" s="283"/>
      <c r="AP1018" s="283"/>
      <c r="AQ1018" s="283"/>
      <c r="AR1018" s="283"/>
      <c r="AS1018" s="283"/>
      <c r="AT1018" s="283"/>
      <c r="AU1018" s="283"/>
      <c r="AV1018" s="283"/>
      <c r="AW1018" s="283"/>
      <c r="AX1018" s="340"/>
      <c r="AY1018" s="283"/>
      <c r="AZ1018" s="283"/>
      <c r="BA1018" s="283"/>
      <c r="BB1018" s="283"/>
      <c r="BC1018" s="283"/>
      <c r="BD1018" s="283"/>
      <c r="BE1018" s="283"/>
      <c r="BF1018" s="283"/>
      <c r="BG1018" s="283"/>
      <c r="BH1018" s="283"/>
      <c r="BI1018" s="283"/>
      <c r="BJ1018" s="283"/>
      <c r="BK1018" s="281"/>
      <c r="BL1018" s="281"/>
      <c r="BM1018" s="281"/>
      <c r="BN1018" s="283"/>
      <c r="BO1018" s="283"/>
      <c r="BP1018" s="283"/>
      <c r="BQ1018" s="283"/>
      <c r="BR1018" s="283"/>
      <c r="BS1018" s="283"/>
      <c r="BT1018" s="283"/>
      <c r="BU1018" s="281"/>
      <c r="BV1018" s="282"/>
      <c r="BW1018" s="282"/>
      <c r="BX1018" s="283"/>
      <c r="BY1018" s="282"/>
      <c r="BZ1018" s="282"/>
      <c r="CA1018" s="282"/>
      <c r="CB1018" s="282"/>
      <c r="CC1018" s="282"/>
    </row>
    <row r="1019">
      <c r="A1019" s="283"/>
      <c r="B1019" s="335"/>
      <c r="C1019" s="283"/>
      <c r="D1019" s="283"/>
      <c r="E1019" s="283"/>
      <c r="F1019" s="336"/>
      <c r="G1019" s="337"/>
      <c r="H1019" s="283"/>
      <c r="I1019" s="338"/>
      <c r="J1019" s="339"/>
      <c r="K1019" s="283"/>
      <c r="L1019" s="283"/>
      <c r="M1019" s="333"/>
      <c r="N1019" s="283"/>
      <c r="O1019" s="163"/>
      <c r="P1019" s="163"/>
      <c r="Q1019" s="163"/>
      <c r="R1019" s="163"/>
      <c r="S1019" s="163"/>
      <c r="T1019" s="163"/>
      <c r="U1019" s="163"/>
      <c r="V1019" s="163"/>
      <c r="W1019" s="163"/>
      <c r="X1019" s="163"/>
      <c r="Y1019" s="330"/>
      <c r="Z1019" s="163"/>
      <c r="AA1019" s="163"/>
      <c r="AB1019" s="163"/>
      <c r="AC1019" s="163"/>
      <c r="AD1019" s="163"/>
      <c r="AE1019" s="163"/>
      <c r="AF1019" s="163"/>
      <c r="AG1019" s="333"/>
      <c r="AH1019" s="283"/>
      <c r="AI1019" s="315"/>
      <c r="AJ1019" s="282"/>
      <c r="AK1019" s="283"/>
      <c r="AL1019" s="283"/>
      <c r="AM1019" s="283"/>
      <c r="AN1019" s="283"/>
      <c r="AO1019" s="283"/>
      <c r="AP1019" s="283"/>
      <c r="AQ1019" s="283"/>
      <c r="AR1019" s="283"/>
      <c r="AS1019" s="283"/>
      <c r="AT1019" s="283"/>
      <c r="AU1019" s="283"/>
      <c r="AV1019" s="283"/>
      <c r="AW1019" s="283"/>
      <c r="AX1019" s="340"/>
      <c r="AY1019" s="283"/>
      <c r="AZ1019" s="283"/>
      <c r="BA1019" s="283"/>
      <c r="BB1019" s="283"/>
      <c r="BC1019" s="283"/>
      <c r="BD1019" s="283"/>
      <c r="BE1019" s="283"/>
      <c r="BF1019" s="283"/>
      <c r="BG1019" s="283"/>
      <c r="BH1019" s="283"/>
      <c r="BI1019" s="283"/>
      <c r="BJ1019" s="283"/>
      <c r="BK1019" s="281"/>
      <c r="BL1019" s="281"/>
      <c r="BM1019" s="281"/>
      <c r="BN1019" s="283"/>
      <c r="BO1019" s="283"/>
      <c r="BP1019" s="283"/>
      <c r="BQ1019" s="283"/>
      <c r="BR1019" s="283"/>
      <c r="BS1019" s="283"/>
      <c r="BT1019" s="283"/>
      <c r="BU1019" s="281"/>
      <c r="BV1019" s="282"/>
      <c r="BW1019" s="282"/>
      <c r="BX1019" s="283"/>
      <c r="BY1019" s="282"/>
      <c r="BZ1019" s="282"/>
      <c r="CA1019" s="282"/>
      <c r="CB1019" s="282"/>
      <c r="CC1019" s="282"/>
    </row>
    <row r="1020">
      <c r="A1020" s="283"/>
      <c r="B1020" s="335"/>
      <c r="C1020" s="283"/>
      <c r="D1020" s="283"/>
      <c r="E1020" s="283"/>
      <c r="F1020" s="336"/>
      <c r="G1020" s="337"/>
      <c r="H1020" s="283"/>
      <c r="I1020" s="338"/>
      <c r="J1020" s="339"/>
      <c r="K1020" s="283"/>
      <c r="L1020" s="283"/>
      <c r="M1020" s="333"/>
      <c r="N1020" s="283"/>
      <c r="O1020" s="163"/>
      <c r="P1020" s="163"/>
      <c r="Q1020" s="163"/>
      <c r="R1020" s="163"/>
      <c r="S1020" s="163"/>
      <c r="T1020" s="163"/>
      <c r="U1020" s="163"/>
      <c r="V1020" s="163"/>
      <c r="W1020" s="163"/>
      <c r="X1020" s="163"/>
      <c r="Y1020" s="330"/>
      <c r="Z1020" s="163"/>
      <c r="AA1020" s="163"/>
      <c r="AB1020" s="163"/>
      <c r="AC1020" s="163"/>
      <c r="AD1020" s="163"/>
      <c r="AE1020" s="163"/>
      <c r="AF1020" s="163"/>
      <c r="AG1020" s="333"/>
      <c r="AH1020" s="283"/>
      <c r="AI1020" s="315"/>
      <c r="AJ1020" s="282"/>
      <c r="AK1020" s="283"/>
      <c r="AL1020" s="283"/>
      <c r="AM1020" s="283"/>
      <c r="AN1020" s="283"/>
      <c r="AO1020" s="283"/>
      <c r="AP1020" s="283"/>
      <c r="AQ1020" s="283"/>
      <c r="AR1020" s="283"/>
      <c r="AS1020" s="283"/>
      <c r="AT1020" s="283"/>
      <c r="AU1020" s="283"/>
      <c r="AV1020" s="283"/>
      <c r="AW1020" s="283"/>
      <c r="AX1020" s="340"/>
      <c r="AY1020" s="283"/>
      <c r="AZ1020" s="283"/>
      <c r="BA1020" s="283"/>
      <c r="BB1020" s="283"/>
      <c r="BC1020" s="283"/>
      <c r="BD1020" s="283"/>
      <c r="BE1020" s="283"/>
      <c r="BF1020" s="283"/>
      <c r="BG1020" s="283"/>
      <c r="BH1020" s="283"/>
      <c r="BI1020" s="283"/>
      <c r="BJ1020" s="283"/>
      <c r="BK1020" s="281"/>
      <c r="BL1020" s="281"/>
      <c r="BM1020" s="281"/>
      <c r="BN1020" s="283"/>
      <c r="BO1020" s="283"/>
      <c r="BP1020" s="283"/>
      <c r="BQ1020" s="283"/>
      <c r="BR1020" s="283"/>
      <c r="BS1020" s="283"/>
      <c r="BT1020" s="283"/>
      <c r="BU1020" s="281"/>
      <c r="BV1020" s="282"/>
      <c r="BW1020" s="282"/>
      <c r="BX1020" s="283"/>
      <c r="BY1020" s="282"/>
      <c r="BZ1020" s="282"/>
      <c r="CA1020" s="282"/>
      <c r="CB1020" s="282"/>
      <c r="CC1020" s="282"/>
    </row>
    <row r="1021">
      <c r="A1021" s="283"/>
      <c r="B1021" s="335"/>
      <c r="C1021" s="283"/>
      <c r="D1021" s="283"/>
      <c r="E1021" s="283"/>
      <c r="F1021" s="336"/>
      <c r="G1021" s="337"/>
      <c r="H1021" s="283"/>
      <c r="I1021" s="338"/>
      <c r="J1021" s="339"/>
      <c r="K1021" s="283"/>
      <c r="L1021" s="283"/>
      <c r="M1021" s="333"/>
      <c r="N1021" s="283"/>
      <c r="O1021" s="163"/>
      <c r="P1021" s="163"/>
      <c r="Q1021" s="163"/>
      <c r="R1021" s="163"/>
      <c r="S1021" s="163"/>
      <c r="T1021" s="163"/>
      <c r="U1021" s="163"/>
      <c r="V1021" s="163"/>
      <c r="W1021" s="163"/>
      <c r="X1021" s="163"/>
      <c r="Y1021" s="330"/>
      <c r="Z1021" s="163"/>
      <c r="AA1021" s="163"/>
      <c r="AB1021" s="163"/>
      <c r="AC1021" s="163"/>
      <c r="AD1021" s="163"/>
      <c r="AE1021" s="163"/>
      <c r="AF1021" s="163"/>
      <c r="AG1021" s="333"/>
      <c r="AH1021" s="283"/>
      <c r="AI1021" s="315"/>
      <c r="AJ1021" s="282"/>
      <c r="AK1021" s="283"/>
      <c r="AL1021" s="283"/>
      <c r="AM1021" s="283"/>
      <c r="AN1021" s="283"/>
      <c r="AO1021" s="283"/>
      <c r="AP1021" s="283"/>
      <c r="AQ1021" s="283"/>
      <c r="AR1021" s="283"/>
      <c r="AS1021" s="283"/>
      <c r="AT1021" s="283"/>
      <c r="AU1021" s="283"/>
      <c r="AV1021" s="283"/>
      <c r="AW1021" s="283"/>
      <c r="AX1021" s="340"/>
      <c r="AY1021" s="283"/>
      <c r="AZ1021" s="283"/>
      <c r="BA1021" s="283"/>
      <c r="BB1021" s="283"/>
      <c r="BC1021" s="283"/>
      <c r="BD1021" s="283"/>
      <c r="BE1021" s="283"/>
      <c r="BF1021" s="283"/>
      <c r="BG1021" s="283"/>
      <c r="BH1021" s="283"/>
      <c r="BI1021" s="283"/>
      <c r="BJ1021" s="283"/>
      <c r="BK1021" s="281"/>
      <c r="BL1021" s="281"/>
      <c r="BM1021" s="281"/>
      <c r="BN1021" s="283"/>
      <c r="BO1021" s="283"/>
      <c r="BP1021" s="283"/>
      <c r="BQ1021" s="283"/>
      <c r="BR1021" s="283"/>
      <c r="BS1021" s="283"/>
      <c r="BT1021" s="283"/>
      <c r="BU1021" s="281"/>
      <c r="BV1021" s="282"/>
      <c r="BW1021" s="282"/>
      <c r="BX1021" s="283"/>
      <c r="BY1021" s="282"/>
      <c r="BZ1021" s="282"/>
      <c r="CA1021" s="282"/>
      <c r="CB1021" s="282"/>
      <c r="CC1021" s="282"/>
    </row>
    <row r="1022">
      <c r="A1022" s="283"/>
      <c r="B1022" s="335"/>
      <c r="C1022" s="283"/>
      <c r="D1022" s="283"/>
      <c r="E1022" s="283"/>
      <c r="F1022" s="336"/>
      <c r="G1022" s="337"/>
      <c r="H1022" s="283"/>
      <c r="I1022" s="338"/>
      <c r="J1022" s="339"/>
      <c r="K1022" s="283"/>
      <c r="L1022" s="283"/>
      <c r="M1022" s="333"/>
      <c r="N1022" s="283"/>
      <c r="O1022" s="163"/>
      <c r="P1022" s="163"/>
      <c r="Q1022" s="163"/>
      <c r="R1022" s="163"/>
      <c r="S1022" s="163"/>
      <c r="T1022" s="163"/>
      <c r="U1022" s="163"/>
      <c r="V1022" s="163"/>
      <c r="W1022" s="163"/>
      <c r="X1022" s="163"/>
      <c r="Y1022" s="330"/>
      <c r="Z1022" s="163"/>
      <c r="AA1022" s="163"/>
      <c r="AB1022" s="163"/>
      <c r="AC1022" s="163"/>
      <c r="AD1022" s="163"/>
      <c r="AE1022" s="163"/>
      <c r="AF1022" s="163"/>
      <c r="AG1022" s="333"/>
      <c r="AH1022" s="283"/>
      <c r="AI1022" s="315"/>
      <c r="AJ1022" s="282"/>
      <c r="AK1022" s="283"/>
      <c r="AL1022" s="283"/>
      <c r="AM1022" s="283"/>
      <c r="AN1022" s="283"/>
      <c r="AO1022" s="283"/>
      <c r="AP1022" s="283"/>
      <c r="AQ1022" s="283"/>
      <c r="AR1022" s="283"/>
      <c r="AS1022" s="283"/>
      <c r="AT1022" s="283"/>
      <c r="AU1022" s="283"/>
      <c r="AV1022" s="283"/>
      <c r="AW1022" s="283"/>
      <c r="AX1022" s="340"/>
      <c r="AY1022" s="283"/>
      <c r="AZ1022" s="283"/>
      <c r="BA1022" s="283"/>
      <c r="BB1022" s="283"/>
      <c r="BC1022" s="283"/>
      <c r="BD1022" s="283"/>
      <c r="BE1022" s="283"/>
      <c r="BF1022" s="283"/>
      <c r="BG1022" s="283"/>
      <c r="BH1022" s="283"/>
      <c r="BI1022" s="283"/>
      <c r="BJ1022" s="283"/>
      <c r="BK1022" s="281"/>
      <c r="BL1022" s="281"/>
      <c r="BM1022" s="281"/>
      <c r="BN1022" s="283"/>
      <c r="BO1022" s="283"/>
      <c r="BP1022" s="283"/>
      <c r="BQ1022" s="283"/>
      <c r="BR1022" s="283"/>
      <c r="BS1022" s="283"/>
      <c r="BT1022" s="283"/>
      <c r="BU1022" s="281"/>
      <c r="BV1022" s="282"/>
      <c r="BW1022" s="282"/>
      <c r="BX1022" s="283"/>
      <c r="BY1022" s="282"/>
      <c r="BZ1022" s="282"/>
      <c r="CA1022" s="282"/>
      <c r="CB1022" s="282"/>
      <c r="CC1022" s="282"/>
    </row>
    <row r="1023">
      <c r="A1023" s="283"/>
      <c r="B1023" s="335"/>
      <c r="C1023" s="283"/>
      <c r="D1023" s="283"/>
      <c r="E1023" s="283"/>
      <c r="F1023" s="336"/>
      <c r="G1023" s="337"/>
      <c r="H1023" s="283"/>
      <c r="I1023" s="338"/>
      <c r="J1023" s="339"/>
      <c r="K1023" s="283"/>
      <c r="L1023" s="283"/>
      <c r="M1023" s="333"/>
      <c r="N1023" s="283"/>
      <c r="O1023" s="163"/>
      <c r="P1023" s="163"/>
      <c r="Q1023" s="163"/>
      <c r="R1023" s="163"/>
      <c r="S1023" s="163"/>
      <c r="T1023" s="163"/>
      <c r="U1023" s="163"/>
      <c r="V1023" s="163"/>
      <c r="W1023" s="163"/>
      <c r="X1023" s="163"/>
      <c r="Y1023" s="330"/>
      <c r="Z1023" s="163"/>
      <c r="AA1023" s="163"/>
      <c r="AB1023" s="163"/>
      <c r="AC1023" s="163"/>
      <c r="AD1023" s="163"/>
      <c r="AE1023" s="163"/>
      <c r="AF1023" s="163"/>
      <c r="AG1023" s="333"/>
      <c r="AH1023" s="283"/>
      <c r="AI1023" s="315"/>
      <c r="AJ1023" s="282"/>
      <c r="AK1023" s="283"/>
      <c r="AL1023" s="283"/>
      <c r="AM1023" s="283"/>
      <c r="AN1023" s="283"/>
      <c r="AO1023" s="283"/>
      <c r="AP1023" s="283"/>
      <c r="AQ1023" s="283"/>
      <c r="AR1023" s="283"/>
      <c r="AS1023" s="283"/>
      <c r="AT1023" s="283"/>
      <c r="AU1023" s="283"/>
      <c r="AV1023" s="283"/>
      <c r="AW1023" s="283"/>
      <c r="AX1023" s="340"/>
      <c r="AY1023" s="283"/>
      <c r="AZ1023" s="283"/>
      <c r="BA1023" s="283"/>
      <c r="BB1023" s="283"/>
      <c r="BC1023" s="283"/>
      <c r="BD1023" s="283"/>
      <c r="BE1023" s="283"/>
      <c r="BF1023" s="283"/>
      <c r="BG1023" s="283"/>
      <c r="BH1023" s="283"/>
      <c r="BI1023" s="283"/>
      <c r="BJ1023" s="283"/>
      <c r="BK1023" s="281"/>
      <c r="BL1023" s="281"/>
      <c r="BM1023" s="281"/>
      <c r="BN1023" s="283"/>
      <c r="BO1023" s="283"/>
      <c r="BP1023" s="283"/>
      <c r="BQ1023" s="283"/>
      <c r="BR1023" s="283"/>
      <c r="BS1023" s="283"/>
      <c r="BT1023" s="283"/>
      <c r="BU1023" s="281"/>
      <c r="BV1023" s="282"/>
      <c r="BW1023" s="282"/>
      <c r="BX1023" s="283"/>
      <c r="BY1023" s="282"/>
      <c r="BZ1023" s="282"/>
      <c r="CA1023" s="282"/>
      <c r="CB1023" s="282"/>
      <c r="CC1023" s="282"/>
    </row>
    <row r="1024">
      <c r="A1024" s="283"/>
      <c r="B1024" s="335"/>
      <c r="C1024" s="283"/>
      <c r="D1024" s="283"/>
      <c r="E1024" s="283"/>
      <c r="F1024" s="336"/>
      <c r="G1024" s="337"/>
      <c r="H1024" s="283"/>
      <c r="I1024" s="338"/>
      <c r="J1024" s="339"/>
      <c r="K1024" s="283"/>
      <c r="L1024" s="283"/>
      <c r="M1024" s="333"/>
      <c r="N1024" s="283"/>
      <c r="O1024" s="163"/>
      <c r="P1024" s="163"/>
      <c r="Q1024" s="163"/>
      <c r="R1024" s="163"/>
      <c r="S1024" s="163"/>
      <c r="T1024" s="163"/>
      <c r="U1024" s="163"/>
      <c r="V1024" s="163"/>
      <c r="W1024" s="163"/>
      <c r="X1024" s="163"/>
      <c r="Y1024" s="330"/>
      <c r="Z1024" s="163"/>
      <c r="AA1024" s="163"/>
      <c r="AB1024" s="163"/>
      <c r="AC1024" s="163"/>
      <c r="AD1024" s="163"/>
      <c r="AE1024" s="163"/>
      <c r="AF1024" s="163"/>
      <c r="AG1024" s="333"/>
      <c r="AH1024" s="283"/>
      <c r="AI1024" s="315"/>
      <c r="AJ1024" s="282"/>
      <c r="AK1024" s="283"/>
      <c r="AL1024" s="283"/>
      <c r="AM1024" s="283"/>
      <c r="AN1024" s="283"/>
      <c r="AO1024" s="283"/>
      <c r="AP1024" s="283"/>
      <c r="AQ1024" s="283"/>
      <c r="AR1024" s="283"/>
      <c r="AS1024" s="283"/>
      <c r="AT1024" s="283"/>
      <c r="AU1024" s="283"/>
      <c r="AV1024" s="283"/>
      <c r="AW1024" s="283"/>
      <c r="AX1024" s="340"/>
      <c r="AY1024" s="283"/>
      <c r="AZ1024" s="283"/>
      <c r="BA1024" s="283"/>
      <c r="BB1024" s="283"/>
      <c r="BC1024" s="283"/>
      <c r="BD1024" s="283"/>
      <c r="BE1024" s="283"/>
      <c r="BF1024" s="283"/>
      <c r="BG1024" s="283"/>
      <c r="BH1024" s="283"/>
      <c r="BI1024" s="283"/>
      <c r="BJ1024" s="283"/>
      <c r="BK1024" s="281"/>
      <c r="BL1024" s="281"/>
      <c r="BM1024" s="281"/>
      <c r="BN1024" s="283"/>
      <c r="BO1024" s="283"/>
      <c r="BP1024" s="283"/>
      <c r="BQ1024" s="283"/>
      <c r="BR1024" s="283"/>
      <c r="BS1024" s="283"/>
      <c r="BT1024" s="283"/>
      <c r="BU1024" s="281"/>
      <c r="BV1024" s="282"/>
      <c r="BW1024" s="282"/>
      <c r="BX1024" s="283"/>
      <c r="BY1024" s="282"/>
      <c r="BZ1024" s="282"/>
      <c r="CA1024" s="282"/>
      <c r="CB1024" s="282"/>
      <c r="CC1024" s="282"/>
    </row>
    <row r="1025">
      <c r="A1025" s="283"/>
      <c r="B1025" s="335"/>
      <c r="C1025" s="283"/>
      <c r="D1025" s="283"/>
      <c r="E1025" s="283"/>
      <c r="F1025" s="336"/>
      <c r="G1025" s="337"/>
      <c r="H1025" s="283"/>
      <c r="I1025" s="338"/>
      <c r="J1025" s="339"/>
      <c r="K1025" s="283"/>
      <c r="L1025" s="283"/>
      <c r="M1025" s="333"/>
      <c r="N1025" s="283"/>
      <c r="O1025" s="163"/>
      <c r="P1025" s="163"/>
      <c r="Q1025" s="163"/>
      <c r="R1025" s="163"/>
      <c r="S1025" s="163"/>
      <c r="T1025" s="163"/>
      <c r="U1025" s="163"/>
      <c r="V1025" s="163"/>
      <c r="W1025" s="163"/>
      <c r="X1025" s="163"/>
      <c r="Y1025" s="330"/>
      <c r="Z1025" s="163"/>
      <c r="AA1025" s="163"/>
      <c r="AB1025" s="163"/>
      <c r="AC1025" s="163"/>
      <c r="AD1025" s="163"/>
      <c r="AE1025" s="163"/>
      <c r="AF1025" s="163"/>
      <c r="AG1025" s="333"/>
      <c r="AH1025" s="283"/>
      <c r="AI1025" s="315"/>
      <c r="AJ1025" s="282"/>
      <c r="AK1025" s="283"/>
      <c r="AL1025" s="283"/>
      <c r="AM1025" s="283"/>
      <c r="AN1025" s="283"/>
      <c r="AO1025" s="283"/>
      <c r="AP1025" s="283"/>
      <c r="AQ1025" s="283"/>
      <c r="AR1025" s="283"/>
      <c r="AS1025" s="283"/>
      <c r="AT1025" s="283"/>
      <c r="AU1025" s="283"/>
      <c r="AV1025" s="283"/>
      <c r="AW1025" s="283"/>
      <c r="AX1025" s="340"/>
      <c r="AY1025" s="283"/>
      <c r="AZ1025" s="283"/>
      <c r="BA1025" s="283"/>
      <c r="BB1025" s="283"/>
      <c r="BC1025" s="283"/>
      <c r="BD1025" s="283"/>
      <c r="BE1025" s="283"/>
      <c r="BF1025" s="283"/>
      <c r="BG1025" s="283"/>
      <c r="BH1025" s="283"/>
      <c r="BI1025" s="283"/>
      <c r="BJ1025" s="283"/>
      <c r="BK1025" s="281"/>
      <c r="BL1025" s="281"/>
      <c r="BM1025" s="281"/>
      <c r="BN1025" s="283"/>
      <c r="BO1025" s="283"/>
      <c r="BP1025" s="283"/>
      <c r="BQ1025" s="283"/>
      <c r="BR1025" s="283"/>
      <c r="BS1025" s="283"/>
      <c r="BT1025" s="283"/>
      <c r="BU1025" s="281"/>
      <c r="BV1025" s="282"/>
      <c r="BW1025" s="282"/>
      <c r="BX1025" s="283"/>
      <c r="BY1025" s="282"/>
      <c r="BZ1025" s="282"/>
      <c r="CA1025" s="282"/>
      <c r="CB1025" s="282"/>
      <c r="CC1025" s="282"/>
    </row>
    <row r="1026">
      <c r="A1026" s="283"/>
      <c r="B1026" s="335"/>
      <c r="C1026" s="283"/>
      <c r="D1026" s="283"/>
      <c r="E1026" s="283"/>
      <c r="F1026" s="336"/>
      <c r="G1026" s="337"/>
      <c r="H1026" s="283"/>
      <c r="I1026" s="338"/>
      <c r="J1026" s="339"/>
      <c r="K1026" s="283"/>
      <c r="L1026" s="283"/>
      <c r="M1026" s="333"/>
      <c r="N1026" s="283"/>
      <c r="O1026" s="163"/>
      <c r="P1026" s="163"/>
      <c r="Q1026" s="163"/>
      <c r="R1026" s="163"/>
      <c r="S1026" s="163"/>
      <c r="T1026" s="163"/>
      <c r="U1026" s="163"/>
      <c r="V1026" s="163"/>
      <c r="W1026" s="163"/>
      <c r="X1026" s="163"/>
      <c r="Y1026" s="330"/>
      <c r="Z1026" s="163"/>
      <c r="AA1026" s="163"/>
      <c r="AB1026" s="163"/>
      <c r="AC1026" s="163"/>
      <c r="AD1026" s="163"/>
      <c r="AE1026" s="163"/>
      <c r="AF1026" s="163"/>
      <c r="AG1026" s="333"/>
      <c r="AH1026" s="283"/>
      <c r="AI1026" s="315"/>
      <c r="AJ1026" s="282"/>
      <c r="AK1026" s="283"/>
      <c r="AL1026" s="283"/>
      <c r="AM1026" s="283"/>
      <c r="AN1026" s="283"/>
      <c r="AO1026" s="283"/>
      <c r="AP1026" s="283"/>
      <c r="AQ1026" s="283"/>
      <c r="AR1026" s="283"/>
      <c r="AS1026" s="283"/>
      <c r="AT1026" s="283"/>
      <c r="AU1026" s="283"/>
      <c r="AV1026" s="283"/>
      <c r="AW1026" s="283"/>
      <c r="AX1026" s="340"/>
      <c r="AY1026" s="283"/>
      <c r="AZ1026" s="283"/>
      <c r="BA1026" s="283"/>
      <c r="BB1026" s="283"/>
      <c r="BC1026" s="283"/>
      <c r="BD1026" s="283"/>
      <c r="BE1026" s="283"/>
      <c r="BF1026" s="283"/>
      <c r="BG1026" s="283"/>
      <c r="BH1026" s="283"/>
      <c r="BI1026" s="283"/>
      <c r="BJ1026" s="283"/>
      <c r="BK1026" s="281"/>
      <c r="BL1026" s="281"/>
      <c r="BM1026" s="281"/>
      <c r="BN1026" s="283"/>
      <c r="BO1026" s="283"/>
      <c r="BP1026" s="283"/>
      <c r="BQ1026" s="283"/>
      <c r="BR1026" s="283"/>
      <c r="BS1026" s="283"/>
      <c r="BT1026" s="283"/>
      <c r="BU1026" s="281"/>
      <c r="BV1026" s="282"/>
      <c r="BW1026" s="282"/>
      <c r="BX1026" s="283"/>
      <c r="BY1026" s="282"/>
      <c r="BZ1026" s="282"/>
      <c r="CA1026" s="282"/>
      <c r="CB1026" s="282"/>
      <c r="CC1026" s="282"/>
    </row>
    <row r="1027">
      <c r="A1027" s="283"/>
      <c r="B1027" s="335"/>
      <c r="C1027" s="283"/>
      <c r="D1027" s="283"/>
      <c r="E1027" s="283"/>
      <c r="F1027" s="336"/>
      <c r="G1027" s="337"/>
      <c r="H1027" s="283"/>
      <c r="I1027" s="338"/>
      <c r="J1027" s="339"/>
      <c r="K1027" s="283"/>
      <c r="L1027" s="283"/>
      <c r="M1027" s="333"/>
      <c r="N1027" s="283"/>
      <c r="O1027" s="163"/>
      <c r="P1027" s="163"/>
      <c r="Q1027" s="163"/>
      <c r="R1027" s="163"/>
      <c r="S1027" s="163"/>
      <c r="T1027" s="163"/>
      <c r="U1027" s="163"/>
      <c r="V1027" s="163"/>
      <c r="W1027" s="163"/>
      <c r="X1027" s="163"/>
      <c r="Y1027" s="330"/>
      <c r="Z1027" s="163"/>
      <c r="AA1027" s="163"/>
      <c r="AB1027" s="163"/>
      <c r="AC1027" s="163"/>
      <c r="AD1027" s="163"/>
      <c r="AE1027" s="163"/>
      <c r="AF1027" s="163"/>
      <c r="AG1027" s="333"/>
      <c r="AH1027" s="283"/>
      <c r="AI1027" s="315"/>
      <c r="AJ1027" s="282"/>
      <c r="AK1027" s="283"/>
      <c r="AL1027" s="283"/>
      <c r="AM1027" s="283"/>
      <c r="AN1027" s="283"/>
      <c r="AO1027" s="283"/>
      <c r="AP1027" s="283"/>
      <c r="AQ1027" s="283"/>
      <c r="AR1027" s="283"/>
      <c r="AS1027" s="283"/>
      <c r="AT1027" s="283"/>
      <c r="AU1027" s="283"/>
      <c r="AV1027" s="283"/>
      <c r="AW1027" s="283"/>
      <c r="AX1027" s="340"/>
      <c r="AY1027" s="283"/>
      <c r="AZ1027" s="283"/>
      <c r="BA1027" s="283"/>
      <c r="BB1027" s="283"/>
      <c r="BC1027" s="283"/>
      <c r="BD1027" s="283"/>
      <c r="BE1027" s="283"/>
      <c r="BF1027" s="283"/>
      <c r="BG1027" s="283"/>
      <c r="BH1027" s="283"/>
      <c r="BI1027" s="283"/>
      <c r="BJ1027" s="283"/>
      <c r="BK1027" s="281"/>
      <c r="BL1027" s="281"/>
      <c r="BM1027" s="281"/>
      <c r="BN1027" s="283"/>
      <c r="BO1027" s="283"/>
      <c r="BP1027" s="283"/>
      <c r="BQ1027" s="283"/>
      <c r="BR1027" s="283"/>
      <c r="BS1027" s="283"/>
      <c r="BT1027" s="283"/>
      <c r="BU1027" s="281"/>
      <c r="BV1027" s="282"/>
      <c r="BW1027" s="282"/>
      <c r="BX1027" s="283"/>
      <c r="BY1027" s="282"/>
      <c r="BZ1027" s="282"/>
      <c r="CA1027" s="282"/>
      <c r="CB1027" s="282"/>
      <c r="CC1027" s="282"/>
    </row>
    <row r="1028">
      <c r="A1028" s="283"/>
      <c r="B1028" s="335"/>
      <c r="C1028" s="283"/>
      <c r="D1028" s="283"/>
      <c r="E1028" s="283"/>
      <c r="F1028" s="336"/>
      <c r="G1028" s="337"/>
      <c r="H1028" s="283"/>
      <c r="I1028" s="338"/>
      <c r="J1028" s="339"/>
      <c r="K1028" s="283"/>
      <c r="L1028" s="283"/>
      <c r="M1028" s="333"/>
      <c r="N1028" s="283"/>
      <c r="O1028" s="163"/>
      <c r="P1028" s="163"/>
      <c r="Q1028" s="163"/>
      <c r="R1028" s="163"/>
      <c r="S1028" s="163"/>
      <c r="T1028" s="163"/>
      <c r="U1028" s="163"/>
      <c r="V1028" s="163"/>
      <c r="W1028" s="163"/>
      <c r="X1028" s="163"/>
      <c r="Y1028" s="330"/>
      <c r="Z1028" s="163"/>
      <c r="AA1028" s="163"/>
      <c r="AB1028" s="163"/>
      <c r="AC1028" s="163"/>
      <c r="AD1028" s="163"/>
      <c r="AE1028" s="163"/>
      <c r="AF1028" s="163"/>
      <c r="AG1028" s="333"/>
      <c r="AH1028" s="283"/>
      <c r="AI1028" s="315"/>
      <c r="AJ1028" s="282"/>
      <c r="AK1028" s="283"/>
      <c r="AL1028" s="283"/>
      <c r="AM1028" s="283"/>
      <c r="AN1028" s="283"/>
      <c r="AO1028" s="283"/>
      <c r="AP1028" s="283"/>
      <c r="AQ1028" s="283"/>
      <c r="AR1028" s="283"/>
      <c r="AS1028" s="283"/>
      <c r="AT1028" s="283"/>
      <c r="AU1028" s="283"/>
      <c r="AV1028" s="283"/>
      <c r="AW1028" s="283"/>
      <c r="AX1028" s="340"/>
      <c r="AY1028" s="283"/>
      <c r="AZ1028" s="283"/>
      <c r="BA1028" s="283"/>
      <c r="BB1028" s="283"/>
      <c r="BC1028" s="283"/>
      <c r="BD1028" s="283"/>
      <c r="BE1028" s="283"/>
      <c r="BF1028" s="283"/>
      <c r="BG1028" s="283"/>
      <c r="BH1028" s="283"/>
      <c r="BI1028" s="283"/>
      <c r="BJ1028" s="283"/>
      <c r="BK1028" s="281"/>
      <c r="BL1028" s="281"/>
      <c r="BM1028" s="281"/>
      <c r="BN1028" s="283"/>
      <c r="BO1028" s="283"/>
      <c r="BP1028" s="283"/>
      <c r="BQ1028" s="283"/>
      <c r="BR1028" s="283"/>
      <c r="BS1028" s="283"/>
      <c r="BT1028" s="283"/>
      <c r="BU1028" s="281"/>
      <c r="BV1028" s="282"/>
      <c r="BW1028" s="282"/>
      <c r="BX1028" s="283"/>
      <c r="BY1028" s="282"/>
      <c r="BZ1028" s="282"/>
      <c r="CA1028" s="282"/>
      <c r="CB1028" s="282"/>
      <c r="CC1028" s="282"/>
    </row>
    <row r="1029">
      <c r="A1029" s="283"/>
      <c r="B1029" s="335"/>
      <c r="C1029" s="283"/>
      <c r="D1029" s="283"/>
      <c r="E1029" s="283"/>
      <c r="F1029" s="336"/>
      <c r="G1029" s="337"/>
      <c r="H1029" s="283"/>
      <c r="I1029" s="338"/>
      <c r="J1029" s="339"/>
      <c r="K1029" s="283"/>
      <c r="L1029" s="283"/>
      <c r="M1029" s="333"/>
      <c r="N1029" s="283"/>
      <c r="O1029" s="163"/>
      <c r="P1029" s="163"/>
      <c r="Q1029" s="163"/>
      <c r="R1029" s="163"/>
      <c r="S1029" s="163"/>
      <c r="T1029" s="163"/>
      <c r="U1029" s="163"/>
      <c r="V1029" s="163"/>
      <c r="W1029" s="163"/>
      <c r="X1029" s="163"/>
      <c r="Y1029" s="330"/>
      <c r="Z1029" s="163"/>
      <c r="AA1029" s="163"/>
      <c r="AB1029" s="163"/>
      <c r="AC1029" s="163"/>
      <c r="AD1029" s="163"/>
      <c r="AE1029" s="163"/>
      <c r="AF1029" s="163"/>
      <c r="AG1029" s="333"/>
      <c r="AH1029" s="283"/>
      <c r="AI1029" s="315"/>
      <c r="AJ1029" s="282"/>
      <c r="AK1029" s="283"/>
      <c r="AL1029" s="283"/>
      <c r="AM1029" s="283"/>
      <c r="AN1029" s="283"/>
      <c r="AO1029" s="283"/>
      <c r="AP1029" s="283"/>
      <c r="AQ1029" s="283"/>
      <c r="AR1029" s="283"/>
      <c r="AS1029" s="283"/>
      <c r="AT1029" s="283"/>
      <c r="AU1029" s="283"/>
      <c r="AV1029" s="283"/>
      <c r="AW1029" s="283"/>
      <c r="AX1029" s="340"/>
      <c r="AY1029" s="283"/>
      <c r="AZ1029" s="283"/>
      <c r="BA1029" s="283"/>
      <c r="BB1029" s="283"/>
      <c r="BC1029" s="283"/>
      <c r="BD1029" s="283"/>
      <c r="BE1029" s="283"/>
      <c r="BF1029" s="283"/>
      <c r="BG1029" s="283"/>
      <c r="BH1029" s="283"/>
      <c r="BI1029" s="283"/>
      <c r="BJ1029" s="283"/>
      <c r="BK1029" s="281"/>
      <c r="BL1029" s="281"/>
      <c r="BM1029" s="281"/>
      <c r="BN1029" s="283"/>
      <c r="BO1029" s="283"/>
      <c r="BP1029" s="283"/>
      <c r="BQ1029" s="283"/>
      <c r="BR1029" s="283"/>
      <c r="BS1029" s="283"/>
      <c r="BT1029" s="283"/>
      <c r="BU1029" s="281"/>
      <c r="BV1029" s="282"/>
      <c r="BW1029" s="282"/>
      <c r="BX1029" s="283"/>
      <c r="BY1029" s="282"/>
      <c r="BZ1029" s="282"/>
      <c r="CA1029" s="282"/>
      <c r="CB1029" s="282"/>
      <c r="CC1029" s="282"/>
    </row>
    <row r="1030">
      <c r="A1030" s="283"/>
      <c r="B1030" s="335"/>
      <c r="C1030" s="283"/>
      <c r="D1030" s="283"/>
      <c r="E1030" s="283"/>
      <c r="F1030" s="336"/>
      <c r="G1030" s="337"/>
      <c r="H1030" s="283"/>
      <c r="I1030" s="338"/>
      <c r="J1030" s="339"/>
      <c r="K1030" s="283"/>
      <c r="L1030" s="283"/>
      <c r="M1030" s="333"/>
      <c r="N1030" s="283"/>
      <c r="O1030" s="163"/>
      <c r="P1030" s="163"/>
      <c r="Q1030" s="163"/>
      <c r="R1030" s="163"/>
      <c r="S1030" s="163"/>
      <c r="T1030" s="163"/>
      <c r="U1030" s="163"/>
      <c r="V1030" s="163"/>
      <c r="W1030" s="163"/>
      <c r="X1030" s="163"/>
      <c r="Y1030" s="330"/>
      <c r="Z1030" s="163"/>
      <c r="AA1030" s="163"/>
      <c r="AB1030" s="163"/>
      <c r="AC1030" s="163"/>
      <c r="AD1030" s="163"/>
      <c r="AE1030" s="163"/>
      <c r="AF1030" s="163"/>
      <c r="AG1030" s="333"/>
      <c r="AH1030" s="283"/>
      <c r="AI1030" s="315"/>
      <c r="AJ1030" s="282"/>
      <c r="AK1030" s="283"/>
      <c r="AL1030" s="283"/>
      <c r="AM1030" s="283"/>
      <c r="AN1030" s="283"/>
      <c r="AO1030" s="283"/>
      <c r="AP1030" s="283"/>
      <c r="AQ1030" s="283"/>
      <c r="AR1030" s="283"/>
      <c r="AS1030" s="283"/>
      <c r="AT1030" s="283"/>
      <c r="AU1030" s="283"/>
      <c r="AV1030" s="283"/>
      <c r="AW1030" s="283"/>
      <c r="AX1030" s="340"/>
      <c r="AY1030" s="283"/>
      <c r="AZ1030" s="283"/>
      <c r="BA1030" s="283"/>
      <c r="BB1030" s="283"/>
      <c r="BC1030" s="283"/>
      <c r="BD1030" s="283"/>
      <c r="BE1030" s="283"/>
      <c r="BF1030" s="283"/>
      <c r="BG1030" s="283"/>
      <c r="BH1030" s="283"/>
      <c r="BI1030" s="283"/>
      <c r="BJ1030" s="283"/>
      <c r="BK1030" s="281"/>
      <c r="BL1030" s="281"/>
      <c r="BM1030" s="281"/>
      <c r="BN1030" s="283"/>
      <c r="BO1030" s="283"/>
      <c r="BP1030" s="283"/>
      <c r="BQ1030" s="283"/>
      <c r="BR1030" s="283"/>
      <c r="BS1030" s="283"/>
      <c r="BT1030" s="283"/>
      <c r="BU1030" s="281"/>
      <c r="BV1030" s="282"/>
      <c r="BW1030" s="282"/>
      <c r="BX1030" s="283"/>
      <c r="BY1030" s="282"/>
      <c r="BZ1030" s="282"/>
      <c r="CA1030" s="282"/>
      <c r="CB1030" s="282"/>
      <c r="CC1030" s="282"/>
    </row>
    <row r="1031">
      <c r="A1031" s="283"/>
      <c r="B1031" s="335"/>
      <c r="C1031" s="283"/>
      <c r="D1031" s="283"/>
      <c r="E1031" s="283"/>
      <c r="F1031" s="336"/>
      <c r="G1031" s="337"/>
      <c r="H1031" s="283"/>
      <c r="I1031" s="338"/>
      <c r="J1031" s="339"/>
      <c r="K1031" s="283"/>
      <c r="L1031" s="283"/>
      <c r="M1031" s="333"/>
      <c r="N1031" s="283"/>
      <c r="O1031" s="163"/>
      <c r="P1031" s="163"/>
      <c r="Q1031" s="163"/>
      <c r="R1031" s="163"/>
      <c r="S1031" s="163"/>
      <c r="T1031" s="163"/>
      <c r="U1031" s="163"/>
      <c r="V1031" s="163"/>
      <c r="W1031" s="163"/>
      <c r="X1031" s="163"/>
      <c r="Y1031" s="330"/>
      <c r="Z1031" s="163"/>
      <c r="AA1031" s="163"/>
      <c r="AB1031" s="163"/>
      <c r="AC1031" s="163"/>
      <c r="AD1031" s="163"/>
      <c r="AE1031" s="163"/>
      <c r="AF1031" s="163"/>
      <c r="AG1031" s="333"/>
      <c r="AH1031" s="283"/>
      <c r="AI1031" s="315"/>
      <c r="AJ1031" s="282"/>
      <c r="AK1031" s="283"/>
      <c r="AL1031" s="283"/>
      <c r="AM1031" s="283"/>
      <c r="AN1031" s="283"/>
      <c r="AO1031" s="283"/>
      <c r="AP1031" s="283"/>
      <c r="AQ1031" s="283"/>
      <c r="AR1031" s="283"/>
      <c r="AS1031" s="283"/>
      <c r="AT1031" s="283"/>
      <c r="AU1031" s="283"/>
      <c r="AV1031" s="283"/>
      <c r="AW1031" s="283"/>
      <c r="AX1031" s="340"/>
      <c r="AY1031" s="283"/>
      <c r="AZ1031" s="283"/>
      <c r="BA1031" s="283"/>
      <c r="BB1031" s="283"/>
      <c r="BC1031" s="283"/>
      <c r="BD1031" s="283"/>
      <c r="BE1031" s="283"/>
      <c r="BF1031" s="283"/>
      <c r="BG1031" s="283"/>
      <c r="BH1031" s="283"/>
      <c r="BI1031" s="283"/>
      <c r="BJ1031" s="283"/>
      <c r="BK1031" s="281"/>
      <c r="BL1031" s="281"/>
      <c r="BM1031" s="281"/>
      <c r="BN1031" s="283"/>
      <c r="BO1031" s="283"/>
      <c r="BP1031" s="283"/>
      <c r="BQ1031" s="283"/>
      <c r="BR1031" s="283"/>
      <c r="BS1031" s="283"/>
      <c r="BT1031" s="283"/>
      <c r="BU1031" s="281"/>
      <c r="BV1031" s="282"/>
      <c r="BW1031" s="282"/>
      <c r="BX1031" s="283"/>
      <c r="BY1031" s="282"/>
      <c r="BZ1031" s="282"/>
      <c r="CA1031" s="282"/>
      <c r="CB1031" s="282"/>
      <c r="CC1031" s="282"/>
    </row>
    <row r="1032">
      <c r="A1032" s="283"/>
      <c r="B1032" s="335"/>
      <c r="C1032" s="283"/>
      <c r="D1032" s="283"/>
      <c r="E1032" s="283"/>
      <c r="F1032" s="336"/>
      <c r="G1032" s="337"/>
      <c r="H1032" s="283"/>
      <c r="I1032" s="338"/>
      <c r="J1032" s="339"/>
      <c r="K1032" s="283"/>
      <c r="L1032" s="283"/>
      <c r="M1032" s="333"/>
      <c r="N1032" s="283"/>
      <c r="O1032" s="163"/>
      <c r="P1032" s="163"/>
      <c r="Q1032" s="163"/>
      <c r="R1032" s="163"/>
      <c r="S1032" s="163"/>
      <c r="T1032" s="163"/>
      <c r="U1032" s="163"/>
      <c r="V1032" s="163"/>
      <c r="W1032" s="163"/>
      <c r="X1032" s="163"/>
      <c r="Y1032" s="330"/>
      <c r="Z1032" s="163"/>
      <c r="AA1032" s="163"/>
      <c r="AB1032" s="163"/>
      <c r="AC1032" s="163"/>
      <c r="AD1032" s="163"/>
      <c r="AE1032" s="163"/>
      <c r="AF1032" s="163"/>
      <c r="AG1032" s="333"/>
      <c r="AH1032" s="283"/>
      <c r="AI1032" s="315"/>
      <c r="AJ1032" s="282"/>
      <c r="AK1032" s="283"/>
      <c r="AL1032" s="283"/>
      <c r="AM1032" s="283"/>
      <c r="AN1032" s="283"/>
      <c r="AO1032" s="283"/>
      <c r="AP1032" s="283"/>
      <c r="AQ1032" s="283"/>
      <c r="AR1032" s="283"/>
      <c r="AS1032" s="283"/>
      <c r="AT1032" s="283"/>
      <c r="AU1032" s="283"/>
      <c r="AV1032" s="283"/>
      <c r="AW1032" s="283"/>
      <c r="AX1032" s="340"/>
      <c r="AY1032" s="283"/>
      <c r="AZ1032" s="283"/>
      <c r="BA1032" s="283"/>
      <c r="BB1032" s="283"/>
      <c r="BC1032" s="283"/>
      <c r="BD1032" s="283"/>
      <c r="BE1032" s="283"/>
      <c r="BF1032" s="283"/>
      <c r="BG1032" s="283"/>
      <c r="BH1032" s="283"/>
      <c r="BI1032" s="283"/>
      <c r="BJ1032" s="283"/>
      <c r="BK1032" s="281"/>
      <c r="BL1032" s="281"/>
      <c r="BM1032" s="281"/>
      <c r="BN1032" s="283"/>
      <c r="BO1032" s="283"/>
      <c r="BP1032" s="283"/>
      <c r="BQ1032" s="283"/>
      <c r="BR1032" s="283"/>
      <c r="BS1032" s="283"/>
      <c r="BT1032" s="283"/>
      <c r="BU1032" s="281"/>
      <c r="BV1032" s="282"/>
      <c r="BW1032" s="282"/>
      <c r="BX1032" s="283"/>
      <c r="BY1032" s="282"/>
      <c r="BZ1032" s="282"/>
      <c r="CA1032" s="282"/>
      <c r="CB1032" s="282"/>
      <c r="CC1032" s="282"/>
    </row>
    <row r="1033">
      <c r="A1033" s="283"/>
      <c r="B1033" s="335"/>
      <c r="C1033" s="283"/>
      <c r="D1033" s="283"/>
      <c r="E1033" s="283"/>
      <c r="F1033" s="336"/>
      <c r="G1033" s="337"/>
      <c r="H1033" s="283"/>
      <c r="I1033" s="338"/>
      <c r="J1033" s="339"/>
      <c r="K1033" s="283"/>
      <c r="L1033" s="283"/>
      <c r="M1033" s="333"/>
      <c r="N1033" s="283"/>
      <c r="O1033" s="163"/>
      <c r="P1033" s="163"/>
      <c r="Q1033" s="163"/>
      <c r="R1033" s="163"/>
      <c r="S1033" s="163"/>
      <c r="T1033" s="163"/>
      <c r="U1033" s="163"/>
      <c r="V1033" s="163"/>
      <c r="W1033" s="163"/>
      <c r="X1033" s="163"/>
      <c r="Y1033" s="330"/>
      <c r="Z1033" s="163"/>
      <c r="AA1033" s="163"/>
      <c r="AB1033" s="163"/>
      <c r="AC1033" s="163"/>
      <c r="AD1033" s="163"/>
      <c r="AE1033" s="163"/>
      <c r="AF1033" s="163"/>
      <c r="AG1033" s="333"/>
      <c r="AH1033" s="283"/>
      <c r="AI1033" s="315"/>
      <c r="AJ1033" s="282"/>
      <c r="AK1033" s="283"/>
      <c r="AL1033" s="283"/>
      <c r="AM1033" s="283"/>
      <c r="AN1033" s="283"/>
      <c r="AO1033" s="283"/>
      <c r="AP1033" s="283"/>
      <c r="AQ1033" s="283"/>
      <c r="AR1033" s="283"/>
      <c r="AS1033" s="283"/>
      <c r="AT1033" s="283"/>
      <c r="AU1033" s="283"/>
      <c r="AV1033" s="283"/>
      <c r="AW1033" s="283"/>
      <c r="AX1033" s="340"/>
      <c r="AY1033" s="283"/>
      <c r="AZ1033" s="283"/>
      <c r="BA1033" s="283"/>
      <c r="BB1033" s="283"/>
      <c r="BC1033" s="283"/>
      <c r="BD1033" s="283"/>
      <c r="BE1033" s="283"/>
      <c r="BF1033" s="283"/>
      <c r="BG1033" s="283"/>
      <c r="BH1033" s="283"/>
      <c r="BI1033" s="283"/>
      <c r="BJ1033" s="283"/>
      <c r="BK1033" s="281"/>
      <c r="BL1033" s="281"/>
      <c r="BM1033" s="281"/>
      <c r="BN1033" s="283"/>
      <c r="BO1033" s="283"/>
      <c r="BP1033" s="283"/>
      <c r="BQ1033" s="283"/>
      <c r="BR1033" s="283"/>
      <c r="BS1033" s="283"/>
      <c r="BT1033" s="283"/>
      <c r="BU1033" s="281"/>
      <c r="BV1033" s="282"/>
      <c r="BW1033" s="282"/>
      <c r="BX1033" s="283"/>
      <c r="BY1033" s="282"/>
      <c r="BZ1033" s="282"/>
      <c r="CA1033" s="282"/>
      <c r="CB1033" s="282"/>
      <c r="CC1033" s="282"/>
    </row>
    <row r="1034">
      <c r="A1034" s="283"/>
      <c r="B1034" s="335"/>
      <c r="C1034" s="283"/>
      <c r="D1034" s="283"/>
      <c r="E1034" s="283"/>
      <c r="F1034" s="336"/>
      <c r="G1034" s="337"/>
      <c r="H1034" s="283"/>
      <c r="I1034" s="338"/>
      <c r="J1034" s="339"/>
      <c r="K1034" s="283"/>
      <c r="L1034" s="283"/>
      <c r="M1034" s="333"/>
      <c r="N1034" s="283"/>
      <c r="O1034" s="163"/>
      <c r="P1034" s="163"/>
      <c r="Q1034" s="163"/>
      <c r="R1034" s="163"/>
      <c r="S1034" s="163"/>
      <c r="T1034" s="163"/>
      <c r="U1034" s="163"/>
      <c r="V1034" s="163"/>
      <c r="W1034" s="163"/>
      <c r="X1034" s="163"/>
      <c r="Y1034" s="330"/>
      <c r="Z1034" s="163"/>
      <c r="AA1034" s="163"/>
      <c r="AB1034" s="163"/>
      <c r="AC1034" s="163"/>
      <c r="AD1034" s="163"/>
      <c r="AE1034" s="163"/>
      <c r="AF1034" s="163"/>
      <c r="AG1034" s="333"/>
      <c r="AH1034" s="283"/>
      <c r="AI1034" s="315"/>
      <c r="AJ1034" s="282"/>
      <c r="AK1034" s="283"/>
      <c r="AL1034" s="283"/>
      <c r="AM1034" s="283"/>
      <c r="AN1034" s="283"/>
      <c r="AO1034" s="283"/>
      <c r="AP1034" s="283"/>
      <c r="AQ1034" s="283"/>
      <c r="AR1034" s="283"/>
      <c r="AS1034" s="283"/>
      <c r="AT1034" s="283"/>
      <c r="AU1034" s="283"/>
      <c r="AV1034" s="283"/>
      <c r="AW1034" s="283"/>
      <c r="AX1034" s="340"/>
      <c r="AY1034" s="283"/>
      <c r="AZ1034" s="283"/>
      <c r="BA1034" s="283"/>
      <c r="BB1034" s="283"/>
      <c r="BC1034" s="283"/>
      <c r="BD1034" s="283"/>
      <c r="BE1034" s="283"/>
      <c r="BF1034" s="283"/>
      <c r="BG1034" s="283"/>
      <c r="BH1034" s="283"/>
      <c r="BI1034" s="283"/>
      <c r="BJ1034" s="283"/>
      <c r="BK1034" s="281"/>
      <c r="BL1034" s="281"/>
      <c r="BM1034" s="281"/>
      <c r="BN1034" s="283"/>
      <c r="BO1034" s="283"/>
      <c r="BP1034" s="283"/>
      <c r="BQ1034" s="283"/>
      <c r="BR1034" s="283"/>
      <c r="BS1034" s="283"/>
      <c r="BT1034" s="283"/>
      <c r="BU1034" s="281"/>
      <c r="BV1034" s="282"/>
      <c r="BW1034" s="282"/>
      <c r="BX1034" s="283"/>
      <c r="BY1034" s="282"/>
      <c r="BZ1034" s="282"/>
      <c r="CA1034" s="282"/>
      <c r="CB1034" s="282"/>
      <c r="CC1034" s="282"/>
    </row>
    <row r="1035">
      <c r="A1035" s="283"/>
      <c r="B1035" s="335"/>
      <c r="C1035" s="283"/>
      <c r="D1035" s="283"/>
      <c r="E1035" s="283"/>
      <c r="F1035" s="336"/>
      <c r="G1035" s="337"/>
      <c r="H1035" s="283"/>
      <c r="I1035" s="338"/>
      <c r="J1035" s="339"/>
      <c r="K1035" s="283"/>
      <c r="L1035" s="283"/>
      <c r="M1035" s="333"/>
      <c r="N1035" s="283"/>
      <c r="O1035" s="163"/>
      <c r="P1035" s="163"/>
      <c r="Q1035" s="163"/>
      <c r="R1035" s="163"/>
      <c r="S1035" s="163"/>
      <c r="T1035" s="163"/>
      <c r="U1035" s="163"/>
      <c r="V1035" s="163"/>
      <c r="W1035" s="163"/>
      <c r="X1035" s="163"/>
      <c r="Y1035" s="330"/>
      <c r="Z1035" s="163"/>
      <c r="AA1035" s="163"/>
      <c r="AB1035" s="163"/>
      <c r="AC1035" s="163"/>
      <c r="AD1035" s="163"/>
      <c r="AE1035" s="163"/>
      <c r="AF1035" s="163"/>
      <c r="AG1035" s="333"/>
      <c r="AH1035" s="283"/>
      <c r="AI1035" s="315"/>
      <c r="AJ1035" s="282"/>
      <c r="AK1035" s="283"/>
      <c r="AL1035" s="283"/>
      <c r="AM1035" s="283"/>
      <c r="AN1035" s="283"/>
      <c r="AO1035" s="283"/>
      <c r="AP1035" s="283"/>
      <c r="AQ1035" s="283"/>
      <c r="AR1035" s="283"/>
      <c r="AS1035" s="283"/>
      <c r="AT1035" s="283"/>
      <c r="AU1035" s="283"/>
      <c r="AV1035" s="283"/>
      <c r="AW1035" s="283"/>
      <c r="AX1035" s="340"/>
      <c r="AY1035" s="283"/>
      <c r="AZ1035" s="283"/>
      <c r="BA1035" s="283"/>
      <c r="BB1035" s="283"/>
      <c r="BC1035" s="283"/>
      <c r="BD1035" s="283"/>
      <c r="BE1035" s="283"/>
      <c r="BF1035" s="283"/>
      <c r="BG1035" s="283"/>
      <c r="BH1035" s="283"/>
      <c r="BI1035" s="283"/>
      <c r="BJ1035" s="283"/>
      <c r="BK1035" s="281"/>
      <c r="BL1035" s="281"/>
      <c r="BM1035" s="281"/>
      <c r="BN1035" s="283"/>
      <c r="BO1035" s="283"/>
      <c r="BP1035" s="283"/>
      <c r="BQ1035" s="283"/>
      <c r="BR1035" s="283"/>
      <c r="BS1035" s="283"/>
      <c r="BT1035" s="283"/>
      <c r="BU1035" s="281"/>
      <c r="BV1035" s="282"/>
      <c r="BW1035" s="282"/>
      <c r="BX1035" s="283"/>
      <c r="BY1035" s="282"/>
      <c r="BZ1035" s="282"/>
      <c r="CA1035" s="282"/>
      <c r="CB1035" s="282"/>
      <c r="CC1035" s="282"/>
    </row>
    <row r="1036">
      <c r="A1036" s="283"/>
      <c r="B1036" s="335"/>
      <c r="C1036" s="283"/>
      <c r="D1036" s="283"/>
      <c r="E1036" s="283"/>
      <c r="F1036" s="336"/>
      <c r="G1036" s="337"/>
      <c r="H1036" s="283"/>
      <c r="I1036" s="338"/>
      <c r="J1036" s="339"/>
      <c r="K1036" s="283"/>
      <c r="L1036" s="283"/>
      <c r="M1036" s="333"/>
      <c r="N1036" s="283"/>
      <c r="O1036" s="163"/>
      <c r="P1036" s="163"/>
      <c r="Q1036" s="163"/>
      <c r="R1036" s="163"/>
      <c r="S1036" s="163"/>
      <c r="T1036" s="163"/>
      <c r="U1036" s="163"/>
      <c r="V1036" s="163"/>
      <c r="W1036" s="163"/>
      <c r="X1036" s="163"/>
      <c r="Y1036" s="330"/>
      <c r="Z1036" s="163"/>
      <c r="AA1036" s="163"/>
      <c r="AB1036" s="163"/>
      <c r="AC1036" s="163"/>
      <c r="AD1036" s="163"/>
      <c r="AE1036" s="163"/>
      <c r="AF1036" s="163"/>
      <c r="AG1036" s="333"/>
      <c r="AH1036" s="283"/>
      <c r="AI1036" s="315"/>
      <c r="AJ1036" s="282"/>
      <c r="AK1036" s="283"/>
      <c r="AL1036" s="283"/>
      <c r="AM1036" s="283"/>
      <c r="AN1036" s="283"/>
      <c r="AO1036" s="283"/>
      <c r="AP1036" s="283"/>
      <c r="AQ1036" s="283"/>
      <c r="AR1036" s="283"/>
      <c r="AS1036" s="283"/>
      <c r="AT1036" s="283"/>
      <c r="AU1036" s="283"/>
      <c r="AV1036" s="283"/>
      <c r="AW1036" s="283"/>
      <c r="AX1036" s="340"/>
      <c r="AY1036" s="283"/>
      <c r="AZ1036" s="283"/>
      <c r="BA1036" s="283"/>
      <c r="BB1036" s="283"/>
      <c r="BC1036" s="283"/>
      <c r="BD1036" s="283"/>
      <c r="BE1036" s="283"/>
      <c r="BF1036" s="283"/>
      <c r="BG1036" s="283"/>
      <c r="BH1036" s="283"/>
      <c r="BI1036" s="283"/>
      <c r="BJ1036" s="283"/>
      <c r="BK1036" s="281"/>
      <c r="BL1036" s="281"/>
      <c r="BM1036" s="281"/>
      <c r="BN1036" s="283"/>
      <c r="BO1036" s="283"/>
      <c r="BP1036" s="283"/>
      <c r="BQ1036" s="283"/>
      <c r="BR1036" s="283"/>
      <c r="BS1036" s="283"/>
      <c r="BT1036" s="283"/>
      <c r="BU1036" s="281"/>
      <c r="BV1036" s="282"/>
      <c r="BW1036" s="282"/>
      <c r="BX1036" s="283"/>
      <c r="BY1036" s="282"/>
      <c r="BZ1036" s="282"/>
      <c r="CA1036" s="282"/>
      <c r="CB1036" s="282"/>
      <c r="CC1036" s="282"/>
    </row>
    <row r="1037">
      <c r="A1037" s="283"/>
      <c r="B1037" s="335"/>
      <c r="C1037" s="283"/>
      <c r="D1037" s="283"/>
      <c r="E1037" s="283"/>
      <c r="F1037" s="336"/>
      <c r="G1037" s="337"/>
      <c r="H1037" s="283"/>
      <c r="I1037" s="338"/>
      <c r="J1037" s="339"/>
      <c r="K1037" s="283"/>
      <c r="L1037" s="283"/>
      <c r="M1037" s="333"/>
      <c r="N1037" s="283"/>
      <c r="O1037" s="163"/>
      <c r="P1037" s="163"/>
      <c r="Q1037" s="163"/>
      <c r="R1037" s="163"/>
      <c r="S1037" s="163"/>
      <c r="T1037" s="163"/>
      <c r="U1037" s="163"/>
      <c r="V1037" s="163"/>
      <c r="W1037" s="163"/>
      <c r="X1037" s="163"/>
      <c r="Y1037" s="330"/>
      <c r="Z1037" s="163"/>
      <c r="AA1037" s="163"/>
      <c r="AB1037" s="163"/>
      <c r="AC1037" s="163"/>
      <c r="AD1037" s="163"/>
      <c r="AE1037" s="163"/>
      <c r="AF1037" s="163"/>
      <c r="AG1037" s="333"/>
      <c r="AH1037" s="283"/>
      <c r="AI1037" s="315"/>
      <c r="AJ1037" s="282"/>
      <c r="AK1037" s="283"/>
      <c r="AL1037" s="283"/>
      <c r="AM1037" s="283"/>
      <c r="AN1037" s="283"/>
      <c r="AO1037" s="283"/>
      <c r="AP1037" s="283"/>
      <c r="AQ1037" s="283"/>
      <c r="AR1037" s="283"/>
      <c r="AS1037" s="283"/>
      <c r="AT1037" s="283"/>
      <c r="AU1037" s="283"/>
      <c r="AV1037" s="283"/>
      <c r="AW1037" s="283"/>
      <c r="AX1037" s="340"/>
      <c r="AY1037" s="283"/>
      <c r="AZ1037" s="283"/>
      <c r="BA1037" s="283"/>
      <c r="BB1037" s="283"/>
      <c r="BC1037" s="283"/>
      <c r="BD1037" s="283"/>
      <c r="BE1037" s="283"/>
      <c r="BF1037" s="283"/>
      <c r="BG1037" s="283"/>
      <c r="BH1037" s="283"/>
      <c r="BI1037" s="283"/>
      <c r="BJ1037" s="283"/>
      <c r="BK1037" s="281"/>
      <c r="BL1037" s="281"/>
      <c r="BM1037" s="281"/>
      <c r="BN1037" s="283"/>
      <c r="BO1037" s="283"/>
      <c r="BP1037" s="283"/>
      <c r="BQ1037" s="283"/>
      <c r="BR1037" s="283"/>
      <c r="BS1037" s="283"/>
      <c r="BT1037" s="283"/>
      <c r="BU1037" s="281"/>
      <c r="BV1037" s="282"/>
      <c r="BW1037" s="282"/>
      <c r="BX1037" s="283"/>
      <c r="BY1037" s="282"/>
      <c r="BZ1037" s="282"/>
      <c r="CA1037" s="282"/>
      <c r="CB1037" s="282"/>
      <c r="CC1037" s="282"/>
    </row>
    <row r="1038">
      <c r="A1038" s="283"/>
      <c r="B1038" s="335"/>
      <c r="C1038" s="283"/>
      <c r="D1038" s="283"/>
      <c r="E1038" s="283"/>
      <c r="F1038" s="336"/>
      <c r="G1038" s="337"/>
      <c r="H1038" s="283"/>
      <c r="I1038" s="338"/>
      <c r="J1038" s="339"/>
      <c r="K1038" s="283"/>
      <c r="L1038" s="283"/>
      <c r="M1038" s="333"/>
      <c r="N1038" s="283"/>
      <c r="O1038" s="163"/>
      <c r="P1038" s="163"/>
      <c r="Q1038" s="163"/>
      <c r="R1038" s="163"/>
      <c r="S1038" s="163"/>
      <c r="T1038" s="163"/>
      <c r="U1038" s="163"/>
      <c r="V1038" s="163"/>
      <c r="W1038" s="163"/>
      <c r="X1038" s="163"/>
      <c r="Y1038" s="330"/>
      <c r="Z1038" s="163"/>
      <c r="AA1038" s="163"/>
      <c r="AB1038" s="163"/>
      <c r="AC1038" s="163"/>
      <c r="AD1038" s="163"/>
      <c r="AE1038" s="163"/>
      <c r="AF1038" s="163"/>
      <c r="AG1038" s="333"/>
      <c r="AH1038" s="283"/>
      <c r="AI1038" s="315"/>
      <c r="AJ1038" s="282"/>
      <c r="AK1038" s="283"/>
      <c r="AL1038" s="283"/>
      <c r="AM1038" s="283"/>
      <c r="AN1038" s="283"/>
      <c r="AO1038" s="283"/>
      <c r="AP1038" s="283"/>
      <c r="AQ1038" s="283"/>
      <c r="AR1038" s="283"/>
      <c r="AS1038" s="283"/>
      <c r="AT1038" s="283"/>
      <c r="AU1038" s="283"/>
      <c r="AV1038" s="283"/>
      <c r="AW1038" s="283"/>
      <c r="AX1038" s="340"/>
      <c r="AY1038" s="283"/>
      <c r="AZ1038" s="283"/>
      <c r="BA1038" s="283"/>
      <c r="BB1038" s="283"/>
      <c r="BC1038" s="283"/>
      <c r="BD1038" s="283"/>
      <c r="BE1038" s="283"/>
      <c r="BF1038" s="283"/>
      <c r="BG1038" s="283"/>
      <c r="BH1038" s="283"/>
      <c r="BI1038" s="283"/>
      <c r="BJ1038" s="283"/>
      <c r="BK1038" s="281"/>
      <c r="BL1038" s="281"/>
      <c r="BM1038" s="281"/>
      <c r="BN1038" s="283"/>
      <c r="BO1038" s="283"/>
      <c r="BP1038" s="283"/>
      <c r="BQ1038" s="283"/>
      <c r="BR1038" s="283"/>
      <c r="BS1038" s="283"/>
      <c r="BT1038" s="283"/>
      <c r="BU1038" s="281"/>
      <c r="BV1038" s="282"/>
      <c r="BW1038" s="282"/>
      <c r="BX1038" s="283"/>
      <c r="BY1038" s="282"/>
      <c r="BZ1038" s="282"/>
      <c r="CA1038" s="282"/>
      <c r="CB1038" s="282"/>
      <c r="CC1038" s="282"/>
    </row>
    <row r="1039">
      <c r="A1039" s="283"/>
      <c r="B1039" s="335"/>
      <c r="C1039" s="283"/>
      <c r="D1039" s="283"/>
      <c r="E1039" s="283"/>
      <c r="F1039" s="336"/>
      <c r="G1039" s="337"/>
      <c r="H1039" s="283"/>
      <c r="I1039" s="338"/>
      <c r="J1039" s="339"/>
      <c r="K1039" s="283"/>
      <c r="L1039" s="283"/>
      <c r="M1039" s="333"/>
      <c r="N1039" s="283"/>
      <c r="O1039" s="163"/>
      <c r="P1039" s="163"/>
      <c r="Q1039" s="163"/>
      <c r="R1039" s="163"/>
      <c r="S1039" s="163"/>
      <c r="T1039" s="163"/>
      <c r="U1039" s="163"/>
      <c r="V1039" s="163"/>
      <c r="W1039" s="163"/>
      <c r="X1039" s="163"/>
      <c r="Y1039" s="330"/>
      <c r="Z1039" s="163"/>
      <c r="AA1039" s="163"/>
      <c r="AB1039" s="163"/>
      <c r="AC1039" s="163"/>
      <c r="AD1039" s="163"/>
      <c r="AE1039" s="163"/>
      <c r="AF1039" s="163"/>
      <c r="AG1039" s="333"/>
      <c r="AH1039" s="283"/>
      <c r="AI1039" s="315"/>
      <c r="AJ1039" s="282"/>
      <c r="AK1039" s="283"/>
      <c r="AL1039" s="283"/>
      <c r="AM1039" s="283"/>
      <c r="AN1039" s="283"/>
      <c r="AO1039" s="283"/>
      <c r="AP1039" s="283"/>
      <c r="AQ1039" s="283"/>
      <c r="AR1039" s="283"/>
      <c r="AS1039" s="283"/>
      <c r="AT1039" s="283"/>
      <c r="AU1039" s="283"/>
      <c r="AV1039" s="283"/>
      <c r="AW1039" s="283"/>
      <c r="AX1039" s="340"/>
      <c r="AY1039" s="283"/>
      <c r="AZ1039" s="283"/>
      <c r="BA1039" s="283"/>
      <c r="BB1039" s="283"/>
      <c r="BC1039" s="283"/>
      <c r="BD1039" s="283"/>
      <c r="BE1039" s="283"/>
      <c r="BF1039" s="283"/>
      <c r="BG1039" s="283"/>
      <c r="BH1039" s="283"/>
      <c r="BI1039" s="283"/>
      <c r="BJ1039" s="283"/>
      <c r="BK1039" s="281"/>
      <c r="BL1039" s="281"/>
      <c r="BM1039" s="281"/>
      <c r="BN1039" s="283"/>
      <c r="BO1039" s="283"/>
      <c r="BP1039" s="283"/>
      <c r="BQ1039" s="283"/>
      <c r="BR1039" s="283"/>
      <c r="BS1039" s="283"/>
      <c r="BT1039" s="283"/>
      <c r="BU1039" s="281"/>
      <c r="BV1039" s="282"/>
      <c r="BW1039" s="282"/>
      <c r="BX1039" s="283"/>
      <c r="BY1039" s="282"/>
      <c r="BZ1039" s="282"/>
      <c r="CA1039" s="282"/>
      <c r="CB1039" s="282"/>
      <c r="CC1039" s="282"/>
    </row>
    <row r="1040">
      <c r="A1040" s="283"/>
      <c r="B1040" s="335"/>
      <c r="C1040" s="283"/>
      <c r="D1040" s="283"/>
      <c r="E1040" s="283"/>
      <c r="F1040" s="336"/>
      <c r="G1040" s="337"/>
      <c r="H1040" s="283"/>
      <c r="I1040" s="338"/>
      <c r="J1040" s="339"/>
      <c r="K1040" s="283"/>
      <c r="L1040" s="283"/>
      <c r="M1040" s="333"/>
      <c r="N1040" s="283"/>
      <c r="O1040" s="163"/>
      <c r="P1040" s="163"/>
      <c r="Q1040" s="163"/>
      <c r="R1040" s="163"/>
      <c r="S1040" s="163"/>
      <c r="T1040" s="163"/>
      <c r="U1040" s="163"/>
      <c r="V1040" s="163"/>
      <c r="W1040" s="163"/>
      <c r="X1040" s="163"/>
      <c r="Y1040" s="330"/>
      <c r="Z1040" s="163"/>
      <c r="AA1040" s="163"/>
      <c r="AB1040" s="163"/>
      <c r="AC1040" s="163"/>
      <c r="AD1040" s="163"/>
      <c r="AE1040" s="163"/>
      <c r="AF1040" s="163"/>
      <c r="AG1040" s="333"/>
      <c r="AH1040" s="283"/>
      <c r="AI1040" s="315"/>
      <c r="AJ1040" s="282"/>
      <c r="AK1040" s="283"/>
      <c r="AL1040" s="283"/>
      <c r="AM1040" s="283"/>
      <c r="AN1040" s="283"/>
      <c r="AO1040" s="283"/>
      <c r="AP1040" s="283"/>
      <c r="AQ1040" s="283"/>
      <c r="AR1040" s="283"/>
      <c r="AS1040" s="283"/>
      <c r="AT1040" s="283"/>
      <c r="AU1040" s="283"/>
      <c r="AV1040" s="283"/>
      <c r="AW1040" s="283"/>
      <c r="AX1040" s="340"/>
      <c r="AY1040" s="283"/>
      <c r="AZ1040" s="283"/>
      <c r="BA1040" s="283"/>
      <c r="BB1040" s="283"/>
      <c r="BC1040" s="283"/>
      <c r="BD1040" s="283"/>
      <c r="BE1040" s="283"/>
      <c r="BF1040" s="283"/>
      <c r="BG1040" s="283"/>
      <c r="BH1040" s="283"/>
      <c r="BI1040" s="283"/>
      <c r="BJ1040" s="283"/>
      <c r="BK1040" s="281"/>
      <c r="BL1040" s="281"/>
      <c r="BM1040" s="281"/>
      <c r="BN1040" s="283"/>
      <c r="BO1040" s="283"/>
      <c r="BP1040" s="283"/>
      <c r="BQ1040" s="283"/>
      <c r="BR1040" s="283"/>
      <c r="BS1040" s="283"/>
      <c r="BT1040" s="283"/>
      <c r="BU1040" s="281"/>
      <c r="BV1040" s="282"/>
      <c r="BW1040" s="282"/>
      <c r="BX1040" s="283"/>
      <c r="BY1040" s="282"/>
      <c r="BZ1040" s="282"/>
      <c r="CA1040" s="282"/>
      <c r="CB1040" s="282"/>
      <c r="CC1040" s="282"/>
    </row>
    <row r="1041">
      <c r="A1041" s="283"/>
      <c r="B1041" s="335"/>
      <c r="C1041" s="283"/>
      <c r="D1041" s="283"/>
      <c r="E1041" s="283"/>
      <c r="F1041" s="336"/>
      <c r="G1041" s="337"/>
      <c r="H1041" s="283"/>
      <c r="I1041" s="338"/>
      <c r="J1041" s="339"/>
      <c r="K1041" s="283"/>
      <c r="L1041" s="283"/>
      <c r="M1041" s="333"/>
      <c r="N1041" s="283"/>
      <c r="O1041" s="163"/>
      <c r="P1041" s="163"/>
      <c r="Q1041" s="163"/>
      <c r="R1041" s="163"/>
      <c r="S1041" s="163"/>
      <c r="T1041" s="163"/>
      <c r="U1041" s="163"/>
      <c r="V1041" s="163"/>
      <c r="W1041" s="163"/>
      <c r="X1041" s="163"/>
      <c r="Y1041" s="330"/>
      <c r="Z1041" s="163"/>
      <c r="AA1041" s="163"/>
      <c r="AB1041" s="163"/>
      <c r="AC1041" s="163"/>
      <c r="AD1041" s="163"/>
      <c r="AE1041" s="163"/>
      <c r="AF1041" s="163"/>
      <c r="AG1041" s="333"/>
      <c r="AH1041" s="283"/>
      <c r="AI1041" s="315"/>
      <c r="AJ1041" s="282"/>
      <c r="AK1041" s="283"/>
      <c r="AL1041" s="283"/>
      <c r="AM1041" s="283"/>
      <c r="AN1041" s="283"/>
      <c r="AO1041" s="283"/>
      <c r="AP1041" s="283"/>
      <c r="AQ1041" s="283"/>
      <c r="AR1041" s="283"/>
      <c r="AS1041" s="283"/>
      <c r="AT1041" s="283"/>
      <c r="AU1041" s="283"/>
      <c r="AV1041" s="283"/>
      <c r="AW1041" s="283"/>
      <c r="AX1041" s="340"/>
      <c r="AY1041" s="283"/>
      <c r="AZ1041" s="283"/>
      <c r="BA1041" s="283"/>
      <c r="BB1041" s="283"/>
      <c r="BC1041" s="283"/>
      <c r="BD1041" s="283"/>
      <c r="BE1041" s="283"/>
      <c r="BF1041" s="283"/>
      <c r="BG1041" s="283"/>
      <c r="BH1041" s="283"/>
      <c r="BI1041" s="283"/>
      <c r="BJ1041" s="283"/>
      <c r="BK1041" s="281"/>
      <c r="BL1041" s="281"/>
      <c r="BM1041" s="281"/>
      <c r="BN1041" s="283"/>
      <c r="BO1041" s="283"/>
      <c r="BP1041" s="283"/>
      <c r="BQ1041" s="283"/>
      <c r="BR1041" s="283"/>
      <c r="BS1041" s="283"/>
      <c r="BT1041" s="283"/>
      <c r="BU1041" s="281"/>
      <c r="BV1041" s="282"/>
      <c r="BW1041" s="282"/>
      <c r="BX1041" s="283"/>
      <c r="BY1041" s="282"/>
      <c r="BZ1041" s="282"/>
      <c r="CA1041" s="282"/>
      <c r="CB1041" s="282"/>
      <c r="CC1041" s="282"/>
    </row>
    <row r="1042">
      <c r="A1042" s="283"/>
      <c r="B1042" s="335"/>
      <c r="C1042" s="283"/>
      <c r="D1042" s="283"/>
      <c r="E1042" s="283"/>
      <c r="F1042" s="336"/>
      <c r="G1042" s="337"/>
      <c r="H1042" s="283"/>
      <c r="I1042" s="338"/>
      <c r="J1042" s="339"/>
      <c r="K1042" s="283"/>
      <c r="L1042" s="283"/>
      <c r="M1042" s="333"/>
      <c r="N1042" s="283"/>
      <c r="O1042" s="163"/>
      <c r="P1042" s="163"/>
      <c r="Q1042" s="163"/>
      <c r="R1042" s="163"/>
      <c r="S1042" s="163"/>
      <c r="T1042" s="163"/>
      <c r="U1042" s="163"/>
      <c r="V1042" s="163"/>
      <c r="W1042" s="163"/>
      <c r="X1042" s="163"/>
      <c r="Y1042" s="330"/>
      <c r="Z1042" s="163"/>
      <c r="AA1042" s="163"/>
      <c r="AB1042" s="163"/>
      <c r="AC1042" s="163"/>
      <c r="AD1042" s="163"/>
      <c r="AE1042" s="163"/>
      <c r="AF1042" s="163"/>
      <c r="AG1042" s="333"/>
      <c r="AH1042" s="283"/>
      <c r="AI1042" s="315"/>
      <c r="AJ1042" s="282"/>
      <c r="AK1042" s="283"/>
      <c r="AL1042" s="283"/>
      <c r="AM1042" s="283"/>
      <c r="AN1042" s="283"/>
      <c r="AO1042" s="283"/>
      <c r="AP1042" s="283"/>
      <c r="AQ1042" s="283"/>
      <c r="AR1042" s="283"/>
      <c r="AS1042" s="283"/>
      <c r="AT1042" s="283"/>
      <c r="AU1042" s="283"/>
      <c r="AV1042" s="283"/>
      <c r="AW1042" s="283"/>
      <c r="AX1042" s="340"/>
      <c r="AY1042" s="283"/>
      <c r="AZ1042" s="283"/>
      <c r="BA1042" s="283"/>
      <c r="BB1042" s="283"/>
      <c r="BC1042" s="283"/>
      <c r="BD1042" s="283"/>
      <c r="BE1042" s="283"/>
      <c r="BF1042" s="283"/>
      <c r="BG1042" s="283"/>
      <c r="BH1042" s="283"/>
      <c r="BI1042" s="283"/>
      <c r="BJ1042" s="283"/>
      <c r="BK1042" s="281"/>
      <c r="BL1042" s="281"/>
      <c r="BM1042" s="281"/>
      <c r="BN1042" s="283"/>
      <c r="BO1042" s="283"/>
      <c r="BP1042" s="283"/>
      <c r="BQ1042" s="283"/>
      <c r="BR1042" s="283"/>
      <c r="BS1042" s="283"/>
      <c r="BT1042" s="283"/>
      <c r="BU1042" s="281"/>
      <c r="BV1042" s="282"/>
      <c r="BW1042" s="282"/>
      <c r="BX1042" s="283"/>
      <c r="BY1042" s="282"/>
      <c r="BZ1042" s="282"/>
      <c r="CA1042" s="282"/>
      <c r="CB1042" s="282"/>
      <c r="CC1042" s="282"/>
    </row>
    <row r="1043">
      <c r="A1043" s="283"/>
      <c r="B1043" s="335"/>
      <c r="C1043" s="283"/>
      <c r="D1043" s="283"/>
      <c r="E1043" s="283"/>
      <c r="F1043" s="336"/>
      <c r="G1043" s="337"/>
      <c r="H1043" s="283"/>
      <c r="I1043" s="338"/>
      <c r="J1043" s="339"/>
      <c r="K1043" s="283"/>
      <c r="L1043" s="283"/>
      <c r="M1043" s="333"/>
      <c r="N1043" s="283"/>
      <c r="O1043" s="163"/>
      <c r="P1043" s="163"/>
      <c r="Q1043" s="163"/>
      <c r="R1043" s="163"/>
      <c r="S1043" s="163"/>
      <c r="T1043" s="163"/>
      <c r="U1043" s="163"/>
      <c r="V1043" s="163"/>
      <c r="W1043" s="163"/>
      <c r="X1043" s="163"/>
      <c r="Y1043" s="330"/>
      <c r="Z1043" s="163"/>
      <c r="AA1043" s="163"/>
      <c r="AB1043" s="163"/>
      <c r="AC1043" s="163"/>
      <c r="AD1043" s="163"/>
      <c r="AE1043" s="163"/>
      <c r="AF1043" s="163"/>
      <c r="AG1043" s="333"/>
      <c r="AH1043" s="283"/>
      <c r="AI1043" s="315"/>
      <c r="AJ1043" s="282"/>
      <c r="AK1043" s="283"/>
      <c r="AL1043" s="283"/>
      <c r="AM1043" s="283"/>
      <c r="AN1043" s="283"/>
      <c r="AO1043" s="283"/>
      <c r="AP1043" s="283"/>
      <c r="AQ1043" s="283"/>
      <c r="AR1043" s="283"/>
      <c r="AS1043" s="283"/>
      <c r="AT1043" s="283"/>
      <c r="AU1043" s="283"/>
      <c r="AV1043" s="283"/>
      <c r="AW1043" s="283"/>
      <c r="AX1043" s="340"/>
      <c r="AY1043" s="283"/>
      <c r="AZ1043" s="283"/>
      <c r="BA1043" s="283"/>
      <c r="BB1043" s="283"/>
      <c r="BC1043" s="283"/>
      <c r="BD1043" s="283"/>
      <c r="BE1043" s="283"/>
      <c r="BF1043" s="283"/>
      <c r="BG1043" s="283"/>
      <c r="BH1043" s="283"/>
      <c r="BI1043" s="283"/>
      <c r="BJ1043" s="283"/>
      <c r="BK1043" s="281"/>
      <c r="BL1043" s="281"/>
      <c r="BM1043" s="281"/>
      <c r="BN1043" s="283"/>
      <c r="BO1043" s="283"/>
      <c r="BP1043" s="283"/>
      <c r="BQ1043" s="283"/>
      <c r="BR1043" s="283"/>
      <c r="BS1043" s="283"/>
      <c r="BT1043" s="283"/>
      <c r="BU1043" s="281"/>
      <c r="BV1043" s="282"/>
      <c r="BW1043" s="282"/>
      <c r="BX1043" s="283"/>
      <c r="BY1043" s="282"/>
      <c r="BZ1043" s="282"/>
      <c r="CA1043" s="282"/>
      <c r="CB1043" s="282"/>
      <c r="CC1043" s="282"/>
    </row>
    <row r="1044">
      <c r="A1044" s="283"/>
      <c r="B1044" s="335"/>
      <c r="C1044" s="283"/>
      <c r="D1044" s="283"/>
      <c r="E1044" s="283"/>
      <c r="F1044" s="336"/>
      <c r="G1044" s="337"/>
      <c r="H1044" s="283"/>
      <c r="I1044" s="338"/>
      <c r="J1044" s="339"/>
      <c r="K1044" s="283"/>
      <c r="L1044" s="283"/>
      <c r="M1044" s="333"/>
      <c r="N1044" s="283"/>
      <c r="O1044" s="163"/>
      <c r="P1044" s="163"/>
      <c r="Q1044" s="163"/>
      <c r="R1044" s="163"/>
      <c r="S1044" s="163"/>
      <c r="T1044" s="163"/>
      <c r="U1044" s="163"/>
      <c r="V1044" s="163"/>
      <c r="W1044" s="163"/>
      <c r="X1044" s="163"/>
      <c r="Y1044" s="330"/>
      <c r="Z1044" s="163"/>
      <c r="AA1044" s="163"/>
      <c r="AB1044" s="163"/>
      <c r="AC1044" s="163"/>
      <c r="AD1044" s="163"/>
      <c r="AE1044" s="163"/>
      <c r="AF1044" s="163"/>
      <c r="AG1044" s="333"/>
      <c r="AH1044" s="283"/>
      <c r="AI1044" s="315"/>
      <c r="AJ1044" s="282"/>
      <c r="AK1044" s="283"/>
      <c r="AL1044" s="283"/>
      <c r="AM1044" s="283"/>
      <c r="AN1044" s="283"/>
      <c r="AO1044" s="283"/>
      <c r="AP1044" s="283"/>
      <c r="AQ1044" s="283"/>
      <c r="AR1044" s="283"/>
      <c r="AS1044" s="283"/>
      <c r="AT1044" s="283"/>
      <c r="AU1044" s="283"/>
      <c r="AV1044" s="283"/>
      <c r="AW1044" s="283"/>
      <c r="AX1044" s="340"/>
      <c r="AY1044" s="283"/>
      <c r="AZ1044" s="283"/>
      <c r="BA1044" s="283"/>
      <c r="BB1044" s="283"/>
      <c r="BC1044" s="283"/>
      <c r="BD1044" s="283"/>
      <c r="BE1044" s="283"/>
      <c r="BF1044" s="283"/>
      <c r="BG1044" s="283"/>
      <c r="BH1044" s="283"/>
      <c r="BI1044" s="283"/>
      <c r="BJ1044" s="283"/>
      <c r="BK1044" s="281"/>
      <c r="BL1044" s="281"/>
      <c r="BM1044" s="281"/>
      <c r="BN1044" s="283"/>
      <c r="BO1044" s="283"/>
      <c r="BP1044" s="283"/>
      <c r="BQ1044" s="283"/>
      <c r="BR1044" s="283"/>
      <c r="BS1044" s="283"/>
      <c r="BT1044" s="283"/>
      <c r="BU1044" s="281"/>
      <c r="BV1044" s="282"/>
      <c r="BW1044" s="282"/>
      <c r="BX1044" s="283"/>
      <c r="BY1044" s="282"/>
      <c r="BZ1044" s="282"/>
      <c r="CA1044" s="282"/>
      <c r="CB1044" s="282"/>
      <c r="CC1044" s="282"/>
    </row>
    <row r="1045">
      <c r="A1045" s="283"/>
      <c r="B1045" s="335"/>
      <c r="C1045" s="283"/>
      <c r="D1045" s="283"/>
      <c r="E1045" s="283"/>
      <c r="F1045" s="336"/>
      <c r="G1045" s="337"/>
      <c r="H1045" s="283"/>
      <c r="I1045" s="338"/>
      <c r="J1045" s="339"/>
      <c r="K1045" s="283"/>
      <c r="L1045" s="283"/>
      <c r="M1045" s="333"/>
      <c r="N1045" s="283"/>
      <c r="O1045" s="163"/>
      <c r="P1045" s="163"/>
      <c r="Q1045" s="163"/>
      <c r="R1045" s="163"/>
      <c r="S1045" s="163"/>
      <c r="T1045" s="163"/>
      <c r="U1045" s="163"/>
      <c r="V1045" s="163"/>
      <c r="W1045" s="163"/>
      <c r="X1045" s="163"/>
      <c r="Y1045" s="330"/>
      <c r="Z1045" s="163"/>
      <c r="AA1045" s="163"/>
      <c r="AB1045" s="163"/>
      <c r="AC1045" s="163"/>
      <c r="AD1045" s="163"/>
      <c r="AE1045" s="163"/>
      <c r="AF1045" s="163"/>
      <c r="AG1045" s="333"/>
      <c r="AH1045" s="283"/>
      <c r="AI1045" s="315"/>
      <c r="AJ1045" s="282"/>
      <c r="AK1045" s="283"/>
      <c r="AL1045" s="283"/>
      <c r="AM1045" s="283"/>
      <c r="AN1045" s="283"/>
      <c r="AO1045" s="283"/>
      <c r="AP1045" s="283"/>
      <c r="AQ1045" s="283"/>
      <c r="AR1045" s="283"/>
      <c r="AS1045" s="283"/>
      <c r="AT1045" s="283"/>
      <c r="AU1045" s="283"/>
      <c r="AV1045" s="283"/>
      <c r="AW1045" s="283"/>
      <c r="AX1045" s="340"/>
      <c r="AY1045" s="283"/>
      <c r="AZ1045" s="283"/>
      <c r="BA1045" s="283"/>
      <c r="BB1045" s="283"/>
      <c r="BC1045" s="283"/>
      <c r="BD1045" s="283"/>
      <c r="BE1045" s="283"/>
      <c r="BF1045" s="283"/>
      <c r="BG1045" s="283"/>
      <c r="BH1045" s="283"/>
      <c r="BI1045" s="283"/>
      <c r="BJ1045" s="283"/>
      <c r="BK1045" s="281"/>
      <c r="BL1045" s="281"/>
      <c r="BM1045" s="281"/>
      <c r="BN1045" s="283"/>
      <c r="BO1045" s="283"/>
      <c r="BP1045" s="283"/>
      <c r="BQ1045" s="283"/>
      <c r="BR1045" s="283"/>
      <c r="BS1045" s="283"/>
      <c r="BT1045" s="283"/>
      <c r="BU1045" s="281"/>
      <c r="BV1045" s="282"/>
      <c r="BW1045" s="282"/>
      <c r="BX1045" s="283"/>
      <c r="BY1045" s="282"/>
      <c r="BZ1045" s="282"/>
      <c r="CA1045" s="282"/>
      <c r="CB1045" s="282"/>
      <c r="CC1045" s="282"/>
    </row>
    <row r="1046">
      <c r="A1046" s="283"/>
      <c r="B1046" s="335"/>
      <c r="C1046" s="283"/>
      <c r="D1046" s="283"/>
      <c r="E1046" s="283"/>
      <c r="F1046" s="336"/>
      <c r="G1046" s="337"/>
      <c r="H1046" s="283"/>
      <c r="I1046" s="338"/>
      <c r="J1046" s="339"/>
      <c r="K1046" s="283"/>
      <c r="L1046" s="283"/>
      <c r="M1046" s="333"/>
      <c r="N1046" s="283"/>
      <c r="O1046" s="163"/>
      <c r="P1046" s="163"/>
      <c r="Q1046" s="163"/>
      <c r="R1046" s="163"/>
      <c r="S1046" s="163"/>
      <c r="T1046" s="163"/>
      <c r="U1046" s="163"/>
      <c r="V1046" s="163"/>
      <c r="W1046" s="163"/>
      <c r="X1046" s="163"/>
      <c r="Y1046" s="330"/>
      <c r="Z1046" s="163"/>
      <c r="AA1046" s="163"/>
      <c r="AB1046" s="163"/>
      <c r="AC1046" s="163"/>
      <c r="AD1046" s="163"/>
      <c r="AE1046" s="163"/>
      <c r="AF1046" s="163"/>
      <c r="AG1046" s="333"/>
      <c r="AH1046" s="283"/>
      <c r="AI1046" s="315"/>
      <c r="AJ1046" s="282"/>
      <c r="AK1046" s="283"/>
      <c r="AL1046" s="283"/>
      <c r="AM1046" s="283"/>
      <c r="AN1046" s="283"/>
      <c r="AO1046" s="283"/>
      <c r="AP1046" s="283"/>
      <c r="AQ1046" s="283"/>
      <c r="AR1046" s="283"/>
      <c r="AS1046" s="283"/>
      <c r="AT1046" s="283"/>
      <c r="AU1046" s="283"/>
      <c r="AV1046" s="283"/>
      <c r="AW1046" s="283"/>
      <c r="AX1046" s="340"/>
      <c r="AY1046" s="283"/>
      <c r="AZ1046" s="283"/>
      <c r="BA1046" s="283"/>
      <c r="BB1046" s="283"/>
      <c r="BC1046" s="283"/>
      <c r="BD1046" s="283"/>
      <c r="BE1046" s="283"/>
      <c r="BF1046" s="283"/>
      <c r="BG1046" s="283"/>
      <c r="BH1046" s="283"/>
      <c r="BI1046" s="283"/>
      <c r="BJ1046" s="283"/>
      <c r="BK1046" s="281"/>
      <c r="BL1046" s="281"/>
      <c r="BM1046" s="281"/>
      <c r="BN1046" s="283"/>
      <c r="BO1046" s="283"/>
      <c r="BP1046" s="283"/>
      <c r="BQ1046" s="283"/>
      <c r="BR1046" s="283"/>
      <c r="BS1046" s="283"/>
      <c r="BT1046" s="283"/>
      <c r="BU1046" s="281"/>
      <c r="BV1046" s="282"/>
      <c r="BW1046" s="282"/>
      <c r="BX1046" s="283"/>
      <c r="BY1046" s="282"/>
      <c r="BZ1046" s="282"/>
      <c r="CA1046" s="282"/>
      <c r="CB1046" s="282"/>
      <c r="CC1046" s="282"/>
    </row>
    <row r="1047">
      <c r="A1047" s="283"/>
      <c r="B1047" s="335"/>
      <c r="C1047" s="283"/>
      <c r="D1047" s="283"/>
      <c r="E1047" s="283"/>
      <c r="F1047" s="336"/>
      <c r="G1047" s="337"/>
      <c r="H1047" s="283"/>
      <c r="I1047" s="338"/>
      <c r="J1047" s="339"/>
      <c r="K1047" s="283"/>
      <c r="L1047" s="283"/>
      <c r="M1047" s="333"/>
      <c r="N1047" s="283"/>
      <c r="O1047" s="163"/>
      <c r="P1047" s="163"/>
      <c r="Q1047" s="163"/>
      <c r="R1047" s="163"/>
      <c r="S1047" s="163"/>
      <c r="T1047" s="163"/>
      <c r="U1047" s="163"/>
      <c r="V1047" s="163"/>
      <c r="W1047" s="163"/>
      <c r="X1047" s="163"/>
      <c r="Y1047" s="330"/>
      <c r="Z1047" s="163"/>
      <c r="AA1047" s="163"/>
      <c r="AB1047" s="163"/>
      <c r="AC1047" s="163"/>
      <c r="AD1047" s="163"/>
      <c r="AE1047" s="163"/>
      <c r="AF1047" s="163"/>
      <c r="AG1047" s="333"/>
      <c r="AH1047" s="283"/>
      <c r="AI1047" s="315"/>
      <c r="AJ1047" s="282"/>
      <c r="AK1047" s="283"/>
      <c r="AL1047" s="283"/>
      <c r="AM1047" s="283"/>
      <c r="AN1047" s="283"/>
      <c r="AO1047" s="283"/>
      <c r="AP1047" s="283"/>
      <c r="AQ1047" s="283"/>
      <c r="AR1047" s="283"/>
      <c r="AS1047" s="283"/>
      <c r="AT1047" s="283"/>
      <c r="AU1047" s="283"/>
      <c r="AV1047" s="283"/>
      <c r="AW1047" s="283"/>
      <c r="AX1047" s="340"/>
      <c r="AY1047" s="283"/>
      <c r="AZ1047" s="283"/>
      <c r="BA1047" s="283"/>
      <c r="BB1047" s="283"/>
      <c r="BC1047" s="283"/>
      <c r="BD1047" s="283"/>
      <c r="BE1047" s="283"/>
      <c r="BF1047" s="283"/>
      <c r="BG1047" s="283"/>
      <c r="BH1047" s="283"/>
      <c r="BI1047" s="283"/>
      <c r="BJ1047" s="283"/>
      <c r="BK1047" s="281"/>
      <c r="BL1047" s="281"/>
      <c r="BM1047" s="281"/>
      <c r="BN1047" s="283"/>
      <c r="BO1047" s="283"/>
      <c r="BP1047" s="283"/>
      <c r="BQ1047" s="283"/>
      <c r="BR1047" s="283"/>
      <c r="BS1047" s="283"/>
      <c r="BT1047" s="283"/>
      <c r="BU1047" s="281"/>
      <c r="BV1047" s="282"/>
      <c r="BW1047" s="282"/>
      <c r="BX1047" s="283"/>
      <c r="BY1047" s="282"/>
      <c r="BZ1047" s="282"/>
      <c r="CA1047" s="282"/>
      <c r="CB1047" s="282"/>
      <c r="CC1047" s="282"/>
    </row>
    <row r="1048">
      <c r="A1048" s="283"/>
      <c r="B1048" s="335"/>
      <c r="C1048" s="283"/>
      <c r="D1048" s="283"/>
      <c r="E1048" s="283"/>
      <c r="F1048" s="336"/>
      <c r="G1048" s="337"/>
      <c r="H1048" s="283"/>
      <c r="I1048" s="338"/>
      <c r="J1048" s="339"/>
      <c r="K1048" s="283"/>
      <c r="L1048" s="283"/>
      <c r="M1048" s="333"/>
      <c r="N1048" s="283"/>
      <c r="O1048" s="163"/>
      <c r="P1048" s="163"/>
      <c r="Q1048" s="163"/>
      <c r="R1048" s="163"/>
      <c r="S1048" s="163"/>
      <c r="T1048" s="163"/>
      <c r="U1048" s="163"/>
      <c r="V1048" s="163"/>
      <c r="W1048" s="163"/>
      <c r="X1048" s="163"/>
      <c r="Y1048" s="330"/>
      <c r="Z1048" s="163"/>
      <c r="AA1048" s="163"/>
      <c r="AB1048" s="163"/>
      <c r="AC1048" s="163"/>
      <c r="AD1048" s="163"/>
      <c r="AE1048" s="163"/>
      <c r="AF1048" s="163"/>
      <c r="AG1048" s="333"/>
      <c r="AH1048" s="283"/>
      <c r="AI1048" s="315"/>
      <c r="AJ1048" s="282"/>
      <c r="AK1048" s="283"/>
      <c r="AL1048" s="283"/>
      <c r="AM1048" s="283"/>
      <c r="AN1048" s="283"/>
      <c r="AO1048" s="283"/>
      <c r="AP1048" s="283"/>
      <c r="AQ1048" s="283"/>
      <c r="AR1048" s="283"/>
      <c r="AS1048" s="283"/>
      <c r="AT1048" s="283"/>
      <c r="AU1048" s="283"/>
      <c r="AV1048" s="283"/>
      <c r="AW1048" s="283"/>
      <c r="AX1048" s="340"/>
      <c r="AY1048" s="283"/>
      <c r="AZ1048" s="283"/>
      <c r="BA1048" s="283"/>
      <c r="BB1048" s="283"/>
      <c r="BC1048" s="283"/>
      <c r="BD1048" s="283"/>
      <c r="BE1048" s="283"/>
      <c r="BF1048" s="283"/>
      <c r="BG1048" s="283"/>
      <c r="BH1048" s="283"/>
      <c r="BI1048" s="283"/>
      <c r="BJ1048" s="283"/>
      <c r="BK1048" s="281"/>
      <c r="BL1048" s="281"/>
      <c r="BM1048" s="281"/>
      <c r="BN1048" s="283"/>
      <c r="BO1048" s="283"/>
      <c r="BP1048" s="283"/>
      <c r="BQ1048" s="283"/>
      <c r="BR1048" s="283"/>
      <c r="BS1048" s="283"/>
      <c r="BT1048" s="283"/>
      <c r="BU1048" s="281"/>
      <c r="BV1048" s="282"/>
      <c r="BW1048" s="282"/>
      <c r="BX1048" s="283"/>
      <c r="BY1048" s="282"/>
      <c r="BZ1048" s="282"/>
      <c r="CA1048" s="282"/>
      <c r="CB1048" s="282"/>
      <c r="CC1048" s="282"/>
    </row>
    <row r="1049">
      <c r="A1049" s="283"/>
      <c r="B1049" s="335"/>
      <c r="C1049" s="283"/>
      <c r="D1049" s="283"/>
      <c r="E1049" s="283"/>
      <c r="F1049" s="336"/>
      <c r="G1049" s="337"/>
      <c r="H1049" s="283"/>
      <c r="I1049" s="338"/>
      <c r="J1049" s="339"/>
      <c r="K1049" s="283"/>
      <c r="L1049" s="283"/>
      <c r="M1049" s="333"/>
      <c r="N1049" s="283"/>
      <c r="O1049" s="163"/>
      <c r="P1049" s="163"/>
      <c r="Q1049" s="163"/>
      <c r="R1049" s="163"/>
      <c r="S1049" s="163"/>
      <c r="T1049" s="163"/>
      <c r="U1049" s="163"/>
      <c r="V1049" s="163"/>
      <c r="W1049" s="163"/>
      <c r="X1049" s="163"/>
      <c r="Y1049" s="330"/>
      <c r="Z1049" s="163"/>
      <c r="AA1049" s="163"/>
      <c r="AB1049" s="163"/>
      <c r="AC1049" s="163"/>
      <c r="AD1049" s="163"/>
      <c r="AE1049" s="163"/>
      <c r="AF1049" s="163"/>
      <c r="AG1049" s="333"/>
      <c r="AH1049" s="283"/>
      <c r="AI1049" s="315"/>
      <c r="AJ1049" s="282"/>
      <c r="AK1049" s="283"/>
      <c r="AL1049" s="283"/>
      <c r="AM1049" s="283"/>
      <c r="AN1049" s="283"/>
      <c r="AO1049" s="283"/>
      <c r="AP1049" s="283"/>
      <c r="AQ1049" s="283"/>
      <c r="AR1049" s="283"/>
      <c r="AS1049" s="283"/>
      <c r="AT1049" s="283"/>
      <c r="AU1049" s="283"/>
      <c r="AV1049" s="283"/>
      <c r="AW1049" s="283"/>
      <c r="AX1049" s="340"/>
      <c r="AY1049" s="283"/>
      <c r="AZ1049" s="283"/>
      <c r="BA1049" s="283"/>
      <c r="BB1049" s="283"/>
      <c r="BC1049" s="283"/>
      <c r="BD1049" s="283"/>
      <c r="BE1049" s="283"/>
      <c r="BF1049" s="283"/>
      <c r="BG1049" s="283"/>
      <c r="BH1049" s="283"/>
      <c r="BI1049" s="283"/>
      <c r="BJ1049" s="283"/>
      <c r="BK1049" s="281"/>
      <c r="BL1049" s="281"/>
      <c r="BM1049" s="281"/>
      <c r="BN1049" s="283"/>
      <c r="BO1049" s="283"/>
      <c r="BP1049" s="283"/>
      <c r="BQ1049" s="283"/>
      <c r="BR1049" s="283"/>
      <c r="BS1049" s="283"/>
      <c r="BT1049" s="283"/>
      <c r="BU1049" s="281"/>
      <c r="BV1049" s="282"/>
      <c r="BW1049" s="282"/>
      <c r="BX1049" s="283"/>
      <c r="BY1049" s="282"/>
      <c r="BZ1049" s="282"/>
      <c r="CA1049" s="282"/>
      <c r="CB1049" s="282"/>
      <c r="CC1049" s="282"/>
    </row>
    <row r="1050">
      <c r="A1050" s="283"/>
      <c r="B1050" s="335"/>
      <c r="C1050" s="283"/>
      <c r="D1050" s="283"/>
      <c r="E1050" s="283"/>
      <c r="F1050" s="336"/>
      <c r="G1050" s="337"/>
      <c r="H1050" s="283"/>
      <c r="I1050" s="338"/>
      <c r="J1050" s="339"/>
      <c r="K1050" s="283"/>
      <c r="L1050" s="283"/>
      <c r="M1050" s="333"/>
      <c r="N1050" s="283"/>
      <c r="O1050" s="163"/>
      <c r="P1050" s="163"/>
      <c r="Q1050" s="163"/>
      <c r="R1050" s="163"/>
      <c r="S1050" s="163"/>
      <c r="T1050" s="163"/>
      <c r="U1050" s="163"/>
      <c r="V1050" s="163"/>
      <c r="W1050" s="163"/>
      <c r="X1050" s="163"/>
      <c r="Y1050" s="330"/>
      <c r="Z1050" s="163"/>
      <c r="AA1050" s="163"/>
      <c r="AB1050" s="163"/>
      <c r="AC1050" s="163"/>
      <c r="AD1050" s="163"/>
      <c r="AE1050" s="163"/>
      <c r="AF1050" s="163"/>
      <c r="AG1050" s="333"/>
      <c r="AH1050" s="283"/>
      <c r="AI1050" s="315"/>
      <c r="AJ1050" s="282"/>
      <c r="AK1050" s="283"/>
      <c r="AL1050" s="283"/>
      <c r="AM1050" s="283"/>
      <c r="AN1050" s="283"/>
      <c r="AO1050" s="283"/>
      <c r="AP1050" s="283"/>
      <c r="AQ1050" s="283"/>
      <c r="AR1050" s="283"/>
      <c r="AS1050" s="283"/>
      <c r="AT1050" s="283"/>
      <c r="AU1050" s="283"/>
      <c r="AV1050" s="283"/>
      <c r="AW1050" s="283"/>
      <c r="AX1050" s="340"/>
      <c r="AY1050" s="283"/>
      <c r="AZ1050" s="283"/>
      <c r="BA1050" s="283"/>
      <c r="BB1050" s="283"/>
      <c r="BC1050" s="283"/>
      <c r="BD1050" s="283"/>
      <c r="BE1050" s="283"/>
      <c r="BF1050" s="283"/>
      <c r="BG1050" s="283"/>
      <c r="BH1050" s="283"/>
      <c r="BI1050" s="283"/>
      <c r="BJ1050" s="283"/>
      <c r="BK1050" s="281"/>
      <c r="BL1050" s="281"/>
      <c r="BM1050" s="281"/>
      <c r="BN1050" s="283"/>
      <c r="BO1050" s="283"/>
      <c r="BP1050" s="283"/>
      <c r="BQ1050" s="283"/>
      <c r="BR1050" s="283"/>
      <c r="BS1050" s="283"/>
      <c r="BT1050" s="283"/>
      <c r="BU1050" s="281"/>
      <c r="BV1050" s="282"/>
      <c r="BW1050" s="282"/>
      <c r="BX1050" s="283"/>
      <c r="BY1050" s="282"/>
      <c r="BZ1050" s="282"/>
      <c r="CA1050" s="282"/>
      <c r="CB1050" s="282"/>
      <c r="CC1050" s="282"/>
    </row>
    <row r="1051">
      <c r="A1051" s="283"/>
      <c r="B1051" s="335"/>
      <c r="C1051" s="283"/>
      <c r="D1051" s="283"/>
      <c r="E1051" s="283"/>
      <c r="F1051" s="336"/>
      <c r="G1051" s="337"/>
      <c r="H1051" s="283"/>
      <c r="I1051" s="338"/>
      <c r="J1051" s="339"/>
      <c r="K1051" s="283"/>
      <c r="L1051" s="283"/>
      <c r="M1051" s="333"/>
      <c r="N1051" s="283"/>
      <c r="O1051" s="163"/>
      <c r="P1051" s="163"/>
      <c r="Q1051" s="163"/>
      <c r="R1051" s="163"/>
      <c r="S1051" s="163"/>
      <c r="T1051" s="163"/>
      <c r="U1051" s="163"/>
      <c r="V1051" s="163"/>
      <c r="W1051" s="163"/>
      <c r="X1051" s="163"/>
      <c r="Y1051" s="330"/>
      <c r="Z1051" s="163"/>
      <c r="AA1051" s="163"/>
      <c r="AB1051" s="163"/>
      <c r="AC1051" s="163"/>
      <c r="AD1051" s="163"/>
      <c r="AE1051" s="163"/>
      <c r="AF1051" s="163"/>
      <c r="AG1051" s="333"/>
      <c r="AH1051" s="283"/>
      <c r="AI1051" s="315"/>
      <c r="AJ1051" s="282"/>
      <c r="AK1051" s="283"/>
      <c r="AL1051" s="283"/>
      <c r="AM1051" s="283"/>
      <c r="AN1051" s="283"/>
      <c r="AO1051" s="283"/>
      <c r="AP1051" s="283"/>
      <c r="AQ1051" s="283"/>
      <c r="AR1051" s="283"/>
      <c r="AS1051" s="283"/>
      <c r="AT1051" s="283"/>
      <c r="AU1051" s="283"/>
      <c r="AV1051" s="283"/>
      <c r="AW1051" s="283"/>
      <c r="AX1051" s="340"/>
      <c r="AY1051" s="283"/>
      <c r="AZ1051" s="283"/>
      <c r="BA1051" s="283"/>
      <c r="BB1051" s="283"/>
      <c r="BC1051" s="283"/>
      <c r="BD1051" s="283"/>
      <c r="BE1051" s="283"/>
      <c r="BF1051" s="283"/>
      <c r="BG1051" s="283"/>
      <c r="BH1051" s="283"/>
      <c r="BI1051" s="283"/>
      <c r="BJ1051" s="283"/>
      <c r="BK1051" s="281"/>
      <c r="BL1051" s="281"/>
      <c r="BM1051" s="281"/>
      <c r="BN1051" s="283"/>
      <c r="BO1051" s="283"/>
      <c r="BP1051" s="283"/>
      <c r="BQ1051" s="283"/>
      <c r="BR1051" s="283"/>
      <c r="BS1051" s="283"/>
      <c r="BT1051" s="283"/>
      <c r="BU1051" s="281"/>
      <c r="BV1051" s="282"/>
      <c r="BW1051" s="282"/>
      <c r="BX1051" s="283"/>
      <c r="BY1051" s="282"/>
      <c r="BZ1051" s="282"/>
      <c r="CA1051" s="282"/>
      <c r="CB1051" s="282"/>
      <c r="CC1051" s="282"/>
    </row>
    <row r="1052">
      <c r="A1052" s="283"/>
      <c r="B1052" s="335"/>
      <c r="C1052" s="283"/>
      <c r="D1052" s="283"/>
      <c r="E1052" s="283"/>
      <c r="F1052" s="336"/>
      <c r="G1052" s="337"/>
      <c r="H1052" s="283"/>
      <c r="I1052" s="338"/>
      <c r="J1052" s="339"/>
      <c r="K1052" s="283"/>
      <c r="L1052" s="283"/>
      <c r="M1052" s="333"/>
      <c r="N1052" s="283"/>
      <c r="O1052" s="163"/>
      <c r="P1052" s="163"/>
      <c r="Q1052" s="163"/>
      <c r="R1052" s="163"/>
      <c r="S1052" s="163"/>
      <c r="T1052" s="163"/>
      <c r="U1052" s="163"/>
      <c r="V1052" s="163"/>
      <c r="W1052" s="163"/>
      <c r="X1052" s="163"/>
      <c r="Y1052" s="330"/>
      <c r="Z1052" s="163"/>
      <c r="AA1052" s="163"/>
      <c r="AB1052" s="163"/>
      <c r="AC1052" s="163"/>
      <c r="AD1052" s="163"/>
      <c r="AE1052" s="163"/>
      <c r="AF1052" s="163"/>
      <c r="AG1052" s="333"/>
      <c r="AH1052" s="283"/>
      <c r="AI1052" s="315"/>
      <c r="AJ1052" s="282"/>
      <c r="AK1052" s="283"/>
      <c r="AL1052" s="283"/>
      <c r="AM1052" s="283"/>
      <c r="AN1052" s="283"/>
      <c r="AO1052" s="283"/>
      <c r="AP1052" s="283"/>
      <c r="AQ1052" s="283"/>
      <c r="AR1052" s="283"/>
      <c r="AS1052" s="283"/>
      <c r="AT1052" s="283"/>
      <c r="AU1052" s="283"/>
      <c r="AV1052" s="283"/>
      <c r="AW1052" s="283"/>
      <c r="AX1052" s="340"/>
      <c r="AY1052" s="283"/>
      <c r="AZ1052" s="283"/>
      <c r="BA1052" s="283"/>
      <c r="BB1052" s="283"/>
      <c r="BC1052" s="283"/>
      <c r="BD1052" s="283"/>
      <c r="BE1052" s="283"/>
      <c r="BF1052" s="283"/>
      <c r="BG1052" s="283"/>
      <c r="BH1052" s="283"/>
      <c r="BI1052" s="283"/>
      <c r="BJ1052" s="283"/>
      <c r="BK1052" s="281"/>
      <c r="BL1052" s="281"/>
      <c r="BM1052" s="281"/>
      <c r="BN1052" s="283"/>
      <c r="BO1052" s="283"/>
      <c r="BP1052" s="283"/>
      <c r="BQ1052" s="283"/>
      <c r="BR1052" s="283"/>
      <c r="BS1052" s="283"/>
      <c r="BT1052" s="283"/>
      <c r="BU1052" s="281"/>
      <c r="BV1052" s="282"/>
      <c r="BW1052" s="282"/>
      <c r="BX1052" s="283"/>
      <c r="BY1052" s="282"/>
      <c r="BZ1052" s="282"/>
      <c r="CA1052" s="282"/>
      <c r="CB1052" s="282"/>
      <c r="CC1052" s="282"/>
    </row>
    <row r="1053">
      <c r="A1053" s="283"/>
      <c r="B1053" s="335"/>
      <c r="C1053" s="283"/>
      <c r="D1053" s="283"/>
      <c r="E1053" s="283"/>
      <c r="F1053" s="336"/>
      <c r="G1053" s="337"/>
      <c r="H1053" s="283"/>
      <c r="I1053" s="338"/>
      <c r="J1053" s="339"/>
      <c r="K1053" s="283"/>
      <c r="L1053" s="283"/>
      <c r="M1053" s="333"/>
      <c r="N1053" s="283"/>
      <c r="O1053" s="163"/>
      <c r="P1053" s="163"/>
      <c r="Q1053" s="163"/>
      <c r="R1053" s="163"/>
      <c r="S1053" s="163"/>
      <c r="T1053" s="163"/>
      <c r="U1053" s="163"/>
      <c r="V1053" s="163"/>
      <c r="W1053" s="163"/>
      <c r="X1053" s="163"/>
      <c r="Y1053" s="330"/>
      <c r="Z1053" s="163"/>
      <c r="AA1053" s="163"/>
      <c r="AB1053" s="163"/>
      <c r="AC1053" s="163"/>
      <c r="AD1053" s="163"/>
      <c r="AE1053" s="163"/>
      <c r="AF1053" s="163"/>
      <c r="AG1053" s="333"/>
      <c r="AH1053" s="283"/>
      <c r="AI1053" s="315"/>
      <c r="AJ1053" s="282"/>
      <c r="AK1053" s="283"/>
      <c r="AL1053" s="283"/>
      <c r="AM1053" s="283"/>
      <c r="AN1053" s="283"/>
      <c r="AO1053" s="283"/>
      <c r="AP1053" s="283"/>
      <c r="AQ1053" s="283"/>
      <c r="AR1053" s="283"/>
      <c r="AS1053" s="283"/>
      <c r="AT1053" s="283"/>
      <c r="AU1053" s="283"/>
      <c r="AV1053" s="283"/>
      <c r="AW1053" s="283"/>
      <c r="AX1053" s="340"/>
      <c r="AY1053" s="283"/>
      <c r="AZ1053" s="283"/>
      <c r="BA1053" s="283"/>
      <c r="BB1053" s="283"/>
      <c r="BC1053" s="283"/>
      <c r="BD1053" s="283"/>
      <c r="BE1053" s="283"/>
      <c r="BF1053" s="283"/>
      <c r="BG1053" s="283"/>
      <c r="BH1053" s="283"/>
      <c r="BI1053" s="283"/>
      <c r="BJ1053" s="283"/>
      <c r="BK1053" s="281"/>
      <c r="BL1053" s="281"/>
      <c r="BM1053" s="281"/>
      <c r="BN1053" s="283"/>
      <c r="BO1053" s="283"/>
      <c r="BP1053" s="283"/>
      <c r="BQ1053" s="283"/>
      <c r="BR1053" s="283"/>
      <c r="BS1053" s="283"/>
      <c r="BT1053" s="283"/>
      <c r="BU1053" s="281"/>
      <c r="BV1053" s="282"/>
      <c r="BW1053" s="282"/>
      <c r="BX1053" s="283"/>
      <c r="BY1053" s="282"/>
      <c r="BZ1053" s="282"/>
      <c r="CA1053" s="282"/>
      <c r="CB1053" s="282"/>
      <c r="CC1053" s="282"/>
    </row>
    <row r="1054">
      <c r="A1054" s="283"/>
      <c r="B1054" s="335"/>
      <c r="C1054" s="283"/>
      <c r="D1054" s="283"/>
      <c r="E1054" s="283"/>
      <c r="F1054" s="336"/>
      <c r="G1054" s="337"/>
      <c r="H1054" s="283"/>
      <c r="I1054" s="338"/>
      <c r="J1054" s="339"/>
      <c r="K1054" s="283"/>
      <c r="L1054" s="283"/>
      <c r="M1054" s="333"/>
      <c r="N1054" s="283"/>
      <c r="O1054" s="163"/>
      <c r="P1054" s="163"/>
      <c r="Q1054" s="163"/>
      <c r="R1054" s="163"/>
      <c r="S1054" s="163"/>
      <c r="T1054" s="163"/>
      <c r="U1054" s="163"/>
      <c r="V1054" s="163"/>
      <c r="W1054" s="163"/>
      <c r="X1054" s="163"/>
      <c r="Y1054" s="330"/>
      <c r="Z1054" s="163"/>
      <c r="AA1054" s="163"/>
      <c r="AB1054" s="163"/>
      <c r="AC1054" s="163"/>
      <c r="AD1054" s="163"/>
      <c r="AE1054" s="163"/>
      <c r="AF1054" s="163"/>
      <c r="AG1054" s="333"/>
      <c r="AH1054" s="283"/>
      <c r="AI1054" s="315"/>
      <c r="AJ1054" s="282"/>
      <c r="AK1054" s="283"/>
      <c r="AL1054" s="283"/>
      <c r="AM1054" s="283"/>
      <c r="AN1054" s="283"/>
      <c r="AO1054" s="283"/>
      <c r="AP1054" s="283"/>
      <c r="AQ1054" s="283"/>
      <c r="AR1054" s="283"/>
      <c r="AS1054" s="283"/>
      <c r="AT1054" s="283"/>
      <c r="AU1054" s="283"/>
      <c r="AV1054" s="283"/>
      <c r="AW1054" s="283"/>
      <c r="AX1054" s="340"/>
      <c r="AY1054" s="283"/>
      <c r="AZ1054" s="283"/>
      <c r="BA1054" s="283"/>
      <c r="BB1054" s="283"/>
      <c r="BC1054" s="283"/>
      <c r="BD1054" s="283"/>
      <c r="BE1054" s="283"/>
      <c r="BF1054" s="283"/>
      <c r="BG1054" s="283"/>
      <c r="BH1054" s="283"/>
      <c r="BI1054" s="283"/>
      <c r="BJ1054" s="283"/>
      <c r="BK1054" s="281"/>
      <c r="BL1054" s="281"/>
      <c r="BM1054" s="281"/>
      <c r="BN1054" s="283"/>
      <c r="BO1054" s="283"/>
      <c r="BP1054" s="283"/>
      <c r="BQ1054" s="283"/>
      <c r="BR1054" s="283"/>
      <c r="BS1054" s="283"/>
      <c r="BT1054" s="283"/>
      <c r="BU1054" s="281"/>
      <c r="BV1054" s="282"/>
      <c r="BW1054" s="282"/>
      <c r="BX1054" s="283"/>
      <c r="BY1054" s="282"/>
      <c r="BZ1054" s="282"/>
      <c r="CA1054" s="282"/>
      <c r="CB1054" s="282"/>
      <c r="CC1054" s="282"/>
    </row>
    <row r="1055">
      <c r="A1055" s="283"/>
      <c r="B1055" s="335"/>
      <c r="C1055" s="283"/>
      <c r="D1055" s="283"/>
      <c r="E1055" s="283"/>
      <c r="F1055" s="336"/>
      <c r="G1055" s="337"/>
      <c r="H1055" s="283"/>
      <c r="I1055" s="338"/>
      <c r="J1055" s="339"/>
      <c r="K1055" s="283"/>
      <c r="L1055" s="283"/>
      <c r="M1055" s="333"/>
      <c r="N1055" s="283"/>
      <c r="O1055" s="163"/>
      <c r="P1055" s="163"/>
      <c r="Q1055" s="163"/>
      <c r="R1055" s="163"/>
      <c r="S1055" s="163"/>
      <c r="T1055" s="163"/>
      <c r="U1055" s="163"/>
      <c r="V1055" s="163"/>
      <c r="W1055" s="163"/>
      <c r="X1055" s="163"/>
      <c r="Y1055" s="330"/>
      <c r="Z1055" s="163"/>
      <c r="AA1055" s="163"/>
      <c r="AB1055" s="163"/>
      <c r="AC1055" s="163"/>
      <c r="AD1055" s="163"/>
      <c r="AE1055" s="163"/>
      <c r="AF1055" s="163"/>
      <c r="AG1055" s="333"/>
      <c r="AH1055" s="283"/>
      <c r="AI1055" s="315"/>
      <c r="AJ1055" s="282"/>
      <c r="AK1055" s="283"/>
      <c r="AL1055" s="283"/>
      <c r="AM1055" s="283"/>
      <c r="AN1055" s="283"/>
      <c r="AO1055" s="283"/>
      <c r="AP1055" s="283"/>
      <c r="AQ1055" s="283"/>
      <c r="AR1055" s="283"/>
      <c r="AS1055" s="283"/>
      <c r="AT1055" s="283"/>
      <c r="AU1055" s="283"/>
      <c r="AV1055" s="283"/>
      <c r="AW1055" s="283"/>
      <c r="AX1055" s="340"/>
      <c r="AY1055" s="283"/>
      <c r="AZ1055" s="283"/>
      <c r="BA1055" s="283"/>
      <c r="BB1055" s="283"/>
      <c r="BC1055" s="283"/>
      <c r="BD1055" s="283"/>
      <c r="BE1055" s="283"/>
      <c r="BF1055" s="283"/>
      <c r="BG1055" s="283"/>
      <c r="BH1055" s="283"/>
      <c r="BI1055" s="283"/>
      <c r="BJ1055" s="283"/>
      <c r="BK1055" s="281"/>
      <c r="BL1055" s="281"/>
      <c r="BM1055" s="281"/>
      <c r="BN1055" s="283"/>
      <c r="BO1055" s="283"/>
      <c r="BP1055" s="283"/>
      <c r="BQ1055" s="283"/>
      <c r="BR1055" s="283"/>
      <c r="BS1055" s="283"/>
      <c r="BT1055" s="283"/>
      <c r="BU1055" s="281"/>
      <c r="BV1055" s="282"/>
      <c r="BW1055" s="282"/>
      <c r="BX1055" s="283"/>
      <c r="BY1055" s="282"/>
      <c r="BZ1055" s="282"/>
      <c r="CA1055" s="282"/>
      <c r="CB1055" s="282"/>
      <c r="CC1055" s="282"/>
    </row>
    <row r="1056">
      <c r="A1056" s="283"/>
      <c r="B1056" s="335"/>
      <c r="C1056" s="283"/>
      <c r="D1056" s="283"/>
      <c r="E1056" s="283"/>
      <c r="F1056" s="336"/>
      <c r="G1056" s="337"/>
      <c r="H1056" s="283"/>
      <c r="I1056" s="338"/>
      <c r="J1056" s="339"/>
      <c r="K1056" s="283"/>
      <c r="L1056" s="283"/>
      <c r="M1056" s="333"/>
      <c r="N1056" s="283"/>
      <c r="O1056" s="163"/>
      <c r="P1056" s="163"/>
      <c r="Q1056" s="163"/>
      <c r="R1056" s="163"/>
      <c r="S1056" s="163"/>
      <c r="T1056" s="163"/>
      <c r="U1056" s="163"/>
      <c r="V1056" s="163"/>
      <c r="W1056" s="163"/>
      <c r="X1056" s="163"/>
      <c r="Y1056" s="330"/>
      <c r="Z1056" s="163"/>
      <c r="AA1056" s="163"/>
      <c r="AB1056" s="163"/>
      <c r="AC1056" s="163"/>
      <c r="AD1056" s="163"/>
      <c r="AE1056" s="163"/>
      <c r="AF1056" s="163"/>
      <c r="AG1056" s="333"/>
      <c r="AH1056" s="283"/>
      <c r="AI1056" s="315"/>
      <c r="AJ1056" s="282"/>
      <c r="AK1056" s="283"/>
      <c r="AL1056" s="283"/>
      <c r="AM1056" s="283"/>
      <c r="AN1056" s="283"/>
      <c r="AO1056" s="283"/>
      <c r="AP1056" s="283"/>
      <c r="AQ1056" s="283"/>
      <c r="AR1056" s="283"/>
      <c r="AS1056" s="283"/>
      <c r="AT1056" s="283"/>
      <c r="AU1056" s="283"/>
      <c r="AV1056" s="283"/>
      <c r="AW1056" s="283"/>
      <c r="AX1056" s="340"/>
      <c r="AY1056" s="283"/>
      <c r="AZ1056" s="283"/>
      <c r="BA1056" s="283"/>
      <c r="BB1056" s="283"/>
      <c r="BC1056" s="283"/>
      <c r="BD1056" s="283"/>
      <c r="BE1056" s="283"/>
      <c r="BF1056" s="283"/>
      <c r="BG1056" s="283"/>
      <c r="BH1056" s="283"/>
      <c r="BI1056" s="283"/>
      <c r="BJ1056" s="283"/>
      <c r="BK1056" s="281"/>
      <c r="BL1056" s="281"/>
      <c r="BM1056" s="281"/>
      <c r="BN1056" s="283"/>
      <c r="BO1056" s="283"/>
      <c r="BP1056" s="283"/>
      <c r="BQ1056" s="283"/>
      <c r="BR1056" s="283"/>
      <c r="BS1056" s="283"/>
      <c r="BT1056" s="283"/>
      <c r="BU1056" s="281"/>
      <c r="BV1056" s="282"/>
      <c r="BW1056" s="282"/>
      <c r="BX1056" s="283"/>
      <c r="BY1056" s="282"/>
      <c r="BZ1056" s="282"/>
      <c r="CA1056" s="282"/>
      <c r="CB1056" s="282"/>
      <c r="CC1056" s="282"/>
    </row>
    <row r="1057">
      <c r="A1057" s="283"/>
      <c r="B1057" s="335"/>
      <c r="C1057" s="283"/>
      <c r="D1057" s="283"/>
      <c r="E1057" s="283"/>
      <c r="F1057" s="336"/>
      <c r="G1057" s="337"/>
      <c r="H1057" s="283"/>
      <c r="I1057" s="338"/>
      <c r="J1057" s="339"/>
      <c r="K1057" s="283"/>
      <c r="L1057" s="283"/>
      <c r="M1057" s="333"/>
      <c r="N1057" s="283"/>
      <c r="O1057" s="163"/>
      <c r="P1057" s="163"/>
      <c r="Q1057" s="163"/>
      <c r="R1057" s="163"/>
      <c r="S1057" s="163"/>
      <c r="T1057" s="163"/>
      <c r="U1057" s="163"/>
      <c r="V1057" s="163"/>
      <c r="W1057" s="163"/>
      <c r="X1057" s="163"/>
      <c r="Y1057" s="330"/>
      <c r="Z1057" s="163"/>
      <c r="AA1057" s="163"/>
      <c r="AB1057" s="163"/>
      <c r="AC1057" s="163"/>
      <c r="AD1057" s="163"/>
      <c r="AE1057" s="163"/>
      <c r="AF1057" s="163"/>
      <c r="AG1057" s="333"/>
      <c r="AH1057" s="283"/>
      <c r="AI1057" s="315"/>
      <c r="AJ1057" s="282"/>
      <c r="AK1057" s="283"/>
      <c r="AL1057" s="283"/>
      <c r="AM1057" s="283"/>
      <c r="AN1057" s="283"/>
      <c r="AO1057" s="283"/>
      <c r="AP1057" s="283"/>
      <c r="AQ1057" s="283"/>
      <c r="AR1057" s="283"/>
      <c r="AS1057" s="283"/>
      <c r="AT1057" s="283"/>
      <c r="AU1057" s="283"/>
      <c r="AV1057" s="283"/>
      <c r="AW1057" s="283"/>
      <c r="AX1057" s="340"/>
      <c r="AY1057" s="283"/>
      <c r="AZ1057" s="283"/>
      <c r="BA1057" s="283"/>
      <c r="BB1057" s="283"/>
      <c r="BC1057" s="283"/>
      <c r="BD1057" s="283"/>
      <c r="BE1057" s="283"/>
      <c r="BF1057" s="283"/>
      <c r="BG1057" s="283"/>
      <c r="BH1057" s="283"/>
      <c r="BI1057" s="283"/>
      <c r="BJ1057" s="283"/>
      <c r="BK1057" s="281"/>
      <c r="BL1057" s="281"/>
      <c r="BM1057" s="281"/>
      <c r="BN1057" s="283"/>
      <c r="BO1057" s="283"/>
      <c r="BP1057" s="283"/>
      <c r="BQ1057" s="283"/>
      <c r="BR1057" s="283"/>
      <c r="BS1057" s="283"/>
      <c r="BT1057" s="283"/>
      <c r="BU1057" s="281"/>
      <c r="BV1057" s="282"/>
      <c r="BW1057" s="282"/>
      <c r="BX1057" s="283"/>
      <c r="BY1057" s="282"/>
      <c r="BZ1057" s="282"/>
      <c r="CA1057" s="282"/>
      <c r="CB1057" s="282"/>
      <c r="CC1057" s="282"/>
    </row>
    <row r="1058">
      <c r="A1058" s="283"/>
      <c r="B1058" s="335"/>
      <c r="C1058" s="283"/>
      <c r="D1058" s="283"/>
      <c r="E1058" s="283"/>
      <c r="F1058" s="336"/>
      <c r="G1058" s="337"/>
      <c r="H1058" s="283"/>
      <c r="I1058" s="338"/>
      <c r="J1058" s="339"/>
      <c r="K1058" s="283"/>
      <c r="L1058" s="283"/>
      <c r="M1058" s="333"/>
      <c r="N1058" s="283"/>
      <c r="O1058" s="163"/>
      <c r="P1058" s="163"/>
      <c r="Q1058" s="163"/>
      <c r="R1058" s="163"/>
      <c r="S1058" s="163"/>
      <c r="T1058" s="163"/>
      <c r="U1058" s="163"/>
      <c r="V1058" s="163"/>
      <c r="W1058" s="163"/>
      <c r="X1058" s="163"/>
      <c r="Y1058" s="330"/>
      <c r="Z1058" s="163"/>
      <c r="AA1058" s="163"/>
      <c r="AB1058" s="163"/>
      <c r="AC1058" s="163"/>
      <c r="AD1058" s="163"/>
      <c r="AE1058" s="163"/>
      <c r="AF1058" s="163"/>
      <c r="AG1058" s="333"/>
      <c r="AH1058" s="283"/>
      <c r="AI1058" s="315"/>
      <c r="AJ1058" s="282"/>
      <c r="AK1058" s="283"/>
      <c r="AL1058" s="283"/>
      <c r="AM1058" s="283"/>
      <c r="AN1058" s="283"/>
      <c r="AO1058" s="283"/>
      <c r="AP1058" s="283"/>
      <c r="AQ1058" s="283"/>
      <c r="AR1058" s="283"/>
      <c r="AS1058" s="283"/>
      <c r="AT1058" s="283"/>
      <c r="AU1058" s="283"/>
      <c r="AV1058" s="283"/>
      <c r="AW1058" s="283"/>
      <c r="AX1058" s="340"/>
      <c r="AY1058" s="283"/>
      <c r="AZ1058" s="283"/>
      <c r="BA1058" s="283"/>
      <c r="BB1058" s="283"/>
      <c r="BC1058" s="283"/>
      <c r="BD1058" s="283"/>
      <c r="BE1058" s="283"/>
      <c r="BF1058" s="283"/>
      <c r="BG1058" s="283"/>
      <c r="BH1058" s="283"/>
      <c r="BI1058" s="283"/>
      <c r="BJ1058" s="283"/>
      <c r="BK1058" s="281"/>
      <c r="BL1058" s="281"/>
      <c r="BM1058" s="281"/>
      <c r="BN1058" s="283"/>
      <c r="BO1058" s="283"/>
      <c r="BP1058" s="283"/>
      <c r="BQ1058" s="283"/>
      <c r="BR1058" s="283"/>
      <c r="BS1058" s="283"/>
      <c r="BT1058" s="283"/>
      <c r="BU1058" s="281"/>
      <c r="BV1058" s="282"/>
      <c r="BW1058" s="282"/>
      <c r="BX1058" s="283"/>
      <c r="BY1058" s="282"/>
      <c r="BZ1058" s="282"/>
      <c r="CA1058" s="282"/>
      <c r="CB1058" s="282"/>
      <c r="CC1058" s="282"/>
    </row>
    <row r="1059">
      <c r="A1059" s="283"/>
      <c r="B1059" s="335"/>
      <c r="C1059" s="283"/>
      <c r="D1059" s="283"/>
      <c r="E1059" s="283"/>
      <c r="F1059" s="336"/>
      <c r="G1059" s="337"/>
      <c r="H1059" s="283"/>
      <c r="I1059" s="338"/>
      <c r="J1059" s="339"/>
      <c r="K1059" s="283"/>
      <c r="L1059" s="283"/>
      <c r="M1059" s="333"/>
      <c r="N1059" s="283"/>
      <c r="O1059" s="163"/>
      <c r="P1059" s="163"/>
      <c r="Q1059" s="163"/>
      <c r="R1059" s="163"/>
      <c r="S1059" s="163"/>
      <c r="T1059" s="163"/>
      <c r="U1059" s="163"/>
      <c r="V1059" s="163"/>
      <c r="W1059" s="163"/>
      <c r="X1059" s="163"/>
      <c r="Y1059" s="330"/>
      <c r="Z1059" s="163"/>
      <c r="AA1059" s="163"/>
      <c r="AB1059" s="163"/>
      <c r="AC1059" s="163"/>
      <c r="AD1059" s="163"/>
      <c r="AE1059" s="163"/>
      <c r="AF1059" s="163"/>
      <c r="AG1059" s="333"/>
      <c r="AH1059" s="283"/>
      <c r="AI1059" s="315"/>
      <c r="AJ1059" s="282"/>
      <c r="AK1059" s="283"/>
      <c r="AL1059" s="283"/>
      <c r="AM1059" s="283"/>
      <c r="AN1059" s="283"/>
      <c r="AO1059" s="283"/>
      <c r="AP1059" s="283"/>
      <c r="AQ1059" s="283"/>
      <c r="AR1059" s="283"/>
      <c r="AS1059" s="283"/>
      <c r="AT1059" s="283"/>
      <c r="AU1059" s="283"/>
      <c r="AV1059" s="283"/>
      <c r="AW1059" s="283"/>
      <c r="AX1059" s="340"/>
      <c r="AY1059" s="283"/>
      <c r="AZ1059" s="283"/>
      <c r="BA1059" s="283"/>
      <c r="BB1059" s="283"/>
      <c r="BC1059" s="283"/>
      <c r="BD1059" s="283"/>
      <c r="BE1059" s="283"/>
      <c r="BF1059" s="283"/>
      <c r="BG1059" s="283"/>
      <c r="BH1059" s="283"/>
      <c r="BI1059" s="283"/>
      <c r="BJ1059" s="283"/>
      <c r="BK1059" s="281"/>
      <c r="BL1059" s="281"/>
      <c r="BM1059" s="281"/>
      <c r="BN1059" s="283"/>
      <c r="BO1059" s="283"/>
      <c r="BP1059" s="283"/>
      <c r="BQ1059" s="283"/>
      <c r="BR1059" s="283"/>
      <c r="BS1059" s="283"/>
      <c r="BT1059" s="283"/>
      <c r="BU1059" s="281"/>
      <c r="BV1059" s="282"/>
      <c r="BW1059" s="282"/>
      <c r="BX1059" s="283"/>
      <c r="BY1059" s="282"/>
      <c r="BZ1059" s="282"/>
      <c r="CA1059" s="282"/>
      <c r="CB1059" s="282"/>
      <c r="CC1059" s="282"/>
    </row>
    <row r="1060">
      <c r="A1060" s="283"/>
      <c r="B1060" s="335"/>
      <c r="C1060" s="283"/>
      <c r="D1060" s="283"/>
      <c r="E1060" s="283"/>
      <c r="F1060" s="336"/>
      <c r="G1060" s="337"/>
      <c r="H1060" s="283"/>
      <c r="I1060" s="338"/>
      <c r="J1060" s="339"/>
      <c r="K1060" s="283"/>
      <c r="L1060" s="283"/>
      <c r="M1060" s="333"/>
      <c r="N1060" s="283"/>
      <c r="O1060" s="163"/>
      <c r="P1060" s="163"/>
      <c r="Q1060" s="163"/>
      <c r="R1060" s="163"/>
      <c r="S1060" s="163"/>
      <c r="T1060" s="163"/>
      <c r="U1060" s="163"/>
      <c r="V1060" s="163"/>
      <c r="W1060" s="163"/>
      <c r="X1060" s="163"/>
      <c r="Y1060" s="330"/>
      <c r="Z1060" s="163"/>
      <c r="AA1060" s="163"/>
      <c r="AB1060" s="163"/>
      <c r="AC1060" s="163"/>
      <c r="AD1060" s="163"/>
      <c r="AE1060" s="163"/>
      <c r="AF1060" s="163"/>
      <c r="AG1060" s="333"/>
      <c r="AH1060" s="283"/>
      <c r="AI1060" s="315"/>
      <c r="AJ1060" s="282"/>
      <c r="AK1060" s="283"/>
      <c r="AL1060" s="283"/>
      <c r="AM1060" s="283"/>
      <c r="AN1060" s="283"/>
      <c r="AO1060" s="283"/>
      <c r="AP1060" s="283"/>
      <c r="AQ1060" s="283"/>
      <c r="AR1060" s="283"/>
      <c r="AS1060" s="283"/>
      <c r="AT1060" s="283"/>
      <c r="AU1060" s="283"/>
      <c r="AV1060" s="283"/>
      <c r="AW1060" s="283"/>
      <c r="AX1060" s="340"/>
      <c r="AY1060" s="283"/>
      <c r="AZ1060" s="283"/>
      <c r="BA1060" s="283"/>
      <c r="BB1060" s="283"/>
      <c r="BC1060" s="283"/>
      <c r="BD1060" s="283"/>
      <c r="BE1060" s="283"/>
      <c r="BF1060" s="283"/>
      <c r="BG1060" s="283"/>
      <c r="BH1060" s="283"/>
      <c r="BI1060" s="283"/>
      <c r="BJ1060" s="283"/>
      <c r="BK1060" s="281"/>
      <c r="BL1060" s="281"/>
      <c r="BM1060" s="281"/>
      <c r="BN1060" s="283"/>
      <c r="BO1060" s="283"/>
      <c r="BP1060" s="283"/>
      <c r="BQ1060" s="283"/>
      <c r="BR1060" s="283"/>
      <c r="BS1060" s="283"/>
      <c r="BT1060" s="283"/>
      <c r="BU1060" s="281"/>
      <c r="BV1060" s="282"/>
      <c r="BW1060" s="282"/>
      <c r="BX1060" s="283"/>
      <c r="BY1060" s="282"/>
      <c r="BZ1060" s="282"/>
      <c r="CA1060" s="282"/>
      <c r="CB1060" s="282"/>
      <c r="CC1060" s="282"/>
    </row>
    <row r="1061">
      <c r="A1061" s="283"/>
      <c r="B1061" s="335"/>
      <c r="C1061" s="283"/>
      <c r="D1061" s="283"/>
      <c r="E1061" s="283"/>
      <c r="F1061" s="336"/>
      <c r="G1061" s="337"/>
      <c r="H1061" s="283"/>
      <c r="I1061" s="338"/>
      <c r="J1061" s="339"/>
      <c r="K1061" s="283"/>
      <c r="L1061" s="283"/>
      <c r="M1061" s="333"/>
      <c r="N1061" s="283"/>
      <c r="O1061" s="163"/>
      <c r="P1061" s="163"/>
      <c r="Q1061" s="163"/>
      <c r="R1061" s="163"/>
      <c r="S1061" s="163"/>
      <c r="T1061" s="163"/>
      <c r="U1061" s="163"/>
      <c r="V1061" s="163"/>
      <c r="W1061" s="163"/>
      <c r="X1061" s="163"/>
      <c r="Y1061" s="330"/>
      <c r="Z1061" s="163"/>
      <c r="AA1061" s="163"/>
      <c r="AB1061" s="163"/>
      <c r="AC1061" s="163"/>
      <c r="AD1061" s="163"/>
      <c r="AE1061" s="163"/>
      <c r="AF1061" s="163"/>
      <c r="AG1061" s="333"/>
      <c r="AH1061" s="283"/>
      <c r="AI1061" s="315"/>
      <c r="AJ1061" s="282"/>
      <c r="AK1061" s="283"/>
      <c r="AL1061" s="283"/>
      <c r="AM1061" s="283"/>
      <c r="AN1061" s="283"/>
      <c r="AO1061" s="283"/>
      <c r="AP1061" s="283"/>
      <c r="AQ1061" s="283"/>
      <c r="AR1061" s="283"/>
      <c r="AS1061" s="283"/>
      <c r="AT1061" s="283"/>
      <c r="AU1061" s="283"/>
      <c r="AV1061" s="283"/>
      <c r="AW1061" s="283"/>
      <c r="AX1061" s="340"/>
      <c r="AY1061" s="283"/>
      <c r="AZ1061" s="283"/>
      <c r="BA1061" s="283"/>
      <c r="BB1061" s="283"/>
      <c r="BC1061" s="283"/>
      <c r="BD1061" s="283"/>
      <c r="BE1061" s="283"/>
      <c r="BF1061" s="283"/>
      <c r="BG1061" s="283"/>
      <c r="BH1061" s="283"/>
      <c r="BI1061" s="283"/>
      <c r="BJ1061" s="283"/>
      <c r="BK1061" s="281"/>
      <c r="BL1061" s="281"/>
      <c r="BM1061" s="281"/>
      <c r="BN1061" s="283"/>
      <c r="BO1061" s="283"/>
      <c r="BP1061" s="283"/>
      <c r="BQ1061" s="283"/>
      <c r="BR1061" s="283"/>
      <c r="BS1061" s="283"/>
      <c r="BT1061" s="283"/>
      <c r="BU1061" s="281"/>
      <c r="BV1061" s="282"/>
      <c r="BW1061" s="282"/>
      <c r="BX1061" s="283"/>
      <c r="BY1061" s="282"/>
      <c r="BZ1061" s="282"/>
      <c r="CA1061" s="282"/>
      <c r="CB1061" s="282"/>
      <c r="CC1061" s="282"/>
    </row>
    <row r="1062">
      <c r="A1062" s="283"/>
      <c r="B1062" s="335"/>
      <c r="C1062" s="283"/>
      <c r="D1062" s="283"/>
      <c r="E1062" s="283"/>
      <c r="F1062" s="336"/>
      <c r="G1062" s="337"/>
      <c r="H1062" s="283"/>
      <c r="I1062" s="338"/>
      <c r="J1062" s="339"/>
      <c r="K1062" s="283"/>
      <c r="L1062" s="283"/>
      <c r="M1062" s="333"/>
      <c r="N1062" s="283"/>
      <c r="O1062" s="163"/>
      <c r="P1062" s="163"/>
      <c r="Q1062" s="163"/>
      <c r="R1062" s="163"/>
      <c r="S1062" s="163"/>
      <c r="T1062" s="163"/>
      <c r="U1062" s="163"/>
      <c r="V1062" s="163"/>
      <c r="W1062" s="163"/>
      <c r="X1062" s="163"/>
      <c r="Y1062" s="330"/>
      <c r="Z1062" s="163"/>
      <c r="AA1062" s="163"/>
      <c r="AB1062" s="163"/>
      <c r="AC1062" s="163"/>
      <c r="AD1062" s="163"/>
      <c r="AE1062" s="163"/>
      <c r="AF1062" s="163"/>
      <c r="AG1062" s="333"/>
      <c r="AH1062" s="283"/>
      <c r="AI1062" s="315"/>
      <c r="AJ1062" s="282"/>
      <c r="AK1062" s="283"/>
      <c r="AL1062" s="283"/>
      <c r="AM1062" s="283"/>
      <c r="AN1062" s="283"/>
      <c r="AO1062" s="283"/>
      <c r="AP1062" s="283"/>
      <c r="AQ1062" s="283"/>
      <c r="AR1062" s="283"/>
      <c r="AS1062" s="283"/>
      <c r="AT1062" s="283"/>
      <c r="AU1062" s="283"/>
      <c r="AV1062" s="283"/>
      <c r="AW1062" s="283"/>
      <c r="AX1062" s="340"/>
      <c r="AY1062" s="283"/>
      <c r="AZ1062" s="283"/>
      <c r="BA1062" s="283"/>
      <c r="BB1062" s="283"/>
      <c r="BC1062" s="283"/>
      <c r="BD1062" s="283"/>
      <c r="BE1062" s="283"/>
      <c r="BF1062" s="283"/>
      <c r="BG1062" s="283"/>
      <c r="BH1062" s="283"/>
      <c r="BI1062" s="283"/>
      <c r="BJ1062" s="283"/>
      <c r="BK1062" s="281"/>
      <c r="BL1062" s="281"/>
      <c r="BM1062" s="281"/>
      <c r="BN1062" s="283"/>
      <c r="BO1062" s="283"/>
      <c r="BP1062" s="283"/>
      <c r="BQ1062" s="283"/>
      <c r="BR1062" s="283"/>
      <c r="BS1062" s="283"/>
      <c r="BT1062" s="283"/>
      <c r="BU1062" s="281"/>
      <c r="BV1062" s="282"/>
      <c r="BW1062" s="282"/>
      <c r="BX1062" s="283"/>
      <c r="BY1062" s="282"/>
      <c r="BZ1062" s="282"/>
      <c r="CA1062" s="282"/>
      <c r="CB1062" s="282"/>
      <c r="CC1062" s="282"/>
    </row>
    <row r="1063">
      <c r="A1063" s="283"/>
      <c r="B1063" s="335"/>
      <c r="C1063" s="283"/>
      <c r="D1063" s="283"/>
      <c r="E1063" s="283"/>
      <c r="F1063" s="336"/>
      <c r="G1063" s="337"/>
      <c r="H1063" s="283"/>
      <c r="I1063" s="338"/>
      <c r="J1063" s="339"/>
      <c r="K1063" s="283"/>
      <c r="L1063" s="283"/>
      <c r="M1063" s="333"/>
      <c r="N1063" s="283"/>
      <c r="O1063" s="163"/>
      <c r="P1063" s="163"/>
      <c r="Q1063" s="163"/>
      <c r="R1063" s="163"/>
      <c r="S1063" s="163"/>
      <c r="T1063" s="163"/>
      <c r="U1063" s="163"/>
      <c r="V1063" s="163"/>
      <c r="W1063" s="163"/>
      <c r="X1063" s="163"/>
      <c r="Y1063" s="330"/>
      <c r="Z1063" s="163"/>
      <c r="AA1063" s="163"/>
      <c r="AB1063" s="163"/>
      <c r="AC1063" s="163"/>
      <c r="AD1063" s="163"/>
      <c r="AE1063" s="163"/>
      <c r="AF1063" s="163"/>
      <c r="AG1063" s="333"/>
      <c r="AH1063" s="283"/>
      <c r="AI1063" s="315"/>
      <c r="AJ1063" s="282"/>
      <c r="AK1063" s="283"/>
      <c r="AL1063" s="283"/>
      <c r="AM1063" s="283"/>
      <c r="AN1063" s="283"/>
      <c r="AO1063" s="283"/>
      <c r="AP1063" s="283"/>
      <c r="AQ1063" s="283"/>
      <c r="AR1063" s="283"/>
      <c r="AS1063" s="283"/>
      <c r="AT1063" s="283"/>
      <c r="AU1063" s="283"/>
      <c r="AV1063" s="283"/>
      <c r="AW1063" s="283"/>
      <c r="AX1063" s="340"/>
      <c r="AY1063" s="283"/>
      <c r="AZ1063" s="283"/>
      <c r="BA1063" s="283"/>
      <c r="BB1063" s="283"/>
      <c r="BC1063" s="283"/>
      <c r="BD1063" s="283"/>
      <c r="BE1063" s="283"/>
      <c r="BF1063" s="283"/>
      <c r="BG1063" s="283"/>
      <c r="BH1063" s="283"/>
      <c r="BI1063" s="283"/>
      <c r="BJ1063" s="283"/>
      <c r="BK1063" s="281"/>
      <c r="BL1063" s="281"/>
      <c r="BM1063" s="281"/>
      <c r="BN1063" s="283"/>
      <c r="BO1063" s="283"/>
      <c r="BP1063" s="283"/>
      <c r="BQ1063" s="283"/>
      <c r="BR1063" s="283"/>
      <c r="BS1063" s="283"/>
      <c r="BT1063" s="283"/>
      <c r="BU1063" s="281"/>
      <c r="BV1063" s="282"/>
      <c r="BW1063" s="282"/>
      <c r="BX1063" s="283"/>
      <c r="BY1063" s="282"/>
      <c r="BZ1063" s="282"/>
      <c r="CA1063" s="282"/>
      <c r="CB1063" s="282"/>
      <c r="CC1063" s="282"/>
    </row>
    <row r="1064">
      <c r="A1064" s="283"/>
      <c r="B1064" s="335"/>
      <c r="C1064" s="283"/>
      <c r="D1064" s="283"/>
      <c r="E1064" s="283"/>
      <c r="F1064" s="336"/>
      <c r="G1064" s="337"/>
      <c r="H1064" s="283"/>
      <c r="I1064" s="338"/>
      <c r="J1064" s="339"/>
      <c r="K1064" s="283"/>
      <c r="L1064" s="283"/>
      <c r="M1064" s="333"/>
      <c r="N1064" s="283"/>
      <c r="O1064" s="163"/>
      <c r="P1064" s="163"/>
      <c r="Q1064" s="163"/>
      <c r="R1064" s="163"/>
      <c r="S1064" s="163"/>
      <c r="T1064" s="163"/>
      <c r="U1064" s="163"/>
      <c r="V1064" s="163"/>
      <c r="W1064" s="163"/>
      <c r="X1064" s="163"/>
      <c r="Y1064" s="330"/>
      <c r="Z1064" s="163"/>
      <c r="AA1064" s="163"/>
      <c r="AB1064" s="163"/>
      <c r="AC1064" s="163"/>
      <c r="AD1064" s="163"/>
      <c r="AE1064" s="163"/>
      <c r="AF1064" s="163"/>
      <c r="AG1064" s="333"/>
      <c r="AH1064" s="283"/>
      <c r="AI1064" s="315"/>
      <c r="AJ1064" s="282"/>
      <c r="AK1064" s="283"/>
      <c r="AL1064" s="283"/>
      <c r="AM1064" s="283"/>
      <c r="AN1064" s="283"/>
      <c r="AO1064" s="283"/>
      <c r="AP1064" s="283"/>
      <c r="AQ1064" s="283"/>
      <c r="AR1064" s="283"/>
      <c r="AS1064" s="283"/>
      <c r="AT1064" s="283"/>
      <c r="AU1064" s="283"/>
      <c r="AV1064" s="283"/>
      <c r="AW1064" s="283"/>
      <c r="AX1064" s="340"/>
      <c r="AY1064" s="283"/>
      <c r="AZ1064" s="283"/>
      <c r="BA1064" s="283"/>
      <c r="BB1064" s="283"/>
      <c r="BC1064" s="283"/>
      <c r="BD1064" s="283"/>
      <c r="BE1064" s="283"/>
      <c r="BF1064" s="283"/>
      <c r="BG1064" s="283"/>
      <c r="BH1064" s="283"/>
      <c r="BI1064" s="283"/>
      <c r="BJ1064" s="283"/>
      <c r="BK1064" s="281"/>
      <c r="BL1064" s="281"/>
      <c r="BM1064" s="281"/>
      <c r="BN1064" s="283"/>
      <c r="BO1064" s="283"/>
      <c r="BP1064" s="283"/>
      <c r="BQ1064" s="283"/>
      <c r="BR1064" s="283"/>
      <c r="BS1064" s="283"/>
      <c r="BT1064" s="283"/>
      <c r="BU1064" s="281"/>
      <c r="BV1064" s="282"/>
      <c r="BW1064" s="282"/>
      <c r="BX1064" s="283"/>
      <c r="BY1064" s="282"/>
      <c r="BZ1064" s="282"/>
      <c r="CA1064" s="282"/>
      <c r="CB1064" s="282"/>
      <c r="CC1064" s="282"/>
    </row>
    <row r="1065">
      <c r="A1065" s="283"/>
      <c r="B1065" s="335"/>
      <c r="C1065" s="283"/>
      <c r="D1065" s="283"/>
      <c r="E1065" s="283"/>
      <c r="F1065" s="336"/>
      <c r="G1065" s="337"/>
      <c r="H1065" s="283"/>
      <c r="I1065" s="338"/>
      <c r="J1065" s="339"/>
      <c r="K1065" s="283"/>
      <c r="L1065" s="283"/>
      <c r="M1065" s="333"/>
      <c r="N1065" s="283"/>
      <c r="O1065" s="163"/>
      <c r="P1065" s="163"/>
      <c r="Q1065" s="163"/>
      <c r="R1065" s="163"/>
      <c r="S1065" s="163"/>
      <c r="T1065" s="163"/>
      <c r="U1065" s="163"/>
      <c r="V1065" s="163"/>
      <c r="W1065" s="163"/>
      <c r="X1065" s="163"/>
      <c r="Y1065" s="330"/>
      <c r="Z1065" s="163"/>
      <c r="AA1065" s="163"/>
      <c r="AB1065" s="163"/>
      <c r="AC1065" s="163"/>
      <c r="AD1065" s="163"/>
      <c r="AE1065" s="163"/>
      <c r="AF1065" s="163"/>
      <c r="AG1065" s="333"/>
      <c r="AH1065" s="283"/>
      <c r="AI1065" s="315"/>
      <c r="AJ1065" s="282"/>
      <c r="AK1065" s="283"/>
      <c r="AL1065" s="283"/>
      <c r="AM1065" s="283"/>
      <c r="AN1065" s="283"/>
      <c r="AO1065" s="283"/>
      <c r="AP1065" s="283"/>
      <c r="AQ1065" s="283"/>
      <c r="AR1065" s="283"/>
      <c r="AS1065" s="283"/>
      <c r="AT1065" s="283"/>
      <c r="AU1065" s="283"/>
      <c r="AV1065" s="283"/>
      <c r="AW1065" s="283"/>
      <c r="AX1065" s="340"/>
      <c r="AY1065" s="283"/>
      <c r="AZ1065" s="283"/>
      <c r="BA1065" s="283"/>
      <c r="BB1065" s="283"/>
      <c r="BC1065" s="283"/>
      <c r="BD1065" s="283"/>
      <c r="BE1065" s="283"/>
      <c r="BF1065" s="283"/>
      <c r="BG1065" s="283"/>
      <c r="BH1065" s="283"/>
      <c r="BI1065" s="283"/>
      <c r="BJ1065" s="283"/>
      <c r="BK1065" s="281"/>
      <c r="BL1065" s="281"/>
      <c r="BM1065" s="281"/>
      <c r="BN1065" s="283"/>
      <c r="BO1065" s="283"/>
      <c r="BP1065" s="283"/>
      <c r="BQ1065" s="283"/>
      <c r="BR1065" s="283"/>
      <c r="BS1065" s="283"/>
      <c r="BT1065" s="283"/>
      <c r="BU1065" s="281"/>
      <c r="BV1065" s="282"/>
      <c r="BW1065" s="282"/>
      <c r="BX1065" s="283"/>
      <c r="BY1065" s="282"/>
      <c r="BZ1065" s="282"/>
      <c r="CA1065" s="282"/>
      <c r="CB1065" s="282"/>
      <c r="CC1065" s="282"/>
    </row>
    <row r="1066">
      <c r="A1066" s="283"/>
      <c r="B1066" s="335"/>
      <c r="C1066" s="283"/>
      <c r="D1066" s="283"/>
      <c r="E1066" s="283"/>
      <c r="F1066" s="336"/>
      <c r="G1066" s="337"/>
      <c r="H1066" s="283"/>
      <c r="I1066" s="338"/>
      <c r="J1066" s="339"/>
      <c r="K1066" s="283"/>
      <c r="L1066" s="283"/>
      <c r="M1066" s="333"/>
      <c r="N1066" s="283"/>
      <c r="O1066" s="163"/>
      <c r="P1066" s="163"/>
      <c r="Q1066" s="163"/>
      <c r="R1066" s="163"/>
      <c r="S1066" s="163"/>
      <c r="T1066" s="163"/>
      <c r="U1066" s="163"/>
      <c r="V1066" s="163"/>
      <c r="W1066" s="163"/>
      <c r="X1066" s="163"/>
      <c r="Y1066" s="330"/>
      <c r="Z1066" s="163"/>
      <c r="AA1066" s="163"/>
      <c r="AB1066" s="163"/>
      <c r="AC1066" s="163"/>
      <c r="AD1066" s="163"/>
      <c r="AE1066" s="163"/>
      <c r="AF1066" s="163"/>
      <c r="AG1066" s="333"/>
      <c r="AH1066" s="283"/>
      <c r="AI1066" s="315"/>
      <c r="AJ1066" s="282"/>
      <c r="AK1066" s="283"/>
      <c r="AL1066" s="283"/>
      <c r="AM1066" s="283"/>
      <c r="AN1066" s="283"/>
      <c r="AO1066" s="283"/>
      <c r="AP1066" s="283"/>
      <c r="AQ1066" s="283"/>
      <c r="AR1066" s="283"/>
      <c r="AS1066" s="283"/>
      <c r="AT1066" s="283"/>
      <c r="AU1066" s="283"/>
      <c r="AV1066" s="283"/>
      <c r="AW1066" s="283"/>
      <c r="AX1066" s="340"/>
      <c r="AY1066" s="283"/>
      <c r="AZ1066" s="283"/>
      <c r="BA1066" s="283"/>
      <c r="BB1066" s="283"/>
      <c r="BC1066" s="283"/>
      <c r="BD1066" s="283"/>
      <c r="BE1066" s="283"/>
      <c r="BF1066" s="283"/>
      <c r="BG1066" s="283"/>
      <c r="BH1066" s="283"/>
      <c r="BI1066" s="283"/>
      <c r="BJ1066" s="283"/>
      <c r="BK1066" s="281"/>
      <c r="BL1066" s="281"/>
      <c r="BM1066" s="281"/>
      <c r="BN1066" s="283"/>
      <c r="BO1066" s="283"/>
      <c r="BP1066" s="283"/>
      <c r="BQ1066" s="283"/>
      <c r="BR1066" s="283"/>
      <c r="BS1066" s="283"/>
      <c r="BT1066" s="283"/>
      <c r="BU1066" s="281"/>
      <c r="BV1066" s="282"/>
      <c r="BW1066" s="282"/>
      <c r="BX1066" s="283"/>
      <c r="BY1066" s="282"/>
      <c r="BZ1066" s="282"/>
      <c r="CA1066" s="282"/>
      <c r="CB1066" s="282"/>
      <c r="CC1066" s="282"/>
    </row>
    <row r="1067">
      <c r="A1067" s="283"/>
      <c r="B1067" s="335"/>
      <c r="C1067" s="283"/>
      <c r="D1067" s="283"/>
      <c r="E1067" s="283"/>
      <c r="F1067" s="336"/>
      <c r="G1067" s="337"/>
      <c r="H1067" s="283"/>
      <c r="I1067" s="338"/>
      <c r="J1067" s="339"/>
      <c r="K1067" s="283"/>
      <c r="L1067" s="283"/>
      <c r="M1067" s="333"/>
      <c r="N1067" s="283"/>
      <c r="O1067" s="163"/>
      <c r="P1067" s="163"/>
      <c r="Q1067" s="163"/>
      <c r="R1067" s="163"/>
      <c r="S1067" s="163"/>
      <c r="T1067" s="163"/>
      <c r="U1067" s="163"/>
      <c r="V1067" s="163"/>
      <c r="W1067" s="163"/>
      <c r="X1067" s="163"/>
      <c r="Y1067" s="330"/>
      <c r="Z1067" s="163"/>
      <c r="AA1067" s="163"/>
      <c r="AB1067" s="163"/>
      <c r="AC1067" s="163"/>
      <c r="AD1067" s="163"/>
      <c r="AE1067" s="163"/>
      <c r="AF1067" s="163"/>
      <c r="AG1067" s="333"/>
      <c r="AH1067" s="283"/>
      <c r="AI1067" s="315"/>
      <c r="AJ1067" s="282"/>
      <c r="AK1067" s="283"/>
      <c r="AL1067" s="283"/>
      <c r="AM1067" s="283"/>
      <c r="AN1067" s="283"/>
      <c r="AO1067" s="283"/>
      <c r="AP1067" s="283"/>
      <c r="AQ1067" s="283"/>
      <c r="AR1067" s="283"/>
      <c r="AS1067" s="283"/>
      <c r="AT1067" s="283"/>
      <c r="AU1067" s="283"/>
      <c r="AV1067" s="283"/>
      <c r="AW1067" s="283"/>
      <c r="AX1067" s="340"/>
      <c r="AY1067" s="283"/>
      <c r="AZ1067" s="283"/>
      <c r="BA1067" s="283"/>
      <c r="BB1067" s="283"/>
      <c r="BC1067" s="283"/>
      <c r="BD1067" s="283"/>
      <c r="BE1067" s="283"/>
      <c r="BF1067" s="283"/>
      <c r="BG1067" s="283"/>
      <c r="BH1067" s="283"/>
      <c r="BI1067" s="283"/>
      <c r="BJ1067" s="283"/>
      <c r="BK1067" s="281"/>
      <c r="BL1067" s="281"/>
      <c r="BM1067" s="281"/>
      <c r="BN1067" s="283"/>
      <c r="BO1067" s="283"/>
      <c r="BP1067" s="283"/>
      <c r="BQ1067" s="283"/>
      <c r="BR1067" s="283"/>
      <c r="BS1067" s="283"/>
      <c r="BT1067" s="283"/>
      <c r="BU1067" s="281"/>
      <c r="BV1067" s="282"/>
      <c r="BW1067" s="282"/>
      <c r="BX1067" s="283"/>
      <c r="BY1067" s="282"/>
      <c r="BZ1067" s="282"/>
      <c r="CA1067" s="282"/>
      <c r="CB1067" s="282"/>
      <c r="CC1067" s="282"/>
    </row>
    <row r="1068">
      <c r="A1068" s="283"/>
      <c r="B1068" s="335"/>
      <c r="C1068" s="283"/>
      <c r="D1068" s="283"/>
      <c r="E1068" s="283"/>
      <c r="F1068" s="336"/>
      <c r="G1068" s="337"/>
      <c r="H1068" s="283"/>
      <c r="I1068" s="338"/>
      <c r="J1068" s="339"/>
      <c r="K1068" s="283"/>
      <c r="L1068" s="283"/>
      <c r="M1068" s="333"/>
      <c r="N1068" s="283"/>
      <c r="O1068" s="163"/>
      <c r="P1068" s="163"/>
      <c r="Q1068" s="163"/>
      <c r="R1068" s="163"/>
      <c r="S1068" s="163"/>
      <c r="T1068" s="163"/>
      <c r="U1068" s="163"/>
      <c r="V1068" s="163"/>
      <c r="W1068" s="163"/>
      <c r="X1068" s="163"/>
      <c r="Y1068" s="330"/>
      <c r="Z1068" s="163"/>
      <c r="AA1068" s="163"/>
      <c r="AB1068" s="163"/>
      <c r="AC1068" s="163"/>
      <c r="AD1068" s="163"/>
      <c r="AE1068" s="163"/>
      <c r="AF1068" s="163"/>
      <c r="AG1068" s="333"/>
      <c r="AH1068" s="283"/>
      <c r="AI1068" s="315"/>
      <c r="AJ1068" s="282"/>
      <c r="AK1068" s="283"/>
      <c r="AL1068" s="283"/>
      <c r="AM1068" s="283"/>
      <c r="AN1068" s="283"/>
      <c r="AO1068" s="283"/>
      <c r="AP1068" s="283"/>
      <c r="AQ1068" s="283"/>
      <c r="AR1068" s="283"/>
      <c r="AS1068" s="283"/>
      <c r="AT1068" s="283"/>
      <c r="AU1068" s="283"/>
      <c r="AV1068" s="283"/>
      <c r="AW1068" s="283"/>
      <c r="AX1068" s="340"/>
      <c r="AY1068" s="283"/>
      <c r="AZ1068" s="283"/>
      <c r="BA1068" s="283"/>
      <c r="BB1068" s="283"/>
      <c r="BC1068" s="283"/>
      <c r="BD1068" s="283"/>
      <c r="BE1068" s="283"/>
      <c r="BF1068" s="283"/>
      <c r="BG1068" s="283"/>
      <c r="BH1068" s="283"/>
      <c r="BI1068" s="283"/>
      <c r="BJ1068" s="283"/>
      <c r="BK1068" s="281"/>
      <c r="BL1068" s="281"/>
      <c r="BM1068" s="281"/>
      <c r="BN1068" s="283"/>
      <c r="BO1068" s="283"/>
      <c r="BP1068" s="283"/>
      <c r="BQ1068" s="283"/>
      <c r="BR1068" s="283"/>
      <c r="BS1068" s="283"/>
      <c r="BT1068" s="283"/>
      <c r="BU1068" s="281"/>
      <c r="BV1068" s="282"/>
      <c r="BW1068" s="282"/>
      <c r="BX1068" s="283"/>
      <c r="BY1068" s="282"/>
      <c r="BZ1068" s="282"/>
      <c r="CA1068" s="282"/>
      <c r="CB1068" s="282"/>
      <c r="CC1068" s="282"/>
    </row>
    <row r="1069">
      <c r="A1069" s="283"/>
      <c r="B1069" s="335"/>
      <c r="C1069" s="283"/>
      <c r="D1069" s="283"/>
      <c r="E1069" s="283"/>
      <c r="F1069" s="336"/>
      <c r="G1069" s="337"/>
      <c r="H1069" s="283"/>
      <c r="I1069" s="338"/>
      <c r="J1069" s="339"/>
      <c r="K1069" s="283"/>
      <c r="L1069" s="283"/>
      <c r="M1069" s="333"/>
      <c r="N1069" s="283"/>
      <c r="O1069" s="163"/>
      <c r="P1069" s="163"/>
      <c r="Q1069" s="163"/>
      <c r="R1069" s="163"/>
      <c r="S1069" s="163"/>
      <c r="T1069" s="163"/>
      <c r="U1069" s="163"/>
      <c r="V1069" s="163"/>
      <c r="W1069" s="163"/>
      <c r="X1069" s="163"/>
      <c r="Y1069" s="330"/>
      <c r="Z1069" s="163"/>
      <c r="AA1069" s="163"/>
      <c r="AB1069" s="163"/>
      <c r="AC1069" s="163"/>
      <c r="AD1069" s="163"/>
      <c r="AE1069" s="163"/>
      <c r="AF1069" s="163"/>
      <c r="AG1069" s="333"/>
      <c r="AH1069" s="283"/>
      <c r="AI1069" s="315"/>
      <c r="AJ1069" s="282"/>
      <c r="AK1069" s="283"/>
      <c r="AL1069" s="283"/>
      <c r="AM1069" s="283"/>
      <c r="AN1069" s="283"/>
      <c r="AO1069" s="283"/>
      <c r="AP1069" s="283"/>
      <c r="AQ1069" s="283"/>
      <c r="AR1069" s="283"/>
      <c r="AS1069" s="283"/>
      <c r="AT1069" s="283"/>
      <c r="AU1069" s="283"/>
      <c r="AV1069" s="283"/>
      <c r="AW1069" s="283"/>
      <c r="AX1069" s="340"/>
      <c r="AY1069" s="283"/>
      <c r="AZ1069" s="283"/>
      <c r="BA1069" s="283"/>
      <c r="BB1069" s="283"/>
      <c r="BC1069" s="283"/>
      <c r="BD1069" s="283"/>
      <c r="BE1069" s="283"/>
      <c r="BF1069" s="283"/>
      <c r="BG1069" s="283"/>
      <c r="BH1069" s="283"/>
      <c r="BI1069" s="283"/>
      <c r="BJ1069" s="283"/>
      <c r="BK1069" s="281"/>
      <c r="BL1069" s="281"/>
      <c r="BM1069" s="281"/>
      <c r="BN1069" s="283"/>
      <c r="BO1069" s="283"/>
      <c r="BP1069" s="283"/>
      <c r="BQ1069" s="283"/>
      <c r="BR1069" s="283"/>
      <c r="BS1069" s="283"/>
      <c r="BT1069" s="283"/>
      <c r="BU1069" s="281"/>
      <c r="BV1069" s="282"/>
      <c r="BW1069" s="282"/>
      <c r="BX1069" s="283"/>
      <c r="BY1069" s="282"/>
      <c r="BZ1069" s="282"/>
      <c r="CA1069" s="282"/>
      <c r="CB1069" s="282"/>
      <c r="CC1069" s="282"/>
    </row>
    <row r="1070">
      <c r="A1070" s="283"/>
      <c r="B1070" s="335"/>
      <c r="C1070" s="283"/>
      <c r="D1070" s="283"/>
      <c r="E1070" s="283"/>
      <c r="F1070" s="336"/>
      <c r="G1070" s="337"/>
      <c r="H1070" s="283"/>
      <c r="I1070" s="338"/>
      <c r="J1070" s="339"/>
      <c r="K1070" s="283"/>
      <c r="L1070" s="283"/>
      <c r="M1070" s="333"/>
      <c r="N1070" s="283"/>
      <c r="O1070" s="163"/>
      <c r="P1070" s="163"/>
      <c r="Q1070" s="163"/>
      <c r="R1070" s="163"/>
      <c r="S1070" s="163"/>
      <c r="T1070" s="163"/>
      <c r="U1070" s="163"/>
      <c r="V1070" s="163"/>
      <c r="W1070" s="163"/>
      <c r="X1070" s="163"/>
      <c r="Y1070" s="330"/>
      <c r="Z1070" s="163"/>
      <c r="AA1070" s="163"/>
      <c r="AB1070" s="163"/>
      <c r="AC1070" s="163"/>
      <c r="AD1070" s="163"/>
      <c r="AE1070" s="163"/>
      <c r="AF1070" s="163"/>
      <c r="AG1070" s="333"/>
      <c r="AH1070" s="283"/>
      <c r="AI1070" s="315"/>
      <c r="AJ1070" s="282"/>
      <c r="AK1070" s="283"/>
      <c r="AL1070" s="283"/>
      <c r="AM1070" s="283"/>
      <c r="AN1070" s="283"/>
      <c r="AO1070" s="283"/>
      <c r="AP1070" s="283"/>
      <c r="AQ1070" s="283"/>
      <c r="AR1070" s="283"/>
      <c r="AS1070" s="283"/>
      <c r="AT1070" s="283"/>
      <c r="AU1070" s="283"/>
      <c r="AV1070" s="283"/>
      <c r="AW1070" s="283"/>
      <c r="AX1070" s="340"/>
      <c r="AY1070" s="283"/>
      <c r="AZ1070" s="283"/>
      <c r="BA1070" s="283"/>
      <c r="BB1070" s="283"/>
      <c r="BC1070" s="283"/>
      <c r="BD1070" s="283"/>
      <c r="BE1070" s="283"/>
      <c r="BF1070" s="283"/>
      <c r="BG1070" s="283"/>
      <c r="BH1070" s="283"/>
      <c r="BI1070" s="283"/>
      <c r="BJ1070" s="283"/>
      <c r="BK1070" s="281"/>
      <c r="BL1070" s="281"/>
      <c r="BM1070" s="281"/>
      <c r="BN1070" s="283"/>
      <c r="BO1070" s="283"/>
      <c r="BP1070" s="283"/>
      <c r="BQ1070" s="283"/>
      <c r="BR1070" s="283"/>
      <c r="BS1070" s="283"/>
      <c r="BT1070" s="283"/>
      <c r="BU1070" s="281"/>
      <c r="BV1070" s="282"/>
      <c r="BW1070" s="282"/>
      <c r="BX1070" s="283"/>
      <c r="BY1070" s="282"/>
      <c r="BZ1070" s="282"/>
      <c r="CA1070" s="282"/>
      <c r="CB1070" s="282"/>
      <c r="CC1070" s="282"/>
    </row>
    <row r="1071">
      <c r="A1071" s="283"/>
      <c r="B1071" s="335"/>
      <c r="C1071" s="283"/>
      <c r="D1071" s="283"/>
      <c r="E1071" s="283"/>
      <c r="F1071" s="336"/>
      <c r="G1071" s="337"/>
      <c r="H1071" s="283"/>
      <c r="I1071" s="338"/>
      <c r="J1071" s="339"/>
      <c r="K1071" s="283"/>
      <c r="L1071" s="283"/>
      <c r="M1071" s="333"/>
      <c r="N1071" s="283"/>
      <c r="O1071" s="163"/>
      <c r="P1071" s="163"/>
      <c r="Q1071" s="163"/>
      <c r="R1071" s="163"/>
      <c r="S1071" s="163"/>
      <c r="T1071" s="163"/>
      <c r="U1071" s="163"/>
      <c r="V1071" s="163"/>
      <c r="W1071" s="163"/>
      <c r="X1071" s="163"/>
      <c r="Y1071" s="330"/>
      <c r="Z1071" s="163"/>
      <c r="AA1071" s="163"/>
      <c r="AB1071" s="163"/>
      <c r="AC1071" s="163"/>
      <c r="AD1071" s="163"/>
      <c r="AE1071" s="163"/>
      <c r="AF1071" s="163"/>
      <c r="AG1071" s="333"/>
      <c r="AH1071" s="283"/>
      <c r="AI1071" s="315"/>
      <c r="AJ1071" s="282"/>
      <c r="AK1071" s="283"/>
      <c r="AL1071" s="283"/>
      <c r="AM1071" s="283"/>
      <c r="AN1071" s="283"/>
      <c r="AO1071" s="283"/>
      <c r="AP1071" s="283"/>
      <c r="AQ1071" s="283"/>
      <c r="AR1071" s="283"/>
      <c r="AS1071" s="283"/>
      <c r="AT1071" s="283"/>
      <c r="AU1071" s="283"/>
      <c r="AV1071" s="283"/>
      <c r="AW1071" s="283"/>
      <c r="AX1071" s="340"/>
      <c r="AY1071" s="283"/>
      <c r="AZ1071" s="283"/>
      <c r="BA1071" s="283"/>
      <c r="BB1071" s="283"/>
      <c r="BC1071" s="283"/>
      <c r="BD1071" s="283"/>
      <c r="BE1071" s="283"/>
      <c r="BF1071" s="283"/>
      <c r="BG1071" s="283"/>
      <c r="BH1071" s="283"/>
      <c r="BI1071" s="283"/>
      <c r="BJ1071" s="283"/>
      <c r="BK1071" s="281"/>
      <c r="BL1071" s="281"/>
      <c r="BM1071" s="281"/>
      <c r="BN1071" s="283"/>
      <c r="BO1071" s="283"/>
      <c r="BP1071" s="283"/>
      <c r="BQ1071" s="283"/>
      <c r="BR1071" s="283"/>
      <c r="BS1071" s="283"/>
      <c r="BT1071" s="283"/>
      <c r="BU1071" s="281"/>
      <c r="BV1071" s="282"/>
      <c r="BW1071" s="282"/>
      <c r="BX1071" s="283"/>
      <c r="BY1071" s="282"/>
      <c r="BZ1071" s="282"/>
      <c r="CA1071" s="282"/>
      <c r="CB1071" s="282"/>
      <c r="CC1071" s="282"/>
    </row>
    <row r="1072">
      <c r="A1072" s="283"/>
      <c r="B1072" s="335"/>
      <c r="C1072" s="283"/>
      <c r="D1072" s="283"/>
      <c r="E1072" s="283"/>
      <c r="F1072" s="336"/>
      <c r="G1072" s="337"/>
      <c r="H1072" s="283"/>
      <c r="I1072" s="338"/>
      <c r="J1072" s="339"/>
      <c r="K1072" s="283"/>
      <c r="L1072" s="283"/>
      <c r="M1072" s="333"/>
      <c r="N1072" s="283"/>
      <c r="O1072" s="163"/>
      <c r="P1072" s="163"/>
      <c r="Q1072" s="163"/>
      <c r="R1072" s="163"/>
      <c r="S1072" s="163"/>
      <c r="T1072" s="163"/>
      <c r="U1072" s="163"/>
      <c r="V1072" s="163"/>
      <c r="W1072" s="163"/>
      <c r="X1072" s="163"/>
      <c r="Y1072" s="330"/>
      <c r="Z1072" s="163"/>
      <c r="AA1072" s="163"/>
      <c r="AB1072" s="163"/>
      <c r="AC1072" s="163"/>
      <c r="AD1072" s="163"/>
      <c r="AE1072" s="163"/>
      <c r="AF1072" s="163"/>
      <c r="AG1072" s="333"/>
      <c r="AH1072" s="283"/>
      <c r="AI1072" s="315"/>
      <c r="AJ1072" s="282"/>
      <c r="AK1072" s="283"/>
      <c r="AL1072" s="283"/>
      <c r="AM1072" s="283"/>
      <c r="AN1072" s="283"/>
      <c r="AO1072" s="283"/>
      <c r="AP1072" s="283"/>
      <c r="AQ1072" s="283"/>
      <c r="AR1072" s="283"/>
      <c r="AS1072" s="283"/>
      <c r="AT1072" s="283"/>
      <c r="AU1072" s="283"/>
      <c r="AV1072" s="283"/>
      <c r="AW1072" s="283"/>
      <c r="AX1072" s="340"/>
      <c r="AY1072" s="283"/>
      <c r="AZ1072" s="283"/>
      <c r="BA1072" s="283"/>
      <c r="BB1072" s="283"/>
      <c r="BC1072" s="283"/>
      <c r="BD1072" s="283"/>
      <c r="BE1072" s="283"/>
      <c r="BF1072" s="283"/>
      <c r="BG1072" s="283"/>
      <c r="BH1072" s="283"/>
      <c r="BI1072" s="283"/>
      <c r="BJ1072" s="283"/>
      <c r="BK1072" s="281"/>
      <c r="BL1072" s="281"/>
      <c r="BM1072" s="281"/>
      <c r="BN1072" s="283"/>
      <c r="BO1072" s="283"/>
      <c r="BP1072" s="283"/>
      <c r="BQ1072" s="283"/>
      <c r="BR1072" s="283"/>
      <c r="BS1072" s="283"/>
      <c r="BT1072" s="283"/>
      <c r="BU1072" s="281"/>
      <c r="BV1072" s="282"/>
      <c r="BW1072" s="282"/>
      <c r="BX1072" s="283"/>
      <c r="BY1072" s="282"/>
      <c r="BZ1072" s="282"/>
      <c r="CA1072" s="282"/>
      <c r="CB1072" s="282"/>
      <c r="CC1072" s="282"/>
    </row>
    <row r="1073">
      <c r="A1073" s="283"/>
      <c r="B1073" s="335"/>
      <c r="C1073" s="283"/>
      <c r="D1073" s="283"/>
      <c r="E1073" s="283"/>
      <c r="F1073" s="336"/>
      <c r="G1073" s="337"/>
      <c r="H1073" s="283"/>
      <c r="I1073" s="338"/>
      <c r="J1073" s="339"/>
      <c r="K1073" s="283"/>
      <c r="L1073" s="283"/>
      <c r="M1073" s="333"/>
      <c r="N1073" s="283"/>
      <c r="O1073" s="163"/>
      <c r="P1073" s="163"/>
      <c r="Q1073" s="163"/>
      <c r="R1073" s="163"/>
      <c r="S1073" s="163"/>
      <c r="T1073" s="163"/>
      <c r="U1073" s="163"/>
      <c r="V1073" s="163"/>
      <c r="W1073" s="163"/>
      <c r="X1073" s="163"/>
      <c r="Y1073" s="330"/>
      <c r="Z1073" s="163"/>
      <c r="AA1073" s="163"/>
      <c r="AB1073" s="163"/>
      <c r="AC1073" s="163"/>
      <c r="AD1073" s="163"/>
      <c r="AE1073" s="163"/>
      <c r="AF1073" s="163"/>
      <c r="AG1073" s="333"/>
      <c r="AH1073" s="283"/>
      <c r="AI1073" s="315"/>
      <c r="AJ1073" s="282"/>
      <c r="AK1073" s="283"/>
      <c r="AL1073" s="283"/>
      <c r="AM1073" s="283"/>
      <c r="AN1073" s="283"/>
      <c r="AO1073" s="283"/>
      <c r="AP1073" s="283"/>
      <c r="AQ1073" s="283"/>
      <c r="AR1073" s="283"/>
      <c r="AS1073" s="283"/>
      <c r="AT1073" s="283"/>
      <c r="AU1073" s="283"/>
      <c r="AV1073" s="283"/>
      <c r="AW1073" s="283"/>
      <c r="AX1073" s="340"/>
      <c r="AY1073" s="283"/>
      <c r="AZ1073" s="283"/>
      <c r="BA1073" s="283"/>
      <c r="BB1073" s="283"/>
      <c r="BC1073" s="283"/>
      <c r="BD1073" s="283"/>
      <c r="BE1073" s="283"/>
      <c r="BF1073" s="283"/>
      <c r="BG1073" s="283"/>
      <c r="BH1073" s="283"/>
      <c r="BI1073" s="283"/>
      <c r="BJ1073" s="283"/>
      <c r="BK1073" s="281"/>
      <c r="BL1073" s="281"/>
      <c r="BM1073" s="281"/>
      <c r="BN1073" s="283"/>
      <c r="BO1073" s="283"/>
      <c r="BP1073" s="283"/>
      <c r="BQ1073" s="283"/>
      <c r="BR1073" s="283"/>
      <c r="BS1073" s="283"/>
      <c r="BT1073" s="283"/>
      <c r="BU1073" s="281"/>
      <c r="BV1073" s="282"/>
      <c r="BW1073" s="282"/>
      <c r="BX1073" s="283"/>
      <c r="BY1073" s="282"/>
      <c r="BZ1073" s="282"/>
      <c r="CA1073" s="282"/>
      <c r="CB1073" s="282"/>
      <c r="CC1073" s="282"/>
    </row>
    <row r="1074">
      <c r="A1074" s="283"/>
      <c r="B1074" s="335"/>
      <c r="C1074" s="283"/>
      <c r="D1074" s="283"/>
      <c r="E1074" s="283"/>
      <c r="F1074" s="336"/>
      <c r="G1074" s="337"/>
      <c r="H1074" s="283"/>
      <c r="I1074" s="338"/>
      <c r="J1074" s="339"/>
      <c r="K1074" s="283"/>
      <c r="L1074" s="283"/>
      <c r="M1074" s="333"/>
      <c r="N1074" s="283"/>
      <c r="O1074" s="163"/>
      <c r="P1074" s="163"/>
      <c r="Q1074" s="163"/>
      <c r="R1074" s="163"/>
      <c r="S1074" s="163"/>
      <c r="T1074" s="163"/>
      <c r="U1074" s="163"/>
      <c r="V1074" s="163"/>
      <c r="W1074" s="163"/>
      <c r="X1074" s="163"/>
      <c r="Y1074" s="330"/>
      <c r="Z1074" s="163"/>
      <c r="AA1074" s="163"/>
      <c r="AB1074" s="163"/>
      <c r="AC1074" s="163"/>
      <c r="AD1074" s="163"/>
      <c r="AE1074" s="163"/>
      <c r="AF1074" s="163"/>
      <c r="AG1074" s="333"/>
      <c r="AH1074" s="283"/>
      <c r="AI1074" s="315"/>
      <c r="AJ1074" s="282"/>
      <c r="AK1074" s="283"/>
      <c r="AL1074" s="283"/>
      <c r="AM1074" s="283"/>
      <c r="AN1074" s="283"/>
      <c r="AO1074" s="283"/>
      <c r="AP1074" s="283"/>
      <c r="AQ1074" s="283"/>
      <c r="AR1074" s="283"/>
      <c r="AS1074" s="283"/>
      <c r="AT1074" s="283"/>
      <c r="AU1074" s="283"/>
      <c r="AV1074" s="283"/>
      <c r="AW1074" s="283"/>
      <c r="AX1074" s="340"/>
      <c r="AY1074" s="283"/>
      <c r="AZ1074" s="283"/>
      <c r="BA1074" s="283"/>
      <c r="BB1074" s="283"/>
      <c r="BC1074" s="283"/>
      <c r="BD1074" s="283"/>
      <c r="BE1074" s="283"/>
      <c r="BF1074" s="283"/>
      <c r="BG1074" s="283"/>
      <c r="BH1074" s="283"/>
      <c r="BI1074" s="283"/>
      <c r="BJ1074" s="283"/>
      <c r="BK1074" s="281"/>
      <c r="BL1074" s="281"/>
      <c r="BM1074" s="281"/>
      <c r="BN1074" s="283"/>
      <c r="BO1074" s="283"/>
      <c r="BP1074" s="283"/>
      <c r="BQ1074" s="283"/>
      <c r="BR1074" s="283"/>
      <c r="BS1074" s="283"/>
      <c r="BT1074" s="283"/>
      <c r="BU1074" s="281"/>
      <c r="BV1074" s="282"/>
      <c r="BW1074" s="282"/>
      <c r="BX1074" s="283"/>
      <c r="BY1074" s="282"/>
      <c r="BZ1074" s="282"/>
      <c r="CA1074" s="282"/>
      <c r="CB1074" s="282"/>
      <c r="CC1074" s="282"/>
    </row>
    <row r="1075">
      <c r="A1075" s="283"/>
      <c r="B1075" s="335"/>
      <c r="C1075" s="283"/>
      <c r="D1075" s="283"/>
      <c r="E1075" s="283"/>
      <c r="F1075" s="336"/>
      <c r="G1075" s="337"/>
      <c r="H1075" s="283"/>
      <c r="I1075" s="338"/>
      <c r="J1075" s="339"/>
      <c r="K1075" s="283"/>
      <c r="L1075" s="283"/>
      <c r="M1075" s="333"/>
      <c r="N1075" s="283"/>
      <c r="O1075" s="163"/>
      <c r="P1075" s="163"/>
      <c r="Q1075" s="163"/>
      <c r="R1075" s="163"/>
      <c r="S1075" s="163"/>
      <c r="T1075" s="163"/>
      <c r="U1075" s="163"/>
      <c r="V1075" s="163"/>
      <c r="W1075" s="163"/>
      <c r="X1075" s="163"/>
      <c r="Y1075" s="330"/>
      <c r="Z1075" s="163"/>
      <c r="AA1075" s="163"/>
      <c r="AB1075" s="163"/>
      <c r="AC1075" s="163"/>
      <c r="AD1075" s="163"/>
      <c r="AE1075" s="163"/>
      <c r="AF1075" s="163"/>
      <c r="AG1075" s="333"/>
      <c r="AH1075" s="283"/>
      <c r="AI1075" s="315"/>
      <c r="AJ1075" s="282"/>
      <c r="AK1075" s="283"/>
      <c r="AL1075" s="283"/>
      <c r="AM1075" s="283"/>
      <c r="AN1075" s="283"/>
      <c r="AO1075" s="283"/>
      <c r="AP1075" s="283"/>
      <c r="AQ1075" s="283"/>
      <c r="AR1075" s="283"/>
      <c r="AS1075" s="283"/>
      <c r="AT1075" s="283"/>
      <c r="AU1075" s="283"/>
      <c r="AV1075" s="283"/>
      <c r="AW1075" s="283"/>
      <c r="AX1075" s="340"/>
      <c r="AY1075" s="283"/>
      <c r="AZ1075" s="283"/>
      <c r="BA1075" s="283"/>
      <c r="BB1075" s="283"/>
      <c r="BC1075" s="283"/>
      <c r="BD1075" s="283"/>
      <c r="BE1075" s="283"/>
      <c r="BF1075" s="283"/>
      <c r="BG1075" s="283"/>
      <c r="BH1075" s="283"/>
      <c r="BI1075" s="283"/>
      <c r="BJ1075" s="283"/>
      <c r="BK1075" s="281"/>
      <c r="BL1075" s="281"/>
      <c r="BM1075" s="281"/>
      <c r="BN1075" s="283"/>
      <c r="BO1075" s="283"/>
      <c r="BP1075" s="283"/>
      <c r="BQ1075" s="283"/>
      <c r="BR1075" s="283"/>
      <c r="BS1075" s="283"/>
      <c r="BT1075" s="283"/>
      <c r="BU1075" s="281"/>
      <c r="BV1075" s="282"/>
      <c r="BW1075" s="282"/>
      <c r="BX1075" s="283"/>
      <c r="BY1075" s="282"/>
      <c r="BZ1075" s="282"/>
      <c r="CA1075" s="282"/>
      <c r="CB1075" s="282"/>
      <c r="CC1075" s="282"/>
    </row>
    <row r="1076">
      <c r="A1076" s="283"/>
      <c r="B1076" s="335"/>
      <c r="C1076" s="283"/>
      <c r="D1076" s="283"/>
      <c r="E1076" s="283"/>
      <c r="F1076" s="336"/>
      <c r="G1076" s="337"/>
      <c r="H1076" s="283"/>
      <c r="I1076" s="338"/>
      <c r="J1076" s="339"/>
      <c r="K1076" s="283"/>
      <c r="L1076" s="283"/>
      <c r="M1076" s="333"/>
      <c r="N1076" s="283"/>
      <c r="O1076" s="163"/>
      <c r="P1076" s="163"/>
      <c r="Q1076" s="163"/>
      <c r="R1076" s="163"/>
      <c r="S1076" s="163"/>
      <c r="T1076" s="163"/>
      <c r="U1076" s="163"/>
      <c r="V1076" s="163"/>
      <c r="W1076" s="163"/>
      <c r="X1076" s="163"/>
      <c r="Y1076" s="330"/>
      <c r="Z1076" s="163"/>
      <c r="AA1076" s="163"/>
      <c r="AB1076" s="163"/>
      <c r="AC1076" s="163"/>
      <c r="AD1076" s="163"/>
      <c r="AE1076" s="163"/>
      <c r="AF1076" s="163"/>
      <c r="AG1076" s="333"/>
      <c r="AH1076" s="283"/>
      <c r="AI1076" s="315"/>
      <c r="AJ1076" s="282"/>
      <c r="AK1076" s="283"/>
      <c r="AL1076" s="283"/>
      <c r="AM1076" s="283"/>
      <c r="AN1076" s="283"/>
      <c r="AO1076" s="283"/>
      <c r="AP1076" s="283"/>
      <c r="AQ1076" s="283"/>
      <c r="AR1076" s="283"/>
      <c r="AS1076" s="283"/>
      <c r="AT1076" s="283"/>
      <c r="AU1076" s="283"/>
      <c r="AV1076" s="283"/>
      <c r="AW1076" s="283"/>
      <c r="AX1076" s="340"/>
      <c r="AY1076" s="283"/>
      <c r="AZ1076" s="283"/>
      <c r="BA1076" s="283"/>
      <c r="BB1076" s="283"/>
      <c r="BC1076" s="283"/>
      <c r="BD1076" s="283"/>
      <c r="BE1076" s="283"/>
      <c r="BF1076" s="283"/>
      <c r="BG1076" s="283"/>
      <c r="BH1076" s="283"/>
      <c r="BI1076" s="283"/>
      <c r="BJ1076" s="283"/>
      <c r="BK1076" s="281"/>
      <c r="BL1076" s="281"/>
      <c r="BM1076" s="281"/>
      <c r="BN1076" s="283"/>
      <c r="BO1076" s="283"/>
      <c r="BP1076" s="283"/>
      <c r="BQ1076" s="283"/>
      <c r="BR1076" s="283"/>
      <c r="BS1076" s="283"/>
      <c r="BT1076" s="283"/>
      <c r="BU1076" s="281"/>
      <c r="BV1076" s="282"/>
      <c r="BW1076" s="282"/>
      <c r="BX1076" s="283"/>
      <c r="BY1076" s="282"/>
      <c r="BZ1076" s="282"/>
      <c r="CA1076" s="282"/>
      <c r="CB1076" s="282"/>
      <c r="CC1076" s="282"/>
    </row>
    <row r="1077">
      <c r="A1077" s="283"/>
      <c r="B1077" s="335"/>
      <c r="C1077" s="283"/>
      <c r="D1077" s="283"/>
      <c r="E1077" s="283"/>
      <c r="F1077" s="336"/>
      <c r="G1077" s="337"/>
      <c r="H1077" s="283"/>
      <c r="I1077" s="338"/>
      <c r="J1077" s="339"/>
      <c r="K1077" s="283"/>
      <c r="L1077" s="283"/>
      <c r="M1077" s="333"/>
      <c r="N1077" s="283"/>
      <c r="O1077" s="163"/>
      <c r="P1077" s="163"/>
      <c r="Q1077" s="163"/>
      <c r="R1077" s="163"/>
      <c r="S1077" s="163"/>
      <c r="T1077" s="163"/>
      <c r="U1077" s="163"/>
      <c r="V1077" s="163"/>
      <c r="W1077" s="163"/>
      <c r="X1077" s="163"/>
      <c r="Y1077" s="330"/>
      <c r="Z1077" s="163"/>
      <c r="AA1077" s="163"/>
      <c r="AB1077" s="163"/>
      <c r="AC1077" s="163"/>
      <c r="AD1077" s="163"/>
      <c r="AE1077" s="163"/>
      <c r="AF1077" s="163"/>
      <c r="AG1077" s="333"/>
      <c r="AH1077" s="283"/>
      <c r="AI1077" s="315"/>
      <c r="AJ1077" s="282"/>
      <c r="AK1077" s="283"/>
      <c r="AL1077" s="283"/>
      <c r="AM1077" s="283"/>
      <c r="AN1077" s="283"/>
      <c r="AO1077" s="283"/>
      <c r="AP1077" s="283"/>
      <c r="AQ1077" s="283"/>
      <c r="AR1077" s="283"/>
      <c r="AS1077" s="283"/>
      <c r="AT1077" s="283"/>
      <c r="AU1077" s="283"/>
      <c r="AV1077" s="283"/>
      <c r="AW1077" s="283"/>
      <c r="AX1077" s="340"/>
      <c r="AY1077" s="283"/>
      <c r="AZ1077" s="283"/>
      <c r="BA1077" s="283"/>
      <c r="BB1077" s="283"/>
      <c r="BC1077" s="283"/>
      <c r="BD1077" s="283"/>
      <c r="BE1077" s="283"/>
      <c r="BF1077" s="283"/>
      <c r="BG1077" s="283"/>
      <c r="BH1077" s="283"/>
      <c r="BI1077" s="283"/>
      <c r="BJ1077" s="283"/>
      <c r="BK1077" s="281"/>
      <c r="BL1077" s="281"/>
      <c r="BM1077" s="281"/>
      <c r="BN1077" s="283"/>
      <c r="BO1077" s="283"/>
      <c r="BP1077" s="283"/>
      <c r="BQ1077" s="283"/>
      <c r="BR1077" s="283"/>
      <c r="BS1077" s="283"/>
      <c r="BT1077" s="283"/>
      <c r="BU1077" s="281"/>
      <c r="BV1077" s="282"/>
      <c r="BW1077" s="282"/>
      <c r="BX1077" s="283"/>
      <c r="BY1077" s="282"/>
      <c r="BZ1077" s="282"/>
      <c r="CA1077" s="282"/>
      <c r="CB1077" s="282"/>
      <c r="CC1077" s="282"/>
    </row>
    <row r="1078">
      <c r="A1078" s="283"/>
      <c r="B1078" s="335"/>
      <c r="C1078" s="283"/>
      <c r="D1078" s="283"/>
      <c r="E1078" s="283"/>
      <c r="F1078" s="336"/>
      <c r="G1078" s="337"/>
      <c r="H1078" s="283"/>
      <c r="I1078" s="338"/>
      <c r="J1078" s="339"/>
      <c r="K1078" s="283"/>
      <c r="L1078" s="283"/>
      <c r="M1078" s="333"/>
      <c r="N1078" s="283"/>
      <c r="O1078" s="163"/>
      <c r="P1078" s="163"/>
      <c r="Q1078" s="163"/>
      <c r="R1078" s="163"/>
      <c r="S1078" s="163"/>
      <c r="T1078" s="163"/>
      <c r="U1078" s="163"/>
      <c r="V1078" s="163"/>
      <c r="W1078" s="163"/>
      <c r="X1078" s="163"/>
      <c r="Y1078" s="330"/>
      <c r="Z1078" s="163"/>
      <c r="AA1078" s="163"/>
      <c r="AB1078" s="163"/>
      <c r="AC1078" s="163"/>
      <c r="AD1078" s="163"/>
      <c r="AE1078" s="163"/>
      <c r="AF1078" s="163"/>
      <c r="AG1078" s="333"/>
      <c r="AH1078" s="283"/>
      <c r="AI1078" s="315"/>
      <c r="AJ1078" s="282"/>
      <c r="AK1078" s="283"/>
      <c r="AL1078" s="283"/>
      <c r="AM1078" s="283"/>
      <c r="AN1078" s="283"/>
      <c r="AO1078" s="283"/>
      <c r="AP1078" s="283"/>
      <c r="AQ1078" s="283"/>
      <c r="AR1078" s="283"/>
      <c r="AS1078" s="283"/>
      <c r="AT1078" s="283"/>
      <c r="AU1078" s="283"/>
      <c r="AV1078" s="283"/>
      <c r="AW1078" s="283"/>
      <c r="AX1078" s="340"/>
      <c r="AY1078" s="283"/>
      <c r="AZ1078" s="283"/>
      <c r="BA1078" s="283"/>
      <c r="BB1078" s="283"/>
      <c r="BC1078" s="283"/>
      <c r="BD1078" s="283"/>
      <c r="BE1078" s="283"/>
      <c r="BF1078" s="283"/>
      <c r="BG1078" s="283"/>
      <c r="BH1078" s="283"/>
      <c r="BI1078" s="283"/>
      <c r="BJ1078" s="283"/>
      <c r="BK1078" s="281"/>
      <c r="BL1078" s="281"/>
      <c r="BM1078" s="281"/>
      <c r="BN1078" s="283"/>
      <c r="BO1078" s="283"/>
      <c r="BP1078" s="283"/>
      <c r="BQ1078" s="283"/>
      <c r="BR1078" s="283"/>
      <c r="BS1078" s="283"/>
      <c r="BT1078" s="283"/>
      <c r="BU1078" s="281"/>
      <c r="BV1078" s="282"/>
      <c r="BW1078" s="282"/>
      <c r="BX1078" s="283"/>
      <c r="BY1078" s="282"/>
      <c r="BZ1078" s="282"/>
      <c r="CA1078" s="282"/>
      <c r="CB1078" s="282"/>
      <c r="CC1078" s="282"/>
    </row>
    <row r="1079">
      <c r="A1079" s="283"/>
      <c r="B1079" s="335"/>
      <c r="C1079" s="283"/>
      <c r="D1079" s="283"/>
      <c r="E1079" s="283"/>
      <c r="F1079" s="336"/>
      <c r="G1079" s="337"/>
      <c r="H1079" s="283"/>
      <c r="I1079" s="338"/>
      <c r="J1079" s="339"/>
      <c r="K1079" s="283"/>
      <c r="L1079" s="283"/>
      <c r="M1079" s="333"/>
      <c r="N1079" s="283"/>
      <c r="O1079" s="163"/>
      <c r="P1079" s="163"/>
      <c r="Q1079" s="163"/>
      <c r="R1079" s="163"/>
      <c r="S1079" s="163"/>
      <c r="T1079" s="163"/>
      <c r="U1079" s="163"/>
      <c r="V1079" s="163"/>
      <c r="W1079" s="163"/>
      <c r="X1079" s="163"/>
      <c r="Y1079" s="330"/>
      <c r="Z1079" s="163"/>
      <c r="AA1079" s="163"/>
      <c r="AB1079" s="163"/>
      <c r="AC1079" s="163"/>
      <c r="AD1079" s="163"/>
      <c r="AE1079" s="163"/>
      <c r="AF1079" s="163"/>
      <c r="AG1079" s="333"/>
      <c r="AH1079" s="283"/>
      <c r="AI1079" s="315"/>
      <c r="AJ1079" s="282"/>
      <c r="AK1079" s="283"/>
      <c r="AL1079" s="283"/>
      <c r="AM1079" s="283"/>
      <c r="AN1079" s="283"/>
      <c r="AO1079" s="283"/>
      <c r="AP1079" s="283"/>
      <c r="AQ1079" s="283"/>
      <c r="AR1079" s="283"/>
      <c r="AS1079" s="283"/>
      <c r="AT1079" s="283"/>
      <c r="AU1079" s="283"/>
      <c r="AV1079" s="283"/>
      <c r="AW1079" s="283"/>
      <c r="AX1079" s="340"/>
      <c r="AY1079" s="283"/>
      <c r="AZ1079" s="283"/>
      <c r="BA1079" s="283"/>
      <c r="BB1079" s="283"/>
      <c r="BC1079" s="283"/>
      <c r="BD1079" s="283"/>
      <c r="BE1079" s="283"/>
      <c r="BF1079" s="283"/>
      <c r="BG1079" s="283"/>
      <c r="BH1079" s="283"/>
      <c r="BI1079" s="283"/>
      <c r="BJ1079" s="283"/>
      <c r="BK1079" s="281"/>
      <c r="BL1079" s="281"/>
      <c r="BM1079" s="281"/>
      <c r="BN1079" s="283"/>
      <c r="BO1079" s="283"/>
      <c r="BP1079" s="283"/>
      <c r="BQ1079" s="283"/>
      <c r="BR1079" s="283"/>
      <c r="BS1079" s="283"/>
      <c r="BT1079" s="283"/>
      <c r="BU1079" s="281"/>
      <c r="BV1079" s="282"/>
      <c r="BW1079" s="282"/>
      <c r="BX1079" s="283"/>
      <c r="BY1079" s="282"/>
      <c r="BZ1079" s="282"/>
      <c r="CA1079" s="282"/>
      <c r="CB1079" s="282"/>
      <c r="CC1079" s="282"/>
    </row>
    <row r="1080">
      <c r="A1080" s="283"/>
      <c r="B1080" s="335"/>
      <c r="C1080" s="283"/>
      <c r="D1080" s="283"/>
      <c r="E1080" s="283"/>
      <c r="F1080" s="336"/>
      <c r="G1080" s="337"/>
      <c r="H1080" s="283"/>
      <c r="I1080" s="338"/>
      <c r="J1080" s="339"/>
      <c r="K1080" s="283"/>
      <c r="L1080" s="283"/>
      <c r="M1080" s="333"/>
      <c r="N1080" s="283"/>
      <c r="O1080" s="163"/>
      <c r="P1080" s="163"/>
      <c r="Q1080" s="163"/>
      <c r="R1080" s="163"/>
      <c r="S1080" s="163"/>
      <c r="T1080" s="163"/>
      <c r="U1080" s="163"/>
      <c r="V1080" s="163"/>
      <c r="W1080" s="163"/>
      <c r="X1080" s="163"/>
      <c r="Y1080" s="330"/>
      <c r="Z1080" s="163"/>
      <c r="AA1080" s="163"/>
      <c r="AB1080" s="163"/>
      <c r="AC1080" s="163"/>
      <c r="AD1080" s="163"/>
      <c r="AE1080" s="163"/>
      <c r="AF1080" s="163"/>
      <c r="AG1080" s="333"/>
      <c r="AH1080" s="283"/>
      <c r="AI1080" s="315"/>
      <c r="AJ1080" s="282"/>
      <c r="AK1080" s="283"/>
      <c r="AL1080" s="283"/>
      <c r="AM1080" s="283"/>
      <c r="AN1080" s="283"/>
      <c r="AO1080" s="283"/>
      <c r="AP1080" s="283"/>
      <c r="AQ1080" s="283"/>
      <c r="AR1080" s="283"/>
      <c r="AS1080" s="283"/>
      <c r="AT1080" s="283"/>
      <c r="AU1080" s="283"/>
      <c r="AV1080" s="283"/>
      <c r="AW1080" s="283"/>
      <c r="AX1080" s="340"/>
      <c r="AY1080" s="283"/>
      <c r="AZ1080" s="283"/>
      <c r="BA1080" s="283"/>
      <c r="BB1080" s="283"/>
      <c r="BC1080" s="283"/>
      <c r="BD1080" s="283"/>
      <c r="BE1080" s="283"/>
      <c r="BF1080" s="283"/>
      <c r="BG1080" s="283"/>
      <c r="BH1080" s="283"/>
      <c r="BI1080" s="283"/>
      <c r="BJ1080" s="283"/>
      <c r="BK1080" s="281"/>
      <c r="BL1080" s="281"/>
      <c r="BM1080" s="281"/>
      <c r="BN1080" s="283"/>
      <c r="BO1080" s="283"/>
      <c r="BP1080" s="283"/>
      <c r="BQ1080" s="283"/>
      <c r="BR1080" s="283"/>
      <c r="BS1080" s="283"/>
      <c r="BT1080" s="283"/>
      <c r="BU1080" s="281"/>
      <c r="BV1080" s="282"/>
      <c r="BW1080" s="282"/>
      <c r="BX1080" s="283"/>
      <c r="BY1080" s="282"/>
      <c r="BZ1080" s="282"/>
      <c r="CA1080" s="282"/>
      <c r="CB1080" s="282"/>
      <c r="CC1080" s="282"/>
    </row>
    <row r="1081">
      <c r="A1081" s="283"/>
      <c r="B1081" s="335"/>
      <c r="C1081" s="283"/>
      <c r="D1081" s="283"/>
      <c r="E1081" s="283"/>
      <c r="F1081" s="336"/>
      <c r="G1081" s="337"/>
      <c r="H1081" s="283"/>
      <c r="I1081" s="338"/>
      <c r="J1081" s="339"/>
      <c r="K1081" s="283"/>
      <c r="L1081" s="283"/>
      <c r="M1081" s="333"/>
      <c r="N1081" s="283"/>
      <c r="O1081" s="163"/>
      <c r="P1081" s="163"/>
      <c r="Q1081" s="163"/>
      <c r="R1081" s="163"/>
      <c r="S1081" s="163"/>
      <c r="T1081" s="163"/>
      <c r="U1081" s="163"/>
      <c r="V1081" s="163"/>
      <c r="W1081" s="163"/>
      <c r="X1081" s="163"/>
      <c r="Y1081" s="330"/>
      <c r="Z1081" s="163"/>
      <c r="AA1081" s="163"/>
      <c r="AB1081" s="163"/>
      <c r="AC1081" s="163"/>
      <c r="AD1081" s="163"/>
      <c r="AE1081" s="163"/>
      <c r="AF1081" s="163"/>
      <c r="AG1081" s="333"/>
      <c r="AH1081" s="283"/>
      <c r="AI1081" s="315"/>
      <c r="AJ1081" s="282"/>
      <c r="AK1081" s="283"/>
      <c r="AL1081" s="283"/>
      <c r="AM1081" s="283"/>
      <c r="AN1081" s="283"/>
      <c r="AO1081" s="283"/>
      <c r="AP1081" s="283"/>
      <c r="AQ1081" s="283"/>
      <c r="AR1081" s="283"/>
      <c r="AS1081" s="283"/>
      <c r="AT1081" s="283"/>
      <c r="AU1081" s="283"/>
      <c r="AV1081" s="283"/>
      <c r="AW1081" s="283"/>
      <c r="AX1081" s="340"/>
      <c r="AY1081" s="283"/>
      <c r="AZ1081" s="283"/>
      <c r="BA1081" s="283"/>
      <c r="BB1081" s="283"/>
      <c r="BC1081" s="283"/>
      <c r="BD1081" s="283"/>
      <c r="BE1081" s="283"/>
      <c r="BF1081" s="283"/>
      <c r="BG1081" s="283"/>
      <c r="BH1081" s="283"/>
      <c r="BI1081" s="283"/>
      <c r="BJ1081" s="283"/>
      <c r="BK1081" s="281"/>
      <c r="BL1081" s="281"/>
      <c r="BM1081" s="281"/>
      <c r="BN1081" s="283"/>
      <c r="BO1081" s="283"/>
      <c r="BP1081" s="283"/>
      <c r="BQ1081" s="283"/>
      <c r="BR1081" s="283"/>
      <c r="BS1081" s="283"/>
      <c r="BT1081" s="283"/>
      <c r="BU1081" s="281"/>
      <c r="BV1081" s="282"/>
      <c r="BW1081" s="282"/>
      <c r="BX1081" s="283"/>
      <c r="BY1081" s="282"/>
      <c r="BZ1081" s="282"/>
      <c r="CA1081" s="282"/>
      <c r="CB1081" s="282"/>
      <c r="CC1081" s="282"/>
    </row>
    <row r="1082">
      <c r="A1082" s="283"/>
      <c r="B1082" s="335"/>
      <c r="C1082" s="283"/>
      <c r="D1082" s="283"/>
      <c r="E1082" s="283"/>
      <c r="F1082" s="336"/>
      <c r="G1082" s="337"/>
      <c r="H1082" s="283"/>
      <c r="I1082" s="338"/>
      <c r="J1082" s="339"/>
      <c r="K1082" s="283"/>
      <c r="L1082" s="283"/>
      <c r="M1082" s="333"/>
      <c r="N1082" s="283"/>
      <c r="O1082" s="163"/>
      <c r="P1082" s="163"/>
      <c r="Q1082" s="163"/>
      <c r="R1082" s="163"/>
      <c r="S1082" s="163"/>
      <c r="T1082" s="163"/>
      <c r="U1082" s="163"/>
      <c r="V1082" s="163"/>
      <c r="W1082" s="163"/>
      <c r="X1082" s="163"/>
      <c r="Y1082" s="330"/>
      <c r="Z1082" s="163"/>
      <c r="AA1082" s="163"/>
      <c r="AB1082" s="163"/>
      <c r="AC1082" s="163"/>
      <c r="AD1082" s="163"/>
      <c r="AE1082" s="163"/>
      <c r="AF1082" s="163"/>
      <c r="AG1082" s="333"/>
      <c r="AH1082" s="283"/>
      <c r="AI1082" s="315"/>
      <c r="AJ1082" s="282"/>
      <c r="AK1082" s="283"/>
      <c r="AL1082" s="283"/>
      <c r="AM1082" s="283"/>
      <c r="AN1082" s="283"/>
      <c r="AO1082" s="283"/>
      <c r="AP1082" s="283"/>
      <c r="AQ1082" s="283"/>
      <c r="AR1082" s="283"/>
      <c r="AS1082" s="283"/>
      <c r="AT1082" s="283"/>
      <c r="AU1082" s="283"/>
      <c r="AV1082" s="283"/>
      <c r="AW1082" s="283"/>
      <c r="AX1082" s="340"/>
      <c r="AY1082" s="283"/>
      <c r="AZ1082" s="283"/>
      <c r="BA1082" s="283"/>
      <c r="BB1082" s="283"/>
      <c r="BC1082" s="283"/>
      <c r="BD1082" s="283"/>
      <c r="BE1082" s="283"/>
      <c r="BF1082" s="283"/>
      <c r="BG1082" s="283"/>
      <c r="BH1082" s="283"/>
      <c r="BI1082" s="283"/>
      <c r="BJ1082" s="283"/>
      <c r="BK1082" s="281"/>
      <c r="BL1082" s="281"/>
      <c r="BM1082" s="281"/>
      <c r="BN1082" s="283"/>
      <c r="BO1082" s="283"/>
      <c r="BP1082" s="283"/>
      <c r="BQ1082" s="283"/>
      <c r="BR1082" s="283"/>
      <c r="BS1082" s="283"/>
      <c r="BT1082" s="283"/>
      <c r="BU1082" s="281"/>
      <c r="BV1082" s="282"/>
      <c r="BW1082" s="282"/>
      <c r="BX1082" s="283"/>
      <c r="BY1082" s="282"/>
      <c r="BZ1082" s="282"/>
      <c r="CA1082" s="282"/>
      <c r="CB1082" s="282"/>
      <c r="CC1082" s="282"/>
    </row>
    <row r="1083">
      <c r="A1083" s="283"/>
      <c r="B1083" s="335"/>
      <c r="C1083" s="283"/>
      <c r="D1083" s="283"/>
      <c r="E1083" s="283"/>
      <c r="F1083" s="336"/>
      <c r="G1083" s="337"/>
      <c r="H1083" s="283"/>
      <c r="I1083" s="338"/>
      <c r="J1083" s="339"/>
      <c r="K1083" s="283"/>
      <c r="L1083" s="283"/>
      <c r="M1083" s="333"/>
      <c r="N1083" s="283"/>
      <c r="O1083" s="163"/>
      <c r="P1083" s="163"/>
      <c r="Q1083" s="163"/>
      <c r="R1083" s="163"/>
      <c r="S1083" s="163"/>
      <c r="T1083" s="163"/>
      <c r="U1083" s="163"/>
      <c r="V1083" s="163"/>
      <c r="W1083" s="163"/>
      <c r="X1083" s="163"/>
      <c r="Y1083" s="330"/>
      <c r="Z1083" s="163"/>
      <c r="AA1083" s="163"/>
      <c r="AB1083" s="163"/>
      <c r="AC1083" s="163"/>
      <c r="AD1083" s="163"/>
      <c r="AE1083" s="163"/>
      <c r="AF1083" s="163"/>
      <c r="AG1083" s="333"/>
      <c r="AH1083" s="283"/>
      <c r="AI1083" s="315"/>
      <c r="AJ1083" s="282"/>
      <c r="AK1083" s="283"/>
      <c r="AL1083" s="283"/>
      <c r="AM1083" s="283"/>
      <c r="AN1083" s="283"/>
      <c r="AO1083" s="283"/>
      <c r="AP1083" s="283"/>
      <c r="AQ1083" s="283"/>
      <c r="AR1083" s="283"/>
      <c r="AS1083" s="283"/>
      <c r="AT1083" s="283"/>
      <c r="AU1083" s="283"/>
      <c r="AV1083" s="283"/>
      <c r="AW1083" s="283"/>
      <c r="AX1083" s="340"/>
      <c r="AY1083" s="283"/>
      <c r="AZ1083" s="283"/>
      <c r="BA1083" s="283"/>
      <c r="BB1083" s="283"/>
      <c r="BC1083" s="283"/>
      <c r="BD1083" s="283"/>
      <c r="BE1083" s="283"/>
      <c r="BF1083" s="283"/>
      <c r="BG1083" s="283"/>
      <c r="BH1083" s="283"/>
      <c r="BI1083" s="283"/>
      <c r="BJ1083" s="283"/>
      <c r="BK1083" s="281"/>
      <c r="BL1083" s="281"/>
      <c r="BM1083" s="281"/>
      <c r="BN1083" s="283"/>
      <c r="BO1083" s="283"/>
      <c r="BP1083" s="283"/>
      <c r="BQ1083" s="283"/>
      <c r="BR1083" s="283"/>
      <c r="BS1083" s="283"/>
      <c r="BT1083" s="283"/>
      <c r="BU1083" s="281"/>
      <c r="BV1083" s="282"/>
      <c r="BW1083" s="282"/>
      <c r="BX1083" s="283"/>
      <c r="BY1083" s="282"/>
      <c r="BZ1083" s="282"/>
      <c r="CA1083" s="282"/>
      <c r="CB1083" s="282"/>
      <c r="CC1083" s="282"/>
    </row>
    <row r="1084">
      <c r="A1084" s="283"/>
      <c r="B1084" s="335"/>
      <c r="C1084" s="283"/>
      <c r="D1084" s="283"/>
      <c r="E1084" s="283"/>
      <c r="F1084" s="336"/>
      <c r="G1084" s="337"/>
      <c r="H1084" s="283"/>
      <c r="I1084" s="338"/>
      <c r="J1084" s="339"/>
      <c r="K1084" s="283"/>
      <c r="L1084" s="283"/>
      <c r="M1084" s="333"/>
      <c r="N1084" s="283"/>
      <c r="O1084" s="163"/>
      <c r="P1084" s="163"/>
      <c r="Q1084" s="163"/>
      <c r="R1084" s="163"/>
      <c r="S1084" s="163"/>
      <c r="T1084" s="163"/>
      <c r="U1084" s="163"/>
      <c r="V1084" s="163"/>
      <c r="W1084" s="163"/>
      <c r="X1084" s="163"/>
      <c r="Y1084" s="330"/>
      <c r="Z1084" s="163"/>
      <c r="AA1084" s="163"/>
      <c r="AB1084" s="163"/>
      <c r="AC1084" s="163"/>
      <c r="AD1084" s="163"/>
      <c r="AE1084" s="163"/>
      <c r="AF1084" s="163"/>
      <c r="AG1084" s="333"/>
      <c r="AH1084" s="283"/>
      <c r="AI1084" s="315"/>
      <c r="AJ1084" s="282"/>
      <c r="AK1084" s="283"/>
      <c r="AL1084" s="283"/>
      <c r="AM1084" s="283"/>
      <c r="AN1084" s="283"/>
      <c r="AO1084" s="283"/>
      <c r="AP1084" s="283"/>
      <c r="AQ1084" s="283"/>
      <c r="AR1084" s="283"/>
      <c r="AS1084" s="283"/>
      <c r="AT1084" s="283"/>
      <c r="AU1084" s="283"/>
      <c r="AV1084" s="283"/>
      <c r="AW1084" s="283"/>
      <c r="AX1084" s="340"/>
      <c r="AY1084" s="283"/>
      <c r="AZ1084" s="283"/>
      <c r="BA1084" s="283"/>
      <c r="BB1084" s="283"/>
      <c r="BC1084" s="283"/>
      <c r="BD1084" s="283"/>
      <c r="BE1084" s="283"/>
      <c r="BF1084" s="283"/>
      <c r="BG1084" s="283"/>
      <c r="BH1084" s="283"/>
      <c r="BI1084" s="283"/>
      <c r="BJ1084" s="283"/>
      <c r="BK1084" s="281"/>
      <c r="BL1084" s="281"/>
      <c r="BM1084" s="281"/>
      <c r="BN1084" s="283"/>
      <c r="BO1084" s="283"/>
      <c r="BP1084" s="283"/>
      <c r="BQ1084" s="283"/>
      <c r="BR1084" s="283"/>
      <c r="BS1084" s="283"/>
      <c r="BT1084" s="283"/>
      <c r="BU1084" s="281"/>
      <c r="BV1084" s="282"/>
      <c r="BW1084" s="282"/>
      <c r="BX1084" s="283"/>
      <c r="BY1084" s="282"/>
      <c r="BZ1084" s="282"/>
      <c r="CA1084" s="282"/>
      <c r="CB1084" s="282"/>
      <c r="CC1084" s="282"/>
    </row>
    <row r="1085">
      <c r="A1085" s="283"/>
      <c r="B1085" s="335"/>
      <c r="C1085" s="283"/>
      <c r="D1085" s="283"/>
      <c r="E1085" s="283"/>
      <c r="F1085" s="336"/>
      <c r="G1085" s="337"/>
      <c r="H1085" s="283"/>
      <c r="I1085" s="338"/>
      <c r="J1085" s="339"/>
      <c r="K1085" s="283"/>
      <c r="L1085" s="283"/>
      <c r="M1085" s="333"/>
      <c r="N1085" s="283"/>
      <c r="O1085" s="163"/>
      <c r="P1085" s="163"/>
      <c r="Q1085" s="163"/>
      <c r="R1085" s="163"/>
      <c r="S1085" s="163"/>
      <c r="T1085" s="163"/>
      <c r="U1085" s="163"/>
      <c r="V1085" s="163"/>
      <c r="W1085" s="163"/>
      <c r="X1085" s="163"/>
      <c r="Y1085" s="330"/>
      <c r="Z1085" s="163"/>
      <c r="AA1085" s="163"/>
      <c r="AB1085" s="163"/>
      <c r="AC1085" s="163"/>
      <c r="AD1085" s="163"/>
      <c r="AE1085" s="163"/>
      <c r="AF1085" s="163"/>
      <c r="AG1085" s="333"/>
      <c r="AH1085" s="283"/>
      <c r="AI1085" s="315"/>
      <c r="AJ1085" s="282"/>
      <c r="AK1085" s="283"/>
      <c r="AL1085" s="283"/>
      <c r="AM1085" s="283"/>
      <c r="AN1085" s="283"/>
      <c r="AO1085" s="283"/>
      <c r="AP1085" s="283"/>
      <c r="AQ1085" s="283"/>
      <c r="AR1085" s="283"/>
      <c r="AS1085" s="283"/>
      <c r="AT1085" s="283"/>
      <c r="AU1085" s="283"/>
      <c r="AV1085" s="283"/>
      <c r="AW1085" s="283"/>
      <c r="AX1085" s="340"/>
      <c r="AY1085" s="283"/>
      <c r="AZ1085" s="283"/>
      <c r="BA1085" s="283"/>
      <c r="BB1085" s="283"/>
      <c r="BC1085" s="283"/>
      <c r="BD1085" s="283"/>
      <c r="BE1085" s="283"/>
      <c r="BF1085" s="283"/>
      <c r="BG1085" s="283"/>
      <c r="BH1085" s="283"/>
      <c r="BI1085" s="283"/>
      <c r="BJ1085" s="283"/>
      <c r="BK1085" s="281"/>
      <c r="BL1085" s="281"/>
      <c r="BM1085" s="281"/>
      <c r="BN1085" s="283"/>
      <c r="BO1085" s="283"/>
      <c r="BP1085" s="283"/>
      <c r="BQ1085" s="283"/>
      <c r="BR1085" s="283"/>
      <c r="BS1085" s="283"/>
      <c r="BT1085" s="283"/>
      <c r="BU1085" s="281"/>
      <c r="BV1085" s="282"/>
      <c r="BW1085" s="282"/>
      <c r="BX1085" s="283"/>
      <c r="BY1085" s="282"/>
      <c r="BZ1085" s="282"/>
      <c r="CA1085" s="282"/>
      <c r="CB1085" s="282"/>
      <c r="CC1085" s="282"/>
    </row>
    <row r="1086">
      <c r="A1086" s="283"/>
      <c r="B1086" s="335"/>
      <c r="C1086" s="283"/>
      <c r="D1086" s="283"/>
      <c r="E1086" s="283"/>
      <c r="F1086" s="336"/>
      <c r="G1086" s="337"/>
      <c r="H1086" s="283"/>
      <c r="I1086" s="338"/>
      <c r="J1086" s="339"/>
      <c r="K1086" s="283"/>
      <c r="L1086" s="283"/>
      <c r="M1086" s="333"/>
      <c r="N1086" s="283"/>
      <c r="O1086" s="163"/>
      <c r="P1086" s="163"/>
      <c r="Q1086" s="163"/>
      <c r="R1086" s="163"/>
      <c r="S1086" s="163"/>
      <c r="T1086" s="163"/>
      <c r="U1086" s="163"/>
      <c r="V1086" s="163"/>
      <c r="W1086" s="163"/>
      <c r="X1086" s="163"/>
      <c r="Y1086" s="330"/>
      <c r="Z1086" s="163"/>
      <c r="AA1086" s="163"/>
      <c r="AB1086" s="163"/>
      <c r="AC1086" s="163"/>
      <c r="AD1086" s="163"/>
      <c r="AE1086" s="163"/>
      <c r="AF1086" s="163"/>
      <c r="AG1086" s="333"/>
      <c r="AH1086" s="283"/>
      <c r="AI1086" s="315"/>
      <c r="AJ1086" s="282"/>
      <c r="AK1086" s="283"/>
      <c r="AL1086" s="283"/>
      <c r="AM1086" s="283"/>
      <c r="AN1086" s="283"/>
      <c r="AO1086" s="283"/>
      <c r="AP1086" s="283"/>
      <c r="AQ1086" s="283"/>
      <c r="AR1086" s="283"/>
      <c r="AS1086" s="283"/>
      <c r="AT1086" s="283"/>
      <c r="AU1086" s="283"/>
      <c r="AV1086" s="283"/>
      <c r="AW1086" s="283"/>
      <c r="AX1086" s="340"/>
      <c r="AY1086" s="283"/>
      <c r="AZ1086" s="283"/>
      <c r="BA1086" s="283"/>
      <c r="BB1086" s="283"/>
      <c r="BC1086" s="283"/>
      <c r="BD1086" s="283"/>
      <c r="BE1086" s="283"/>
      <c r="BF1086" s="283"/>
      <c r="BG1086" s="283"/>
      <c r="BH1086" s="283"/>
      <c r="BI1086" s="283"/>
      <c r="BJ1086" s="283"/>
      <c r="BK1086" s="281"/>
      <c r="BL1086" s="281"/>
      <c r="BM1086" s="281"/>
      <c r="BN1086" s="283"/>
      <c r="BO1086" s="283"/>
      <c r="BP1086" s="283"/>
      <c r="BQ1086" s="283"/>
      <c r="BR1086" s="283"/>
      <c r="BS1086" s="283"/>
      <c r="BT1086" s="283"/>
      <c r="BU1086" s="281"/>
      <c r="BV1086" s="282"/>
      <c r="BW1086" s="282"/>
      <c r="BX1086" s="283"/>
      <c r="BY1086" s="282"/>
      <c r="BZ1086" s="282"/>
      <c r="CA1086" s="282"/>
      <c r="CB1086" s="282"/>
      <c r="CC1086" s="282"/>
    </row>
    <row r="1087">
      <c r="A1087" s="283"/>
      <c r="B1087" s="335"/>
      <c r="C1087" s="283"/>
      <c r="D1087" s="283"/>
      <c r="E1087" s="283"/>
      <c r="F1087" s="336"/>
      <c r="G1087" s="337"/>
      <c r="H1087" s="283"/>
      <c r="I1087" s="338"/>
      <c r="J1087" s="339"/>
      <c r="K1087" s="283"/>
      <c r="L1087" s="283"/>
      <c r="M1087" s="333"/>
      <c r="N1087" s="283"/>
      <c r="O1087" s="163"/>
      <c r="P1087" s="163"/>
      <c r="Q1087" s="163"/>
      <c r="R1087" s="163"/>
      <c r="S1087" s="163"/>
      <c r="T1087" s="163"/>
      <c r="U1087" s="163"/>
      <c r="V1087" s="163"/>
      <c r="W1087" s="163"/>
      <c r="X1087" s="163"/>
      <c r="Y1087" s="330"/>
      <c r="Z1087" s="163"/>
      <c r="AA1087" s="163"/>
      <c r="AB1087" s="163"/>
      <c r="AC1087" s="163"/>
      <c r="AD1087" s="163"/>
      <c r="AE1087" s="163"/>
      <c r="AF1087" s="163"/>
      <c r="AG1087" s="333"/>
      <c r="AH1087" s="283"/>
      <c r="AI1087" s="315"/>
      <c r="AJ1087" s="282"/>
      <c r="AK1087" s="283"/>
      <c r="AL1087" s="283"/>
      <c r="AM1087" s="283"/>
      <c r="AN1087" s="283"/>
      <c r="AO1087" s="283"/>
      <c r="AP1087" s="283"/>
      <c r="AQ1087" s="283"/>
      <c r="AR1087" s="283"/>
      <c r="AS1087" s="283"/>
      <c r="AT1087" s="283"/>
      <c r="AU1087" s="283"/>
      <c r="AV1087" s="283"/>
      <c r="AW1087" s="283"/>
      <c r="AX1087" s="340"/>
      <c r="AY1087" s="283"/>
      <c r="AZ1087" s="283"/>
      <c r="BA1087" s="283"/>
      <c r="BB1087" s="283"/>
      <c r="BC1087" s="283"/>
      <c r="BD1087" s="283"/>
      <c r="BE1087" s="283"/>
      <c r="BF1087" s="283"/>
      <c r="BG1087" s="283"/>
      <c r="BH1087" s="283"/>
      <c r="BI1087" s="283"/>
      <c r="BJ1087" s="283"/>
      <c r="BK1087" s="281"/>
      <c r="BL1087" s="281"/>
      <c r="BM1087" s="281"/>
      <c r="BN1087" s="283"/>
      <c r="BO1087" s="283"/>
      <c r="BP1087" s="283"/>
      <c r="BQ1087" s="283"/>
      <c r="BR1087" s="283"/>
      <c r="BS1087" s="283"/>
      <c r="BT1087" s="283"/>
      <c r="BU1087" s="281"/>
      <c r="BV1087" s="282"/>
      <c r="BW1087" s="282"/>
      <c r="BX1087" s="283"/>
      <c r="BY1087" s="282"/>
      <c r="BZ1087" s="282"/>
      <c r="CA1087" s="282"/>
      <c r="CB1087" s="282"/>
      <c r="CC1087" s="282"/>
    </row>
    <row r="1088">
      <c r="A1088" s="283"/>
      <c r="B1088" s="335"/>
      <c r="C1088" s="283"/>
      <c r="D1088" s="283"/>
      <c r="E1088" s="283"/>
      <c r="F1088" s="336"/>
      <c r="G1088" s="337"/>
      <c r="H1088" s="283"/>
      <c r="I1088" s="338"/>
      <c r="J1088" s="339"/>
      <c r="K1088" s="283"/>
      <c r="L1088" s="283"/>
      <c r="M1088" s="333"/>
      <c r="N1088" s="283"/>
      <c r="O1088" s="163"/>
      <c r="P1088" s="163"/>
      <c r="Q1088" s="163"/>
      <c r="R1088" s="163"/>
      <c r="S1088" s="163"/>
      <c r="T1088" s="163"/>
      <c r="U1088" s="163"/>
      <c r="V1088" s="163"/>
      <c r="W1088" s="163"/>
      <c r="X1088" s="163"/>
      <c r="Y1088" s="330"/>
      <c r="Z1088" s="163"/>
      <c r="AA1088" s="163"/>
      <c r="AB1088" s="163"/>
      <c r="AC1088" s="163"/>
      <c r="AD1088" s="163"/>
      <c r="AE1088" s="163"/>
      <c r="AF1088" s="163"/>
      <c r="AG1088" s="333"/>
      <c r="AH1088" s="283"/>
      <c r="AI1088" s="315"/>
      <c r="AJ1088" s="282"/>
      <c r="AK1088" s="283"/>
      <c r="AL1088" s="283"/>
      <c r="AM1088" s="283"/>
      <c r="AN1088" s="283"/>
      <c r="AO1088" s="283"/>
      <c r="AP1088" s="283"/>
      <c r="AQ1088" s="283"/>
      <c r="AR1088" s="283"/>
      <c r="AS1088" s="283"/>
      <c r="AT1088" s="283"/>
      <c r="AU1088" s="283"/>
      <c r="AV1088" s="283"/>
      <c r="AW1088" s="283"/>
      <c r="AX1088" s="340"/>
      <c r="AY1088" s="283"/>
      <c r="AZ1088" s="283"/>
      <c r="BA1088" s="283"/>
      <c r="BB1088" s="283"/>
      <c r="BC1088" s="283"/>
      <c r="BD1088" s="283"/>
      <c r="BE1088" s="283"/>
      <c r="BF1088" s="283"/>
      <c r="BG1088" s="283"/>
      <c r="BH1088" s="283"/>
      <c r="BI1088" s="283"/>
      <c r="BJ1088" s="283"/>
      <c r="BK1088" s="281"/>
      <c r="BL1088" s="281"/>
      <c r="BM1088" s="281"/>
      <c r="BN1088" s="283"/>
      <c r="BO1088" s="283"/>
      <c r="BP1088" s="283"/>
      <c r="BQ1088" s="283"/>
      <c r="BR1088" s="283"/>
      <c r="BS1088" s="283"/>
      <c r="BT1088" s="283"/>
      <c r="BU1088" s="281"/>
      <c r="BV1088" s="282"/>
      <c r="BW1088" s="282"/>
      <c r="BX1088" s="283"/>
      <c r="BY1088" s="282"/>
      <c r="BZ1088" s="282"/>
      <c r="CA1088" s="282"/>
      <c r="CB1088" s="282"/>
      <c r="CC1088" s="282"/>
    </row>
    <row r="1089">
      <c r="A1089" s="283"/>
      <c r="B1089" s="335"/>
      <c r="C1089" s="283"/>
      <c r="D1089" s="283"/>
      <c r="E1089" s="283"/>
      <c r="F1089" s="336"/>
      <c r="G1089" s="337"/>
      <c r="H1089" s="283"/>
      <c r="I1089" s="338"/>
      <c r="J1089" s="339"/>
      <c r="K1089" s="283"/>
      <c r="L1089" s="283"/>
      <c r="M1089" s="333"/>
      <c r="N1089" s="283"/>
      <c r="O1089" s="163"/>
      <c r="P1089" s="163"/>
      <c r="Q1089" s="163"/>
      <c r="R1089" s="163"/>
      <c r="S1089" s="163"/>
      <c r="T1089" s="163"/>
      <c r="U1089" s="163"/>
      <c r="V1089" s="163"/>
      <c r="W1089" s="163"/>
      <c r="X1089" s="163"/>
      <c r="Y1089" s="330"/>
      <c r="Z1089" s="163"/>
      <c r="AA1089" s="163"/>
      <c r="AB1089" s="163"/>
      <c r="AC1089" s="163"/>
      <c r="AD1089" s="163"/>
      <c r="AE1089" s="163"/>
      <c r="AF1089" s="163"/>
      <c r="AG1089" s="333"/>
      <c r="AH1089" s="283"/>
      <c r="AI1089" s="315"/>
      <c r="AJ1089" s="282"/>
      <c r="AK1089" s="283"/>
      <c r="AL1089" s="283"/>
      <c r="AM1089" s="283"/>
      <c r="AN1089" s="283"/>
      <c r="AO1089" s="283"/>
      <c r="AP1089" s="283"/>
      <c r="AQ1089" s="283"/>
      <c r="AR1089" s="283"/>
      <c r="AS1089" s="283"/>
      <c r="AT1089" s="283"/>
      <c r="AU1089" s="283"/>
      <c r="AV1089" s="283"/>
      <c r="AW1089" s="283"/>
      <c r="AX1089" s="340"/>
      <c r="AY1089" s="283"/>
      <c r="AZ1089" s="283"/>
      <c r="BA1089" s="283"/>
      <c r="BB1089" s="283"/>
      <c r="BC1089" s="283"/>
      <c r="BD1089" s="283"/>
      <c r="BE1089" s="283"/>
      <c r="BF1089" s="283"/>
      <c r="BG1089" s="283"/>
      <c r="BH1089" s="283"/>
      <c r="BI1089" s="283"/>
      <c r="BJ1089" s="283"/>
      <c r="BK1089" s="281"/>
      <c r="BL1089" s="281"/>
      <c r="BM1089" s="281"/>
      <c r="BN1089" s="283"/>
      <c r="BO1089" s="283"/>
      <c r="BP1089" s="283"/>
      <c r="BQ1089" s="283"/>
      <c r="BR1089" s="283"/>
      <c r="BS1089" s="283"/>
      <c r="BT1089" s="283"/>
      <c r="BU1089" s="281"/>
      <c r="BV1089" s="282"/>
      <c r="BW1089" s="282"/>
      <c r="BX1089" s="283"/>
      <c r="BY1089" s="282"/>
      <c r="BZ1089" s="282"/>
      <c r="CA1089" s="282"/>
      <c r="CB1089" s="282"/>
      <c r="CC1089" s="282"/>
    </row>
    <row r="1090">
      <c r="A1090" s="283"/>
      <c r="B1090" s="335"/>
      <c r="C1090" s="283"/>
      <c r="D1090" s="283"/>
      <c r="E1090" s="283"/>
      <c r="F1090" s="336"/>
      <c r="G1090" s="337"/>
      <c r="H1090" s="283"/>
      <c r="I1090" s="338"/>
      <c r="J1090" s="339"/>
      <c r="K1090" s="283"/>
      <c r="L1090" s="283"/>
      <c r="M1090" s="333"/>
      <c r="N1090" s="283"/>
      <c r="O1090" s="163"/>
      <c r="P1090" s="163"/>
      <c r="Q1090" s="163"/>
      <c r="R1090" s="163"/>
      <c r="S1090" s="163"/>
      <c r="T1090" s="163"/>
      <c r="U1090" s="163"/>
      <c r="V1090" s="163"/>
      <c r="W1090" s="163"/>
      <c r="X1090" s="163"/>
      <c r="Y1090" s="330"/>
      <c r="Z1090" s="163"/>
      <c r="AA1090" s="163"/>
      <c r="AB1090" s="163"/>
      <c r="AC1090" s="163"/>
      <c r="AD1090" s="163"/>
      <c r="AE1090" s="163"/>
      <c r="AF1090" s="163"/>
      <c r="AG1090" s="333"/>
      <c r="AH1090" s="283"/>
      <c r="AI1090" s="315"/>
      <c r="AJ1090" s="282"/>
      <c r="AK1090" s="283"/>
      <c r="AL1090" s="283"/>
      <c r="AM1090" s="283"/>
      <c r="AN1090" s="283"/>
      <c r="AO1090" s="283"/>
      <c r="AP1090" s="283"/>
      <c r="AQ1090" s="283"/>
      <c r="AR1090" s="283"/>
      <c r="AS1090" s="283"/>
      <c r="AT1090" s="283"/>
      <c r="AU1090" s="283"/>
      <c r="AV1090" s="283"/>
      <c r="AW1090" s="283"/>
      <c r="AX1090" s="340"/>
      <c r="AY1090" s="283"/>
      <c r="AZ1090" s="283"/>
      <c r="BA1090" s="283"/>
      <c r="BB1090" s="283"/>
      <c r="BC1090" s="283"/>
      <c r="BD1090" s="283"/>
      <c r="BE1090" s="283"/>
      <c r="BF1090" s="283"/>
      <c r="BG1090" s="283"/>
      <c r="BH1090" s="283"/>
      <c r="BI1090" s="283"/>
      <c r="BJ1090" s="283"/>
      <c r="BK1090" s="281"/>
      <c r="BL1090" s="281"/>
      <c r="BM1090" s="281"/>
      <c r="BN1090" s="283"/>
      <c r="BO1090" s="283"/>
      <c r="BP1090" s="283"/>
      <c r="BQ1090" s="283"/>
      <c r="BR1090" s="283"/>
      <c r="BS1090" s="283"/>
      <c r="BT1090" s="283"/>
      <c r="BU1090" s="281"/>
      <c r="BV1090" s="282"/>
      <c r="BW1090" s="282"/>
      <c r="BX1090" s="283"/>
      <c r="BY1090" s="282"/>
      <c r="BZ1090" s="282"/>
      <c r="CA1090" s="282"/>
      <c r="CB1090" s="282"/>
      <c r="CC1090" s="282"/>
    </row>
    <row r="1091">
      <c r="A1091" s="283"/>
      <c r="B1091" s="335"/>
      <c r="C1091" s="283"/>
      <c r="D1091" s="283"/>
      <c r="E1091" s="283"/>
      <c r="F1091" s="336"/>
      <c r="G1091" s="337"/>
      <c r="H1091" s="283"/>
      <c r="I1091" s="338"/>
      <c r="J1091" s="339"/>
      <c r="K1091" s="283"/>
      <c r="L1091" s="283"/>
      <c r="M1091" s="333"/>
      <c r="N1091" s="283"/>
      <c r="O1091" s="163"/>
      <c r="P1091" s="163"/>
      <c r="Q1091" s="163"/>
      <c r="R1091" s="163"/>
      <c r="S1091" s="163"/>
      <c r="T1091" s="163"/>
      <c r="U1091" s="163"/>
      <c r="V1091" s="163"/>
      <c r="W1091" s="163"/>
      <c r="X1091" s="163"/>
      <c r="Y1091" s="330"/>
      <c r="Z1091" s="163"/>
      <c r="AA1091" s="163"/>
      <c r="AB1091" s="163"/>
      <c r="AC1091" s="163"/>
      <c r="AD1091" s="163"/>
      <c r="AE1091" s="163"/>
      <c r="AF1091" s="163"/>
      <c r="AG1091" s="333"/>
      <c r="AH1091" s="283"/>
      <c r="AI1091" s="315"/>
      <c r="AJ1091" s="282"/>
      <c r="AK1091" s="283"/>
      <c r="AL1091" s="283"/>
      <c r="AM1091" s="283"/>
      <c r="AN1091" s="283"/>
      <c r="AO1091" s="283"/>
      <c r="AP1091" s="283"/>
      <c r="AQ1091" s="283"/>
      <c r="AR1091" s="283"/>
      <c r="AS1091" s="283"/>
      <c r="AT1091" s="283"/>
      <c r="AU1091" s="283"/>
      <c r="AV1091" s="283"/>
      <c r="AW1091" s="283"/>
      <c r="AX1091" s="340"/>
      <c r="AY1091" s="283"/>
      <c r="AZ1091" s="283"/>
      <c r="BA1091" s="283"/>
      <c r="BB1091" s="283"/>
      <c r="BC1091" s="283"/>
      <c r="BD1091" s="283"/>
      <c r="BE1091" s="283"/>
      <c r="BF1091" s="283"/>
      <c r="BG1091" s="283"/>
      <c r="BH1091" s="283"/>
      <c r="BI1091" s="283"/>
      <c r="BJ1091" s="283"/>
      <c r="BK1091" s="281"/>
      <c r="BL1091" s="281"/>
      <c r="BM1091" s="281"/>
      <c r="BN1091" s="283"/>
      <c r="BO1091" s="283"/>
      <c r="BP1091" s="283"/>
      <c r="BQ1091" s="283"/>
      <c r="BR1091" s="283"/>
      <c r="BS1091" s="283"/>
      <c r="BT1091" s="283"/>
      <c r="BU1091" s="281"/>
      <c r="BV1091" s="282"/>
      <c r="BW1091" s="282"/>
      <c r="BX1091" s="283"/>
      <c r="BY1091" s="282"/>
      <c r="BZ1091" s="282"/>
      <c r="CA1091" s="282"/>
      <c r="CB1091" s="282"/>
      <c r="CC1091" s="282"/>
    </row>
    <row r="1092">
      <c r="A1092" s="283"/>
      <c r="B1092" s="335"/>
      <c r="C1092" s="283"/>
      <c r="D1092" s="283"/>
      <c r="E1092" s="283"/>
      <c r="F1092" s="336"/>
      <c r="G1092" s="337"/>
      <c r="H1092" s="283"/>
      <c r="I1092" s="338"/>
      <c r="J1092" s="339"/>
      <c r="K1092" s="283"/>
      <c r="L1092" s="283"/>
      <c r="M1092" s="333"/>
      <c r="N1092" s="283"/>
      <c r="O1092" s="163"/>
      <c r="P1092" s="163"/>
      <c r="Q1092" s="163"/>
      <c r="R1092" s="163"/>
      <c r="S1092" s="163"/>
      <c r="T1092" s="163"/>
      <c r="U1092" s="163"/>
      <c r="V1092" s="163"/>
      <c r="W1092" s="163"/>
      <c r="X1092" s="163"/>
      <c r="Y1092" s="330"/>
      <c r="Z1092" s="163"/>
      <c r="AA1092" s="163"/>
      <c r="AB1092" s="163"/>
      <c r="AC1092" s="163"/>
      <c r="AD1092" s="163"/>
      <c r="AE1092" s="163"/>
      <c r="AF1092" s="163"/>
      <c r="AG1092" s="333"/>
      <c r="AH1092" s="283"/>
      <c r="AI1092" s="315"/>
      <c r="AJ1092" s="282"/>
      <c r="AK1092" s="283"/>
      <c r="AL1092" s="283"/>
      <c r="AM1092" s="283"/>
      <c r="AN1092" s="283"/>
      <c r="AO1092" s="283"/>
      <c r="AP1092" s="283"/>
      <c r="AQ1092" s="283"/>
      <c r="AR1092" s="283"/>
      <c r="AS1092" s="283"/>
      <c r="AT1092" s="283"/>
      <c r="AU1092" s="283"/>
      <c r="AV1092" s="283"/>
      <c r="AW1092" s="283"/>
      <c r="AX1092" s="340"/>
      <c r="AY1092" s="283"/>
      <c r="AZ1092" s="283"/>
      <c r="BA1092" s="283"/>
      <c r="BB1092" s="283"/>
      <c r="BC1092" s="283"/>
      <c r="BD1092" s="283"/>
      <c r="BE1092" s="283"/>
      <c r="BF1092" s="283"/>
      <c r="BG1092" s="283"/>
      <c r="BH1092" s="283"/>
      <c r="BI1092" s="283"/>
      <c r="BJ1092" s="283"/>
      <c r="BK1092" s="281"/>
      <c r="BL1092" s="281"/>
      <c r="BM1092" s="281"/>
      <c r="BN1092" s="283"/>
      <c r="BO1092" s="283"/>
      <c r="BP1092" s="283"/>
      <c r="BQ1092" s="283"/>
      <c r="BR1092" s="283"/>
      <c r="BS1092" s="283"/>
      <c r="BT1092" s="283"/>
      <c r="BU1092" s="281"/>
      <c r="BV1092" s="282"/>
      <c r="BW1092" s="282"/>
      <c r="BX1092" s="283"/>
      <c r="BY1092" s="282"/>
      <c r="BZ1092" s="282"/>
      <c r="CA1092" s="282"/>
      <c r="CB1092" s="282"/>
      <c r="CC1092" s="282"/>
    </row>
    <row r="1093">
      <c r="A1093" s="283"/>
      <c r="B1093" s="335"/>
      <c r="C1093" s="283"/>
      <c r="D1093" s="283"/>
      <c r="E1093" s="283"/>
      <c r="F1093" s="336"/>
      <c r="G1093" s="337"/>
      <c r="H1093" s="283"/>
      <c r="I1093" s="338"/>
      <c r="J1093" s="339"/>
      <c r="K1093" s="283"/>
      <c r="L1093" s="283"/>
      <c r="M1093" s="333"/>
      <c r="N1093" s="283"/>
      <c r="O1093" s="163"/>
      <c r="P1093" s="163"/>
      <c r="Q1093" s="163"/>
      <c r="R1093" s="163"/>
      <c r="S1093" s="163"/>
      <c r="T1093" s="163"/>
      <c r="U1093" s="163"/>
      <c r="V1093" s="163"/>
      <c r="W1093" s="163"/>
      <c r="X1093" s="163"/>
      <c r="Y1093" s="330"/>
      <c r="Z1093" s="163"/>
      <c r="AA1093" s="163"/>
      <c r="AB1093" s="163"/>
      <c r="AC1093" s="163"/>
      <c r="AD1093" s="163"/>
      <c r="AE1093" s="163"/>
      <c r="AF1093" s="163"/>
      <c r="AG1093" s="333"/>
      <c r="AH1093" s="283"/>
      <c r="AI1093" s="315"/>
      <c r="AJ1093" s="282"/>
      <c r="AK1093" s="283"/>
      <c r="AL1093" s="283"/>
      <c r="AM1093" s="283"/>
      <c r="AN1093" s="283"/>
      <c r="AO1093" s="283"/>
      <c r="AP1093" s="283"/>
      <c r="AQ1093" s="283"/>
      <c r="AR1093" s="283"/>
      <c r="AS1093" s="283"/>
      <c r="AT1093" s="283"/>
      <c r="AU1093" s="283"/>
      <c r="AV1093" s="283"/>
      <c r="AW1093" s="283"/>
      <c r="AX1093" s="340"/>
      <c r="AY1093" s="283"/>
      <c r="AZ1093" s="283"/>
      <c r="BA1093" s="283"/>
      <c r="BB1093" s="283"/>
      <c r="BC1093" s="283"/>
      <c r="BD1093" s="283"/>
      <c r="BE1093" s="283"/>
      <c r="BF1093" s="283"/>
      <c r="BG1093" s="283"/>
      <c r="BH1093" s="283"/>
      <c r="BI1093" s="283"/>
      <c r="BJ1093" s="283"/>
      <c r="BK1093" s="281"/>
      <c r="BL1093" s="281"/>
      <c r="BM1093" s="281"/>
      <c r="BN1093" s="283"/>
      <c r="BO1093" s="283"/>
      <c r="BP1093" s="283"/>
      <c r="BQ1093" s="283"/>
      <c r="BR1093" s="283"/>
      <c r="BS1093" s="283"/>
      <c r="BT1093" s="283"/>
      <c r="BU1093" s="281"/>
      <c r="BV1093" s="282"/>
      <c r="BW1093" s="282"/>
      <c r="BX1093" s="283"/>
      <c r="BY1093" s="282"/>
      <c r="BZ1093" s="282"/>
      <c r="CA1093" s="282"/>
      <c r="CB1093" s="282"/>
      <c r="CC1093" s="282"/>
    </row>
    <row r="1094">
      <c r="A1094" s="283"/>
      <c r="B1094" s="335"/>
      <c r="C1094" s="283"/>
      <c r="D1094" s="283"/>
      <c r="E1094" s="283"/>
      <c r="F1094" s="336"/>
      <c r="G1094" s="337"/>
      <c r="H1094" s="283"/>
      <c r="I1094" s="338"/>
      <c r="J1094" s="339"/>
      <c r="K1094" s="283"/>
      <c r="L1094" s="283"/>
      <c r="M1094" s="333"/>
      <c r="N1094" s="283"/>
      <c r="O1094" s="163"/>
      <c r="P1094" s="163"/>
      <c r="Q1094" s="163"/>
      <c r="R1094" s="163"/>
      <c r="S1094" s="163"/>
      <c r="T1094" s="163"/>
      <c r="U1094" s="163"/>
      <c r="V1094" s="163"/>
      <c r="W1094" s="163"/>
      <c r="X1094" s="163"/>
      <c r="Y1094" s="330"/>
      <c r="Z1094" s="163"/>
      <c r="AA1094" s="163"/>
      <c r="AB1094" s="163"/>
      <c r="AC1094" s="163"/>
      <c r="AD1094" s="163"/>
      <c r="AE1094" s="163"/>
      <c r="AF1094" s="163"/>
      <c r="AG1094" s="333"/>
      <c r="AH1094" s="283"/>
      <c r="AI1094" s="315"/>
      <c r="AJ1094" s="282"/>
      <c r="AK1094" s="283"/>
      <c r="AL1094" s="283"/>
      <c r="AM1094" s="283"/>
      <c r="AN1094" s="283"/>
      <c r="AO1094" s="283"/>
      <c r="AP1094" s="283"/>
      <c r="AQ1094" s="283"/>
      <c r="AR1094" s="283"/>
      <c r="AS1094" s="283"/>
      <c r="AT1094" s="283"/>
      <c r="AU1094" s="283"/>
      <c r="AV1094" s="283"/>
      <c r="AW1094" s="283"/>
      <c r="AX1094" s="340"/>
      <c r="AY1094" s="283"/>
      <c r="AZ1094" s="283"/>
      <c r="BA1094" s="283"/>
      <c r="BB1094" s="283"/>
      <c r="BC1094" s="283"/>
      <c r="BD1094" s="283"/>
      <c r="BE1094" s="283"/>
      <c r="BF1094" s="283"/>
      <c r="BG1094" s="283"/>
      <c r="BH1094" s="283"/>
      <c r="BI1094" s="283"/>
      <c r="BJ1094" s="283"/>
      <c r="BK1094" s="281"/>
      <c r="BL1094" s="281"/>
      <c r="BM1094" s="281"/>
      <c r="BN1094" s="283"/>
      <c r="BO1094" s="283"/>
      <c r="BP1094" s="283"/>
      <c r="BQ1094" s="283"/>
      <c r="BR1094" s="283"/>
      <c r="BS1094" s="283"/>
      <c r="BT1094" s="283"/>
      <c r="BU1094" s="281"/>
      <c r="BV1094" s="282"/>
      <c r="BW1094" s="282"/>
      <c r="BX1094" s="283"/>
      <c r="BY1094" s="282"/>
      <c r="BZ1094" s="282"/>
      <c r="CA1094" s="282"/>
      <c r="CB1094" s="282"/>
      <c r="CC1094" s="282"/>
    </row>
    <row r="1095">
      <c r="A1095" s="283"/>
      <c r="B1095" s="335"/>
      <c r="C1095" s="283"/>
      <c r="D1095" s="283"/>
      <c r="E1095" s="283"/>
      <c r="F1095" s="336"/>
      <c r="G1095" s="337"/>
      <c r="H1095" s="283"/>
      <c r="I1095" s="338"/>
      <c r="J1095" s="339"/>
      <c r="K1095" s="283"/>
      <c r="L1095" s="283"/>
      <c r="M1095" s="333"/>
      <c r="N1095" s="283"/>
      <c r="O1095" s="163"/>
      <c r="P1095" s="163"/>
      <c r="Q1095" s="163"/>
      <c r="R1095" s="163"/>
      <c r="S1095" s="163"/>
      <c r="T1095" s="163"/>
      <c r="U1095" s="163"/>
      <c r="V1095" s="163"/>
      <c r="W1095" s="163"/>
      <c r="X1095" s="163"/>
      <c r="Y1095" s="330"/>
      <c r="Z1095" s="163"/>
      <c r="AA1095" s="163"/>
      <c r="AB1095" s="163"/>
      <c r="AC1095" s="163"/>
      <c r="AD1095" s="163"/>
      <c r="AE1095" s="163"/>
      <c r="AF1095" s="163"/>
      <c r="AG1095" s="333"/>
      <c r="AH1095" s="283"/>
      <c r="AI1095" s="315"/>
      <c r="AJ1095" s="282"/>
      <c r="AK1095" s="283"/>
      <c r="AL1095" s="283"/>
      <c r="AM1095" s="283"/>
      <c r="AN1095" s="283"/>
      <c r="AO1095" s="283"/>
      <c r="AP1095" s="283"/>
      <c r="AQ1095" s="283"/>
      <c r="AR1095" s="283"/>
      <c r="AS1095" s="283"/>
      <c r="AT1095" s="283"/>
      <c r="AU1095" s="283"/>
      <c r="AV1095" s="283"/>
      <c r="AW1095" s="283"/>
      <c r="AX1095" s="340"/>
      <c r="AY1095" s="283"/>
      <c r="AZ1095" s="283"/>
      <c r="BA1095" s="283"/>
      <c r="BB1095" s="283"/>
      <c r="BC1095" s="283"/>
      <c r="BD1095" s="283"/>
      <c r="BE1095" s="283"/>
      <c r="BF1095" s="283"/>
      <c r="BG1095" s="283"/>
      <c r="BH1095" s="283"/>
      <c r="BI1095" s="283"/>
      <c r="BJ1095" s="283"/>
      <c r="BK1095" s="281"/>
      <c r="BL1095" s="281"/>
      <c r="BM1095" s="281"/>
      <c r="BN1095" s="283"/>
      <c r="BO1095" s="283"/>
      <c r="BP1095" s="283"/>
      <c r="BQ1095" s="283"/>
      <c r="BR1095" s="283"/>
      <c r="BS1095" s="283"/>
      <c r="BT1095" s="283"/>
      <c r="BU1095" s="281"/>
      <c r="BV1095" s="282"/>
      <c r="BW1095" s="282"/>
      <c r="BX1095" s="283"/>
      <c r="BY1095" s="282"/>
      <c r="BZ1095" s="282"/>
      <c r="CA1095" s="282"/>
      <c r="CB1095" s="282"/>
      <c r="CC1095" s="282"/>
    </row>
    <row r="1096">
      <c r="A1096" s="283"/>
      <c r="B1096" s="335"/>
      <c r="C1096" s="283"/>
      <c r="D1096" s="283"/>
      <c r="E1096" s="283"/>
      <c r="F1096" s="336"/>
      <c r="G1096" s="337"/>
      <c r="H1096" s="283"/>
      <c r="I1096" s="338"/>
      <c r="J1096" s="339"/>
      <c r="K1096" s="283"/>
      <c r="L1096" s="283"/>
      <c r="M1096" s="333"/>
      <c r="N1096" s="283"/>
      <c r="O1096" s="163"/>
      <c r="P1096" s="163"/>
      <c r="Q1096" s="163"/>
      <c r="R1096" s="163"/>
      <c r="S1096" s="163"/>
      <c r="T1096" s="163"/>
      <c r="U1096" s="163"/>
      <c r="V1096" s="163"/>
      <c r="W1096" s="163"/>
      <c r="X1096" s="163"/>
      <c r="Y1096" s="330"/>
      <c r="Z1096" s="163"/>
      <c r="AA1096" s="163"/>
      <c r="AB1096" s="163"/>
      <c r="AC1096" s="163"/>
      <c r="AD1096" s="163"/>
      <c r="AE1096" s="163"/>
      <c r="AF1096" s="163"/>
      <c r="AG1096" s="333"/>
      <c r="AH1096" s="283"/>
      <c r="AI1096" s="315"/>
      <c r="AJ1096" s="282"/>
      <c r="AK1096" s="283"/>
      <c r="AL1096" s="283"/>
      <c r="AM1096" s="283"/>
      <c r="AN1096" s="283"/>
      <c r="AO1096" s="283"/>
      <c r="AP1096" s="283"/>
      <c r="AQ1096" s="283"/>
      <c r="AR1096" s="283"/>
      <c r="AS1096" s="283"/>
      <c r="AT1096" s="283"/>
      <c r="AU1096" s="283"/>
      <c r="AV1096" s="283"/>
      <c r="AW1096" s="283"/>
      <c r="AX1096" s="340"/>
      <c r="AY1096" s="283"/>
      <c r="AZ1096" s="283"/>
      <c r="BA1096" s="283"/>
      <c r="BB1096" s="283"/>
      <c r="BC1096" s="283"/>
      <c r="BD1096" s="283"/>
      <c r="BE1096" s="283"/>
      <c r="BF1096" s="283"/>
      <c r="BG1096" s="283"/>
      <c r="BH1096" s="283"/>
      <c r="BI1096" s="283"/>
      <c r="BJ1096" s="283"/>
      <c r="BK1096" s="281"/>
      <c r="BL1096" s="281"/>
      <c r="BM1096" s="281"/>
      <c r="BN1096" s="283"/>
      <c r="BO1096" s="283"/>
      <c r="BP1096" s="283"/>
      <c r="BQ1096" s="283"/>
      <c r="BR1096" s="283"/>
      <c r="BS1096" s="283"/>
      <c r="BT1096" s="283"/>
      <c r="BU1096" s="281"/>
      <c r="BV1096" s="282"/>
      <c r="BW1096" s="282"/>
      <c r="BX1096" s="283"/>
      <c r="BY1096" s="282"/>
      <c r="BZ1096" s="282"/>
      <c r="CA1096" s="282"/>
      <c r="CB1096" s="282"/>
      <c r="CC1096" s="282"/>
    </row>
    <row r="1097">
      <c r="A1097" s="283"/>
      <c r="B1097" s="335"/>
      <c r="C1097" s="283"/>
      <c r="D1097" s="283"/>
      <c r="E1097" s="283"/>
      <c r="F1097" s="336"/>
      <c r="G1097" s="337"/>
      <c r="H1097" s="283"/>
      <c r="I1097" s="338"/>
      <c r="J1097" s="339"/>
      <c r="K1097" s="283"/>
      <c r="L1097" s="283"/>
      <c r="M1097" s="333"/>
      <c r="N1097" s="283"/>
      <c r="O1097" s="163"/>
      <c r="P1097" s="163"/>
      <c r="Q1097" s="163"/>
      <c r="R1097" s="163"/>
      <c r="S1097" s="163"/>
      <c r="T1097" s="163"/>
      <c r="U1097" s="163"/>
      <c r="V1097" s="163"/>
      <c r="W1097" s="163"/>
      <c r="X1097" s="163"/>
      <c r="Y1097" s="330"/>
      <c r="Z1097" s="163"/>
      <c r="AA1097" s="163"/>
      <c r="AB1097" s="163"/>
      <c r="AC1097" s="163"/>
      <c r="AD1097" s="163"/>
      <c r="AE1097" s="163"/>
      <c r="AF1097" s="163"/>
      <c r="AG1097" s="333"/>
      <c r="AH1097" s="283"/>
      <c r="AI1097" s="315"/>
      <c r="AJ1097" s="282"/>
      <c r="AK1097" s="283"/>
      <c r="AL1097" s="283"/>
      <c r="AM1097" s="283"/>
      <c r="AN1097" s="283"/>
      <c r="AO1097" s="283"/>
      <c r="AP1097" s="283"/>
      <c r="AQ1097" s="283"/>
      <c r="AR1097" s="283"/>
      <c r="AS1097" s="283"/>
      <c r="AT1097" s="283"/>
      <c r="AU1097" s="283"/>
      <c r="AV1097" s="283"/>
      <c r="AW1097" s="283"/>
      <c r="AX1097" s="340"/>
      <c r="AY1097" s="283"/>
      <c r="AZ1097" s="283"/>
      <c r="BA1097" s="283"/>
      <c r="BB1097" s="283"/>
      <c r="BC1097" s="283"/>
      <c r="BD1097" s="283"/>
      <c r="BE1097" s="283"/>
      <c r="BF1097" s="283"/>
      <c r="BG1097" s="283"/>
      <c r="BH1097" s="283"/>
      <c r="BI1097" s="283"/>
      <c r="BJ1097" s="283"/>
      <c r="BK1097" s="281"/>
      <c r="BL1097" s="281"/>
      <c r="BM1097" s="281"/>
      <c r="BN1097" s="283"/>
      <c r="BO1097" s="283"/>
      <c r="BP1097" s="283"/>
      <c r="BQ1097" s="283"/>
      <c r="BR1097" s="283"/>
      <c r="BS1097" s="283"/>
      <c r="BT1097" s="283"/>
      <c r="BU1097" s="281"/>
      <c r="BV1097" s="282"/>
      <c r="BW1097" s="282"/>
      <c r="BX1097" s="283"/>
      <c r="BY1097" s="282"/>
      <c r="BZ1097" s="282"/>
      <c r="CA1097" s="282"/>
      <c r="CB1097" s="282"/>
      <c r="CC1097" s="282"/>
    </row>
    <row r="1098">
      <c r="A1098" s="283"/>
      <c r="B1098" s="335"/>
      <c r="C1098" s="283"/>
      <c r="D1098" s="283"/>
      <c r="E1098" s="283"/>
      <c r="F1098" s="336"/>
      <c r="G1098" s="337"/>
      <c r="H1098" s="283"/>
      <c r="I1098" s="338"/>
      <c r="J1098" s="339"/>
      <c r="K1098" s="283"/>
      <c r="L1098" s="283"/>
      <c r="M1098" s="333"/>
      <c r="N1098" s="283"/>
      <c r="O1098" s="163"/>
      <c r="P1098" s="163"/>
      <c r="Q1098" s="163"/>
      <c r="R1098" s="163"/>
      <c r="S1098" s="163"/>
      <c r="T1098" s="163"/>
      <c r="U1098" s="163"/>
      <c r="V1098" s="163"/>
      <c r="W1098" s="163"/>
      <c r="X1098" s="163"/>
      <c r="Y1098" s="330"/>
      <c r="Z1098" s="163"/>
      <c r="AA1098" s="163"/>
      <c r="AB1098" s="163"/>
      <c r="AC1098" s="163"/>
      <c r="AD1098" s="163"/>
      <c r="AE1098" s="163"/>
      <c r="AF1098" s="163"/>
      <c r="AG1098" s="333"/>
      <c r="AH1098" s="283"/>
      <c r="AI1098" s="315"/>
      <c r="AJ1098" s="282"/>
      <c r="AK1098" s="283"/>
      <c r="AL1098" s="283"/>
      <c r="AM1098" s="283"/>
      <c r="AN1098" s="283"/>
      <c r="AO1098" s="283"/>
      <c r="AP1098" s="283"/>
      <c r="AQ1098" s="283"/>
      <c r="AR1098" s="283"/>
      <c r="AS1098" s="283"/>
      <c r="AT1098" s="283"/>
      <c r="AU1098" s="283"/>
      <c r="AV1098" s="283"/>
      <c r="AW1098" s="283"/>
      <c r="AX1098" s="340"/>
      <c r="AY1098" s="283"/>
      <c r="AZ1098" s="283"/>
      <c r="BA1098" s="283"/>
      <c r="BB1098" s="283"/>
      <c r="BC1098" s="283"/>
      <c r="BD1098" s="283"/>
      <c r="BE1098" s="283"/>
      <c r="BF1098" s="283"/>
      <c r="BG1098" s="283"/>
      <c r="BH1098" s="283"/>
      <c r="BI1098" s="283"/>
      <c r="BJ1098" s="283"/>
      <c r="BK1098" s="281"/>
      <c r="BL1098" s="281"/>
      <c r="BM1098" s="281"/>
      <c r="BN1098" s="283"/>
      <c r="BO1098" s="283"/>
      <c r="BP1098" s="283"/>
      <c r="BQ1098" s="283"/>
      <c r="BR1098" s="283"/>
      <c r="BS1098" s="283"/>
      <c r="BT1098" s="283"/>
      <c r="BU1098" s="281"/>
      <c r="BV1098" s="282"/>
      <c r="BW1098" s="282"/>
      <c r="BX1098" s="283"/>
      <c r="BY1098" s="282"/>
      <c r="BZ1098" s="282"/>
      <c r="CA1098" s="282"/>
      <c r="CB1098" s="282"/>
      <c r="CC1098" s="282"/>
    </row>
    <row r="1099">
      <c r="A1099" s="283"/>
      <c r="B1099" s="335"/>
      <c r="C1099" s="283"/>
      <c r="D1099" s="283"/>
      <c r="E1099" s="283"/>
      <c r="F1099" s="336"/>
      <c r="G1099" s="337"/>
      <c r="H1099" s="283"/>
      <c r="I1099" s="338"/>
      <c r="J1099" s="339"/>
      <c r="K1099" s="283"/>
      <c r="L1099" s="283"/>
      <c r="M1099" s="333"/>
      <c r="N1099" s="283"/>
      <c r="O1099" s="163"/>
      <c r="P1099" s="163"/>
      <c r="Q1099" s="163"/>
      <c r="R1099" s="163"/>
      <c r="S1099" s="163"/>
      <c r="T1099" s="163"/>
      <c r="U1099" s="163"/>
      <c r="V1099" s="163"/>
      <c r="W1099" s="163"/>
      <c r="X1099" s="163"/>
      <c r="Y1099" s="330"/>
      <c r="Z1099" s="163"/>
      <c r="AA1099" s="163"/>
      <c r="AB1099" s="163"/>
      <c r="AC1099" s="163"/>
      <c r="AD1099" s="163"/>
      <c r="AE1099" s="163"/>
      <c r="AF1099" s="163"/>
      <c r="AG1099" s="333"/>
      <c r="AH1099" s="283"/>
      <c r="AI1099" s="315"/>
      <c r="AJ1099" s="282"/>
      <c r="AK1099" s="283"/>
      <c r="AL1099" s="283"/>
      <c r="AM1099" s="283"/>
      <c r="AN1099" s="283"/>
      <c r="AO1099" s="283"/>
      <c r="AP1099" s="283"/>
      <c r="AQ1099" s="283"/>
      <c r="AR1099" s="283"/>
      <c r="AS1099" s="283"/>
      <c r="AT1099" s="283"/>
      <c r="AU1099" s="283"/>
      <c r="AV1099" s="283"/>
      <c r="AW1099" s="283"/>
      <c r="AX1099" s="340"/>
      <c r="AY1099" s="283"/>
      <c r="AZ1099" s="283"/>
      <c r="BA1099" s="283"/>
      <c r="BB1099" s="283"/>
      <c r="BC1099" s="283"/>
      <c r="BD1099" s="283"/>
      <c r="BE1099" s="283"/>
      <c r="BF1099" s="283"/>
      <c r="BG1099" s="283"/>
      <c r="BH1099" s="283"/>
      <c r="BI1099" s="283"/>
      <c r="BJ1099" s="283"/>
      <c r="BK1099" s="281"/>
      <c r="BL1099" s="281"/>
      <c r="BM1099" s="281"/>
      <c r="BN1099" s="283"/>
      <c r="BO1099" s="283"/>
      <c r="BP1099" s="283"/>
      <c r="BQ1099" s="283"/>
      <c r="BR1099" s="283"/>
      <c r="BS1099" s="283"/>
      <c r="BT1099" s="283"/>
      <c r="BU1099" s="281"/>
      <c r="BV1099" s="282"/>
      <c r="BW1099" s="282"/>
      <c r="BX1099" s="283"/>
      <c r="BY1099" s="282"/>
      <c r="BZ1099" s="282"/>
      <c r="CA1099" s="282"/>
      <c r="CB1099" s="282"/>
      <c r="CC1099" s="282"/>
    </row>
    <row r="1100">
      <c r="A1100" s="283"/>
      <c r="B1100" s="335"/>
      <c r="C1100" s="283"/>
      <c r="D1100" s="283"/>
      <c r="E1100" s="283"/>
      <c r="F1100" s="336"/>
      <c r="G1100" s="337"/>
      <c r="H1100" s="283"/>
      <c r="I1100" s="338"/>
      <c r="J1100" s="339"/>
      <c r="K1100" s="283"/>
      <c r="L1100" s="283"/>
      <c r="M1100" s="333"/>
      <c r="N1100" s="283"/>
      <c r="O1100" s="163"/>
      <c r="P1100" s="163"/>
      <c r="Q1100" s="163"/>
      <c r="R1100" s="163"/>
      <c r="S1100" s="163"/>
      <c r="T1100" s="163"/>
      <c r="U1100" s="163"/>
      <c r="V1100" s="163"/>
      <c r="W1100" s="163"/>
      <c r="X1100" s="163"/>
      <c r="Y1100" s="330"/>
      <c r="Z1100" s="163"/>
      <c r="AA1100" s="163"/>
      <c r="AB1100" s="163"/>
      <c r="AC1100" s="163"/>
      <c r="AD1100" s="163"/>
      <c r="AE1100" s="163"/>
      <c r="AF1100" s="163"/>
      <c r="AG1100" s="333"/>
      <c r="AH1100" s="283"/>
      <c r="AI1100" s="315"/>
      <c r="AJ1100" s="282"/>
      <c r="AK1100" s="283"/>
      <c r="AL1100" s="283"/>
      <c r="AM1100" s="283"/>
      <c r="AN1100" s="283"/>
      <c r="AO1100" s="283"/>
      <c r="AP1100" s="283"/>
      <c r="AQ1100" s="283"/>
      <c r="AR1100" s="283"/>
      <c r="AS1100" s="283"/>
      <c r="AT1100" s="283"/>
      <c r="AU1100" s="283"/>
      <c r="AV1100" s="283"/>
      <c r="AW1100" s="283"/>
      <c r="AX1100" s="340"/>
      <c r="AY1100" s="283"/>
      <c r="AZ1100" s="283"/>
      <c r="BA1100" s="283"/>
      <c r="BB1100" s="283"/>
      <c r="BC1100" s="283"/>
      <c r="BD1100" s="283"/>
      <c r="BE1100" s="283"/>
      <c r="BF1100" s="283"/>
      <c r="BG1100" s="283"/>
      <c r="BH1100" s="283"/>
      <c r="BI1100" s="283"/>
      <c r="BJ1100" s="283"/>
      <c r="BK1100" s="281"/>
      <c r="BL1100" s="281"/>
      <c r="BM1100" s="281"/>
      <c r="BN1100" s="283"/>
      <c r="BO1100" s="283"/>
      <c r="BP1100" s="283"/>
      <c r="BQ1100" s="283"/>
      <c r="BR1100" s="283"/>
      <c r="BS1100" s="283"/>
      <c r="BT1100" s="283"/>
      <c r="BU1100" s="281"/>
      <c r="BV1100" s="282"/>
      <c r="BW1100" s="282"/>
      <c r="BX1100" s="283"/>
      <c r="BY1100" s="282"/>
      <c r="BZ1100" s="282"/>
      <c r="CA1100" s="282"/>
      <c r="CB1100" s="282"/>
      <c r="CC1100" s="282"/>
    </row>
    <row r="1101">
      <c r="A1101" s="283"/>
      <c r="B1101" s="335"/>
      <c r="C1101" s="283"/>
      <c r="D1101" s="283"/>
      <c r="E1101" s="283"/>
      <c r="F1101" s="336"/>
      <c r="G1101" s="337"/>
      <c r="H1101" s="283"/>
      <c r="I1101" s="338"/>
      <c r="J1101" s="339"/>
      <c r="K1101" s="283"/>
      <c r="L1101" s="283"/>
      <c r="M1101" s="333"/>
      <c r="N1101" s="283"/>
      <c r="O1101" s="163"/>
      <c r="P1101" s="163"/>
      <c r="Q1101" s="163"/>
      <c r="R1101" s="163"/>
      <c r="S1101" s="163"/>
      <c r="T1101" s="163"/>
      <c r="U1101" s="163"/>
      <c r="V1101" s="163"/>
      <c r="W1101" s="163"/>
      <c r="X1101" s="163"/>
      <c r="Y1101" s="330"/>
      <c r="Z1101" s="163"/>
      <c r="AA1101" s="163"/>
      <c r="AB1101" s="163"/>
      <c r="AC1101" s="163"/>
      <c r="AD1101" s="163"/>
      <c r="AE1101" s="163"/>
      <c r="AF1101" s="163"/>
      <c r="AG1101" s="333"/>
      <c r="AH1101" s="283"/>
      <c r="AI1101" s="315"/>
      <c r="AJ1101" s="282"/>
      <c r="AK1101" s="283"/>
      <c r="AL1101" s="283"/>
      <c r="AM1101" s="283"/>
      <c r="AN1101" s="283"/>
      <c r="AO1101" s="283"/>
      <c r="AP1101" s="283"/>
      <c r="AQ1101" s="283"/>
      <c r="AR1101" s="283"/>
      <c r="AS1101" s="283"/>
      <c r="AT1101" s="283"/>
      <c r="AU1101" s="283"/>
      <c r="AV1101" s="283"/>
      <c r="AW1101" s="283"/>
      <c r="AX1101" s="340"/>
      <c r="AY1101" s="283"/>
      <c r="AZ1101" s="283"/>
      <c r="BA1101" s="283"/>
      <c r="BB1101" s="283"/>
      <c r="BC1101" s="283"/>
      <c r="BD1101" s="283"/>
      <c r="BE1101" s="283"/>
      <c r="BF1101" s="283"/>
      <c r="BG1101" s="283"/>
      <c r="BH1101" s="283"/>
      <c r="BI1101" s="283"/>
      <c r="BJ1101" s="283"/>
      <c r="BK1101" s="281"/>
      <c r="BL1101" s="281"/>
      <c r="BM1101" s="281"/>
      <c r="BN1101" s="283"/>
      <c r="BO1101" s="283"/>
      <c r="BP1101" s="283"/>
      <c r="BQ1101" s="283"/>
      <c r="BR1101" s="283"/>
      <c r="BS1101" s="283"/>
      <c r="BT1101" s="283"/>
      <c r="BU1101" s="281"/>
      <c r="BV1101" s="282"/>
      <c r="BW1101" s="282"/>
      <c r="BX1101" s="283"/>
      <c r="BY1101" s="282"/>
      <c r="BZ1101" s="282"/>
      <c r="CA1101" s="282"/>
      <c r="CB1101" s="282"/>
      <c r="CC1101" s="282"/>
    </row>
    <row r="1102">
      <c r="A1102" s="283"/>
      <c r="B1102" s="335"/>
      <c r="C1102" s="283"/>
      <c r="D1102" s="283"/>
      <c r="E1102" s="283"/>
      <c r="F1102" s="336"/>
      <c r="G1102" s="337"/>
      <c r="H1102" s="283"/>
      <c r="I1102" s="338"/>
      <c r="J1102" s="339"/>
      <c r="K1102" s="283"/>
      <c r="L1102" s="283"/>
      <c r="M1102" s="333"/>
      <c r="N1102" s="283"/>
      <c r="O1102" s="163"/>
      <c r="P1102" s="163"/>
      <c r="Q1102" s="163"/>
      <c r="R1102" s="163"/>
      <c r="S1102" s="163"/>
      <c r="T1102" s="163"/>
      <c r="U1102" s="163"/>
      <c r="V1102" s="163"/>
      <c r="W1102" s="163"/>
      <c r="X1102" s="163"/>
      <c r="Y1102" s="330"/>
      <c r="Z1102" s="163"/>
      <c r="AA1102" s="163"/>
      <c r="AB1102" s="163"/>
      <c r="AC1102" s="163"/>
      <c r="AD1102" s="163"/>
      <c r="AE1102" s="163"/>
      <c r="AF1102" s="163"/>
      <c r="AG1102" s="333"/>
      <c r="AH1102" s="283"/>
      <c r="AI1102" s="315"/>
      <c r="AJ1102" s="282"/>
      <c r="AK1102" s="283"/>
      <c r="AL1102" s="283"/>
      <c r="AM1102" s="283"/>
      <c r="AN1102" s="283"/>
      <c r="AO1102" s="283"/>
      <c r="AP1102" s="283"/>
      <c r="AQ1102" s="283"/>
      <c r="AR1102" s="283"/>
      <c r="AS1102" s="283"/>
      <c r="AT1102" s="283"/>
      <c r="AU1102" s="283"/>
      <c r="AV1102" s="283"/>
      <c r="AW1102" s="283"/>
      <c r="AX1102" s="340"/>
      <c r="AY1102" s="283"/>
      <c r="AZ1102" s="283"/>
      <c r="BA1102" s="283"/>
      <c r="BB1102" s="283"/>
      <c r="BC1102" s="283"/>
      <c r="BD1102" s="283"/>
      <c r="BE1102" s="283"/>
      <c r="BF1102" s="283"/>
      <c r="BG1102" s="283"/>
      <c r="BH1102" s="283"/>
      <c r="BI1102" s="283"/>
      <c r="BJ1102" s="283"/>
      <c r="BK1102" s="281"/>
      <c r="BL1102" s="281"/>
      <c r="BM1102" s="281"/>
      <c r="BN1102" s="283"/>
      <c r="BO1102" s="283"/>
      <c r="BP1102" s="283"/>
      <c r="BQ1102" s="283"/>
      <c r="BR1102" s="283"/>
      <c r="BS1102" s="283"/>
      <c r="BT1102" s="283"/>
      <c r="BU1102" s="281"/>
      <c r="BV1102" s="282"/>
      <c r="BW1102" s="282"/>
      <c r="BX1102" s="283"/>
      <c r="BY1102" s="282"/>
      <c r="BZ1102" s="282"/>
      <c r="CA1102" s="282"/>
      <c r="CB1102" s="282"/>
      <c r="CC1102" s="282"/>
    </row>
    <row r="1103">
      <c r="A1103" s="283"/>
      <c r="B1103" s="335"/>
      <c r="C1103" s="283"/>
      <c r="D1103" s="283"/>
      <c r="E1103" s="283"/>
      <c r="F1103" s="336"/>
      <c r="G1103" s="337"/>
      <c r="H1103" s="283"/>
      <c r="I1103" s="338"/>
      <c r="J1103" s="339"/>
      <c r="K1103" s="283"/>
      <c r="L1103" s="283"/>
      <c r="M1103" s="333"/>
      <c r="N1103" s="283"/>
      <c r="O1103" s="163"/>
      <c r="P1103" s="163"/>
      <c r="Q1103" s="163"/>
      <c r="R1103" s="163"/>
      <c r="S1103" s="163"/>
      <c r="T1103" s="163"/>
      <c r="U1103" s="163"/>
      <c r="V1103" s="163"/>
      <c r="W1103" s="163"/>
      <c r="X1103" s="163"/>
      <c r="Y1103" s="330"/>
      <c r="Z1103" s="163"/>
      <c r="AA1103" s="163"/>
      <c r="AB1103" s="163"/>
      <c r="AC1103" s="163"/>
      <c r="AD1103" s="163"/>
      <c r="AE1103" s="163"/>
      <c r="AF1103" s="163"/>
      <c r="AG1103" s="333"/>
      <c r="AH1103" s="283"/>
      <c r="AI1103" s="315"/>
      <c r="AJ1103" s="282"/>
      <c r="AK1103" s="283"/>
      <c r="AL1103" s="283"/>
      <c r="AM1103" s="283"/>
      <c r="AN1103" s="283"/>
      <c r="AO1103" s="283"/>
      <c r="AP1103" s="283"/>
      <c r="AQ1103" s="283"/>
      <c r="AR1103" s="283"/>
      <c r="AS1103" s="283"/>
      <c r="AT1103" s="283"/>
      <c r="AU1103" s="283"/>
      <c r="AV1103" s="283"/>
      <c r="AW1103" s="283"/>
      <c r="AX1103" s="340"/>
      <c r="AY1103" s="283"/>
      <c r="AZ1103" s="283"/>
      <c r="BA1103" s="283"/>
      <c r="BB1103" s="283"/>
      <c r="BC1103" s="283"/>
      <c r="BD1103" s="283"/>
      <c r="BE1103" s="283"/>
      <c r="BF1103" s="283"/>
      <c r="BG1103" s="283"/>
      <c r="BH1103" s="283"/>
      <c r="BI1103" s="283"/>
      <c r="BJ1103" s="283"/>
      <c r="BK1103" s="281"/>
      <c r="BL1103" s="281"/>
      <c r="BM1103" s="281"/>
      <c r="BN1103" s="283"/>
      <c r="BO1103" s="283"/>
      <c r="BP1103" s="283"/>
      <c r="BQ1103" s="283"/>
      <c r="BR1103" s="283"/>
      <c r="BS1103" s="283"/>
      <c r="BT1103" s="283"/>
      <c r="BU1103" s="281"/>
      <c r="BV1103" s="282"/>
      <c r="BW1103" s="282"/>
      <c r="BX1103" s="283"/>
      <c r="BY1103" s="282"/>
      <c r="BZ1103" s="282"/>
      <c r="CA1103" s="282"/>
      <c r="CB1103" s="282"/>
      <c r="CC1103" s="282"/>
    </row>
    <row r="1104">
      <c r="A1104" s="283"/>
      <c r="B1104" s="335"/>
      <c r="C1104" s="283"/>
      <c r="D1104" s="283"/>
      <c r="E1104" s="283"/>
      <c r="F1104" s="336"/>
      <c r="G1104" s="337"/>
      <c r="H1104" s="283"/>
      <c r="I1104" s="338"/>
      <c r="J1104" s="339"/>
      <c r="K1104" s="283"/>
      <c r="L1104" s="283"/>
      <c r="M1104" s="333"/>
      <c r="N1104" s="283"/>
      <c r="O1104" s="163"/>
      <c r="P1104" s="163"/>
      <c r="Q1104" s="163"/>
      <c r="R1104" s="163"/>
      <c r="S1104" s="163"/>
      <c r="T1104" s="163"/>
      <c r="U1104" s="163"/>
      <c r="V1104" s="163"/>
      <c r="W1104" s="163"/>
      <c r="X1104" s="163"/>
      <c r="Y1104" s="330"/>
      <c r="Z1104" s="163"/>
      <c r="AA1104" s="163"/>
      <c r="AB1104" s="163"/>
      <c r="AC1104" s="163"/>
      <c r="AD1104" s="163"/>
      <c r="AE1104" s="163"/>
      <c r="AF1104" s="163"/>
      <c r="AG1104" s="333"/>
      <c r="AH1104" s="283"/>
      <c r="AI1104" s="315"/>
      <c r="AJ1104" s="282"/>
      <c r="AK1104" s="283"/>
      <c r="AL1104" s="283"/>
      <c r="AM1104" s="283"/>
      <c r="AN1104" s="283"/>
      <c r="AO1104" s="283"/>
      <c r="AP1104" s="283"/>
      <c r="AQ1104" s="283"/>
      <c r="AR1104" s="283"/>
      <c r="AS1104" s="283"/>
      <c r="AT1104" s="283"/>
      <c r="AU1104" s="283"/>
      <c r="AV1104" s="283"/>
      <c r="AW1104" s="283"/>
      <c r="AX1104" s="340"/>
      <c r="AY1104" s="283"/>
      <c r="AZ1104" s="283"/>
      <c r="BA1104" s="283"/>
      <c r="BB1104" s="283"/>
      <c r="BC1104" s="283"/>
      <c r="BD1104" s="283"/>
      <c r="BE1104" s="283"/>
      <c r="BF1104" s="283"/>
      <c r="BG1104" s="283"/>
      <c r="BH1104" s="283"/>
      <c r="BI1104" s="283"/>
      <c r="BJ1104" s="283"/>
      <c r="BK1104" s="281"/>
      <c r="BL1104" s="281"/>
      <c r="BM1104" s="281"/>
      <c r="BN1104" s="283"/>
      <c r="BO1104" s="283"/>
      <c r="BP1104" s="283"/>
      <c r="BQ1104" s="283"/>
      <c r="BR1104" s="283"/>
      <c r="BS1104" s="283"/>
      <c r="BT1104" s="283"/>
      <c r="BU1104" s="281"/>
      <c r="BV1104" s="282"/>
      <c r="BW1104" s="282"/>
      <c r="BX1104" s="283"/>
      <c r="BY1104" s="282"/>
      <c r="BZ1104" s="282"/>
      <c r="CA1104" s="282"/>
      <c r="CB1104" s="282"/>
      <c r="CC1104" s="282"/>
    </row>
    <row r="1105">
      <c r="A1105" s="283"/>
      <c r="B1105" s="335"/>
      <c r="C1105" s="283"/>
      <c r="D1105" s="283"/>
      <c r="E1105" s="283"/>
      <c r="F1105" s="336"/>
      <c r="G1105" s="337"/>
      <c r="H1105" s="283"/>
      <c r="I1105" s="338"/>
      <c r="J1105" s="339"/>
      <c r="K1105" s="283"/>
      <c r="L1105" s="283"/>
      <c r="M1105" s="333"/>
      <c r="N1105" s="283"/>
      <c r="O1105" s="163"/>
      <c r="P1105" s="163"/>
      <c r="Q1105" s="163"/>
      <c r="R1105" s="163"/>
      <c r="S1105" s="163"/>
      <c r="T1105" s="163"/>
      <c r="U1105" s="163"/>
      <c r="V1105" s="163"/>
      <c r="W1105" s="163"/>
      <c r="X1105" s="163"/>
      <c r="Y1105" s="330"/>
      <c r="Z1105" s="163"/>
      <c r="AA1105" s="163"/>
      <c r="AB1105" s="163"/>
      <c r="AC1105" s="163"/>
      <c r="AD1105" s="163"/>
      <c r="AE1105" s="163"/>
      <c r="AF1105" s="163"/>
      <c r="AG1105" s="333"/>
      <c r="AH1105" s="283"/>
      <c r="AI1105" s="315"/>
      <c r="AJ1105" s="282"/>
      <c r="AK1105" s="283"/>
      <c r="AL1105" s="283"/>
      <c r="AM1105" s="283"/>
      <c r="AN1105" s="283"/>
      <c r="AO1105" s="283"/>
      <c r="AP1105" s="283"/>
      <c r="AQ1105" s="283"/>
      <c r="AR1105" s="283"/>
      <c r="AS1105" s="283"/>
      <c r="AT1105" s="283"/>
      <c r="AU1105" s="283"/>
      <c r="AV1105" s="283"/>
      <c r="AW1105" s="283"/>
      <c r="AX1105" s="340"/>
      <c r="AY1105" s="283"/>
      <c r="AZ1105" s="283"/>
      <c r="BA1105" s="283"/>
      <c r="BB1105" s="283"/>
      <c r="BC1105" s="283"/>
      <c r="BD1105" s="283"/>
      <c r="BE1105" s="283"/>
      <c r="BF1105" s="283"/>
      <c r="BG1105" s="283"/>
      <c r="BH1105" s="283"/>
      <c r="BI1105" s="283"/>
      <c r="BJ1105" s="283"/>
      <c r="BK1105" s="281"/>
      <c r="BL1105" s="281"/>
      <c r="BM1105" s="281"/>
      <c r="BN1105" s="283"/>
      <c r="BO1105" s="283"/>
      <c r="BP1105" s="283"/>
      <c r="BQ1105" s="283"/>
      <c r="BR1105" s="283"/>
      <c r="BS1105" s="283"/>
      <c r="BT1105" s="283"/>
      <c r="BU1105" s="281"/>
      <c r="BV1105" s="282"/>
      <c r="BW1105" s="282"/>
      <c r="BX1105" s="283"/>
      <c r="BY1105" s="282"/>
      <c r="BZ1105" s="282"/>
      <c r="CA1105" s="282"/>
      <c r="CB1105" s="282"/>
      <c r="CC1105" s="282"/>
    </row>
    <row r="1106">
      <c r="A1106" s="283"/>
      <c r="B1106" s="335"/>
      <c r="C1106" s="283"/>
      <c r="D1106" s="283"/>
      <c r="E1106" s="283"/>
      <c r="F1106" s="336"/>
      <c r="G1106" s="337"/>
      <c r="H1106" s="283"/>
      <c r="I1106" s="338"/>
      <c r="J1106" s="339"/>
      <c r="K1106" s="283"/>
      <c r="L1106" s="283"/>
      <c r="M1106" s="333"/>
      <c r="N1106" s="283"/>
      <c r="O1106" s="163"/>
      <c r="P1106" s="163"/>
      <c r="Q1106" s="163"/>
      <c r="R1106" s="163"/>
      <c r="S1106" s="163"/>
      <c r="T1106" s="163"/>
      <c r="U1106" s="163"/>
      <c r="V1106" s="163"/>
      <c r="W1106" s="163"/>
      <c r="X1106" s="163"/>
      <c r="Y1106" s="330"/>
      <c r="Z1106" s="163"/>
      <c r="AA1106" s="163"/>
      <c r="AB1106" s="163"/>
      <c r="AC1106" s="163"/>
      <c r="AD1106" s="163"/>
      <c r="AE1106" s="163"/>
      <c r="AF1106" s="163"/>
      <c r="AG1106" s="333"/>
      <c r="AH1106" s="283"/>
      <c r="AI1106" s="315"/>
      <c r="AJ1106" s="282"/>
      <c r="AK1106" s="283"/>
      <c r="AL1106" s="283"/>
      <c r="AM1106" s="283"/>
      <c r="AN1106" s="283"/>
      <c r="AO1106" s="283"/>
      <c r="AP1106" s="283"/>
      <c r="AQ1106" s="283"/>
      <c r="AR1106" s="283"/>
      <c r="AS1106" s="283"/>
      <c r="AT1106" s="283"/>
      <c r="AU1106" s="283"/>
      <c r="AV1106" s="283"/>
      <c r="AW1106" s="283"/>
      <c r="AX1106" s="340"/>
      <c r="AY1106" s="283"/>
      <c r="AZ1106" s="283"/>
      <c r="BA1106" s="283"/>
      <c r="BB1106" s="283"/>
      <c r="BC1106" s="283"/>
      <c r="BD1106" s="283"/>
      <c r="BE1106" s="283"/>
      <c r="BF1106" s="283"/>
      <c r="BG1106" s="283"/>
      <c r="BH1106" s="283"/>
      <c r="BI1106" s="283"/>
      <c r="BJ1106" s="283"/>
      <c r="BK1106" s="281"/>
      <c r="BL1106" s="281"/>
      <c r="BM1106" s="281"/>
      <c r="BN1106" s="283"/>
      <c r="BO1106" s="283"/>
      <c r="BP1106" s="283"/>
      <c r="BQ1106" s="283"/>
      <c r="BR1106" s="283"/>
      <c r="BS1106" s="283"/>
      <c r="BT1106" s="283"/>
      <c r="BU1106" s="281"/>
      <c r="BV1106" s="282"/>
      <c r="BW1106" s="282"/>
      <c r="BX1106" s="283"/>
      <c r="BY1106" s="282"/>
      <c r="BZ1106" s="282"/>
      <c r="CA1106" s="282"/>
      <c r="CB1106" s="282"/>
      <c r="CC1106" s="282"/>
    </row>
    <row r="1107">
      <c r="A1107" s="283"/>
      <c r="B1107" s="335"/>
      <c r="C1107" s="283"/>
      <c r="D1107" s="283"/>
      <c r="E1107" s="283"/>
      <c r="F1107" s="336"/>
      <c r="G1107" s="337"/>
      <c r="H1107" s="283"/>
      <c r="I1107" s="338"/>
      <c r="J1107" s="339"/>
      <c r="K1107" s="283"/>
      <c r="L1107" s="283"/>
      <c r="M1107" s="333"/>
      <c r="N1107" s="283"/>
      <c r="O1107" s="163"/>
      <c r="P1107" s="163"/>
      <c r="Q1107" s="163"/>
      <c r="R1107" s="163"/>
      <c r="S1107" s="163"/>
      <c r="T1107" s="163"/>
      <c r="U1107" s="163"/>
      <c r="V1107" s="163"/>
      <c r="W1107" s="163"/>
      <c r="X1107" s="163"/>
      <c r="Y1107" s="330"/>
      <c r="Z1107" s="163"/>
      <c r="AA1107" s="163"/>
      <c r="AB1107" s="163"/>
      <c r="AC1107" s="163"/>
      <c r="AD1107" s="163"/>
      <c r="AE1107" s="163"/>
      <c r="AF1107" s="163"/>
      <c r="AG1107" s="333"/>
      <c r="AH1107" s="283"/>
      <c r="AI1107" s="315"/>
      <c r="AJ1107" s="282"/>
      <c r="AK1107" s="283"/>
      <c r="AL1107" s="283"/>
      <c r="AM1107" s="283"/>
      <c r="AN1107" s="283"/>
      <c r="AO1107" s="283"/>
      <c r="AP1107" s="283"/>
      <c r="AQ1107" s="283"/>
      <c r="AR1107" s="283"/>
      <c r="AS1107" s="283"/>
      <c r="AT1107" s="283"/>
      <c r="AU1107" s="283"/>
      <c r="AV1107" s="283"/>
      <c r="AW1107" s="283"/>
      <c r="AX1107" s="340"/>
      <c r="AY1107" s="283"/>
      <c r="AZ1107" s="283"/>
      <c r="BA1107" s="283"/>
      <c r="BB1107" s="283"/>
      <c r="BC1107" s="283"/>
      <c r="BD1107" s="283"/>
      <c r="BE1107" s="283"/>
      <c r="BF1107" s="283"/>
      <c r="BG1107" s="283"/>
      <c r="BH1107" s="283"/>
      <c r="BI1107" s="283"/>
      <c r="BJ1107" s="283"/>
      <c r="BK1107" s="281"/>
      <c r="BL1107" s="281"/>
      <c r="BM1107" s="281"/>
      <c r="BN1107" s="283"/>
      <c r="BO1107" s="283"/>
      <c r="BP1107" s="283"/>
      <c r="BQ1107" s="283"/>
      <c r="BR1107" s="283"/>
      <c r="BS1107" s="283"/>
      <c r="BT1107" s="283"/>
      <c r="BU1107" s="281"/>
      <c r="BV1107" s="282"/>
      <c r="BW1107" s="282"/>
      <c r="BX1107" s="283"/>
      <c r="BY1107" s="282"/>
      <c r="BZ1107" s="282"/>
      <c r="CA1107" s="282"/>
      <c r="CB1107" s="282"/>
      <c r="CC1107" s="282"/>
    </row>
    <row r="1108">
      <c r="A1108" s="283"/>
      <c r="B1108" s="335"/>
      <c r="C1108" s="283"/>
      <c r="D1108" s="283"/>
      <c r="E1108" s="283"/>
      <c r="F1108" s="336"/>
      <c r="G1108" s="337"/>
      <c r="H1108" s="283"/>
      <c r="I1108" s="338"/>
      <c r="J1108" s="339"/>
      <c r="K1108" s="283"/>
      <c r="L1108" s="283"/>
      <c r="M1108" s="333"/>
      <c r="N1108" s="283"/>
      <c r="O1108" s="163"/>
      <c r="P1108" s="163"/>
      <c r="Q1108" s="163"/>
      <c r="R1108" s="163"/>
      <c r="S1108" s="163"/>
      <c r="T1108" s="163"/>
      <c r="U1108" s="163"/>
      <c r="V1108" s="163"/>
      <c r="W1108" s="163"/>
      <c r="X1108" s="163"/>
      <c r="Y1108" s="330"/>
      <c r="Z1108" s="163"/>
      <c r="AA1108" s="163"/>
      <c r="AB1108" s="163"/>
      <c r="AC1108" s="163"/>
      <c r="AD1108" s="163"/>
      <c r="AE1108" s="163"/>
      <c r="AF1108" s="163"/>
      <c r="AG1108" s="333"/>
      <c r="AH1108" s="283"/>
      <c r="AI1108" s="315"/>
      <c r="AJ1108" s="282"/>
      <c r="AK1108" s="283"/>
      <c r="AL1108" s="283"/>
      <c r="AM1108" s="283"/>
      <c r="AN1108" s="283"/>
      <c r="AO1108" s="283"/>
      <c r="AP1108" s="283"/>
      <c r="AQ1108" s="283"/>
      <c r="AR1108" s="283"/>
      <c r="AS1108" s="283"/>
      <c r="AT1108" s="283"/>
      <c r="AU1108" s="283"/>
      <c r="AV1108" s="283"/>
      <c r="AW1108" s="283"/>
      <c r="AX1108" s="340"/>
      <c r="AY1108" s="283"/>
      <c r="AZ1108" s="283"/>
      <c r="BA1108" s="283"/>
      <c r="BB1108" s="283"/>
      <c r="BC1108" s="283"/>
      <c r="BD1108" s="283"/>
      <c r="BE1108" s="283"/>
      <c r="BF1108" s="283"/>
      <c r="BG1108" s="283"/>
      <c r="BH1108" s="283"/>
      <c r="BI1108" s="283"/>
      <c r="BJ1108" s="283"/>
      <c r="BK1108" s="281"/>
      <c r="BL1108" s="281"/>
      <c r="BM1108" s="281"/>
      <c r="BN1108" s="283"/>
      <c r="BO1108" s="283"/>
      <c r="BP1108" s="283"/>
      <c r="BQ1108" s="283"/>
      <c r="BR1108" s="283"/>
      <c r="BS1108" s="283"/>
      <c r="BT1108" s="283"/>
      <c r="BU1108" s="281"/>
      <c r="BV1108" s="282"/>
      <c r="BW1108" s="282"/>
      <c r="BX1108" s="283"/>
      <c r="BY1108" s="282"/>
      <c r="BZ1108" s="282"/>
      <c r="CA1108" s="282"/>
      <c r="CB1108" s="282"/>
      <c r="CC1108" s="282"/>
    </row>
    <row r="1109">
      <c r="A1109" s="283"/>
      <c r="B1109" s="335"/>
      <c r="C1109" s="283"/>
      <c r="D1109" s="283"/>
      <c r="E1109" s="283"/>
      <c r="F1109" s="336"/>
      <c r="G1109" s="337"/>
      <c r="H1109" s="283"/>
      <c r="I1109" s="338"/>
      <c r="J1109" s="339"/>
      <c r="K1109" s="283"/>
      <c r="L1109" s="283"/>
      <c r="M1109" s="333"/>
      <c r="N1109" s="283"/>
      <c r="O1109" s="163"/>
      <c r="P1109" s="163"/>
      <c r="Q1109" s="163"/>
      <c r="R1109" s="163"/>
      <c r="S1109" s="163"/>
      <c r="T1109" s="163"/>
      <c r="U1109" s="163"/>
      <c r="V1109" s="163"/>
      <c r="W1109" s="163"/>
      <c r="X1109" s="163"/>
      <c r="Y1109" s="330"/>
      <c r="Z1109" s="163"/>
      <c r="AA1109" s="163"/>
      <c r="AB1109" s="163"/>
      <c r="AC1109" s="163"/>
      <c r="AD1109" s="163"/>
      <c r="AE1109" s="163"/>
      <c r="AF1109" s="163"/>
      <c r="AG1109" s="333"/>
      <c r="AH1109" s="283"/>
      <c r="AI1109" s="315"/>
      <c r="AJ1109" s="282"/>
      <c r="AK1109" s="283"/>
      <c r="AL1109" s="283"/>
      <c r="AM1109" s="283"/>
      <c r="AN1109" s="283"/>
      <c r="AO1109" s="283"/>
      <c r="AP1109" s="283"/>
      <c r="AQ1109" s="283"/>
      <c r="AR1109" s="283"/>
      <c r="AS1109" s="283"/>
      <c r="AT1109" s="283"/>
      <c r="AU1109" s="283"/>
      <c r="AV1109" s="283"/>
      <c r="AW1109" s="283"/>
      <c r="AX1109" s="340"/>
      <c r="AY1109" s="283"/>
      <c r="AZ1109" s="283"/>
      <c r="BA1109" s="283"/>
      <c r="BB1109" s="283"/>
      <c r="BC1109" s="283"/>
      <c r="BD1109" s="283"/>
      <c r="BE1109" s="283"/>
      <c r="BF1109" s="283"/>
      <c r="BG1109" s="283"/>
      <c r="BH1109" s="283"/>
      <c r="BI1109" s="283"/>
      <c r="BJ1109" s="283"/>
      <c r="BK1109" s="281"/>
      <c r="BL1109" s="281"/>
      <c r="BM1109" s="281"/>
      <c r="BN1109" s="283"/>
      <c r="BO1109" s="283"/>
      <c r="BP1109" s="283"/>
      <c r="BQ1109" s="283"/>
      <c r="BR1109" s="283"/>
      <c r="BS1109" s="283"/>
      <c r="BT1109" s="283"/>
      <c r="BU1109" s="281"/>
      <c r="BV1109" s="282"/>
      <c r="BW1109" s="282"/>
      <c r="BX1109" s="283"/>
      <c r="BY1109" s="282"/>
      <c r="BZ1109" s="282"/>
      <c r="CA1109" s="282"/>
      <c r="CB1109" s="282"/>
      <c r="CC1109" s="282"/>
    </row>
    <row r="1110">
      <c r="A1110" s="283"/>
      <c r="B1110" s="335"/>
      <c r="C1110" s="283"/>
      <c r="D1110" s="283"/>
      <c r="E1110" s="283"/>
      <c r="F1110" s="336"/>
      <c r="G1110" s="337"/>
      <c r="H1110" s="283"/>
      <c r="I1110" s="338"/>
      <c r="J1110" s="339"/>
      <c r="K1110" s="283"/>
      <c r="L1110" s="283"/>
      <c r="M1110" s="333"/>
      <c r="N1110" s="283"/>
      <c r="O1110" s="163"/>
      <c r="P1110" s="163"/>
      <c r="Q1110" s="163"/>
      <c r="R1110" s="163"/>
      <c r="S1110" s="163"/>
      <c r="T1110" s="163"/>
      <c r="U1110" s="163"/>
      <c r="V1110" s="163"/>
      <c r="W1110" s="163"/>
      <c r="X1110" s="163"/>
      <c r="Y1110" s="330"/>
      <c r="Z1110" s="163"/>
      <c r="AA1110" s="163"/>
      <c r="AB1110" s="163"/>
      <c r="AC1110" s="163"/>
      <c r="AD1110" s="163"/>
      <c r="AE1110" s="163"/>
      <c r="AF1110" s="163"/>
      <c r="AG1110" s="333"/>
      <c r="AH1110" s="283"/>
      <c r="AI1110" s="315"/>
      <c r="AJ1110" s="282"/>
      <c r="AK1110" s="283"/>
      <c r="AL1110" s="283"/>
      <c r="AM1110" s="283"/>
      <c r="AN1110" s="283"/>
      <c r="AO1110" s="283"/>
      <c r="AP1110" s="283"/>
      <c r="AQ1110" s="283"/>
      <c r="AR1110" s="283"/>
      <c r="AS1110" s="283"/>
      <c r="AT1110" s="283"/>
      <c r="AU1110" s="283"/>
      <c r="AV1110" s="283"/>
      <c r="AW1110" s="283"/>
      <c r="AX1110" s="340"/>
      <c r="AY1110" s="283"/>
      <c r="AZ1110" s="283"/>
      <c r="BA1110" s="283"/>
      <c r="BB1110" s="283"/>
      <c r="BC1110" s="283"/>
      <c r="BD1110" s="283"/>
      <c r="BE1110" s="283"/>
      <c r="BF1110" s="283"/>
      <c r="BG1110" s="283"/>
      <c r="BH1110" s="283"/>
      <c r="BI1110" s="283"/>
      <c r="BJ1110" s="283"/>
      <c r="BK1110" s="281"/>
      <c r="BL1110" s="281"/>
      <c r="BM1110" s="281"/>
      <c r="BN1110" s="283"/>
      <c r="BO1110" s="283"/>
      <c r="BP1110" s="283"/>
      <c r="BQ1110" s="283"/>
      <c r="BR1110" s="283"/>
      <c r="BS1110" s="283"/>
      <c r="BT1110" s="283"/>
      <c r="BU1110" s="281"/>
      <c r="BV1110" s="282"/>
      <c r="BW1110" s="282"/>
      <c r="BX1110" s="283"/>
      <c r="BY1110" s="282"/>
      <c r="BZ1110" s="282"/>
      <c r="CA1110" s="282"/>
      <c r="CB1110" s="282"/>
      <c r="CC1110" s="282"/>
    </row>
    <row r="1111">
      <c r="A1111" s="283"/>
      <c r="B1111" s="335"/>
      <c r="C1111" s="283"/>
      <c r="D1111" s="283"/>
      <c r="E1111" s="283"/>
      <c r="F1111" s="336"/>
      <c r="G1111" s="337"/>
      <c r="H1111" s="283"/>
      <c r="I1111" s="338"/>
      <c r="J1111" s="339"/>
      <c r="K1111" s="283"/>
      <c r="L1111" s="283"/>
      <c r="M1111" s="333"/>
      <c r="N1111" s="283"/>
      <c r="O1111" s="163"/>
      <c r="P1111" s="163"/>
      <c r="Q1111" s="163"/>
      <c r="R1111" s="163"/>
      <c r="S1111" s="163"/>
      <c r="T1111" s="163"/>
      <c r="U1111" s="163"/>
      <c r="V1111" s="163"/>
      <c r="W1111" s="163"/>
      <c r="X1111" s="163"/>
      <c r="Y1111" s="330"/>
      <c r="Z1111" s="163"/>
      <c r="AA1111" s="163"/>
      <c r="AB1111" s="163"/>
      <c r="AC1111" s="163"/>
      <c r="AD1111" s="163"/>
      <c r="AE1111" s="163"/>
      <c r="AF1111" s="163"/>
      <c r="AG1111" s="333"/>
      <c r="AH1111" s="283"/>
      <c r="AI1111" s="315"/>
      <c r="AJ1111" s="282"/>
      <c r="AK1111" s="283"/>
      <c r="AL1111" s="283"/>
      <c r="AM1111" s="283"/>
      <c r="AN1111" s="283"/>
      <c r="AO1111" s="283"/>
      <c r="AP1111" s="283"/>
      <c r="AQ1111" s="283"/>
      <c r="AR1111" s="283"/>
      <c r="AS1111" s="283"/>
      <c r="AT1111" s="283"/>
      <c r="AU1111" s="283"/>
      <c r="AV1111" s="283"/>
      <c r="AW1111" s="283"/>
      <c r="AX1111" s="340"/>
      <c r="AY1111" s="283"/>
      <c r="AZ1111" s="283"/>
      <c r="BA1111" s="283"/>
      <c r="BB1111" s="283"/>
      <c r="BC1111" s="283"/>
      <c r="BD1111" s="283"/>
      <c r="BE1111" s="283"/>
      <c r="BF1111" s="283"/>
      <c r="BG1111" s="283"/>
      <c r="BH1111" s="283"/>
      <c r="BI1111" s="283"/>
      <c r="BJ1111" s="283"/>
      <c r="BK1111" s="281"/>
      <c r="BL1111" s="281"/>
      <c r="BM1111" s="281"/>
      <c r="BN1111" s="283"/>
      <c r="BO1111" s="283"/>
      <c r="BP1111" s="283"/>
      <c r="BQ1111" s="283"/>
      <c r="BR1111" s="283"/>
      <c r="BS1111" s="283"/>
      <c r="BT1111" s="283"/>
      <c r="BU1111" s="281"/>
      <c r="BV1111" s="282"/>
      <c r="BW1111" s="282"/>
      <c r="BX1111" s="283"/>
      <c r="BY1111" s="282"/>
      <c r="BZ1111" s="282"/>
      <c r="CA1111" s="282"/>
      <c r="CB1111" s="282"/>
      <c r="CC1111" s="282"/>
    </row>
    <row r="1112">
      <c r="A1112" s="283"/>
      <c r="B1112" s="335"/>
      <c r="C1112" s="283"/>
      <c r="D1112" s="283"/>
      <c r="E1112" s="283"/>
      <c r="F1112" s="336"/>
      <c r="G1112" s="337"/>
      <c r="H1112" s="283"/>
      <c r="I1112" s="338"/>
      <c r="J1112" s="339"/>
      <c r="K1112" s="283"/>
      <c r="L1112" s="283"/>
      <c r="M1112" s="333"/>
      <c r="N1112" s="283"/>
      <c r="O1112" s="163"/>
      <c r="P1112" s="163"/>
      <c r="Q1112" s="163"/>
      <c r="R1112" s="163"/>
      <c r="S1112" s="163"/>
      <c r="T1112" s="163"/>
      <c r="U1112" s="163"/>
      <c r="V1112" s="163"/>
      <c r="W1112" s="163"/>
      <c r="X1112" s="163"/>
      <c r="Y1112" s="330"/>
      <c r="Z1112" s="163"/>
      <c r="AA1112" s="163"/>
      <c r="AB1112" s="163"/>
      <c r="AC1112" s="163"/>
      <c r="AD1112" s="163"/>
      <c r="AE1112" s="163"/>
      <c r="AF1112" s="163"/>
      <c r="AG1112" s="333"/>
      <c r="AH1112" s="283"/>
      <c r="AI1112" s="315"/>
      <c r="AJ1112" s="282"/>
      <c r="AK1112" s="283"/>
      <c r="AL1112" s="283"/>
      <c r="AM1112" s="283"/>
      <c r="AN1112" s="283"/>
      <c r="AO1112" s="283"/>
      <c r="AP1112" s="283"/>
      <c r="AQ1112" s="283"/>
      <c r="AR1112" s="283"/>
      <c r="AS1112" s="283"/>
      <c r="AT1112" s="283"/>
      <c r="AU1112" s="283"/>
      <c r="AV1112" s="283"/>
      <c r="AW1112" s="283"/>
      <c r="AX1112" s="340"/>
      <c r="AY1112" s="283"/>
      <c r="AZ1112" s="283"/>
      <c r="BA1112" s="283"/>
      <c r="BB1112" s="283"/>
      <c r="BC1112" s="283"/>
      <c r="BD1112" s="283"/>
      <c r="BE1112" s="283"/>
      <c r="BF1112" s="283"/>
      <c r="BG1112" s="283"/>
      <c r="BH1112" s="283"/>
      <c r="BI1112" s="283"/>
      <c r="BJ1112" s="283"/>
      <c r="BK1112" s="281"/>
      <c r="BL1112" s="281"/>
      <c r="BM1112" s="281"/>
      <c r="BN1112" s="283"/>
      <c r="BO1112" s="283"/>
      <c r="BP1112" s="283"/>
      <c r="BQ1112" s="283"/>
      <c r="BR1112" s="283"/>
      <c r="BS1112" s="283"/>
      <c r="BT1112" s="283"/>
      <c r="BU1112" s="281"/>
      <c r="BV1112" s="282"/>
      <c r="BW1112" s="282"/>
      <c r="BX1112" s="283"/>
      <c r="BY1112" s="282"/>
      <c r="BZ1112" s="282"/>
      <c r="CA1112" s="282"/>
      <c r="CB1112" s="282"/>
      <c r="CC1112" s="282"/>
    </row>
    <row r="1113">
      <c r="A1113" s="283"/>
      <c r="B1113" s="335"/>
      <c r="C1113" s="283"/>
      <c r="D1113" s="283"/>
      <c r="E1113" s="283"/>
      <c r="F1113" s="336"/>
      <c r="G1113" s="337"/>
      <c r="H1113" s="283"/>
      <c r="I1113" s="338"/>
      <c r="J1113" s="339"/>
      <c r="K1113" s="283"/>
      <c r="L1113" s="283"/>
      <c r="M1113" s="333"/>
      <c r="N1113" s="283"/>
      <c r="O1113" s="163"/>
      <c r="P1113" s="163"/>
      <c r="Q1113" s="163"/>
      <c r="R1113" s="163"/>
      <c r="S1113" s="163"/>
      <c r="T1113" s="163"/>
      <c r="U1113" s="163"/>
      <c r="V1113" s="163"/>
      <c r="W1113" s="163"/>
      <c r="X1113" s="163"/>
      <c r="Y1113" s="330"/>
      <c r="Z1113" s="163"/>
      <c r="AA1113" s="163"/>
      <c r="AB1113" s="163"/>
      <c r="AC1113" s="163"/>
      <c r="AD1113" s="163"/>
      <c r="AE1113" s="163"/>
      <c r="AF1113" s="163"/>
      <c r="AG1113" s="333"/>
      <c r="AH1113" s="283"/>
      <c r="AI1113" s="315"/>
      <c r="AJ1113" s="282"/>
      <c r="AK1113" s="283"/>
      <c r="AL1113" s="283"/>
      <c r="AM1113" s="283"/>
      <c r="AN1113" s="283"/>
      <c r="AO1113" s="283"/>
      <c r="AP1113" s="283"/>
      <c r="AQ1113" s="283"/>
      <c r="AR1113" s="283"/>
      <c r="AS1113" s="283"/>
      <c r="AT1113" s="283"/>
      <c r="AU1113" s="283"/>
      <c r="AV1113" s="283"/>
      <c r="AW1113" s="283"/>
      <c r="AX1113" s="340"/>
      <c r="AY1113" s="283"/>
      <c r="AZ1113" s="283"/>
      <c r="BA1113" s="283"/>
      <c r="BB1113" s="283"/>
      <c r="BC1113" s="283"/>
      <c r="BD1113" s="283"/>
      <c r="BE1113" s="283"/>
      <c r="BF1113" s="283"/>
      <c r="BG1113" s="283"/>
      <c r="BH1113" s="283"/>
      <c r="BI1113" s="283"/>
      <c r="BJ1113" s="283"/>
      <c r="BK1113" s="281"/>
      <c r="BL1113" s="281"/>
      <c r="BM1113" s="281"/>
      <c r="BN1113" s="283"/>
      <c r="BO1113" s="283"/>
      <c r="BP1113" s="283"/>
      <c r="BQ1113" s="283"/>
      <c r="BR1113" s="283"/>
      <c r="BS1113" s="283"/>
      <c r="BT1113" s="283"/>
      <c r="BU1113" s="281"/>
      <c r="BV1113" s="282"/>
      <c r="BW1113" s="282"/>
      <c r="BX1113" s="283"/>
      <c r="BY1113" s="282"/>
      <c r="BZ1113" s="282"/>
      <c r="CA1113" s="282"/>
      <c r="CB1113" s="282"/>
      <c r="CC1113" s="282"/>
    </row>
    <row r="1114">
      <c r="A1114" s="283"/>
      <c r="B1114" s="335"/>
      <c r="C1114" s="283"/>
      <c r="D1114" s="283"/>
      <c r="E1114" s="283"/>
      <c r="F1114" s="336"/>
      <c r="G1114" s="337"/>
      <c r="H1114" s="283"/>
      <c r="I1114" s="338"/>
      <c r="J1114" s="339"/>
      <c r="K1114" s="283"/>
      <c r="L1114" s="283"/>
      <c r="M1114" s="333"/>
      <c r="N1114" s="283"/>
      <c r="O1114" s="163"/>
      <c r="P1114" s="163"/>
      <c r="Q1114" s="163"/>
      <c r="R1114" s="163"/>
      <c r="S1114" s="163"/>
      <c r="T1114" s="163"/>
      <c r="U1114" s="163"/>
      <c r="V1114" s="163"/>
      <c r="W1114" s="163"/>
      <c r="X1114" s="163"/>
      <c r="Y1114" s="330"/>
      <c r="Z1114" s="163"/>
      <c r="AA1114" s="163"/>
      <c r="AB1114" s="163"/>
      <c r="AC1114" s="163"/>
      <c r="AD1114" s="163"/>
      <c r="AE1114" s="163"/>
      <c r="AF1114" s="163"/>
      <c r="AG1114" s="333"/>
      <c r="AH1114" s="283"/>
      <c r="AI1114" s="315"/>
      <c r="AJ1114" s="282"/>
      <c r="AK1114" s="283"/>
      <c r="AL1114" s="283"/>
      <c r="AM1114" s="283"/>
      <c r="AN1114" s="283"/>
      <c r="AO1114" s="283"/>
      <c r="AP1114" s="283"/>
      <c r="AQ1114" s="283"/>
      <c r="AR1114" s="283"/>
      <c r="AS1114" s="283"/>
      <c r="AT1114" s="283"/>
      <c r="AU1114" s="283"/>
      <c r="AV1114" s="283"/>
      <c r="AW1114" s="283"/>
      <c r="AX1114" s="340"/>
      <c r="AY1114" s="283"/>
      <c r="AZ1114" s="283"/>
      <c r="BA1114" s="283"/>
      <c r="BB1114" s="283"/>
      <c r="BC1114" s="283"/>
      <c r="BD1114" s="283"/>
      <c r="BE1114" s="283"/>
      <c r="BF1114" s="283"/>
      <c r="BG1114" s="283"/>
      <c r="BH1114" s="283"/>
      <c r="BI1114" s="283"/>
      <c r="BJ1114" s="283"/>
      <c r="BK1114" s="281"/>
      <c r="BL1114" s="281"/>
      <c r="BM1114" s="281"/>
      <c r="BN1114" s="283"/>
      <c r="BO1114" s="283"/>
      <c r="BP1114" s="283"/>
      <c r="BQ1114" s="283"/>
      <c r="BR1114" s="283"/>
      <c r="BS1114" s="283"/>
      <c r="BT1114" s="283"/>
      <c r="BU1114" s="281"/>
      <c r="BV1114" s="282"/>
      <c r="BW1114" s="282"/>
      <c r="BX1114" s="283"/>
      <c r="BY1114" s="282"/>
      <c r="BZ1114" s="282"/>
      <c r="CA1114" s="282"/>
      <c r="CB1114" s="282"/>
      <c r="CC1114" s="282"/>
    </row>
    <row r="1115">
      <c r="A1115" s="283"/>
      <c r="B1115" s="335"/>
      <c r="C1115" s="283"/>
      <c r="D1115" s="283"/>
      <c r="E1115" s="283"/>
      <c r="F1115" s="336"/>
      <c r="G1115" s="337"/>
      <c r="H1115" s="283"/>
      <c r="I1115" s="338"/>
      <c r="J1115" s="339"/>
      <c r="K1115" s="283"/>
      <c r="L1115" s="283"/>
      <c r="M1115" s="333"/>
      <c r="N1115" s="283"/>
      <c r="O1115" s="163"/>
      <c r="P1115" s="163"/>
      <c r="Q1115" s="163"/>
      <c r="R1115" s="163"/>
      <c r="S1115" s="163"/>
      <c r="T1115" s="163"/>
      <c r="U1115" s="163"/>
      <c r="V1115" s="163"/>
      <c r="W1115" s="163"/>
      <c r="X1115" s="163"/>
      <c r="Y1115" s="330"/>
      <c r="Z1115" s="163"/>
      <c r="AA1115" s="163"/>
      <c r="AB1115" s="163"/>
      <c r="AC1115" s="163"/>
      <c r="AD1115" s="163"/>
      <c r="AE1115" s="163"/>
      <c r="AF1115" s="163"/>
      <c r="AG1115" s="333"/>
      <c r="AH1115" s="283"/>
      <c r="AI1115" s="315"/>
      <c r="AJ1115" s="282"/>
      <c r="AK1115" s="283"/>
      <c r="AL1115" s="283"/>
      <c r="AM1115" s="283"/>
      <c r="AN1115" s="283"/>
      <c r="AO1115" s="283"/>
      <c r="AP1115" s="283"/>
      <c r="AQ1115" s="283"/>
      <c r="AR1115" s="283"/>
      <c r="AS1115" s="283"/>
      <c r="AT1115" s="283"/>
      <c r="AU1115" s="283"/>
      <c r="AV1115" s="283"/>
      <c r="AW1115" s="283"/>
      <c r="AX1115" s="340"/>
      <c r="AY1115" s="283"/>
      <c r="AZ1115" s="283"/>
      <c r="BA1115" s="283"/>
      <c r="BB1115" s="283"/>
      <c r="BC1115" s="283"/>
      <c r="BD1115" s="283"/>
      <c r="BE1115" s="283"/>
      <c r="BF1115" s="283"/>
      <c r="BG1115" s="283"/>
      <c r="BH1115" s="283"/>
      <c r="BI1115" s="283"/>
      <c r="BJ1115" s="283"/>
      <c r="BK1115" s="281"/>
      <c r="BL1115" s="281"/>
      <c r="BM1115" s="281"/>
      <c r="BN1115" s="283"/>
      <c r="BO1115" s="283"/>
      <c r="BP1115" s="283"/>
      <c r="BQ1115" s="283"/>
      <c r="BR1115" s="283"/>
      <c r="BS1115" s="283"/>
      <c r="BT1115" s="283"/>
      <c r="BU1115" s="281"/>
      <c r="BV1115" s="282"/>
      <c r="BW1115" s="282"/>
      <c r="BX1115" s="283"/>
      <c r="BY1115" s="282"/>
      <c r="BZ1115" s="282"/>
      <c r="CA1115" s="282"/>
      <c r="CB1115" s="282"/>
      <c r="CC1115" s="282"/>
    </row>
    <row r="1116">
      <c r="A1116" s="283"/>
      <c r="B1116" s="335"/>
      <c r="C1116" s="283"/>
      <c r="D1116" s="283"/>
      <c r="E1116" s="283"/>
      <c r="F1116" s="336"/>
      <c r="G1116" s="337"/>
      <c r="H1116" s="283"/>
      <c r="I1116" s="338"/>
      <c r="J1116" s="339"/>
      <c r="K1116" s="283"/>
      <c r="L1116" s="283"/>
      <c r="M1116" s="333"/>
      <c r="N1116" s="283"/>
      <c r="O1116" s="163"/>
      <c r="P1116" s="163"/>
      <c r="Q1116" s="163"/>
      <c r="R1116" s="163"/>
      <c r="S1116" s="163"/>
      <c r="T1116" s="163"/>
      <c r="U1116" s="163"/>
      <c r="V1116" s="163"/>
      <c r="W1116" s="163"/>
      <c r="X1116" s="163"/>
      <c r="Y1116" s="330"/>
      <c r="Z1116" s="163"/>
      <c r="AA1116" s="163"/>
      <c r="AB1116" s="163"/>
      <c r="AC1116" s="163"/>
      <c r="AD1116" s="163"/>
      <c r="AE1116" s="163"/>
      <c r="AF1116" s="163"/>
      <c r="AG1116" s="333"/>
      <c r="AH1116" s="283"/>
      <c r="AI1116" s="315"/>
      <c r="AJ1116" s="282"/>
      <c r="AK1116" s="283"/>
      <c r="AL1116" s="283"/>
      <c r="AM1116" s="283"/>
      <c r="AN1116" s="283"/>
      <c r="AO1116" s="283"/>
      <c r="AP1116" s="283"/>
      <c r="AQ1116" s="283"/>
      <c r="AR1116" s="283"/>
      <c r="AS1116" s="283"/>
      <c r="AT1116" s="283"/>
      <c r="AU1116" s="283"/>
      <c r="AV1116" s="283"/>
      <c r="AW1116" s="283"/>
      <c r="AX1116" s="340"/>
      <c r="AY1116" s="283"/>
      <c r="AZ1116" s="283"/>
      <c r="BA1116" s="283"/>
      <c r="BB1116" s="283"/>
      <c r="BC1116" s="283"/>
      <c r="BD1116" s="283"/>
      <c r="BE1116" s="283"/>
      <c r="BF1116" s="283"/>
      <c r="BG1116" s="283"/>
      <c r="BH1116" s="283"/>
      <c r="BI1116" s="283"/>
      <c r="BJ1116" s="283"/>
      <c r="BK1116" s="281"/>
      <c r="BL1116" s="281"/>
      <c r="BM1116" s="281"/>
      <c r="BN1116" s="283"/>
      <c r="BO1116" s="283"/>
      <c r="BP1116" s="283"/>
      <c r="BQ1116" s="283"/>
      <c r="BR1116" s="283"/>
      <c r="BS1116" s="283"/>
      <c r="BT1116" s="283"/>
      <c r="BU1116" s="281"/>
      <c r="BV1116" s="282"/>
      <c r="BW1116" s="282"/>
      <c r="BX1116" s="283"/>
      <c r="BY1116" s="282"/>
      <c r="BZ1116" s="282"/>
      <c r="CA1116" s="282"/>
      <c r="CB1116" s="282"/>
      <c r="CC1116" s="282"/>
    </row>
    <row r="1117">
      <c r="A1117" s="283"/>
      <c r="B1117" s="335"/>
      <c r="C1117" s="283"/>
      <c r="D1117" s="283"/>
      <c r="E1117" s="283"/>
      <c r="F1117" s="336"/>
      <c r="G1117" s="337"/>
      <c r="H1117" s="283"/>
      <c r="I1117" s="338"/>
      <c r="J1117" s="339"/>
      <c r="K1117" s="283"/>
      <c r="L1117" s="283"/>
      <c r="M1117" s="333"/>
      <c r="N1117" s="283"/>
      <c r="O1117" s="163"/>
      <c r="P1117" s="163"/>
      <c r="Q1117" s="163"/>
      <c r="R1117" s="163"/>
      <c r="S1117" s="163"/>
      <c r="T1117" s="163"/>
      <c r="U1117" s="163"/>
      <c r="V1117" s="163"/>
      <c r="W1117" s="163"/>
      <c r="X1117" s="163"/>
      <c r="Y1117" s="330"/>
      <c r="Z1117" s="163"/>
      <c r="AA1117" s="163"/>
      <c r="AB1117" s="163"/>
      <c r="AC1117" s="163"/>
      <c r="AD1117" s="163"/>
      <c r="AE1117" s="163"/>
      <c r="AF1117" s="163"/>
      <c r="AG1117" s="333"/>
      <c r="AH1117" s="283"/>
      <c r="AI1117" s="315"/>
      <c r="AJ1117" s="282"/>
      <c r="AK1117" s="283"/>
      <c r="AL1117" s="283"/>
      <c r="AM1117" s="283"/>
      <c r="AN1117" s="283"/>
      <c r="AO1117" s="283"/>
      <c r="AP1117" s="283"/>
      <c r="AQ1117" s="283"/>
      <c r="AR1117" s="283"/>
      <c r="AS1117" s="283"/>
      <c r="AT1117" s="283"/>
      <c r="AU1117" s="283"/>
      <c r="AV1117" s="283"/>
      <c r="AW1117" s="283"/>
      <c r="AX1117" s="340"/>
      <c r="AY1117" s="283"/>
      <c r="AZ1117" s="283"/>
      <c r="BA1117" s="283"/>
      <c r="BB1117" s="283"/>
      <c r="BC1117" s="283"/>
      <c r="BD1117" s="283"/>
      <c r="BE1117" s="283"/>
      <c r="BF1117" s="283"/>
      <c r="BG1117" s="283"/>
      <c r="BH1117" s="283"/>
      <c r="BI1117" s="283"/>
      <c r="BJ1117" s="283"/>
      <c r="BK1117" s="281"/>
      <c r="BL1117" s="281"/>
      <c r="BM1117" s="281"/>
      <c r="BN1117" s="283"/>
      <c r="BO1117" s="283"/>
      <c r="BP1117" s="283"/>
      <c r="BQ1117" s="283"/>
      <c r="BR1117" s="283"/>
      <c r="BS1117" s="283"/>
      <c r="BT1117" s="283"/>
      <c r="BU1117" s="281"/>
      <c r="BV1117" s="282"/>
      <c r="BW1117" s="282"/>
      <c r="BX1117" s="283"/>
      <c r="BY1117" s="282"/>
      <c r="BZ1117" s="282"/>
      <c r="CA1117" s="282"/>
      <c r="CB1117" s="282"/>
      <c r="CC1117" s="282"/>
    </row>
    <row r="1118">
      <c r="A1118" s="283"/>
      <c r="B1118" s="335"/>
      <c r="C1118" s="283"/>
      <c r="D1118" s="283"/>
      <c r="E1118" s="283"/>
      <c r="F1118" s="336"/>
      <c r="G1118" s="337"/>
      <c r="H1118" s="283"/>
      <c r="I1118" s="338"/>
      <c r="J1118" s="339"/>
      <c r="K1118" s="283"/>
      <c r="L1118" s="283"/>
      <c r="M1118" s="333"/>
      <c r="N1118" s="283"/>
      <c r="O1118" s="163"/>
      <c r="P1118" s="163"/>
      <c r="Q1118" s="163"/>
      <c r="R1118" s="163"/>
      <c r="S1118" s="163"/>
      <c r="T1118" s="163"/>
      <c r="U1118" s="163"/>
      <c r="V1118" s="163"/>
      <c r="W1118" s="163"/>
      <c r="X1118" s="163"/>
      <c r="Y1118" s="330"/>
      <c r="Z1118" s="163"/>
      <c r="AA1118" s="163"/>
      <c r="AB1118" s="163"/>
      <c r="AC1118" s="163"/>
      <c r="AD1118" s="163"/>
      <c r="AE1118" s="163"/>
      <c r="AF1118" s="163"/>
      <c r="AG1118" s="333"/>
      <c r="AH1118" s="283"/>
      <c r="AI1118" s="315"/>
      <c r="AJ1118" s="282"/>
      <c r="AK1118" s="283"/>
      <c r="AL1118" s="283"/>
      <c r="AM1118" s="283"/>
      <c r="AN1118" s="283"/>
      <c r="AO1118" s="283"/>
      <c r="AP1118" s="283"/>
      <c r="AQ1118" s="283"/>
      <c r="AR1118" s="283"/>
      <c r="AS1118" s="283"/>
      <c r="AT1118" s="283"/>
      <c r="AU1118" s="283"/>
      <c r="AV1118" s="283"/>
      <c r="AW1118" s="283"/>
      <c r="AX1118" s="340"/>
      <c r="AY1118" s="283"/>
      <c r="AZ1118" s="283"/>
      <c r="BA1118" s="283"/>
      <c r="BB1118" s="283"/>
      <c r="BC1118" s="283"/>
      <c r="BD1118" s="283"/>
      <c r="BE1118" s="283"/>
      <c r="BF1118" s="283"/>
      <c r="BG1118" s="283"/>
      <c r="BH1118" s="283"/>
      <c r="BI1118" s="283"/>
      <c r="BJ1118" s="283"/>
      <c r="BK1118" s="281"/>
      <c r="BL1118" s="281"/>
      <c r="BM1118" s="281"/>
      <c r="BN1118" s="283"/>
      <c r="BO1118" s="283"/>
      <c r="BP1118" s="283"/>
      <c r="BQ1118" s="283"/>
      <c r="BR1118" s="283"/>
      <c r="BS1118" s="283"/>
      <c r="BT1118" s="283"/>
      <c r="BU1118" s="281"/>
      <c r="BV1118" s="282"/>
      <c r="BW1118" s="282"/>
      <c r="BX1118" s="283"/>
      <c r="BY1118" s="282"/>
      <c r="BZ1118" s="282"/>
      <c r="CA1118" s="282"/>
      <c r="CB1118" s="282"/>
      <c r="CC1118" s="282"/>
    </row>
    <row r="1119">
      <c r="A1119" s="283"/>
      <c r="B1119" s="335"/>
      <c r="C1119" s="283"/>
      <c r="D1119" s="283"/>
      <c r="E1119" s="283"/>
      <c r="F1119" s="336"/>
      <c r="G1119" s="337"/>
      <c r="H1119" s="283"/>
      <c r="I1119" s="338"/>
      <c r="J1119" s="339"/>
      <c r="K1119" s="283"/>
      <c r="L1119" s="283"/>
      <c r="M1119" s="333"/>
      <c r="N1119" s="283"/>
      <c r="O1119" s="163"/>
      <c r="P1119" s="163"/>
      <c r="Q1119" s="163"/>
      <c r="R1119" s="163"/>
      <c r="S1119" s="163"/>
      <c r="T1119" s="163"/>
      <c r="U1119" s="163"/>
      <c r="V1119" s="163"/>
      <c r="W1119" s="163"/>
      <c r="X1119" s="163"/>
      <c r="Y1119" s="330"/>
      <c r="Z1119" s="163"/>
      <c r="AA1119" s="163"/>
      <c r="AB1119" s="163"/>
      <c r="AC1119" s="163"/>
      <c r="AD1119" s="163"/>
      <c r="AE1119" s="163"/>
      <c r="AF1119" s="163"/>
      <c r="AG1119" s="333"/>
      <c r="AH1119" s="283"/>
      <c r="AI1119" s="315"/>
      <c r="AJ1119" s="282"/>
      <c r="AK1119" s="283"/>
      <c r="AL1119" s="283"/>
      <c r="AM1119" s="283"/>
      <c r="AN1119" s="283"/>
      <c r="AO1119" s="283"/>
      <c r="AP1119" s="283"/>
      <c r="AQ1119" s="283"/>
      <c r="AR1119" s="283"/>
      <c r="AS1119" s="283"/>
      <c r="AT1119" s="283"/>
      <c r="AU1119" s="283"/>
      <c r="AV1119" s="283"/>
      <c r="AW1119" s="283"/>
      <c r="AX1119" s="340"/>
      <c r="AY1119" s="283"/>
      <c r="AZ1119" s="283"/>
      <c r="BA1119" s="283"/>
      <c r="BB1119" s="283"/>
      <c r="BC1119" s="283"/>
      <c r="BD1119" s="283"/>
      <c r="BE1119" s="283"/>
      <c r="BF1119" s="283"/>
      <c r="BG1119" s="283"/>
      <c r="BH1119" s="283"/>
      <c r="BI1119" s="283"/>
      <c r="BJ1119" s="283"/>
      <c r="BK1119" s="281"/>
      <c r="BL1119" s="281"/>
      <c r="BM1119" s="281"/>
      <c r="BN1119" s="283"/>
      <c r="BO1119" s="283"/>
      <c r="BP1119" s="283"/>
      <c r="BQ1119" s="283"/>
      <c r="BR1119" s="283"/>
      <c r="BS1119" s="283"/>
      <c r="BT1119" s="283"/>
      <c r="BU1119" s="281"/>
      <c r="BV1119" s="282"/>
      <c r="BW1119" s="282"/>
      <c r="BX1119" s="283"/>
      <c r="BY1119" s="282"/>
      <c r="BZ1119" s="282"/>
      <c r="CA1119" s="282"/>
      <c r="CB1119" s="282"/>
      <c r="CC1119" s="282"/>
    </row>
    <row r="1120">
      <c r="A1120" s="283"/>
      <c r="B1120" s="335"/>
      <c r="C1120" s="283"/>
      <c r="D1120" s="283"/>
      <c r="E1120" s="283"/>
      <c r="F1120" s="336"/>
      <c r="G1120" s="337"/>
      <c r="H1120" s="283"/>
      <c r="I1120" s="338"/>
      <c r="J1120" s="339"/>
      <c r="K1120" s="283"/>
      <c r="L1120" s="283"/>
      <c r="M1120" s="333"/>
      <c r="N1120" s="283"/>
      <c r="O1120" s="163"/>
      <c r="P1120" s="163"/>
      <c r="Q1120" s="163"/>
      <c r="R1120" s="163"/>
      <c r="S1120" s="163"/>
      <c r="T1120" s="163"/>
      <c r="U1120" s="163"/>
      <c r="V1120" s="163"/>
      <c r="W1120" s="163"/>
      <c r="X1120" s="163"/>
      <c r="Y1120" s="330"/>
      <c r="Z1120" s="163"/>
      <c r="AA1120" s="163"/>
      <c r="AB1120" s="163"/>
      <c r="AC1120" s="163"/>
      <c r="AD1120" s="163"/>
      <c r="AE1120" s="163"/>
      <c r="AF1120" s="163"/>
      <c r="AG1120" s="333"/>
      <c r="AH1120" s="283"/>
      <c r="AI1120" s="315"/>
      <c r="AJ1120" s="282"/>
      <c r="AK1120" s="283"/>
      <c r="AL1120" s="283"/>
      <c r="AM1120" s="283"/>
      <c r="AN1120" s="283"/>
      <c r="AO1120" s="283"/>
      <c r="AP1120" s="283"/>
      <c r="AQ1120" s="283"/>
      <c r="AR1120" s="283"/>
      <c r="AS1120" s="283"/>
      <c r="AT1120" s="283"/>
      <c r="AU1120" s="283"/>
      <c r="AV1120" s="283"/>
      <c r="AW1120" s="283"/>
      <c r="AX1120" s="340"/>
      <c r="AY1120" s="283"/>
      <c r="AZ1120" s="283"/>
      <c r="BA1120" s="283"/>
      <c r="BB1120" s="283"/>
      <c r="BC1120" s="283"/>
      <c r="BD1120" s="283"/>
      <c r="BE1120" s="283"/>
      <c r="BF1120" s="283"/>
      <c r="BG1120" s="283"/>
      <c r="BH1120" s="283"/>
      <c r="BI1120" s="283"/>
      <c r="BJ1120" s="283"/>
      <c r="BK1120" s="281"/>
      <c r="BL1120" s="281"/>
      <c r="BM1120" s="281"/>
      <c r="BN1120" s="283"/>
      <c r="BO1120" s="283"/>
      <c r="BP1120" s="283"/>
      <c r="BQ1120" s="283"/>
      <c r="BR1120" s="283"/>
      <c r="BS1120" s="283"/>
      <c r="BT1120" s="283"/>
      <c r="BU1120" s="281"/>
      <c r="BV1120" s="282"/>
      <c r="BW1120" s="282"/>
      <c r="BX1120" s="283"/>
      <c r="BY1120" s="282"/>
      <c r="BZ1120" s="282"/>
      <c r="CA1120" s="282"/>
      <c r="CB1120" s="282"/>
      <c r="CC1120" s="282"/>
    </row>
    <row r="1121">
      <c r="A1121" s="283"/>
      <c r="B1121" s="335"/>
      <c r="C1121" s="283"/>
      <c r="D1121" s="283"/>
      <c r="E1121" s="283"/>
      <c r="F1121" s="336"/>
      <c r="G1121" s="337"/>
      <c r="H1121" s="283"/>
      <c r="I1121" s="338"/>
      <c r="J1121" s="339"/>
      <c r="K1121" s="283"/>
      <c r="L1121" s="283"/>
      <c r="M1121" s="333"/>
      <c r="N1121" s="283"/>
      <c r="O1121" s="163"/>
      <c r="P1121" s="163"/>
      <c r="Q1121" s="163"/>
      <c r="R1121" s="163"/>
      <c r="S1121" s="163"/>
      <c r="T1121" s="163"/>
      <c r="U1121" s="163"/>
      <c r="V1121" s="163"/>
      <c r="W1121" s="163"/>
      <c r="X1121" s="163"/>
      <c r="Y1121" s="330"/>
      <c r="Z1121" s="163"/>
      <c r="AA1121" s="163"/>
      <c r="AB1121" s="163"/>
      <c r="AC1121" s="163"/>
      <c r="AD1121" s="163"/>
      <c r="AE1121" s="163"/>
      <c r="AF1121" s="163"/>
      <c r="AG1121" s="333"/>
      <c r="AH1121" s="283"/>
      <c r="AI1121" s="315"/>
      <c r="AJ1121" s="282"/>
      <c r="AK1121" s="283"/>
      <c r="AL1121" s="283"/>
      <c r="AM1121" s="283"/>
      <c r="AN1121" s="283"/>
      <c r="AO1121" s="283"/>
      <c r="AP1121" s="283"/>
      <c r="AQ1121" s="283"/>
      <c r="AR1121" s="283"/>
      <c r="AS1121" s="283"/>
      <c r="AT1121" s="283"/>
      <c r="AU1121" s="283"/>
      <c r="AV1121" s="283"/>
      <c r="AW1121" s="283"/>
      <c r="AX1121" s="340"/>
      <c r="AY1121" s="283"/>
      <c r="AZ1121" s="283"/>
      <c r="BA1121" s="283"/>
      <c r="BB1121" s="283"/>
      <c r="BC1121" s="283"/>
      <c r="BD1121" s="283"/>
      <c r="BE1121" s="283"/>
      <c r="BF1121" s="283"/>
      <c r="BG1121" s="283"/>
      <c r="BH1121" s="283"/>
      <c r="BI1121" s="283"/>
      <c r="BJ1121" s="283"/>
      <c r="BK1121" s="281"/>
      <c r="BL1121" s="281"/>
      <c r="BM1121" s="281"/>
      <c r="BN1121" s="283"/>
      <c r="BO1121" s="283"/>
      <c r="BP1121" s="283"/>
      <c r="BQ1121" s="283"/>
      <c r="BR1121" s="283"/>
      <c r="BS1121" s="283"/>
      <c r="BT1121" s="283"/>
      <c r="BU1121" s="281"/>
      <c r="BV1121" s="282"/>
      <c r="BW1121" s="282"/>
      <c r="BX1121" s="283"/>
      <c r="BY1121" s="282"/>
      <c r="BZ1121" s="282"/>
      <c r="CA1121" s="282"/>
      <c r="CB1121" s="282"/>
      <c r="CC1121" s="282"/>
    </row>
    <row r="1122">
      <c r="A1122" s="283"/>
      <c r="B1122" s="335"/>
      <c r="C1122" s="283"/>
      <c r="D1122" s="283"/>
      <c r="E1122" s="283"/>
      <c r="F1122" s="336"/>
      <c r="G1122" s="337"/>
      <c r="H1122" s="283"/>
      <c r="I1122" s="338"/>
      <c r="J1122" s="339"/>
      <c r="K1122" s="283"/>
      <c r="L1122" s="283"/>
      <c r="M1122" s="333"/>
      <c r="N1122" s="283"/>
      <c r="O1122" s="163"/>
      <c r="P1122" s="163"/>
      <c r="Q1122" s="163"/>
      <c r="R1122" s="163"/>
      <c r="S1122" s="163"/>
      <c r="T1122" s="163"/>
      <c r="U1122" s="163"/>
      <c r="V1122" s="163"/>
      <c r="W1122" s="163"/>
      <c r="X1122" s="163"/>
      <c r="Y1122" s="330"/>
      <c r="Z1122" s="163"/>
      <c r="AA1122" s="163"/>
      <c r="AB1122" s="163"/>
      <c r="AC1122" s="163"/>
      <c r="AD1122" s="163"/>
      <c r="AE1122" s="163"/>
      <c r="AF1122" s="163"/>
      <c r="AG1122" s="333"/>
      <c r="AH1122" s="283"/>
      <c r="AI1122" s="315"/>
      <c r="AJ1122" s="282"/>
      <c r="AK1122" s="283"/>
      <c r="AL1122" s="283"/>
      <c r="AM1122" s="283"/>
      <c r="AN1122" s="283"/>
      <c r="AO1122" s="283"/>
      <c r="AP1122" s="283"/>
      <c r="AQ1122" s="283"/>
      <c r="AR1122" s="283"/>
      <c r="AS1122" s="283"/>
      <c r="AT1122" s="283"/>
      <c r="AU1122" s="283"/>
      <c r="AV1122" s="283"/>
      <c r="AW1122" s="283"/>
      <c r="AX1122" s="340"/>
      <c r="AY1122" s="283"/>
      <c r="AZ1122" s="283"/>
      <c r="BA1122" s="283"/>
      <c r="BB1122" s="283"/>
      <c r="BC1122" s="283"/>
      <c r="BD1122" s="283"/>
      <c r="BE1122" s="283"/>
      <c r="BF1122" s="283"/>
      <c r="BG1122" s="283"/>
      <c r="BH1122" s="283"/>
      <c r="BI1122" s="283"/>
      <c r="BJ1122" s="283"/>
      <c r="BK1122" s="281"/>
      <c r="BL1122" s="281"/>
      <c r="BM1122" s="281"/>
      <c r="BN1122" s="283"/>
      <c r="BO1122" s="283"/>
      <c r="BP1122" s="283"/>
      <c r="BQ1122" s="283"/>
      <c r="BR1122" s="283"/>
      <c r="BS1122" s="283"/>
      <c r="BT1122" s="283"/>
      <c r="BU1122" s="281"/>
      <c r="BV1122" s="282"/>
      <c r="BW1122" s="282"/>
      <c r="BX1122" s="283"/>
      <c r="BY1122" s="282"/>
      <c r="BZ1122" s="282"/>
      <c r="CA1122" s="282"/>
      <c r="CB1122" s="282"/>
      <c r="CC1122" s="282"/>
    </row>
    <row r="1123">
      <c r="A1123" s="283"/>
      <c r="B1123" s="335"/>
      <c r="C1123" s="283"/>
      <c r="D1123" s="283"/>
      <c r="E1123" s="283"/>
      <c r="F1123" s="336"/>
      <c r="G1123" s="337"/>
      <c r="H1123" s="283"/>
      <c r="I1123" s="338"/>
      <c r="J1123" s="339"/>
      <c r="K1123" s="283"/>
      <c r="L1123" s="283"/>
      <c r="M1123" s="333"/>
      <c r="N1123" s="283"/>
      <c r="O1123" s="163"/>
      <c r="P1123" s="163"/>
      <c r="Q1123" s="163"/>
      <c r="R1123" s="163"/>
      <c r="S1123" s="163"/>
      <c r="T1123" s="163"/>
      <c r="U1123" s="163"/>
      <c r="V1123" s="163"/>
      <c r="W1123" s="163"/>
      <c r="X1123" s="163"/>
      <c r="Y1123" s="330"/>
      <c r="Z1123" s="163"/>
      <c r="AA1123" s="163"/>
      <c r="AB1123" s="163"/>
      <c r="AC1123" s="163"/>
      <c r="AD1123" s="163"/>
      <c r="AE1123" s="163"/>
      <c r="AF1123" s="163"/>
      <c r="AG1123" s="333"/>
      <c r="AH1123" s="283"/>
      <c r="AI1123" s="315"/>
      <c r="AJ1123" s="282"/>
      <c r="AK1123" s="283"/>
      <c r="AL1123" s="283"/>
      <c r="AM1123" s="283"/>
      <c r="AN1123" s="283"/>
      <c r="AO1123" s="283"/>
      <c r="AP1123" s="283"/>
      <c r="AQ1123" s="283"/>
      <c r="AR1123" s="283"/>
      <c r="AS1123" s="283"/>
      <c r="AT1123" s="283"/>
      <c r="AU1123" s="283"/>
      <c r="AV1123" s="283"/>
      <c r="AW1123" s="283"/>
      <c r="AX1123" s="340"/>
      <c r="AY1123" s="283"/>
      <c r="AZ1123" s="283"/>
      <c r="BA1123" s="283"/>
      <c r="BB1123" s="283"/>
      <c r="BC1123" s="283"/>
      <c r="BD1123" s="283"/>
      <c r="BE1123" s="283"/>
      <c r="BF1123" s="283"/>
      <c r="BG1123" s="283"/>
      <c r="BH1123" s="283"/>
      <c r="BI1123" s="283"/>
      <c r="BJ1123" s="283"/>
      <c r="BK1123" s="281"/>
      <c r="BL1123" s="281"/>
      <c r="BM1123" s="281"/>
      <c r="BN1123" s="283"/>
      <c r="BO1123" s="283"/>
      <c r="BP1123" s="283"/>
      <c r="BQ1123" s="283"/>
      <c r="BR1123" s="283"/>
      <c r="BS1123" s="283"/>
      <c r="BT1123" s="283"/>
      <c r="BU1123" s="281"/>
      <c r="BV1123" s="282"/>
      <c r="BW1123" s="282"/>
      <c r="BX1123" s="283"/>
      <c r="BY1123" s="282"/>
      <c r="BZ1123" s="282"/>
      <c r="CA1123" s="282"/>
      <c r="CB1123" s="282"/>
      <c r="CC1123" s="282"/>
    </row>
    <row r="1124">
      <c r="A1124" s="283"/>
      <c r="B1124" s="335"/>
      <c r="C1124" s="283"/>
      <c r="D1124" s="283"/>
      <c r="E1124" s="283"/>
      <c r="F1124" s="336"/>
      <c r="G1124" s="337"/>
      <c r="H1124" s="283"/>
      <c r="I1124" s="338"/>
      <c r="J1124" s="339"/>
      <c r="K1124" s="283"/>
      <c r="L1124" s="283"/>
      <c r="M1124" s="333"/>
      <c r="N1124" s="283"/>
      <c r="O1124" s="163"/>
      <c r="P1124" s="163"/>
      <c r="Q1124" s="163"/>
      <c r="R1124" s="163"/>
      <c r="S1124" s="163"/>
      <c r="T1124" s="163"/>
      <c r="U1124" s="163"/>
      <c r="V1124" s="163"/>
      <c r="W1124" s="163"/>
      <c r="X1124" s="163"/>
      <c r="Y1124" s="330"/>
      <c r="Z1124" s="163"/>
      <c r="AA1124" s="163"/>
      <c r="AB1124" s="163"/>
      <c r="AC1124" s="163"/>
      <c r="AD1124" s="163"/>
      <c r="AE1124" s="163"/>
      <c r="AF1124" s="163"/>
      <c r="AG1124" s="333"/>
      <c r="AH1124" s="283"/>
      <c r="AI1124" s="315"/>
      <c r="AJ1124" s="282"/>
      <c r="AK1124" s="283"/>
      <c r="AL1124" s="283"/>
      <c r="AM1124" s="283"/>
      <c r="AN1124" s="283"/>
      <c r="AO1124" s="283"/>
      <c r="AP1124" s="283"/>
      <c r="AQ1124" s="283"/>
      <c r="AR1124" s="283"/>
      <c r="AS1124" s="283"/>
      <c r="AT1124" s="283"/>
      <c r="AU1124" s="283"/>
      <c r="AV1124" s="283"/>
      <c r="AW1124" s="283"/>
      <c r="AX1124" s="340"/>
      <c r="AY1124" s="283"/>
      <c r="AZ1124" s="283"/>
      <c r="BA1124" s="283"/>
      <c r="BB1124" s="283"/>
      <c r="BC1124" s="283"/>
      <c r="BD1124" s="283"/>
      <c r="BE1124" s="283"/>
      <c r="BF1124" s="283"/>
      <c r="BG1124" s="283"/>
      <c r="BH1124" s="283"/>
      <c r="BI1124" s="283"/>
      <c r="BJ1124" s="283"/>
      <c r="BK1124" s="281"/>
      <c r="BL1124" s="281"/>
      <c r="BM1124" s="281"/>
      <c r="BN1124" s="283"/>
      <c r="BO1124" s="283"/>
      <c r="BP1124" s="283"/>
      <c r="BQ1124" s="283"/>
      <c r="BR1124" s="283"/>
      <c r="BS1124" s="283"/>
      <c r="BT1124" s="283"/>
      <c r="BU1124" s="281"/>
      <c r="BV1124" s="282"/>
      <c r="BW1124" s="282"/>
      <c r="BX1124" s="283"/>
      <c r="BY1124" s="282"/>
      <c r="BZ1124" s="282"/>
      <c r="CA1124" s="282"/>
      <c r="CB1124" s="282"/>
      <c r="CC1124" s="282"/>
    </row>
    <row r="1125">
      <c r="A1125" s="283"/>
      <c r="B1125" s="335"/>
      <c r="C1125" s="283"/>
      <c r="D1125" s="283"/>
      <c r="E1125" s="283"/>
      <c r="F1125" s="336"/>
      <c r="G1125" s="337"/>
      <c r="H1125" s="283"/>
      <c r="I1125" s="338"/>
      <c r="J1125" s="339"/>
      <c r="K1125" s="283"/>
      <c r="L1125" s="283"/>
      <c r="M1125" s="333"/>
      <c r="N1125" s="283"/>
      <c r="O1125" s="163"/>
      <c r="P1125" s="163"/>
      <c r="Q1125" s="163"/>
      <c r="R1125" s="163"/>
      <c r="S1125" s="163"/>
      <c r="T1125" s="163"/>
      <c r="U1125" s="163"/>
      <c r="V1125" s="163"/>
      <c r="W1125" s="163"/>
      <c r="X1125" s="163"/>
      <c r="Y1125" s="330"/>
      <c r="Z1125" s="163"/>
      <c r="AA1125" s="163"/>
      <c r="AB1125" s="163"/>
      <c r="AC1125" s="163"/>
      <c r="AD1125" s="163"/>
      <c r="AE1125" s="163"/>
      <c r="AF1125" s="163"/>
      <c r="AG1125" s="333"/>
      <c r="AH1125" s="283"/>
      <c r="AI1125" s="315"/>
      <c r="AJ1125" s="282"/>
      <c r="AK1125" s="283"/>
      <c r="AL1125" s="283"/>
      <c r="AM1125" s="283"/>
      <c r="AN1125" s="283"/>
      <c r="AO1125" s="283"/>
      <c r="AP1125" s="283"/>
      <c r="AQ1125" s="283"/>
      <c r="AR1125" s="283"/>
      <c r="AS1125" s="283"/>
      <c r="AT1125" s="283"/>
      <c r="AU1125" s="283"/>
      <c r="AV1125" s="283"/>
      <c r="AW1125" s="283"/>
      <c r="AX1125" s="340"/>
      <c r="AY1125" s="283"/>
      <c r="AZ1125" s="283"/>
      <c r="BA1125" s="283"/>
      <c r="BB1125" s="283"/>
      <c r="BC1125" s="283"/>
      <c r="BD1125" s="283"/>
      <c r="BE1125" s="283"/>
      <c r="BF1125" s="283"/>
      <c r="BG1125" s="283"/>
      <c r="BH1125" s="283"/>
      <c r="BI1125" s="283"/>
      <c r="BJ1125" s="283"/>
      <c r="BK1125" s="281"/>
      <c r="BL1125" s="281"/>
      <c r="BM1125" s="281"/>
      <c r="BN1125" s="283"/>
      <c r="BO1125" s="283"/>
      <c r="BP1125" s="283"/>
      <c r="BQ1125" s="283"/>
      <c r="BR1125" s="283"/>
      <c r="BS1125" s="283"/>
      <c r="BT1125" s="283"/>
      <c r="BU1125" s="281"/>
      <c r="BV1125" s="282"/>
      <c r="BW1125" s="282"/>
      <c r="BX1125" s="283"/>
      <c r="BY1125" s="282"/>
      <c r="BZ1125" s="282"/>
      <c r="CA1125" s="282"/>
      <c r="CB1125" s="282"/>
      <c r="CC1125" s="282"/>
    </row>
    <row r="1126">
      <c r="A1126" s="283"/>
      <c r="B1126" s="335"/>
      <c r="C1126" s="283"/>
      <c r="D1126" s="283"/>
      <c r="E1126" s="283"/>
      <c r="F1126" s="336"/>
      <c r="G1126" s="337"/>
      <c r="H1126" s="283"/>
      <c r="I1126" s="338"/>
      <c r="J1126" s="339"/>
      <c r="K1126" s="283"/>
      <c r="L1126" s="283"/>
      <c r="M1126" s="333"/>
      <c r="N1126" s="283"/>
      <c r="O1126" s="163"/>
      <c r="P1126" s="163"/>
      <c r="Q1126" s="163"/>
      <c r="R1126" s="163"/>
      <c r="S1126" s="163"/>
      <c r="T1126" s="163"/>
      <c r="U1126" s="163"/>
      <c r="V1126" s="163"/>
      <c r="W1126" s="163"/>
      <c r="X1126" s="163"/>
      <c r="Y1126" s="330"/>
      <c r="Z1126" s="163"/>
      <c r="AA1126" s="163"/>
      <c r="AB1126" s="163"/>
      <c r="AC1126" s="163"/>
      <c r="AD1126" s="163"/>
      <c r="AE1126" s="163"/>
      <c r="AF1126" s="163"/>
      <c r="AG1126" s="333"/>
      <c r="AH1126" s="283"/>
      <c r="AI1126" s="315"/>
      <c r="AJ1126" s="282"/>
      <c r="AK1126" s="283"/>
      <c r="AL1126" s="283"/>
      <c r="AM1126" s="283"/>
      <c r="AN1126" s="283"/>
      <c r="AO1126" s="283"/>
      <c r="AP1126" s="283"/>
      <c r="AQ1126" s="283"/>
      <c r="AR1126" s="283"/>
      <c r="AS1126" s="283"/>
      <c r="AT1126" s="283"/>
      <c r="AU1126" s="283"/>
      <c r="AV1126" s="283"/>
      <c r="AW1126" s="283"/>
      <c r="AX1126" s="340"/>
      <c r="AY1126" s="283"/>
      <c r="AZ1126" s="283"/>
      <c r="BA1126" s="283"/>
      <c r="BB1126" s="283"/>
      <c r="BC1126" s="283"/>
      <c r="BD1126" s="283"/>
      <c r="BE1126" s="283"/>
      <c r="BF1126" s="283"/>
      <c r="BG1126" s="283"/>
      <c r="BH1126" s="283"/>
      <c r="BI1126" s="283"/>
      <c r="BJ1126" s="283"/>
      <c r="BK1126" s="281"/>
      <c r="BL1126" s="281"/>
      <c r="BM1126" s="281"/>
      <c r="BN1126" s="283"/>
      <c r="BO1126" s="283"/>
      <c r="BP1126" s="283"/>
      <c r="BQ1126" s="283"/>
      <c r="BR1126" s="283"/>
      <c r="BS1126" s="283"/>
      <c r="BT1126" s="283"/>
      <c r="BU1126" s="281"/>
      <c r="BV1126" s="282"/>
      <c r="BW1126" s="282"/>
      <c r="BX1126" s="283"/>
      <c r="BY1126" s="282"/>
      <c r="BZ1126" s="282"/>
      <c r="CA1126" s="282"/>
      <c r="CB1126" s="282"/>
      <c r="CC1126" s="282"/>
    </row>
    <row r="1127">
      <c r="A1127" s="283"/>
      <c r="B1127" s="335"/>
      <c r="C1127" s="283"/>
      <c r="D1127" s="283"/>
      <c r="E1127" s="283"/>
      <c r="F1127" s="336"/>
      <c r="G1127" s="337"/>
      <c r="H1127" s="283"/>
      <c r="I1127" s="338"/>
      <c r="J1127" s="339"/>
      <c r="K1127" s="283"/>
      <c r="L1127" s="283"/>
      <c r="M1127" s="333"/>
      <c r="N1127" s="283"/>
      <c r="O1127" s="163"/>
      <c r="P1127" s="163"/>
      <c r="Q1127" s="163"/>
      <c r="R1127" s="163"/>
      <c r="S1127" s="163"/>
      <c r="T1127" s="163"/>
      <c r="U1127" s="163"/>
      <c r="V1127" s="163"/>
      <c r="W1127" s="163"/>
      <c r="X1127" s="163"/>
      <c r="Y1127" s="330"/>
      <c r="Z1127" s="163"/>
      <c r="AA1127" s="163"/>
      <c r="AB1127" s="163"/>
      <c r="AC1127" s="163"/>
      <c r="AD1127" s="163"/>
      <c r="AE1127" s="163"/>
      <c r="AF1127" s="163"/>
      <c r="AG1127" s="333"/>
      <c r="AH1127" s="283"/>
      <c r="AI1127" s="315"/>
      <c r="AJ1127" s="282"/>
      <c r="AK1127" s="283"/>
      <c r="AL1127" s="283"/>
      <c r="AM1127" s="283"/>
      <c r="AN1127" s="283"/>
      <c r="AO1127" s="283"/>
      <c r="AP1127" s="283"/>
      <c r="AQ1127" s="283"/>
      <c r="AR1127" s="283"/>
      <c r="AS1127" s="283"/>
      <c r="AT1127" s="283"/>
      <c r="AU1127" s="283"/>
      <c r="AV1127" s="283"/>
      <c r="AW1127" s="283"/>
      <c r="AX1127" s="340"/>
      <c r="AY1127" s="283"/>
      <c r="AZ1127" s="283"/>
      <c r="BA1127" s="283"/>
      <c r="BB1127" s="283"/>
      <c r="BC1127" s="283"/>
      <c r="BD1127" s="283"/>
      <c r="BE1127" s="283"/>
      <c r="BF1127" s="283"/>
      <c r="BG1127" s="283"/>
      <c r="BH1127" s="283"/>
      <c r="BI1127" s="283"/>
      <c r="BJ1127" s="283"/>
      <c r="BK1127" s="281"/>
      <c r="BL1127" s="281"/>
      <c r="BM1127" s="281"/>
      <c r="BN1127" s="283"/>
      <c r="BO1127" s="283"/>
      <c r="BP1127" s="283"/>
      <c r="BQ1127" s="283"/>
      <c r="BR1127" s="283"/>
      <c r="BS1127" s="283"/>
      <c r="BT1127" s="283"/>
      <c r="BU1127" s="281"/>
      <c r="BV1127" s="282"/>
      <c r="BW1127" s="282"/>
      <c r="BX1127" s="283"/>
      <c r="BY1127" s="282"/>
      <c r="BZ1127" s="282"/>
      <c r="CA1127" s="282"/>
      <c r="CB1127" s="282"/>
      <c r="CC1127" s="282"/>
    </row>
    <row r="1128">
      <c r="A1128" s="283"/>
      <c r="B1128" s="335"/>
      <c r="C1128" s="283"/>
      <c r="D1128" s="283"/>
      <c r="E1128" s="283"/>
      <c r="F1128" s="336"/>
      <c r="G1128" s="337"/>
      <c r="H1128" s="283"/>
      <c r="I1128" s="338"/>
      <c r="J1128" s="339"/>
      <c r="K1128" s="283"/>
      <c r="L1128" s="283"/>
      <c r="M1128" s="333"/>
      <c r="N1128" s="283"/>
      <c r="O1128" s="163"/>
      <c r="P1128" s="163"/>
      <c r="Q1128" s="163"/>
      <c r="R1128" s="163"/>
      <c r="S1128" s="163"/>
      <c r="T1128" s="163"/>
      <c r="U1128" s="163"/>
      <c r="V1128" s="163"/>
      <c r="W1128" s="163"/>
      <c r="X1128" s="163"/>
      <c r="Y1128" s="330"/>
      <c r="Z1128" s="163"/>
      <c r="AA1128" s="163"/>
      <c r="AB1128" s="163"/>
      <c r="AC1128" s="163"/>
      <c r="AD1128" s="163"/>
      <c r="AE1128" s="163"/>
      <c r="AF1128" s="163"/>
      <c r="AG1128" s="333"/>
      <c r="AH1128" s="283"/>
      <c r="AI1128" s="315"/>
      <c r="AJ1128" s="282"/>
      <c r="AK1128" s="283"/>
      <c r="AL1128" s="283"/>
      <c r="AM1128" s="283"/>
      <c r="AN1128" s="283"/>
      <c r="AO1128" s="283"/>
      <c r="AP1128" s="283"/>
      <c r="AQ1128" s="283"/>
      <c r="AR1128" s="283"/>
      <c r="AS1128" s="283"/>
      <c r="AT1128" s="283"/>
      <c r="AU1128" s="283"/>
      <c r="AV1128" s="283"/>
      <c r="AW1128" s="283"/>
      <c r="AX1128" s="340"/>
      <c r="AY1128" s="283"/>
      <c r="AZ1128" s="283"/>
      <c r="BA1128" s="283"/>
      <c r="BB1128" s="283"/>
      <c r="BC1128" s="283"/>
      <c r="BD1128" s="283"/>
      <c r="BE1128" s="283"/>
      <c r="BF1128" s="283"/>
      <c r="BG1128" s="283"/>
      <c r="BH1128" s="283"/>
      <c r="BI1128" s="283"/>
      <c r="BJ1128" s="283"/>
      <c r="BK1128" s="281"/>
      <c r="BL1128" s="281"/>
      <c r="BM1128" s="281"/>
      <c r="BN1128" s="283"/>
      <c r="BO1128" s="283"/>
      <c r="BP1128" s="283"/>
      <c r="BQ1128" s="283"/>
      <c r="BR1128" s="283"/>
      <c r="BS1128" s="283"/>
      <c r="BT1128" s="283"/>
      <c r="BU1128" s="281"/>
      <c r="BV1128" s="282"/>
      <c r="BW1128" s="282"/>
      <c r="BX1128" s="283"/>
      <c r="BY1128" s="282"/>
      <c r="BZ1128" s="282"/>
      <c r="CA1128" s="282"/>
      <c r="CB1128" s="282"/>
      <c r="CC1128" s="282"/>
    </row>
    <row r="1129">
      <c r="A1129" s="283"/>
      <c r="B1129" s="335"/>
      <c r="C1129" s="283"/>
      <c r="D1129" s="283"/>
      <c r="E1129" s="283"/>
      <c r="F1129" s="336"/>
      <c r="G1129" s="337"/>
      <c r="H1129" s="283"/>
      <c r="I1129" s="338"/>
      <c r="J1129" s="339"/>
      <c r="K1129" s="283"/>
      <c r="L1129" s="283"/>
      <c r="M1129" s="333"/>
      <c r="N1129" s="283"/>
      <c r="O1129" s="163"/>
      <c r="P1129" s="163"/>
      <c r="Q1129" s="163"/>
      <c r="R1129" s="163"/>
      <c r="S1129" s="163"/>
      <c r="T1129" s="163"/>
      <c r="U1129" s="163"/>
      <c r="V1129" s="163"/>
      <c r="W1129" s="163"/>
      <c r="X1129" s="163"/>
      <c r="Y1129" s="330"/>
      <c r="Z1129" s="163"/>
      <c r="AA1129" s="163"/>
      <c r="AB1129" s="163"/>
      <c r="AC1129" s="163"/>
      <c r="AD1129" s="163"/>
      <c r="AE1129" s="163"/>
      <c r="AF1129" s="163"/>
      <c r="AG1129" s="333"/>
      <c r="AH1129" s="283"/>
      <c r="AI1129" s="315"/>
      <c r="AJ1129" s="282"/>
      <c r="AK1129" s="283"/>
      <c r="AL1129" s="283"/>
      <c r="AM1129" s="283"/>
      <c r="AN1129" s="283"/>
      <c r="AO1129" s="283"/>
      <c r="AP1129" s="283"/>
      <c r="AQ1129" s="283"/>
      <c r="AR1129" s="283"/>
      <c r="AS1129" s="283"/>
      <c r="AT1129" s="283"/>
      <c r="AU1129" s="283"/>
      <c r="AV1129" s="283"/>
      <c r="AW1129" s="283"/>
      <c r="AX1129" s="340"/>
      <c r="AY1129" s="283"/>
      <c r="AZ1129" s="283"/>
      <c r="BA1129" s="283"/>
      <c r="BB1129" s="283"/>
      <c r="BC1129" s="283"/>
      <c r="BD1129" s="283"/>
      <c r="BE1129" s="283"/>
      <c r="BF1129" s="283"/>
      <c r="BG1129" s="283"/>
      <c r="BH1129" s="283"/>
      <c r="BI1129" s="283"/>
      <c r="BJ1129" s="283"/>
      <c r="BK1129" s="281"/>
      <c r="BL1129" s="281"/>
      <c r="BM1129" s="281"/>
      <c r="BN1129" s="283"/>
      <c r="BO1129" s="283"/>
      <c r="BP1129" s="283"/>
      <c r="BQ1129" s="283"/>
      <c r="BR1129" s="283"/>
      <c r="BS1129" s="283"/>
      <c r="BT1129" s="283"/>
      <c r="BU1129" s="281"/>
      <c r="BV1129" s="282"/>
      <c r="BW1129" s="282"/>
      <c r="BX1129" s="283"/>
      <c r="BY1129" s="282"/>
      <c r="BZ1129" s="282"/>
      <c r="CA1129" s="282"/>
      <c r="CB1129" s="282"/>
      <c r="CC1129" s="282"/>
    </row>
    <row r="1130">
      <c r="A1130" s="283"/>
      <c r="B1130" s="335"/>
      <c r="C1130" s="283"/>
      <c r="D1130" s="283"/>
      <c r="E1130" s="283"/>
      <c r="F1130" s="336"/>
      <c r="G1130" s="337"/>
      <c r="H1130" s="283"/>
      <c r="I1130" s="338"/>
      <c r="J1130" s="339"/>
      <c r="K1130" s="283"/>
      <c r="L1130" s="283"/>
      <c r="M1130" s="333"/>
      <c r="N1130" s="283"/>
      <c r="O1130" s="163"/>
      <c r="P1130" s="163"/>
      <c r="Q1130" s="163"/>
      <c r="R1130" s="163"/>
      <c r="S1130" s="163"/>
      <c r="T1130" s="163"/>
      <c r="U1130" s="163"/>
      <c r="V1130" s="163"/>
      <c r="W1130" s="163"/>
      <c r="X1130" s="163"/>
      <c r="Y1130" s="330"/>
      <c r="Z1130" s="163"/>
      <c r="AA1130" s="163"/>
      <c r="AB1130" s="163"/>
      <c r="AC1130" s="163"/>
      <c r="AD1130" s="163"/>
      <c r="AE1130" s="163"/>
      <c r="AF1130" s="163"/>
      <c r="AG1130" s="333"/>
      <c r="AH1130" s="283"/>
      <c r="AI1130" s="315"/>
      <c r="AJ1130" s="282"/>
      <c r="AK1130" s="283"/>
      <c r="AL1130" s="283"/>
      <c r="AM1130" s="283"/>
      <c r="AN1130" s="283"/>
      <c r="AO1130" s="283"/>
      <c r="AP1130" s="283"/>
      <c r="AQ1130" s="283"/>
      <c r="AR1130" s="283"/>
      <c r="AS1130" s="283"/>
      <c r="AT1130" s="283"/>
      <c r="AU1130" s="283"/>
      <c r="AV1130" s="283"/>
      <c r="AW1130" s="283"/>
      <c r="AX1130" s="340"/>
      <c r="AY1130" s="283"/>
      <c r="AZ1130" s="283"/>
      <c r="BA1130" s="283"/>
      <c r="BB1130" s="283"/>
      <c r="BC1130" s="283"/>
      <c r="BD1130" s="283"/>
      <c r="BE1130" s="283"/>
      <c r="BF1130" s="283"/>
      <c r="BG1130" s="283"/>
      <c r="BH1130" s="283"/>
      <c r="BI1130" s="283"/>
      <c r="BJ1130" s="283"/>
      <c r="BK1130" s="281"/>
      <c r="BL1130" s="281"/>
      <c r="BM1130" s="281"/>
      <c r="BN1130" s="283"/>
      <c r="BO1130" s="283"/>
      <c r="BP1130" s="283"/>
      <c r="BQ1130" s="283"/>
      <c r="BR1130" s="283"/>
      <c r="BS1130" s="283"/>
      <c r="BT1130" s="283"/>
      <c r="BU1130" s="281"/>
      <c r="BV1130" s="282"/>
      <c r="BW1130" s="282"/>
      <c r="BX1130" s="283"/>
      <c r="BY1130" s="282"/>
      <c r="BZ1130" s="282"/>
      <c r="CA1130" s="282"/>
      <c r="CB1130" s="282"/>
      <c r="CC1130" s="282"/>
    </row>
    <row r="1131">
      <c r="A1131" s="283"/>
      <c r="B1131" s="335"/>
      <c r="C1131" s="283"/>
      <c r="D1131" s="283"/>
      <c r="E1131" s="283"/>
      <c r="F1131" s="336"/>
      <c r="G1131" s="337"/>
      <c r="H1131" s="283"/>
      <c r="I1131" s="338"/>
      <c r="J1131" s="339"/>
      <c r="K1131" s="283"/>
      <c r="L1131" s="283"/>
      <c r="M1131" s="333"/>
      <c r="N1131" s="283"/>
      <c r="O1131" s="163"/>
      <c r="P1131" s="163"/>
      <c r="Q1131" s="163"/>
      <c r="R1131" s="163"/>
      <c r="S1131" s="163"/>
      <c r="T1131" s="163"/>
      <c r="U1131" s="163"/>
      <c r="V1131" s="163"/>
      <c r="W1131" s="163"/>
      <c r="X1131" s="163"/>
      <c r="Y1131" s="330"/>
      <c r="Z1131" s="163"/>
      <c r="AA1131" s="163"/>
      <c r="AB1131" s="163"/>
      <c r="AC1131" s="163"/>
      <c r="AD1131" s="163"/>
      <c r="AE1131" s="163"/>
      <c r="AF1131" s="163"/>
      <c r="AG1131" s="333"/>
      <c r="AH1131" s="283"/>
      <c r="AI1131" s="315"/>
      <c r="AJ1131" s="282"/>
      <c r="AK1131" s="283"/>
      <c r="AL1131" s="283"/>
      <c r="AM1131" s="283"/>
      <c r="AN1131" s="283"/>
      <c r="AO1131" s="283"/>
      <c r="AP1131" s="283"/>
      <c r="AQ1131" s="283"/>
      <c r="AR1131" s="283"/>
      <c r="AS1131" s="283"/>
      <c r="AT1131" s="283"/>
      <c r="AU1131" s="283"/>
      <c r="AV1131" s="283"/>
      <c r="AW1131" s="283"/>
      <c r="AX1131" s="340"/>
      <c r="AY1131" s="283"/>
      <c r="AZ1131" s="283"/>
      <c r="BA1131" s="283"/>
      <c r="BB1131" s="283"/>
      <c r="BC1131" s="283"/>
      <c r="BD1131" s="283"/>
      <c r="BE1131" s="283"/>
      <c r="BF1131" s="283"/>
      <c r="BG1131" s="283"/>
      <c r="BH1131" s="283"/>
      <c r="BI1131" s="283"/>
      <c r="BJ1131" s="283"/>
      <c r="BK1131" s="281"/>
      <c r="BL1131" s="281"/>
      <c r="BM1131" s="281"/>
      <c r="BN1131" s="283"/>
      <c r="BO1131" s="283"/>
      <c r="BP1131" s="283"/>
      <c r="BQ1131" s="283"/>
      <c r="BR1131" s="283"/>
      <c r="BS1131" s="283"/>
      <c r="BT1131" s="283"/>
      <c r="BU1131" s="281"/>
      <c r="BV1131" s="282"/>
      <c r="BW1131" s="282"/>
      <c r="BX1131" s="283"/>
      <c r="BY1131" s="282"/>
      <c r="BZ1131" s="282"/>
      <c r="CA1131" s="282"/>
      <c r="CB1131" s="282"/>
      <c r="CC1131" s="282"/>
    </row>
    <row r="1132">
      <c r="A1132" s="283"/>
      <c r="B1132" s="335"/>
      <c r="C1132" s="283"/>
      <c r="D1132" s="283"/>
      <c r="E1132" s="283"/>
      <c r="F1132" s="336"/>
      <c r="G1132" s="337"/>
      <c r="H1132" s="283"/>
      <c r="I1132" s="338"/>
      <c r="J1132" s="339"/>
      <c r="K1132" s="283"/>
      <c r="L1132" s="283"/>
      <c r="M1132" s="333"/>
      <c r="N1132" s="283"/>
      <c r="O1132" s="163"/>
      <c r="P1132" s="163"/>
      <c r="Q1132" s="163"/>
      <c r="R1132" s="163"/>
      <c r="S1132" s="163"/>
      <c r="T1132" s="163"/>
      <c r="U1132" s="163"/>
      <c r="V1132" s="163"/>
      <c r="W1132" s="163"/>
      <c r="X1132" s="163"/>
      <c r="Y1132" s="330"/>
      <c r="Z1132" s="163"/>
      <c r="AA1132" s="163"/>
      <c r="AB1132" s="163"/>
      <c r="AC1132" s="163"/>
      <c r="AD1132" s="163"/>
      <c r="AE1132" s="163"/>
      <c r="AF1132" s="163"/>
      <c r="AG1132" s="333"/>
      <c r="AH1132" s="283"/>
      <c r="AI1132" s="315"/>
      <c r="AJ1132" s="282"/>
      <c r="AK1132" s="283"/>
      <c r="AL1132" s="283"/>
      <c r="AM1132" s="283"/>
      <c r="AN1132" s="283"/>
      <c r="AO1132" s="283"/>
      <c r="AP1132" s="283"/>
      <c r="AQ1132" s="283"/>
      <c r="AR1132" s="283"/>
      <c r="AS1132" s="283"/>
      <c r="AT1132" s="283"/>
      <c r="AU1132" s="283"/>
      <c r="AV1132" s="283"/>
      <c r="AW1132" s="283"/>
      <c r="AX1132" s="340"/>
      <c r="AY1132" s="283"/>
      <c r="AZ1132" s="283"/>
      <c r="BA1132" s="283"/>
      <c r="BB1132" s="283"/>
      <c r="BC1132" s="283"/>
      <c r="BD1132" s="283"/>
      <c r="BE1132" s="283"/>
      <c r="BF1132" s="283"/>
      <c r="BG1132" s="283"/>
      <c r="BH1132" s="283"/>
      <c r="BI1132" s="283"/>
      <c r="BJ1132" s="283"/>
      <c r="BK1132" s="281"/>
      <c r="BL1132" s="281"/>
      <c r="BM1132" s="281"/>
      <c r="BN1132" s="283"/>
      <c r="BO1132" s="283"/>
      <c r="BP1132" s="283"/>
      <c r="BQ1132" s="283"/>
      <c r="BR1132" s="283"/>
      <c r="BS1132" s="283"/>
      <c r="BT1132" s="283"/>
      <c r="BU1132" s="281"/>
      <c r="BV1132" s="282"/>
      <c r="BW1132" s="282"/>
      <c r="BX1132" s="283"/>
      <c r="BY1132" s="282"/>
      <c r="BZ1132" s="282"/>
      <c r="CA1132" s="282"/>
      <c r="CB1132" s="282"/>
      <c r="CC1132" s="282"/>
    </row>
    <row r="1133">
      <c r="A1133" s="283"/>
      <c r="B1133" s="335"/>
      <c r="C1133" s="283"/>
      <c r="D1133" s="283"/>
      <c r="E1133" s="283"/>
      <c r="F1133" s="336"/>
      <c r="G1133" s="337"/>
      <c r="H1133" s="283"/>
      <c r="I1133" s="338"/>
      <c r="J1133" s="339"/>
      <c r="K1133" s="283"/>
      <c r="L1133" s="283"/>
      <c r="M1133" s="333"/>
      <c r="N1133" s="283"/>
      <c r="O1133" s="163"/>
      <c r="P1133" s="163"/>
      <c r="Q1133" s="163"/>
      <c r="R1133" s="163"/>
      <c r="S1133" s="163"/>
      <c r="T1133" s="163"/>
      <c r="U1133" s="163"/>
      <c r="V1133" s="163"/>
      <c r="W1133" s="163"/>
      <c r="X1133" s="163"/>
      <c r="Y1133" s="330"/>
      <c r="Z1133" s="163"/>
      <c r="AA1133" s="163"/>
      <c r="AB1133" s="163"/>
      <c r="AC1133" s="163"/>
      <c r="AD1133" s="163"/>
      <c r="AE1133" s="163"/>
      <c r="AF1133" s="163"/>
      <c r="AG1133" s="333"/>
      <c r="AH1133" s="283"/>
      <c r="AI1133" s="315"/>
      <c r="AJ1133" s="282"/>
      <c r="AK1133" s="283"/>
      <c r="AL1133" s="283"/>
      <c r="AM1133" s="283"/>
      <c r="AN1133" s="283"/>
      <c r="AO1133" s="283"/>
      <c r="AP1133" s="283"/>
      <c r="AQ1133" s="283"/>
      <c r="AR1133" s="283"/>
      <c r="AS1133" s="283"/>
      <c r="AT1133" s="283"/>
      <c r="AU1133" s="283"/>
      <c r="AV1133" s="283"/>
      <c r="AW1133" s="283"/>
      <c r="AX1133" s="340"/>
      <c r="AY1133" s="283"/>
      <c r="AZ1133" s="283"/>
      <c r="BA1133" s="283"/>
      <c r="BB1133" s="283"/>
      <c r="BC1133" s="283"/>
      <c r="BD1133" s="283"/>
      <c r="BE1133" s="283"/>
      <c r="BF1133" s="283"/>
      <c r="BG1133" s="283"/>
      <c r="BH1133" s="283"/>
      <c r="BI1133" s="283"/>
      <c r="BJ1133" s="283"/>
      <c r="BK1133" s="281"/>
      <c r="BL1133" s="281"/>
      <c r="BM1133" s="281"/>
      <c r="BN1133" s="283"/>
      <c r="BO1133" s="283"/>
      <c r="BP1133" s="283"/>
      <c r="BQ1133" s="283"/>
      <c r="BR1133" s="283"/>
      <c r="BS1133" s="283"/>
      <c r="BT1133" s="283"/>
      <c r="BU1133" s="281"/>
      <c r="BV1133" s="282"/>
      <c r="BW1133" s="282"/>
      <c r="BX1133" s="283"/>
      <c r="BY1133" s="282"/>
      <c r="BZ1133" s="282"/>
      <c r="CA1133" s="282"/>
      <c r="CB1133" s="282"/>
      <c r="CC1133" s="282"/>
    </row>
    <row r="1134">
      <c r="A1134" s="283"/>
      <c r="B1134" s="335"/>
      <c r="C1134" s="283"/>
      <c r="D1134" s="283"/>
      <c r="E1134" s="283"/>
      <c r="F1134" s="336"/>
      <c r="G1134" s="337"/>
      <c r="H1134" s="283"/>
      <c r="I1134" s="338"/>
      <c r="J1134" s="339"/>
      <c r="K1134" s="283"/>
      <c r="L1134" s="283"/>
      <c r="M1134" s="333"/>
      <c r="N1134" s="283"/>
      <c r="O1134" s="163"/>
      <c r="P1134" s="163"/>
      <c r="Q1134" s="163"/>
      <c r="R1134" s="163"/>
      <c r="S1134" s="163"/>
      <c r="T1134" s="163"/>
      <c r="U1134" s="163"/>
      <c r="V1134" s="163"/>
      <c r="W1134" s="163"/>
      <c r="X1134" s="163"/>
      <c r="Y1134" s="330"/>
      <c r="Z1134" s="163"/>
      <c r="AA1134" s="163"/>
      <c r="AB1134" s="163"/>
      <c r="AC1134" s="163"/>
      <c r="AD1134" s="163"/>
      <c r="AE1134" s="163"/>
      <c r="AF1134" s="163"/>
      <c r="AG1134" s="333"/>
      <c r="AH1134" s="283"/>
      <c r="AI1134" s="315"/>
      <c r="AJ1134" s="282"/>
      <c r="AK1134" s="283"/>
      <c r="AL1134" s="283"/>
      <c r="AM1134" s="283"/>
      <c r="AN1134" s="283"/>
      <c r="AO1134" s="283"/>
      <c r="AP1134" s="283"/>
      <c r="AQ1134" s="283"/>
      <c r="AR1134" s="283"/>
      <c r="AS1134" s="283"/>
      <c r="AT1134" s="283"/>
      <c r="AU1134" s="283"/>
      <c r="AV1134" s="283"/>
      <c r="AW1134" s="283"/>
      <c r="AX1134" s="340"/>
      <c r="AY1134" s="283"/>
      <c r="AZ1134" s="283"/>
      <c r="BA1134" s="283"/>
      <c r="BB1134" s="283"/>
      <c r="BC1134" s="283"/>
      <c r="BD1134" s="283"/>
      <c r="BE1134" s="283"/>
      <c r="BF1134" s="283"/>
      <c r="BG1134" s="283"/>
      <c r="BH1134" s="283"/>
      <c r="BI1134" s="283"/>
      <c r="BJ1134" s="283"/>
      <c r="BK1134" s="281"/>
      <c r="BL1134" s="281"/>
      <c r="BM1134" s="281"/>
      <c r="BN1134" s="283"/>
      <c r="BO1134" s="283"/>
      <c r="BP1134" s="283"/>
      <c r="BQ1134" s="283"/>
      <c r="BR1134" s="283"/>
      <c r="BS1134" s="283"/>
      <c r="BT1134" s="283"/>
      <c r="BU1134" s="281"/>
      <c r="BV1134" s="282"/>
      <c r="BW1134" s="282"/>
      <c r="BX1134" s="283"/>
      <c r="BY1134" s="282"/>
      <c r="BZ1134" s="282"/>
      <c r="CA1134" s="282"/>
      <c r="CB1134" s="282"/>
      <c r="CC1134" s="282"/>
    </row>
    <row r="1135">
      <c r="A1135" s="283"/>
      <c r="B1135" s="335"/>
      <c r="C1135" s="283"/>
      <c r="D1135" s="283"/>
      <c r="E1135" s="283"/>
      <c r="F1135" s="336"/>
      <c r="G1135" s="337"/>
      <c r="H1135" s="283"/>
      <c r="I1135" s="338"/>
      <c r="J1135" s="339"/>
      <c r="K1135" s="283"/>
      <c r="L1135" s="283"/>
      <c r="M1135" s="333"/>
      <c r="N1135" s="283"/>
      <c r="O1135" s="163"/>
      <c r="P1135" s="163"/>
      <c r="Q1135" s="163"/>
      <c r="R1135" s="163"/>
      <c r="S1135" s="163"/>
      <c r="T1135" s="163"/>
      <c r="U1135" s="163"/>
      <c r="V1135" s="163"/>
      <c r="W1135" s="163"/>
      <c r="X1135" s="163"/>
      <c r="Y1135" s="330"/>
      <c r="Z1135" s="163"/>
      <c r="AA1135" s="163"/>
      <c r="AB1135" s="163"/>
      <c r="AC1135" s="163"/>
      <c r="AD1135" s="163"/>
      <c r="AE1135" s="163"/>
      <c r="AF1135" s="163"/>
      <c r="AG1135" s="333"/>
      <c r="AH1135" s="283"/>
      <c r="AI1135" s="315"/>
      <c r="AJ1135" s="282"/>
      <c r="AK1135" s="283"/>
      <c r="AL1135" s="283"/>
      <c r="AM1135" s="283"/>
      <c r="AN1135" s="283"/>
      <c r="AO1135" s="283"/>
      <c r="AP1135" s="283"/>
      <c r="AQ1135" s="283"/>
      <c r="AR1135" s="283"/>
      <c r="AS1135" s="283"/>
      <c r="AT1135" s="283"/>
      <c r="AU1135" s="283"/>
      <c r="AV1135" s="283"/>
      <c r="AW1135" s="283"/>
      <c r="AX1135" s="340"/>
      <c r="AY1135" s="283"/>
      <c r="AZ1135" s="283"/>
      <c r="BA1135" s="283"/>
      <c r="BB1135" s="283"/>
      <c r="BC1135" s="283"/>
      <c r="BD1135" s="283"/>
      <c r="BE1135" s="283"/>
      <c r="BF1135" s="283"/>
      <c r="BG1135" s="283"/>
      <c r="BH1135" s="283"/>
      <c r="BI1135" s="283"/>
      <c r="BJ1135" s="283"/>
      <c r="BK1135" s="281"/>
      <c r="BL1135" s="281"/>
      <c r="BM1135" s="281"/>
      <c r="BN1135" s="283"/>
      <c r="BO1135" s="283"/>
      <c r="BP1135" s="283"/>
      <c r="BQ1135" s="283"/>
      <c r="BR1135" s="283"/>
      <c r="BS1135" s="283"/>
      <c r="BT1135" s="283"/>
      <c r="BU1135" s="281"/>
      <c r="BV1135" s="282"/>
      <c r="BW1135" s="282"/>
      <c r="BX1135" s="283"/>
      <c r="BY1135" s="282"/>
      <c r="BZ1135" s="282"/>
      <c r="CA1135" s="282"/>
      <c r="CB1135" s="282"/>
      <c r="CC1135" s="282"/>
    </row>
    <row r="1136">
      <c r="A1136" s="283"/>
      <c r="B1136" s="335"/>
      <c r="C1136" s="283"/>
      <c r="D1136" s="283"/>
      <c r="E1136" s="283"/>
      <c r="F1136" s="336"/>
      <c r="G1136" s="337"/>
      <c r="H1136" s="283"/>
      <c r="I1136" s="338"/>
      <c r="J1136" s="339"/>
      <c r="K1136" s="283"/>
      <c r="L1136" s="283"/>
      <c r="M1136" s="333"/>
      <c r="N1136" s="283"/>
      <c r="O1136" s="163"/>
      <c r="P1136" s="163"/>
      <c r="Q1136" s="163"/>
      <c r="R1136" s="163"/>
      <c r="S1136" s="163"/>
      <c r="T1136" s="163"/>
      <c r="U1136" s="163"/>
      <c r="V1136" s="163"/>
      <c r="W1136" s="163"/>
      <c r="X1136" s="163"/>
      <c r="Y1136" s="330"/>
      <c r="Z1136" s="163"/>
      <c r="AA1136" s="163"/>
      <c r="AB1136" s="163"/>
      <c r="AC1136" s="163"/>
      <c r="AD1136" s="163"/>
      <c r="AE1136" s="163"/>
      <c r="AF1136" s="163"/>
      <c r="AG1136" s="333"/>
      <c r="AH1136" s="283"/>
      <c r="AI1136" s="315"/>
      <c r="AJ1136" s="282"/>
      <c r="AK1136" s="283"/>
      <c r="AL1136" s="283"/>
      <c r="AM1136" s="283"/>
      <c r="AN1136" s="283"/>
      <c r="AO1136" s="283"/>
      <c r="AP1136" s="283"/>
      <c r="AQ1136" s="283"/>
      <c r="AR1136" s="283"/>
      <c r="AS1136" s="283"/>
      <c r="AT1136" s="283"/>
      <c r="AU1136" s="283"/>
      <c r="AV1136" s="283"/>
      <c r="AW1136" s="283"/>
      <c r="AX1136" s="340"/>
      <c r="AY1136" s="283"/>
      <c r="AZ1136" s="283"/>
      <c r="BA1136" s="283"/>
      <c r="BB1136" s="283"/>
      <c r="BC1136" s="283"/>
      <c r="BD1136" s="283"/>
      <c r="BE1136" s="283"/>
      <c r="BF1136" s="283"/>
      <c r="BG1136" s="283"/>
      <c r="BH1136" s="283"/>
      <c r="BI1136" s="283"/>
      <c r="BJ1136" s="283"/>
      <c r="BK1136" s="281"/>
      <c r="BL1136" s="281"/>
      <c r="BM1136" s="281"/>
      <c r="BN1136" s="283"/>
      <c r="BO1136" s="283"/>
      <c r="BP1136" s="283"/>
      <c r="BQ1136" s="283"/>
      <c r="BR1136" s="283"/>
      <c r="BS1136" s="283"/>
      <c r="BT1136" s="283"/>
      <c r="BU1136" s="281"/>
      <c r="BV1136" s="282"/>
      <c r="BW1136" s="282"/>
      <c r="BX1136" s="283"/>
      <c r="BY1136" s="282"/>
      <c r="BZ1136" s="282"/>
      <c r="CA1136" s="282"/>
      <c r="CB1136" s="282"/>
      <c r="CC1136" s="282"/>
    </row>
    <row r="1137">
      <c r="A1137" s="283"/>
      <c r="B1137" s="335"/>
      <c r="C1137" s="283"/>
      <c r="D1137" s="283"/>
      <c r="E1137" s="283"/>
      <c r="F1137" s="336"/>
      <c r="G1137" s="337"/>
      <c r="H1137" s="283"/>
      <c r="I1137" s="338"/>
      <c r="J1137" s="339"/>
      <c r="K1137" s="283"/>
      <c r="L1137" s="283"/>
      <c r="M1137" s="333"/>
      <c r="N1137" s="283"/>
      <c r="O1137" s="163"/>
      <c r="P1137" s="163"/>
      <c r="Q1137" s="163"/>
      <c r="R1137" s="163"/>
      <c r="S1137" s="163"/>
      <c r="T1137" s="163"/>
      <c r="U1137" s="163"/>
      <c r="V1137" s="163"/>
      <c r="W1137" s="163"/>
      <c r="X1137" s="163"/>
      <c r="Y1137" s="330"/>
      <c r="Z1137" s="163"/>
      <c r="AA1137" s="163"/>
      <c r="AB1137" s="163"/>
      <c r="AC1137" s="163"/>
      <c r="AD1137" s="163"/>
      <c r="AE1137" s="163"/>
      <c r="AF1137" s="163"/>
      <c r="AG1137" s="333"/>
      <c r="AH1137" s="283"/>
      <c r="AI1137" s="315"/>
      <c r="AJ1137" s="282"/>
      <c r="AK1137" s="283"/>
      <c r="AL1137" s="283"/>
      <c r="AM1137" s="283"/>
      <c r="AN1137" s="283"/>
      <c r="AO1137" s="283"/>
      <c r="AP1137" s="283"/>
      <c r="AQ1137" s="283"/>
      <c r="AR1137" s="283"/>
      <c r="AS1137" s="283"/>
      <c r="AT1137" s="283"/>
      <c r="AU1137" s="283"/>
      <c r="AV1137" s="283"/>
      <c r="AW1137" s="283"/>
      <c r="AX1137" s="340"/>
      <c r="AY1137" s="283"/>
      <c r="AZ1137" s="283"/>
      <c r="BA1137" s="283"/>
      <c r="BB1137" s="283"/>
      <c r="BC1137" s="283"/>
      <c r="BD1137" s="283"/>
      <c r="BE1137" s="283"/>
      <c r="BF1137" s="283"/>
      <c r="BG1137" s="283"/>
      <c r="BH1137" s="283"/>
      <c r="BI1137" s="283"/>
      <c r="BJ1137" s="283"/>
      <c r="BK1137" s="281"/>
      <c r="BL1137" s="281"/>
      <c r="BM1137" s="281"/>
      <c r="BN1137" s="283"/>
      <c r="BO1137" s="283"/>
      <c r="BP1137" s="283"/>
      <c r="BQ1137" s="283"/>
      <c r="BR1137" s="283"/>
      <c r="BS1137" s="283"/>
      <c r="BT1137" s="283"/>
      <c r="BU1137" s="281"/>
      <c r="BV1137" s="282"/>
      <c r="BW1137" s="282"/>
      <c r="BX1137" s="283"/>
      <c r="BY1137" s="282"/>
      <c r="BZ1137" s="282"/>
      <c r="CA1137" s="282"/>
      <c r="CB1137" s="282"/>
      <c r="CC1137" s="282"/>
    </row>
    <row r="1138">
      <c r="A1138" s="283"/>
      <c r="B1138" s="335"/>
      <c r="C1138" s="283"/>
      <c r="D1138" s="283"/>
      <c r="E1138" s="283"/>
      <c r="F1138" s="336"/>
      <c r="G1138" s="337"/>
      <c r="H1138" s="283"/>
      <c r="I1138" s="338"/>
      <c r="J1138" s="339"/>
      <c r="K1138" s="283"/>
      <c r="L1138" s="283"/>
      <c r="M1138" s="333"/>
      <c r="N1138" s="283"/>
      <c r="O1138" s="163"/>
      <c r="P1138" s="163"/>
      <c r="Q1138" s="163"/>
      <c r="R1138" s="163"/>
      <c r="S1138" s="163"/>
      <c r="T1138" s="163"/>
      <c r="U1138" s="163"/>
      <c r="V1138" s="163"/>
      <c r="W1138" s="163"/>
      <c r="X1138" s="163"/>
      <c r="Y1138" s="330"/>
      <c r="Z1138" s="163"/>
      <c r="AA1138" s="163"/>
      <c r="AB1138" s="163"/>
      <c r="AC1138" s="163"/>
      <c r="AD1138" s="163"/>
      <c r="AE1138" s="163"/>
      <c r="AF1138" s="163"/>
      <c r="AG1138" s="333"/>
      <c r="AH1138" s="283"/>
      <c r="AI1138" s="315"/>
      <c r="AJ1138" s="282"/>
      <c r="AK1138" s="283"/>
      <c r="AL1138" s="283"/>
      <c r="AM1138" s="283"/>
      <c r="AN1138" s="283"/>
      <c r="AO1138" s="283"/>
      <c r="AP1138" s="283"/>
      <c r="AQ1138" s="283"/>
      <c r="AR1138" s="283"/>
      <c r="AS1138" s="283"/>
      <c r="AT1138" s="283"/>
      <c r="AU1138" s="283"/>
      <c r="AV1138" s="283"/>
      <c r="AW1138" s="283"/>
      <c r="AX1138" s="340"/>
      <c r="AY1138" s="283"/>
      <c r="AZ1138" s="283"/>
      <c r="BA1138" s="283"/>
      <c r="BB1138" s="283"/>
      <c r="BC1138" s="283"/>
      <c r="BD1138" s="283"/>
      <c r="BE1138" s="283"/>
      <c r="BF1138" s="283"/>
      <c r="BG1138" s="283"/>
      <c r="BH1138" s="283"/>
      <c r="BI1138" s="283"/>
      <c r="BJ1138" s="283"/>
      <c r="BK1138" s="281"/>
      <c r="BL1138" s="281"/>
      <c r="BM1138" s="281"/>
      <c r="BN1138" s="283"/>
      <c r="BO1138" s="283"/>
      <c r="BP1138" s="283"/>
      <c r="BQ1138" s="283"/>
      <c r="BR1138" s="283"/>
      <c r="BS1138" s="283"/>
      <c r="BT1138" s="283"/>
      <c r="BU1138" s="281"/>
      <c r="BV1138" s="282"/>
      <c r="BW1138" s="282"/>
      <c r="BX1138" s="283"/>
      <c r="BY1138" s="282"/>
      <c r="BZ1138" s="282"/>
      <c r="CA1138" s="282"/>
      <c r="CB1138" s="282"/>
      <c r="CC1138" s="282"/>
    </row>
    <row r="1139">
      <c r="A1139" s="283"/>
      <c r="B1139" s="335"/>
      <c r="C1139" s="283"/>
      <c r="D1139" s="283"/>
      <c r="E1139" s="283"/>
      <c r="F1139" s="336"/>
      <c r="G1139" s="337"/>
      <c r="H1139" s="283"/>
      <c r="I1139" s="338"/>
      <c r="J1139" s="339"/>
      <c r="K1139" s="283"/>
      <c r="L1139" s="283"/>
      <c r="M1139" s="333"/>
      <c r="N1139" s="283"/>
      <c r="O1139" s="163"/>
      <c r="P1139" s="163"/>
      <c r="Q1139" s="163"/>
      <c r="R1139" s="163"/>
      <c r="S1139" s="163"/>
      <c r="T1139" s="163"/>
      <c r="U1139" s="163"/>
      <c r="V1139" s="163"/>
      <c r="W1139" s="163"/>
      <c r="X1139" s="163"/>
      <c r="Y1139" s="330"/>
      <c r="Z1139" s="163"/>
      <c r="AA1139" s="163"/>
      <c r="AB1139" s="163"/>
      <c r="AC1139" s="163"/>
      <c r="AD1139" s="163"/>
      <c r="AE1139" s="163"/>
      <c r="AF1139" s="163"/>
      <c r="AG1139" s="333"/>
      <c r="AH1139" s="283"/>
      <c r="AI1139" s="315"/>
      <c r="AJ1139" s="282"/>
      <c r="AK1139" s="283"/>
      <c r="AL1139" s="283"/>
      <c r="AM1139" s="283"/>
      <c r="AN1139" s="283"/>
      <c r="AO1139" s="283"/>
      <c r="AP1139" s="283"/>
      <c r="AQ1139" s="283"/>
      <c r="AR1139" s="283"/>
      <c r="AS1139" s="283"/>
      <c r="AT1139" s="283"/>
      <c r="AU1139" s="283"/>
      <c r="AV1139" s="283"/>
      <c r="AW1139" s="283"/>
      <c r="AX1139" s="340"/>
      <c r="AY1139" s="283"/>
      <c r="AZ1139" s="283"/>
      <c r="BA1139" s="283"/>
      <c r="BB1139" s="283"/>
      <c r="BC1139" s="283"/>
      <c r="BD1139" s="283"/>
      <c r="BE1139" s="283"/>
      <c r="BF1139" s="283"/>
      <c r="BG1139" s="283"/>
      <c r="BH1139" s="283"/>
      <c r="BI1139" s="283"/>
      <c r="BJ1139" s="283"/>
      <c r="BK1139" s="281"/>
      <c r="BL1139" s="281"/>
      <c r="BM1139" s="281"/>
      <c r="BN1139" s="283"/>
      <c r="BO1139" s="283"/>
      <c r="BP1139" s="283"/>
      <c r="BQ1139" s="283"/>
      <c r="BR1139" s="283"/>
      <c r="BS1139" s="283"/>
      <c r="BT1139" s="283"/>
      <c r="BU1139" s="281"/>
      <c r="BV1139" s="282"/>
      <c r="BW1139" s="282"/>
      <c r="BX1139" s="283"/>
      <c r="BY1139" s="282"/>
      <c r="BZ1139" s="282"/>
      <c r="CA1139" s="282"/>
      <c r="CB1139" s="282"/>
      <c r="CC1139" s="282"/>
    </row>
    <row r="1140">
      <c r="A1140" s="283"/>
      <c r="B1140" s="335"/>
      <c r="C1140" s="283"/>
      <c r="D1140" s="283"/>
      <c r="E1140" s="283"/>
      <c r="F1140" s="336"/>
      <c r="G1140" s="337"/>
      <c r="H1140" s="283"/>
      <c r="I1140" s="338"/>
      <c r="J1140" s="339"/>
      <c r="K1140" s="283"/>
      <c r="L1140" s="283"/>
      <c r="M1140" s="333"/>
      <c r="N1140" s="283"/>
      <c r="O1140" s="163"/>
      <c r="P1140" s="163"/>
      <c r="Q1140" s="163"/>
      <c r="R1140" s="163"/>
      <c r="S1140" s="163"/>
      <c r="T1140" s="163"/>
      <c r="U1140" s="163"/>
      <c r="V1140" s="163"/>
      <c r="W1140" s="163"/>
      <c r="X1140" s="163"/>
      <c r="Y1140" s="330"/>
      <c r="Z1140" s="163"/>
      <c r="AA1140" s="163"/>
      <c r="AB1140" s="163"/>
      <c r="AC1140" s="163"/>
      <c r="AD1140" s="163"/>
      <c r="AE1140" s="163"/>
      <c r="AF1140" s="163"/>
      <c r="AG1140" s="333"/>
      <c r="AH1140" s="283"/>
      <c r="AI1140" s="315"/>
      <c r="AJ1140" s="282"/>
      <c r="AK1140" s="283"/>
      <c r="AL1140" s="283"/>
      <c r="AM1140" s="283"/>
      <c r="AN1140" s="283"/>
      <c r="AO1140" s="283"/>
      <c r="AP1140" s="283"/>
      <c r="AQ1140" s="283"/>
      <c r="AR1140" s="283"/>
      <c r="AS1140" s="283"/>
      <c r="AT1140" s="283"/>
      <c r="AU1140" s="283"/>
      <c r="AV1140" s="283"/>
      <c r="AW1140" s="283"/>
      <c r="AX1140" s="340"/>
      <c r="AY1140" s="283"/>
      <c r="AZ1140" s="283"/>
      <c r="BA1140" s="283"/>
      <c r="BB1140" s="283"/>
      <c r="BC1140" s="283"/>
      <c r="BD1140" s="283"/>
      <c r="BE1140" s="283"/>
      <c r="BF1140" s="283"/>
      <c r="BG1140" s="283"/>
      <c r="BH1140" s="283"/>
      <c r="BI1140" s="283"/>
      <c r="BJ1140" s="283"/>
      <c r="BK1140" s="281"/>
      <c r="BL1140" s="281"/>
      <c r="BM1140" s="281"/>
      <c r="BN1140" s="283"/>
      <c r="BO1140" s="283"/>
      <c r="BP1140" s="283"/>
      <c r="BQ1140" s="283"/>
      <c r="BR1140" s="283"/>
      <c r="BS1140" s="283"/>
      <c r="BT1140" s="283"/>
      <c r="BU1140" s="281"/>
      <c r="BV1140" s="282"/>
      <c r="BW1140" s="282"/>
      <c r="BX1140" s="283"/>
      <c r="BY1140" s="282"/>
      <c r="BZ1140" s="282"/>
      <c r="CA1140" s="282"/>
      <c r="CB1140" s="282"/>
      <c r="CC1140" s="282"/>
    </row>
    <row r="1141">
      <c r="A1141" s="283"/>
      <c r="B1141" s="335"/>
      <c r="C1141" s="283"/>
      <c r="D1141" s="283"/>
      <c r="E1141" s="283"/>
      <c r="F1141" s="336"/>
      <c r="G1141" s="337"/>
      <c r="H1141" s="283"/>
      <c r="I1141" s="338"/>
      <c r="J1141" s="339"/>
      <c r="K1141" s="283"/>
      <c r="L1141" s="283"/>
      <c r="M1141" s="333"/>
      <c r="N1141" s="283"/>
      <c r="O1141" s="163"/>
      <c r="P1141" s="163"/>
      <c r="Q1141" s="163"/>
      <c r="R1141" s="163"/>
      <c r="S1141" s="163"/>
      <c r="T1141" s="163"/>
      <c r="U1141" s="163"/>
      <c r="V1141" s="163"/>
      <c r="W1141" s="163"/>
      <c r="X1141" s="163"/>
      <c r="Y1141" s="330"/>
      <c r="Z1141" s="163"/>
      <c r="AA1141" s="163"/>
      <c r="AB1141" s="163"/>
      <c r="AC1141" s="163"/>
      <c r="AD1141" s="163"/>
      <c r="AE1141" s="163"/>
      <c r="AF1141" s="163"/>
      <c r="AG1141" s="333"/>
      <c r="AH1141" s="283"/>
      <c r="AI1141" s="315"/>
      <c r="AJ1141" s="282"/>
      <c r="AK1141" s="283"/>
      <c r="AL1141" s="283"/>
      <c r="AM1141" s="283"/>
      <c r="AN1141" s="283"/>
      <c r="AO1141" s="283"/>
      <c r="AP1141" s="283"/>
      <c r="AQ1141" s="283"/>
      <c r="AR1141" s="283"/>
      <c r="AS1141" s="283"/>
      <c r="AT1141" s="283"/>
      <c r="AU1141" s="283"/>
      <c r="AV1141" s="283"/>
      <c r="AW1141" s="283"/>
      <c r="AX1141" s="340"/>
      <c r="AY1141" s="283"/>
      <c r="AZ1141" s="283"/>
      <c r="BA1141" s="283"/>
      <c r="BB1141" s="283"/>
      <c r="BC1141" s="283"/>
      <c r="BD1141" s="283"/>
      <c r="BE1141" s="283"/>
      <c r="BF1141" s="283"/>
      <c r="BG1141" s="283"/>
      <c r="BH1141" s="283"/>
      <c r="BI1141" s="283"/>
      <c r="BJ1141" s="283"/>
      <c r="BK1141" s="281"/>
      <c r="BL1141" s="281"/>
      <c r="BM1141" s="281"/>
      <c r="BN1141" s="283"/>
      <c r="BO1141" s="283"/>
      <c r="BP1141" s="283"/>
      <c r="BQ1141" s="283"/>
      <c r="BR1141" s="283"/>
      <c r="BS1141" s="283"/>
      <c r="BT1141" s="283"/>
      <c r="BU1141" s="281"/>
      <c r="BV1141" s="282"/>
      <c r="BW1141" s="282"/>
      <c r="BX1141" s="283"/>
      <c r="BY1141" s="282"/>
      <c r="BZ1141" s="282"/>
      <c r="CA1141" s="282"/>
      <c r="CB1141" s="282"/>
      <c r="CC1141" s="282"/>
    </row>
    <row r="1142">
      <c r="A1142" s="283"/>
      <c r="B1142" s="335"/>
      <c r="C1142" s="283"/>
      <c r="D1142" s="283"/>
      <c r="E1142" s="283"/>
      <c r="F1142" s="336"/>
      <c r="G1142" s="337"/>
      <c r="H1142" s="283"/>
      <c r="I1142" s="338"/>
      <c r="J1142" s="339"/>
      <c r="K1142" s="283"/>
      <c r="L1142" s="283"/>
      <c r="M1142" s="333"/>
      <c r="N1142" s="283"/>
      <c r="O1142" s="163"/>
      <c r="P1142" s="163"/>
      <c r="Q1142" s="163"/>
      <c r="R1142" s="163"/>
      <c r="S1142" s="163"/>
      <c r="T1142" s="163"/>
      <c r="U1142" s="163"/>
      <c r="V1142" s="163"/>
      <c r="W1142" s="163"/>
      <c r="X1142" s="163"/>
      <c r="Y1142" s="330"/>
      <c r="Z1142" s="163"/>
      <c r="AA1142" s="163"/>
      <c r="AB1142" s="163"/>
      <c r="AC1142" s="163"/>
      <c r="AD1142" s="163"/>
      <c r="AE1142" s="163"/>
      <c r="AF1142" s="163"/>
      <c r="AG1142" s="333"/>
      <c r="AH1142" s="283"/>
      <c r="AI1142" s="315"/>
      <c r="AJ1142" s="282"/>
      <c r="AK1142" s="283"/>
      <c r="AL1142" s="283"/>
      <c r="AM1142" s="283"/>
      <c r="AN1142" s="283"/>
      <c r="AO1142" s="283"/>
      <c r="AP1142" s="283"/>
      <c r="AQ1142" s="283"/>
      <c r="AR1142" s="283"/>
      <c r="AS1142" s="283"/>
      <c r="AT1142" s="283"/>
      <c r="AU1142" s="283"/>
      <c r="AV1142" s="283"/>
      <c r="AW1142" s="283"/>
      <c r="AX1142" s="340"/>
      <c r="AY1142" s="283"/>
      <c r="AZ1142" s="283"/>
      <c r="BA1142" s="283"/>
      <c r="BB1142" s="283"/>
      <c r="BC1142" s="283"/>
      <c r="BD1142" s="283"/>
      <c r="BE1142" s="283"/>
      <c r="BF1142" s="283"/>
      <c r="BG1142" s="283"/>
      <c r="BH1142" s="283"/>
      <c r="BI1142" s="283"/>
      <c r="BJ1142" s="283"/>
      <c r="BK1142" s="281"/>
      <c r="BL1142" s="281"/>
      <c r="BM1142" s="281"/>
      <c r="BN1142" s="283"/>
      <c r="BO1142" s="283"/>
      <c r="BP1142" s="283"/>
      <c r="BQ1142" s="283"/>
      <c r="BR1142" s="283"/>
      <c r="BS1142" s="283"/>
      <c r="BT1142" s="283"/>
      <c r="BU1142" s="281"/>
      <c r="BV1142" s="282"/>
      <c r="BW1142" s="282"/>
      <c r="BX1142" s="283"/>
      <c r="BY1142" s="282"/>
      <c r="BZ1142" s="282"/>
      <c r="CA1142" s="282"/>
      <c r="CB1142" s="282"/>
      <c r="CC1142" s="282"/>
    </row>
    <row r="1143">
      <c r="A1143" s="283"/>
      <c r="B1143" s="335"/>
      <c r="C1143" s="283"/>
      <c r="D1143" s="283"/>
      <c r="E1143" s="283"/>
      <c r="F1143" s="336"/>
      <c r="G1143" s="337"/>
      <c r="H1143" s="283"/>
      <c r="I1143" s="338"/>
      <c r="J1143" s="339"/>
      <c r="K1143" s="283"/>
      <c r="L1143" s="283"/>
      <c r="M1143" s="333"/>
      <c r="N1143" s="283"/>
      <c r="O1143" s="163"/>
      <c r="P1143" s="163"/>
      <c r="Q1143" s="163"/>
      <c r="R1143" s="163"/>
      <c r="S1143" s="163"/>
      <c r="T1143" s="163"/>
      <c r="U1143" s="163"/>
      <c r="V1143" s="163"/>
      <c r="W1143" s="163"/>
      <c r="X1143" s="163"/>
      <c r="Y1143" s="330"/>
      <c r="Z1143" s="163"/>
      <c r="AA1143" s="163"/>
      <c r="AB1143" s="163"/>
      <c r="AC1143" s="163"/>
      <c r="AD1143" s="163"/>
      <c r="AE1143" s="163"/>
      <c r="AF1143" s="163"/>
      <c r="AG1143" s="333"/>
      <c r="AH1143" s="283"/>
      <c r="AI1143" s="315"/>
      <c r="AJ1143" s="282"/>
      <c r="AK1143" s="283"/>
      <c r="AL1143" s="283"/>
      <c r="AM1143" s="283"/>
      <c r="AN1143" s="283"/>
      <c r="AO1143" s="283"/>
      <c r="AP1143" s="283"/>
      <c r="AQ1143" s="283"/>
      <c r="AR1143" s="283"/>
      <c r="AS1143" s="283"/>
      <c r="AT1143" s="283"/>
      <c r="AU1143" s="283"/>
      <c r="AV1143" s="283"/>
      <c r="AW1143" s="283"/>
      <c r="AX1143" s="340"/>
      <c r="AY1143" s="283"/>
      <c r="AZ1143" s="283"/>
      <c r="BA1143" s="283"/>
      <c r="BB1143" s="283"/>
      <c r="BC1143" s="283"/>
      <c r="BD1143" s="283"/>
      <c r="BE1143" s="283"/>
      <c r="BF1143" s="283"/>
      <c r="BG1143" s="283"/>
      <c r="BH1143" s="283"/>
      <c r="BI1143" s="283"/>
      <c r="BJ1143" s="283"/>
      <c r="BK1143" s="281"/>
      <c r="BL1143" s="281"/>
      <c r="BM1143" s="281"/>
      <c r="BN1143" s="283"/>
      <c r="BO1143" s="283"/>
      <c r="BP1143" s="283"/>
      <c r="BQ1143" s="283"/>
      <c r="BR1143" s="283"/>
      <c r="BS1143" s="283"/>
      <c r="BT1143" s="283"/>
      <c r="BU1143" s="281"/>
      <c r="BV1143" s="282"/>
      <c r="BW1143" s="282"/>
      <c r="BX1143" s="283"/>
      <c r="BY1143" s="282"/>
      <c r="BZ1143" s="282"/>
      <c r="CA1143" s="282"/>
      <c r="CB1143" s="282"/>
      <c r="CC1143" s="282"/>
    </row>
    <row r="1144">
      <c r="A1144" s="283"/>
      <c r="B1144" s="335"/>
      <c r="C1144" s="283"/>
      <c r="D1144" s="283"/>
      <c r="E1144" s="283"/>
      <c r="F1144" s="336"/>
      <c r="G1144" s="337"/>
      <c r="H1144" s="283"/>
      <c r="I1144" s="338"/>
      <c r="J1144" s="339"/>
      <c r="K1144" s="283"/>
      <c r="L1144" s="283"/>
      <c r="M1144" s="333"/>
      <c r="N1144" s="283"/>
      <c r="O1144" s="163"/>
      <c r="P1144" s="163"/>
      <c r="Q1144" s="163"/>
      <c r="R1144" s="163"/>
      <c r="S1144" s="163"/>
      <c r="T1144" s="163"/>
      <c r="U1144" s="163"/>
      <c r="V1144" s="163"/>
      <c r="W1144" s="163"/>
      <c r="X1144" s="163"/>
      <c r="Y1144" s="330"/>
      <c r="Z1144" s="163"/>
      <c r="AA1144" s="163"/>
      <c r="AB1144" s="163"/>
      <c r="AC1144" s="163"/>
      <c r="AD1144" s="163"/>
      <c r="AE1144" s="163"/>
      <c r="AF1144" s="163"/>
      <c r="AG1144" s="333"/>
      <c r="AH1144" s="283"/>
      <c r="AI1144" s="315"/>
      <c r="AJ1144" s="282"/>
      <c r="AK1144" s="283"/>
      <c r="AL1144" s="283"/>
      <c r="AM1144" s="283"/>
      <c r="AN1144" s="283"/>
      <c r="AO1144" s="283"/>
      <c r="AP1144" s="283"/>
      <c r="AQ1144" s="283"/>
      <c r="AR1144" s="283"/>
      <c r="AS1144" s="283"/>
      <c r="AT1144" s="283"/>
      <c r="AU1144" s="283"/>
      <c r="AV1144" s="283"/>
      <c r="AW1144" s="283"/>
      <c r="AX1144" s="340"/>
      <c r="AY1144" s="283"/>
      <c r="AZ1144" s="283"/>
      <c r="BA1144" s="283"/>
      <c r="BB1144" s="283"/>
      <c r="BC1144" s="283"/>
      <c r="BD1144" s="283"/>
      <c r="BE1144" s="283"/>
      <c r="BF1144" s="283"/>
      <c r="BG1144" s="283"/>
      <c r="BH1144" s="283"/>
      <c r="BI1144" s="283"/>
      <c r="BJ1144" s="283"/>
      <c r="BK1144" s="281"/>
      <c r="BL1144" s="281"/>
      <c r="BM1144" s="281"/>
      <c r="BN1144" s="283"/>
      <c r="BO1144" s="283"/>
      <c r="BP1144" s="283"/>
      <c r="BQ1144" s="283"/>
      <c r="BR1144" s="283"/>
      <c r="BS1144" s="283"/>
      <c r="BT1144" s="283"/>
      <c r="BU1144" s="281"/>
      <c r="BV1144" s="282"/>
      <c r="BW1144" s="282"/>
      <c r="BX1144" s="283"/>
      <c r="BY1144" s="282"/>
      <c r="BZ1144" s="282"/>
      <c r="CA1144" s="282"/>
      <c r="CB1144" s="282"/>
      <c r="CC1144" s="282"/>
    </row>
    <row r="1145">
      <c r="A1145" s="283"/>
      <c r="B1145" s="335"/>
      <c r="C1145" s="283"/>
      <c r="D1145" s="283"/>
      <c r="E1145" s="283"/>
      <c r="F1145" s="336"/>
      <c r="G1145" s="337"/>
      <c r="H1145" s="283"/>
      <c r="I1145" s="338"/>
      <c r="J1145" s="339"/>
      <c r="K1145" s="283"/>
      <c r="L1145" s="283"/>
      <c r="M1145" s="333"/>
      <c r="N1145" s="283"/>
      <c r="O1145" s="163"/>
      <c r="P1145" s="163"/>
      <c r="Q1145" s="163"/>
      <c r="R1145" s="163"/>
      <c r="S1145" s="163"/>
      <c r="T1145" s="163"/>
      <c r="U1145" s="163"/>
      <c r="V1145" s="163"/>
      <c r="W1145" s="163"/>
      <c r="X1145" s="163"/>
      <c r="Y1145" s="330"/>
      <c r="Z1145" s="163"/>
      <c r="AA1145" s="163"/>
      <c r="AB1145" s="163"/>
      <c r="AC1145" s="163"/>
      <c r="AD1145" s="163"/>
      <c r="AE1145" s="163"/>
      <c r="AF1145" s="163"/>
      <c r="AG1145" s="333"/>
      <c r="AH1145" s="283"/>
      <c r="AI1145" s="315"/>
      <c r="AJ1145" s="282"/>
      <c r="AK1145" s="283"/>
      <c r="AL1145" s="283"/>
      <c r="AM1145" s="283"/>
      <c r="AN1145" s="283"/>
      <c r="AO1145" s="283"/>
      <c r="AP1145" s="283"/>
      <c r="AQ1145" s="283"/>
      <c r="AR1145" s="283"/>
      <c r="AS1145" s="283"/>
      <c r="AT1145" s="283"/>
      <c r="AU1145" s="283"/>
      <c r="AV1145" s="283"/>
      <c r="AW1145" s="283"/>
      <c r="AX1145" s="340"/>
      <c r="AY1145" s="283"/>
      <c r="AZ1145" s="283"/>
      <c r="BA1145" s="283"/>
      <c r="BB1145" s="283"/>
      <c r="BC1145" s="283"/>
      <c r="BD1145" s="283"/>
      <c r="BE1145" s="283"/>
      <c r="BF1145" s="283"/>
      <c r="BG1145" s="283"/>
      <c r="BH1145" s="283"/>
      <c r="BI1145" s="283"/>
      <c r="BJ1145" s="283"/>
      <c r="BK1145" s="281"/>
      <c r="BL1145" s="281"/>
      <c r="BM1145" s="281"/>
      <c r="BN1145" s="283"/>
      <c r="BO1145" s="283"/>
      <c r="BP1145" s="283"/>
      <c r="BQ1145" s="283"/>
      <c r="BR1145" s="283"/>
      <c r="BS1145" s="283"/>
      <c r="BT1145" s="283"/>
      <c r="BU1145" s="281"/>
      <c r="BV1145" s="282"/>
      <c r="BW1145" s="282"/>
      <c r="BX1145" s="283"/>
      <c r="BY1145" s="282"/>
      <c r="BZ1145" s="282"/>
      <c r="CA1145" s="282"/>
      <c r="CB1145" s="282"/>
      <c r="CC1145" s="282"/>
    </row>
    <row r="1146">
      <c r="A1146" s="283"/>
      <c r="B1146" s="335"/>
      <c r="C1146" s="283"/>
      <c r="D1146" s="283"/>
      <c r="E1146" s="283"/>
      <c r="F1146" s="336"/>
      <c r="G1146" s="337"/>
      <c r="H1146" s="283"/>
      <c r="I1146" s="338"/>
      <c r="J1146" s="339"/>
      <c r="K1146" s="283"/>
      <c r="L1146" s="283"/>
      <c r="M1146" s="333"/>
      <c r="N1146" s="283"/>
      <c r="O1146" s="163"/>
      <c r="P1146" s="163"/>
      <c r="Q1146" s="163"/>
      <c r="R1146" s="163"/>
      <c r="S1146" s="163"/>
      <c r="T1146" s="163"/>
      <c r="U1146" s="163"/>
      <c r="V1146" s="163"/>
      <c r="W1146" s="163"/>
      <c r="X1146" s="163"/>
      <c r="Y1146" s="330"/>
      <c r="Z1146" s="163"/>
      <c r="AA1146" s="163"/>
      <c r="AB1146" s="163"/>
      <c r="AC1146" s="163"/>
      <c r="AD1146" s="163"/>
      <c r="AE1146" s="163"/>
      <c r="AF1146" s="163"/>
      <c r="AG1146" s="333"/>
      <c r="AH1146" s="283"/>
      <c r="AI1146" s="315"/>
      <c r="AJ1146" s="282"/>
      <c r="AK1146" s="283"/>
      <c r="AL1146" s="283"/>
      <c r="AM1146" s="283"/>
      <c r="AN1146" s="283"/>
      <c r="AO1146" s="283"/>
      <c r="AP1146" s="283"/>
      <c r="AQ1146" s="283"/>
      <c r="AR1146" s="283"/>
      <c r="AS1146" s="283"/>
      <c r="AT1146" s="283"/>
      <c r="AU1146" s="283"/>
      <c r="AV1146" s="283"/>
      <c r="AW1146" s="283"/>
      <c r="AX1146" s="340"/>
      <c r="AY1146" s="283"/>
      <c r="AZ1146" s="283"/>
      <c r="BA1146" s="283"/>
      <c r="BB1146" s="283"/>
      <c r="BC1146" s="283"/>
      <c r="BD1146" s="283"/>
      <c r="BE1146" s="283"/>
      <c r="BF1146" s="283"/>
      <c r="BG1146" s="283"/>
      <c r="BH1146" s="283"/>
      <c r="BI1146" s="283"/>
      <c r="BJ1146" s="283"/>
      <c r="BK1146" s="281"/>
      <c r="BL1146" s="281"/>
      <c r="BM1146" s="281"/>
      <c r="BN1146" s="283"/>
      <c r="BO1146" s="283"/>
      <c r="BP1146" s="283"/>
      <c r="BQ1146" s="283"/>
      <c r="BR1146" s="283"/>
      <c r="BS1146" s="283"/>
      <c r="BT1146" s="283"/>
      <c r="BU1146" s="281"/>
      <c r="BV1146" s="282"/>
      <c r="BW1146" s="282"/>
      <c r="BX1146" s="283"/>
      <c r="BY1146" s="282"/>
      <c r="BZ1146" s="282"/>
      <c r="CA1146" s="282"/>
      <c r="CB1146" s="282"/>
      <c r="CC1146" s="282"/>
    </row>
    <row r="1147">
      <c r="A1147" s="283"/>
      <c r="B1147" s="335"/>
      <c r="C1147" s="283"/>
      <c r="D1147" s="283"/>
      <c r="E1147" s="283"/>
      <c r="F1147" s="336"/>
      <c r="G1147" s="337"/>
      <c r="H1147" s="283"/>
      <c r="I1147" s="338"/>
      <c r="J1147" s="339"/>
      <c r="K1147" s="283"/>
      <c r="L1147" s="283"/>
      <c r="M1147" s="333"/>
      <c r="N1147" s="283"/>
      <c r="O1147" s="163"/>
      <c r="P1147" s="163"/>
      <c r="Q1147" s="163"/>
      <c r="R1147" s="163"/>
      <c r="S1147" s="163"/>
      <c r="T1147" s="163"/>
      <c r="U1147" s="163"/>
      <c r="V1147" s="163"/>
      <c r="W1147" s="163"/>
      <c r="X1147" s="163"/>
      <c r="Y1147" s="330"/>
      <c r="Z1147" s="163"/>
      <c r="AA1147" s="163"/>
      <c r="AB1147" s="163"/>
      <c r="AC1147" s="163"/>
      <c r="AD1147" s="163"/>
      <c r="AE1147" s="163"/>
      <c r="AF1147" s="163"/>
      <c r="AG1147" s="333"/>
      <c r="AH1147" s="283"/>
      <c r="AI1147" s="315"/>
      <c r="AJ1147" s="282"/>
      <c r="AK1147" s="283"/>
      <c r="AL1147" s="283"/>
      <c r="AM1147" s="283"/>
      <c r="AN1147" s="283"/>
      <c r="AO1147" s="283"/>
      <c r="AP1147" s="283"/>
      <c r="AQ1147" s="283"/>
      <c r="AR1147" s="283"/>
      <c r="AS1147" s="283"/>
      <c r="AT1147" s="283"/>
      <c r="AU1147" s="283"/>
      <c r="AV1147" s="283"/>
      <c r="AW1147" s="283"/>
      <c r="AX1147" s="340"/>
      <c r="AY1147" s="283"/>
      <c r="AZ1147" s="283"/>
      <c r="BA1147" s="283"/>
      <c r="BB1147" s="283"/>
      <c r="BC1147" s="283"/>
      <c r="BD1147" s="283"/>
      <c r="BE1147" s="283"/>
      <c r="BF1147" s="283"/>
      <c r="BG1147" s="283"/>
      <c r="BH1147" s="283"/>
      <c r="BI1147" s="283"/>
      <c r="BJ1147" s="283"/>
      <c r="BK1147" s="281"/>
      <c r="BL1147" s="281"/>
      <c r="BM1147" s="281"/>
      <c r="BN1147" s="283"/>
      <c r="BO1147" s="283"/>
      <c r="BP1147" s="283"/>
      <c r="BQ1147" s="283"/>
      <c r="BR1147" s="283"/>
      <c r="BS1147" s="283"/>
      <c r="BT1147" s="283"/>
      <c r="BU1147" s="281"/>
      <c r="BV1147" s="282"/>
      <c r="BW1147" s="282"/>
      <c r="BX1147" s="283"/>
      <c r="BY1147" s="282"/>
      <c r="BZ1147" s="282"/>
      <c r="CA1147" s="282"/>
      <c r="CB1147" s="282"/>
      <c r="CC1147" s="282"/>
    </row>
    <row r="1148">
      <c r="A1148" s="283"/>
      <c r="B1148" s="335"/>
      <c r="C1148" s="283"/>
      <c r="D1148" s="283"/>
      <c r="E1148" s="283"/>
      <c r="F1148" s="336"/>
      <c r="G1148" s="337"/>
      <c r="H1148" s="283"/>
      <c r="I1148" s="338"/>
      <c r="J1148" s="339"/>
      <c r="K1148" s="283"/>
      <c r="L1148" s="283"/>
      <c r="M1148" s="333"/>
      <c r="N1148" s="283"/>
      <c r="O1148" s="163"/>
      <c r="P1148" s="163"/>
      <c r="Q1148" s="163"/>
      <c r="R1148" s="163"/>
      <c r="S1148" s="163"/>
      <c r="T1148" s="163"/>
      <c r="U1148" s="163"/>
      <c r="V1148" s="163"/>
      <c r="W1148" s="163"/>
      <c r="X1148" s="163"/>
      <c r="Y1148" s="330"/>
      <c r="Z1148" s="163"/>
      <c r="AA1148" s="163"/>
      <c r="AB1148" s="163"/>
      <c r="AC1148" s="163"/>
      <c r="AD1148" s="163"/>
      <c r="AE1148" s="163"/>
      <c r="AF1148" s="163"/>
      <c r="AG1148" s="333"/>
      <c r="AH1148" s="283"/>
      <c r="AI1148" s="315"/>
      <c r="AJ1148" s="282"/>
      <c r="AK1148" s="283"/>
      <c r="AL1148" s="283"/>
      <c r="AM1148" s="283"/>
      <c r="AN1148" s="283"/>
      <c r="AO1148" s="283"/>
      <c r="AP1148" s="283"/>
      <c r="AQ1148" s="283"/>
      <c r="AR1148" s="283"/>
      <c r="AS1148" s="283"/>
      <c r="AT1148" s="283"/>
      <c r="AU1148" s="283"/>
      <c r="AV1148" s="283"/>
      <c r="AW1148" s="283"/>
      <c r="AX1148" s="340"/>
      <c r="AY1148" s="283"/>
      <c r="AZ1148" s="283"/>
      <c r="BA1148" s="283"/>
      <c r="BB1148" s="283"/>
      <c r="BC1148" s="283"/>
      <c r="BD1148" s="283"/>
      <c r="BE1148" s="283"/>
      <c r="BF1148" s="283"/>
      <c r="BG1148" s="283"/>
      <c r="BH1148" s="283"/>
      <c r="BI1148" s="283"/>
      <c r="BJ1148" s="283"/>
      <c r="BK1148" s="281"/>
      <c r="BL1148" s="281"/>
      <c r="BM1148" s="281"/>
      <c r="BN1148" s="283"/>
      <c r="BO1148" s="283"/>
      <c r="BP1148" s="283"/>
      <c r="BQ1148" s="283"/>
      <c r="BR1148" s="283"/>
      <c r="BS1148" s="283"/>
      <c r="BT1148" s="283"/>
      <c r="BU1148" s="281"/>
      <c r="BV1148" s="282"/>
      <c r="BW1148" s="282"/>
      <c r="BX1148" s="283"/>
      <c r="BY1148" s="282"/>
      <c r="BZ1148" s="282"/>
      <c r="CA1148" s="282"/>
      <c r="CB1148" s="282"/>
      <c r="CC1148" s="282"/>
    </row>
    <row r="1149">
      <c r="A1149" s="283"/>
      <c r="B1149" s="335"/>
      <c r="C1149" s="283"/>
      <c r="D1149" s="283"/>
      <c r="E1149" s="283"/>
      <c r="F1149" s="336"/>
      <c r="G1149" s="337"/>
      <c r="H1149" s="283"/>
      <c r="I1149" s="338"/>
      <c r="J1149" s="339"/>
      <c r="K1149" s="283"/>
      <c r="L1149" s="283"/>
      <c r="M1149" s="333"/>
      <c r="N1149" s="283"/>
      <c r="O1149" s="163"/>
      <c r="P1149" s="163"/>
      <c r="Q1149" s="163"/>
      <c r="R1149" s="163"/>
      <c r="S1149" s="163"/>
      <c r="T1149" s="163"/>
      <c r="U1149" s="163"/>
      <c r="V1149" s="163"/>
      <c r="W1149" s="163"/>
      <c r="X1149" s="163"/>
      <c r="Y1149" s="330"/>
      <c r="Z1149" s="163"/>
      <c r="AA1149" s="163"/>
      <c r="AB1149" s="163"/>
      <c r="AC1149" s="163"/>
      <c r="AD1149" s="163"/>
      <c r="AE1149" s="163"/>
      <c r="AF1149" s="163"/>
      <c r="AG1149" s="333"/>
      <c r="AH1149" s="283"/>
      <c r="AI1149" s="315"/>
      <c r="AJ1149" s="282"/>
      <c r="AK1149" s="283"/>
      <c r="AL1149" s="283"/>
      <c r="AM1149" s="283"/>
      <c r="AN1149" s="283"/>
      <c r="AO1149" s="283"/>
      <c r="AP1149" s="283"/>
      <c r="AQ1149" s="283"/>
      <c r="AR1149" s="283"/>
      <c r="AS1149" s="283"/>
      <c r="AT1149" s="283"/>
      <c r="AU1149" s="283"/>
      <c r="AV1149" s="283"/>
      <c r="AW1149" s="283"/>
      <c r="AX1149" s="340"/>
      <c r="AY1149" s="283"/>
      <c r="AZ1149" s="283"/>
      <c r="BA1149" s="283"/>
      <c r="BB1149" s="283"/>
      <c r="BC1149" s="283"/>
      <c r="BD1149" s="283"/>
      <c r="BE1149" s="283"/>
      <c r="BF1149" s="283"/>
      <c r="BG1149" s="283"/>
      <c r="BH1149" s="283"/>
      <c r="BI1149" s="283"/>
      <c r="BJ1149" s="283"/>
      <c r="BK1149" s="281"/>
      <c r="BL1149" s="281"/>
      <c r="BM1149" s="281"/>
      <c r="BN1149" s="283"/>
      <c r="BO1149" s="283"/>
      <c r="BP1149" s="283"/>
      <c r="BQ1149" s="283"/>
      <c r="BR1149" s="283"/>
      <c r="BS1149" s="283"/>
      <c r="BT1149" s="283"/>
      <c r="BU1149" s="281"/>
      <c r="BV1149" s="282"/>
      <c r="BW1149" s="282"/>
      <c r="BX1149" s="283"/>
      <c r="BY1149" s="282"/>
      <c r="BZ1149" s="282"/>
      <c r="CA1149" s="282"/>
      <c r="CB1149" s="282"/>
      <c r="CC1149" s="282"/>
    </row>
    <row r="1150">
      <c r="A1150" s="283"/>
      <c r="B1150" s="335"/>
      <c r="C1150" s="283"/>
      <c r="D1150" s="283"/>
      <c r="E1150" s="283"/>
      <c r="F1150" s="336"/>
      <c r="G1150" s="337"/>
      <c r="H1150" s="283"/>
      <c r="I1150" s="338"/>
      <c r="J1150" s="339"/>
      <c r="K1150" s="283"/>
      <c r="L1150" s="283"/>
      <c r="M1150" s="333"/>
      <c r="N1150" s="283"/>
      <c r="O1150" s="163"/>
      <c r="P1150" s="163"/>
      <c r="Q1150" s="163"/>
      <c r="R1150" s="163"/>
      <c r="S1150" s="163"/>
      <c r="T1150" s="163"/>
      <c r="U1150" s="163"/>
      <c r="V1150" s="163"/>
      <c r="W1150" s="163"/>
      <c r="X1150" s="163"/>
      <c r="Y1150" s="330"/>
      <c r="Z1150" s="163"/>
      <c r="AA1150" s="163"/>
      <c r="AB1150" s="163"/>
      <c r="AC1150" s="163"/>
      <c r="AD1150" s="163"/>
      <c r="AE1150" s="163"/>
      <c r="AF1150" s="163"/>
      <c r="AG1150" s="333"/>
      <c r="AH1150" s="283"/>
      <c r="AI1150" s="315"/>
      <c r="AJ1150" s="282"/>
      <c r="AK1150" s="283"/>
      <c r="AL1150" s="283"/>
      <c r="AM1150" s="283"/>
      <c r="AN1150" s="283"/>
      <c r="AO1150" s="283"/>
      <c r="AP1150" s="283"/>
      <c r="AQ1150" s="283"/>
      <c r="AR1150" s="283"/>
      <c r="AS1150" s="283"/>
      <c r="AT1150" s="283"/>
      <c r="AU1150" s="283"/>
      <c r="AV1150" s="283"/>
      <c r="AW1150" s="283"/>
      <c r="AX1150" s="340"/>
      <c r="AY1150" s="283"/>
      <c r="AZ1150" s="283"/>
      <c r="BA1150" s="283"/>
      <c r="BB1150" s="283"/>
      <c r="BC1150" s="283"/>
      <c r="BD1150" s="283"/>
      <c r="BE1150" s="283"/>
      <c r="BF1150" s="283"/>
      <c r="BG1150" s="283"/>
      <c r="BH1150" s="283"/>
      <c r="BI1150" s="283"/>
      <c r="BJ1150" s="283"/>
      <c r="BK1150" s="281"/>
      <c r="BL1150" s="281"/>
      <c r="BM1150" s="281"/>
      <c r="BN1150" s="283"/>
      <c r="BO1150" s="283"/>
      <c r="BP1150" s="283"/>
      <c r="BQ1150" s="283"/>
      <c r="BR1150" s="283"/>
      <c r="BS1150" s="283"/>
      <c r="BT1150" s="283"/>
      <c r="BU1150" s="281"/>
      <c r="BV1150" s="282"/>
      <c r="BW1150" s="282"/>
      <c r="BX1150" s="283"/>
      <c r="BY1150" s="282"/>
      <c r="BZ1150" s="282"/>
      <c r="CA1150" s="282"/>
      <c r="CB1150" s="282"/>
      <c r="CC1150" s="282"/>
    </row>
    <row r="1151">
      <c r="A1151" s="283"/>
      <c r="B1151" s="335"/>
      <c r="C1151" s="283"/>
      <c r="D1151" s="283"/>
      <c r="E1151" s="283"/>
      <c r="F1151" s="336"/>
      <c r="G1151" s="337"/>
      <c r="H1151" s="283"/>
      <c r="I1151" s="338"/>
      <c r="J1151" s="339"/>
      <c r="K1151" s="283"/>
      <c r="L1151" s="283"/>
      <c r="M1151" s="333"/>
      <c r="N1151" s="283"/>
      <c r="O1151" s="163"/>
      <c r="P1151" s="163"/>
      <c r="Q1151" s="163"/>
      <c r="R1151" s="163"/>
      <c r="S1151" s="163"/>
      <c r="T1151" s="163"/>
      <c r="U1151" s="163"/>
      <c r="V1151" s="163"/>
      <c r="W1151" s="163"/>
      <c r="X1151" s="163"/>
      <c r="Y1151" s="330"/>
      <c r="Z1151" s="163"/>
      <c r="AA1151" s="163"/>
      <c r="AB1151" s="163"/>
      <c r="AC1151" s="163"/>
      <c r="AD1151" s="163"/>
      <c r="AE1151" s="163"/>
      <c r="AF1151" s="163"/>
      <c r="AG1151" s="333"/>
      <c r="AH1151" s="283"/>
      <c r="AI1151" s="315"/>
      <c r="AJ1151" s="282"/>
      <c r="AK1151" s="283"/>
      <c r="AL1151" s="283"/>
      <c r="AM1151" s="283"/>
      <c r="AN1151" s="283"/>
      <c r="AO1151" s="283"/>
      <c r="AP1151" s="283"/>
      <c r="AQ1151" s="283"/>
      <c r="AR1151" s="283"/>
      <c r="AS1151" s="283"/>
      <c r="AT1151" s="283"/>
      <c r="AU1151" s="283"/>
      <c r="AV1151" s="283"/>
      <c r="AW1151" s="283"/>
      <c r="AX1151" s="340"/>
      <c r="AY1151" s="283"/>
      <c r="AZ1151" s="283"/>
      <c r="BA1151" s="283"/>
      <c r="BB1151" s="283"/>
      <c r="BC1151" s="283"/>
      <c r="BD1151" s="283"/>
      <c r="BE1151" s="283"/>
      <c r="BF1151" s="283"/>
      <c r="BG1151" s="283"/>
      <c r="BH1151" s="283"/>
      <c r="BI1151" s="283"/>
      <c r="BJ1151" s="283"/>
      <c r="BK1151" s="281"/>
      <c r="BL1151" s="281"/>
      <c r="BM1151" s="281"/>
      <c r="BN1151" s="283"/>
      <c r="BO1151" s="283"/>
      <c r="BP1151" s="283"/>
      <c r="BQ1151" s="283"/>
      <c r="BR1151" s="283"/>
      <c r="BS1151" s="283"/>
      <c r="BT1151" s="283"/>
      <c r="BU1151" s="281"/>
      <c r="BV1151" s="282"/>
      <c r="BW1151" s="282"/>
      <c r="BX1151" s="283"/>
      <c r="BY1151" s="282"/>
      <c r="BZ1151" s="282"/>
      <c r="CA1151" s="282"/>
      <c r="CB1151" s="282"/>
      <c r="CC1151" s="282"/>
    </row>
    <row r="1152">
      <c r="A1152" s="283"/>
      <c r="B1152" s="335"/>
      <c r="C1152" s="283"/>
      <c r="D1152" s="283"/>
      <c r="E1152" s="283"/>
      <c r="F1152" s="336"/>
      <c r="G1152" s="337"/>
      <c r="H1152" s="283"/>
      <c r="I1152" s="338"/>
      <c r="J1152" s="339"/>
      <c r="K1152" s="283"/>
      <c r="L1152" s="283"/>
      <c r="M1152" s="333"/>
      <c r="N1152" s="283"/>
      <c r="O1152" s="163"/>
      <c r="P1152" s="163"/>
      <c r="Q1152" s="163"/>
      <c r="R1152" s="163"/>
      <c r="S1152" s="163"/>
      <c r="T1152" s="163"/>
      <c r="U1152" s="163"/>
      <c r="V1152" s="163"/>
      <c r="W1152" s="163"/>
      <c r="X1152" s="163"/>
      <c r="Y1152" s="330"/>
      <c r="Z1152" s="163"/>
      <c r="AA1152" s="163"/>
      <c r="AB1152" s="163"/>
      <c r="AC1152" s="163"/>
      <c r="AD1152" s="163"/>
      <c r="AE1152" s="163"/>
      <c r="AF1152" s="163"/>
      <c r="AG1152" s="333"/>
      <c r="AH1152" s="283"/>
      <c r="AI1152" s="315"/>
      <c r="AJ1152" s="282"/>
      <c r="AK1152" s="283"/>
      <c r="AL1152" s="283"/>
      <c r="AM1152" s="283"/>
      <c r="AN1152" s="283"/>
      <c r="AO1152" s="283"/>
      <c r="AP1152" s="283"/>
      <c r="AQ1152" s="283"/>
      <c r="AR1152" s="283"/>
      <c r="AS1152" s="283"/>
      <c r="AT1152" s="283"/>
      <c r="AU1152" s="283"/>
      <c r="AV1152" s="283"/>
      <c r="AW1152" s="283"/>
      <c r="AX1152" s="340"/>
      <c r="AY1152" s="283"/>
      <c r="AZ1152" s="283"/>
      <c r="BA1152" s="283"/>
      <c r="BB1152" s="283"/>
      <c r="BC1152" s="283"/>
      <c r="BD1152" s="283"/>
      <c r="BE1152" s="283"/>
      <c r="BF1152" s="283"/>
      <c r="BG1152" s="283"/>
      <c r="BH1152" s="283"/>
      <c r="BI1152" s="283"/>
      <c r="BJ1152" s="283"/>
      <c r="BK1152" s="281"/>
      <c r="BL1152" s="281"/>
      <c r="BM1152" s="281"/>
      <c r="BN1152" s="283"/>
      <c r="BO1152" s="283"/>
      <c r="BP1152" s="283"/>
      <c r="BQ1152" s="283"/>
      <c r="BR1152" s="283"/>
      <c r="BS1152" s="283"/>
      <c r="BT1152" s="283"/>
      <c r="BU1152" s="281"/>
      <c r="BV1152" s="282"/>
      <c r="BW1152" s="282"/>
      <c r="BX1152" s="283"/>
      <c r="BY1152" s="282"/>
      <c r="BZ1152" s="282"/>
      <c r="CA1152" s="282"/>
      <c r="CB1152" s="282"/>
      <c r="CC1152" s="282"/>
    </row>
    <row r="1153">
      <c r="A1153" s="283"/>
      <c r="B1153" s="335"/>
      <c r="C1153" s="283"/>
      <c r="D1153" s="283"/>
      <c r="E1153" s="283"/>
      <c r="F1153" s="336"/>
      <c r="G1153" s="337"/>
      <c r="H1153" s="283"/>
      <c r="I1153" s="338"/>
      <c r="J1153" s="339"/>
      <c r="K1153" s="283"/>
      <c r="L1153" s="283"/>
      <c r="M1153" s="333"/>
      <c r="N1153" s="283"/>
      <c r="O1153" s="163"/>
      <c r="P1153" s="163"/>
      <c r="Q1153" s="163"/>
      <c r="R1153" s="163"/>
      <c r="S1153" s="163"/>
      <c r="T1153" s="163"/>
      <c r="U1153" s="163"/>
      <c r="V1153" s="163"/>
      <c r="W1153" s="163"/>
      <c r="X1153" s="163"/>
      <c r="Y1153" s="330"/>
      <c r="Z1153" s="163"/>
      <c r="AA1153" s="163"/>
      <c r="AB1153" s="163"/>
      <c r="AC1153" s="163"/>
      <c r="AD1153" s="163"/>
      <c r="AE1153" s="163"/>
      <c r="AF1153" s="163"/>
      <c r="AG1153" s="333"/>
      <c r="AH1153" s="283"/>
      <c r="AI1153" s="315"/>
      <c r="AJ1153" s="282"/>
      <c r="AK1153" s="283"/>
      <c r="AL1153" s="283"/>
      <c r="AM1153" s="283"/>
      <c r="AN1153" s="283"/>
      <c r="AO1153" s="283"/>
      <c r="AP1153" s="283"/>
      <c r="AQ1153" s="283"/>
      <c r="AR1153" s="283"/>
      <c r="AS1153" s="283"/>
      <c r="AT1153" s="283"/>
      <c r="AU1153" s="283"/>
      <c r="AV1153" s="283"/>
      <c r="AW1153" s="283"/>
      <c r="AX1153" s="340"/>
      <c r="AY1153" s="283"/>
      <c r="AZ1153" s="283"/>
      <c r="BA1153" s="283"/>
      <c r="BB1153" s="283"/>
      <c r="BC1153" s="283"/>
      <c r="BD1153" s="283"/>
      <c r="BE1153" s="283"/>
      <c r="BF1153" s="283"/>
      <c r="BG1153" s="283"/>
      <c r="BH1153" s="283"/>
      <c r="BI1153" s="283"/>
      <c r="BJ1153" s="283"/>
      <c r="BK1153" s="281"/>
      <c r="BL1153" s="281"/>
      <c r="BM1153" s="281"/>
      <c r="BN1153" s="283"/>
      <c r="BO1153" s="283"/>
      <c r="BP1153" s="283"/>
      <c r="BQ1153" s="283"/>
      <c r="BR1153" s="283"/>
      <c r="BS1153" s="283"/>
      <c r="BT1153" s="283"/>
      <c r="BU1153" s="281"/>
      <c r="BV1153" s="282"/>
      <c r="BW1153" s="282"/>
      <c r="BX1153" s="283"/>
      <c r="BY1153" s="282"/>
      <c r="BZ1153" s="282"/>
      <c r="CA1153" s="282"/>
      <c r="CB1153" s="282"/>
      <c r="CC1153" s="282"/>
    </row>
    <row r="1154">
      <c r="A1154" s="283"/>
      <c r="B1154" s="335"/>
      <c r="C1154" s="283"/>
      <c r="D1154" s="283"/>
      <c r="E1154" s="283"/>
      <c r="F1154" s="336"/>
      <c r="G1154" s="337"/>
      <c r="H1154" s="283"/>
      <c r="I1154" s="338"/>
      <c r="J1154" s="339"/>
      <c r="K1154" s="283"/>
      <c r="L1154" s="283"/>
      <c r="M1154" s="333"/>
      <c r="N1154" s="283"/>
      <c r="O1154" s="163"/>
      <c r="P1154" s="163"/>
      <c r="Q1154" s="163"/>
      <c r="R1154" s="163"/>
      <c r="S1154" s="163"/>
      <c r="T1154" s="163"/>
      <c r="U1154" s="163"/>
      <c r="V1154" s="163"/>
      <c r="W1154" s="163"/>
      <c r="X1154" s="163"/>
      <c r="Y1154" s="330"/>
      <c r="Z1154" s="163"/>
      <c r="AA1154" s="163"/>
      <c r="AB1154" s="163"/>
      <c r="AC1154" s="163"/>
      <c r="AD1154" s="163"/>
      <c r="AE1154" s="163"/>
      <c r="AF1154" s="163"/>
      <c r="AG1154" s="333"/>
      <c r="AH1154" s="283"/>
      <c r="AI1154" s="315"/>
      <c r="AJ1154" s="282"/>
      <c r="AK1154" s="283"/>
      <c r="AL1154" s="283"/>
      <c r="AM1154" s="283"/>
      <c r="AN1154" s="283"/>
      <c r="AO1154" s="283"/>
      <c r="AP1154" s="283"/>
      <c r="AQ1154" s="283"/>
      <c r="AR1154" s="283"/>
      <c r="AS1154" s="283"/>
      <c r="AT1154" s="283"/>
      <c r="AU1154" s="283"/>
      <c r="AV1154" s="283"/>
      <c r="AW1154" s="283"/>
      <c r="AX1154" s="340"/>
      <c r="AY1154" s="283"/>
      <c r="AZ1154" s="283"/>
      <c r="BA1154" s="283"/>
      <c r="BB1154" s="283"/>
      <c r="BC1154" s="283"/>
      <c r="BD1154" s="283"/>
      <c r="BE1154" s="283"/>
      <c r="BF1154" s="283"/>
      <c r="BG1154" s="283"/>
      <c r="BH1154" s="283"/>
      <c r="BI1154" s="283"/>
      <c r="BJ1154" s="283"/>
      <c r="BK1154" s="281"/>
      <c r="BL1154" s="281"/>
      <c r="BM1154" s="281"/>
      <c r="BN1154" s="283"/>
      <c r="BO1154" s="283"/>
      <c r="BP1154" s="283"/>
      <c r="BQ1154" s="283"/>
      <c r="BR1154" s="283"/>
      <c r="BS1154" s="283"/>
      <c r="BT1154" s="283"/>
      <c r="BU1154" s="281"/>
      <c r="BV1154" s="282"/>
      <c r="BW1154" s="282"/>
      <c r="BX1154" s="283"/>
      <c r="BY1154" s="282"/>
      <c r="BZ1154" s="282"/>
      <c r="CA1154" s="282"/>
      <c r="CB1154" s="282"/>
      <c r="CC1154" s="282"/>
    </row>
    <row r="1155">
      <c r="A1155" s="283"/>
      <c r="B1155" s="335"/>
      <c r="C1155" s="283"/>
      <c r="D1155" s="283"/>
      <c r="E1155" s="283"/>
      <c r="F1155" s="336"/>
      <c r="G1155" s="337"/>
      <c r="H1155" s="283"/>
      <c r="I1155" s="338"/>
      <c r="J1155" s="339"/>
      <c r="K1155" s="283"/>
      <c r="L1155" s="283"/>
      <c r="M1155" s="333"/>
      <c r="N1155" s="283"/>
      <c r="O1155" s="163"/>
      <c r="P1155" s="163"/>
      <c r="Q1155" s="163"/>
      <c r="R1155" s="163"/>
      <c r="S1155" s="163"/>
      <c r="T1155" s="163"/>
      <c r="U1155" s="163"/>
      <c r="V1155" s="163"/>
      <c r="W1155" s="163"/>
      <c r="X1155" s="163"/>
      <c r="Y1155" s="330"/>
      <c r="Z1155" s="163"/>
      <c r="AA1155" s="163"/>
      <c r="AB1155" s="163"/>
      <c r="AC1155" s="163"/>
      <c r="AD1155" s="163"/>
      <c r="AE1155" s="163"/>
      <c r="AF1155" s="163"/>
      <c r="AG1155" s="333"/>
      <c r="AH1155" s="283"/>
      <c r="AI1155" s="315"/>
      <c r="AJ1155" s="282"/>
      <c r="AK1155" s="283"/>
      <c r="AL1155" s="283"/>
      <c r="AM1155" s="283"/>
      <c r="AN1155" s="283"/>
      <c r="AO1155" s="283"/>
      <c r="AP1155" s="283"/>
      <c r="AQ1155" s="283"/>
      <c r="AR1155" s="283"/>
      <c r="AS1155" s="283"/>
      <c r="AT1155" s="283"/>
      <c r="AU1155" s="283"/>
      <c r="AV1155" s="283"/>
      <c r="AW1155" s="283"/>
      <c r="AX1155" s="340"/>
      <c r="AY1155" s="283"/>
      <c r="AZ1155" s="283"/>
      <c r="BA1155" s="283"/>
      <c r="BB1155" s="283"/>
      <c r="BC1155" s="283"/>
      <c r="BD1155" s="283"/>
      <c r="BE1155" s="283"/>
      <c r="BF1155" s="283"/>
      <c r="BG1155" s="283"/>
      <c r="BH1155" s="283"/>
      <c r="BI1155" s="283"/>
      <c r="BJ1155" s="283"/>
      <c r="BK1155" s="281"/>
      <c r="BL1155" s="281"/>
      <c r="BM1155" s="281"/>
      <c r="BN1155" s="283"/>
      <c r="BO1155" s="283"/>
      <c r="BP1155" s="283"/>
      <c r="BQ1155" s="283"/>
      <c r="BR1155" s="283"/>
      <c r="BS1155" s="283"/>
      <c r="BT1155" s="283"/>
      <c r="BU1155" s="281"/>
      <c r="BV1155" s="282"/>
      <c r="BW1155" s="282"/>
      <c r="BX1155" s="283"/>
      <c r="BY1155" s="282"/>
      <c r="BZ1155" s="282"/>
      <c r="CA1155" s="282"/>
      <c r="CB1155" s="282"/>
      <c r="CC1155" s="282"/>
    </row>
    <row r="1156">
      <c r="A1156" s="283"/>
      <c r="B1156" s="335"/>
      <c r="C1156" s="283"/>
      <c r="D1156" s="283"/>
      <c r="E1156" s="283"/>
      <c r="F1156" s="336"/>
      <c r="G1156" s="337"/>
      <c r="H1156" s="283"/>
      <c r="I1156" s="338"/>
      <c r="J1156" s="339"/>
      <c r="K1156" s="283"/>
      <c r="L1156" s="283"/>
      <c r="M1156" s="333"/>
      <c r="N1156" s="283"/>
      <c r="O1156" s="163"/>
      <c r="P1156" s="163"/>
      <c r="Q1156" s="163"/>
      <c r="R1156" s="163"/>
      <c r="S1156" s="163"/>
      <c r="T1156" s="163"/>
      <c r="U1156" s="163"/>
      <c r="V1156" s="163"/>
      <c r="W1156" s="163"/>
      <c r="X1156" s="163"/>
      <c r="Y1156" s="330"/>
      <c r="Z1156" s="163"/>
      <c r="AA1156" s="163"/>
      <c r="AB1156" s="163"/>
      <c r="AC1156" s="163"/>
      <c r="AD1156" s="163"/>
      <c r="AE1156" s="163"/>
      <c r="AF1156" s="163"/>
      <c r="AG1156" s="333"/>
      <c r="AH1156" s="283"/>
      <c r="AI1156" s="315"/>
      <c r="AJ1156" s="282"/>
      <c r="AK1156" s="283"/>
      <c r="AL1156" s="283"/>
      <c r="AM1156" s="283"/>
      <c r="AN1156" s="283"/>
      <c r="AO1156" s="283"/>
      <c r="AP1156" s="283"/>
      <c r="AQ1156" s="283"/>
      <c r="AR1156" s="283"/>
      <c r="AS1156" s="283"/>
      <c r="AT1156" s="283"/>
      <c r="AU1156" s="283"/>
      <c r="AV1156" s="283"/>
      <c r="AW1156" s="283"/>
      <c r="AX1156" s="340"/>
      <c r="AY1156" s="283"/>
      <c r="AZ1156" s="283"/>
      <c r="BA1156" s="283"/>
      <c r="BB1156" s="283"/>
      <c r="BC1156" s="283"/>
      <c r="BD1156" s="283"/>
      <c r="BE1156" s="283"/>
      <c r="BF1156" s="283"/>
      <c r="BG1156" s="283"/>
      <c r="BH1156" s="283"/>
      <c r="BI1156" s="283"/>
      <c r="BJ1156" s="283"/>
      <c r="BK1156" s="281"/>
      <c r="BL1156" s="281"/>
      <c r="BM1156" s="281"/>
      <c r="BN1156" s="283"/>
      <c r="BO1156" s="283"/>
      <c r="BP1156" s="283"/>
      <c r="BQ1156" s="283"/>
      <c r="BR1156" s="283"/>
      <c r="BS1156" s="283"/>
      <c r="BT1156" s="283"/>
      <c r="BU1156" s="281"/>
      <c r="BV1156" s="282"/>
      <c r="BW1156" s="282"/>
      <c r="BX1156" s="283"/>
      <c r="BY1156" s="282"/>
      <c r="BZ1156" s="282"/>
      <c r="CA1156" s="282"/>
      <c r="CB1156" s="282"/>
      <c r="CC1156" s="282"/>
    </row>
    <row r="1157">
      <c r="A1157" s="283"/>
      <c r="B1157" s="335"/>
      <c r="C1157" s="283"/>
      <c r="D1157" s="283"/>
      <c r="E1157" s="283"/>
      <c r="F1157" s="336"/>
      <c r="G1157" s="337"/>
      <c r="H1157" s="283"/>
      <c r="I1157" s="338"/>
      <c r="J1157" s="339"/>
      <c r="K1157" s="283"/>
      <c r="L1157" s="283"/>
      <c r="M1157" s="333"/>
      <c r="N1157" s="283"/>
      <c r="O1157" s="163"/>
      <c r="P1157" s="163"/>
      <c r="Q1157" s="163"/>
      <c r="R1157" s="163"/>
      <c r="S1157" s="163"/>
      <c r="T1157" s="163"/>
      <c r="U1157" s="163"/>
      <c r="V1157" s="163"/>
      <c r="W1157" s="163"/>
      <c r="X1157" s="163"/>
      <c r="Y1157" s="330"/>
      <c r="Z1157" s="163"/>
      <c r="AA1157" s="163"/>
      <c r="AB1157" s="163"/>
      <c r="AC1157" s="163"/>
      <c r="AD1157" s="163"/>
      <c r="AE1157" s="163"/>
      <c r="AF1157" s="163"/>
      <c r="AG1157" s="333"/>
      <c r="AH1157" s="283"/>
      <c r="AI1157" s="315"/>
      <c r="AJ1157" s="282"/>
      <c r="AK1157" s="283"/>
      <c r="AL1157" s="283"/>
      <c r="AM1157" s="283"/>
      <c r="AN1157" s="283"/>
      <c r="AO1157" s="283"/>
      <c r="AP1157" s="283"/>
      <c r="AQ1157" s="283"/>
      <c r="AR1157" s="283"/>
      <c r="AS1157" s="283"/>
      <c r="AT1157" s="283"/>
      <c r="AU1157" s="283"/>
      <c r="AV1157" s="283"/>
      <c r="AW1157" s="283"/>
      <c r="AX1157" s="340"/>
      <c r="AY1157" s="283"/>
      <c r="AZ1157" s="283"/>
      <c r="BA1157" s="283"/>
      <c r="BB1157" s="283"/>
      <c r="BC1157" s="283"/>
      <c r="BD1157" s="283"/>
      <c r="BE1157" s="283"/>
      <c r="BF1157" s="283"/>
      <c r="BG1157" s="283"/>
      <c r="BH1157" s="283"/>
      <c r="BI1157" s="283"/>
      <c r="BJ1157" s="283"/>
      <c r="BK1157" s="281"/>
      <c r="BL1157" s="281"/>
      <c r="BM1157" s="281"/>
      <c r="BN1157" s="283"/>
      <c r="BO1157" s="283"/>
      <c r="BP1157" s="283"/>
      <c r="BQ1157" s="283"/>
      <c r="BR1157" s="283"/>
      <c r="BS1157" s="283"/>
      <c r="BT1157" s="283"/>
      <c r="BU1157" s="281"/>
      <c r="BV1157" s="282"/>
      <c r="BW1157" s="282"/>
      <c r="BX1157" s="283"/>
      <c r="BY1157" s="282"/>
      <c r="BZ1157" s="282"/>
      <c r="CA1157" s="282"/>
      <c r="CB1157" s="282"/>
      <c r="CC1157" s="282"/>
    </row>
    <row r="1158">
      <c r="A1158" s="283"/>
      <c r="B1158" s="335"/>
      <c r="C1158" s="283"/>
      <c r="D1158" s="283"/>
      <c r="E1158" s="283"/>
      <c r="F1158" s="336"/>
      <c r="G1158" s="337"/>
      <c r="H1158" s="283"/>
      <c r="I1158" s="338"/>
      <c r="J1158" s="339"/>
      <c r="K1158" s="283"/>
      <c r="L1158" s="283"/>
      <c r="M1158" s="333"/>
      <c r="N1158" s="283"/>
      <c r="O1158" s="163"/>
      <c r="P1158" s="163"/>
      <c r="Q1158" s="163"/>
      <c r="R1158" s="163"/>
      <c r="S1158" s="163"/>
      <c r="T1158" s="163"/>
      <c r="U1158" s="163"/>
      <c r="V1158" s="163"/>
      <c r="W1158" s="163"/>
      <c r="X1158" s="163"/>
      <c r="Y1158" s="330"/>
      <c r="Z1158" s="163"/>
      <c r="AA1158" s="163"/>
      <c r="AB1158" s="163"/>
      <c r="AC1158" s="163"/>
      <c r="AD1158" s="163"/>
      <c r="AE1158" s="163"/>
      <c r="AF1158" s="163"/>
      <c r="AG1158" s="333"/>
      <c r="AH1158" s="283"/>
      <c r="AI1158" s="315"/>
      <c r="AJ1158" s="282"/>
      <c r="AK1158" s="283"/>
      <c r="AL1158" s="283"/>
      <c r="AM1158" s="283"/>
      <c r="AN1158" s="283"/>
      <c r="AO1158" s="283"/>
      <c r="AP1158" s="283"/>
      <c r="AQ1158" s="283"/>
      <c r="AR1158" s="283"/>
      <c r="AS1158" s="283"/>
      <c r="AT1158" s="283"/>
      <c r="AU1158" s="283"/>
      <c r="AV1158" s="283"/>
      <c r="AW1158" s="283"/>
      <c r="AX1158" s="340"/>
      <c r="AY1158" s="283"/>
      <c r="AZ1158" s="283"/>
      <c r="BA1158" s="283"/>
      <c r="BB1158" s="283"/>
      <c r="BC1158" s="283"/>
      <c r="BD1158" s="283"/>
      <c r="BE1158" s="283"/>
      <c r="BF1158" s="283"/>
      <c r="BG1158" s="283"/>
      <c r="BH1158" s="283"/>
      <c r="BI1158" s="283"/>
      <c r="BJ1158" s="283"/>
      <c r="BK1158" s="281"/>
      <c r="BL1158" s="281"/>
      <c r="BM1158" s="281"/>
      <c r="BN1158" s="283"/>
      <c r="BO1158" s="283"/>
      <c r="BP1158" s="283"/>
      <c r="BQ1158" s="283"/>
      <c r="BR1158" s="283"/>
      <c r="BS1158" s="283"/>
      <c r="BT1158" s="283"/>
      <c r="BU1158" s="281"/>
      <c r="BV1158" s="282"/>
      <c r="BW1158" s="282"/>
      <c r="BX1158" s="283"/>
      <c r="BY1158" s="282"/>
      <c r="BZ1158" s="282"/>
      <c r="CA1158" s="282"/>
      <c r="CB1158" s="282"/>
      <c r="CC1158" s="282"/>
    </row>
    <row r="1159">
      <c r="A1159" s="283"/>
      <c r="B1159" s="335"/>
      <c r="C1159" s="283"/>
      <c r="D1159" s="283"/>
      <c r="E1159" s="283"/>
      <c r="F1159" s="336"/>
      <c r="G1159" s="337"/>
      <c r="H1159" s="283"/>
      <c r="I1159" s="338"/>
      <c r="J1159" s="339"/>
      <c r="K1159" s="283"/>
      <c r="L1159" s="283"/>
      <c r="M1159" s="333"/>
      <c r="N1159" s="283"/>
      <c r="O1159" s="163"/>
      <c r="P1159" s="163"/>
      <c r="Q1159" s="163"/>
      <c r="R1159" s="163"/>
      <c r="S1159" s="163"/>
      <c r="T1159" s="163"/>
      <c r="U1159" s="163"/>
      <c r="V1159" s="163"/>
      <c r="W1159" s="163"/>
      <c r="X1159" s="163"/>
      <c r="Y1159" s="330"/>
      <c r="Z1159" s="163"/>
      <c r="AA1159" s="163"/>
      <c r="AB1159" s="163"/>
      <c r="AC1159" s="163"/>
      <c r="AD1159" s="163"/>
      <c r="AE1159" s="163"/>
      <c r="AF1159" s="163"/>
      <c r="AG1159" s="333"/>
      <c r="AH1159" s="283"/>
      <c r="AI1159" s="315"/>
      <c r="AJ1159" s="282"/>
      <c r="AK1159" s="283"/>
      <c r="AL1159" s="283"/>
      <c r="AM1159" s="283"/>
      <c r="AN1159" s="283"/>
      <c r="AO1159" s="283"/>
      <c r="AP1159" s="283"/>
      <c r="AQ1159" s="283"/>
      <c r="AR1159" s="283"/>
      <c r="AS1159" s="283"/>
      <c r="AT1159" s="283"/>
      <c r="AU1159" s="283"/>
      <c r="AV1159" s="283"/>
      <c r="AW1159" s="283"/>
      <c r="AX1159" s="340"/>
      <c r="AY1159" s="283"/>
      <c r="AZ1159" s="283"/>
      <c r="BA1159" s="283"/>
      <c r="BB1159" s="283"/>
      <c r="BC1159" s="283"/>
      <c r="BD1159" s="283"/>
      <c r="BE1159" s="283"/>
      <c r="BF1159" s="283"/>
      <c r="BG1159" s="283"/>
      <c r="BH1159" s="283"/>
      <c r="BI1159" s="283"/>
      <c r="BJ1159" s="283"/>
      <c r="BK1159" s="281"/>
      <c r="BL1159" s="281"/>
      <c r="BM1159" s="281"/>
      <c r="BN1159" s="283"/>
      <c r="BO1159" s="283"/>
      <c r="BP1159" s="283"/>
      <c r="BQ1159" s="283"/>
      <c r="BR1159" s="283"/>
      <c r="BS1159" s="283"/>
      <c r="BT1159" s="283"/>
      <c r="BU1159" s="281"/>
      <c r="BV1159" s="282"/>
      <c r="BW1159" s="282"/>
      <c r="BX1159" s="283"/>
      <c r="BY1159" s="282"/>
      <c r="BZ1159" s="282"/>
      <c r="CA1159" s="282"/>
      <c r="CB1159" s="282"/>
      <c r="CC1159" s="282"/>
    </row>
    <row r="1160">
      <c r="A1160" s="283"/>
      <c r="B1160" s="335"/>
      <c r="C1160" s="283"/>
      <c r="D1160" s="283"/>
      <c r="E1160" s="283"/>
      <c r="F1160" s="336"/>
      <c r="G1160" s="337"/>
      <c r="H1160" s="283"/>
      <c r="I1160" s="338"/>
      <c r="J1160" s="339"/>
      <c r="K1160" s="283"/>
      <c r="L1160" s="283"/>
      <c r="M1160" s="333"/>
      <c r="N1160" s="283"/>
      <c r="O1160" s="163"/>
      <c r="P1160" s="163"/>
      <c r="Q1160" s="163"/>
      <c r="R1160" s="163"/>
      <c r="S1160" s="163"/>
      <c r="T1160" s="163"/>
      <c r="U1160" s="163"/>
      <c r="V1160" s="163"/>
      <c r="W1160" s="163"/>
      <c r="X1160" s="163"/>
      <c r="Y1160" s="330"/>
      <c r="Z1160" s="163"/>
      <c r="AA1160" s="163"/>
      <c r="AB1160" s="163"/>
      <c r="AC1160" s="163"/>
      <c r="AD1160" s="163"/>
      <c r="AE1160" s="163"/>
      <c r="AF1160" s="163"/>
      <c r="AG1160" s="333"/>
      <c r="AH1160" s="283"/>
      <c r="AI1160" s="315"/>
      <c r="AJ1160" s="282"/>
      <c r="AK1160" s="283"/>
      <c r="AL1160" s="283"/>
      <c r="AM1160" s="283"/>
      <c r="AN1160" s="283"/>
      <c r="AO1160" s="283"/>
      <c r="AP1160" s="283"/>
      <c r="AQ1160" s="283"/>
      <c r="AR1160" s="283"/>
      <c r="AS1160" s="283"/>
      <c r="AT1160" s="283"/>
      <c r="AU1160" s="283"/>
      <c r="AV1160" s="283"/>
      <c r="AW1160" s="283"/>
      <c r="AX1160" s="340"/>
      <c r="AY1160" s="283"/>
      <c r="AZ1160" s="283"/>
      <c r="BA1160" s="283"/>
      <c r="BB1160" s="283"/>
      <c r="BC1160" s="283"/>
      <c r="BD1160" s="283"/>
      <c r="BE1160" s="283"/>
      <c r="BF1160" s="283"/>
      <c r="BG1160" s="283"/>
      <c r="BH1160" s="283"/>
      <c r="BI1160" s="283"/>
      <c r="BJ1160" s="283"/>
      <c r="BK1160" s="281"/>
      <c r="BL1160" s="281"/>
      <c r="BM1160" s="281"/>
      <c r="BN1160" s="283"/>
      <c r="BO1160" s="283"/>
      <c r="BP1160" s="283"/>
      <c r="BQ1160" s="283"/>
      <c r="BR1160" s="283"/>
      <c r="BS1160" s="283"/>
      <c r="BT1160" s="283"/>
      <c r="BU1160" s="281"/>
      <c r="BV1160" s="282"/>
      <c r="BW1160" s="282"/>
      <c r="BX1160" s="283"/>
      <c r="BY1160" s="282"/>
      <c r="BZ1160" s="282"/>
      <c r="CA1160" s="282"/>
      <c r="CB1160" s="282"/>
      <c r="CC1160" s="282"/>
    </row>
    <row r="1161">
      <c r="A1161" s="283"/>
      <c r="B1161" s="335"/>
      <c r="C1161" s="283"/>
      <c r="D1161" s="283"/>
      <c r="E1161" s="283"/>
      <c r="F1161" s="336"/>
      <c r="G1161" s="337"/>
      <c r="H1161" s="283"/>
      <c r="I1161" s="338"/>
      <c r="J1161" s="339"/>
      <c r="K1161" s="283"/>
      <c r="L1161" s="283"/>
      <c r="M1161" s="333"/>
      <c r="N1161" s="283"/>
      <c r="O1161" s="163"/>
      <c r="P1161" s="163"/>
      <c r="Q1161" s="163"/>
      <c r="R1161" s="163"/>
      <c r="S1161" s="163"/>
      <c r="T1161" s="163"/>
      <c r="U1161" s="163"/>
      <c r="V1161" s="163"/>
      <c r="W1161" s="163"/>
      <c r="X1161" s="163"/>
      <c r="Y1161" s="330"/>
      <c r="Z1161" s="163"/>
      <c r="AA1161" s="163"/>
      <c r="AB1161" s="163"/>
      <c r="AC1161" s="163"/>
      <c r="AD1161" s="163"/>
      <c r="AE1161" s="163"/>
      <c r="AF1161" s="163"/>
      <c r="AG1161" s="333"/>
      <c r="AH1161" s="283"/>
      <c r="AI1161" s="315"/>
      <c r="AJ1161" s="282"/>
      <c r="AK1161" s="283"/>
      <c r="AL1161" s="283"/>
      <c r="AM1161" s="283"/>
      <c r="AN1161" s="283"/>
      <c r="AO1161" s="283"/>
      <c r="AP1161" s="283"/>
      <c r="AQ1161" s="283"/>
      <c r="AR1161" s="283"/>
      <c r="AS1161" s="283"/>
      <c r="AT1161" s="283"/>
      <c r="AU1161" s="283"/>
      <c r="AV1161" s="283"/>
      <c r="AW1161" s="283"/>
      <c r="AX1161" s="340"/>
      <c r="AY1161" s="283"/>
      <c r="AZ1161" s="283"/>
      <c r="BA1161" s="283"/>
      <c r="BB1161" s="283"/>
      <c r="BC1161" s="283"/>
      <c r="BD1161" s="283"/>
      <c r="BE1161" s="283"/>
      <c r="BF1161" s="283"/>
      <c r="BG1161" s="283"/>
      <c r="BH1161" s="283"/>
      <c r="BI1161" s="283"/>
      <c r="BJ1161" s="283"/>
      <c r="BK1161" s="281"/>
      <c r="BL1161" s="281"/>
      <c r="BM1161" s="281"/>
      <c r="BN1161" s="283"/>
      <c r="BO1161" s="283"/>
      <c r="BP1161" s="283"/>
      <c r="BQ1161" s="283"/>
      <c r="BR1161" s="283"/>
      <c r="BS1161" s="283"/>
      <c r="BT1161" s="283"/>
      <c r="BU1161" s="281"/>
      <c r="BV1161" s="282"/>
      <c r="BW1161" s="282"/>
      <c r="BX1161" s="283"/>
      <c r="BY1161" s="282"/>
      <c r="BZ1161" s="282"/>
      <c r="CA1161" s="282"/>
      <c r="CB1161" s="282"/>
      <c r="CC1161" s="282"/>
    </row>
    <row r="1162">
      <c r="A1162" s="283"/>
      <c r="B1162" s="335"/>
      <c r="C1162" s="283"/>
      <c r="D1162" s="283"/>
      <c r="E1162" s="283"/>
      <c r="F1162" s="336"/>
      <c r="G1162" s="337"/>
      <c r="H1162" s="283"/>
      <c r="I1162" s="338"/>
      <c r="J1162" s="339"/>
      <c r="K1162" s="283"/>
      <c r="L1162" s="283"/>
      <c r="M1162" s="333"/>
      <c r="N1162" s="283"/>
      <c r="O1162" s="163"/>
      <c r="P1162" s="163"/>
      <c r="Q1162" s="163"/>
      <c r="R1162" s="163"/>
      <c r="S1162" s="163"/>
      <c r="T1162" s="163"/>
      <c r="U1162" s="163"/>
      <c r="V1162" s="163"/>
      <c r="W1162" s="163"/>
      <c r="X1162" s="163"/>
      <c r="Y1162" s="330"/>
      <c r="Z1162" s="163"/>
      <c r="AA1162" s="163"/>
      <c r="AB1162" s="163"/>
      <c r="AC1162" s="163"/>
      <c r="AD1162" s="163"/>
      <c r="AE1162" s="163"/>
      <c r="AF1162" s="163"/>
      <c r="AG1162" s="333"/>
      <c r="AH1162" s="283"/>
      <c r="AI1162" s="315"/>
      <c r="AJ1162" s="282"/>
      <c r="AK1162" s="283"/>
      <c r="AL1162" s="283"/>
      <c r="AM1162" s="283"/>
      <c r="AN1162" s="283"/>
      <c r="AO1162" s="283"/>
      <c r="AP1162" s="283"/>
      <c r="AQ1162" s="283"/>
      <c r="AR1162" s="283"/>
      <c r="AS1162" s="283"/>
      <c r="AT1162" s="283"/>
      <c r="AU1162" s="283"/>
      <c r="AV1162" s="283"/>
      <c r="AW1162" s="283"/>
      <c r="AX1162" s="340"/>
      <c r="AY1162" s="283"/>
      <c r="AZ1162" s="283"/>
      <c r="BA1162" s="283"/>
      <c r="BB1162" s="283"/>
      <c r="BC1162" s="283"/>
      <c r="BD1162" s="283"/>
      <c r="BE1162" s="283"/>
      <c r="BF1162" s="283"/>
      <c r="BG1162" s="283"/>
      <c r="BH1162" s="283"/>
      <c r="BI1162" s="283"/>
      <c r="BJ1162" s="283"/>
      <c r="BK1162" s="281"/>
      <c r="BL1162" s="281"/>
      <c r="BM1162" s="281"/>
      <c r="BN1162" s="283"/>
      <c r="BO1162" s="283"/>
      <c r="BP1162" s="283"/>
      <c r="BQ1162" s="283"/>
      <c r="BR1162" s="283"/>
      <c r="BS1162" s="283"/>
      <c r="BT1162" s="283"/>
      <c r="BU1162" s="281"/>
      <c r="BV1162" s="282"/>
      <c r="BW1162" s="282"/>
      <c r="BX1162" s="283"/>
      <c r="BY1162" s="282"/>
      <c r="BZ1162" s="282"/>
      <c r="CA1162" s="282"/>
      <c r="CB1162" s="282"/>
      <c r="CC1162" s="282"/>
    </row>
    <row r="1163">
      <c r="A1163" s="283"/>
      <c r="B1163" s="335"/>
      <c r="C1163" s="283"/>
      <c r="D1163" s="283"/>
      <c r="E1163" s="283"/>
      <c r="F1163" s="336"/>
      <c r="G1163" s="337"/>
      <c r="H1163" s="283"/>
      <c r="I1163" s="338"/>
      <c r="J1163" s="339"/>
      <c r="K1163" s="283"/>
      <c r="L1163" s="283"/>
      <c r="M1163" s="333"/>
      <c r="N1163" s="283"/>
      <c r="O1163" s="163"/>
      <c r="P1163" s="163"/>
      <c r="Q1163" s="163"/>
      <c r="R1163" s="163"/>
      <c r="S1163" s="163"/>
      <c r="T1163" s="163"/>
      <c r="U1163" s="163"/>
      <c r="V1163" s="163"/>
      <c r="W1163" s="163"/>
      <c r="X1163" s="163"/>
      <c r="Y1163" s="330"/>
      <c r="Z1163" s="163"/>
      <c r="AA1163" s="163"/>
      <c r="AB1163" s="163"/>
      <c r="AC1163" s="163"/>
      <c r="AD1163" s="163"/>
      <c r="AE1163" s="163"/>
      <c r="AF1163" s="163"/>
      <c r="AG1163" s="333"/>
      <c r="AH1163" s="283"/>
      <c r="AI1163" s="315"/>
      <c r="AJ1163" s="282"/>
      <c r="AK1163" s="283"/>
      <c r="AL1163" s="283"/>
      <c r="AM1163" s="283"/>
      <c r="AN1163" s="283"/>
      <c r="AO1163" s="283"/>
      <c r="AP1163" s="283"/>
      <c r="AQ1163" s="283"/>
      <c r="AR1163" s="283"/>
      <c r="AS1163" s="283"/>
      <c r="AT1163" s="283"/>
      <c r="AU1163" s="283"/>
      <c r="AV1163" s="283"/>
      <c r="AW1163" s="283"/>
      <c r="AX1163" s="340"/>
      <c r="AY1163" s="283"/>
      <c r="AZ1163" s="283"/>
      <c r="BA1163" s="283"/>
      <c r="BB1163" s="283"/>
      <c r="BC1163" s="283"/>
      <c r="BD1163" s="283"/>
      <c r="BE1163" s="283"/>
      <c r="BF1163" s="283"/>
      <c r="BG1163" s="283"/>
      <c r="BH1163" s="283"/>
      <c r="BI1163" s="283"/>
      <c r="BJ1163" s="283"/>
      <c r="BK1163" s="281"/>
      <c r="BL1163" s="281"/>
      <c r="BM1163" s="281"/>
      <c r="BN1163" s="283"/>
      <c r="BO1163" s="283"/>
      <c r="BP1163" s="283"/>
      <c r="BQ1163" s="283"/>
      <c r="BR1163" s="283"/>
      <c r="BS1163" s="283"/>
      <c r="BT1163" s="283"/>
      <c r="BU1163" s="281"/>
      <c r="BV1163" s="282"/>
      <c r="BW1163" s="282"/>
      <c r="BX1163" s="283"/>
      <c r="BY1163" s="282"/>
      <c r="BZ1163" s="282"/>
      <c r="CA1163" s="282"/>
      <c r="CB1163" s="282"/>
      <c r="CC1163" s="282"/>
    </row>
    <row r="1164">
      <c r="A1164" s="283"/>
      <c r="B1164" s="335"/>
      <c r="C1164" s="283"/>
      <c r="D1164" s="283"/>
      <c r="E1164" s="283"/>
      <c r="F1164" s="336"/>
      <c r="G1164" s="337"/>
      <c r="H1164" s="283"/>
      <c r="I1164" s="338"/>
      <c r="J1164" s="339"/>
      <c r="K1164" s="283"/>
      <c r="L1164" s="283"/>
      <c r="M1164" s="333"/>
      <c r="N1164" s="283"/>
      <c r="O1164" s="163"/>
      <c r="P1164" s="163"/>
      <c r="Q1164" s="163"/>
      <c r="R1164" s="163"/>
      <c r="S1164" s="163"/>
      <c r="T1164" s="163"/>
      <c r="U1164" s="163"/>
      <c r="V1164" s="163"/>
      <c r="W1164" s="163"/>
      <c r="X1164" s="163"/>
      <c r="Y1164" s="330"/>
      <c r="Z1164" s="163"/>
      <c r="AA1164" s="163"/>
      <c r="AB1164" s="163"/>
      <c r="AC1164" s="163"/>
      <c r="AD1164" s="163"/>
      <c r="AE1164" s="163"/>
      <c r="AF1164" s="163"/>
      <c r="AG1164" s="333"/>
      <c r="AH1164" s="283"/>
      <c r="AI1164" s="315"/>
      <c r="AJ1164" s="282"/>
      <c r="AK1164" s="283"/>
      <c r="AL1164" s="283"/>
      <c r="AM1164" s="283"/>
      <c r="AN1164" s="283"/>
      <c r="AO1164" s="283"/>
      <c r="AP1164" s="283"/>
      <c r="AQ1164" s="283"/>
      <c r="AR1164" s="283"/>
      <c r="AS1164" s="283"/>
      <c r="AT1164" s="283"/>
      <c r="AU1164" s="283"/>
      <c r="AV1164" s="283"/>
      <c r="AW1164" s="283"/>
      <c r="AX1164" s="340"/>
      <c r="AY1164" s="283"/>
      <c r="AZ1164" s="283"/>
      <c r="BA1164" s="283"/>
      <c r="BB1164" s="283"/>
      <c r="BC1164" s="283"/>
      <c r="BD1164" s="283"/>
      <c r="BE1164" s="283"/>
      <c r="BF1164" s="283"/>
      <c r="BG1164" s="283"/>
      <c r="BH1164" s="283"/>
      <c r="BI1164" s="283"/>
      <c r="BJ1164" s="283"/>
      <c r="BK1164" s="281"/>
      <c r="BL1164" s="281"/>
      <c r="BM1164" s="281"/>
      <c r="BN1164" s="283"/>
      <c r="BO1164" s="283"/>
      <c r="BP1164" s="283"/>
      <c r="BQ1164" s="283"/>
      <c r="BR1164" s="283"/>
      <c r="BS1164" s="283"/>
      <c r="BT1164" s="283"/>
      <c r="BU1164" s="281"/>
      <c r="BV1164" s="282"/>
      <c r="BW1164" s="282"/>
      <c r="BX1164" s="283"/>
      <c r="BY1164" s="282"/>
      <c r="BZ1164" s="282"/>
      <c r="CA1164" s="282"/>
      <c r="CB1164" s="282"/>
      <c r="CC1164" s="282"/>
    </row>
    <row r="1165">
      <c r="A1165" s="283"/>
      <c r="B1165" s="335"/>
      <c r="C1165" s="283"/>
      <c r="D1165" s="283"/>
      <c r="E1165" s="283"/>
      <c r="F1165" s="336"/>
      <c r="G1165" s="337"/>
      <c r="H1165" s="283"/>
      <c r="I1165" s="338"/>
      <c r="J1165" s="339"/>
      <c r="K1165" s="283"/>
      <c r="L1165" s="283"/>
      <c r="M1165" s="333"/>
      <c r="N1165" s="283"/>
      <c r="O1165" s="163"/>
      <c r="P1165" s="163"/>
      <c r="Q1165" s="163"/>
      <c r="R1165" s="163"/>
      <c r="S1165" s="163"/>
      <c r="T1165" s="163"/>
      <c r="U1165" s="163"/>
      <c r="V1165" s="163"/>
      <c r="W1165" s="163"/>
      <c r="X1165" s="163"/>
      <c r="Y1165" s="330"/>
      <c r="Z1165" s="163"/>
      <c r="AA1165" s="163"/>
      <c r="AB1165" s="163"/>
      <c r="AC1165" s="163"/>
      <c r="AD1165" s="163"/>
      <c r="AE1165" s="163"/>
      <c r="AF1165" s="163"/>
      <c r="AG1165" s="333"/>
      <c r="AH1165" s="283"/>
      <c r="AI1165" s="315"/>
      <c r="AJ1165" s="282"/>
      <c r="AK1165" s="283"/>
      <c r="AL1165" s="283"/>
      <c r="AM1165" s="283"/>
      <c r="AN1165" s="283"/>
      <c r="AO1165" s="283"/>
      <c r="AP1165" s="283"/>
      <c r="AQ1165" s="283"/>
      <c r="AR1165" s="283"/>
      <c r="AS1165" s="283"/>
      <c r="AT1165" s="283"/>
      <c r="AU1165" s="283"/>
      <c r="AV1165" s="283"/>
      <c r="AW1165" s="283"/>
      <c r="AX1165" s="340"/>
      <c r="AY1165" s="283"/>
      <c r="AZ1165" s="283"/>
      <c r="BA1165" s="283"/>
      <c r="BB1165" s="283"/>
      <c r="BC1165" s="283"/>
      <c r="BD1165" s="283"/>
      <c r="BE1165" s="283"/>
      <c r="BF1165" s="283"/>
      <c r="BG1165" s="283"/>
      <c r="BH1165" s="283"/>
      <c r="BI1165" s="283"/>
      <c r="BJ1165" s="283"/>
      <c r="BK1165" s="281"/>
      <c r="BL1165" s="281"/>
      <c r="BM1165" s="281"/>
      <c r="BN1165" s="283"/>
      <c r="BO1165" s="283"/>
      <c r="BP1165" s="283"/>
      <c r="BQ1165" s="283"/>
      <c r="BR1165" s="283"/>
      <c r="BS1165" s="283"/>
      <c r="BT1165" s="283"/>
      <c r="BU1165" s="281"/>
      <c r="BV1165" s="282"/>
      <c r="BW1165" s="282"/>
      <c r="BX1165" s="283"/>
      <c r="BY1165" s="282"/>
      <c r="BZ1165" s="282"/>
      <c r="CA1165" s="282"/>
      <c r="CB1165" s="282"/>
      <c r="CC1165" s="282"/>
    </row>
    <row r="1166">
      <c r="A1166" s="283"/>
      <c r="B1166" s="335"/>
      <c r="C1166" s="283"/>
      <c r="D1166" s="283"/>
      <c r="E1166" s="283"/>
      <c r="F1166" s="336"/>
      <c r="G1166" s="337"/>
      <c r="H1166" s="283"/>
      <c r="I1166" s="338"/>
      <c r="J1166" s="339"/>
      <c r="K1166" s="283"/>
      <c r="L1166" s="283"/>
      <c r="M1166" s="333"/>
      <c r="N1166" s="283"/>
      <c r="O1166" s="163"/>
      <c r="P1166" s="163"/>
      <c r="Q1166" s="163"/>
      <c r="R1166" s="163"/>
      <c r="S1166" s="163"/>
      <c r="T1166" s="163"/>
      <c r="U1166" s="163"/>
      <c r="V1166" s="163"/>
      <c r="W1166" s="163"/>
      <c r="X1166" s="163"/>
      <c r="Y1166" s="330"/>
      <c r="Z1166" s="163"/>
      <c r="AA1166" s="163"/>
      <c r="AB1166" s="163"/>
      <c r="AC1166" s="163"/>
      <c r="AD1166" s="163"/>
      <c r="AE1166" s="163"/>
      <c r="AF1166" s="163"/>
      <c r="AG1166" s="333"/>
      <c r="AH1166" s="283"/>
      <c r="AI1166" s="315"/>
      <c r="AJ1166" s="282"/>
      <c r="AK1166" s="283"/>
      <c r="AL1166" s="283"/>
      <c r="AM1166" s="283"/>
      <c r="AN1166" s="283"/>
      <c r="AO1166" s="283"/>
      <c r="AP1166" s="283"/>
      <c r="AQ1166" s="283"/>
      <c r="AR1166" s="283"/>
      <c r="AS1166" s="283"/>
      <c r="AT1166" s="283"/>
      <c r="AU1166" s="283"/>
      <c r="AV1166" s="283"/>
      <c r="AW1166" s="283"/>
      <c r="AX1166" s="340"/>
      <c r="AY1166" s="283"/>
      <c r="AZ1166" s="283"/>
      <c r="BA1166" s="283"/>
      <c r="BB1166" s="283"/>
      <c r="BC1166" s="283"/>
      <c r="BD1166" s="283"/>
      <c r="BE1166" s="283"/>
      <c r="BF1166" s="283"/>
      <c r="BG1166" s="283"/>
      <c r="BH1166" s="283"/>
      <c r="BI1166" s="283"/>
      <c r="BJ1166" s="283"/>
      <c r="BK1166" s="281"/>
      <c r="BL1166" s="281"/>
      <c r="BM1166" s="281"/>
      <c r="BN1166" s="283"/>
      <c r="BO1166" s="283"/>
      <c r="BP1166" s="283"/>
      <c r="BQ1166" s="283"/>
      <c r="BR1166" s="283"/>
      <c r="BS1166" s="283"/>
      <c r="BT1166" s="283"/>
      <c r="BU1166" s="281"/>
      <c r="BV1166" s="282"/>
      <c r="BW1166" s="282"/>
      <c r="BX1166" s="283"/>
      <c r="BY1166" s="282"/>
      <c r="BZ1166" s="282"/>
      <c r="CA1166" s="282"/>
      <c r="CB1166" s="282"/>
      <c r="CC1166" s="282"/>
    </row>
    <row r="1167">
      <c r="A1167" s="283"/>
      <c r="B1167" s="335"/>
      <c r="C1167" s="283"/>
      <c r="D1167" s="283"/>
      <c r="E1167" s="283"/>
      <c r="F1167" s="336"/>
      <c r="G1167" s="337"/>
      <c r="H1167" s="283"/>
      <c r="I1167" s="338"/>
      <c r="J1167" s="339"/>
      <c r="K1167" s="283"/>
      <c r="L1167" s="283"/>
      <c r="M1167" s="333"/>
      <c r="N1167" s="283"/>
      <c r="O1167" s="163"/>
      <c r="P1167" s="163"/>
      <c r="Q1167" s="163"/>
      <c r="R1167" s="163"/>
      <c r="S1167" s="163"/>
      <c r="T1167" s="163"/>
      <c r="U1167" s="163"/>
      <c r="V1167" s="163"/>
      <c r="W1167" s="163"/>
      <c r="X1167" s="163"/>
      <c r="Y1167" s="330"/>
      <c r="Z1167" s="163"/>
      <c r="AA1167" s="163"/>
      <c r="AB1167" s="163"/>
      <c r="AC1167" s="163"/>
      <c r="AD1167" s="163"/>
      <c r="AE1167" s="163"/>
      <c r="AF1167" s="163"/>
      <c r="AG1167" s="333"/>
      <c r="AH1167" s="283"/>
      <c r="AI1167" s="315"/>
      <c r="AJ1167" s="282"/>
      <c r="AK1167" s="283"/>
      <c r="AL1167" s="283"/>
      <c r="AM1167" s="283"/>
      <c r="AN1167" s="283"/>
      <c r="AO1167" s="283"/>
      <c r="AP1167" s="283"/>
      <c r="AQ1167" s="283"/>
      <c r="AR1167" s="283"/>
      <c r="AS1167" s="283"/>
      <c r="AT1167" s="283"/>
      <c r="AU1167" s="283"/>
      <c r="AV1167" s="283"/>
      <c r="AW1167" s="283"/>
      <c r="AX1167" s="340"/>
      <c r="AY1167" s="283"/>
      <c r="AZ1167" s="283"/>
      <c r="BA1167" s="283"/>
      <c r="BB1167" s="283"/>
      <c r="BC1167" s="283"/>
      <c r="BD1167" s="283"/>
      <c r="BE1167" s="283"/>
      <c r="BF1167" s="283"/>
      <c r="BG1167" s="283"/>
      <c r="BH1167" s="283"/>
      <c r="BI1167" s="283"/>
      <c r="BJ1167" s="283"/>
      <c r="BK1167" s="281"/>
      <c r="BL1167" s="281"/>
      <c r="BM1167" s="281"/>
      <c r="BN1167" s="283"/>
      <c r="BO1167" s="283"/>
      <c r="BP1167" s="283"/>
      <c r="BQ1167" s="283"/>
      <c r="BR1167" s="283"/>
      <c r="BS1167" s="283"/>
      <c r="BT1167" s="283"/>
      <c r="BU1167" s="281"/>
      <c r="BV1167" s="282"/>
      <c r="BW1167" s="282"/>
      <c r="BX1167" s="283"/>
      <c r="BY1167" s="282"/>
      <c r="BZ1167" s="282"/>
      <c r="CA1167" s="282"/>
      <c r="CB1167" s="282"/>
      <c r="CC1167" s="282"/>
    </row>
    <row r="1168">
      <c r="A1168" s="283"/>
      <c r="B1168" s="335"/>
      <c r="C1168" s="283"/>
      <c r="D1168" s="283"/>
      <c r="E1168" s="283"/>
      <c r="F1168" s="336"/>
      <c r="G1168" s="337"/>
      <c r="H1168" s="283"/>
      <c r="I1168" s="338"/>
      <c r="J1168" s="339"/>
      <c r="K1168" s="283"/>
      <c r="L1168" s="283"/>
      <c r="M1168" s="341"/>
      <c r="N1168" s="283"/>
      <c r="O1168" s="163"/>
      <c r="P1168" s="163"/>
      <c r="Q1168" s="163"/>
      <c r="R1168" s="163"/>
      <c r="S1168" s="163"/>
      <c r="T1168" s="163"/>
      <c r="U1168" s="163"/>
      <c r="V1168" s="163"/>
      <c r="W1168" s="163"/>
      <c r="X1168" s="163"/>
      <c r="Y1168" s="330"/>
      <c r="Z1168" s="163"/>
      <c r="AA1168" s="163"/>
      <c r="AB1168" s="163"/>
      <c r="AC1168" s="163"/>
      <c r="AD1168" s="163"/>
      <c r="AE1168" s="163"/>
      <c r="AF1168" s="163"/>
      <c r="AG1168" s="341"/>
      <c r="AH1168" s="283"/>
      <c r="AI1168" s="315"/>
      <c r="AJ1168" s="282"/>
      <c r="AK1168" s="283"/>
      <c r="AL1168" s="283"/>
      <c r="AM1168" s="283"/>
      <c r="AN1168" s="283"/>
      <c r="AO1168" s="283"/>
      <c r="AP1168" s="283"/>
      <c r="AQ1168" s="283"/>
      <c r="AR1168" s="283"/>
      <c r="AS1168" s="331"/>
      <c r="AT1168" s="283"/>
      <c r="AU1168" s="283"/>
      <c r="AV1168" s="283"/>
      <c r="AW1168" s="283"/>
      <c r="AX1168" s="340"/>
      <c r="AY1168" s="283"/>
      <c r="AZ1168" s="283"/>
      <c r="BA1168" s="283"/>
      <c r="BB1168" s="283"/>
      <c r="BC1168" s="283"/>
      <c r="BD1168" s="283"/>
      <c r="BE1168" s="283"/>
      <c r="BF1168" s="283"/>
      <c r="BG1168" s="283"/>
      <c r="BH1168" s="283"/>
      <c r="BI1168" s="283"/>
      <c r="BJ1168" s="283"/>
      <c r="BK1168" s="281"/>
      <c r="BL1168" s="281"/>
      <c r="BM1168" s="281"/>
      <c r="BN1168" s="283"/>
      <c r="BO1168" s="283"/>
      <c r="BP1168" s="283"/>
      <c r="BQ1168" s="283"/>
      <c r="BR1168" s="283"/>
      <c r="BS1168" s="283"/>
      <c r="BT1168" s="283"/>
      <c r="BU1168" s="281"/>
      <c r="BV1168" s="282"/>
      <c r="BW1168" s="282"/>
      <c r="BX1168" s="283"/>
      <c r="BY1168" s="282"/>
      <c r="BZ1168" s="282"/>
      <c r="CA1168" s="282"/>
      <c r="CB1168" s="282"/>
      <c r="CC1168" s="282"/>
    </row>
  </sheetData>
  <conditionalFormatting sqref="BI1:BJ1168 BU637:BV648 BU688">
    <cfRule type="cellIs" dxfId="0" priority="1" operator="lessThan">
      <formula>0.2</formula>
    </cfRule>
  </conditionalFormatting>
  <conditionalFormatting sqref="C1:C400 A228:A232 A244:A248 D312 C411:C608 C612:C1168">
    <cfRule type="containsText" dxfId="1" priority="2" operator="containsText" text="стоп">
      <formula>NOT(ISERROR(SEARCH(("стоп"),(C1))))</formula>
    </cfRule>
  </conditionalFormatting>
  <hyperlinks>
    <hyperlink r:id="rId1" ref="S2"/>
    <hyperlink r:id="rId2" ref="T2"/>
    <hyperlink r:id="rId3" ref="AE2"/>
    <hyperlink r:id="rId4" ref="AF2"/>
    <hyperlink r:id="rId5" ref="S3"/>
    <hyperlink r:id="rId6" ref="T3"/>
    <hyperlink r:id="rId7" ref="AE3"/>
    <hyperlink r:id="rId8" ref="AF3"/>
    <hyperlink r:id="rId9" ref="S4"/>
    <hyperlink r:id="rId10" ref="T4"/>
    <hyperlink r:id="rId11" ref="AE4"/>
    <hyperlink r:id="rId12" ref="AF4"/>
    <hyperlink r:id="rId13" ref="S5"/>
    <hyperlink r:id="rId14" ref="T5"/>
    <hyperlink r:id="rId15" ref="AE5"/>
    <hyperlink r:id="rId16" ref="AF5"/>
    <hyperlink r:id="rId17" ref="S6"/>
    <hyperlink r:id="rId18" ref="T6"/>
    <hyperlink r:id="rId19" ref="AE6"/>
    <hyperlink r:id="rId20" ref="AF6"/>
    <hyperlink r:id="rId21" ref="S7"/>
    <hyperlink r:id="rId22" ref="T7"/>
    <hyperlink r:id="rId23" ref="AE7"/>
    <hyperlink r:id="rId24" ref="AF7"/>
    <hyperlink r:id="rId25" ref="S8"/>
    <hyperlink r:id="rId26" ref="T8"/>
    <hyperlink r:id="rId27" ref="AE8"/>
    <hyperlink r:id="rId28" ref="AF8"/>
    <hyperlink r:id="rId29" ref="S9"/>
    <hyperlink r:id="rId30" ref="T9"/>
    <hyperlink r:id="rId31" ref="AE9"/>
    <hyperlink r:id="rId32" ref="AF9"/>
    <hyperlink r:id="rId33" ref="S10"/>
    <hyperlink r:id="rId34" ref="T10"/>
    <hyperlink r:id="rId35" ref="AE10"/>
    <hyperlink r:id="rId36" ref="AF10"/>
    <hyperlink r:id="rId37" ref="S11"/>
    <hyperlink r:id="rId38" ref="T11"/>
    <hyperlink r:id="rId39" ref="AE11"/>
    <hyperlink r:id="rId40" ref="AF11"/>
    <hyperlink r:id="rId41" ref="S12"/>
    <hyperlink r:id="rId42" ref="T12"/>
    <hyperlink r:id="rId43" ref="AE12"/>
    <hyperlink r:id="rId44" ref="AF12"/>
    <hyperlink r:id="rId45" ref="S13"/>
    <hyperlink r:id="rId46" ref="T13"/>
    <hyperlink r:id="rId47" ref="AE13"/>
    <hyperlink r:id="rId48" ref="AF13"/>
    <hyperlink r:id="rId49" ref="S14"/>
    <hyperlink r:id="rId50" ref="T14"/>
    <hyperlink r:id="rId51" ref="AE14"/>
    <hyperlink r:id="rId52" ref="AF14"/>
    <hyperlink r:id="rId53" ref="S15"/>
    <hyperlink r:id="rId54" ref="T15"/>
    <hyperlink r:id="rId55" ref="AE15"/>
    <hyperlink r:id="rId56" ref="AF15"/>
    <hyperlink r:id="rId57" ref="S16"/>
    <hyperlink r:id="rId58" ref="T16"/>
    <hyperlink r:id="rId59" ref="AE16"/>
    <hyperlink r:id="rId60" ref="AF16"/>
    <hyperlink r:id="rId61" ref="S17"/>
    <hyperlink r:id="rId62" ref="T17"/>
    <hyperlink r:id="rId63" ref="AE17"/>
    <hyperlink r:id="rId64" ref="AF17"/>
    <hyperlink r:id="rId65" ref="S18"/>
    <hyperlink r:id="rId66" ref="T18"/>
    <hyperlink r:id="rId67" ref="AE18"/>
    <hyperlink r:id="rId68" ref="AF18"/>
    <hyperlink r:id="rId69" ref="S19"/>
    <hyperlink r:id="rId70" ref="T19"/>
    <hyperlink r:id="rId71" ref="AE19"/>
    <hyperlink r:id="rId72" ref="AF19"/>
    <hyperlink r:id="rId73" ref="S20"/>
    <hyperlink r:id="rId74" ref="T20"/>
    <hyperlink r:id="rId75" ref="AE20"/>
    <hyperlink r:id="rId76" ref="AF20"/>
    <hyperlink r:id="rId77" ref="S21"/>
    <hyperlink r:id="rId78" ref="T21"/>
    <hyperlink r:id="rId79" ref="AE21"/>
    <hyperlink r:id="rId80" ref="AF21"/>
    <hyperlink r:id="rId81" ref="S22"/>
    <hyperlink r:id="rId82" ref="T22"/>
    <hyperlink r:id="rId83" ref="AE22"/>
    <hyperlink r:id="rId84" ref="AF22"/>
    <hyperlink r:id="rId85" ref="S23"/>
    <hyperlink r:id="rId86" ref="T23"/>
    <hyperlink r:id="rId87" ref="AE23"/>
    <hyperlink r:id="rId88" ref="AF23"/>
    <hyperlink r:id="rId89" ref="S24"/>
    <hyperlink r:id="rId90" ref="T24"/>
    <hyperlink r:id="rId91" ref="AE24"/>
    <hyperlink r:id="rId92" ref="AF24"/>
    <hyperlink r:id="rId93" ref="S25"/>
    <hyperlink r:id="rId94" ref="T25"/>
    <hyperlink r:id="rId95" ref="AE25"/>
    <hyperlink r:id="rId96" ref="AF25"/>
    <hyperlink r:id="rId97" ref="S26"/>
    <hyperlink r:id="rId98" ref="T26"/>
    <hyperlink r:id="rId99" ref="AE26"/>
    <hyperlink r:id="rId100" ref="AF26"/>
    <hyperlink r:id="rId101" ref="S27"/>
    <hyperlink r:id="rId102" ref="T27"/>
    <hyperlink r:id="rId103" ref="AE27"/>
    <hyperlink r:id="rId104" ref="AF27"/>
    <hyperlink r:id="rId105" ref="S28"/>
    <hyperlink r:id="rId106" ref="T28"/>
    <hyperlink r:id="rId107" ref="AE28"/>
    <hyperlink r:id="rId108" ref="AF28"/>
    <hyperlink r:id="rId109" ref="S29"/>
    <hyperlink r:id="rId110" ref="T29"/>
    <hyperlink r:id="rId111" ref="AE29"/>
    <hyperlink r:id="rId112" ref="AF29"/>
    <hyperlink r:id="rId113" ref="S30"/>
    <hyperlink r:id="rId114" ref="T30"/>
    <hyperlink r:id="rId115" ref="AE30"/>
    <hyperlink r:id="rId116" ref="AF30"/>
    <hyperlink r:id="rId117" ref="S31"/>
    <hyperlink r:id="rId118" ref="T31"/>
    <hyperlink r:id="rId119" ref="AE31"/>
    <hyperlink r:id="rId120" ref="AF31"/>
    <hyperlink r:id="rId121" ref="S32"/>
    <hyperlink r:id="rId122" ref="T32"/>
    <hyperlink r:id="rId123" ref="AE32"/>
    <hyperlink r:id="rId124" ref="AF32"/>
    <hyperlink r:id="rId125" ref="S33"/>
    <hyperlink r:id="rId126" ref="T33"/>
    <hyperlink r:id="rId127" ref="AE33"/>
    <hyperlink r:id="rId128" ref="AF33"/>
    <hyperlink r:id="rId129" ref="S34"/>
    <hyperlink r:id="rId130" ref="T34"/>
    <hyperlink r:id="rId131" ref="AE34"/>
    <hyperlink r:id="rId132" ref="AF34"/>
    <hyperlink r:id="rId133" ref="S35"/>
    <hyperlink r:id="rId134" ref="T35"/>
    <hyperlink r:id="rId135" ref="AE35"/>
    <hyperlink r:id="rId136" ref="AF35"/>
    <hyperlink r:id="rId137" ref="S36"/>
    <hyperlink r:id="rId138" ref="T36"/>
    <hyperlink r:id="rId139" ref="AE36"/>
    <hyperlink r:id="rId140" ref="AF36"/>
    <hyperlink r:id="rId141" ref="S37"/>
    <hyperlink r:id="rId142" ref="T37"/>
    <hyperlink r:id="rId143" ref="AE37"/>
    <hyperlink r:id="rId144" ref="AF37"/>
    <hyperlink r:id="rId145" ref="S38"/>
    <hyperlink r:id="rId146" ref="T38"/>
    <hyperlink r:id="rId147" ref="AE38"/>
    <hyperlink r:id="rId148" ref="AF38"/>
    <hyperlink r:id="rId149" ref="S39"/>
    <hyperlink r:id="rId150" ref="T39"/>
    <hyperlink r:id="rId151" ref="AE39"/>
    <hyperlink r:id="rId152" ref="AF39"/>
    <hyperlink r:id="rId153" ref="S40"/>
    <hyperlink r:id="rId154" ref="T40"/>
    <hyperlink r:id="rId155" ref="AE40"/>
    <hyperlink r:id="rId156" ref="AF40"/>
    <hyperlink r:id="rId157" ref="S41"/>
    <hyperlink r:id="rId158" ref="T41"/>
    <hyperlink r:id="rId159" ref="AE41"/>
    <hyperlink r:id="rId160" ref="AF41"/>
    <hyperlink r:id="rId161" ref="S42"/>
    <hyperlink r:id="rId162" ref="T42"/>
    <hyperlink r:id="rId163" ref="AE42"/>
    <hyperlink r:id="rId164" ref="AF42"/>
    <hyperlink r:id="rId165" ref="S43"/>
    <hyperlink r:id="rId166" ref="T43"/>
    <hyperlink r:id="rId167" ref="AE43"/>
    <hyperlink r:id="rId168" ref="AF43"/>
    <hyperlink r:id="rId169" ref="S44"/>
    <hyperlink r:id="rId170" ref="T44"/>
    <hyperlink r:id="rId171" ref="AE44"/>
    <hyperlink r:id="rId172" ref="AF44"/>
    <hyperlink r:id="rId173" ref="S45"/>
    <hyperlink r:id="rId174" ref="T45"/>
    <hyperlink r:id="rId175" ref="AE45"/>
    <hyperlink r:id="rId176" ref="AF45"/>
    <hyperlink r:id="rId177" ref="S46"/>
    <hyperlink r:id="rId178" ref="T46"/>
    <hyperlink r:id="rId179" ref="AE46"/>
    <hyperlink r:id="rId180" ref="AF46"/>
    <hyperlink r:id="rId181" ref="S47"/>
    <hyperlink r:id="rId182" ref="T47"/>
    <hyperlink r:id="rId183" ref="AE47"/>
    <hyperlink r:id="rId184" ref="AF47"/>
    <hyperlink r:id="rId185" ref="S48"/>
    <hyperlink r:id="rId186" ref="T48"/>
    <hyperlink r:id="rId187" ref="AE48"/>
    <hyperlink r:id="rId188" ref="AF48"/>
    <hyperlink r:id="rId189" ref="S49"/>
    <hyperlink r:id="rId190" ref="T49"/>
    <hyperlink r:id="rId191" ref="AE49"/>
    <hyperlink r:id="rId192" ref="AF49"/>
    <hyperlink r:id="rId193" ref="S50"/>
    <hyperlink r:id="rId194" ref="T50"/>
    <hyperlink r:id="rId195" ref="AE50"/>
    <hyperlink r:id="rId196" ref="AF50"/>
    <hyperlink r:id="rId197" ref="S51"/>
    <hyperlink r:id="rId198" ref="T51"/>
    <hyperlink r:id="rId199" ref="AE51"/>
    <hyperlink r:id="rId200" ref="AF51"/>
    <hyperlink r:id="rId201" ref="S52"/>
    <hyperlink r:id="rId202" ref="T52"/>
    <hyperlink r:id="rId203" ref="AE52"/>
    <hyperlink r:id="rId204" ref="AF52"/>
    <hyperlink r:id="rId205" ref="S53"/>
    <hyperlink r:id="rId206" ref="T53"/>
    <hyperlink r:id="rId207" ref="AE53"/>
    <hyperlink r:id="rId208" ref="AF53"/>
    <hyperlink r:id="rId209" ref="S54"/>
    <hyperlink r:id="rId210" ref="T54"/>
    <hyperlink r:id="rId211" ref="AE54"/>
    <hyperlink r:id="rId212" ref="AF54"/>
    <hyperlink r:id="rId213" ref="S55"/>
    <hyperlink r:id="rId214" ref="T55"/>
    <hyperlink r:id="rId215" ref="AE55"/>
    <hyperlink r:id="rId216" ref="AF55"/>
    <hyperlink r:id="rId217" ref="S56"/>
    <hyperlink r:id="rId218" ref="T56"/>
    <hyperlink r:id="rId219" ref="AE56"/>
    <hyperlink r:id="rId220" ref="AF56"/>
    <hyperlink r:id="rId221" ref="S57"/>
    <hyperlink r:id="rId222" ref="T57"/>
    <hyperlink r:id="rId223" ref="AE57"/>
    <hyperlink r:id="rId224" ref="AF57"/>
    <hyperlink r:id="rId225" ref="S58"/>
    <hyperlink r:id="rId226" ref="T58"/>
    <hyperlink r:id="rId227" ref="AE58"/>
    <hyperlink r:id="rId228" ref="AF58"/>
    <hyperlink r:id="rId229" ref="S59"/>
    <hyperlink r:id="rId230" ref="T59"/>
    <hyperlink r:id="rId231" ref="AE59"/>
    <hyperlink r:id="rId232" ref="AF59"/>
    <hyperlink r:id="rId233" ref="S60"/>
    <hyperlink r:id="rId234" ref="T60"/>
    <hyperlink r:id="rId235" ref="AE60"/>
    <hyperlink r:id="rId236" ref="AF60"/>
    <hyperlink r:id="rId237" ref="S61"/>
    <hyperlink r:id="rId238" ref="T61"/>
    <hyperlink r:id="rId239" ref="AE61"/>
    <hyperlink r:id="rId240" ref="AF61"/>
    <hyperlink r:id="rId241" ref="S62"/>
    <hyperlink r:id="rId242" ref="T62"/>
    <hyperlink r:id="rId243" ref="AE62"/>
    <hyperlink r:id="rId244" ref="AF62"/>
    <hyperlink r:id="rId245" ref="S63"/>
    <hyperlink r:id="rId246" ref="T63"/>
    <hyperlink r:id="rId247" ref="AE63"/>
    <hyperlink r:id="rId248" ref="AF63"/>
    <hyperlink r:id="rId249" ref="S64"/>
    <hyperlink r:id="rId250" ref="T64"/>
    <hyperlink r:id="rId251" ref="AE64"/>
    <hyperlink r:id="rId252" ref="AF64"/>
    <hyperlink r:id="rId253" ref="S65"/>
    <hyperlink r:id="rId254" ref="T65"/>
    <hyperlink r:id="rId255" ref="AE65"/>
    <hyperlink r:id="rId256" ref="AF65"/>
    <hyperlink r:id="rId257" ref="S66"/>
    <hyperlink r:id="rId258" ref="T66"/>
    <hyperlink r:id="rId259" ref="AE66"/>
    <hyperlink r:id="rId260" ref="AF66"/>
    <hyperlink r:id="rId261" ref="S67"/>
    <hyperlink r:id="rId262" ref="T67"/>
    <hyperlink r:id="rId263" ref="AE67"/>
    <hyperlink r:id="rId264" ref="AF67"/>
    <hyperlink r:id="rId265" ref="S68"/>
    <hyperlink r:id="rId266" ref="T68"/>
    <hyperlink r:id="rId267" ref="AE68"/>
    <hyperlink r:id="rId268" ref="AF68"/>
    <hyperlink r:id="rId269" ref="S69"/>
    <hyperlink r:id="rId270" ref="T69"/>
    <hyperlink r:id="rId271" ref="AE69"/>
    <hyperlink r:id="rId272" ref="AF69"/>
    <hyperlink r:id="rId273" ref="S70"/>
    <hyperlink r:id="rId274" ref="T70"/>
    <hyperlink r:id="rId275" ref="AE70"/>
    <hyperlink r:id="rId276" ref="AF70"/>
    <hyperlink r:id="rId277" ref="S71"/>
    <hyperlink r:id="rId278" ref="T71"/>
    <hyperlink r:id="rId279" ref="AE71"/>
    <hyperlink r:id="rId280" ref="AF71"/>
    <hyperlink r:id="rId281" ref="S72"/>
    <hyperlink r:id="rId282" ref="T72"/>
    <hyperlink r:id="rId283" ref="AE72"/>
    <hyperlink r:id="rId284" ref="AF72"/>
    <hyperlink r:id="rId285" ref="S73"/>
    <hyperlink r:id="rId286" ref="T73"/>
    <hyperlink r:id="rId287" ref="AE73"/>
    <hyperlink r:id="rId288" ref="AF73"/>
    <hyperlink r:id="rId289" ref="S74"/>
    <hyperlink r:id="rId290" ref="T74"/>
    <hyperlink r:id="rId291" ref="AE74"/>
    <hyperlink r:id="rId292" ref="AF74"/>
    <hyperlink r:id="rId293" ref="S75"/>
    <hyperlink r:id="rId294" ref="T75"/>
    <hyperlink r:id="rId295" ref="AE75"/>
    <hyperlink r:id="rId296" ref="AF75"/>
    <hyperlink r:id="rId297" ref="S76"/>
    <hyperlink r:id="rId298" ref="T76"/>
    <hyperlink r:id="rId299" ref="AE76"/>
    <hyperlink r:id="rId300" ref="AF76"/>
    <hyperlink r:id="rId301" ref="S77"/>
    <hyperlink r:id="rId302" ref="T77"/>
    <hyperlink r:id="rId303" ref="AE77"/>
    <hyperlink r:id="rId304" ref="AF77"/>
    <hyperlink r:id="rId305" ref="S78"/>
    <hyperlink r:id="rId306" ref="T78"/>
    <hyperlink r:id="rId307" ref="AE78"/>
    <hyperlink r:id="rId308" ref="AF78"/>
    <hyperlink r:id="rId309" ref="S79"/>
    <hyperlink r:id="rId310" ref="T79"/>
    <hyperlink r:id="rId311" ref="AE79"/>
    <hyperlink r:id="rId312" ref="AF79"/>
    <hyperlink r:id="rId313" ref="S80"/>
    <hyperlink r:id="rId314" ref="T80"/>
    <hyperlink r:id="rId315" ref="AE80"/>
    <hyperlink r:id="rId316" ref="AF80"/>
    <hyperlink r:id="rId317" ref="S81"/>
    <hyperlink r:id="rId318" ref="T81"/>
    <hyperlink r:id="rId319" ref="AE81"/>
    <hyperlink r:id="rId320" ref="AF81"/>
    <hyperlink r:id="rId321" ref="S82"/>
    <hyperlink r:id="rId322" ref="T82"/>
    <hyperlink r:id="rId323" ref="AE82"/>
    <hyperlink r:id="rId324" ref="AF82"/>
    <hyperlink r:id="rId325" ref="S83"/>
    <hyperlink r:id="rId326" ref="T83"/>
    <hyperlink r:id="rId327" ref="AE83"/>
    <hyperlink r:id="rId328" ref="AF83"/>
    <hyperlink r:id="rId329" ref="S84"/>
    <hyperlink r:id="rId330" ref="T84"/>
    <hyperlink r:id="rId331" ref="AE84"/>
    <hyperlink r:id="rId332" ref="AF84"/>
    <hyperlink r:id="rId333" ref="S85"/>
    <hyperlink r:id="rId334" ref="T85"/>
    <hyperlink r:id="rId335" ref="AE85"/>
    <hyperlink r:id="rId336" ref="AF85"/>
    <hyperlink r:id="rId337" ref="S86"/>
    <hyperlink r:id="rId338" ref="T86"/>
    <hyperlink r:id="rId339" ref="AE86"/>
    <hyperlink r:id="rId340" ref="AF86"/>
    <hyperlink r:id="rId341" ref="S87"/>
    <hyperlink r:id="rId342" ref="T87"/>
    <hyperlink r:id="rId343" ref="AE87"/>
    <hyperlink r:id="rId344" ref="AF87"/>
    <hyperlink r:id="rId345" ref="S88"/>
    <hyperlink r:id="rId346" ref="T88"/>
    <hyperlink r:id="rId347" ref="AE88"/>
    <hyperlink r:id="rId348" ref="AF88"/>
    <hyperlink r:id="rId349" ref="S89"/>
    <hyperlink r:id="rId350" ref="T89"/>
    <hyperlink r:id="rId351" ref="AE89"/>
    <hyperlink r:id="rId352" ref="AF89"/>
    <hyperlink r:id="rId353" ref="S90"/>
    <hyperlink r:id="rId354" ref="T90"/>
    <hyperlink r:id="rId355" ref="AE90"/>
    <hyperlink r:id="rId356" ref="AF90"/>
    <hyperlink r:id="rId357" ref="S91"/>
    <hyperlink r:id="rId358" ref="T91"/>
    <hyperlink r:id="rId359" ref="AE91"/>
    <hyperlink r:id="rId360" ref="AF91"/>
    <hyperlink r:id="rId361" ref="S92"/>
    <hyperlink r:id="rId362" ref="T92"/>
    <hyperlink r:id="rId363" ref="AE92"/>
    <hyperlink r:id="rId364" ref="AF92"/>
    <hyperlink r:id="rId365" ref="S93"/>
    <hyperlink r:id="rId366" ref="T93"/>
    <hyperlink r:id="rId367" ref="AE93"/>
    <hyperlink r:id="rId368" ref="AF93"/>
    <hyperlink r:id="rId369" ref="S94"/>
    <hyperlink r:id="rId370" ref="T94"/>
    <hyperlink r:id="rId371" ref="AE94"/>
    <hyperlink r:id="rId372" ref="AF94"/>
    <hyperlink r:id="rId373" ref="S95"/>
    <hyperlink r:id="rId374" ref="T95"/>
    <hyperlink r:id="rId375" ref="AE95"/>
    <hyperlink r:id="rId376" ref="AF95"/>
    <hyperlink r:id="rId377" ref="S96"/>
    <hyperlink r:id="rId378" ref="T96"/>
    <hyperlink r:id="rId379" ref="AE96"/>
    <hyperlink r:id="rId380" ref="AF96"/>
    <hyperlink r:id="rId381" ref="S97"/>
    <hyperlink r:id="rId382" ref="T97"/>
    <hyperlink r:id="rId383" ref="AE97"/>
    <hyperlink r:id="rId384" ref="AF97"/>
    <hyperlink r:id="rId385" ref="BW97"/>
    <hyperlink r:id="rId386" ref="S98"/>
    <hyperlink r:id="rId387" ref="T98"/>
    <hyperlink r:id="rId388" ref="AE98"/>
    <hyperlink r:id="rId389" ref="AF98"/>
    <hyperlink r:id="rId390" ref="S99"/>
    <hyperlink r:id="rId391" ref="T99"/>
    <hyperlink r:id="rId392" ref="AE99"/>
    <hyperlink r:id="rId393" ref="AF99"/>
    <hyperlink r:id="rId394" ref="S100"/>
    <hyperlink r:id="rId395" ref="T100"/>
    <hyperlink r:id="rId396" ref="AE100"/>
    <hyperlink r:id="rId397" ref="AF100"/>
    <hyperlink r:id="rId398" ref="S101"/>
    <hyperlink r:id="rId399" ref="T101"/>
    <hyperlink r:id="rId400" ref="AE101"/>
    <hyperlink r:id="rId401" ref="AF101"/>
    <hyperlink r:id="rId402" ref="S102"/>
    <hyperlink r:id="rId403" ref="T102"/>
    <hyperlink r:id="rId404" ref="AE102"/>
    <hyperlink r:id="rId405" ref="AF102"/>
    <hyperlink r:id="rId406" ref="S103"/>
    <hyperlink r:id="rId407" ref="T103"/>
    <hyperlink r:id="rId408" ref="AE103"/>
    <hyperlink r:id="rId409" ref="AF103"/>
    <hyperlink r:id="rId410" ref="S104"/>
    <hyperlink r:id="rId411" ref="T104"/>
    <hyperlink r:id="rId412" ref="AE104"/>
    <hyperlink r:id="rId413" ref="AF104"/>
    <hyperlink r:id="rId414" ref="S105"/>
    <hyperlink r:id="rId415" ref="T105"/>
    <hyperlink r:id="rId416" ref="AE105"/>
    <hyperlink r:id="rId417" ref="AF105"/>
    <hyperlink r:id="rId418" ref="S106"/>
    <hyperlink r:id="rId419" ref="T106"/>
    <hyperlink r:id="rId420" ref="AE106"/>
    <hyperlink r:id="rId421" ref="AF106"/>
    <hyperlink r:id="rId422" ref="S107"/>
    <hyperlink r:id="rId423" ref="T107"/>
    <hyperlink r:id="rId424" ref="AE107"/>
    <hyperlink r:id="rId425" ref="AF107"/>
    <hyperlink r:id="rId426" ref="S108"/>
    <hyperlink r:id="rId427" ref="T108"/>
    <hyperlink r:id="rId428" ref="AE108"/>
    <hyperlink r:id="rId429" ref="AF108"/>
    <hyperlink r:id="rId430" ref="S109"/>
    <hyperlink r:id="rId431" ref="T109"/>
    <hyperlink r:id="rId432" ref="AE109"/>
    <hyperlink r:id="rId433" ref="AF109"/>
    <hyperlink r:id="rId434" ref="S110"/>
    <hyperlink r:id="rId435" ref="T110"/>
    <hyperlink r:id="rId436" ref="AE110"/>
    <hyperlink r:id="rId437" ref="AF110"/>
    <hyperlink r:id="rId438" ref="S111"/>
    <hyperlink r:id="rId439" ref="T111"/>
    <hyperlink r:id="rId440" ref="AE111"/>
    <hyperlink r:id="rId441" ref="AF111"/>
    <hyperlink r:id="rId442" ref="S112"/>
    <hyperlink r:id="rId443" ref="T112"/>
    <hyperlink r:id="rId444" ref="AE112"/>
    <hyperlink r:id="rId445" ref="AF112"/>
    <hyperlink r:id="rId446" ref="S113"/>
    <hyperlink r:id="rId447" ref="T113"/>
    <hyperlink r:id="rId448" ref="AE113"/>
    <hyperlink r:id="rId449" ref="AF113"/>
    <hyperlink r:id="rId450" ref="S114"/>
    <hyperlink r:id="rId451" ref="T114"/>
    <hyperlink r:id="rId452" ref="AE114"/>
    <hyperlink r:id="rId453" ref="AF114"/>
    <hyperlink r:id="rId454" ref="S115"/>
    <hyperlink r:id="rId455" ref="T115"/>
    <hyperlink r:id="rId456" ref="AE115"/>
    <hyperlink r:id="rId457" ref="AF115"/>
    <hyperlink r:id="rId458" ref="S116"/>
    <hyperlink r:id="rId459" ref="T116"/>
    <hyperlink r:id="rId460" ref="AE116"/>
    <hyperlink r:id="rId461" ref="AF116"/>
    <hyperlink r:id="rId462" ref="S117"/>
    <hyperlink r:id="rId463" ref="T117"/>
    <hyperlink r:id="rId464" ref="AE117"/>
    <hyperlink r:id="rId465" ref="AF117"/>
    <hyperlink r:id="rId466" ref="S118"/>
    <hyperlink r:id="rId467" ref="T118"/>
    <hyperlink r:id="rId468" ref="AE118"/>
    <hyperlink r:id="rId469" ref="AF118"/>
    <hyperlink r:id="rId470" ref="S119"/>
    <hyperlink r:id="rId471" ref="T119"/>
    <hyperlink r:id="rId472" ref="AE119"/>
    <hyperlink r:id="rId473" ref="AF119"/>
    <hyperlink r:id="rId474" ref="S120"/>
    <hyperlink r:id="rId475" ref="T120"/>
    <hyperlink r:id="rId476" ref="AE120"/>
    <hyperlink r:id="rId477" ref="AF120"/>
    <hyperlink r:id="rId478" ref="S121"/>
    <hyperlink r:id="rId479" ref="T121"/>
    <hyperlink r:id="rId480" ref="AE121"/>
    <hyperlink r:id="rId481" ref="AF121"/>
    <hyperlink r:id="rId482" ref="S122"/>
    <hyperlink r:id="rId483" ref="T122"/>
    <hyperlink r:id="rId484" ref="AE122"/>
    <hyperlink r:id="rId485" ref="AF122"/>
    <hyperlink r:id="rId486" ref="S123"/>
    <hyperlink r:id="rId487" ref="T123"/>
    <hyperlink r:id="rId488" ref="AE123"/>
    <hyperlink r:id="rId489" ref="AF123"/>
    <hyperlink r:id="rId490" ref="S124"/>
    <hyperlink r:id="rId491" ref="T124"/>
    <hyperlink r:id="rId492" ref="AE124"/>
    <hyperlink r:id="rId493" ref="AF124"/>
    <hyperlink r:id="rId494" ref="S125"/>
    <hyperlink r:id="rId495" ref="T125"/>
    <hyperlink r:id="rId496" ref="AE125"/>
    <hyperlink r:id="rId497" ref="AF125"/>
    <hyperlink r:id="rId498" ref="S126"/>
    <hyperlink r:id="rId499" ref="T126"/>
    <hyperlink r:id="rId500" ref="AE126"/>
    <hyperlink r:id="rId501" ref="AF126"/>
    <hyperlink r:id="rId502" ref="S127"/>
    <hyperlink r:id="rId503" ref="T127"/>
    <hyperlink r:id="rId504" ref="AE127"/>
    <hyperlink r:id="rId505" ref="AF127"/>
    <hyperlink r:id="rId506" ref="S128"/>
    <hyperlink r:id="rId507" ref="T128"/>
    <hyperlink r:id="rId508" ref="AE128"/>
    <hyperlink r:id="rId509" ref="AF128"/>
    <hyperlink r:id="rId510" ref="S129"/>
    <hyperlink r:id="rId511" ref="T129"/>
    <hyperlink r:id="rId512" ref="AE129"/>
    <hyperlink r:id="rId513" ref="S130"/>
    <hyperlink r:id="rId514" ref="T130"/>
    <hyperlink r:id="rId515" ref="AE130"/>
    <hyperlink r:id="rId516" ref="S131"/>
    <hyperlink r:id="rId517" ref="T131"/>
    <hyperlink r:id="rId518" ref="AE131"/>
    <hyperlink r:id="rId519" ref="S132"/>
    <hyperlink r:id="rId520" ref="T132"/>
    <hyperlink r:id="rId521" ref="AE132"/>
    <hyperlink r:id="rId522" ref="S133"/>
    <hyperlink r:id="rId523" ref="T133"/>
    <hyperlink r:id="rId524" ref="AE133"/>
    <hyperlink r:id="rId525" ref="S134"/>
    <hyperlink r:id="rId526" ref="T134"/>
    <hyperlink r:id="rId527" ref="AE134"/>
    <hyperlink r:id="rId528" ref="S135"/>
    <hyperlink r:id="rId529" ref="T135"/>
    <hyperlink r:id="rId530" ref="AE135"/>
    <hyperlink r:id="rId531" ref="S136"/>
    <hyperlink r:id="rId532" ref="T136"/>
    <hyperlink r:id="rId533" ref="AE136"/>
    <hyperlink r:id="rId534" ref="S137"/>
    <hyperlink r:id="rId535" ref="T137"/>
    <hyperlink r:id="rId536" ref="AE137"/>
    <hyperlink r:id="rId537" ref="S138"/>
    <hyperlink r:id="rId538" ref="T138"/>
    <hyperlink r:id="rId539" ref="AE138"/>
    <hyperlink r:id="rId540" ref="S139"/>
    <hyperlink r:id="rId541" ref="T139"/>
    <hyperlink r:id="rId542" ref="AE139"/>
    <hyperlink r:id="rId543" ref="S140"/>
    <hyperlink r:id="rId544" ref="T140"/>
    <hyperlink r:id="rId545" ref="AE140"/>
    <hyperlink r:id="rId546" ref="S141"/>
    <hyperlink r:id="rId547" ref="T141"/>
    <hyperlink r:id="rId548" ref="AE141"/>
    <hyperlink r:id="rId549" ref="AF141"/>
    <hyperlink r:id="rId550" ref="S142"/>
    <hyperlink r:id="rId551" ref="T142"/>
    <hyperlink r:id="rId552" ref="AE142"/>
    <hyperlink r:id="rId553" ref="AF142"/>
    <hyperlink r:id="rId554" ref="S143"/>
    <hyperlink r:id="rId555" ref="T143"/>
    <hyperlink r:id="rId556" ref="AE143"/>
    <hyperlink r:id="rId557" ref="AF143"/>
    <hyperlink r:id="rId558" ref="S144"/>
    <hyperlink r:id="rId559" ref="T144"/>
    <hyperlink r:id="rId560" ref="AE144"/>
    <hyperlink r:id="rId561" ref="AF144"/>
    <hyperlink r:id="rId562" ref="S145"/>
    <hyperlink r:id="rId563" ref="T145"/>
    <hyperlink r:id="rId564" ref="AE145"/>
    <hyperlink r:id="rId565" ref="AF145"/>
    <hyperlink r:id="rId566" ref="S146"/>
    <hyperlink r:id="rId567" ref="T146"/>
    <hyperlink r:id="rId568" ref="AE146"/>
    <hyperlink r:id="rId569" ref="AF146"/>
    <hyperlink r:id="rId570" ref="S147"/>
    <hyperlink r:id="rId571" ref="T147"/>
    <hyperlink r:id="rId572" ref="AE147"/>
    <hyperlink r:id="rId573" ref="AF147"/>
    <hyperlink r:id="rId574" ref="S148"/>
    <hyperlink r:id="rId575" ref="T148"/>
    <hyperlink r:id="rId576" ref="AE148"/>
    <hyperlink r:id="rId577" ref="AF148"/>
    <hyperlink r:id="rId578" ref="S149"/>
    <hyperlink r:id="rId579" ref="T149"/>
    <hyperlink r:id="rId580" ref="AE149"/>
    <hyperlink r:id="rId581" ref="AF149"/>
    <hyperlink r:id="rId582" ref="S150"/>
    <hyperlink r:id="rId583" ref="T150"/>
    <hyperlink r:id="rId584" ref="AE150"/>
    <hyperlink r:id="rId585" ref="AF150"/>
    <hyperlink r:id="rId586" ref="S151"/>
    <hyperlink r:id="rId587" ref="T151"/>
    <hyperlink r:id="rId588" ref="AE151"/>
    <hyperlink r:id="rId589" ref="AF151"/>
    <hyperlink r:id="rId590" ref="S152"/>
    <hyperlink r:id="rId591" ref="T152"/>
    <hyperlink r:id="rId592" ref="AE152"/>
    <hyperlink r:id="rId593" ref="S153"/>
    <hyperlink r:id="rId594" ref="T153"/>
    <hyperlink r:id="rId595" ref="AE153"/>
    <hyperlink r:id="rId596" ref="AF153"/>
    <hyperlink r:id="rId597" ref="S154"/>
    <hyperlink r:id="rId598" ref="T154"/>
    <hyperlink r:id="rId599" ref="AE154"/>
    <hyperlink r:id="rId600" ref="AF154"/>
    <hyperlink r:id="rId601" ref="S155"/>
    <hyperlink r:id="rId602" ref="T155"/>
    <hyperlink r:id="rId603" ref="AE155"/>
    <hyperlink r:id="rId604" ref="AF155"/>
    <hyperlink r:id="rId605" ref="S156"/>
    <hyperlink r:id="rId606" ref="T156"/>
    <hyperlink r:id="rId607" ref="AE156"/>
    <hyperlink r:id="rId608" ref="AF156"/>
    <hyperlink r:id="rId609" ref="S157"/>
    <hyperlink r:id="rId610" ref="T157"/>
    <hyperlink r:id="rId611" ref="AE157"/>
    <hyperlink r:id="rId612" ref="AF157"/>
    <hyperlink r:id="rId613" ref="S158"/>
    <hyperlink r:id="rId614" ref="T158"/>
    <hyperlink r:id="rId615" ref="AE158"/>
    <hyperlink r:id="rId616" ref="AF158"/>
    <hyperlink r:id="rId617" ref="S159"/>
    <hyperlink r:id="rId618" ref="T159"/>
    <hyperlink r:id="rId619" ref="AE159"/>
    <hyperlink r:id="rId620" ref="AF159"/>
    <hyperlink r:id="rId621" ref="S160"/>
    <hyperlink r:id="rId622" ref="T160"/>
    <hyperlink r:id="rId623" ref="AE160"/>
    <hyperlink r:id="rId624" ref="AF160"/>
    <hyperlink r:id="rId625" ref="S161"/>
    <hyperlink r:id="rId626" ref="T161"/>
    <hyperlink r:id="rId627" ref="AE161"/>
    <hyperlink r:id="rId628" ref="AF161"/>
    <hyperlink r:id="rId629" ref="S162"/>
    <hyperlink r:id="rId630" ref="T162"/>
    <hyperlink r:id="rId631" ref="AE162"/>
    <hyperlink r:id="rId632" ref="AF162"/>
    <hyperlink r:id="rId633" ref="S163"/>
    <hyperlink r:id="rId634" ref="T163"/>
    <hyperlink r:id="rId635" ref="AE163"/>
    <hyperlink r:id="rId636" ref="AF163"/>
    <hyperlink r:id="rId637" ref="S164"/>
    <hyperlink r:id="rId638" ref="T164"/>
    <hyperlink r:id="rId639" ref="AE164"/>
    <hyperlink r:id="rId640" ref="AF164"/>
    <hyperlink r:id="rId641" ref="S165"/>
    <hyperlink r:id="rId642" ref="T165"/>
    <hyperlink r:id="rId643" ref="AE165"/>
    <hyperlink r:id="rId644" ref="AF165"/>
    <hyperlink r:id="rId645" ref="S166"/>
    <hyperlink r:id="rId646" ref="T166"/>
    <hyperlink r:id="rId647" ref="AE166"/>
    <hyperlink r:id="rId648" ref="AF166"/>
    <hyperlink r:id="rId649" ref="S167"/>
    <hyperlink r:id="rId650" ref="T167"/>
    <hyperlink r:id="rId651" ref="AE167"/>
    <hyperlink r:id="rId652" ref="AF167"/>
    <hyperlink r:id="rId653" ref="S168"/>
    <hyperlink r:id="rId654" ref="T168"/>
    <hyperlink r:id="rId655" ref="AE168"/>
    <hyperlink r:id="rId656" ref="AF168"/>
    <hyperlink r:id="rId657" ref="S169"/>
    <hyperlink r:id="rId658" ref="T169"/>
    <hyperlink r:id="rId659" ref="AE169"/>
    <hyperlink r:id="rId660" ref="AF169"/>
    <hyperlink r:id="rId661" ref="S170"/>
    <hyperlink r:id="rId662" ref="T170"/>
    <hyperlink r:id="rId663" ref="AE170"/>
    <hyperlink r:id="rId664" ref="AF170"/>
    <hyperlink r:id="rId665" ref="S171"/>
    <hyperlink r:id="rId666" ref="T171"/>
    <hyperlink r:id="rId667" ref="AE171"/>
    <hyperlink r:id="rId668" ref="AF171"/>
    <hyperlink r:id="rId669" ref="S172"/>
    <hyperlink r:id="rId670" ref="T172"/>
    <hyperlink r:id="rId671" ref="AE172"/>
    <hyperlink r:id="rId672" ref="AF172"/>
    <hyperlink r:id="rId673" ref="S173"/>
    <hyperlink r:id="rId674" ref="T173"/>
    <hyperlink r:id="rId675" ref="AE173"/>
    <hyperlink r:id="rId676" ref="AF173"/>
    <hyperlink r:id="rId677" ref="S174"/>
    <hyperlink r:id="rId678" ref="T174"/>
    <hyperlink r:id="rId679" ref="AE174"/>
    <hyperlink r:id="rId680" ref="AF174"/>
    <hyperlink r:id="rId681" ref="S175"/>
    <hyperlink r:id="rId682" ref="T175"/>
    <hyperlink r:id="rId683" ref="AE175"/>
    <hyperlink r:id="rId684" ref="AF175"/>
    <hyperlink r:id="rId685" ref="S176"/>
    <hyperlink r:id="rId686" ref="T176"/>
    <hyperlink r:id="rId687" ref="AE176"/>
    <hyperlink r:id="rId688" ref="AF176"/>
    <hyperlink r:id="rId689" ref="S177"/>
    <hyperlink r:id="rId690" ref="T177"/>
    <hyperlink r:id="rId691" ref="AE177"/>
    <hyperlink r:id="rId692" ref="AF177"/>
    <hyperlink r:id="rId693" ref="S178"/>
    <hyperlink r:id="rId694" ref="T178"/>
    <hyperlink r:id="rId695" ref="AE178"/>
    <hyperlink r:id="rId696" ref="AF178"/>
    <hyperlink r:id="rId697" ref="S179"/>
    <hyperlink r:id="rId698" ref="T179"/>
    <hyperlink r:id="rId699" ref="AE179"/>
    <hyperlink r:id="rId700" ref="AF179"/>
    <hyperlink r:id="rId701" ref="S180"/>
    <hyperlink r:id="rId702" ref="T180"/>
    <hyperlink r:id="rId703" ref="AE180"/>
    <hyperlink r:id="rId704" ref="AF180"/>
    <hyperlink r:id="rId705" ref="S181"/>
    <hyperlink r:id="rId706" ref="T181"/>
    <hyperlink r:id="rId707" ref="AE181"/>
    <hyperlink r:id="rId708" ref="AF181"/>
    <hyperlink r:id="rId709" ref="S182"/>
    <hyperlink r:id="rId710" ref="T182"/>
    <hyperlink r:id="rId711" ref="AE182"/>
    <hyperlink r:id="rId712" ref="AF182"/>
    <hyperlink r:id="rId713" ref="S183"/>
    <hyperlink r:id="rId714" ref="T183"/>
    <hyperlink r:id="rId715" ref="AE183"/>
    <hyperlink r:id="rId716" ref="AF183"/>
    <hyperlink r:id="rId717" ref="S184"/>
    <hyperlink r:id="rId718" ref="T184"/>
    <hyperlink r:id="rId719" ref="AE184"/>
    <hyperlink r:id="rId720" ref="AF184"/>
    <hyperlink r:id="rId721" ref="S185"/>
    <hyperlink r:id="rId722" ref="T185"/>
    <hyperlink r:id="rId723" ref="AE185"/>
    <hyperlink r:id="rId724" ref="AF185"/>
    <hyperlink r:id="rId725" ref="S186"/>
    <hyperlink r:id="rId726" ref="T186"/>
    <hyperlink r:id="rId727" ref="AE186"/>
    <hyperlink r:id="rId728" ref="AF186"/>
    <hyperlink r:id="rId729" ref="S187"/>
    <hyperlink r:id="rId730" ref="T187"/>
    <hyperlink r:id="rId731" ref="AE187"/>
    <hyperlink r:id="rId732" ref="AF187"/>
    <hyperlink r:id="rId733" ref="S188"/>
    <hyperlink r:id="rId734" ref="T188"/>
    <hyperlink r:id="rId735" ref="AE188"/>
    <hyperlink r:id="rId736" ref="AF188"/>
    <hyperlink r:id="rId737" ref="S189"/>
    <hyperlink r:id="rId738" ref="T189"/>
    <hyperlink r:id="rId739" ref="AE189"/>
    <hyperlink r:id="rId740" ref="AF189"/>
    <hyperlink r:id="rId741" ref="S190"/>
    <hyperlink r:id="rId742" ref="T190"/>
    <hyperlink r:id="rId743" ref="AE190"/>
    <hyperlink r:id="rId744" ref="AF190"/>
    <hyperlink r:id="rId745" ref="S191"/>
    <hyperlink r:id="rId746" ref="T191"/>
    <hyperlink r:id="rId747" ref="AE191"/>
    <hyperlink r:id="rId748" ref="AF191"/>
    <hyperlink r:id="rId749" ref="S192"/>
    <hyperlink r:id="rId750" ref="T192"/>
    <hyperlink r:id="rId751" ref="AE192"/>
    <hyperlink r:id="rId752" ref="AF192"/>
    <hyperlink r:id="rId753" ref="S193"/>
    <hyperlink r:id="rId754" ref="T193"/>
    <hyperlink r:id="rId755" ref="AE193"/>
    <hyperlink r:id="rId756" ref="AF193"/>
    <hyperlink r:id="rId757" ref="S194"/>
    <hyperlink r:id="rId758" ref="T194"/>
    <hyperlink r:id="rId759" ref="AE194"/>
    <hyperlink r:id="rId760" ref="AF194"/>
    <hyperlink r:id="rId761" ref="S195"/>
    <hyperlink r:id="rId762" ref="T195"/>
    <hyperlink r:id="rId763" ref="AE195"/>
    <hyperlink r:id="rId764" ref="AF195"/>
    <hyperlink r:id="rId765" ref="S196"/>
    <hyperlink r:id="rId766" ref="T196"/>
    <hyperlink r:id="rId767" ref="AE196"/>
    <hyperlink r:id="rId768" ref="AF196"/>
    <hyperlink r:id="rId769" ref="S197"/>
    <hyperlink r:id="rId770" ref="T197"/>
    <hyperlink r:id="rId771" ref="AE197"/>
    <hyperlink r:id="rId772" ref="AF197"/>
    <hyperlink r:id="rId773" ref="S198"/>
    <hyperlink r:id="rId774" ref="T198"/>
    <hyperlink r:id="rId775" ref="AE198"/>
    <hyperlink r:id="rId776" ref="AF198"/>
    <hyperlink r:id="rId777" ref="S199"/>
    <hyperlink r:id="rId778" ref="T199"/>
    <hyperlink r:id="rId779" ref="AE199"/>
    <hyperlink r:id="rId780" ref="AF199"/>
    <hyperlink r:id="rId781" ref="S200"/>
    <hyperlink r:id="rId782" ref="T200"/>
    <hyperlink r:id="rId783" ref="AE200"/>
    <hyperlink r:id="rId784" ref="AF200"/>
    <hyperlink r:id="rId785" ref="S201"/>
    <hyperlink r:id="rId786" ref="T201"/>
    <hyperlink r:id="rId787" ref="AC201"/>
    <hyperlink r:id="rId788" ref="AE201"/>
    <hyperlink r:id="rId789" ref="AF201"/>
    <hyperlink r:id="rId790" ref="S202"/>
    <hyperlink r:id="rId791" ref="T202"/>
    <hyperlink r:id="rId792" ref="AE202"/>
    <hyperlink r:id="rId793" ref="AF202"/>
    <hyperlink r:id="rId794" ref="S203"/>
    <hyperlink r:id="rId795" ref="T203"/>
    <hyperlink r:id="rId796" ref="AE203"/>
    <hyperlink r:id="rId797" ref="AF203"/>
    <hyperlink r:id="rId798" ref="S204"/>
    <hyperlink r:id="rId799" ref="T204"/>
    <hyperlink r:id="rId800" ref="AE204"/>
    <hyperlink r:id="rId801" ref="AF204"/>
    <hyperlink r:id="rId802" ref="S205"/>
    <hyperlink r:id="rId803" ref="T205"/>
    <hyperlink r:id="rId804" ref="AE205"/>
    <hyperlink r:id="rId805" ref="AF205"/>
    <hyperlink r:id="rId806" ref="S206"/>
    <hyperlink r:id="rId807" ref="T206"/>
    <hyperlink r:id="rId808" ref="AE206"/>
    <hyperlink r:id="rId809" ref="AF206"/>
    <hyperlink r:id="rId810" ref="S207"/>
    <hyperlink r:id="rId811" ref="T207"/>
    <hyperlink r:id="rId812" ref="AE207"/>
    <hyperlink r:id="rId813" ref="AF207"/>
    <hyperlink r:id="rId814" ref="S208"/>
    <hyperlink r:id="rId815" ref="T208"/>
    <hyperlink r:id="rId816" ref="AE208"/>
    <hyperlink r:id="rId817" ref="AF208"/>
    <hyperlink r:id="rId818" ref="S209"/>
    <hyperlink r:id="rId819" ref="T209"/>
    <hyperlink r:id="rId820" ref="AE209"/>
    <hyperlink r:id="rId821" ref="AF209"/>
    <hyperlink r:id="rId822" ref="S210"/>
    <hyperlink r:id="rId823" ref="T210"/>
    <hyperlink r:id="rId824" ref="AE210"/>
    <hyperlink r:id="rId825" ref="AF210"/>
    <hyperlink r:id="rId826" ref="S211"/>
    <hyperlink r:id="rId827" ref="T211"/>
    <hyperlink r:id="rId828" ref="AE211"/>
    <hyperlink r:id="rId829" ref="AF211"/>
    <hyperlink r:id="rId830" ref="S212"/>
    <hyperlink r:id="rId831" ref="T212"/>
    <hyperlink r:id="rId832" ref="AE212"/>
    <hyperlink r:id="rId833" ref="AF212"/>
    <hyperlink r:id="rId834" ref="S213"/>
    <hyperlink r:id="rId835" ref="T213"/>
    <hyperlink r:id="rId836" ref="AE213"/>
    <hyperlink r:id="rId837" ref="AF213"/>
    <hyperlink r:id="rId838" ref="S214"/>
    <hyperlink r:id="rId839" ref="T214"/>
    <hyperlink r:id="rId840" ref="AE214"/>
    <hyperlink r:id="rId841" ref="AF214"/>
    <hyperlink r:id="rId842" ref="S215"/>
    <hyperlink r:id="rId843" ref="T215"/>
    <hyperlink r:id="rId844" ref="AE215"/>
    <hyperlink r:id="rId845" ref="AF215"/>
    <hyperlink r:id="rId846" ref="S216"/>
    <hyperlink r:id="rId847" ref="T216"/>
    <hyperlink r:id="rId848" ref="AE216"/>
    <hyperlink r:id="rId849" ref="AF216"/>
    <hyperlink r:id="rId850" ref="S217"/>
    <hyperlink r:id="rId851" ref="T217"/>
    <hyperlink r:id="rId852" ref="AE217"/>
    <hyperlink r:id="rId853" ref="S218"/>
    <hyperlink r:id="rId854" ref="T218"/>
    <hyperlink r:id="rId855" ref="AE218"/>
    <hyperlink r:id="rId856" ref="S219"/>
    <hyperlink r:id="rId857" ref="T219"/>
    <hyperlink r:id="rId858" ref="AE219"/>
    <hyperlink r:id="rId859" ref="S220"/>
    <hyperlink r:id="rId860" ref="T220"/>
    <hyperlink r:id="rId861" ref="AE220"/>
    <hyperlink r:id="rId862" ref="S221"/>
    <hyperlink r:id="rId863" ref="T221"/>
    <hyperlink r:id="rId864" ref="AE221"/>
    <hyperlink r:id="rId865" ref="S222"/>
    <hyperlink r:id="rId866" ref="T222"/>
    <hyperlink r:id="rId867" ref="AE222"/>
    <hyperlink r:id="rId868" ref="S223"/>
    <hyperlink r:id="rId869" ref="T223"/>
    <hyperlink r:id="rId870" ref="AE223"/>
    <hyperlink r:id="rId871" ref="S224"/>
    <hyperlink r:id="rId872" ref="T224"/>
    <hyperlink r:id="rId873" ref="AE224"/>
    <hyperlink r:id="rId874" ref="S225"/>
    <hyperlink r:id="rId875" ref="T225"/>
    <hyperlink r:id="rId876" ref="AE225"/>
    <hyperlink r:id="rId877" ref="S226"/>
    <hyperlink r:id="rId878" ref="T226"/>
    <hyperlink r:id="rId879" ref="AE226"/>
    <hyperlink r:id="rId880" ref="S227"/>
    <hyperlink r:id="rId881" ref="T227"/>
    <hyperlink r:id="rId882" ref="AE227"/>
    <hyperlink r:id="rId883" ref="S228"/>
    <hyperlink r:id="rId884" ref="T228"/>
    <hyperlink r:id="rId885" ref="AE228"/>
    <hyperlink r:id="rId886" ref="S229"/>
    <hyperlink r:id="rId887" ref="T229"/>
    <hyperlink r:id="rId888" ref="AE229"/>
    <hyperlink r:id="rId889" ref="S230"/>
    <hyperlink r:id="rId890" ref="T230"/>
    <hyperlink r:id="rId891" ref="AE230"/>
    <hyperlink r:id="rId892" ref="S231"/>
    <hyperlink r:id="rId893" ref="T231"/>
    <hyperlink r:id="rId894" ref="AE231"/>
    <hyperlink r:id="rId895" ref="S232"/>
    <hyperlink r:id="rId896" ref="T232"/>
    <hyperlink r:id="rId897" ref="AE232"/>
    <hyperlink r:id="rId898" ref="S233"/>
    <hyperlink r:id="rId899" ref="T233"/>
    <hyperlink r:id="rId900" ref="AE233"/>
    <hyperlink r:id="rId901" ref="S234"/>
    <hyperlink r:id="rId902" ref="T234"/>
    <hyperlink r:id="rId903" ref="AE234"/>
    <hyperlink r:id="rId904" ref="S235"/>
    <hyperlink r:id="rId905" ref="T235"/>
    <hyperlink r:id="rId906" ref="AE235"/>
    <hyperlink r:id="rId907" ref="S236"/>
    <hyperlink r:id="rId908" ref="T236"/>
    <hyperlink r:id="rId909" ref="AE236"/>
    <hyperlink r:id="rId910" ref="S237"/>
    <hyperlink r:id="rId911" ref="T237"/>
    <hyperlink r:id="rId912" ref="AE237"/>
    <hyperlink r:id="rId913" ref="S238"/>
    <hyperlink r:id="rId914" ref="T238"/>
    <hyperlink r:id="rId915" ref="AE238"/>
    <hyperlink r:id="rId916" ref="S239"/>
    <hyperlink r:id="rId917" ref="T239"/>
    <hyperlink r:id="rId918" ref="AE239"/>
    <hyperlink r:id="rId919" ref="S240"/>
    <hyperlink r:id="rId920" ref="T240"/>
    <hyperlink r:id="rId921" ref="AE240"/>
    <hyperlink r:id="rId922" ref="S241"/>
    <hyperlink r:id="rId923" ref="T241"/>
    <hyperlink r:id="rId924" ref="AE241"/>
    <hyperlink r:id="rId925" ref="S242"/>
    <hyperlink r:id="rId926" ref="T242"/>
    <hyperlink r:id="rId927" ref="AE242"/>
    <hyperlink r:id="rId928" ref="S243"/>
    <hyperlink r:id="rId929" ref="T243"/>
    <hyperlink r:id="rId930" ref="AE243"/>
    <hyperlink r:id="rId931" ref="S244"/>
    <hyperlink r:id="rId932" ref="T244"/>
    <hyperlink r:id="rId933" ref="AE244"/>
    <hyperlink r:id="rId934" ref="S245"/>
    <hyperlink r:id="rId935" ref="T245"/>
    <hyperlink r:id="rId936" ref="AE245"/>
    <hyperlink r:id="rId937" ref="S246"/>
    <hyperlink r:id="rId938" ref="T246"/>
    <hyperlink r:id="rId939" ref="AE246"/>
    <hyperlink r:id="rId940" ref="S247"/>
    <hyperlink r:id="rId941" ref="T247"/>
    <hyperlink r:id="rId942" ref="AE247"/>
    <hyperlink r:id="rId943" ref="S248"/>
    <hyperlink r:id="rId944" ref="T248"/>
    <hyperlink r:id="rId945" ref="AE248"/>
    <hyperlink r:id="rId946" ref="S249"/>
    <hyperlink r:id="rId947" ref="T249"/>
    <hyperlink r:id="rId948" ref="AE249"/>
    <hyperlink r:id="rId949" ref="S250"/>
    <hyperlink r:id="rId950" ref="T250"/>
    <hyperlink r:id="rId951" ref="AE250"/>
    <hyperlink r:id="rId952" ref="S251"/>
    <hyperlink r:id="rId953" ref="T251"/>
    <hyperlink r:id="rId954" ref="AE251"/>
    <hyperlink r:id="rId955" ref="S252"/>
    <hyperlink r:id="rId956" ref="T252"/>
    <hyperlink r:id="rId957" ref="AE252"/>
    <hyperlink r:id="rId958" ref="S253"/>
    <hyperlink r:id="rId959" ref="T253"/>
    <hyperlink r:id="rId960" ref="AE253"/>
    <hyperlink r:id="rId961" ref="S254"/>
    <hyperlink r:id="rId962" ref="T254"/>
    <hyperlink r:id="rId963" ref="AE254"/>
    <hyperlink r:id="rId964" ref="S255"/>
    <hyperlink r:id="rId965" ref="T255"/>
    <hyperlink r:id="rId966" ref="AE255"/>
    <hyperlink r:id="rId967" ref="S256"/>
    <hyperlink r:id="rId968" ref="T256"/>
    <hyperlink r:id="rId969" ref="AE256"/>
    <hyperlink r:id="rId970" ref="S257"/>
    <hyperlink r:id="rId971" ref="T257"/>
    <hyperlink r:id="rId972" ref="AE257"/>
    <hyperlink r:id="rId973" ref="S258"/>
    <hyperlink r:id="rId974" ref="T258"/>
    <hyperlink r:id="rId975" ref="AE258"/>
    <hyperlink r:id="rId976" ref="S259"/>
    <hyperlink r:id="rId977" ref="T259"/>
    <hyperlink r:id="rId978" ref="AE259"/>
    <hyperlink r:id="rId979" ref="S260"/>
    <hyperlink r:id="rId980" ref="T260"/>
    <hyperlink r:id="rId981" ref="AE260"/>
    <hyperlink r:id="rId982" ref="S261"/>
    <hyperlink r:id="rId983" ref="T261"/>
    <hyperlink r:id="rId984" ref="AE261"/>
    <hyperlink r:id="rId985" ref="S262"/>
    <hyperlink r:id="rId986" ref="T262"/>
    <hyperlink r:id="rId987" ref="AE262"/>
    <hyperlink r:id="rId988" ref="S263"/>
    <hyperlink r:id="rId989" ref="T263"/>
    <hyperlink r:id="rId990" ref="AE263"/>
    <hyperlink r:id="rId991" ref="AF263"/>
    <hyperlink r:id="rId992" ref="S264"/>
    <hyperlink r:id="rId993" ref="T264"/>
    <hyperlink r:id="rId994" ref="AE264"/>
    <hyperlink r:id="rId995" ref="AF264"/>
    <hyperlink r:id="rId996" ref="S265"/>
    <hyperlink r:id="rId997" ref="T265"/>
    <hyperlink r:id="rId998" ref="AE265"/>
    <hyperlink r:id="rId999" ref="AF265"/>
    <hyperlink r:id="rId1000" ref="S266"/>
    <hyperlink r:id="rId1001" ref="T266"/>
    <hyperlink r:id="rId1002" ref="AE266"/>
    <hyperlink r:id="rId1003" ref="AF266"/>
    <hyperlink r:id="rId1004" ref="S267"/>
    <hyperlink r:id="rId1005" ref="T267"/>
    <hyperlink r:id="rId1006" ref="AE267"/>
    <hyperlink r:id="rId1007" ref="AF267"/>
    <hyperlink r:id="rId1008" ref="S268"/>
    <hyperlink r:id="rId1009" ref="T268"/>
    <hyperlink r:id="rId1010" ref="AE268"/>
    <hyperlink r:id="rId1011" ref="AF268"/>
    <hyperlink r:id="rId1012" ref="S269"/>
    <hyperlink r:id="rId1013" ref="T269"/>
    <hyperlink r:id="rId1014" ref="AE269"/>
    <hyperlink r:id="rId1015" ref="AF269"/>
    <hyperlink r:id="rId1016" ref="S270"/>
    <hyperlink r:id="rId1017" ref="T270"/>
    <hyperlink r:id="rId1018" ref="AE270"/>
    <hyperlink r:id="rId1019" ref="AF270"/>
    <hyperlink r:id="rId1020" ref="S271"/>
    <hyperlink r:id="rId1021" ref="T271"/>
    <hyperlink r:id="rId1022" ref="AE271"/>
    <hyperlink r:id="rId1023" ref="AF271"/>
    <hyperlink r:id="rId1024" ref="S272"/>
    <hyperlink r:id="rId1025" ref="T272"/>
    <hyperlink r:id="rId1026" ref="AE272"/>
    <hyperlink r:id="rId1027" ref="AF272"/>
    <hyperlink r:id="rId1028" ref="S273"/>
    <hyperlink r:id="rId1029" ref="T273"/>
    <hyperlink r:id="rId1030" ref="AE273"/>
    <hyperlink r:id="rId1031" ref="AF273"/>
    <hyperlink r:id="rId1032" ref="S274"/>
    <hyperlink r:id="rId1033" ref="T274"/>
    <hyperlink r:id="rId1034" ref="AE274"/>
    <hyperlink r:id="rId1035" ref="AF274"/>
    <hyperlink r:id="rId1036" ref="S275"/>
    <hyperlink r:id="rId1037" ref="T275"/>
    <hyperlink r:id="rId1038" ref="AE275"/>
    <hyperlink r:id="rId1039" ref="AF275"/>
    <hyperlink r:id="rId1040" ref="S276"/>
    <hyperlink r:id="rId1041" ref="T276"/>
    <hyperlink r:id="rId1042" ref="AE276"/>
    <hyperlink r:id="rId1043" ref="AF276"/>
    <hyperlink r:id="rId1044" ref="S277"/>
    <hyperlink r:id="rId1045" ref="T277"/>
    <hyperlink r:id="rId1046" ref="AE277"/>
    <hyperlink r:id="rId1047" ref="AF277"/>
    <hyperlink r:id="rId1048" ref="S278"/>
    <hyperlink r:id="rId1049" ref="T278"/>
    <hyperlink r:id="rId1050" ref="AE278"/>
    <hyperlink r:id="rId1051" ref="AF278"/>
    <hyperlink r:id="rId1052" ref="S279"/>
    <hyperlink r:id="rId1053" ref="T279"/>
    <hyperlink r:id="rId1054" ref="AE279"/>
    <hyperlink r:id="rId1055" ref="AF279"/>
    <hyperlink r:id="rId1056" ref="S280"/>
    <hyperlink r:id="rId1057" ref="T280"/>
    <hyperlink r:id="rId1058" ref="AE280"/>
    <hyperlink r:id="rId1059" ref="AF280"/>
    <hyperlink r:id="rId1060" ref="S281"/>
    <hyperlink r:id="rId1061" ref="T281"/>
    <hyperlink r:id="rId1062" ref="AE281"/>
    <hyperlink r:id="rId1063" ref="AF281"/>
    <hyperlink r:id="rId1064" ref="S282"/>
    <hyperlink r:id="rId1065" ref="T282"/>
    <hyperlink r:id="rId1066" ref="AE282"/>
    <hyperlink r:id="rId1067" ref="AF282"/>
    <hyperlink r:id="rId1068" ref="S283"/>
    <hyperlink r:id="rId1069" ref="T283"/>
    <hyperlink r:id="rId1070" ref="AE283"/>
    <hyperlink r:id="rId1071" ref="AF283"/>
    <hyperlink r:id="rId1072" ref="S284"/>
    <hyperlink r:id="rId1073" ref="T284"/>
    <hyperlink r:id="rId1074" ref="AE284"/>
    <hyperlink r:id="rId1075" ref="AF284"/>
    <hyperlink r:id="rId1076" ref="S285"/>
    <hyperlink r:id="rId1077" ref="T285"/>
    <hyperlink r:id="rId1078" ref="AE285"/>
    <hyperlink r:id="rId1079" ref="AF285"/>
    <hyperlink r:id="rId1080" ref="S286"/>
    <hyperlink r:id="rId1081" ref="T286"/>
    <hyperlink r:id="rId1082" ref="AE286"/>
    <hyperlink r:id="rId1083" ref="AF286"/>
    <hyperlink r:id="rId1084" ref="S287"/>
    <hyperlink r:id="rId1085" ref="T287"/>
    <hyperlink r:id="rId1086" ref="AE287"/>
    <hyperlink r:id="rId1087" ref="AF287"/>
    <hyperlink r:id="rId1088" ref="S288"/>
    <hyperlink r:id="rId1089" ref="T288"/>
    <hyperlink r:id="rId1090" ref="AE288"/>
    <hyperlink r:id="rId1091" ref="AF288"/>
    <hyperlink r:id="rId1092" ref="S289"/>
    <hyperlink r:id="rId1093" ref="T289"/>
    <hyperlink r:id="rId1094" ref="AE289"/>
    <hyperlink r:id="rId1095" ref="AF289"/>
    <hyperlink r:id="rId1096" ref="S290"/>
    <hyperlink r:id="rId1097" ref="T290"/>
    <hyperlink r:id="rId1098" ref="AE290"/>
    <hyperlink r:id="rId1099" ref="AF290"/>
    <hyperlink r:id="rId1100" ref="S291"/>
    <hyperlink r:id="rId1101" ref="T291"/>
    <hyperlink r:id="rId1102" ref="AE291"/>
    <hyperlink r:id="rId1103" ref="AF291"/>
    <hyperlink r:id="rId1104" ref="S292"/>
    <hyperlink r:id="rId1105" ref="T292"/>
    <hyperlink r:id="rId1106" ref="AE292"/>
    <hyperlink r:id="rId1107" ref="AF292"/>
    <hyperlink r:id="rId1108" ref="S293"/>
    <hyperlink r:id="rId1109" ref="T293"/>
    <hyperlink r:id="rId1110" ref="AE293"/>
    <hyperlink r:id="rId1111" ref="AF293"/>
    <hyperlink r:id="rId1112" ref="S294"/>
    <hyperlink r:id="rId1113" ref="T294"/>
    <hyperlink r:id="rId1114" ref="AE294"/>
    <hyperlink r:id="rId1115" ref="AF294"/>
    <hyperlink r:id="rId1116" ref="S295"/>
    <hyperlink r:id="rId1117" ref="T295"/>
    <hyperlink r:id="rId1118" ref="AE295"/>
    <hyperlink r:id="rId1119" ref="AF295"/>
    <hyperlink r:id="rId1120" ref="S296"/>
    <hyperlink r:id="rId1121" ref="T296"/>
    <hyperlink r:id="rId1122" ref="AE296"/>
    <hyperlink r:id="rId1123" ref="AF296"/>
    <hyperlink r:id="rId1124" ref="S297"/>
    <hyperlink r:id="rId1125" ref="T297"/>
    <hyperlink r:id="rId1126" ref="AE297"/>
    <hyperlink r:id="rId1127" ref="S298"/>
    <hyperlink r:id="rId1128" ref="T298"/>
    <hyperlink r:id="rId1129" ref="AE298"/>
    <hyperlink r:id="rId1130" ref="S299"/>
    <hyperlink r:id="rId1131" ref="T299"/>
    <hyperlink r:id="rId1132" ref="AE299"/>
    <hyperlink r:id="rId1133" ref="S300"/>
    <hyperlink r:id="rId1134" ref="T300"/>
    <hyperlink r:id="rId1135" ref="AE300"/>
    <hyperlink r:id="rId1136" ref="S301"/>
    <hyperlink r:id="rId1137" ref="T301"/>
    <hyperlink r:id="rId1138" ref="AE301"/>
    <hyperlink r:id="rId1139" ref="S302"/>
    <hyperlink r:id="rId1140" ref="T302"/>
    <hyperlink r:id="rId1141" ref="AE302"/>
    <hyperlink r:id="rId1142" ref="S303"/>
    <hyperlink r:id="rId1143" ref="T303"/>
    <hyperlink r:id="rId1144" ref="AE303"/>
    <hyperlink r:id="rId1145" ref="S304"/>
    <hyperlink r:id="rId1146" ref="T304"/>
    <hyperlink r:id="rId1147" ref="AE304"/>
    <hyperlink r:id="rId1148" ref="S305"/>
    <hyperlink r:id="rId1149" ref="T305"/>
    <hyperlink r:id="rId1150" ref="AE305"/>
    <hyperlink r:id="rId1151" ref="S306"/>
    <hyperlink r:id="rId1152" ref="T306"/>
    <hyperlink r:id="rId1153" ref="AE306"/>
    <hyperlink r:id="rId1154" ref="S307"/>
    <hyperlink r:id="rId1155" ref="T307"/>
    <hyperlink r:id="rId1156" ref="AE307"/>
    <hyperlink r:id="rId1157" ref="AE308"/>
    <hyperlink r:id="rId1158" ref="AE309"/>
    <hyperlink r:id="rId1159" ref="S310"/>
    <hyperlink r:id="rId1160" ref="T310"/>
    <hyperlink r:id="rId1161" ref="AE310"/>
    <hyperlink r:id="rId1162" ref="S311"/>
    <hyperlink r:id="rId1163" ref="T311"/>
    <hyperlink r:id="rId1164" ref="AE311"/>
    <hyperlink r:id="rId1165" ref="S312"/>
    <hyperlink r:id="rId1166" ref="T312"/>
    <hyperlink r:id="rId1167" ref="AE312"/>
    <hyperlink r:id="rId1168" ref="S313"/>
    <hyperlink r:id="rId1169" ref="T313"/>
    <hyperlink r:id="rId1170" ref="AE313"/>
    <hyperlink r:id="rId1171" ref="S314"/>
    <hyperlink r:id="rId1172" ref="T314"/>
    <hyperlink r:id="rId1173" ref="AE314"/>
    <hyperlink r:id="rId1174" ref="S315"/>
    <hyperlink r:id="rId1175" ref="T315"/>
    <hyperlink r:id="rId1176" ref="AE315"/>
    <hyperlink r:id="rId1177" ref="AF315"/>
    <hyperlink r:id="rId1178" ref="S316"/>
    <hyperlink r:id="rId1179" ref="T316"/>
    <hyperlink r:id="rId1180" ref="AE316"/>
    <hyperlink r:id="rId1181" ref="AF316"/>
    <hyperlink r:id="rId1182" ref="S317"/>
    <hyperlink r:id="rId1183" ref="T317"/>
    <hyperlink r:id="rId1184" ref="AE317"/>
    <hyperlink r:id="rId1185" ref="AF317"/>
    <hyperlink r:id="rId1186" ref="S318"/>
    <hyperlink r:id="rId1187" ref="T318"/>
    <hyperlink r:id="rId1188" ref="AE318"/>
    <hyperlink r:id="rId1189" ref="AF318"/>
    <hyperlink r:id="rId1190" ref="S319"/>
    <hyperlink r:id="rId1191" ref="T319"/>
    <hyperlink r:id="rId1192" ref="AE319"/>
    <hyperlink r:id="rId1193" ref="AF319"/>
    <hyperlink r:id="rId1194" ref="S320"/>
    <hyperlink r:id="rId1195" ref="T320"/>
    <hyperlink r:id="rId1196" ref="AE320"/>
    <hyperlink r:id="rId1197" ref="AF320"/>
    <hyperlink r:id="rId1198" ref="S321"/>
    <hyperlink r:id="rId1199" ref="T321"/>
    <hyperlink r:id="rId1200" ref="AE321"/>
    <hyperlink r:id="rId1201" ref="AF321"/>
    <hyperlink r:id="rId1202" ref="S322"/>
    <hyperlink r:id="rId1203" ref="T322"/>
    <hyperlink r:id="rId1204" ref="AE322"/>
    <hyperlink r:id="rId1205" ref="AF322"/>
    <hyperlink r:id="rId1206" ref="S323"/>
    <hyperlink r:id="rId1207" ref="T323"/>
    <hyperlink r:id="rId1208" ref="AE323"/>
    <hyperlink r:id="rId1209" ref="AF323"/>
    <hyperlink r:id="rId1210" ref="S324"/>
    <hyperlink r:id="rId1211" ref="T324"/>
    <hyperlink r:id="rId1212" ref="AE324"/>
    <hyperlink r:id="rId1213" ref="AF324"/>
    <hyperlink r:id="rId1214" ref="S325"/>
    <hyperlink r:id="rId1215" ref="T325"/>
    <hyperlink r:id="rId1216" ref="AE325"/>
    <hyperlink r:id="rId1217" ref="AF325"/>
    <hyperlink r:id="rId1218" ref="S326"/>
    <hyperlink r:id="rId1219" ref="T326"/>
    <hyperlink r:id="rId1220" ref="AE326"/>
    <hyperlink r:id="rId1221" ref="AF326"/>
    <hyperlink r:id="rId1222" ref="S327"/>
    <hyperlink r:id="rId1223" ref="T327"/>
    <hyperlink r:id="rId1224" ref="AE327"/>
    <hyperlink r:id="rId1225" ref="AF327"/>
    <hyperlink r:id="rId1226" ref="S328"/>
    <hyperlink r:id="rId1227" ref="T328"/>
    <hyperlink r:id="rId1228" ref="AE328"/>
    <hyperlink r:id="rId1229" ref="AF328"/>
    <hyperlink r:id="rId1230" ref="S329"/>
    <hyperlink r:id="rId1231" ref="T329"/>
    <hyperlink r:id="rId1232" ref="AE329"/>
    <hyperlink r:id="rId1233" ref="AF329"/>
    <hyperlink r:id="rId1234" ref="S330"/>
    <hyperlink r:id="rId1235" ref="T330"/>
    <hyperlink r:id="rId1236" ref="AE330"/>
    <hyperlink r:id="rId1237" ref="AF330"/>
    <hyperlink r:id="rId1238" ref="S331"/>
    <hyperlink r:id="rId1239" ref="T331"/>
    <hyperlink r:id="rId1240" ref="AE331"/>
    <hyperlink r:id="rId1241" ref="AF331"/>
    <hyperlink r:id="rId1242" ref="S332"/>
    <hyperlink r:id="rId1243" ref="T332"/>
    <hyperlink r:id="rId1244" ref="AE332"/>
    <hyperlink r:id="rId1245" ref="AF332"/>
    <hyperlink r:id="rId1246" ref="S333"/>
    <hyperlink r:id="rId1247" ref="T333"/>
    <hyperlink r:id="rId1248" ref="AE333"/>
    <hyperlink r:id="rId1249" ref="AF333"/>
    <hyperlink r:id="rId1250" ref="S334"/>
    <hyperlink r:id="rId1251" ref="T334"/>
    <hyperlink r:id="rId1252" ref="AE334"/>
    <hyperlink r:id="rId1253" ref="AF334"/>
    <hyperlink r:id="rId1254" ref="S335"/>
    <hyperlink r:id="rId1255" ref="T335"/>
    <hyperlink r:id="rId1256" ref="AE335"/>
    <hyperlink r:id="rId1257" ref="AF335"/>
    <hyperlink r:id="rId1258" ref="S336"/>
    <hyperlink r:id="rId1259" ref="T336"/>
    <hyperlink r:id="rId1260" ref="AE336"/>
    <hyperlink r:id="rId1261" ref="AF336"/>
    <hyperlink r:id="rId1262" ref="S337"/>
    <hyperlink r:id="rId1263" ref="T337"/>
    <hyperlink r:id="rId1264" ref="AE337"/>
    <hyperlink r:id="rId1265" ref="AF337"/>
    <hyperlink r:id="rId1266" ref="S338"/>
    <hyperlink r:id="rId1267" ref="T338"/>
    <hyperlink r:id="rId1268" ref="AE338"/>
    <hyperlink r:id="rId1269" ref="AF338"/>
    <hyperlink r:id="rId1270" ref="S339"/>
    <hyperlink r:id="rId1271" ref="T339"/>
    <hyperlink r:id="rId1272" ref="AE339"/>
    <hyperlink r:id="rId1273" ref="AF339"/>
    <hyperlink r:id="rId1274" ref="S340"/>
    <hyperlink r:id="rId1275" ref="T340"/>
    <hyperlink r:id="rId1276" ref="AE340"/>
    <hyperlink r:id="rId1277" ref="AF340"/>
    <hyperlink r:id="rId1278" ref="S341"/>
    <hyperlink r:id="rId1279" ref="T341"/>
    <hyperlink r:id="rId1280" ref="AE341"/>
    <hyperlink r:id="rId1281" ref="AF341"/>
    <hyperlink r:id="rId1282" ref="S342"/>
    <hyperlink r:id="rId1283" ref="T342"/>
    <hyperlink r:id="rId1284" ref="AE342"/>
    <hyperlink r:id="rId1285" ref="AF342"/>
    <hyperlink r:id="rId1286" ref="S343"/>
    <hyperlink r:id="rId1287" ref="T343"/>
    <hyperlink r:id="rId1288" ref="AE343"/>
    <hyperlink r:id="rId1289" ref="AF343"/>
    <hyperlink r:id="rId1290" ref="S344"/>
    <hyperlink r:id="rId1291" ref="T344"/>
    <hyperlink r:id="rId1292" ref="AE344"/>
    <hyperlink r:id="rId1293" ref="AF344"/>
    <hyperlink r:id="rId1294" ref="S345"/>
    <hyperlink r:id="rId1295" ref="T345"/>
    <hyperlink r:id="rId1296" ref="AE345"/>
    <hyperlink r:id="rId1297" ref="AF345"/>
    <hyperlink r:id="rId1298" ref="S346"/>
    <hyperlink r:id="rId1299" ref="T346"/>
    <hyperlink r:id="rId1300" ref="AE346"/>
    <hyperlink r:id="rId1301" ref="AF346"/>
    <hyperlink r:id="rId1302" ref="S347"/>
    <hyperlink r:id="rId1303" ref="T347"/>
    <hyperlink r:id="rId1304" ref="AE347"/>
    <hyperlink r:id="rId1305" ref="AF347"/>
    <hyperlink r:id="rId1306" ref="S348"/>
    <hyperlink r:id="rId1307" ref="T348"/>
    <hyperlink r:id="rId1308" ref="AE348"/>
    <hyperlink r:id="rId1309" ref="AF348"/>
    <hyperlink r:id="rId1310" ref="S349"/>
    <hyperlink r:id="rId1311" ref="T349"/>
    <hyperlink r:id="rId1312" ref="AE349"/>
    <hyperlink r:id="rId1313" ref="AF349"/>
    <hyperlink r:id="rId1314" ref="S350"/>
    <hyperlink r:id="rId1315" ref="T350"/>
    <hyperlink r:id="rId1316" ref="AE350"/>
    <hyperlink r:id="rId1317" ref="AF350"/>
    <hyperlink r:id="rId1318" ref="S351"/>
    <hyperlink r:id="rId1319" ref="T351"/>
    <hyperlink r:id="rId1320" ref="AE351"/>
    <hyperlink r:id="rId1321" ref="AF351"/>
    <hyperlink r:id="rId1322" ref="S352"/>
    <hyperlink r:id="rId1323" ref="T352"/>
    <hyperlink r:id="rId1324" ref="AE352"/>
    <hyperlink r:id="rId1325" ref="AF352"/>
    <hyperlink r:id="rId1326" ref="S353"/>
    <hyperlink r:id="rId1327" ref="T353"/>
    <hyperlink r:id="rId1328" ref="AE353"/>
    <hyperlink r:id="rId1329" ref="AF353"/>
    <hyperlink r:id="rId1330" ref="S354"/>
    <hyperlink r:id="rId1331" ref="T354"/>
    <hyperlink r:id="rId1332" ref="AE354"/>
    <hyperlink r:id="rId1333" ref="AF354"/>
    <hyperlink r:id="rId1334" ref="S355"/>
    <hyperlink r:id="rId1335" ref="T355"/>
    <hyperlink r:id="rId1336" ref="AE355"/>
    <hyperlink r:id="rId1337" ref="AF355"/>
    <hyperlink r:id="rId1338" ref="S356"/>
    <hyperlink r:id="rId1339" ref="T356"/>
    <hyperlink r:id="rId1340" ref="AE356"/>
    <hyperlink r:id="rId1341" ref="AF356"/>
    <hyperlink r:id="rId1342" ref="S357"/>
    <hyperlink r:id="rId1343" ref="T357"/>
    <hyperlink r:id="rId1344" ref="AE357"/>
    <hyperlink r:id="rId1345" ref="AF357"/>
    <hyperlink r:id="rId1346" ref="S358"/>
    <hyperlink r:id="rId1347" ref="T358"/>
    <hyperlink r:id="rId1348" ref="AE358"/>
    <hyperlink r:id="rId1349" ref="AF358"/>
    <hyperlink r:id="rId1350" ref="S359"/>
    <hyperlink r:id="rId1351" ref="T359"/>
    <hyperlink r:id="rId1352" ref="AE359"/>
    <hyperlink r:id="rId1353" ref="AF359"/>
    <hyperlink r:id="rId1354" ref="S360"/>
    <hyperlink r:id="rId1355" ref="T360"/>
    <hyperlink r:id="rId1356" ref="AE360"/>
    <hyperlink r:id="rId1357" ref="AF360"/>
    <hyperlink r:id="rId1358" ref="S361"/>
    <hyperlink r:id="rId1359" ref="T361"/>
    <hyperlink r:id="rId1360" ref="AE361"/>
    <hyperlink r:id="rId1361" ref="AF361"/>
    <hyperlink r:id="rId1362" ref="S362"/>
    <hyperlink r:id="rId1363" ref="T362"/>
    <hyperlink r:id="rId1364" ref="AE362"/>
    <hyperlink r:id="rId1365" ref="AF362"/>
    <hyperlink r:id="rId1366" ref="S363"/>
    <hyperlink r:id="rId1367" ref="T363"/>
    <hyperlink r:id="rId1368" ref="AE363"/>
    <hyperlink r:id="rId1369" ref="AF363"/>
    <hyperlink r:id="rId1370" ref="S364"/>
    <hyperlink r:id="rId1371" ref="T364"/>
    <hyperlink r:id="rId1372" ref="AE364"/>
    <hyperlink r:id="rId1373" ref="AF364"/>
    <hyperlink r:id="rId1374" ref="S365"/>
    <hyperlink r:id="rId1375" ref="T365"/>
    <hyperlink r:id="rId1376" ref="AE365"/>
    <hyperlink r:id="rId1377" ref="AF365"/>
    <hyperlink r:id="rId1378" ref="S366"/>
    <hyperlink r:id="rId1379" ref="T366"/>
    <hyperlink r:id="rId1380" ref="AE366"/>
    <hyperlink r:id="rId1381" ref="AF366"/>
    <hyperlink r:id="rId1382" ref="S367"/>
    <hyperlink r:id="rId1383" ref="T367"/>
    <hyperlink r:id="rId1384" ref="AE367"/>
    <hyperlink r:id="rId1385" ref="AF367"/>
    <hyperlink r:id="rId1386" ref="S368"/>
    <hyperlink r:id="rId1387" ref="T368"/>
    <hyperlink r:id="rId1388" ref="AE368"/>
    <hyperlink r:id="rId1389" ref="AF368"/>
    <hyperlink r:id="rId1390" ref="S369"/>
    <hyperlink r:id="rId1391" ref="T369"/>
    <hyperlink r:id="rId1392" ref="AE369"/>
    <hyperlink r:id="rId1393" ref="AF369"/>
    <hyperlink r:id="rId1394" ref="S370"/>
    <hyperlink r:id="rId1395" ref="T370"/>
    <hyperlink r:id="rId1396" ref="AE370"/>
    <hyperlink r:id="rId1397" ref="AF370"/>
    <hyperlink r:id="rId1398" ref="S371"/>
    <hyperlink r:id="rId1399" ref="T371"/>
    <hyperlink r:id="rId1400" ref="AE371"/>
    <hyperlink r:id="rId1401" ref="AF371"/>
    <hyperlink r:id="rId1402" ref="S372"/>
    <hyperlink r:id="rId1403" ref="T372"/>
    <hyperlink r:id="rId1404" ref="AE372"/>
    <hyperlink r:id="rId1405" ref="AF372"/>
    <hyperlink r:id="rId1406" ref="S373"/>
    <hyperlink r:id="rId1407" ref="T373"/>
    <hyperlink r:id="rId1408" ref="AE373"/>
    <hyperlink r:id="rId1409" ref="AF373"/>
    <hyperlink r:id="rId1410" ref="S374"/>
    <hyperlink r:id="rId1411" ref="T374"/>
    <hyperlink r:id="rId1412" ref="AE374"/>
    <hyperlink r:id="rId1413" ref="AF374"/>
    <hyperlink r:id="rId1414" ref="S375"/>
    <hyperlink r:id="rId1415" ref="T375"/>
    <hyperlink r:id="rId1416" ref="AE375"/>
    <hyperlink r:id="rId1417" ref="AF375"/>
    <hyperlink r:id="rId1418" ref="S376"/>
    <hyperlink r:id="rId1419" ref="T376"/>
    <hyperlink r:id="rId1420" ref="AE376"/>
    <hyperlink r:id="rId1421" ref="AF376"/>
    <hyperlink r:id="rId1422" ref="S377"/>
    <hyperlink r:id="rId1423" ref="T377"/>
    <hyperlink r:id="rId1424" ref="AE377"/>
    <hyperlink r:id="rId1425" ref="AF377"/>
    <hyperlink r:id="rId1426" ref="S378"/>
    <hyperlink r:id="rId1427" ref="T378"/>
    <hyperlink r:id="rId1428" ref="AE378"/>
    <hyperlink r:id="rId1429" ref="AF378"/>
    <hyperlink r:id="rId1430" ref="S379"/>
    <hyperlink r:id="rId1431" ref="T379"/>
    <hyperlink r:id="rId1432" ref="AE379"/>
    <hyperlink r:id="rId1433" ref="AF379"/>
    <hyperlink r:id="rId1434" ref="S380"/>
    <hyperlink r:id="rId1435" ref="T380"/>
    <hyperlink r:id="rId1436" ref="AE380"/>
    <hyperlink r:id="rId1437" ref="AF380"/>
    <hyperlink r:id="rId1438" ref="S381"/>
    <hyperlink r:id="rId1439" ref="T381"/>
    <hyperlink r:id="rId1440" ref="AE381"/>
    <hyperlink r:id="rId1441" ref="AF381"/>
    <hyperlink r:id="rId1442" ref="S382"/>
    <hyperlink r:id="rId1443" ref="T382"/>
    <hyperlink r:id="rId1444" ref="AE382"/>
    <hyperlink r:id="rId1445" ref="AF382"/>
    <hyperlink r:id="rId1446" ref="S383"/>
    <hyperlink r:id="rId1447" ref="T383"/>
    <hyperlink r:id="rId1448" ref="AE383"/>
    <hyperlink r:id="rId1449" ref="AF383"/>
    <hyperlink r:id="rId1450" ref="S384"/>
    <hyperlink r:id="rId1451" ref="T384"/>
    <hyperlink r:id="rId1452" ref="AE384"/>
    <hyperlink r:id="rId1453" ref="AF384"/>
    <hyperlink r:id="rId1454" ref="S385"/>
    <hyperlink r:id="rId1455" ref="T385"/>
    <hyperlink r:id="rId1456" ref="AE385"/>
    <hyperlink r:id="rId1457" ref="AF385"/>
    <hyperlink r:id="rId1458" ref="S386"/>
    <hyperlink r:id="rId1459" ref="T386"/>
    <hyperlink r:id="rId1460" ref="AE386"/>
    <hyperlink r:id="rId1461" ref="AF386"/>
    <hyperlink r:id="rId1462" ref="S387"/>
    <hyperlink r:id="rId1463" ref="T387"/>
    <hyperlink r:id="rId1464" ref="AE387"/>
    <hyperlink r:id="rId1465" ref="AF387"/>
    <hyperlink r:id="rId1466" ref="S388"/>
    <hyperlink r:id="rId1467" ref="T388"/>
    <hyperlink r:id="rId1468" ref="AE388"/>
    <hyperlink r:id="rId1469" ref="AF388"/>
    <hyperlink r:id="rId1470" ref="S389"/>
    <hyperlink r:id="rId1471" ref="T389"/>
    <hyperlink r:id="rId1472" ref="AE389"/>
    <hyperlink r:id="rId1473" ref="AF389"/>
    <hyperlink r:id="rId1474" ref="S390"/>
    <hyperlink r:id="rId1475" ref="T390"/>
    <hyperlink r:id="rId1476" ref="AE390"/>
    <hyperlink r:id="rId1477" ref="AF390"/>
    <hyperlink r:id="rId1478" ref="S391"/>
    <hyperlink r:id="rId1479" ref="T391"/>
    <hyperlink r:id="rId1480" ref="AE391"/>
    <hyperlink r:id="rId1481" ref="AF391"/>
    <hyperlink r:id="rId1482" ref="S392"/>
    <hyperlink r:id="rId1483" ref="T392"/>
    <hyperlink r:id="rId1484" ref="AE392"/>
    <hyperlink r:id="rId1485" ref="AF392"/>
    <hyperlink r:id="rId1486" ref="S393"/>
    <hyperlink r:id="rId1487" ref="T393"/>
    <hyperlink r:id="rId1488" ref="AE393"/>
    <hyperlink r:id="rId1489" ref="AF393"/>
    <hyperlink r:id="rId1490" ref="S394"/>
    <hyperlink r:id="rId1491" ref="T394"/>
    <hyperlink r:id="rId1492" ref="AE394"/>
    <hyperlink r:id="rId1493" ref="AF394"/>
    <hyperlink r:id="rId1494" ref="S395"/>
    <hyperlink r:id="rId1495" ref="T395"/>
    <hyperlink r:id="rId1496" ref="AE395"/>
    <hyperlink r:id="rId1497" ref="AF395"/>
    <hyperlink r:id="rId1498" ref="S396"/>
    <hyperlink r:id="rId1499" ref="T396"/>
    <hyperlink r:id="rId1500" ref="AE396"/>
    <hyperlink r:id="rId1501" ref="AF396"/>
    <hyperlink r:id="rId1502" ref="S397"/>
    <hyperlink r:id="rId1503" ref="T397"/>
    <hyperlink r:id="rId1504" ref="AE397"/>
    <hyperlink r:id="rId1505" ref="AF397"/>
    <hyperlink r:id="rId1506" ref="S398"/>
    <hyperlink r:id="rId1507" ref="T398"/>
    <hyperlink r:id="rId1508" ref="AE398"/>
    <hyperlink r:id="rId1509" ref="AF398"/>
    <hyperlink r:id="rId1510" ref="S399"/>
    <hyperlink r:id="rId1511" ref="T399"/>
    <hyperlink r:id="rId1512" ref="AE399"/>
    <hyperlink r:id="rId1513" ref="AF399"/>
    <hyperlink r:id="rId1514" ref="S400"/>
    <hyperlink r:id="rId1515" ref="T400"/>
    <hyperlink r:id="rId1516" ref="AE400"/>
    <hyperlink r:id="rId1517" ref="AF400"/>
    <hyperlink r:id="rId1518" ref="S401"/>
    <hyperlink r:id="rId1519" ref="T401"/>
    <hyperlink r:id="rId1520" ref="AE401"/>
    <hyperlink r:id="rId1521" ref="AF401"/>
    <hyperlink r:id="rId1522" ref="S402"/>
    <hyperlink r:id="rId1523" ref="T402"/>
    <hyperlink r:id="rId1524" ref="AE402"/>
    <hyperlink r:id="rId1525" ref="AF402"/>
    <hyperlink r:id="rId1526" ref="S403"/>
    <hyperlink r:id="rId1527" ref="T403"/>
    <hyperlink r:id="rId1528" ref="AE403"/>
    <hyperlink r:id="rId1529" ref="AF403"/>
    <hyperlink r:id="rId1530" ref="S404"/>
    <hyperlink r:id="rId1531" ref="T404"/>
    <hyperlink r:id="rId1532" ref="AE404"/>
    <hyperlink r:id="rId1533" ref="AF404"/>
    <hyperlink r:id="rId1534" ref="S405"/>
    <hyperlink r:id="rId1535" ref="T405"/>
    <hyperlink r:id="rId1536" ref="AE405"/>
    <hyperlink r:id="rId1537" ref="AF405"/>
    <hyperlink r:id="rId1538" ref="S406"/>
    <hyperlink r:id="rId1539" ref="T406"/>
    <hyperlink r:id="rId1540" ref="AE406"/>
    <hyperlink r:id="rId1541" ref="AF406"/>
    <hyperlink r:id="rId1542" ref="S407"/>
    <hyperlink r:id="rId1543" ref="T407"/>
    <hyperlink r:id="rId1544" ref="AE407"/>
    <hyperlink r:id="rId1545" ref="AF407"/>
    <hyperlink r:id="rId1546" ref="S408"/>
    <hyperlink r:id="rId1547" ref="T408"/>
    <hyperlink r:id="rId1548" ref="AE408"/>
    <hyperlink r:id="rId1549" ref="AF408"/>
    <hyperlink r:id="rId1550" ref="S409"/>
    <hyperlink r:id="rId1551" ref="T409"/>
    <hyperlink r:id="rId1552" ref="AE409"/>
    <hyperlink r:id="rId1553" ref="AF409"/>
    <hyperlink r:id="rId1554" ref="S410"/>
    <hyperlink r:id="rId1555" ref="T410"/>
    <hyperlink r:id="rId1556" ref="AE410"/>
    <hyperlink r:id="rId1557" ref="AF410"/>
    <hyperlink r:id="rId1558" ref="S411"/>
    <hyperlink r:id="rId1559" ref="T411"/>
    <hyperlink r:id="rId1560" ref="AE411"/>
    <hyperlink r:id="rId1561" ref="AF411"/>
    <hyperlink r:id="rId1562" ref="BZ411"/>
    <hyperlink r:id="rId1563" ref="S412"/>
    <hyperlink r:id="rId1564" ref="T412"/>
    <hyperlink r:id="rId1565" ref="AE412"/>
    <hyperlink r:id="rId1566" ref="AF412"/>
    <hyperlink r:id="rId1567" ref="BZ412"/>
    <hyperlink r:id="rId1568" ref="S413"/>
    <hyperlink r:id="rId1569" ref="T413"/>
    <hyperlink r:id="rId1570" ref="AE413"/>
    <hyperlink r:id="rId1571" ref="AF413"/>
    <hyperlink r:id="rId1572" ref="BZ413"/>
    <hyperlink r:id="rId1573" ref="S414"/>
    <hyperlink r:id="rId1574" ref="T414"/>
    <hyperlink r:id="rId1575" ref="AE414"/>
    <hyperlink r:id="rId1576" ref="AF414"/>
    <hyperlink r:id="rId1577" ref="S415"/>
    <hyperlink r:id="rId1578" ref="T415"/>
    <hyperlink r:id="rId1579" ref="AE415"/>
    <hyperlink r:id="rId1580" ref="AF415"/>
    <hyperlink r:id="rId1581" ref="S416"/>
    <hyperlink r:id="rId1582" ref="T416"/>
    <hyperlink r:id="rId1583" ref="AE416"/>
    <hyperlink r:id="rId1584" ref="AF416"/>
    <hyperlink r:id="rId1585" ref="S417"/>
    <hyperlink r:id="rId1586" ref="T417"/>
    <hyperlink r:id="rId1587" ref="AE417"/>
    <hyperlink r:id="rId1588" ref="AF417"/>
    <hyperlink r:id="rId1589" ref="S418"/>
    <hyperlink r:id="rId1590" ref="T418"/>
    <hyperlink r:id="rId1591" ref="AE418"/>
    <hyperlink r:id="rId1592" ref="AF418"/>
    <hyperlink r:id="rId1593" ref="S419"/>
    <hyperlink r:id="rId1594" ref="T419"/>
    <hyperlink r:id="rId1595" ref="AE419"/>
    <hyperlink r:id="rId1596" ref="AF419"/>
    <hyperlink r:id="rId1597" ref="S420"/>
    <hyperlink r:id="rId1598" ref="T420"/>
    <hyperlink r:id="rId1599" ref="AE420"/>
    <hyperlink r:id="rId1600" ref="AF420"/>
    <hyperlink r:id="rId1601" ref="S421"/>
    <hyperlink r:id="rId1602" ref="T421"/>
    <hyperlink r:id="rId1603" ref="AE421"/>
    <hyperlink r:id="rId1604" ref="AF421"/>
    <hyperlink r:id="rId1605" ref="S422"/>
    <hyperlink r:id="rId1606" ref="T422"/>
    <hyperlink r:id="rId1607" ref="AE422"/>
    <hyperlink r:id="rId1608" ref="AF422"/>
    <hyperlink r:id="rId1609" ref="S423"/>
    <hyperlink r:id="rId1610" ref="T423"/>
    <hyperlink r:id="rId1611" ref="AE423"/>
    <hyperlink r:id="rId1612" ref="AF423"/>
    <hyperlink r:id="rId1613" ref="S424"/>
    <hyperlink r:id="rId1614" ref="T424"/>
    <hyperlink r:id="rId1615" ref="AE424"/>
    <hyperlink r:id="rId1616" ref="AF424"/>
    <hyperlink r:id="rId1617" ref="S425"/>
    <hyperlink r:id="rId1618" ref="T425"/>
    <hyperlink r:id="rId1619" ref="AE425"/>
    <hyperlink r:id="rId1620" ref="AF425"/>
    <hyperlink r:id="rId1621" ref="S426"/>
    <hyperlink r:id="rId1622" ref="T426"/>
    <hyperlink r:id="rId1623" ref="AE426"/>
    <hyperlink r:id="rId1624" ref="AF426"/>
    <hyperlink r:id="rId1625" ref="S427"/>
    <hyperlink r:id="rId1626" ref="T427"/>
    <hyperlink r:id="rId1627" ref="AE427"/>
    <hyperlink r:id="rId1628" ref="AF427"/>
    <hyperlink r:id="rId1629" ref="S428"/>
    <hyperlink r:id="rId1630" ref="T428"/>
    <hyperlink r:id="rId1631" ref="AE428"/>
    <hyperlink r:id="rId1632" ref="AF428"/>
    <hyperlink r:id="rId1633" ref="S429"/>
    <hyperlink r:id="rId1634" ref="T429"/>
    <hyperlink r:id="rId1635" ref="AE429"/>
    <hyperlink r:id="rId1636" ref="AF429"/>
    <hyperlink r:id="rId1637" ref="S430"/>
    <hyperlink r:id="rId1638" ref="T430"/>
    <hyperlink r:id="rId1639" ref="AE430"/>
    <hyperlink r:id="rId1640" ref="AF430"/>
    <hyperlink r:id="rId1641" ref="S431"/>
    <hyperlink r:id="rId1642" ref="T431"/>
    <hyperlink r:id="rId1643" ref="AE431"/>
    <hyperlink r:id="rId1644" ref="AF431"/>
    <hyperlink r:id="rId1645" ref="S432"/>
    <hyperlink r:id="rId1646" ref="T432"/>
    <hyperlink r:id="rId1647" ref="AE432"/>
    <hyperlink r:id="rId1648" ref="AF432"/>
    <hyperlink r:id="rId1649" ref="S433"/>
    <hyperlink r:id="rId1650" ref="T433"/>
    <hyperlink r:id="rId1651" ref="AE433"/>
    <hyperlink r:id="rId1652" ref="AF433"/>
    <hyperlink r:id="rId1653" ref="S434"/>
    <hyperlink r:id="rId1654" ref="T434"/>
    <hyperlink r:id="rId1655" ref="AE434"/>
    <hyperlink r:id="rId1656" ref="AF434"/>
    <hyperlink r:id="rId1657" ref="S435"/>
    <hyperlink r:id="rId1658" ref="T435"/>
    <hyperlink r:id="rId1659" ref="AE435"/>
    <hyperlink r:id="rId1660" ref="AF435"/>
    <hyperlink r:id="rId1661" ref="S436"/>
    <hyperlink r:id="rId1662" ref="T436"/>
    <hyperlink r:id="rId1663" ref="AE436"/>
    <hyperlink r:id="rId1664" ref="AF436"/>
    <hyperlink r:id="rId1665" ref="S437"/>
    <hyperlink r:id="rId1666" ref="T437"/>
    <hyperlink r:id="rId1667" ref="AE437"/>
    <hyperlink r:id="rId1668" ref="AF437"/>
    <hyperlink r:id="rId1669" ref="S438"/>
    <hyperlink r:id="rId1670" ref="T438"/>
    <hyperlink r:id="rId1671" ref="AE438"/>
    <hyperlink r:id="rId1672" ref="AF438"/>
    <hyperlink r:id="rId1673" ref="S439"/>
    <hyperlink r:id="rId1674" ref="T439"/>
    <hyperlink r:id="rId1675" ref="AE439"/>
    <hyperlink r:id="rId1676" ref="AF439"/>
    <hyperlink r:id="rId1677" ref="S440"/>
    <hyperlink r:id="rId1678" ref="T440"/>
    <hyperlink r:id="rId1679" ref="AE440"/>
    <hyperlink r:id="rId1680" ref="AF440"/>
    <hyperlink r:id="rId1681" ref="S441"/>
    <hyperlink r:id="rId1682" ref="T441"/>
    <hyperlink r:id="rId1683" ref="AE441"/>
    <hyperlink r:id="rId1684" ref="AF441"/>
    <hyperlink r:id="rId1685" ref="S442"/>
    <hyperlink r:id="rId1686" ref="T442"/>
    <hyperlink r:id="rId1687" ref="AE442"/>
    <hyperlink r:id="rId1688" ref="AF442"/>
    <hyperlink r:id="rId1689" ref="S443"/>
    <hyperlink r:id="rId1690" ref="T443"/>
    <hyperlink r:id="rId1691" ref="AE443"/>
    <hyperlink r:id="rId1692" ref="AF443"/>
    <hyperlink r:id="rId1693" ref="S444"/>
    <hyperlink r:id="rId1694" ref="T444"/>
    <hyperlink r:id="rId1695" ref="AE444"/>
    <hyperlink r:id="rId1696" ref="AF444"/>
    <hyperlink r:id="rId1697" ref="S445"/>
    <hyperlink r:id="rId1698" ref="T445"/>
    <hyperlink r:id="rId1699" ref="AE445"/>
    <hyperlink r:id="rId1700" ref="AF445"/>
    <hyperlink r:id="rId1701" ref="S446"/>
    <hyperlink r:id="rId1702" ref="T446"/>
    <hyperlink r:id="rId1703" ref="AE446"/>
    <hyperlink r:id="rId1704" ref="AF446"/>
    <hyperlink r:id="rId1705" ref="S447"/>
    <hyperlink r:id="rId1706" ref="T447"/>
    <hyperlink r:id="rId1707" ref="AE447"/>
    <hyperlink r:id="rId1708" ref="AF447"/>
    <hyperlink r:id="rId1709" ref="S448"/>
    <hyperlink r:id="rId1710" ref="T448"/>
    <hyperlink r:id="rId1711" ref="AE448"/>
    <hyperlink r:id="rId1712" ref="AF448"/>
    <hyperlink r:id="rId1713" ref="S449"/>
    <hyperlink r:id="rId1714" ref="T449"/>
    <hyperlink r:id="rId1715" ref="AE449"/>
    <hyperlink r:id="rId1716" ref="AF449"/>
    <hyperlink r:id="rId1717" ref="S450"/>
    <hyperlink r:id="rId1718" ref="T450"/>
    <hyperlink r:id="rId1719" ref="AE450"/>
    <hyperlink r:id="rId1720" ref="AF450"/>
    <hyperlink r:id="rId1721" ref="S451"/>
    <hyperlink r:id="rId1722" ref="T451"/>
    <hyperlink r:id="rId1723" ref="AE451"/>
    <hyperlink r:id="rId1724" ref="AF451"/>
    <hyperlink r:id="rId1725" ref="S452"/>
    <hyperlink r:id="rId1726" ref="T452"/>
    <hyperlink r:id="rId1727" ref="AE452"/>
    <hyperlink r:id="rId1728" ref="AF452"/>
    <hyperlink r:id="rId1729" ref="S453"/>
    <hyperlink r:id="rId1730" ref="T453"/>
    <hyperlink r:id="rId1731" ref="AE453"/>
    <hyperlink r:id="rId1732" ref="AF453"/>
    <hyperlink r:id="rId1733" ref="S454"/>
    <hyperlink r:id="rId1734" ref="T454"/>
    <hyperlink r:id="rId1735" ref="AE454"/>
    <hyperlink r:id="rId1736" ref="AF454"/>
    <hyperlink r:id="rId1737" ref="S455"/>
    <hyperlink r:id="rId1738" ref="T455"/>
    <hyperlink r:id="rId1739" ref="AE455"/>
    <hyperlink r:id="rId1740" ref="AF455"/>
    <hyperlink r:id="rId1741" ref="S456"/>
    <hyperlink r:id="rId1742" ref="T456"/>
    <hyperlink r:id="rId1743" ref="AE456"/>
    <hyperlink r:id="rId1744" ref="AF456"/>
    <hyperlink r:id="rId1745" ref="S457"/>
    <hyperlink r:id="rId1746" ref="T457"/>
    <hyperlink r:id="rId1747" ref="AE457"/>
    <hyperlink r:id="rId1748" ref="AF457"/>
    <hyperlink r:id="rId1749" ref="S458"/>
    <hyperlink r:id="rId1750" ref="T458"/>
    <hyperlink r:id="rId1751" ref="AE458"/>
    <hyperlink r:id="rId1752" ref="AF458"/>
    <hyperlink r:id="rId1753" ref="S459"/>
    <hyperlink r:id="rId1754" ref="T459"/>
    <hyperlink r:id="rId1755" ref="AE459"/>
    <hyperlink r:id="rId1756" ref="AF459"/>
    <hyperlink r:id="rId1757" ref="S460"/>
    <hyperlink r:id="rId1758" ref="T460"/>
    <hyperlink r:id="rId1759" ref="AE460"/>
    <hyperlink r:id="rId1760" ref="AF460"/>
    <hyperlink r:id="rId1761" ref="S461"/>
    <hyperlink r:id="rId1762" ref="T461"/>
    <hyperlink r:id="rId1763" ref="AE461"/>
    <hyperlink r:id="rId1764" ref="AF461"/>
    <hyperlink r:id="rId1765" ref="S462"/>
    <hyperlink r:id="rId1766" ref="T462"/>
    <hyperlink r:id="rId1767" ref="AE462"/>
    <hyperlink r:id="rId1768" ref="AF462"/>
    <hyperlink r:id="rId1769" ref="S463"/>
    <hyperlink r:id="rId1770" ref="T463"/>
    <hyperlink r:id="rId1771" ref="AE463"/>
    <hyperlink r:id="rId1772" ref="AF463"/>
    <hyperlink r:id="rId1773" ref="S464"/>
    <hyperlink r:id="rId1774" ref="T464"/>
    <hyperlink r:id="rId1775" ref="AE464"/>
    <hyperlink r:id="rId1776" ref="AF464"/>
    <hyperlink r:id="rId1777" ref="S465"/>
    <hyperlink r:id="rId1778" ref="T465"/>
    <hyperlink r:id="rId1779" ref="AE465"/>
    <hyperlink r:id="rId1780" ref="AF465"/>
    <hyperlink r:id="rId1781" ref="S466"/>
    <hyperlink r:id="rId1782" ref="T466"/>
    <hyperlink r:id="rId1783" ref="AE466"/>
    <hyperlink r:id="rId1784" ref="AF466"/>
    <hyperlink r:id="rId1785" ref="S467"/>
    <hyperlink r:id="rId1786" ref="T467"/>
    <hyperlink r:id="rId1787" ref="AE467"/>
    <hyperlink r:id="rId1788" ref="AF467"/>
    <hyperlink r:id="rId1789" ref="S468"/>
    <hyperlink r:id="rId1790" ref="T468"/>
    <hyperlink r:id="rId1791" ref="AE468"/>
    <hyperlink r:id="rId1792" ref="AF468"/>
    <hyperlink r:id="rId1793" ref="S469"/>
    <hyperlink r:id="rId1794" ref="T469"/>
    <hyperlink r:id="rId1795" ref="AE469"/>
    <hyperlink r:id="rId1796" ref="AF469"/>
    <hyperlink r:id="rId1797" ref="S470"/>
    <hyperlink r:id="rId1798" ref="T470"/>
    <hyperlink r:id="rId1799" ref="AE470"/>
    <hyperlink r:id="rId1800" ref="AF470"/>
    <hyperlink r:id="rId1801" ref="S471"/>
    <hyperlink r:id="rId1802" ref="T471"/>
    <hyperlink r:id="rId1803" ref="AE471"/>
    <hyperlink r:id="rId1804" ref="AF471"/>
    <hyperlink r:id="rId1805" ref="S472"/>
    <hyperlink r:id="rId1806" ref="T472"/>
    <hyperlink r:id="rId1807" ref="AE472"/>
    <hyperlink r:id="rId1808" ref="AF472"/>
    <hyperlink r:id="rId1809" ref="S473"/>
    <hyperlink r:id="rId1810" ref="T473"/>
    <hyperlink r:id="rId1811" ref="AE473"/>
    <hyperlink r:id="rId1812" ref="AF473"/>
    <hyperlink r:id="rId1813" ref="S474"/>
    <hyperlink r:id="rId1814" ref="T474"/>
    <hyperlink r:id="rId1815" ref="AE474"/>
    <hyperlink r:id="rId1816" ref="AF474"/>
    <hyperlink r:id="rId1817" ref="S475"/>
    <hyperlink r:id="rId1818" ref="T475"/>
    <hyperlink r:id="rId1819" ref="AE475"/>
    <hyperlink r:id="rId1820" ref="AF475"/>
    <hyperlink r:id="rId1821" ref="S476"/>
    <hyperlink r:id="rId1822" ref="T476"/>
    <hyperlink r:id="rId1823" ref="AE476"/>
    <hyperlink r:id="rId1824" ref="AF476"/>
    <hyperlink r:id="rId1825" ref="S477"/>
    <hyperlink r:id="rId1826" ref="T477"/>
    <hyperlink r:id="rId1827" ref="AE477"/>
    <hyperlink r:id="rId1828" ref="AF477"/>
    <hyperlink r:id="rId1829" ref="S478"/>
    <hyperlink r:id="rId1830" ref="T478"/>
    <hyperlink r:id="rId1831" ref="AE478"/>
    <hyperlink r:id="rId1832" ref="AF478"/>
    <hyperlink r:id="rId1833" ref="S479"/>
    <hyperlink r:id="rId1834" ref="T479"/>
    <hyperlink r:id="rId1835" ref="AE479"/>
    <hyperlink r:id="rId1836" ref="AF479"/>
    <hyperlink r:id="rId1837" ref="S480"/>
    <hyperlink r:id="rId1838" ref="T480"/>
    <hyperlink r:id="rId1839" ref="AE480"/>
    <hyperlink r:id="rId1840" ref="AF480"/>
    <hyperlink r:id="rId1841" ref="S481"/>
    <hyperlink r:id="rId1842" ref="T481"/>
    <hyperlink r:id="rId1843" ref="AE481"/>
    <hyperlink r:id="rId1844" ref="AF481"/>
    <hyperlink r:id="rId1845" ref="S482"/>
    <hyperlink r:id="rId1846" ref="T482"/>
    <hyperlink r:id="rId1847" ref="AE482"/>
    <hyperlink r:id="rId1848" ref="AF482"/>
    <hyperlink r:id="rId1849" ref="S483"/>
    <hyperlink r:id="rId1850" ref="T483"/>
    <hyperlink r:id="rId1851" ref="AE483"/>
    <hyperlink r:id="rId1852" ref="AF483"/>
    <hyperlink r:id="rId1853" ref="S484"/>
    <hyperlink r:id="rId1854" ref="T484"/>
    <hyperlink r:id="rId1855" ref="AE484"/>
    <hyperlink r:id="rId1856" ref="AF484"/>
    <hyperlink r:id="rId1857" ref="S485"/>
    <hyperlink r:id="rId1858" ref="T485"/>
    <hyperlink r:id="rId1859" ref="AE485"/>
    <hyperlink r:id="rId1860" ref="AF485"/>
    <hyperlink r:id="rId1861" ref="S486"/>
    <hyperlink r:id="rId1862" ref="T486"/>
    <hyperlink r:id="rId1863" ref="AE486"/>
    <hyperlink r:id="rId1864" ref="AF486"/>
    <hyperlink r:id="rId1865" ref="S487"/>
    <hyperlink r:id="rId1866" ref="T487"/>
    <hyperlink r:id="rId1867" ref="AE487"/>
    <hyperlink r:id="rId1868" ref="AF487"/>
    <hyperlink r:id="rId1869" ref="S488"/>
    <hyperlink r:id="rId1870" ref="T488"/>
    <hyperlink r:id="rId1871" ref="AE488"/>
    <hyperlink r:id="rId1872" ref="AF488"/>
    <hyperlink r:id="rId1873" ref="S489"/>
    <hyperlink r:id="rId1874" ref="T489"/>
    <hyperlink r:id="rId1875" ref="AE489"/>
    <hyperlink r:id="rId1876" ref="AF489"/>
    <hyperlink r:id="rId1877" ref="S490"/>
    <hyperlink r:id="rId1878" ref="T490"/>
    <hyperlink r:id="rId1879" ref="AE490"/>
    <hyperlink r:id="rId1880" ref="AF490"/>
    <hyperlink r:id="rId1881" ref="S491"/>
    <hyperlink r:id="rId1882" ref="T491"/>
    <hyperlink r:id="rId1883" ref="AE491"/>
    <hyperlink r:id="rId1884" ref="AF491"/>
    <hyperlink r:id="rId1885" ref="S492"/>
    <hyperlink r:id="rId1886" ref="T492"/>
    <hyperlink r:id="rId1887" ref="AE492"/>
    <hyperlink r:id="rId1888" ref="AK492"/>
    <hyperlink r:id="rId1889" ref="BZ492"/>
    <hyperlink r:id="rId1890" ref="S493"/>
    <hyperlink r:id="rId1891" ref="T493"/>
    <hyperlink r:id="rId1892" ref="AE493"/>
    <hyperlink r:id="rId1893" ref="BZ493"/>
    <hyperlink r:id="rId1894" ref="S494"/>
    <hyperlink r:id="rId1895" ref="T494"/>
    <hyperlink r:id="rId1896" ref="AE494"/>
    <hyperlink r:id="rId1897" ref="S495"/>
    <hyperlink r:id="rId1898" ref="T495"/>
    <hyperlink r:id="rId1899" ref="AE495"/>
    <hyperlink r:id="rId1900" ref="BZ495"/>
    <hyperlink r:id="rId1901" ref="S496"/>
    <hyperlink r:id="rId1902" ref="T496"/>
    <hyperlink r:id="rId1903" ref="S497"/>
    <hyperlink r:id="rId1904" ref="T497"/>
    <hyperlink r:id="rId1905" ref="AE497"/>
    <hyperlink r:id="rId1906" ref="S498"/>
    <hyperlink r:id="rId1907" ref="T498"/>
    <hyperlink r:id="rId1908" ref="AE498"/>
    <hyperlink r:id="rId1909" ref="S499"/>
    <hyperlink r:id="rId1910" ref="T499"/>
    <hyperlink r:id="rId1911" ref="AE499"/>
    <hyperlink r:id="rId1912" ref="S500"/>
    <hyperlink r:id="rId1913" ref="T500"/>
    <hyperlink r:id="rId1914" ref="AE500"/>
    <hyperlink r:id="rId1915" ref="S501"/>
    <hyperlink r:id="rId1916" ref="T501"/>
    <hyperlink r:id="rId1917" ref="AE501"/>
    <hyperlink r:id="rId1918" ref="S502"/>
    <hyperlink r:id="rId1919" ref="T502"/>
    <hyperlink r:id="rId1920" ref="AE502"/>
    <hyperlink r:id="rId1921" ref="S503"/>
    <hyperlink r:id="rId1922" ref="T503"/>
    <hyperlink r:id="rId1923" ref="AE503"/>
    <hyperlink r:id="rId1924" ref="S504"/>
    <hyperlink r:id="rId1925" ref="T504"/>
    <hyperlink r:id="rId1926" ref="AE504"/>
    <hyperlink r:id="rId1927" ref="S505"/>
    <hyperlink r:id="rId1928" ref="T505"/>
    <hyperlink r:id="rId1929" ref="AE505"/>
    <hyperlink r:id="rId1930" ref="S506"/>
    <hyperlink r:id="rId1931" ref="T506"/>
    <hyperlink r:id="rId1932" ref="AE506"/>
    <hyperlink r:id="rId1933" ref="AF506"/>
    <hyperlink r:id="rId1934" ref="S507"/>
    <hyperlink r:id="rId1935" ref="T507"/>
    <hyperlink r:id="rId1936" ref="AE507"/>
    <hyperlink r:id="rId1937" ref="AF507"/>
    <hyperlink r:id="rId1938" ref="S508"/>
    <hyperlink r:id="rId1939" ref="T508"/>
    <hyperlink r:id="rId1940" ref="AE508"/>
    <hyperlink r:id="rId1941" ref="AF508"/>
    <hyperlink r:id="rId1942" ref="S509"/>
    <hyperlink r:id="rId1943" ref="T509"/>
    <hyperlink r:id="rId1944" ref="AE509"/>
    <hyperlink r:id="rId1945" ref="AF509"/>
    <hyperlink r:id="rId1946" ref="S510"/>
    <hyperlink r:id="rId1947" ref="T510"/>
    <hyperlink r:id="rId1948" ref="AE510"/>
    <hyperlink r:id="rId1949" ref="AF510"/>
    <hyperlink r:id="rId1950" ref="S511"/>
    <hyperlink r:id="rId1951" ref="T511"/>
    <hyperlink r:id="rId1952" ref="AE511"/>
    <hyperlink r:id="rId1953" ref="AF511"/>
    <hyperlink r:id="rId1954" ref="S512"/>
    <hyperlink r:id="rId1955" ref="T512"/>
    <hyperlink r:id="rId1956" ref="AE512"/>
    <hyperlink r:id="rId1957" ref="AF512"/>
    <hyperlink r:id="rId1958" ref="S513"/>
    <hyperlink r:id="rId1959" ref="T513"/>
    <hyperlink r:id="rId1960" ref="AE513"/>
    <hyperlink r:id="rId1961" ref="AF513"/>
    <hyperlink r:id="rId1962" ref="S514"/>
    <hyperlink r:id="rId1963" ref="T514"/>
    <hyperlink r:id="rId1964" ref="AE514"/>
    <hyperlink r:id="rId1965" ref="AF514"/>
    <hyperlink r:id="rId1966" ref="S515"/>
    <hyperlink r:id="rId1967" ref="T515"/>
    <hyperlink r:id="rId1968" ref="AE515"/>
    <hyperlink r:id="rId1969" ref="AF515"/>
    <hyperlink r:id="rId1970" ref="S516"/>
    <hyperlink r:id="rId1971" ref="T516"/>
    <hyperlink r:id="rId1972" ref="AE516"/>
    <hyperlink r:id="rId1973" ref="AF516"/>
    <hyperlink r:id="rId1974" ref="S517"/>
    <hyperlink r:id="rId1975" ref="T517"/>
    <hyperlink r:id="rId1976" ref="AE517"/>
    <hyperlink r:id="rId1977" ref="AF517"/>
    <hyperlink r:id="rId1978" ref="S518"/>
    <hyperlink r:id="rId1979" ref="T518"/>
    <hyperlink r:id="rId1980" ref="AE518"/>
    <hyperlink r:id="rId1981" ref="AF518"/>
    <hyperlink r:id="rId1982" ref="S519"/>
    <hyperlink r:id="rId1983" ref="T519"/>
    <hyperlink r:id="rId1984" ref="AE519"/>
    <hyperlink r:id="rId1985" ref="AF519"/>
    <hyperlink r:id="rId1986" ref="S520"/>
    <hyperlink r:id="rId1987" ref="T520"/>
    <hyperlink r:id="rId1988" ref="AE520"/>
    <hyperlink r:id="rId1989" ref="AF520"/>
    <hyperlink r:id="rId1990" ref="S521"/>
    <hyperlink r:id="rId1991" ref="T521"/>
    <hyperlink r:id="rId1992" ref="AE521"/>
    <hyperlink r:id="rId1993" ref="AF521"/>
    <hyperlink r:id="rId1994" ref="S522"/>
    <hyperlink r:id="rId1995" ref="T522"/>
    <hyperlink r:id="rId1996" ref="AE522"/>
    <hyperlink r:id="rId1997" ref="AF522"/>
    <hyperlink r:id="rId1998" ref="S523"/>
    <hyperlink r:id="rId1999" ref="T523"/>
    <hyperlink r:id="rId2000" ref="AE523"/>
    <hyperlink r:id="rId2001" ref="AF523"/>
    <hyperlink r:id="rId2002" ref="S524"/>
    <hyperlink r:id="rId2003" ref="T524"/>
    <hyperlink r:id="rId2004" ref="AE524"/>
    <hyperlink r:id="rId2005" ref="AF524"/>
    <hyperlink r:id="rId2006" ref="S525"/>
    <hyperlink r:id="rId2007" ref="T525"/>
    <hyperlink r:id="rId2008" ref="AE525"/>
    <hyperlink r:id="rId2009" ref="AF525"/>
    <hyperlink r:id="rId2010" ref="S526"/>
    <hyperlink r:id="rId2011" ref="T526"/>
    <hyperlink r:id="rId2012" ref="AE526"/>
    <hyperlink r:id="rId2013" ref="AF526"/>
    <hyperlink r:id="rId2014" ref="S527"/>
    <hyperlink r:id="rId2015" ref="T527"/>
    <hyperlink r:id="rId2016" ref="AE527"/>
    <hyperlink r:id="rId2017" ref="AF527"/>
    <hyperlink r:id="rId2018" ref="S528"/>
    <hyperlink r:id="rId2019" ref="T528"/>
    <hyperlink r:id="rId2020" ref="AE528"/>
    <hyperlink r:id="rId2021" ref="AF528"/>
    <hyperlink r:id="rId2022" ref="S529"/>
    <hyperlink r:id="rId2023" ref="T529"/>
    <hyperlink r:id="rId2024" ref="AE529"/>
    <hyperlink r:id="rId2025" ref="AF529"/>
    <hyperlink r:id="rId2026" ref="S530"/>
    <hyperlink r:id="rId2027" ref="T530"/>
    <hyperlink r:id="rId2028" ref="AE530"/>
    <hyperlink r:id="rId2029" ref="S531"/>
    <hyperlink r:id="rId2030" ref="T531"/>
    <hyperlink r:id="rId2031" ref="AE531"/>
    <hyperlink r:id="rId2032" ref="S532"/>
    <hyperlink r:id="rId2033" ref="T532"/>
    <hyperlink r:id="rId2034" ref="AE532"/>
    <hyperlink r:id="rId2035" ref="S533"/>
    <hyperlink r:id="rId2036" ref="T533"/>
    <hyperlink r:id="rId2037" ref="AE533"/>
    <hyperlink r:id="rId2038" ref="S534"/>
    <hyperlink r:id="rId2039" ref="T534"/>
    <hyperlink r:id="rId2040" ref="AE534"/>
    <hyperlink r:id="rId2041" ref="S535"/>
    <hyperlink r:id="rId2042" ref="T535"/>
    <hyperlink r:id="rId2043" ref="AE535"/>
    <hyperlink r:id="rId2044" ref="S536"/>
    <hyperlink r:id="rId2045" ref="T536"/>
    <hyperlink r:id="rId2046" ref="AE536"/>
    <hyperlink r:id="rId2047" ref="S537"/>
    <hyperlink r:id="rId2048" ref="T537"/>
    <hyperlink r:id="rId2049" ref="AE537"/>
    <hyperlink r:id="rId2050" ref="S538"/>
    <hyperlink r:id="rId2051" ref="T538"/>
    <hyperlink r:id="rId2052" ref="AE538"/>
    <hyperlink r:id="rId2053" ref="S539"/>
    <hyperlink r:id="rId2054" ref="T539"/>
    <hyperlink r:id="rId2055" ref="AE539"/>
    <hyperlink r:id="rId2056" ref="S540"/>
    <hyperlink r:id="rId2057" ref="T540"/>
    <hyperlink r:id="rId2058" ref="AE540"/>
    <hyperlink r:id="rId2059" ref="S541"/>
    <hyperlink r:id="rId2060" ref="T541"/>
    <hyperlink r:id="rId2061" ref="AE541"/>
    <hyperlink r:id="rId2062" ref="S542"/>
    <hyperlink r:id="rId2063" ref="T542"/>
    <hyperlink r:id="rId2064" ref="AE542"/>
    <hyperlink r:id="rId2065" ref="AF542"/>
    <hyperlink r:id="rId2066" ref="S543"/>
    <hyperlink r:id="rId2067" ref="T543"/>
    <hyperlink r:id="rId2068" ref="AE543"/>
    <hyperlink r:id="rId2069" ref="AF543"/>
    <hyperlink r:id="rId2070" ref="S544"/>
    <hyperlink r:id="rId2071" ref="T544"/>
    <hyperlink r:id="rId2072" ref="AE544"/>
    <hyperlink r:id="rId2073" ref="AF544"/>
    <hyperlink r:id="rId2074" ref="S545"/>
    <hyperlink r:id="rId2075" ref="T545"/>
    <hyperlink r:id="rId2076" ref="AE545"/>
    <hyperlink r:id="rId2077" ref="AF545"/>
    <hyperlink r:id="rId2078" ref="S546"/>
    <hyperlink r:id="rId2079" ref="T546"/>
    <hyperlink r:id="rId2080" ref="AE546"/>
    <hyperlink r:id="rId2081" ref="AF546"/>
    <hyperlink r:id="rId2082" ref="S547"/>
    <hyperlink r:id="rId2083" ref="T547"/>
    <hyperlink r:id="rId2084" ref="AE547"/>
    <hyperlink r:id="rId2085" ref="AF547"/>
    <hyperlink r:id="rId2086" ref="S548"/>
    <hyperlink r:id="rId2087" ref="T548"/>
    <hyperlink r:id="rId2088" ref="AE548"/>
    <hyperlink r:id="rId2089" ref="AF548"/>
    <hyperlink r:id="rId2090" ref="S549"/>
    <hyperlink r:id="rId2091" ref="T549"/>
    <hyperlink r:id="rId2092" ref="AE549"/>
    <hyperlink r:id="rId2093" ref="AF549"/>
    <hyperlink r:id="rId2094" ref="S550"/>
    <hyperlink r:id="rId2095" ref="T550"/>
    <hyperlink r:id="rId2096" ref="AE550"/>
    <hyperlink r:id="rId2097" ref="AF550"/>
    <hyperlink r:id="rId2098" ref="S551"/>
    <hyperlink r:id="rId2099" ref="T551"/>
    <hyperlink r:id="rId2100" ref="AE551"/>
    <hyperlink r:id="rId2101" ref="AF551"/>
    <hyperlink r:id="rId2102" ref="S552"/>
    <hyperlink r:id="rId2103" ref="T552"/>
    <hyperlink r:id="rId2104" ref="AE552"/>
    <hyperlink r:id="rId2105" ref="AF552"/>
    <hyperlink r:id="rId2106" ref="S553"/>
    <hyperlink r:id="rId2107" ref="T553"/>
    <hyperlink r:id="rId2108" ref="AE553"/>
    <hyperlink r:id="rId2109" ref="AF553"/>
    <hyperlink r:id="rId2110" ref="S554"/>
    <hyperlink r:id="rId2111" ref="T554"/>
    <hyperlink r:id="rId2112" ref="AE554"/>
    <hyperlink r:id="rId2113" ref="AF554"/>
    <hyperlink r:id="rId2114" ref="S555"/>
    <hyperlink r:id="rId2115" ref="T555"/>
    <hyperlink r:id="rId2116" ref="AE555"/>
    <hyperlink r:id="rId2117" ref="AF555"/>
    <hyperlink r:id="rId2118" ref="S556"/>
    <hyperlink r:id="rId2119" ref="T556"/>
    <hyperlink r:id="rId2120" ref="AE556"/>
    <hyperlink r:id="rId2121" ref="AF556"/>
    <hyperlink r:id="rId2122" ref="S557"/>
    <hyperlink r:id="rId2123" ref="T557"/>
    <hyperlink r:id="rId2124" ref="AE557"/>
    <hyperlink r:id="rId2125" ref="AF557"/>
    <hyperlink r:id="rId2126" ref="S558"/>
    <hyperlink r:id="rId2127" ref="T558"/>
    <hyperlink r:id="rId2128" ref="AE558"/>
    <hyperlink r:id="rId2129" ref="AF558"/>
    <hyperlink r:id="rId2130" ref="S559"/>
    <hyperlink r:id="rId2131" ref="T559"/>
    <hyperlink r:id="rId2132" ref="AE559"/>
    <hyperlink r:id="rId2133" ref="AF559"/>
    <hyperlink r:id="rId2134" ref="S560"/>
    <hyperlink r:id="rId2135" ref="T560"/>
    <hyperlink r:id="rId2136" ref="AE560"/>
    <hyperlink r:id="rId2137" ref="AF560"/>
    <hyperlink r:id="rId2138" ref="S561"/>
    <hyperlink r:id="rId2139" ref="T561"/>
    <hyperlink r:id="rId2140" ref="AE561"/>
    <hyperlink r:id="rId2141" ref="AF561"/>
    <hyperlink r:id="rId2142" ref="BZ561"/>
    <hyperlink r:id="rId2143" ref="CA561"/>
    <hyperlink r:id="rId2144" ref="S562"/>
    <hyperlink r:id="rId2145" ref="T562"/>
    <hyperlink r:id="rId2146" ref="AE562"/>
    <hyperlink r:id="rId2147" ref="AF562"/>
    <hyperlink r:id="rId2148" ref="S563"/>
    <hyperlink r:id="rId2149" ref="T563"/>
    <hyperlink r:id="rId2150" ref="AE563"/>
    <hyperlink r:id="rId2151" ref="AF563"/>
    <hyperlink r:id="rId2152" ref="S564"/>
    <hyperlink r:id="rId2153" ref="T564"/>
    <hyperlink r:id="rId2154" ref="AE564"/>
    <hyperlink r:id="rId2155" ref="AF564"/>
    <hyperlink r:id="rId2156" ref="S565"/>
    <hyperlink r:id="rId2157" ref="T565"/>
    <hyperlink r:id="rId2158" ref="AE565"/>
    <hyperlink r:id="rId2159" ref="S566"/>
    <hyperlink r:id="rId2160" ref="T566"/>
    <hyperlink r:id="rId2161" ref="AE566"/>
    <hyperlink r:id="rId2162" ref="S567"/>
    <hyperlink r:id="rId2163" ref="T567"/>
    <hyperlink r:id="rId2164" ref="AE567"/>
    <hyperlink r:id="rId2165" ref="S568"/>
    <hyperlink r:id="rId2166" ref="T568"/>
    <hyperlink r:id="rId2167" ref="AE568"/>
    <hyperlink r:id="rId2168" ref="S569"/>
    <hyperlink r:id="rId2169" ref="T569"/>
    <hyperlink r:id="rId2170" ref="AE569"/>
    <hyperlink r:id="rId2171" ref="S570"/>
    <hyperlink r:id="rId2172" ref="T570"/>
    <hyperlink r:id="rId2173" ref="AE570"/>
    <hyperlink r:id="rId2174" ref="S571"/>
    <hyperlink r:id="rId2175" ref="T571"/>
    <hyperlink r:id="rId2176" ref="AE571"/>
    <hyperlink r:id="rId2177" ref="S572"/>
    <hyperlink r:id="rId2178" ref="T572"/>
    <hyperlink r:id="rId2179" ref="AE572"/>
    <hyperlink r:id="rId2180" ref="S573"/>
    <hyperlink r:id="rId2181" ref="T573"/>
    <hyperlink r:id="rId2182" ref="AE573"/>
    <hyperlink r:id="rId2183" ref="S574"/>
    <hyperlink r:id="rId2184" ref="T574"/>
    <hyperlink r:id="rId2185" ref="AE574"/>
    <hyperlink r:id="rId2186" ref="S575"/>
    <hyperlink r:id="rId2187" ref="T575"/>
    <hyperlink r:id="rId2188" ref="AE575"/>
    <hyperlink r:id="rId2189" ref="S576"/>
    <hyperlink r:id="rId2190" ref="T576"/>
    <hyperlink r:id="rId2191" ref="AE576"/>
    <hyperlink r:id="rId2192" ref="S577"/>
    <hyperlink r:id="rId2193" ref="T577"/>
    <hyperlink r:id="rId2194" ref="AE577"/>
    <hyperlink r:id="rId2195" ref="S578"/>
    <hyperlink r:id="rId2196" ref="T578"/>
    <hyperlink r:id="rId2197" ref="AE578"/>
    <hyperlink r:id="rId2198" ref="S579"/>
    <hyperlink r:id="rId2199" ref="T579"/>
    <hyperlink r:id="rId2200" ref="AE579"/>
    <hyperlink r:id="rId2201" ref="S580"/>
    <hyperlink r:id="rId2202" ref="T580"/>
    <hyperlink r:id="rId2203" ref="AE580"/>
    <hyperlink r:id="rId2204" ref="S581"/>
    <hyperlink r:id="rId2205" ref="T581"/>
    <hyperlink r:id="rId2206" ref="AE581"/>
    <hyperlink r:id="rId2207" ref="S582"/>
    <hyperlink r:id="rId2208" ref="T582"/>
    <hyperlink r:id="rId2209" ref="AE582"/>
    <hyperlink r:id="rId2210" ref="S583"/>
    <hyperlink r:id="rId2211" ref="T583"/>
    <hyperlink r:id="rId2212" ref="AE583"/>
    <hyperlink r:id="rId2213" ref="S584"/>
    <hyperlink r:id="rId2214" ref="T584"/>
    <hyperlink r:id="rId2215" ref="AE584"/>
    <hyperlink r:id="rId2216" ref="S585"/>
    <hyperlink r:id="rId2217" ref="T585"/>
    <hyperlink r:id="rId2218" ref="AE585"/>
    <hyperlink r:id="rId2219" ref="S586"/>
    <hyperlink r:id="rId2220" ref="T586"/>
    <hyperlink r:id="rId2221" ref="AE586"/>
    <hyperlink r:id="rId2222" ref="S587"/>
    <hyperlink r:id="rId2223" ref="T587"/>
    <hyperlink r:id="rId2224" ref="AE587"/>
    <hyperlink r:id="rId2225" ref="S588"/>
    <hyperlink r:id="rId2226" ref="T588"/>
    <hyperlink r:id="rId2227" ref="AE588"/>
    <hyperlink r:id="rId2228" ref="S589"/>
    <hyperlink r:id="rId2229" ref="T589"/>
    <hyperlink r:id="rId2230" ref="AE589"/>
    <hyperlink r:id="rId2231" ref="S590"/>
    <hyperlink r:id="rId2232" ref="T590"/>
    <hyperlink r:id="rId2233" ref="AE590"/>
    <hyperlink r:id="rId2234" ref="S591"/>
    <hyperlink r:id="rId2235" ref="T591"/>
    <hyperlink r:id="rId2236" ref="AE591"/>
    <hyperlink r:id="rId2237" ref="S592"/>
    <hyperlink r:id="rId2238" ref="T592"/>
    <hyperlink r:id="rId2239" ref="AE592"/>
    <hyperlink r:id="rId2240" ref="S593"/>
    <hyperlink r:id="rId2241" ref="T593"/>
    <hyperlink r:id="rId2242" ref="AE593"/>
    <hyperlink r:id="rId2243" ref="S594"/>
    <hyperlink r:id="rId2244" ref="T594"/>
    <hyperlink r:id="rId2245" ref="AE594"/>
    <hyperlink r:id="rId2246" ref="S595"/>
    <hyperlink r:id="rId2247" ref="T595"/>
    <hyperlink r:id="rId2248" ref="AE595"/>
    <hyperlink r:id="rId2249" ref="S596"/>
    <hyperlink r:id="rId2250" ref="T596"/>
    <hyperlink r:id="rId2251" ref="AE596"/>
    <hyperlink r:id="rId2252" ref="S597"/>
    <hyperlink r:id="rId2253" ref="T597"/>
    <hyperlink r:id="rId2254" ref="AE597"/>
    <hyperlink r:id="rId2255" ref="S598"/>
    <hyperlink r:id="rId2256" ref="T598"/>
    <hyperlink r:id="rId2257" ref="AE598"/>
    <hyperlink r:id="rId2258" ref="S599"/>
    <hyperlink r:id="rId2259" ref="T599"/>
    <hyperlink r:id="rId2260" ref="AE599"/>
    <hyperlink r:id="rId2261" ref="S600"/>
    <hyperlink r:id="rId2262" ref="T600"/>
    <hyperlink r:id="rId2263" ref="AE600"/>
    <hyperlink r:id="rId2264" ref="S601"/>
    <hyperlink r:id="rId2265" ref="T601"/>
    <hyperlink r:id="rId2266" ref="AE601"/>
    <hyperlink r:id="rId2267" ref="S602"/>
    <hyperlink r:id="rId2268" ref="T602"/>
    <hyperlink r:id="rId2269" ref="AE602"/>
    <hyperlink r:id="rId2270" ref="S603"/>
    <hyperlink r:id="rId2271" ref="T603"/>
    <hyperlink r:id="rId2272" ref="AE603"/>
    <hyperlink r:id="rId2273" ref="S604"/>
    <hyperlink r:id="rId2274" ref="T604"/>
    <hyperlink r:id="rId2275" ref="AE604"/>
    <hyperlink r:id="rId2276" ref="S605"/>
    <hyperlink r:id="rId2277" ref="T605"/>
    <hyperlink r:id="rId2278" ref="AE605"/>
    <hyperlink r:id="rId2279" ref="S606"/>
    <hyperlink r:id="rId2280" ref="T606"/>
    <hyperlink r:id="rId2281" ref="AE606"/>
    <hyperlink r:id="rId2282" ref="S607"/>
    <hyperlink r:id="rId2283" ref="T607"/>
    <hyperlink r:id="rId2284" ref="AE607"/>
    <hyperlink r:id="rId2285" ref="S608"/>
    <hyperlink r:id="rId2286" ref="T608"/>
    <hyperlink r:id="rId2287" ref="AE608"/>
    <hyperlink r:id="rId2288" ref="S609"/>
    <hyperlink r:id="rId2289" ref="T609"/>
    <hyperlink r:id="rId2290" ref="AE609"/>
    <hyperlink r:id="rId2291" ref="S610"/>
    <hyperlink r:id="rId2292" ref="T610"/>
    <hyperlink r:id="rId2293" ref="AE610"/>
    <hyperlink r:id="rId2294" ref="S611"/>
    <hyperlink r:id="rId2295" ref="T611"/>
    <hyperlink r:id="rId2296" ref="AE611"/>
    <hyperlink r:id="rId2297" ref="S612"/>
    <hyperlink r:id="rId2298" ref="T612"/>
    <hyperlink r:id="rId2299" ref="AE612"/>
    <hyperlink r:id="rId2300" ref="S613"/>
    <hyperlink r:id="rId2301" ref="T613"/>
    <hyperlink r:id="rId2302" ref="AE613"/>
    <hyperlink r:id="rId2303" ref="S614"/>
    <hyperlink r:id="rId2304" ref="T614"/>
    <hyperlink r:id="rId2305" ref="S615"/>
    <hyperlink r:id="rId2306" ref="T615"/>
    <hyperlink r:id="rId2307" ref="S616"/>
    <hyperlink r:id="rId2308" ref="T616"/>
    <hyperlink r:id="rId2309" ref="S617"/>
    <hyperlink r:id="rId2310" ref="T617"/>
    <hyperlink r:id="rId2311" ref="S618"/>
    <hyperlink r:id="rId2312" ref="T618"/>
    <hyperlink r:id="rId2313" ref="S619"/>
    <hyperlink r:id="rId2314" ref="T619"/>
    <hyperlink r:id="rId2315" ref="S620"/>
    <hyperlink r:id="rId2316" ref="T620"/>
    <hyperlink r:id="rId2317" ref="S621"/>
    <hyperlink r:id="rId2318" ref="T621"/>
    <hyperlink r:id="rId2319" ref="S622"/>
    <hyperlink r:id="rId2320" ref="T622"/>
    <hyperlink r:id="rId2321" ref="S623"/>
    <hyperlink r:id="rId2322" ref="T623"/>
    <hyperlink r:id="rId2323" ref="S624"/>
    <hyperlink r:id="rId2324" ref="T624"/>
    <hyperlink r:id="rId2325" ref="S625"/>
    <hyperlink r:id="rId2326" ref="T625"/>
    <hyperlink r:id="rId2327" ref="AF625"/>
    <hyperlink r:id="rId2328" ref="S626"/>
    <hyperlink r:id="rId2329" ref="T626"/>
    <hyperlink r:id="rId2330" ref="AF626"/>
    <hyperlink r:id="rId2331" ref="S627"/>
    <hyperlink r:id="rId2332" ref="T627"/>
    <hyperlink r:id="rId2333" ref="AF627"/>
    <hyperlink r:id="rId2334" ref="S628"/>
    <hyperlink r:id="rId2335" ref="T628"/>
    <hyperlink r:id="rId2336" ref="AF628"/>
    <hyperlink r:id="rId2337" ref="S629"/>
    <hyperlink r:id="rId2338" ref="T629"/>
    <hyperlink r:id="rId2339" ref="AF629"/>
    <hyperlink r:id="rId2340" ref="S630"/>
    <hyperlink r:id="rId2341" ref="T630"/>
    <hyperlink r:id="rId2342" ref="AF630"/>
    <hyperlink r:id="rId2343" ref="S631"/>
    <hyperlink r:id="rId2344" ref="T631"/>
    <hyperlink r:id="rId2345" ref="AF631"/>
    <hyperlink r:id="rId2346" ref="S632"/>
    <hyperlink r:id="rId2347" ref="T632"/>
    <hyperlink r:id="rId2348" ref="AF632"/>
    <hyperlink r:id="rId2349" ref="S633"/>
    <hyperlink r:id="rId2350" ref="T633"/>
    <hyperlink r:id="rId2351" ref="AF633"/>
    <hyperlink r:id="rId2352" ref="S634"/>
    <hyperlink r:id="rId2353" ref="T634"/>
    <hyperlink r:id="rId2354" ref="AF634"/>
    <hyperlink r:id="rId2355" ref="S635"/>
    <hyperlink r:id="rId2356" ref="T635"/>
    <hyperlink r:id="rId2357" ref="AF635"/>
    <hyperlink r:id="rId2358" ref="S636"/>
    <hyperlink r:id="rId2359" ref="T636"/>
    <hyperlink r:id="rId2360" ref="AF636"/>
    <hyperlink r:id="rId2361" ref="S637"/>
    <hyperlink r:id="rId2362" ref="T637"/>
    <hyperlink r:id="rId2363" ref="AE637"/>
    <hyperlink r:id="rId2364" ref="S638"/>
    <hyperlink r:id="rId2365" ref="T638"/>
    <hyperlink r:id="rId2366" ref="AE638"/>
    <hyperlink r:id="rId2367" ref="S639"/>
    <hyperlink r:id="rId2368" ref="T639"/>
    <hyperlink r:id="rId2369" ref="AE639"/>
    <hyperlink r:id="rId2370" ref="S640"/>
    <hyperlink r:id="rId2371" ref="T640"/>
    <hyperlink r:id="rId2372" ref="AE640"/>
    <hyperlink r:id="rId2373" ref="S641"/>
    <hyperlink r:id="rId2374" ref="T641"/>
    <hyperlink r:id="rId2375" ref="AE641"/>
    <hyperlink r:id="rId2376" ref="S642"/>
    <hyperlink r:id="rId2377" ref="T642"/>
    <hyperlink r:id="rId2378" ref="AE642"/>
    <hyperlink r:id="rId2379" ref="S643"/>
    <hyperlink r:id="rId2380" ref="T643"/>
    <hyperlink r:id="rId2381" ref="AE643"/>
    <hyperlink r:id="rId2382" ref="S644"/>
    <hyperlink r:id="rId2383" ref="T644"/>
    <hyperlink r:id="rId2384" ref="AE644"/>
    <hyperlink r:id="rId2385" ref="S645"/>
    <hyperlink r:id="rId2386" ref="T645"/>
    <hyperlink r:id="rId2387" ref="AE645"/>
    <hyperlink r:id="rId2388" ref="S646"/>
    <hyperlink r:id="rId2389" ref="T646"/>
    <hyperlink r:id="rId2390" ref="AE646"/>
    <hyperlink r:id="rId2391" ref="S647"/>
    <hyperlink r:id="rId2392" ref="T647"/>
    <hyperlink r:id="rId2393" ref="AE647"/>
    <hyperlink r:id="rId2394" ref="S648"/>
    <hyperlink r:id="rId2395" ref="T648"/>
    <hyperlink r:id="rId2396" ref="AE648"/>
    <hyperlink r:id="rId2397" ref="S649"/>
    <hyperlink r:id="rId2398" ref="T649"/>
    <hyperlink r:id="rId2399" ref="S650"/>
    <hyperlink r:id="rId2400" ref="T650"/>
    <hyperlink r:id="rId2401" ref="S651"/>
    <hyperlink r:id="rId2402" ref="T651"/>
    <hyperlink r:id="rId2403" ref="S652"/>
    <hyperlink r:id="rId2404" ref="T652"/>
    <hyperlink r:id="rId2405" ref="S653"/>
    <hyperlink r:id="rId2406" ref="T653"/>
    <hyperlink r:id="rId2407" ref="S654"/>
    <hyperlink r:id="rId2408" ref="T654"/>
    <hyperlink r:id="rId2409" ref="S655"/>
    <hyperlink r:id="rId2410" ref="T655"/>
    <hyperlink r:id="rId2411" ref="S656"/>
    <hyperlink r:id="rId2412" ref="T656"/>
    <hyperlink r:id="rId2413" ref="S657"/>
    <hyperlink r:id="rId2414" ref="T657"/>
    <hyperlink r:id="rId2415" ref="S658"/>
    <hyperlink r:id="rId2416" ref="T658"/>
    <hyperlink r:id="rId2417" ref="S659"/>
    <hyperlink r:id="rId2418" ref="T659"/>
    <hyperlink r:id="rId2419" ref="S660"/>
    <hyperlink r:id="rId2420" ref="T660"/>
    <hyperlink r:id="rId2421" ref="AE660"/>
    <hyperlink r:id="rId2422" ref="S661"/>
    <hyperlink r:id="rId2423" ref="T661"/>
    <hyperlink r:id="rId2424" ref="AE661"/>
    <hyperlink r:id="rId2425" ref="S662"/>
    <hyperlink r:id="rId2426" ref="T662"/>
    <hyperlink r:id="rId2427" ref="AE662"/>
    <hyperlink r:id="rId2428" ref="S663"/>
    <hyperlink r:id="rId2429" ref="T663"/>
    <hyperlink r:id="rId2430" ref="AE663"/>
    <hyperlink r:id="rId2431" ref="S664"/>
    <hyperlink r:id="rId2432" ref="T664"/>
    <hyperlink r:id="rId2433" ref="AE664"/>
    <hyperlink r:id="rId2434" ref="S665"/>
    <hyperlink r:id="rId2435" ref="T665"/>
    <hyperlink r:id="rId2436" ref="AE665"/>
    <hyperlink r:id="rId2437" ref="S666"/>
    <hyperlink r:id="rId2438" ref="T666"/>
    <hyperlink r:id="rId2439" ref="AE666"/>
    <hyperlink r:id="rId2440" ref="S667"/>
    <hyperlink r:id="rId2441" ref="T667"/>
    <hyperlink r:id="rId2442" ref="AE667"/>
    <hyperlink r:id="rId2443" ref="S668"/>
    <hyperlink r:id="rId2444" ref="T668"/>
    <hyperlink r:id="rId2445" ref="AE668"/>
    <hyperlink r:id="rId2446" ref="S669"/>
    <hyperlink r:id="rId2447" ref="T669"/>
    <hyperlink r:id="rId2448" ref="AE669"/>
    <hyperlink r:id="rId2449" ref="S670"/>
    <hyperlink r:id="rId2450" ref="T670"/>
    <hyperlink r:id="rId2451" ref="AE670"/>
    <hyperlink r:id="rId2452" ref="S671"/>
    <hyperlink r:id="rId2453" ref="T671"/>
    <hyperlink r:id="rId2454" ref="AE671"/>
    <hyperlink r:id="rId2455" ref="S672"/>
    <hyperlink r:id="rId2456" ref="T672"/>
    <hyperlink r:id="rId2457" ref="AE672"/>
    <hyperlink r:id="rId2458" ref="S673"/>
    <hyperlink r:id="rId2459" ref="T673"/>
    <hyperlink r:id="rId2460" ref="AE673"/>
    <hyperlink r:id="rId2461" ref="S674"/>
    <hyperlink r:id="rId2462" ref="T674"/>
    <hyperlink r:id="rId2463" ref="AE674"/>
    <hyperlink r:id="rId2464" ref="S675"/>
    <hyperlink r:id="rId2465" ref="T675"/>
    <hyperlink r:id="rId2466" ref="AE675"/>
    <hyperlink r:id="rId2467" ref="S676"/>
    <hyperlink r:id="rId2468" ref="T676"/>
    <hyperlink r:id="rId2469" ref="AE676"/>
    <hyperlink r:id="rId2470" ref="S677"/>
    <hyperlink r:id="rId2471" ref="T677"/>
    <hyperlink r:id="rId2472" ref="AE677"/>
    <hyperlink r:id="rId2473" ref="S678"/>
    <hyperlink r:id="rId2474" ref="T678"/>
    <hyperlink r:id="rId2475" ref="AE678"/>
    <hyperlink r:id="rId2476" ref="S679"/>
    <hyperlink r:id="rId2477" ref="T679"/>
    <hyperlink r:id="rId2478" ref="AE679"/>
    <hyperlink r:id="rId2479" ref="S680"/>
    <hyperlink r:id="rId2480" ref="T680"/>
    <hyperlink r:id="rId2481" ref="AE680"/>
    <hyperlink r:id="rId2482" ref="S681"/>
    <hyperlink r:id="rId2483" ref="T681"/>
    <hyperlink r:id="rId2484" ref="AE681"/>
    <hyperlink r:id="rId2485" ref="S682"/>
    <hyperlink r:id="rId2486" ref="T682"/>
    <hyperlink r:id="rId2487" ref="AE682"/>
    <hyperlink r:id="rId2488" ref="S683"/>
    <hyperlink r:id="rId2489" ref="T683"/>
    <hyperlink r:id="rId2490" ref="AE683"/>
    <hyperlink r:id="rId2491" ref="S684"/>
    <hyperlink r:id="rId2492" ref="T684"/>
    <hyperlink r:id="rId2493" ref="AE684"/>
    <hyperlink r:id="rId2494" ref="S685"/>
    <hyperlink r:id="rId2495" ref="T685"/>
    <hyperlink r:id="rId2496" ref="AE685"/>
    <hyperlink r:id="rId2497" ref="S686"/>
    <hyperlink r:id="rId2498" ref="T686"/>
    <hyperlink r:id="rId2499" ref="AE686"/>
    <hyperlink r:id="rId2500" ref="S687"/>
    <hyperlink r:id="rId2501" ref="T687"/>
    <hyperlink r:id="rId2502" ref="AE687"/>
    <hyperlink r:id="rId2503" ref="S688"/>
    <hyperlink r:id="rId2504" ref="T688"/>
    <hyperlink r:id="rId2505" ref="AE688"/>
    <hyperlink r:id="rId2506" ref="S689"/>
    <hyperlink r:id="rId2507" ref="T689"/>
    <hyperlink r:id="rId2508" ref="AE689"/>
    <hyperlink r:id="rId2509" ref="S690"/>
    <hyperlink r:id="rId2510" ref="T690"/>
    <hyperlink r:id="rId2511" ref="AE690"/>
    <hyperlink r:id="rId2512" ref="S691"/>
    <hyperlink r:id="rId2513" ref="T691"/>
    <hyperlink r:id="rId2514" ref="AE691"/>
    <hyperlink r:id="rId2515" ref="S692"/>
    <hyperlink r:id="rId2516" ref="T692"/>
    <hyperlink r:id="rId2517" ref="AE692"/>
    <hyperlink r:id="rId2518" ref="S693"/>
    <hyperlink r:id="rId2519" ref="T693"/>
    <hyperlink r:id="rId2520" ref="AE693"/>
    <hyperlink r:id="rId2521" ref="S694"/>
    <hyperlink r:id="rId2522" ref="T694"/>
    <hyperlink r:id="rId2523" ref="AE694"/>
    <hyperlink r:id="rId2524" ref="S695"/>
    <hyperlink r:id="rId2525" ref="T695"/>
    <hyperlink r:id="rId2526" ref="AE695"/>
    <hyperlink r:id="rId2527" ref="S696"/>
    <hyperlink r:id="rId2528" ref="T696"/>
    <hyperlink r:id="rId2529" ref="AE696"/>
    <hyperlink r:id="rId2530" ref="S697"/>
    <hyperlink r:id="rId2531" ref="T697"/>
    <hyperlink r:id="rId2532" ref="AE697"/>
    <hyperlink r:id="rId2533" ref="S698"/>
    <hyperlink r:id="rId2534" ref="T698"/>
    <hyperlink r:id="rId2535" ref="AE698"/>
    <hyperlink r:id="rId2536" ref="S699"/>
    <hyperlink r:id="rId2537" ref="T699"/>
    <hyperlink r:id="rId2538" ref="AE699"/>
    <hyperlink r:id="rId2539" ref="S700"/>
    <hyperlink r:id="rId2540" ref="T700"/>
    <hyperlink r:id="rId2541" ref="AE700"/>
    <hyperlink r:id="rId2542" ref="S701"/>
    <hyperlink r:id="rId2543" ref="T701"/>
    <hyperlink r:id="rId2544" ref="AE701"/>
    <hyperlink r:id="rId2545" ref="S702"/>
    <hyperlink r:id="rId2546" ref="T702"/>
    <hyperlink r:id="rId2547" ref="AE702"/>
    <hyperlink r:id="rId2548" ref="S703"/>
    <hyperlink r:id="rId2549" ref="T703"/>
    <hyperlink r:id="rId2550" ref="AE703"/>
    <hyperlink r:id="rId2551" ref="S704"/>
    <hyperlink r:id="rId2552" ref="T704"/>
    <hyperlink r:id="rId2553" ref="AE704"/>
    <hyperlink r:id="rId2554" ref="S705"/>
    <hyperlink r:id="rId2555" ref="T705"/>
    <hyperlink r:id="rId2556" ref="AE705"/>
    <hyperlink r:id="rId2557" ref="S706"/>
    <hyperlink r:id="rId2558" ref="T706"/>
    <hyperlink r:id="rId2559" ref="AE706"/>
    <hyperlink r:id="rId2560" ref="S707"/>
    <hyperlink r:id="rId2561" ref="T707"/>
    <hyperlink r:id="rId2562" ref="AE707"/>
    <hyperlink r:id="rId2563" ref="S708"/>
    <hyperlink r:id="rId2564" ref="T708"/>
    <hyperlink r:id="rId2565" ref="AE708"/>
    <hyperlink r:id="rId2566" ref="S709"/>
    <hyperlink r:id="rId2567" ref="T709"/>
    <hyperlink r:id="rId2568" ref="AE709"/>
    <hyperlink r:id="rId2569" ref="S710"/>
    <hyperlink r:id="rId2570" ref="T710"/>
    <hyperlink r:id="rId2571" ref="AE710"/>
    <hyperlink r:id="rId2572" ref="S711"/>
    <hyperlink r:id="rId2573" ref="T711"/>
    <hyperlink r:id="rId2574" ref="AE711"/>
    <hyperlink r:id="rId2575" ref="S712"/>
    <hyperlink r:id="rId2576" ref="T712"/>
    <hyperlink r:id="rId2577" ref="AE712"/>
    <hyperlink r:id="rId2578" ref="S713"/>
    <hyperlink r:id="rId2579" ref="T713"/>
    <hyperlink r:id="rId2580" ref="AE713"/>
    <hyperlink r:id="rId2581" ref="S714"/>
    <hyperlink r:id="rId2582" ref="T714"/>
    <hyperlink r:id="rId2583" ref="AE714"/>
    <hyperlink r:id="rId2584" ref="S715"/>
    <hyperlink r:id="rId2585" ref="T715"/>
    <hyperlink r:id="rId2586" ref="AE715"/>
    <hyperlink r:id="rId2587" ref="S716"/>
    <hyperlink r:id="rId2588" ref="T716"/>
    <hyperlink r:id="rId2589" ref="AE716"/>
    <hyperlink r:id="rId2590" ref="S717"/>
    <hyperlink r:id="rId2591" ref="T717"/>
    <hyperlink r:id="rId2592" ref="AE717"/>
    <hyperlink r:id="rId2593" ref="S718"/>
    <hyperlink r:id="rId2594" ref="T718"/>
    <hyperlink r:id="rId2595" ref="AE718"/>
    <hyperlink r:id="rId2596" ref="S719"/>
    <hyperlink r:id="rId2597" ref="T719"/>
    <hyperlink r:id="rId2598" ref="AE719"/>
    <hyperlink r:id="rId2599" ref="S720"/>
    <hyperlink r:id="rId2600" ref="T720"/>
    <hyperlink r:id="rId2601" ref="AE720"/>
    <hyperlink r:id="rId2602" ref="S721"/>
    <hyperlink r:id="rId2603" ref="T721"/>
    <hyperlink r:id="rId2604" ref="AE721"/>
    <hyperlink r:id="rId2605" ref="S722"/>
    <hyperlink r:id="rId2606" ref="T722"/>
    <hyperlink r:id="rId2607" ref="AE722"/>
    <hyperlink r:id="rId2608" ref="S723"/>
    <hyperlink r:id="rId2609" ref="T723"/>
    <hyperlink r:id="rId2610" ref="AE723"/>
    <hyperlink r:id="rId2611" ref="S724"/>
    <hyperlink r:id="rId2612" ref="T724"/>
    <hyperlink r:id="rId2613" ref="AE724"/>
    <hyperlink r:id="rId2614" ref="S725"/>
    <hyperlink r:id="rId2615" ref="T725"/>
    <hyperlink r:id="rId2616" ref="AE725"/>
    <hyperlink r:id="rId2617" ref="S726"/>
    <hyperlink r:id="rId2618" ref="T726"/>
    <hyperlink r:id="rId2619" ref="AE726"/>
    <hyperlink r:id="rId2620" ref="S727"/>
    <hyperlink r:id="rId2621" ref="T727"/>
    <hyperlink r:id="rId2622" ref="AE727"/>
    <hyperlink r:id="rId2623" ref="S728"/>
    <hyperlink r:id="rId2624" ref="T728"/>
    <hyperlink r:id="rId2625" ref="AE728"/>
    <hyperlink r:id="rId2626" ref="S729"/>
    <hyperlink r:id="rId2627" ref="T729"/>
    <hyperlink r:id="rId2628" ref="AE729"/>
    <hyperlink r:id="rId2629" ref="S730"/>
    <hyperlink r:id="rId2630" ref="T730"/>
    <hyperlink r:id="rId2631" ref="AE730"/>
    <hyperlink r:id="rId2632" ref="S731"/>
    <hyperlink r:id="rId2633" ref="T731"/>
    <hyperlink r:id="rId2634" ref="AE731"/>
    <hyperlink r:id="rId2635" ref="S732"/>
    <hyperlink r:id="rId2636" ref="T732"/>
    <hyperlink r:id="rId2637" ref="S733"/>
    <hyperlink r:id="rId2638" ref="T733"/>
    <hyperlink r:id="rId2639" ref="S734"/>
    <hyperlink r:id="rId2640" ref="T734"/>
    <hyperlink r:id="rId2641" ref="S735"/>
    <hyperlink r:id="rId2642" ref="T735"/>
    <hyperlink r:id="rId2643" ref="S736"/>
    <hyperlink r:id="rId2644" ref="T736"/>
    <hyperlink r:id="rId2645" ref="S737"/>
    <hyperlink r:id="rId2646" ref="T737"/>
    <hyperlink r:id="rId2647" ref="S738"/>
    <hyperlink r:id="rId2648" ref="T738"/>
    <hyperlink r:id="rId2649" ref="S739"/>
    <hyperlink r:id="rId2650" ref="T739"/>
    <hyperlink r:id="rId2651" ref="S740"/>
    <hyperlink r:id="rId2652" ref="T740"/>
    <hyperlink r:id="rId2653" ref="S741"/>
    <hyperlink r:id="rId2654" ref="T741"/>
    <hyperlink r:id="rId2655" ref="S742"/>
    <hyperlink r:id="rId2656" ref="T742"/>
    <hyperlink r:id="rId2657" ref="AE742"/>
    <hyperlink r:id="rId2658" ref="S743"/>
    <hyperlink r:id="rId2659" ref="T743"/>
    <hyperlink r:id="rId2660" ref="AE743"/>
  </hyperlinks>
  <drawing r:id="rId266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7.63"/>
    <col customWidth="1" min="2" max="2" width="9.5"/>
    <col customWidth="1" min="3" max="3" width="10.0"/>
    <col customWidth="1" min="4" max="4" width="7.13"/>
    <col customWidth="1" min="5" max="5" width="55.0"/>
    <col customWidth="1" min="6" max="6" width="12.25"/>
    <col customWidth="1" min="7" max="7" width="14.25"/>
    <col customWidth="1" min="8" max="8" width="7.25"/>
    <col customWidth="1" min="9" max="9" width="5.5"/>
    <col customWidth="1" min="10" max="10" width="6.25"/>
    <col customWidth="1" min="11" max="11" width="55.63"/>
    <col customWidth="1" min="14" max="14" width="5.63"/>
    <col customWidth="1" min="15" max="15" width="6.25"/>
    <col customWidth="1" min="16" max="16" width="6.75"/>
    <col customWidth="1" min="17" max="17" width="8.5"/>
    <col customWidth="1" min="18" max="18" width="8.75"/>
    <col customWidth="1" min="20" max="20" width="14.88"/>
    <col hidden="1" min="24" max="26" width="12.63"/>
    <col customWidth="1" min="46" max="46" width="14.25"/>
    <col customWidth="1" min="53" max="54" width="9.13"/>
    <col customWidth="1" min="55" max="55" width="7.63"/>
    <col customWidth="1" min="56" max="56" width="9.13"/>
    <col customWidth="1" min="57" max="57" width="8.13"/>
    <col customWidth="1" min="58" max="58" width="7.5"/>
    <col customWidth="1" min="60" max="60" width="8.63"/>
    <col customWidth="1" min="62" max="62" width="9.13"/>
    <col customWidth="1" min="63" max="63" width="9.38"/>
    <col customWidth="1" min="64" max="64" width="10.25"/>
    <col customWidth="1" min="65" max="65" width="9.63"/>
    <col customWidth="1" min="69" max="74" width="9.75"/>
  </cols>
  <sheetData>
    <row r="1" ht="68.25" customHeight="1">
      <c r="A1" s="1" t="s">
        <v>0</v>
      </c>
      <c r="B1" s="2"/>
      <c r="C1" s="3" t="s">
        <v>2</v>
      </c>
      <c r="D1" s="342" t="s">
        <v>3</v>
      </c>
      <c r="E1" s="343" t="s">
        <v>4</v>
      </c>
      <c r="F1" s="344" t="s">
        <v>5</v>
      </c>
      <c r="G1" s="345" t="s">
        <v>6</v>
      </c>
      <c r="H1" s="8" t="s">
        <v>7</v>
      </c>
      <c r="I1" s="9" t="s">
        <v>8</v>
      </c>
      <c r="J1" s="10" t="s">
        <v>9</v>
      </c>
      <c r="K1" s="346" t="s">
        <v>10</v>
      </c>
      <c r="L1" s="342" t="s">
        <v>11</v>
      </c>
      <c r="M1" s="12" t="s">
        <v>12</v>
      </c>
      <c r="N1" s="347" t="s">
        <v>13</v>
      </c>
      <c r="O1" s="3" t="s">
        <v>14</v>
      </c>
      <c r="P1" s="3" t="s">
        <v>15</v>
      </c>
      <c r="Q1" s="3" t="s">
        <v>16</v>
      </c>
      <c r="R1" s="3" t="s">
        <v>17</v>
      </c>
      <c r="S1" s="348" t="s">
        <v>18</v>
      </c>
      <c r="T1" s="349" t="s">
        <v>19</v>
      </c>
      <c r="U1" s="350" t="s">
        <v>20</v>
      </c>
      <c r="V1" s="342" t="s">
        <v>21</v>
      </c>
      <c r="W1" s="347" t="s">
        <v>22</v>
      </c>
      <c r="X1" s="347" t="s">
        <v>23</v>
      </c>
      <c r="Y1" s="347" t="s">
        <v>24</v>
      </c>
      <c r="Z1" s="347" t="s">
        <v>25</v>
      </c>
      <c r="AA1" s="3" t="s">
        <v>26</v>
      </c>
      <c r="AB1" s="351" t="s">
        <v>6028</v>
      </c>
      <c r="AC1" s="352" t="s">
        <v>28</v>
      </c>
      <c r="AD1" s="3" t="s">
        <v>29</v>
      </c>
      <c r="AE1" s="351" t="s">
        <v>30</v>
      </c>
      <c r="AF1" s="351" t="s">
        <v>31</v>
      </c>
      <c r="AG1" s="1" t="s">
        <v>32</v>
      </c>
      <c r="AH1" s="342" t="s">
        <v>33</v>
      </c>
      <c r="AI1" s="342" t="s">
        <v>34</v>
      </c>
      <c r="AJ1" s="342" t="s">
        <v>35</v>
      </c>
      <c r="AK1" s="351" t="s">
        <v>36</v>
      </c>
      <c r="AL1" s="353" t="s">
        <v>37</v>
      </c>
      <c r="AM1" s="353" t="s">
        <v>38</v>
      </c>
      <c r="AN1" s="353" t="s">
        <v>39</v>
      </c>
      <c r="AO1" s="353" t="s">
        <v>40</v>
      </c>
      <c r="AP1" s="353" t="s">
        <v>41</v>
      </c>
      <c r="AQ1" s="12" t="s">
        <v>42</v>
      </c>
      <c r="AR1" s="12" t="s">
        <v>43</v>
      </c>
      <c r="AS1" s="354" t="s">
        <v>44</v>
      </c>
      <c r="AT1" s="354" t="s">
        <v>45</v>
      </c>
      <c r="AU1" s="354" t="s">
        <v>46</v>
      </c>
      <c r="AV1" s="354" t="s">
        <v>47</v>
      </c>
      <c r="AW1" s="354" t="s">
        <v>48</v>
      </c>
      <c r="AX1" s="355" t="s">
        <v>6029</v>
      </c>
      <c r="AY1" s="356" t="s">
        <v>6030</v>
      </c>
      <c r="AZ1" s="357" t="s">
        <v>6031</v>
      </c>
      <c r="BA1" s="357" t="s">
        <v>50</v>
      </c>
      <c r="BB1" s="357" t="s">
        <v>51</v>
      </c>
      <c r="BC1" s="357" t="s">
        <v>6032</v>
      </c>
      <c r="BD1" s="357" t="s">
        <v>6033</v>
      </c>
      <c r="BE1" s="357" t="s">
        <v>6034</v>
      </c>
      <c r="BF1" s="357" t="s">
        <v>53</v>
      </c>
      <c r="BG1" s="357" t="s">
        <v>52</v>
      </c>
      <c r="BH1" s="357" t="s">
        <v>55</v>
      </c>
      <c r="BI1" s="357" t="s">
        <v>6035</v>
      </c>
      <c r="BJ1" s="358" t="s">
        <v>58</v>
      </c>
      <c r="BK1" s="358" t="s">
        <v>59</v>
      </c>
      <c r="BL1" s="358" t="s">
        <v>60</v>
      </c>
      <c r="BM1" s="358" t="s">
        <v>61</v>
      </c>
      <c r="BN1" s="20" t="s">
        <v>62</v>
      </c>
      <c r="BO1" s="20" t="s">
        <v>63</v>
      </c>
      <c r="BP1" s="20" t="s">
        <v>64</v>
      </c>
      <c r="BQ1" s="21" t="s">
        <v>65</v>
      </c>
      <c r="BR1" s="21" t="s">
        <v>66</v>
      </c>
      <c r="BS1" s="21" t="s">
        <v>67</v>
      </c>
      <c r="BT1" s="21" t="s">
        <v>68</v>
      </c>
      <c r="BU1" s="21" t="s">
        <v>69</v>
      </c>
      <c r="BV1" s="21" t="s">
        <v>70</v>
      </c>
      <c r="BW1" s="357" t="s">
        <v>6036</v>
      </c>
      <c r="BX1" s="357" t="s">
        <v>6037</v>
      </c>
      <c r="BY1" s="357" t="s">
        <v>6038</v>
      </c>
      <c r="BZ1" s="357" t="s">
        <v>6039</v>
      </c>
      <c r="CA1" s="357" t="s">
        <v>6040</v>
      </c>
      <c r="CB1" s="359" t="s">
        <v>6041</v>
      </c>
      <c r="CC1" s="357" t="s">
        <v>6042</v>
      </c>
      <c r="CD1" s="357" t="s">
        <v>6039</v>
      </c>
      <c r="CE1" s="357" t="s">
        <v>6040</v>
      </c>
      <c r="CF1" s="357" t="s">
        <v>6041</v>
      </c>
      <c r="CG1" s="331" t="s">
        <v>6042</v>
      </c>
      <c r="CH1" s="331" t="s">
        <v>6043</v>
      </c>
      <c r="CI1" s="360"/>
      <c r="CJ1" s="331" t="s">
        <v>6040</v>
      </c>
      <c r="CK1" s="331" t="s">
        <v>6042</v>
      </c>
      <c r="CL1" s="334" t="s">
        <v>6044</v>
      </c>
      <c r="CM1" s="331" t="s">
        <v>6045</v>
      </c>
      <c r="CN1" s="331" t="s">
        <v>6046</v>
      </c>
      <c r="CO1" s="331" t="s">
        <v>6047</v>
      </c>
      <c r="CP1" s="360"/>
      <c r="CQ1" s="360"/>
      <c r="CR1" s="46" t="s">
        <v>6048</v>
      </c>
      <c r="CS1" s="360"/>
      <c r="CT1" s="360"/>
      <c r="CU1" s="360"/>
      <c r="CV1" s="360"/>
      <c r="CW1" s="360"/>
      <c r="CX1" s="360"/>
      <c r="CY1" s="360"/>
      <c r="CZ1" s="360"/>
      <c r="DA1" s="360"/>
      <c r="DB1" s="360"/>
      <c r="DC1" s="360"/>
      <c r="DD1" s="360"/>
      <c r="DE1" s="360"/>
      <c r="DF1" s="360"/>
      <c r="DG1" s="360"/>
      <c r="DH1" s="360"/>
      <c r="DI1" s="360"/>
      <c r="DJ1" s="360"/>
      <c r="DK1" s="360"/>
      <c r="DL1" s="360"/>
      <c r="DM1" s="360"/>
      <c r="DN1" s="360"/>
      <c r="DO1" s="360"/>
      <c r="DP1" s="360"/>
      <c r="DQ1" s="360"/>
      <c r="DR1" s="360"/>
      <c r="DS1" s="360"/>
      <c r="DT1" s="360"/>
      <c r="DU1" s="360"/>
      <c r="DV1" s="360"/>
      <c r="DW1" s="360"/>
      <c r="DX1" s="360"/>
      <c r="DY1" s="360"/>
      <c r="DZ1" s="360"/>
      <c r="EA1" s="360"/>
      <c r="EB1" s="360"/>
      <c r="EC1" s="360"/>
      <c r="ED1" s="360"/>
      <c r="EE1" s="360"/>
      <c r="EF1" s="360"/>
      <c r="EG1" s="360"/>
      <c r="EH1" s="360"/>
      <c r="EI1" s="360"/>
      <c r="EJ1" s="360"/>
      <c r="EK1" s="360"/>
      <c r="EL1" s="360"/>
      <c r="EM1" s="360"/>
      <c r="EN1" s="360"/>
      <c r="EO1" s="360"/>
      <c r="EP1" s="360"/>
      <c r="EQ1" s="360"/>
      <c r="ER1" s="360"/>
      <c r="ES1" s="360"/>
      <c r="ET1" s="360"/>
      <c r="EU1" s="360"/>
      <c r="EV1" s="360"/>
      <c r="EW1" s="360"/>
      <c r="EX1" s="360"/>
      <c r="EY1" s="360"/>
      <c r="EZ1" s="360"/>
      <c r="FA1" s="360"/>
      <c r="FB1" s="360"/>
      <c r="FC1" s="360"/>
      <c r="FD1" s="360"/>
      <c r="FE1" s="360"/>
      <c r="FF1" s="360"/>
      <c r="FG1" s="360"/>
      <c r="FH1" s="360"/>
      <c r="FI1" s="360"/>
      <c r="FJ1" s="360"/>
      <c r="FK1" s="360"/>
      <c r="FL1" s="360"/>
      <c r="FM1" s="360"/>
      <c r="FN1" s="360"/>
      <c r="FO1" s="360"/>
      <c r="FP1" s="360"/>
      <c r="FQ1" s="360"/>
      <c r="FR1" s="360"/>
      <c r="FS1" s="360"/>
      <c r="FT1" s="360"/>
      <c r="FU1" s="360"/>
      <c r="FV1" s="360"/>
      <c r="FW1" s="360"/>
      <c r="FX1" s="360"/>
      <c r="FY1" s="360"/>
      <c r="FZ1" s="360"/>
      <c r="GA1" s="360"/>
      <c r="GB1" s="360"/>
      <c r="GC1" s="360"/>
      <c r="GD1" s="360"/>
      <c r="GE1" s="360"/>
      <c r="GF1" s="360"/>
      <c r="GG1" s="360"/>
      <c r="GH1" s="360"/>
      <c r="GI1" s="360"/>
      <c r="GJ1" s="360"/>
      <c r="GK1" s="360"/>
      <c r="GL1" s="360"/>
      <c r="GM1" s="360"/>
      <c r="GN1" s="360"/>
      <c r="GO1" s="360"/>
      <c r="GP1" s="360"/>
      <c r="GQ1" s="360"/>
      <c r="GR1" s="360"/>
      <c r="GS1" s="360"/>
      <c r="GT1" s="360"/>
      <c r="GU1" s="360"/>
      <c r="GV1" s="360"/>
      <c r="GW1" s="360"/>
      <c r="GX1" s="360"/>
      <c r="GY1" s="360"/>
      <c r="GZ1" s="360"/>
      <c r="HA1" s="360"/>
      <c r="HB1" s="360"/>
      <c r="HC1" s="360"/>
      <c r="HD1" s="360"/>
      <c r="HE1" s="360"/>
      <c r="HF1" s="360"/>
      <c r="HG1" s="360"/>
      <c r="HH1" s="360"/>
      <c r="HI1" s="360"/>
      <c r="HJ1" s="360"/>
      <c r="HK1" s="360"/>
      <c r="HL1" s="360"/>
      <c r="HM1" s="360"/>
      <c r="HN1" s="360"/>
      <c r="HO1" s="360"/>
      <c r="HP1" s="360"/>
      <c r="HQ1" s="360"/>
      <c r="HR1" s="360"/>
      <c r="HS1" s="360"/>
      <c r="HT1" s="360"/>
      <c r="HU1" s="360"/>
      <c r="HV1" s="360"/>
      <c r="HW1" s="360"/>
      <c r="HX1" s="360"/>
      <c r="HY1" s="360"/>
      <c r="HZ1" s="360"/>
      <c r="IA1" s="360"/>
      <c r="IB1" s="360"/>
      <c r="IC1" s="360"/>
    </row>
    <row r="2" ht="20.25" customHeight="1">
      <c r="A2" s="361" t="s">
        <v>6049</v>
      </c>
      <c r="B2" s="362" t="s">
        <v>6050</v>
      </c>
      <c r="C2" s="363"/>
      <c r="D2" s="364">
        <v>50.0</v>
      </c>
      <c r="E2" s="365" t="s">
        <v>6051</v>
      </c>
      <c r="F2" s="366" t="s">
        <v>6052</v>
      </c>
      <c r="G2" s="367">
        <v>2.000524742712E12</v>
      </c>
      <c r="H2" s="368">
        <v>389.0</v>
      </c>
      <c r="I2" s="369">
        <v>0.3947962726675174</v>
      </c>
      <c r="J2" s="370">
        <f t="shared" ref="J2:J345" si="1">ROUND(H2*(1-I2),0)</f>
        <v>235</v>
      </c>
      <c r="K2" s="371" t="s">
        <v>6053</v>
      </c>
      <c r="L2" s="372" t="s">
        <v>6054</v>
      </c>
      <c r="M2" s="372" t="s">
        <v>6055</v>
      </c>
      <c r="N2" s="373"/>
      <c r="O2" s="374">
        <v>25.0</v>
      </c>
      <c r="P2" s="375">
        <v>70.0</v>
      </c>
      <c r="Q2" s="376">
        <v>20.0</v>
      </c>
      <c r="R2" s="376">
        <v>90.0</v>
      </c>
      <c r="S2" s="377"/>
      <c r="T2" s="377"/>
      <c r="U2" s="378" t="s">
        <v>6056</v>
      </c>
      <c r="V2" s="378" t="s">
        <v>2238</v>
      </c>
      <c r="W2" s="378" t="s">
        <v>6057</v>
      </c>
      <c r="X2" s="377"/>
      <c r="Y2" s="377"/>
      <c r="Z2" s="377"/>
      <c r="AA2" s="377"/>
      <c r="AB2" s="379"/>
      <c r="AC2" s="380" t="s">
        <v>6058</v>
      </c>
      <c r="AD2" s="373"/>
      <c r="AE2" s="373"/>
      <c r="AF2" s="373"/>
      <c r="AG2" s="373"/>
      <c r="AH2" s="381" t="s">
        <v>6059</v>
      </c>
      <c r="AI2" s="379" t="s">
        <v>6060</v>
      </c>
      <c r="AJ2" s="373"/>
      <c r="AK2" s="373"/>
      <c r="AL2" s="373"/>
      <c r="AM2" s="373"/>
      <c r="AN2" s="373">
        <v>10.0</v>
      </c>
      <c r="AO2" s="373"/>
      <c r="AP2" s="373"/>
      <c r="AQ2" s="46">
        <f t="shared" ref="AQ2:AQ346" si="2">CEILING(H2*(1-AR2),1)</f>
        <v>335</v>
      </c>
      <c r="AR2" s="382">
        <f t="shared" ref="AR2:AR346" si="3">BN2</f>
        <v>0.14</v>
      </c>
      <c r="AS2" s="373"/>
      <c r="AT2" s="373"/>
      <c r="AU2" s="373"/>
      <c r="AV2" s="373"/>
      <c r="AW2" s="373"/>
      <c r="AX2" s="383" t="s">
        <v>6061</v>
      </c>
      <c r="AY2" s="384" t="s">
        <v>6061</v>
      </c>
      <c r="AZ2" s="385">
        <v>20.0</v>
      </c>
      <c r="BA2" s="386">
        <v>71.0</v>
      </c>
      <c r="BB2" s="386">
        <v>126.0</v>
      </c>
      <c r="BC2" s="387">
        <f>IFERROR(__xludf.DUMMYFUNCTION("IMPORTRANGE(""https://docs.google.com/spreadsheets/d/11x9rug0jw9OQ--PARsiC-syyc-w1p08-Nt1KJofrAjY/edit?usp=sharing"",""Себестоимость (Алкиона)!J10"")"),2.2868399999999998)</f>
        <v>2.28684</v>
      </c>
      <c r="BD2" s="387">
        <f>IFERROR(__xludf.DUMMYFUNCTION("IMPORTRANGE(""https://docs.google.com/spreadsheets/d/11x9rug0jw9OQ--PARsiC-syyc-w1p08-Nt1KJofrAjY/edit?usp=sharing"",""Себестоимость (Алкиона)!J68"")"),0.6817199999999999)</f>
        <v>0.68172</v>
      </c>
      <c r="BE2" s="388">
        <f>IFERROR(__xludf.DUMMYFUNCTION("IMPORTRANGE(""https://docs.google.com/spreadsheets/d/1s3L4zx0lRdF0JYMrTaoYwrEnGJI9Se6ibkReFEtRbpU/edit?usp=sharing"",""Упаковка!B2"")"),7.0)</f>
        <v>7</v>
      </c>
      <c r="BF2" s="389">
        <v>10.0</v>
      </c>
      <c r="BG2" s="390">
        <f t="shared" ref="BG2:BG343" si="4">AN2*(BC2+BD2)+BE2+BF2</f>
        <v>46.6856</v>
      </c>
      <c r="BH2" s="391">
        <v>0.2</v>
      </c>
      <c r="BI2" s="392">
        <f t="shared" ref="BI2:BI346" si="5">J2*BH2</f>
        <v>47</v>
      </c>
      <c r="BJ2" s="393">
        <f t="shared" ref="BJ2:BJ346" si="6">J2-BA2-BG2-BI2</f>
        <v>70.3144</v>
      </c>
      <c r="BK2" s="393">
        <f t="shared" ref="BK2:BK346" si="7">J2-BB2-BG2-BI2</f>
        <v>15.3144</v>
      </c>
      <c r="BL2" s="394">
        <f t="shared" ref="BL2:BL346" si="8">BJ2/J2</f>
        <v>0.2992102128</v>
      </c>
      <c r="BM2" s="394">
        <f t="shared" ref="BM2:BM346" si="9">BK2/J2</f>
        <v>0.06516765957</v>
      </c>
      <c r="BN2" s="55">
        <f t="shared" ref="BN2:BN346" si="10">IFERROR(ROUNDUP(1-BO2/H2,2),I2)</f>
        <v>0.14</v>
      </c>
      <c r="BO2" s="56">
        <f t="shared" ref="BO2:BO346" si="11">FLOOR((BB2+BG2+BI2)/(1-0.35),1)</f>
        <v>337</v>
      </c>
      <c r="BP2" s="57">
        <f t="shared" ref="BP2:BP346" si="12">1-(BB2+BG2+0.16*BO2)/BO2</f>
        <v>0.327579822</v>
      </c>
      <c r="BQ2" s="46">
        <f t="shared" ref="BQ2:BQ763" si="13">P2/100*Q2/100*R2/100</f>
        <v>0.126</v>
      </c>
      <c r="BR2" s="46">
        <v>25.0</v>
      </c>
      <c r="BS2" s="46">
        <v>7.0</v>
      </c>
      <c r="BT2" s="47">
        <v>1.25</v>
      </c>
      <c r="BU2" s="46">
        <f t="shared" ref="BU2:BU763" si="14">(BR2+CEILING((BQ2-1),1)*BS2)*BT2</f>
        <v>31.25</v>
      </c>
      <c r="BV2" s="46">
        <f t="shared" ref="BV2:BV763" si="15">BA2-BU2</f>
        <v>39.75</v>
      </c>
      <c r="BW2" s="378" t="s">
        <v>6062</v>
      </c>
      <c r="BX2" s="381" t="s">
        <v>6063</v>
      </c>
      <c r="BY2" s="381" t="s">
        <v>6063</v>
      </c>
      <c r="BZ2" s="395"/>
      <c r="CA2" s="395"/>
      <c r="CB2" s="378" t="s">
        <v>6064</v>
      </c>
      <c r="CC2" s="396" t="s">
        <v>6065</v>
      </c>
      <c r="CD2" s="395"/>
      <c r="CE2" s="395"/>
      <c r="CF2" s="395"/>
      <c r="CG2" s="395"/>
      <c r="CH2" s="397"/>
      <c r="CI2" s="397"/>
      <c r="CJ2" s="397"/>
      <c r="CK2" s="397"/>
      <c r="CL2" s="398"/>
      <c r="CM2" s="398"/>
      <c r="CN2" s="399">
        <f t="shared" ref="CN2:CN346" si="16">0.3-BL2</f>
        <v>0.000789787234</v>
      </c>
      <c r="CO2" s="399">
        <f t="shared" ref="CO2:CO346" si="17">I2-CN2</f>
        <v>0.3940064854</v>
      </c>
      <c r="CP2" s="398"/>
      <c r="CQ2" s="398"/>
      <c r="CR2" s="400">
        <v>220.0</v>
      </c>
      <c r="CS2" s="398"/>
      <c r="CT2" s="398"/>
      <c r="CU2" s="398"/>
      <c r="CV2" s="398"/>
      <c r="CW2" s="398"/>
      <c r="CX2" s="398"/>
      <c r="CY2" s="398"/>
      <c r="CZ2" s="398"/>
      <c r="DA2" s="398"/>
      <c r="DB2" s="398"/>
      <c r="DC2" s="398"/>
      <c r="DD2" s="398"/>
      <c r="DE2" s="398"/>
      <c r="DF2" s="398"/>
      <c r="DG2" s="398"/>
      <c r="DH2" s="398"/>
      <c r="DI2" s="398"/>
      <c r="DJ2" s="398"/>
      <c r="DK2" s="398"/>
      <c r="DL2" s="398"/>
      <c r="DM2" s="398"/>
      <c r="DN2" s="398"/>
      <c r="DO2" s="398"/>
      <c r="DP2" s="398"/>
      <c r="DQ2" s="398"/>
      <c r="DR2" s="398"/>
      <c r="DS2" s="398"/>
      <c r="DT2" s="398"/>
      <c r="DU2" s="398"/>
      <c r="DV2" s="398"/>
      <c r="DW2" s="398"/>
      <c r="DX2" s="398"/>
      <c r="DY2" s="398"/>
      <c r="DZ2" s="398"/>
      <c r="EA2" s="398"/>
      <c r="EB2" s="398"/>
      <c r="EC2" s="398"/>
      <c r="ED2" s="398"/>
      <c r="EE2" s="398"/>
      <c r="EF2" s="398"/>
      <c r="EG2" s="398"/>
      <c r="EH2" s="398"/>
      <c r="EI2" s="398"/>
      <c r="EJ2" s="398"/>
      <c r="EK2" s="398"/>
      <c r="EL2" s="398"/>
      <c r="EM2" s="398"/>
      <c r="EN2" s="398"/>
      <c r="EO2" s="398"/>
      <c r="EP2" s="398"/>
      <c r="EQ2" s="398"/>
      <c r="ER2" s="398"/>
      <c r="ES2" s="398"/>
      <c r="ET2" s="398"/>
      <c r="EU2" s="398"/>
      <c r="EV2" s="398"/>
      <c r="EW2" s="398"/>
      <c r="EX2" s="398"/>
      <c r="EY2" s="398"/>
      <c r="EZ2" s="398"/>
      <c r="FA2" s="398"/>
      <c r="FB2" s="398"/>
      <c r="FC2" s="398"/>
      <c r="FD2" s="398"/>
      <c r="FE2" s="398"/>
      <c r="FF2" s="398"/>
      <c r="FG2" s="398"/>
      <c r="FH2" s="398"/>
      <c r="FI2" s="398"/>
      <c r="FJ2" s="398"/>
      <c r="FK2" s="398"/>
      <c r="FL2" s="398"/>
      <c r="FM2" s="398"/>
      <c r="FN2" s="398"/>
      <c r="FO2" s="398"/>
      <c r="FP2" s="398"/>
      <c r="FQ2" s="398"/>
      <c r="FR2" s="398"/>
      <c r="FS2" s="398"/>
      <c r="FT2" s="398"/>
      <c r="FU2" s="398"/>
      <c r="FV2" s="398"/>
      <c r="FW2" s="398"/>
      <c r="FX2" s="398"/>
      <c r="FY2" s="398"/>
      <c r="FZ2" s="398"/>
      <c r="GA2" s="398"/>
      <c r="GB2" s="398"/>
      <c r="GC2" s="398"/>
      <c r="GD2" s="398"/>
      <c r="GE2" s="398"/>
      <c r="GF2" s="398"/>
      <c r="GG2" s="398"/>
      <c r="GH2" s="398"/>
      <c r="GI2" s="398"/>
      <c r="GJ2" s="398"/>
      <c r="GK2" s="398"/>
      <c r="GL2" s="398"/>
      <c r="GM2" s="398"/>
      <c r="GN2" s="398"/>
      <c r="GO2" s="398"/>
      <c r="GP2" s="398"/>
      <c r="GQ2" s="398"/>
      <c r="GR2" s="398"/>
      <c r="GS2" s="398"/>
      <c r="GT2" s="398"/>
      <c r="GU2" s="398"/>
      <c r="GV2" s="398"/>
      <c r="GW2" s="398"/>
      <c r="GX2" s="398"/>
      <c r="GY2" s="398"/>
      <c r="GZ2" s="398"/>
      <c r="HA2" s="398"/>
      <c r="HB2" s="398"/>
      <c r="HC2" s="398"/>
      <c r="HD2" s="398"/>
      <c r="HE2" s="398"/>
      <c r="HF2" s="398"/>
      <c r="HG2" s="398"/>
      <c r="HH2" s="398"/>
      <c r="HI2" s="398"/>
      <c r="HJ2" s="398"/>
      <c r="HK2" s="398"/>
      <c r="HL2" s="398"/>
      <c r="HM2" s="398"/>
      <c r="HN2" s="398"/>
      <c r="HO2" s="398"/>
      <c r="HP2" s="398"/>
      <c r="HQ2" s="398"/>
      <c r="HR2" s="398"/>
      <c r="HS2" s="398"/>
      <c r="HT2" s="398"/>
      <c r="HU2" s="398"/>
      <c r="HV2" s="398"/>
      <c r="HW2" s="398"/>
      <c r="HX2" s="398"/>
      <c r="HY2" s="398"/>
      <c r="HZ2" s="398"/>
      <c r="IA2" s="398"/>
      <c r="IB2" s="398"/>
      <c r="IC2" s="398"/>
    </row>
    <row r="3" ht="20.25" customHeight="1">
      <c r="A3" s="361" t="s">
        <v>6049</v>
      </c>
      <c r="B3" s="362" t="s">
        <v>6066</v>
      </c>
      <c r="C3" s="363"/>
      <c r="D3" s="364">
        <v>50.0</v>
      </c>
      <c r="E3" s="401" t="s">
        <v>6067</v>
      </c>
      <c r="F3" s="366" t="s">
        <v>6068</v>
      </c>
      <c r="G3" s="367">
        <v>2.000524742729E12</v>
      </c>
      <c r="H3" s="368">
        <v>389.0</v>
      </c>
      <c r="I3" s="369">
        <v>0.3947962726675174</v>
      </c>
      <c r="J3" s="370">
        <f t="shared" si="1"/>
        <v>235</v>
      </c>
      <c r="K3" s="402" t="s">
        <v>6069</v>
      </c>
      <c r="L3" s="403" t="s">
        <v>6070</v>
      </c>
      <c r="M3" s="403" t="s">
        <v>6055</v>
      </c>
      <c r="N3" s="373"/>
      <c r="O3" s="374">
        <v>25.0</v>
      </c>
      <c r="P3" s="404">
        <v>70.0</v>
      </c>
      <c r="Q3" s="378">
        <v>20.0</v>
      </c>
      <c r="R3" s="378">
        <v>90.0</v>
      </c>
      <c r="S3" s="377"/>
      <c r="T3" s="377"/>
      <c r="U3" s="378" t="s">
        <v>6071</v>
      </c>
      <c r="V3" s="378" t="s">
        <v>2267</v>
      </c>
      <c r="W3" s="378" t="s">
        <v>6057</v>
      </c>
      <c r="X3" s="377"/>
      <c r="Y3" s="377"/>
      <c r="Z3" s="377"/>
      <c r="AA3" s="377"/>
      <c r="AB3" s="379"/>
      <c r="AC3" s="380" t="s">
        <v>6072</v>
      </c>
      <c r="AD3" s="373"/>
      <c r="AE3" s="373"/>
      <c r="AF3" s="373"/>
      <c r="AG3" s="373"/>
      <c r="AH3" s="381" t="s">
        <v>6059</v>
      </c>
      <c r="AI3" s="379" t="s">
        <v>6060</v>
      </c>
      <c r="AJ3" s="373"/>
      <c r="AK3" s="373"/>
      <c r="AL3" s="373"/>
      <c r="AM3" s="373"/>
      <c r="AN3" s="373">
        <v>10.0</v>
      </c>
      <c r="AO3" s="373"/>
      <c r="AP3" s="373"/>
      <c r="AQ3" s="46">
        <f t="shared" si="2"/>
        <v>335</v>
      </c>
      <c r="AR3" s="382">
        <f t="shared" si="3"/>
        <v>0.14</v>
      </c>
      <c r="AS3" s="373"/>
      <c r="AT3" s="373"/>
      <c r="AU3" s="373"/>
      <c r="AV3" s="373"/>
      <c r="AW3" s="373"/>
      <c r="AX3" s="383" t="s">
        <v>6061</v>
      </c>
      <c r="AY3" s="384" t="s">
        <v>6061</v>
      </c>
      <c r="AZ3" s="385">
        <v>20.0</v>
      </c>
      <c r="BA3" s="386">
        <v>71.0</v>
      </c>
      <c r="BB3" s="386">
        <v>126.0</v>
      </c>
      <c r="BC3" s="387">
        <f>IFERROR(__xludf.DUMMYFUNCTION("IMPORTRANGE(""https://docs.google.com/spreadsheets/d/11x9rug0jw9OQ--PARsiC-syyc-w1p08-Nt1KJofrAjY/edit?usp=sharing"",""Себестоимость (Алкиона)!J10"")"),2.2868399999999998)</f>
        <v>2.28684</v>
      </c>
      <c r="BD3" s="387">
        <f>IFERROR(__xludf.DUMMYFUNCTION("IMPORTRANGE(""https://docs.google.com/spreadsheets/d/11x9rug0jw9OQ--PARsiC-syyc-w1p08-Nt1KJofrAjY/edit?usp=sharing"",""Себестоимость (Алкиона)!J68"")"),0.6817199999999999)</f>
        <v>0.68172</v>
      </c>
      <c r="BE3" s="388">
        <f>IFERROR(__xludf.DUMMYFUNCTION("IMPORTRANGE(""https://docs.google.com/spreadsheets/d/1s3L4zx0lRdF0JYMrTaoYwrEnGJI9Se6ibkReFEtRbpU/edit?usp=sharing"",""Упаковка!B2"")"),7.0)</f>
        <v>7</v>
      </c>
      <c r="BF3" s="389">
        <v>10.0</v>
      </c>
      <c r="BG3" s="390">
        <f t="shared" si="4"/>
        <v>46.6856</v>
      </c>
      <c r="BH3" s="405">
        <f t="shared" ref="BH3:BH346" si="18">BH$2</f>
        <v>0.2</v>
      </c>
      <c r="BI3" s="392">
        <f t="shared" si="5"/>
        <v>47</v>
      </c>
      <c r="BJ3" s="393">
        <f t="shared" si="6"/>
        <v>70.3144</v>
      </c>
      <c r="BK3" s="393">
        <f t="shared" si="7"/>
        <v>15.3144</v>
      </c>
      <c r="BL3" s="394">
        <f t="shared" si="8"/>
        <v>0.2992102128</v>
      </c>
      <c r="BM3" s="394">
        <f t="shared" si="9"/>
        <v>0.06516765957</v>
      </c>
      <c r="BN3" s="55">
        <f t="shared" si="10"/>
        <v>0.14</v>
      </c>
      <c r="BO3" s="56">
        <f t="shared" si="11"/>
        <v>337</v>
      </c>
      <c r="BP3" s="57">
        <f t="shared" si="12"/>
        <v>0.327579822</v>
      </c>
      <c r="BQ3" s="46">
        <f t="shared" si="13"/>
        <v>0.126</v>
      </c>
      <c r="BR3" s="46">
        <v>25.0</v>
      </c>
      <c r="BS3" s="46">
        <v>7.0</v>
      </c>
      <c r="BT3" s="47">
        <v>1.25</v>
      </c>
      <c r="BU3" s="46">
        <f t="shared" si="14"/>
        <v>31.25</v>
      </c>
      <c r="BV3" s="46">
        <f t="shared" si="15"/>
        <v>39.75</v>
      </c>
      <c r="BW3" s="378" t="s">
        <v>6062</v>
      </c>
      <c r="BX3" s="381" t="s">
        <v>6073</v>
      </c>
      <c r="BY3" s="381" t="s">
        <v>6063</v>
      </c>
      <c r="BZ3" s="395"/>
      <c r="CA3" s="395"/>
      <c r="CB3" s="406"/>
      <c r="CC3" s="407"/>
      <c r="CD3" s="395"/>
      <c r="CE3" s="395"/>
      <c r="CF3" s="395"/>
      <c r="CG3" s="407"/>
      <c r="CH3" s="397"/>
      <c r="CI3" s="397"/>
      <c r="CJ3" s="397"/>
      <c r="CK3" s="397"/>
      <c r="CL3" s="398"/>
      <c r="CM3" s="398"/>
      <c r="CN3" s="399">
        <f t="shared" si="16"/>
        <v>0.000789787234</v>
      </c>
      <c r="CO3" s="399">
        <f t="shared" si="17"/>
        <v>0.3940064854</v>
      </c>
      <c r="CP3" s="398"/>
      <c r="CQ3" s="398"/>
      <c r="CR3" s="408">
        <v>220.0</v>
      </c>
      <c r="CS3" s="398"/>
      <c r="CT3" s="398"/>
      <c r="CU3" s="398"/>
      <c r="CV3" s="398"/>
      <c r="CW3" s="398"/>
      <c r="CX3" s="398"/>
      <c r="CY3" s="398"/>
      <c r="CZ3" s="398"/>
      <c r="DA3" s="398"/>
      <c r="DB3" s="398"/>
      <c r="DC3" s="398"/>
      <c r="DD3" s="398"/>
      <c r="DE3" s="398"/>
      <c r="DF3" s="398"/>
      <c r="DG3" s="398"/>
      <c r="DH3" s="398"/>
      <c r="DI3" s="398"/>
      <c r="DJ3" s="398"/>
      <c r="DK3" s="398"/>
      <c r="DL3" s="398"/>
      <c r="DM3" s="398"/>
      <c r="DN3" s="398"/>
      <c r="DO3" s="398"/>
      <c r="DP3" s="398"/>
      <c r="DQ3" s="398"/>
      <c r="DR3" s="398"/>
      <c r="DS3" s="398"/>
      <c r="DT3" s="398"/>
      <c r="DU3" s="398"/>
      <c r="DV3" s="398"/>
      <c r="DW3" s="398"/>
      <c r="DX3" s="398"/>
      <c r="DY3" s="398"/>
      <c r="DZ3" s="398"/>
      <c r="EA3" s="398"/>
      <c r="EB3" s="398"/>
      <c r="EC3" s="398"/>
      <c r="ED3" s="398"/>
      <c r="EE3" s="398"/>
      <c r="EF3" s="398"/>
      <c r="EG3" s="398"/>
      <c r="EH3" s="398"/>
      <c r="EI3" s="398"/>
      <c r="EJ3" s="398"/>
      <c r="EK3" s="398"/>
      <c r="EL3" s="398"/>
      <c r="EM3" s="398"/>
      <c r="EN3" s="398"/>
      <c r="EO3" s="398"/>
      <c r="EP3" s="398"/>
      <c r="EQ3" s="398"/>
      <c r="ER3" s="398"/>
      <c r="ES3" s="398"/>
      <c r="ET3" s="398"/>
      <c r="EU3" s="398"/>
      <c r="EV3" s="398"/>
      <c r="EW3" s="398"/>
      <c r="EX3" s="398"/>
      <c r="EY3" s="398"/>
      <c r="EZ3" s="398"/>
      <c r="FA3" s="398"/>
      <c r="FB3" s="398"/>
      <c r="FC3" s="398"/>
      <c r="FD3" s="398"/>
      <c r="FE3" s="398"/>
      <c r="FF3" s="398"/>
      <c r="FG3" s="398"/>
      <c r="FH3" s="398"/>
      <c r="FI3" s="398"/>
      <c r="FJ3" s="398"/>
      <c r="FK3" s="398"/>
      <c r="FL3" s="398"/>
      <c r="FM3" s="398"/>
      <c r="FN3" s="398"/>
      <c r="FO3" s="398"/>
      <c r="FP3" s="398"/>
      <c r="FQ3" s="398"/>
      <c r="FR3" s="398"/>
      <c r="FS3" s="398"/>
      <c r="FT3" s="398"/>
      <c r="FU3" s="398"/>
      <c r="FV3" s="398"/>
      <c r="FW3" s="398"/>
      <c r="FX3" s="398"/>
      <c r="FY3" s="398"/>
      <c r="FZ3" s="398"/>
      <c r="GA3" s="398"/>
      <c r="GB3" s="398"/>
      <c r="GC3" s="398"/>
      <c r="GD3" s="398"/>
      <c r="GE3" s="398"/>
      <c r="GF3" s="398"/>
      <c r="GG3" s="398"/>
      <c r="GH3" s="398"/>
      <c r="GI3" s="398"/>
      <c r="GJ3" s="398"/>
      <c r="GK3" s="398"/>
      <c r="GL3" s="398"/>
      <c r="GM3" s="398"/>
      <c r="GN3" s="398"/>
      <c r="GO3" s="398"/>
      <c r="GP3" s="398"/>
      <c r="GQ3" s="398"/>
      <c r="GR3" s="398"/>
      <c r="GS3" s="398"/>
      <c r="GT3" s="398"/>
      <c r="GU3" s="398"/>
      <c r="GV3" s="398"/>
      <c r="GW3" s="398"/>
      <c r="GX3" s="398"/>
      <c r="GY3" s="398"/>
      <c r="GZ3" s="398"/>
      <c r="HA3" s="398"/>
      <c r="HB3" s="398"/>
      <c r="HC3" s="398"/>
      <c r="HD3" s="398"/>
      <c r="HE3" s="398"/>
      <c r="HF3" s="398"/>
      <c r="HG3" s="398"/>
      <c r="HH3" s="398"/>
      <c r="HI3" s="398"/>
      <c r="HJ3" s="398"/>
      <c r="HK3" s="398"/>
      <c r="HL3" s="398"/>
      <c r="HM3" s="398"/>
      <c r="HN3" s="398"/>
      <c r="HO3" s="398"/>
      <c r="HP3" s="398"/>
      <c r="HQ3" s="398"/>
      <c r="HR3" s="398"/>
      <c r="HS3" s="398"/>
      <c r="HT3" s="398"/>
      <c r="HU3" s="398"/>
      <c r="HV3" s="398"/>
      <c r="HW3" s="398"/>
      <c r="HX3" s="398"/>
      <c r="HY3" s="398"/>
      <c r="HZ3" s="398"/>
      <c r="IA3" s="398"/>
      <c r="IB3" s="398"/>
      <c r="IC3" s="398"/>
    </row>
    <row r="4" ht="20.25" customHeight="1">
      <c r="A4" s="361" t="s">
        <v>6049</v>
      </c>
      <c r="B4" s="362" t="s">
        <v>6074</v>
      </c>
      <c r="C4" s="363"/>
      <c r="D4" s="364">
        <v>50.0</v>
      </c>
      <c r="E4" s="401" t="s">
        <v>6075</v>
      </c>
      <c r="F4" s="366" t="s">
        <v>6076</v>
      </c>
      <c r="G4" s="367">
        <v>2.000524742736E12</v>
      </c>
      <c r="H4" s="368">
        <v>389.0</v>
      </c>
      <c r="I4" s="369">
        <v>0.3947962726675174</v>
      </c>
      <c r="J4" s="370">
        <f t="shared" si="1"/>
        <v>235</v>
      </c>
      <c r="K4" s="402" t="s">
        <v>6077</v>
      </c>
      <c r="L4" s="403" t="s">
        <v>6078</v>
      </c>
      <c r="M4" s="403" t="s">
        <v>6055</v>
      </c>
      <c r="N4" s="373"/>
      <c r="O4" s="374">
        <v>25.0</v>
      </c>
      <c r="P4" s="404">
        <v>70.0</v>
      </c>
      <c r="Q4" s="378">
        <v>20.0</v>
      </c>
      <c r="R4" s="378">
        <v>90.0</v>
      </c>
      <c r="S4" s="377"/>
      <c r="T4" s="377"/>
      <c r="U4" s="378" t="s">
        <v>6079</v>
      </c>
      <c r="V4" s="378" t="s">
        <v>298</v>
      </c>
      <c r="W4" s="378" t="s">
        <v>6057</v>
      </c>
      <c r="X4" s="377"/>
      <c r="Y4" s="377"/>
      <c r="Z4" s="377"/>
      <c r="AA4" s="377"/>
      <c r="AB4" s="379"/>
      <c r="AC4" s="380" t="s">
        <v>6080</v>
      </c>
      <c r="AD4" s="373"/>
      <c r="AE4" s="373"/>
      <c r="AF4" s="373"/>
      <c r="AG4" s="373"/>
      <c r="AH4" s="381" t="s">
        <v>6059</v>
      </c>
      <c r="AI4" s="379" t="s">
        <v>6060</v>
      </c>
      <c r="AJ4" s="373"/>
      <c r="AK4" s="373"/>
      <c r="AL4" s="373"/>
      <c r="AM4" s="373"/>
      <c r="AN4" s="373">
        <v>10.0</v>
      </c>
      <c r="AO4" s="373"/>
      <c r="AP4" s="373"/>
      <c r="AQ4" s="46">
        <f t="shared" si="2"/>
        <v>335</v>
      </c>
      <c r="AR4" s="382">
        <f t="shared" si="3"/>
        <v>0.14</v>
      </c>
      <c r="AS4" s="373"/>
      <c r="AT4" s="373"/>
      <c r="AU4" s="373"/>
      <c r="AV4" s="373"/>
      <c r="AW4" s="373"/>
      <c r="AX4" s="383" t="s">
        <v>6061</v>
      </c>
      <c r="AY4" s="384" t="s">
        <v>6061</v>
      </c>
      <c r="AZ4" s="385">
        <v>20.0</v>
      </c>
      <c r="BA4" s="386">
        <v>71.0</v>
      </c>
      <c r="BB4" s="386">
        <v>126.0</v>
      </c>
      <c r="BC4" s="387">
        <f>IFERROR(__xludf.DUMMYFUNCTION("IMPORTRANGE(""https://docs.google.com/spreadsheets/d/11x9rug0jw9OQ--PARsiC-syyc-w1p08-Nt1KJofrAjY/edit?usp=sharing"",""Себестоимость (Алкиона)!J10"")"),2.2868399999999998)</f>
        <v>2.28684</v>
      </c>
      <c r="BD4" s="387">
        <f>IFERROR(__xludf.DUMMYFUNCTION("IMPORTRANGE(""https://docs.google.com/spreadsheets/d/11x9rug0jw9OQ--PARsiC-syyc-w1p08-Nt1KJofrAjY/edit?usp=sharing"",""Себестоимость (Алкиона)!J68"")"),0.6817199999999999)</f>
        <v>0.68172</v>
      </c>
      <c r="BE4" s="388">
        <f>IFERROR(__xludf.DUMMYFUNCTION("IMPORTRANGE(""https://docs.google.com/spreadsheets/d/1s3L4zx0lRdF0JYMrTaoYwrEnGJI9Se6ibkReFEtRbpU/edit?usp=sharing"",""Упаковка!B2"")"),7.0)</f>
        <v>7</v>
      </c>
      <c r="BF4" s="389">
        <v>10.0</v>
      </c>
      <c r="BG4" s="390">
        <f t="shared" si="4"/>
        <v>46.6856</v>
      </c>
      <c r="BH4" s="405">
        <f t="shared" si="18"/>
        <v>0.2</v>
      </c>
      <c r="BI4" s="392">
        <f t="shared" si="5"/>
        <v>47</v>
      </c>
      <c r="BJ4" s="393">
        <f t="shared" si="6"/>
        <v>70.3144</v>
      </c>
      <c r="BK4" s="393">
        <f t="shared" si="7"/>
        <v>15.3144</v>
      </c>
      <c r="BL4" s="394">
        <f t="shared" si="8"/>
        <v>0.2992102128</v>
      </c>
      <c r="BM4" s="394">
        <f t="shared" si="9"/>
        <v>0.06516765957</v>
      </c>
      <c r="BN4" s="55">
        <f t="shared" si="10"/>
        <v>0.14</v>
      </c>
      <c r="BO4" s="56">
        <f t="shared" si="11"/>
        <v>337</v>
      </c>
      <c r="BP4" s="57">
        <f t="shared" si="12"/>
        <v>0.327579822</v>
      </c>
      <c r="BQ4" s="46">
        <f t="shared" si="13"/>
        <v>0.126</v>
      </c>
      <c r="BR4" s="46">
        <v>25.0</v>
      </c>
      <c r="BS4" s="46">
        <v>7.0</v>
      </c>
      <c r="BT4" s="47">
        <v>1.25</v>
      </c>
      <c r="BU4" s="46">
        <f t="shared" si="14"/>
        <v>31.25</v>
      </c>
      <c r="BV4" s="46">
        <f t="shared" si="15"/>
        <v>39.75</v>
      </c>
      <c r="BW4" s="378" t="s">
        <v>6062</v>
      </c>
      <c r="BX4" s="381" t="s">
        <v>6063</v>
      </c>
      <c r="BY4" s="381" t="s">
        <v>6063</v>
      </c>
      <c r="BZ4" s="395"/>
      <c r="CA4" s="395"/>
      <c r="CB4" s="406"/>
      <c r="CC4" s="395"/>
      <c r="CD4" s="395"/>
      <c r="CE4" s="395"/>
      <c r="CF4" s="395"/>
      <c r="CG4" s="395"/>
      <c r="CH4" s="397"/>
      <c r="CI4" s="397"/>
      <c r="CJ4" s="397"/>
      <c r="CK4" s="397"/>
      <c r="CL4" s="398"/>
      <c r="CM4" s="398"/>
      <c r="CN4" s="399">
        <f t="shared" si="16"/>
        <v>0.000789787234</v>
      </c>
      <c r="CO4" s="399">
        <f t="shared" si="17"/>
        <v>0.3940064854</v>
      </c>
      <c r="CP4" s="398"/>
      <c r="CQ4" s="398"/>
      <c r="CR4" s="408">
        <v>220.0</v>
      </c>
      <c r="CS4" s="398"/>
      <c r="CT4" s="398"/>
      <c r="CU4" s="398"/>
      <c r="CV4" s="398"/>
      <c r="CW4" s="398"/>
      <c r="CX4" s="398"/>
      <c r="CY4" s="398"/>
      <c r="CZ4" s="398"/>
      <c r="DA4" s="398"/>
      <c r="DB4" s="398"/>
      <c r="DC4" s="398"/>
      <c r="DD4" s="398"/>
      <c r="DE4" s="398"/>
      <c r="DF4" s="398"/>
      <c r="DG4" s="398"/>
      <c r="DH4" s="398"/>
      <c r="DI4" s="398"/>
      <c r="DJ4" s="398"/>
      <c r="DK4" s="398"/>
      <c r="DL4" s="398"/>
      <c r="DM4" s="398"/>
      <c r="DN4" s="398"/>
      <c r="DO4" s="398"/>
      <c r="DP4" s="398"/>
      <c r="DQ4" s="398"/>
      <c r="DR4" s="398"/>
      <c r="DS4" s="398"/>
      <c r="DT4" s="398"/>
      <c r="DU4" s="398"/>
      <c r="DV4" s="398"/>
      <c r="DW4" s="398"/>
      <c r="DX4" s="398"/>
      <c r="DY4" s="398"/>
      <c r="DZ4" s="398"/>
      <c r="EA4" s="398"/>
      <c r="EB4" s="398"/>
      <c r="EC4" s="398"/>
      <c r="ED4" s="398"/>
      <c r="EE4" s="398"/>
      <c r="EF4" s="398"/>
      <c r="EG4" s="398"/>
      <c r="EH4" s="398"/>
      <c r="EI4" s="398"/>
      <c r="EJ4" s="398"/>
      <c r="EK4" s="398"/>
      <c r="EL4" s="398"/>
      <c r="EM4" s="398"/>
      <c r="EN4" s="398"/>
      <c r="EO4" s="398"/>
      <c r="EP4" s="398"/>
      <c r="EQ4" s="398"/>
      <c r="ER4" s="398"/>
      <c r="ES4" s="398"/>
      <c r="ET4" s="398"/>
      <c r="EU4" s="398"/>
      <c r="EV4" s="398"/>
      <c r="EW4" s="398"/>
      <c r="EX4" s="398"/>
      <c r="EY4" s="398"/>
      <c r="EZ4" s="398"/>
      <c r="FA4" s="398"/>
      <c r="FB4" s="398"/>
      <c r="FC4" s="398"/>
      <c r="FD4" s="398"/>
      <c r="FE4" s="398"/>
      <c r="FF4" s="398"/>
      <c r="FG4" s="398"/>
      <c r="FH4" s="398"/>
      <c r="FI4" s="398"/>
      <c r="FJ4" s="398"/>
      <c r="FK4" s="398"/>
      <c r="FL4" s="398"/>
      <c r="FM4" s="398"/>
      <c r="FN4" s="398"/>
      <c r="FO4" s="398"/>
      <c r="FP4" s="398"/>
      <c r="FQ4" s="398"/>
      <c r="FR4" s="398"/>
      <c r="FS4" s="398"/>
      <c r="FT4" s="398"/>
      <c r="FU4" s="398"/>
      <c r="FV4" s="398"/>
      <c r="FW4" s="398"/>
      <c r="FX4" s="398"/>
      <c r="FY4" s="398"/>
      <c r="FZ4" s="398"/>
      <c r="GA4" s="398"/>
      <c r="GB4" s="398"/>
      <c r="GC4" s="398"/>
      <c r="GD4" s="398"/>
      <c r="GE4" s="398"/>
      <c r="GF4" s="398"/>
      <c r="GG4" s="398"/>
      <c r="GH4" s="398"/>
      <c r="GI4" s="398"/>
      <c r="GJ4" s="398"/>
      <c r="GK4" s="398"/>
      <c r="GL4" s="398"/>
      <c r="GM4" s="398"/>
      <c r="GN4" s="398"/>
      <c r="GO4" s="398"/>
      <c r="GP4" s="398"/>
      <c r="GQ4" s="398"/>
      <c r="GR4" s="398"/>
      <c r="GS4" s="398"/>
      <c r="GT4" s="398"/>
      <c r="GU4" s="398"/>
      <c r="GV4" s="398"/>
      <c r="GW4" s="398"/>
      <c r="GX4" s="398"/>
      <c r="GY4" s="398"/>
      <c r="GZ4" s="398"/>
      <c r="HA4" s="398"/>
      <c r="HB4" s="398"/>
      <c r="HC4" s="398"/>
      <c r="HD4" s="398"/>
      <c r="HE4" s="398"/>
      <c r="HF4" s="398"/>
      <c r="HG4" s="398"/>
      <c r="HH4" s="398"/>
      <c r="HI4" s="398"/>
      <c r="HJ4" s="398"/>
      <c r="HK4" s="398"/>
      <c r="HL4" s="398"/>
      <c r="HM4" s="398"/>
      <c r="HN4" s="398"/>
      <c r="HO4" s="398"/>
      <c r="HP4" s="398"/>
      <c r="HQ4" s="398"/>
      <c r="HR4" s="398"/>
      <c r="HS4" s="398"/>
      <c r="HT4" s="398"/>
      <c r="HU4" s="398"/>
      <c r="HV4" s="398"/>
      <c r="HW4" s="398"/>
      <c r="HX4" s="398"/>
      <c r="HY4" s="398"/>
      <c r="HZ4" s="398"/>
      <c r="IA4" s="398"/>
      <c r="IB4" s="398"/>
      <c r="IC4" s="398"/>
    </row>
    <row r="5" ht="20.25" customHeight="1">
      <c r="A5" s="361" t="s">
        <v>6049</v>
      </c>
      <c r="B5" s="362" t="s">
        <v>6081</v>
      </c>
      <c r="C5" s="363"/>
      <c r="D5" s="364">
        <v>50.0</v>
      </c>
      <c r="E5" s="401" t="s">
        <v>6082</v>
      </c>
      <c r="F5" s="366" t="s">
        <v>6083</v>
      </c>
      <c r="G5" s="367">
        <v>2.000524742774E12</v>
      </c>
      <c r="H5" s="409">
        <v>437.0</v>
      </c>
      <c r="I5" s="369">
        <v>0.4607714462461337</v>
      </c>
      <c r="J5" s="370">
        <f t="shared" si="1"/>
        <v>236</v>
      </c>
      <c r="K5" s="402" t="s">
        <v>6084</v>
      </c>
      <c r="L5" s="410" t="s">
        <v>6085</v>
      </c>
      <c r="M5" s="402" t="s">
        <v>6055</v>
      </c>
      <c r="N5" s="373"/>
      <c r="O5" s="374">
        <v>25.0</v>
      </c>
      <c r="P5" s="404">
        <v>70.0</v>
      </c>
      <c r="Q5" s="378">
        <v>20.0</v>
      </c>
      <c r="R5" s="378">
        <v>90.0</v>
      </c>
      <c r="S5" s="377"/>
      <c r="T5" s="377"/>
      <c r="U5" s="378" t="s">
        <v>6086</v>
      </c>
      <c r="V5" s="378" t="s">
        <v>2238</v>
      </c>
      <c r="W5" s="378" t="s">
        <v>6057</v>
      </c>
      <c r="X5" s="377"/>
      <c r="Y5" s="377"/>
      <c r="Z5" s="377"/>
      <c r="AA5" s="377"/>
      <c r="AB5" s="379"/>
      <c r="AC5" s="380" t="s">
        <v>6058</v>
      </c>
      <c r="AD5" s="373"/>
      <c r="AE5" s="373"/>
      <c r="AF5" s="373"/>
      <c r="AG5" s="373"/>
      <c r="AH5" s="381" t="s">
        <v>6059</v>
      </c>
      <c r="AI5" s="379" t="s">
        <v>6060</v>
      </c>
      <c r="AJ5" s="373"/>
      <c r="AK5" s="373"/>
      <c r="AL5" s="373"/>
      <c r="AM5" s="373"/>
      <c r="AN5" s="373">
        <v>10.0</v>
      </c>
      <c r="AO5" s="373"/>
      <c r="AP5" s="373"/>
      <c r="AQ5" s="46">
        <f t="shared" si="2"/>
        <v>337</v>
      </c>
      <c r="AR5" s="382">
        <f t="shared" si="3"/>
        <v>0.23</v>
      </c>
      <c r="AS5" s="373"/>
      <c r="AT5" s="373"/>
      <c r="AU5" s="373"/>
      <c r="AV5" s="373"/>
      <c r="AW5" s="373"/>
      <c r="AX5" s="383" t="s">
        <v>6061</v>
      </c>
      <c r="AY5" s="384" t="s">
        <v>6061</v>
      </c>
      <c r="AZ5" s="385">
        <v>20.0</v>
      </c>
      <c r="BA5" s="386">
        <v>71.0</v>
      </c>
      <c r="BB5" s="386">
        <v>126.0</v>
      </c>
      <c r="BC5" s="387">
        <f>IFERROR(__xludf.DUMMYFUNCTION("IMPORTRANGE(""https://docs.google.com/spreadsheets/d/11x9rug0jw9OQ--PARsiC-syyc-w1p08-Nt1KJofrAjY/edit?usp=sharing"",""Себестоимость (Алкиона)!J10"")"),2.2868399999999998)</f>
        <v>2.28684</v>
      </c>
      <c r="BD5" s="387">
        <f>IFERROR(__xludf.DUMMYFUNCTION("IMPORTRANGE(""https://docs.google.com/spreadsheets/d/11x9rug0jw9OQ--PARsiC-syyc-w1p08-Nt1KJofrAjY/edit?usp=sharing"",""Себестоимость (Алкиона)!J68"")"),0.6817199999999999)</f>
        <v>0.68172</v>
      </c>
      <c r="BE5" s="388">
        <f>IFERROR(__xludf.DUMMYFUNCTION("IMPORTRANGE(""https://docs.google.com/spreadsheets/d/1s3L4zx0lRdF0JYMrTaoYwrEnGJI9Se6ibkReFEtRbpU/edit?usp=sharing"",""Упаковка!B2"")"),7.0)</f>
        <v>7</v>
      </c>
      <c r="BF5" s="389">
        <v>10.0</v>
      </c>
      <c r="BG5" s="390">
        <f t="shared" si="4"/>
        <v>46.6856</v>
      </c>
      <c r="BH5" s="405">
        <f t="shared" si="18"/>
        <v>0.2</v>
      </c>
      <c r="BI5" s="392">
        <f t="shared" si="5"/>
        <v>47.2</v>
      </c>
      <c r="BJ5" s="393">
        <f t="shared" si="6"/>
        <v>71.1144</v>
      </c>
      <c r="BK5" s="393">
        <f t="shared" si="7"/>
        <v>16.1144</v>
      </c>
      <c r="BL5" s="394">
        <f t="shared" si="8"/>
        <v>0.3013322034</v>
      </c>
      <c r="BM5" s="394">
        <f t="shared" si="9"/>
        <v>0.06828135593</v>
      </c>
      <c r="BN5" s="55">
        <f t="shared" si="10"/>
        <v>0.23</v>
      </c>
      <c r="BO5" s="56">
        <f t="shared" si="11"/>
        <v>338</v>
      </c>
      <c r="BP5" s="57">
        <f t="shared" si="12"/>
        <v>0.329095858</v>
      </c>
      <c r="BQ5" s="46">
        <f t="shared" si="13"/>
        <v>0.126</v>
      </c>
      <c r="BR5" s="46">
        <v>25.0</v>
      </c>
      <c r="BS5" s="46">
        <v>7.0</v>
      </c>
      <c r="BT5" s="47">
        <v>1.25</v>
      </c>
      <c r="BU5" s="46">
        <f t="shared" si="14"/>
        <v>31.25</v>
      </c>
      <c r="BV5" s="46">
        <f t="shared" si="15"/>
        <v>39.75</v>
      </c>
      <c r="BW5" s="378" t="s">
        <v>6062</v>
      </c>
      <c r="BX5" s="381" t="s">
        <v>6063</v>
      </c>
      <c r="BY5" s="381" t="s">
        <v>6063</v>
      </c>
      <c r="BZ5" s="381" t="s">
        <v>6087</v>
      </c>
      <c r="CA5" s="395"/>
      <c r="CB5" s="378" t="s">
        <v>6088</v>
      </c>
      <c r="CC5" s="396" t="s">
        <v>6089</v>
      </c>
      <c r="CD5" s="381" t="s">
        <v>6090</v>
      </c>
      <c r="CE5" s="395"/>
      <c r="CF5" s="381">
        <v>191.0</v>
      </c>
      <c r="CG5" s="411" t="s">
        <v>6091</v>
      </c>
      <c r="CH5" s="412" t="s">
        <v>6092</v>
      </c>
      <c r="CI5" s="412">
        <v>350.0</v>
      </c>
      <c r="CJ5" s="412" t="s">
        <v>6093</v>
      </c>
      <c r="CK5" s="413" t="s">
        <v>6094</v>
      </c>
      <c r="CL5" s="414">
        <v>13.0</v>
      </c>
      <c r="CM5" s="414" t="s">
        <v>6095</v>
      </c>
      <c r="CN5" s="399">
        <f t="shared" si="16"/>
        <v>-0.00133220339</v>
      </c>
      <c r="CO5" s="399">
        <f t="shared" si="17"/>
        <v>0.4621036496</v>
      </c>
      <c r="CP5" s="398"/>
      <c r="CQ5" s="398"/>
      <c r="CR5" s="408">
        <v>230.0</v>
      </c>
      <c r="CS5" s="398"/>
      <c r="CT5" s="398"/>
      <c r="CU5" s="398"/>
      <c r="CV5" s="398"/>
      <c r="CW5" s="398"/>
      <c r="CX5" s="398"/>
      <c r="CY5" s="398"/>
      <c r="CZ5" s="398"/>
      <c r="DA5" s="398"/>
      <c r="DB5" s="398"/>
      <c r="DC5" s="398"/>
      <c r="DD5" s="398"/>
      <c r="DE5" s="398"/>
      <c r="DF5" s="398"/>
      <c r="DG5" s="398"/>
      <c r="DH5" s="398"/>
      <c r="DI5" s="398"/>
      <c r="DJ5" s="398"/>
      <c r="DK5" s="398"/>
      <c r="DL5" s="398"/>
      <c r="DM5" s="398"/>
      <c r="DN5" s="398"/>
      <c r="DO5" s="398"/>
      <c r="DP5" s="398"/>
      <c r="DQ5" s="398"/>
      <c r="DR5" s="398"/>
      <c r="DS5" s="398"/>
      <c r="DT5" s="398"/>
      <c r="DU5" s="398"/>
      <c r="DV5" s="398"/>
      <c r="DW5" s="398"/>
      <c r="DX5" s="398"/>
      <c r="DY5" s="398"/>
      <c r="DZ5" s="398"/>
      <c r="EA5" s="398"/>
      <c r="EB5" s="398"/>
      <c r="EC5" s="398"/>
      <c r="ED5" s="398"/>
      <c r="EE5" s="398"/>
      <c r="EF5" s="398"/>
      <c r="EG5" s="398"/>
      <c r="EH5" s="398"/>
      <c r="EI5" s="398"/>
      <c r="EJ5" s="398"/>
      <c r="EK5" s="398"/>
      <c r="EL5" s="398"/>
      <c r="EM5" s="398"/>
      <c r="EN5" s="398"/>
      <c r="EO5" s="398"/>
      <c r="EP5" s="398"/>
      <c r="EQ5" s="398"/>
      <c r="ER5" s="398"/>
      <c r="ES5" s="398"/>
      <c r="ET5" s="398"/>
      <c r="EU5" s="398"/>
      <c r="EV5" s="398"/>
      <c r="EW5" s="398"/>
      <c r="EX5" s="398"/>
      <c r="EY5" s="398"/>
      <c r="EZ5" s="398"/>
      <c r="FA5" s="398"/>
      <c r="FB5" s="398"/>
      <c r="FC5" s="398"/>
      <c r="FD5" s="398"/>
      <c r="FE5" s="398"/>
      <c r="FF5" s="398"/>
      <c r="FG5" s="398"/>
      <c r="FH5" s="398"/>
      <c r="FI5" s="398"/>
      <c r="FJ5" s="398"/>
      <c r="FK5" s="398"/>
      <c r="FL5" s="398"/>
      <c r="FM5" s="398"/>
      <c r="FN5" s="398"/>
      <c r="FO5" s="398"/>
      <c r="FP5" s="398"/>
      <c r="FQ5" s="398"/>
      <c r="FR5" s="398"/>
      <c r="FS5" s="398"/>
      <c r="FT5" s="398"/>
      <c r="FU5" s="398"/>
      <c r="FV5" s="398"/>
      <c r="FW5" s="398"/>
      <c r="FX5" s="398"/>
      <c r="FY5" s="398"/>
      <c r="FZ5" s="398"/>
      <c r="GA5" s="398"/>
      <c r="GB5" s="398"/>
      <c r="GC5" s="398"/>
      <c r="GD5" s="398"/>
      <c r="GE5" s="398"/>
      <c r="GF5" s="398"/>
      <c r="GG5" s="398"/>
      <c r="GH5" s="398"/>
      <c r="GI5" s="398"/>
      <c r="GJ5" s="398"/>
      <c r="GK5" s="398"/>
      <c r="GL5" s="398"/>
      <c r="GM5" s="398"/>
      <c r="GN5" s="398"/>
      <c r="GO5" s="398"/>
      <c r="GP5" s="398"/>
      <c r="GQ5" s="398"/>
      <c r="GR5" s="398"/>
      <c r="GS5" s="398"/>
      <c r="GT5" s="398"/>
      <c r="GU5" s="398"/>
      <c r="GV5" s="398"/>
      <c r="GW5" s="398"/>
      <c r="GX5" s="398"/>
      <c r="GY5" s="398"/>
      <c r="GZ5" s="398"/>
      <c r="HA5" s="398"/>
      <c r="HB5" s="398"/>
      <c r="HC5" s="398"/>
      <c r="HD5" s="398"/>
      <c r="HE5" s="398"/>
      <c r="HF5" s="398"/>
      <c r="HG5" s="398"/>
      <c r="HH5" s="398"/>
      <c r="HI5" s="398"/>
      <c r="HJ5" s="398"/>
      <c r="HK5" s="398"/>
      <c r="HL5" s="398"/>
      <c r="HM5" s="398"/>
      <c r="HN5" s="398"/>
      <c r="HO5" s="398"/>
      <c r="HP5" s="398"/>
      <c r="HQ5" s="398"/>
      <c r="HR5" s="398"/>
      <c r="HS5" s="398"/>
      <c r="HT5" s="398"/>
      <c r="HU5" s="398"/>
      <c r="HV5" s="398"/>
      <c r="HW5" s="398"/>
      <c r="HX5" s="398"/>
      <c r="HY5" s="398"/>
      <c r="HZ5" s="398"/>
      <c r="IA5" s="398"/>
      <c r="IB5" s="398"/>
      <c r="IC5" s="398"/>
    </row>
    <row r="6" ht="20.25" customHeight="1">
      <c r="A6" s="361" t="s">
        <v>6049</v>
      </c>
      <c r="B6" s="362" t="s">
        <v>6096</v>
      </c>
      <c r="C6" s="363"/>
      <c r="D6" s="364">
        <v>50.0</v>
      </c>
      <c r="E6" s="401" t="s">
        <v>6097</v>
      </c>
      <c r="F6" s="366" t="s">
        <v>6098</v>
      </c>
      <c r="G6" s="367">
        <v>2.000524742781E12</v>
      </c>
      <c r="H6" s="409">
        <v>437.0</v>
      </c>
      <c r="I6" s="369">
        <v>0.46516995330018346</v>
      </c>
      <c r="J6" s="370">
        <f t="shared" si="1"/>
        <v>234</v>
      </c>
      <c r="K6" s="402" t="s">
        <v>6099</v>
      </c>
      <c r="L6" s="410" t="s">
        <v>6100</v>
      </c>
      <c r="M6" s="402" t="s">
        <v>6055</v>
      </c>
      <c r="N6" s="373"/>
      <c r="O6" s="374">
        <v>25.0</v>
      </c>
      <c r="P6" s="404">
        <v>70.0</v>
      </c>
      <c r="Q6" s="378">
        <v>20.0</v>
      </c>
      <c r="R6" s="378">
        <v>90.0</v>
      </c>
      <c r="S6" s="377"/>
      <c r="T6" s="377"/>
      <c r="U6" s="378" t="s">
        <v>6101</v>
      </c>
      <c r="V6" s="378" t="s">
        <v>2267</v>
      </c>
      <c r="W6" s="378" t="s">
        <v>6057</v>
      </c>
      <c r="X6" s="377"/>
      <c r="Y6" s="377"/>
      <c r="Z6" s="377"/>
      <c r="AA6" s="377"/>
      <c r="AB6" s="379"/>
      <c r="AC6" s="380" t="s">
        <v>6072</v>
      </c>
      <c r="AD6" s="373"/>
      <c r="AE6" s="373"/>
      <c r="AF6" s="373"/>
      <c r="AG6" s="373"/>
      <c r="AH6" s="381" t="s">
        <v>6059</v>
      </c>
      <c r="AI6" s="379" t="s">
        <v>6060</v>
      </c>
      <c r="AJ6" s="373"/>
      <c r="AK6" s="373"/>
      <c r="AL6" s="373"/>
      <c r="AM6" s="373"/>
      <c r="AN6" s="373">
        <v>10.0</v>
      </c>
      <c r="AO6" s="373"/>
      <c r="AP6" s="373"/>
      <c r="AQ6" s="46">
        <f t="shared" si="2"/>
        <v>337</v>
      </c>
      <c r="AR6" s="382">
        <f t="shared" si="3"/>
        <v>0.23</v>
      </c>
      <c r="AS6" s="373"/>
      <c r="AT6" s="373"/>
      <c r="AU6" s="373"/>
      <c r="AV6" s="373"/>
      <c r="AW6" s="373"/>
      <c r="AX6" s="383" t="s">
        <v>6061</v>
      </c>
      <c r="AY6" s="384" t="s">
        <v>6061</v>
      </c>
      <c r="AZ6" s="385">
        <v>20.0</v>
      </c>
      <c r="BA6" s="386">
        <v>70.0</v>
      </c>
      <c r="BB6" s="386">
        <v>126.0</v>
      </c>
      <c r="BC6" s="387">
        <f>IFERROR(__xludf.DUMMYFUNCTION("IMPORTRANGE(""https://docs.google.com/spreadsheets/d/11x9rug0jw9OQ--PARsiC-syyc-w1p08-Nt1KJofrAjY/edit?usp=sharing"",""Себестоимость (Алкиона)!J10"")"),2.2868399999999998)</f>
        <v>2.28684</v>
      </c>
      <c r="BD6" s="387">
        <f>IFERROR(__xludf.DUMMYFUNCTION("IMPORTRANGE(""https://docs.google.com/spreadsheets/d/11x9rug0jw9OQ--PARsiC-syyc-w1p08-Nt1KJofrAjY/edit?usp=sharing"",""Себестоимость (Алкиона)!J68"")"),0.6817199999999999)</f>
        <v>0.68172</v>
      </c>
      <c r="BE6" s="388">
        <f>IFERROR(__xludf.DUMMYFUNCTION("IMPORTRANGE(""https://docs.google.com/spreadsheets/d/1s3L4zx0lRdF0JYMrTaoYwrEnGJI9Se6ibkReFEtRbpU/edit?usp=sharing"",""Упаковка!B2"")"),7.0)</f>
        <v>7</v>
      </c>
      <c r="BF6" s="389">
        <v>10.0</v>
      </c>
      <c r="BG6" s="390">
        <f t="shared" si="4"/>
        <v>46.6856</v>
      </c>
      <c r="BH6" s="405">
        <f t="shared" si="18"/>
        <v>0.2</v>
      </c>
      <c r="BI6" s="392">
        <f t="shared" si="5"/>
        <v>46.8</v>
      </c>
      <c r="BJ6" s="393">
        <f t="shared" si="6"/>
        <v>70.5144</v>
      </c>
      <c r="BK6" s="393">
        <f t="shared" si="7"/>
        <v>14.5144</v>
      </c>
      <c r="BL6" s="394">
        <f t="shared" si="8"/>
        <v>0.3013435897</v>
      </c>
      <c r="BM6" s="394">
        <f t="shared" si="9"/>
        <v>0.06202735043</v>
      </c>
      <c r="BN6" s="55">
        <f t="shared" si="10"/>
        <v>0.23</v>
      </c>
      <c r="BO6" s="56">
        <f t="shared" si="11"/>
        <v>337</v>
      </c>
      <c r="BP6" s="57">
        <f t="shared" si="12"/>
        <v>0.327579822</v>
      </c>
      <c r="BQ6" s="46">
        <f t="shared" si="13"/>
        <v>0.126</v>
      </c>
      <c r="BR6" s="46">
        <v>25.0</v>
      </c>
      <c r="BS6" s="46">
        <v>7.0</v>
      </c>
      <c r="BT6" s="47">
        <v>1.25</v>
      </c>
      <c r="BU6" s="46">
        <f t="shared" si="14"/>
        <v>31.25</v>
      </c>
      <c r="BV6" s="46">
        <f t="shared" si="15"/>
        <v>38.75</v>
      </c>
      <c r="BW6" s="378" t="s">
        <v>6062</v>
      </c>
      <c r="BX6" s="381" t="s">
        <v>6073</v>
      </c>
      <c r="BY6" s="381" t="s">
        <v>6063</v>
      </c>
      <c r="BZ6" s="381" t="s">
        <v>6090</v>
      </c>
      <c r="CA6" s="395"/>
      <c r="CB6" s="378">
        <v>184.0</v>
      </c>
      <c r="CC6" s="411" t="s">
        <v>6102</v>
      </c>
      <c r="CD6" s="398"/>
      <c r="CE6" s="398"/>
      <c r="CF6" s="395"/>
      <c r="CG6" s="395"/>
      <c r="CH6" s="412" t="s">
        <v>6092</v>
      </c>
      <c r="CI6" s="412">
        <v>350.0</v>
      </c>
      <c r="CJ6" s="412" t="s">
        <v>6093</v>
      </c>
      <c r="CK6" s="413" t="s">
        <v>6103</v>
      </c>
      <c r="CL6" s="414">
        <v>13.0</v>
      </c>
      <c r="CM6" s="414" t="s">
        <v>6095</v>
      </c>
      <c r="CN6" s="399">
        <f t="shared" si="16"/>
        <v>-0.001343589744</v>
      </c>
      <c r="CO6" s="399">
        <f t="shared" si="17"/>
        <v>0.466513543</v>
      </c>
      <c r="CP6" s="398"/>
      <c r="CQ6" s="398"/>
      <c r="CR6" s="408">
        <v>230.0</v>
      </c>
      <c r="CS6" s="398"/>
      <c r="CT6" s="398"/>
      <c r="CU6" s="398"/>
      <c r="CV6" s="398"/>
      <c r="CW6" s="398"/>
      <c r="CX6" s="398"/>
      <c r="CY6" s="398"/>
      <c r="CZ6" s="398"/>
      <c r="DA6" s="398"/>
      <c r="DB6" s="398"/>
      <c r="DC6" s="398"/>
      <c r="DD6" s="398"/>
      <c r="DE6" s="398"/>
      <c r="DF6" s="398"/>
      <c r="DG6" s="398"/>
      <c r="DH6" s="398"/>
      <c r="DI6" s="398"/>
      <c r="DJ6" s="398"/>
      <c r="DK6" s="398"/>
      <c r="DL6" s="398"/>
      <c r="DM6" s="398"/>
      <c r="DN6" s="398"/>
      <c r="DO6" s="398"/>
      <c r="DP6" s="398"/>
      <c r="DQ6" s="398"/>
      <c r="DR6" s="398"/>
      <c r="DS6" s="398"/>
      <c r="DT6" s="398"/>
      <c r="DU6" s="398"/>
      <c r="DV6" s="398"/>
      <c r="DW6" s="398"/>
      <c r="DX6" s="398"/>
      <c r="DY6" s="398"/>
      <c r="DZ6" s="398"/>
      <c r="EA6" s="398"/>
      <c r="EB6" s="398"/>
      <c r="EC6" s="398"/>
      <c r="ED6" s="398"/>
      <c r="EE6" s="398"/>
      <c r="EF6" s="398"/>
      <c r="EG6" s="398"/>
      <c r="EH6" s="398"/>
      <c r="EI6" s="398"/>
      <c r="EJ6" s="398"/>
      <c r="EK6" s="398"/>
      <c r="EL6" s="398"/>
      <c r="EM6" s="398"/>
      <c r="EN6" s="398"/>
      <c r="EO6" s="398"/>
      <c r="EP6" s="398"/>
      <c r="EQ6" s="398"/>
      <c r="ER6" s="398"/>
      <c r="ES6" s="398"/>
      <c r="ET6" s="398"/>
      <c r="EU6" s="398"/>
      <c r="EV6" s="398"/>
      <c r="EW6" s="398"/>
      <c r="EX6" s="398"/>
      <c r="EY6" s="398"/>
      <c r="EZ6" s="398"/>
      <c r="FA6" s="398"/>
      <c r="FB6" s="398"/>
      <c r="FC6" s="398"/>
      <c r="FD6" s="398"/>
      <c r="FE6" s="398"/>
      <c r="FF6" s="398"/>
      <c r="FG6" s="398"/>
      <c r="FH6" s="398"/>
      <c r="FI6" s="398"/>
      <c r="FJ6" s="398"/>
      <c r="FK6" s="398"/>
      <c r="FL6" s="398"/>
      <c r="FM6" s="398"/>
      <c r="FN6" s="398"/>
      <c r="FO6" s="398"/>
      <c r="FP6" s="398"/>
      <c r="FQ6" s="398"/>
      <c r="FR6" s="398"/>
      <c r="FS6" s="398"/>
      <c r="FT6" s="398"/>
      <c r="FU6" s="398"/>
      <c r="FV6" s="398"/>
      <c r="FW6" s="398"/>
      <c r="FX6" s="398"/>
      <c r="FY6" s="398"/>
      <c r="FZ6" s="398"/>
      <c r="GA6" s="398"/>
      <c r="GB6" s="398"/>
      <c r="GC6" s="398"/>
      <c r="GD6" s="398"/>
      <c r="GE6" s="398"/>
      <c r="GF6" s="398"/>
      <c r="GG6" s="398"/>
      <c r="GH6" s="398"/>
      <c r="GI6" s="398"/>
      <c r="GJ6" s="398"/>
      <c r="GK6" s="398"/>
      <c r="GL6" s="398"/>
      <c r="GM6" s="398"/>
      <c r="GN6" s="398"/>
      <c r="GO6" s="398"/>
      <c r="GP6" s="398"/>
      <c r="GQ6" s="398"/>
      <c r="GR6" s="398"/>
      <c r="GS6" s="398"/>
      <c r="GT6" s="398"/>
      <c r="GU6" s="398"/>
      <c r="GV6" s="398"/>
      <c r="GW6" s="398"/>
      <c r="GX6" s="398"/>
      <c r="GY6" s="398"/>
      <c r="GZ6" s="398"/>
      <c r="HA6" s="398"/>
      <c r="HB6" s="398"/>
      <c r="HC6" s="398"/>
      <c r="HD6" s="398"/>
      <c r="HE6" s="398"/>
      <c r="HF6" s="398"/>
      <c r="HG6" s="398"/>
      <c r="HH6" s="398"/>
      <c r="HI6" s="398"/>
      <c r="HJ6" s="398"/>
      <c r="HK6" s="398"/>
      <c r="HL6" s="398"/>
      <c r="HM6" s="398"/>
      <c r="HN6" s="398"/>
      <c r="HO6" s="398"/>
      <c r="HP6" s="398"/>
      <c r="HQ6" s="398"/>
      <c r="HR6" s="398"/>
      <c r="HS6" s="398"/>
      <c r="HT6" s="398"/>
      <c r="HU6" s="398"/>
      <c r="HV6" s="398"/>
      <c r="HW6" s="398"/>
      <c r="HX6" s="398"/>
      <c r="HY6" s="398"/>
      <c r="HZ6" s="398"/>
      <c r="IA6" s="398"/>
      <c r="IB6" s="398"/>
      <c r="IC6" s="398"/>
    </row>
    <row r="7" ht="20.25" customHeight="1">
      <c r="A7" s="361" t="s">
        <v>6049</v>
      </c>
      <c r="B7" s="362" t="s">
        <v>6104</v>
      </c>
      <c r="C7" s="363"/>
      <c r="D7" s="364">
        <v>50.0</v>
      </c>
      <c r="E7" s="401" t="s">
        <v>6105</v>
      </c>
      <c r="F7" s="366" t="s">
        <v>6106</v>
      </c>
      <c r="G7" s="367">
        <v>2.000524742798E12</v>
      </c>
      <c r="H7" s="409">
        <v>437.0</v>
      </c>
      <c r="I7" s="369">
        <v>0.46516995330018346</v>
      </c>
      <c r="J7" s="370">
        <f t="shared" si="1"/>
        <v>234</v>
      </c>
      <c r="K7" s="402" t="s">
        <v>6107</v>
      </c>
      <c r="L7" s="410" t="s">
        <v>6108</v>
      </c>
      <c r="M7" s="402" t="s">
        <v>6055</v>
      </c>
      <c r="N7" s="373"/>
      <c r="O7" s="374">
        <v>25.0</v>
      </c>
      <c r="P7" s="404">
        <v>70.0</v>
      </c>
      <c r="Q7" s="378">
        <v>20.0</v>
      </c>
      <c r="R7" s="378">
        <v>90.0</v>
      </c>
      <c r="S7" s="377"/>
      <c r="T7" s="377"/>
      <c r="U7" s="378" t="s">
        <v>6109</v>
      </c>
      <c r="V7" s="378" t="s">
        <v>298</v>
      </c>
      <c r="W7" s="378" t="s">
        <v>6057</v>
      </c>
      <c r="X7" s="377"/>
      <c r="Y7" s="377"/>
      <c r="Z7" s="377"/>
      <c r="AA7" s="377"/>
      <c r="AB7" s="379"/>
      <c r="AC7" s="380" t="s">
        <v>6080</v>
      </c>
      <c r="AD7" s="373"/>
      <c r="AE7" s="373"/>
      <c r="AF7" s="373"/>
      <c r="AG7" s="373"/>
      <c r="AH7" s="381" t="s">
        <v>6059</v>
      </c>
      <c r="AI7" s="379" t="s">
        <v>6060</v>
      </c>
      <c r="AJ7" s="373"/>
      <c r="AK7" s="373"/>
      <c r="AL7" s="373"/>
      <c r="AM7" s="373"/>
      <c r="AN7" s="373">
        <v>10.0</v>
      </c>
      <c r="AO7" s="373"/>
      <c r="AP7" s="373"/>
      <c r="AQ7" s="46">
        <f t="shared" si="2"/>
        <v>337</v>
      </c>
      <c r="AR7" s="382">
        <f t="shared" si="3"/>
        <v>0.23</v>
      </c>
      <c r="AS7" s="373"/>
      <c r="AT7" s="373"/>
      <c r="AU7" s="373"/>
      <c r="AV7" s="373"/>
      <c r="AW7" s="373"/>
      <c r="AX7" s="383" t="s">
        <v>6061</v>
      </c>
      <c r="AY7" s="384" t="s">
        <v>6061</v>
      </c>
      <c r="AZ7" s="385">
        <v>20.0</v>
      </c>
      <c r="BA7" s="386">
        <v>70.0</v>
      </c>
      <c r="BB7" s="386">
        <v>126.0</v>
      </c>
      <c r="BC7" s="387">
        <f>IFERROR(__xludf.DUMMYFUNCTION("IMPORTRANGE(""https://docs.google.com/spreadsheets/d/11x9rug0jw9OQ--PARsiC-syyc-w1p08-Nt1KJofrAjY/edit?usp=sharing"",""Себестоимость (Алкиона)!J10"")"),2.2868399999999998)</f>
        <v>2.28684</v>
      </c>
      <c r="BD7" s="387">
        <f>IFERROR(__xludf.DUMMYFUNCTION("IMPORTRANGE(""https://docs.google.com/spreadsheets/d/11x9rug0jw9OQ--PARsiC-syyc-w1p08-Nt1KJofrAjY/edit?usp=sharing"",""Себестоимость (Алкиона)!J68"")"),0.6817199999999999)</f>
        <v>0.68172</v>
      </c>
      <c r="BE7" s="388">
        <f>IFERROR(__xludf.DUMMYFUNCTION("IMPORTRANGE(""https://docs.google.com/spreadsheets/d/1s3L4zx0lRdF0JYMrTaoYwrEnGJI9Se6ibkReFEtRbpU/edit?usp=sharing"",""Упаковка!B2"")"),7.0)</f>
        <v>7</v>
      </c>
      <c r="BF7" s="389">
        <v>10.0</v>
      </c>
      <c r="BG7" s="390">
        <f t="shared" si="4"/>
        <v>46.6856</v>
      </c>
      <c r="BH7" s="405">
        <f t="shared" si="18"/>
        <v>0.2</v>
      </c>
      <c r="BI7" s="392">
        <f t="shared" si="5"/>
        <v>46.8</v>
      </c>
      <c r="BJ7" s="393">
        <f t="shared" si="6"/>
        <v>70.5144</v>
      </c>
      <c r="BK7" s="393">
        <f t="shared" si="7"/>
        <v>14.5144</v>
      </c>
      <c r="BL7" s="394">
        <f t="shared" si="8"/>
        <v>0.3013435897</v>
      </c>
      <c r="BM7" s="394">
        <f t="shared" si="9"/>
        <v>0.06202735043</v>
      </c>
      <c r="BN7" s="55">
        <f t="shared" si="10"/>
        <v>0.23</v>
      </c>
      <c r="BO7" s="56">
        <f t="shared" si="11"/>
        <v>337</v>
      </c>
      <c r="BP7" s="57">
        <f t="shared" si="12"/>
        <v>0.327579822</v>
      </c>
      <c r="BQ7" s="46">
        <f t="shared" si="13"/>
        <v>0.126</v>
      </c>
      <c r="BR7" s="46">
        <v>25.0</v>
      </c>
      <c r="BS7" s="46">
        <v>7.0</v>
      </c>
      <c r="BT7" s="47">
        <v>1.25</v>
      </c>
      <c r="BU7" s="46">
        <f t="shared" si="14"/>
        <v>31.25</v>
      </c>
      <c r="BV7" s="46">
        <f t="shared" si="15"/>
        <v>38.75</v>
      </c>
      <c r="BW7" s="378" t="s">
        <v>6062</v>
      </c>
      <c r="BX7" s="381" t="s">
        <v>6110</v>
      </c>
      <c r="BY7" s="381" t="s">
        <v>6063</v>
      </c>
      <c r="BZ7" s="395"/>
      <c r="CA7" s="395"/>
      <c r="CB7" s="406"/>
      <c r="CC7" s="395"/>
      <c r="CD7" s="381" t="s">
        <v>6090</v>
      </c>
      <c r="CE7" s="395"/>
      <c r="CF7" s="381">
        <v>194.0</v>
      </c>
      <c r="CG7" s="411" t="s">
        <v>6111</v>
      </c>
      <c r="CH7" s="412" t="s">
        <v>6092</v>
      </c>
      <c r="CI7" s="412">
        <v>350.0</v>
      </c>
      <c r="CJ7" s="412" t="s">
        <v>6093</v>
      </c>
      <c r="CK7" s="413" t="s">
        <v>6112</v>
      </c>
      <c r="CL7" s="414">
        <v>13.0</v>
      </c>
      <c r="CM7" s="414" t="s">
        <v>6095</v>
      </c>
      <c r="CN7" s="399">
        <f t="shared" si="16"/>
        <v>-0.001343589744</v>
      </c>
      <c r="CO7" s="399">
        <f t="shared" si="17"/>
        <v>0.466513543</v>
      </c>
      <c r="CP7" s="398"/>
      <c r="CQ7" s="398"/>
      <c r="CR7" s="408">
        <v>230.0</v>
      </c>
      <c r="CS7" s="398"/>
      <c r="CT7" s="398"/>
      <c r="CU7" s="398"/>
      <c r="CV7" s="398"/>
      <c r="CW7" s="398"/>
      <c r="CX7" s="398"/>
      <c r="CY7" s="398"/>
      <c r="CZ7" s="398"/>
      <c r="DA7" s="398"/>
      <c r="DB7" s="398"/>
      <c r="DC7" s="398"/>
      <c r="DD7" s="398"/>
      <c r="DE7" s="398"/>
      <c r="DF7" s="398"/>
      <c r="DG7" s="398"/>
      <c r="DH7" s="398"/>
      <c r="DI7" s="398"/>
      <c r="DJ7" s="398"/>
      <c r="DK7" s="398"/>
      <c r="DL7" s="398"/>
      <c r="DM7" s="398"/>
      <c r="DN7" s="398"/>
      <c r="DO7" s="398"/>
      <c r="DP7" s="398"/>
      <c r="DQ7" s="398"/>
      <c r="DR7" s="398"/>
      <c r="DS7" s="398"/>
      <c r="DT7" s="398"/>
      <c r="DU7" s="398"/>
      <c r="DV7" s="398"/>
      <c r="DW7" s="398"/>
      <c r="DX7" s="398"/>
      <c r="DY7" s="398"/>
      <c r="DZ7" s="398"/>
      <c r="EA7" s="398"/>
      <c r="EB7" s="398"/>
      <c r="EC7" s="398"/>
      <c r="ED7" s="398"/>
      <c r="EE7" s="398"/>
      <c r="EF7" s="398"/>
      <c r="EG7" s="398"/>
      <c r="EH7" s="398"/>
      <c r="EI7" s="398"/>
      <c r="EJ7" s="398"/>
      <c r="EK7" s="398"/>
      <c r="EL7" s="398"/>
      <c r="EM7" s="398"/>
      <c r="EN7" s="398"/>
      <c r="EO7" s="398"/>
      <c r="EP7" s="398"/>
      <c r="EQ7" s="398"/>
      <c r="ER7" s="398"/>
      <c r="ES7" s="398"/>
      <c r="ET7" s="398"/>
      <c r="EU7" s="398"/>
      <c r="EV7" s="398"/>
      <c r="EW7" s="398"/>
      <c r="EX7" s="398"/>
      <c r="EY7" s="398"/>
      <c r="EZ7" s="398"/>
      <c r="FA7" s="398"/>
      <c r="FB7" s="398"/>
      <c r="FC7" s="398"/>
      <c r="FD7" s="398"/>
      <c r="FE7" s="398"/>
      <c r="FF7" s="398"/>
      <c r="FG7" s="398"/>
      <c r="FH7" s="398"/>
      <c r="FI7" s="398"/>
      <c r="FJ7" s="398"/>
      <c r="FK7" s="398"/>
      <c r="FL7" s="398"/>
      <c r="FM7" s="398"/>
      <c r="FN7" s="398"/>
      <c r="FO7" s="398"/>
      <c r="FP7" s="398"/>
      <c r="FQ7" s="398"/>
      <c r="FR7" s="398"/>
      <c r="FS7" s="398"/>
      <c r="FT7" s="398"/>
      <c r="FU7" s="398"/>
      <c r="FV7" s="398"/>
      <c r="FW7" s="398"/>
      <c r="FX7" s="398"/>
      <c r="FY7" s="398"/>
      <c r="FZ7" s="398"/>
      <c r="GA7" s="398"/>
      <c r="GB7" s="398"/>
      <c r="GC7" s="398"/>
      <c r="GD7" s="398"/>
      <c r="GE7" s="398"/>
      <c r="GF7" s="398"/>
      <c r="GG7" s="398"/>
      <c r="GH7" s="398"/>
      <c r="GI7" s="398"/>
      <c r="GJ7" s="398"/>
      <c r="GK7" s="398"/>
      <c r="GL7" s="398"/>
      <c r="GM7" s="398"/>
      <c r="GN7" s="398"/>
      <c r="GO7" s="398"/>
      <c r="GP7" s="398"/>
      <c r="GQ7" s="398"/>
      <c r="GR7" s="398"/>
      <c r="GS7" s="398"/>
      <c r="GT7" s="398"/>
      <c r="GU7" s="398"/>
      <c r="GV7" s="398"/>
      <c r="GW7" s="398"/>
      <c r="GX7" s="398"/>
      <c r="GY7" s="398"/>
      <c r="GZ7" s="398"/>
      <c r="HA7" s="398"/>
      <c r="HB7" s="398"/>
      <c r="HC7" s="398"/>
      <c r="HD7" s="398"/>
      <c r="HE7" s="398"/>
      <c r="HF7" s="398"/>
      <c r="HG7" s="398"/>
      <c r="HH7" s="398"/>
      <c r="HI7" s="398"/>
      <c r="HJ7" s="398"/>
      <c r="HK7" s="398"/>
      <c r="HL7" s="398"/>
      <c r="HM7" s="398"/>
      <c r="HN7" s="398"/>
      <c r="HO7" s="398"/>
      <c r="HP7" s="398"/>
      <c r="HQ7" s="398"/>
      <c r="HR7" s="398"/>
      <c r="HS7" s="398"/>
      <c r="HT7" s="398"/>
      <c r="HU7" s="398"/>
      <c r="HV7" s="398"/>
      <c r="HW7" s="398"/>
      <c r="HX7" s="398"/>
      <c r="HY7" s="398"/>
      <c r="HZ7" s="398"/>
      <c r="IA7" s="398"/>
      <c r="IB7" s="398"/>
      <c r="IC7" s="398"/>
    </row>
    <row r="8" ht="20.25" customHeight="1">
      <c r="A8" s="361" t="s">
        <v>6049</v>
      </c>
      <c r="B8" s="362" t="s">
        <v>6113</v>
      </c>
      <c r="C8" s="363"/>
      <c r="D8" s="364">
        <v>50.0</v>
      </c>
      <c r="E8" s="401" t="s">
        <v>6114</v>
      </c>
      <c r="F8" s="366" t="s">
        <v>6115</v>
      </c>
      <c r="G8" s="415">
        <v>2.028865238787E12</v>
      </c>
      <c r="H8" s="368">
        <v>411.0</v>
      </c>
      <c r="I8" s="369">
        <v>0.40890868879668063</v>
      </c>
      <c r="J8" s="370">
        <f t="shared" si="1"/>
        <v>243</v>
      </c>
      <c r="K8" s="402" t="s">
        <v>6116</v>
      </c>
      <c r="L8" s="403" t="s">
        <v>6117</v>
      </c>
      <c r="M8" s="403" t="s">
        <v>6118</v>
      </c>
      <c r="N8" s="416"/>
      <c r="O8" s="374">
        <v>36.0</v>
      </c>
      <c r="P8" s="404">
        <v>70.0</v>
      </c>
      <c r="Q8" s="378">
        <v>20.0</v>
      </c>
      <c r="R8" s="378">
        <v>90.0</v>
      </c>
      <c r="S8" s="377"/>
      <c r="T8" s="377"/>
      <c r="U8" s="378" t="s">
        <v>6119</v>
      </c>
      <c r="V8" s="378" t="s">
        <v>2238</v>
      </c>
      <c r="W8" s="378" t="s">
        <v>6120</v>
      </c>
      <c r="X8" s="377"/>
      <c r="Y8" s="377"/>
      <c r="Z8" s="377"/>
      <c r="AA8" s="377"/>
      <c r="AB8" s="379"/>
      <c r="AC8" s="417"/>
      <c r="AD8" s="416"/>
      <c r="AE8" s="416"/>
      <c r="AF8" s="416"/>
      <c r="AG8" s="416"/>
      <c r="AH8" s="381" t="s">
        <v>6059</v>
      </c>
      <c r="AI8" s="379" t="s">
        <v>6060</v>
      </c>
      <c r="AJ8" s="416"/>
      <c r="AK8" s="416"/>
      <c r="AL8" s="416"/>
      <c r="AM8" s="416"/>
      <c r="AN8" s="416">
        <v>10.0</v>
      </c>
      <c r="AO8" s="416"/>
      <c r="AP8" s="416"/>
      <c r="AQ8" s="46">
        <f t="shared" si="2"/>
        <v>346</v>
      </c>
      <c r="AR8" s="382">
        <f t="shared" si="3"/>
        <v>0.16</v>
      </c>
      <c r="AS8" s="416"/>
      <c r="AT8" s="416"/>
      <c r="AU8" s="416"/>
      <c r="AV8" s="416"/>
      <c r="AW8" s="416"/>
      <c r="AX8" s="383" t="s">
        <v>6121</v>
      </c>
      <c r="AY8" s="384" t="s">
        <v>6061</v>
      </c>
      <c r="AZ8" s="418"/>
      <c r="BA8" s="386">
        <v>70.0</v>
      </c>
      <c r="BB8" s="386">
        <v>126.0</v>
      </c>
      <c r="BC8" s="387">
        <f>IFERROR(__xludf.DUMMYFUNCTION("IMPORTRANGE(""https://docs.google.com/spreadsheets/d/11x9rug0jw9OQ--PARsiC-syyc-w1p08-Nt1KJofrAjY/edit?usp=sharing"",""Себестоимость (Алкиона)!J12"")"),2.6208599999999995)</f>
        <v>2.62086</v>
      </c>
      <c r="BD8" s="387">
        <f>IFERROR(__xludf.DUMMYFUNCTION("IMPORTRANGE(""https://docs.google.com/spreadsheets/d/11x9rug0jw9OQ--PARsiC-syyc-w1p08-Nt1KJofrAjY/edit?usp=sharing"",""Себестоимость (Алкиона)!J65"")"),0.813618)</f>
        <v>0.813618</v>
      </c>
      <c r="BE8" s="388">
        <f>IFERROR(__xludf.DUMMYFUNCTION("IMPORTRANGE(""https://docs.google.com/spreadsheets/d/1s3L4zx0lRdF0JYMrTaoYwrEnGJI9Se6ibkReFEtRbpU/edit?usp=sharing"",""Упаковка!B2"")"),7.0)</f>
        <v>7</v>
      </c>
      <c r="BF8" s="389">
        <v>10.0</v>
      </c>
      <c r="BG8" s="390">
        <f t="shared" si="4"/>
        <v>51.34478</v>
      </c>
      <c r="BH8" s="405">
        <f t="shared" si="18"/>
        <v>0.2</v>
      </c>
      <c r="BI8" s="392">
        <f t="shared" si="5"/>
        <v>48.6</v>
      </c>
      <c r="BJ8" s="393">
        <f t="shared" si="6"/>
        <v>73.05522</v>
      </c>
      <c r="BK8" s="393">
        <f t="shared" si="7"/>
        <v>17.05522</v>
      </c>
      <c r="BL8" s="394">
        <f t="shared" si="8"/>
        <v>0.3006387654</v>
      </c>
      <c r="BM8" s="394">
        <f t="shared" si="9"/>
        <v>0.07018609053</v>
      </c>
      <c r="BN8" s="55">
        <f t="shared" si="10"/>
        <v>0.16</v>
      </c>
      <c r="BO8" s="56">
        <f t="shared" si="11"/>
        <v>347</v>
      </c>
      <c r="BP8" s="57">
        <f t="shared" si="12"/>
        <v>0.3289199424</v>
      </c>
      <c r="BQ8" s="46">
        <f t="shared" si="13"/>
        <v>0.126</v>
      </c>
      <c r="BR8" s="46">
        <v>25.0</v>
      </c>
      <c r="BS8" s="46">
        <v>7.0</v>
      </c>
      <c r="BT8" s="47">
        <v>1.25</v>
      </c>
      <c r="BU8" s="46">
        <f t="shared" si="14"/>
        <v>31.25</v>
      </c>
      <c r="BV8" s="46">
        <f t="shared" si="15"/>
        <v>38.75</v>
      </c>
      <c r="BW8" s="378" t="s">
        <v>6062</v>
      </c>
      <c r="BX8" s="395"/>
      <c r="BY8" s="395"/>
      <c r="BZ8" s="395"/>
      <c r="CA8" s="395"/>
      <c r="CB8" s="406"/>
      <c r="CC8" s="395"/>
      <c r="CD8" s="395"/>
      <c r="CE8" s="395"/>
      <c r="CF8" s="395"/>
      <c r="CG8" s="395"/>
      <c r="CH8" s="397"/>
      <c r="CI8" s="397"/>
      <c r="CJ8" s="397"/>
      <c r="CK8" s="397"/>
      <c r="CL8" s="398"/>
      <c r="CM8" s="398"/>
      <c r="CN8" s="399">
        <f t="shared" si="16"/>
        <v>-0.0006387654321</v>
      </c>
      <c r="CO8" s="399">
        <f t="shared" si="17"/>
        <v>0.4095474542</v>
      </c>
      <c r="CP8" s="398"/>
      <c r="CQ8" s="398"/>
      <c r="CR8" s="408" t="s">
        <v>4478</v>
      </c>
      <c r="CS8" s="398"/>
      <c r="CT8" s="398"/>
      <c r="CU8" s="398"/>
      <c r="CV8" s="398"/>
      <c r="CW8" s="398"/>
      <c r="CX8" s="398"/>
      <c r="CY8" s="398"/>
      <c r="CZ8" s="398"/>
      <c r="DA8" s="398"/>
      <c r="DB8" s="398"/>
      <c r="DC8" s="398"/>
      <c r="DD8" s="398"/>
      <c r="DE8" s="398"/>
      <c r="DF8" s="398"/>
      <c r="DG8" s="398"/>
      <c r="DH8" s="398"/>
      <c r="DI8" s="398"/>
      <c r="DJ8" s="398"/>
      <c r="DK8" s="398"/>
      <c r="DL8" s="398"/>
      <c r="DM8" s="398"/>
      <c r="DN8" s="398"/>
      <c r="DO8" s="398"/>
      <c r="DP8" s="398"/>
      <c r="DQ8" s="398"/>
      <c r="DR8" s="398"/>
      <c r="DS8" s="398"/>
      <c r="DT8" s="398"/>
      <c r="DU8" s="398"/>
      <c r="DV8" s="398"/>
      <c r="DW8" s="398"/>
      <c r="DX8" s="398"/>
      <c r="DY8" s="398"/>
      <c r="DZ8" s="398"/>
      <c r="EA8" s="398"/>
      <c r="EB8" s="398"/>
      <c r="EC8" s="398"/>
      <c r="ED8" s="398"/>
      <c r="EE8" s="398"/>
      <c r="EF8" s="398"/>
      <c r="EG8" s="398"/>
      <c r="EH8" s="398"/>
      <c r="EI8" s="398"/>
      <c r="EJ8" s="398"/>
      <c r="EK8" s="398"/>
      <c r="EL8" s="398"/>
      <c r="EM8" s="398"/>
      <c r="EN8" s="398"/>
      <c r="EO8" s="398"/>
      <c r="EP8" s="398"/>
      <c r="EQ8" s="398"/>
      <c r="ER8" s="398"/>
      <c r="ES8" s="398"/>
      <c r="ET8" s="398"/>
      <c r="EU8" s="398"/>
      <c r="EV8" s="398"/>
      <c r="EW8" s="398"/>
      <c r="EX8" s="398"/>
      <c r="EY8" s="398"/>
      <c r="EZ8" s="398"/>
      <c r="FA8" s="398"/>
      <c r="FB8" s="398"/>
      <c r="FC8" s="398"/>
      <c r="FD8" s="398"/>
      <c r="FE8" s="398"/>
      <c r="FF8" s="398"/>
      <c r="FG8" s="398"/>
      <c r="FH8" s="398"/>
      <c r="FI8" s="398"/>
      <c r="FJ8" s="398"/>
      <c r="FK8" s="398"/>
      <c r="FL8" s="398"/>
      <c r="FM8" s="398"/>
      <c r="FN8" s="398"/>
      <c r="FO8" s="398"/>
      <c r="FP8" s="398"/>
      <c r="FQ8" s="398"/>
      <c r="FR8" s="398"/>
      <c r="FS8" s="398"/>
      <c r="FT8" s="398"/>
      <c r="FU8" s="398"/>
      <c r="FV8" s="398"/>
      <c r="FW8" s="398"/>
      <c r="FX8" s="398"/>
      <c r="FY8" s="398"/>
      <c r="FZ8" s="398"/>
      <c r="GA8" s="398"/>
      <c r="GB8" s="398"/>
      <c r="GC8" s="398"/>
      <c r="GD8" s="398"/>
      <c r="GE8" s="398"/>
      <c r="GF8" s="398"/>
      <c r="GG8" s="398"/>
      <c r="GH8" s="398"/>
      <c r="GI8" s="398"/>
      <c r="GJ8" s="398"/>
      <c r="GK8" s="398"/>
      <c r="GL8" s="398"/>
      <c r="GM8" s="398"/>
      <c r="GN8" s="398"/>
      <c r="GO8" s="398"/>
      <c r="GP8" s="398"/>
      <c r="GQ8" s="398"/>
      <c r="GR8" s="398"/>
      <c r="GS8" s="398"/>
      <c r="GT8" s="398"/>
      <c r="GU8" s="398"/>
      <c r="GV8" s="398"/>
      <c r="GW8" s="398"/>
      <c r="GX8" s="398"/>
      <c r="GY8" s="398"/>
      <c r="GZ8" s="398"/>
      <c r="HA8" s="398"/>
      <c r="HB8" s="398"/>
      <c r="HC8" s="398"/>
      <c r="HD8" s="398"/>
      <c r="HE8" s="398"/>
      <c r="HF8" s="398"/>
      <c r="HG8" s="398"/>
      <c r="HH8" s="398"/>
      <c r="HI8" s="398"/>
      <c r="HJ8" s="398"/>
      <c r="HK8" s="398"/>
      <c r="HL8" s="398"/>
      <c r="HM8" s="398"/>
      <c r="HN8" s="398"/>
      <c r="HO8" s="398"/>
      <c r="HP8" s="398"/>
      <c r="HQ8" s="398"/>
      <c r="HR8" s="398"/>
      <c r="HS8" s="398"/>
      <c r="HT8" s="398"/>
      <c r="HU8" s="398"/>
      <c r="HV8" s="398"/>
      <c r="HW8" s="398"/>
      <c r="HX8" s="398"/>
      <c r="HY8" s="398"/>
      <c r="HZ8" s="398"/>
      <c r="IA8" s="398"/>
      <c r="IB8" s="398"/>
      <c r="IC8" s="398"/>
    </row>
    <row r="9" ht="20.25" customHeight="1">
      <c r="A9" s="361" t="s">
        <v>6049</v>
      </c>
      <c r="B9" s="362" t="s">
        <v>6122</v>
      </c>
      <c r="C9" s="363"/>
      <c r="D9" s="364">
        <v>50.0</v>
      </c>
      <c r="E9" s="401" t="s">
        <v>6123</v>
      </c>
      <c r="F9" s="366" t="s">
        <v>6124</v>
      </c>
      <c r="G9" s="367">
        <v>2.000524742835E12</v>
      </c>
      <c r="H9" s="368">
        <v>411.0</v>
      </c>
      <c r="I9" s="369">
        <v>0.40027026619343403</v>
      </c>
      <c r="J9" s="370">
        <f t="shared" si="1"/>
        <v>246</v>
      </c>
      <c r="K9" s="402" t="s">
        <v>6125</v>
      </c>
      <c r="L9" s="419" t="s">
        <v>6126</v>
      </c>
      <c r="M9" s="402" t="s">
        <v>6055</v>
      </c>
      <c r="N9" s="416"/>
      <c r="O9" s="374">
        <v>36.0</v>
      </c>
      <c r="P9" s="404">
        <v>70.0</v>
      </c>
      <c r="Q9" s="378">
        <v>20.0</v>
      </c>
      <c r="R9" s="378">
        <v>90.0</v>
      </c>
      <c r="S9" s="377"/>
      <c r="T9" s="377"/>
      <c r="U9" s="378" t="s">
        <v>6127</v>
      </c>
      <c r="V9" s="378" t="s">
        <v>2238</v>
      </c>
      <c r="W9" s="378" t="s">
        <v>6057</v>
      </c>
      <c r="X9" s="377"/>
      <c r="Y9" s="377"/>
      <c r="Z9" s="377"/>
      <c r="AA9" s="377"/>
      <c r="AB9" s="379"/>
      <c r="AC9" s="380" t="s">
        <v>6058</v>
      </c>
      <c r="AD9" s="416"/>
      <c r="AE9" s="416"/>
      <c r="AF9" s="416"/>
      <c r="AG9" s="416"/>
      <c r="AH9" s="381" t="s">
        <v>6059</v>
      </c>
      <c r="AI9" s="379" t="s">
        <v>6060</v>
      </c>
      <c r="AJ9" s="416"/>
      <c r="AK9" s="416"/>
      <c r="AL9" s="416"/>
      <c r="AM9" s="416"/>
      <c r="AN9" s="416">
        <v>10.0</v>
      </c>
      <c r="AO9" s="416"/>
      <c r="AP9" s="416"/>
      <c r="AQ9" s="46">
        <f t="shared" si="2"/>
        <v>350</v>
      </c>
      <c r="AR9" s="382">
        <f t="shared" si="3"/>
        <v>0.15</v>
      </c>
      <c r="AS9" s="416"/>
      <c r="AT9" s="416"/>
      <c r="AU9" s="416"/>
      <c r="AV9" s="416"/>
      <c r="AW9" s="416"/>
      <c r="AX9" s="383" t="s">
        <v>6121</v>
      </c>
      <c r="AY9" s="384" t="s">
        <v>6061</v>
      </c>
      <c r="AZ9" s="385">
        <v>20.0</v>
      </c>
      <c r="BA9" s="386">
        <v>72.0</v>
      </c>
      <c r="BB9" s="386">
        <v>128.0</v>
      </c>
      <c r="BC9" s="387">
        <f>IFERROR(__xludf.DUMMYFUNCTION("IMPORTRANGE(""https://docs.google.com/spreadsheets/d/11x9rug0jw9OQ--PARsiC-syyc-w1p08-Nt1KJofrAjY/edit?usp=sharing"",""Себестоимость (Алкиона)!J12"")"),2.6208599999999995)</f>
        <v>2.62086</v>
      </c>
      <c r="BD9" s="387">
        <f>IFERROR(__xludf.DUMMYFUNCTION("IMPORTRANGE(""https://docs.google.com/spreadsheets/d/11x9rug0jw9OQ--PARsiC-syyc-w1p08-Nt1KJofrAjY/edit?usp=sharing"",""Себестоимость (Алкиона)!J65"")"),0.813618)</f>
        <v>0.813618</v>
      </c>
      <c r="BE9" s="388">
        <f>IFERROR(__xludf.DUMMYFUNCTION("IMPORTRANGE(""https://docs.google.com/spreadsheets/d/1s3L4zx0lRdF0JYMrTaoYwrEnGJI9Se6ibkReFEtRbpU/edit?usp=sharing"",""Упаковка!B2"")"),7.0)</f>
        <v>7</v>
      </c>
      <c r="BF9" s="389">
        <v>10.0</v>
      </c>
      <c r="BG9" s="390">
        <f t="shared" si="4"/>
        <v>51.34478</v>
      </c>
      <c r="BH9" s="405">
        <f t="shared" si="18"/>
        <v>0.2</v>
      </c>
      <c r="BI9" s="392">
        <f t="shared" si="5"/>
        <v>49.2</v>
      </c>
      <c r="BJ9" s="393">
        <f t="shared" si="6"/>
        <v>73.45522</v>
      </c>
      <c r="BK9" s="393">
        <f t="shared" si="7"/>
        <v>17.45522</v>
      </c>
      <c r="BL9" s="394">
        <f t="shared" si="8"/>
        <v>0.2985984553</v>
      </c>
      <c r="BM9" s="394">
        <f t="shared" si="9"/>
        <v>0.07095617886</v>
      </c>
      <c r="BN9" s="55">
        <f t="shared" si="10"/>
        <v>0.15</v>
      </c>
      <c r="BO9" s="56">
        <f t="shared" si="11"/>
        <v>351</v>
      </c>
      <c r="BP9" s="57">
        <f t="shared" si="12"/>
        <v>0.3290462108</v>
      </c>
      <c r="BQ9" s="46">
        <f t="shared" si="13"/>
        <v>0.126</v>
      </c>
      <c r="BR9" s="46">
        <v>25.0</v>
      </c>
      <c r="BS9" s="46">
        <v>7.0</v>
      </c>
      <c r="BT9" s="47">
        <v>1.25</v>
      </c>
      <c r="BU9" s="46">
        <f t="shared" si="14"/>
        <v>31.25</v>
      </c>
      <c r="BV9" s="46">
        <f t="shared" si="15"/>
        <v>40.75</v>
      </c>
      <c r="BW9" s="378" t="s">
        <v>6062</v>
      </c>
      <c r="BX9" s="381" t="s">
        <v>6063</v>
      </c>
      <c r="BY9" s="381" t="s">
        <v>6063</v>
      </c>
      <c r="BZ9" s="395"/>
      <c r="CA9" s="395"/>
      <c r="CB9" s="406"/>
      <c r="CC9" s="395"/>
      <c r="CD9" s="395"/>
      <c r="CE9" s="395"/>
      <c r="CF9" s="395"/>
      <c r="CG9" s="395"/>
      <c r="CH9" s="420" t="s">
        <v>6092</v>
      </c>
      <c r="CI9" s="420">
        <v>480.0</v>
      </c>
      <c r="CJ9" s="420" t="s">
        <v>6128</v>
      </c>
      <c r="CK9" s="421" t="s">
        <v>6129</v>
      </c>
      <c r="CL9" s="398"/>
      <c r="CM9" s="398"/>
      <c r="CN9" s="399">
        <f t="shared" si="16"/>
        <v>0.001401544715</v>
      </c>
      <c r="CO9" s="399">
        <f t="shared" si="17"/>
        <v>0.3988687215</v>
      </c>
      <c r="CP9" s="398"/>
      <c r="CQ9" s="398"/>
      <c r="CR9" s="408">
        <v>225.0</v>
      </c>
      <c r="CS9" s="398"/>
      <c r="CT9" s="398"/>
      <c r="CU9" s="398"/>
      <c r="CV9" s="398"/>
      <c r="CW9" s="398"/>
      <c r="CX9" s="398"/>
      <c r="CY9" s="398"/>
      <c r="CZ9" s="398"/>
      <c r="DA9" s="398"/>
      <c r="DB9" s="398"/>
      <c r="DC9" s="398"/>
      <c r="DD9" s="398"/>
      <c r="DE9" s="398"/>
      <c r="DF9" s="398"/>
      <c r="DG9" s="398"/>
      <c r="DH9" s="398"/>
      <c r="DI9" s="398"/>
      <c r="DJ9" s="398"/>
      <c r="DK9" s="398"/>
      <c r="DL9" s="398"/>
      <c r="DM9" s="398"/>
      <c r="DN9" s="398"/>
      <c r="DO9" s="398"/>
      <c r="DP9" s="398"/>
      <c r="DQ9" s="398"/>
      <c r="DR9" s="398"/>
      <c r="DS9" s="398"/>
      <c r="DT9" s="398"/>
      <c r="DU9" s="398"/>
      <c r="DV9" s="398"/>
      <c r="DW9" s="398"/>
      <c r="DX9" s="398"/>
      <c r="DY9" s="398"/>
      <c r="DZ9" s="398"/>
      <c r="EA9" s="398"/>
      <c r="EB9" s="398"/>
      <c r="EC9" s="398"/>
      <c r="ED9" s="398"/>
      <c r="EE9" s="398"/>
      <c r="EF9" s="398"/>
      <c r="EG9" s="398"/>
      <c r="EH9" s="398"/>
      <c r="EI9" s="398"/>
      <c r="EJ9" s="398"/>
      <c r="EK9" s="398"/>
      <c r="EL9" s="398"/>
      <c r="EM9" s="398"/>
      <c r="EN9" s="398"/>
      <c r="EO9" s="398"/>
      <c r="EP9" s="398"/>
      <c r="EQ9" s="398"/>
      <c r="ER9" s="398"/>
      <c r="ES9" s="398"/>
      <c r="ET9" s="398"/>
      <c r="EU9" s="398"/>
      <c r="EV9" s="398"/>
      <c r="EW9" s="398"/>
      <c r="EX9" s="398"/>
      <c r="EY9" s="398"/>
      <c r="EZ9" s="398"/>
      <c r="FA9" s="398"/>
      <c r="FB9" s="398"/>
      <c r="FC9" s="398"/>
      <c r="FD9" s="398"/>
      <c r="FE9" s="398"/>
      <c r="FF9" s="398"/>
      <c r="FG9" s="398"/>
      <c r="FH9" s="398"/>
      <c r="FI9" s="398"/>
      <c r="FJ9" s="398"/>
      <c r="FK9" s="398"/>
      <c r="FL9" s="398"/>
      <c r="FM9" s="398"/>
      <c r="FN9" s="398"/>
      <c r="FO9" s="398"/>
      <c r="FP9" s="398"/>
      <c r="FQ9" s="398"/>
      <c r="FR9" s="398"/>
      <c r="FS9" s="398"/>
      <c r="FT9" s="398"/>
      <c r="FU9" s="398"/>
      <c r="FV9" s="398"/>
      <c r="FW9" s="398"/>
      <c r="FX9" s="398"/>
      <c r="FY9" s="398"/>
      <c r="FZ9" s="398"/>
      <c r="GA9" s="398"/>
      <c r="GB9" s="398"/>
      <c r="GC9" s="398"/>
      <c r="GD9" s="398"/>
      <c r="GE9" s="398"/>
      <c r="GF9" s="398"/>
      <c r="GG9" s="398"/>
      <c r="GH9" s="398"/>
      <c r="GI9" s="398"/>
      <c r="GJ9" s="398"/>
      <c r="GK9" s="398"/>
      <c r="GL9" s="398"/>
      <c r="GM9" s="398"/>
      <c r="GN9" s="398"/>
      <c r="GO9" s="398"/>
      <c r="GP9" s="398"/>
      <c r="GQ9" s="398"/>
      <c r="GR9" s="398"/>
      <c r="GS9" s="398"/>
      <c r="GT9" s="398"/>
      <c r="GU9" s="398"/>
      <c r="GV9" s="398"/>
      <c r="GW9" s="398"/>
      <c r="GX9" s="398"/>
      <c r="GY9" s="398"/>
      <c r="GZ9" s="398"/>
      <c r="HA9" s="398"/>
      <c r="HB9" s="398"/>
      <c r="HC9" s="398"/>
      <c r="HD9" s="398"/>
      <c r="HE9" s="398"/>
      <c r="HF9" s="398"/>
      <c r="HG9" s="398"/>
      <c r="HH9" s="398"/>
      <c r="HI9" s="398"/>
      <c r="HJ9" s="398"/>
      <c r="HK9" s="398"/>
      <c r="HL9" s="398"/>
      <c r="HM9" s="398"/>
      <c r="HN9" s="398"/>
      <c r="HO9" s="398"/>
      <c r="HP9" s="398"/>
      <c r="HQ9" s="398"/>
      <c r="HR9" s="398"/>
      <c r="HS9" s="398"/>
      <c r="HT9" s="398"/>
      <c r="HU9" s="398"/>
      <c r="HV9" s="398"/>
      <c r="HW9" s="398"/>
      <c r="HX9" s="398"/>
      <c r="HY9" s="398"/>
      <c r="HZ9" s="398"/>
      <c r="IA9" s="398"/>
      <c r="IB9" s="398"/>
      <c r="IC9" s="398"/>
    </row>
    <row r="10" ht="20.25" customHeight="1">
      <c r="A10" s="422" t="s">
        <v>6049</v>
      </c>
      <c r="B10" s="362" t="s">
        <v>6130</v>
      </c>
      <c r="C10" s="363"/>
      <c r="D10" s="364">
        <v>50.0</v>
      </c>
      <c r="E10" s="401" t="s">
        <v>6131</v>
      </c>
      <c r="F10" s="366" t="s">
        <v>6132</v>
      </c>
      <c r="G10" s="367">
        <v>2.000524742842E12</v>
      </c>
      <c r="H10" s="368">
        <v>411.0</v>
      </c>
      <c r="I10" s="369">
        <v>0.40890868879668063</v>
      </c>
      <c r="J10" s="370">
        <f t="shared" si="1"/>
        <v>243</v>
      </c>
      <c r="K10" s="402" t="s">
        <v>6133</v>
      </c>
      <c r="L10" s="419" t="s">
        <v>6134</v>
      </c>
      <c r="M10" s="402" t="s">
        <v>6055</v>
      </c>
      <c r="N10" s="423"/>
      <c r="O10" s="374">
        <v>36.0</v>
      </c>
      <c r="P10" s="404">
        <v>70.0</v>
      </c>
      <c r="Q10" s="378">
        <v>20.0</v>
      </c>
      <c r="R10" s="378">
        <v>90.0</v>
      </c>
      <c r="S10" s="377"/>
      <c r="T10" s="377"/>
      <c r="U10" s="378" t="s">
        <v>6135</v>
      </c>
      <c r="V10" s="378" t="s">
        <v>2267</v>
      </c>
      <c r="W10" s="378" t="s">
        <v>6057</v>
      </c>
      <c r="X10" s="377"/>
      <c r="Y10" s="377"/>
      <c r="Z10" s="377"/>
      <c r="AA10" s="377"/>
      <c r="AB10" s="379"/>
      <c r="AC10" s="380" t="s">
        <v>6072</v>
      </c>
      <c r="AD10" s="423"/>
      <c r="AE10" s="423"/>
      <c r="AF10" s="423"/>
      <c r="AG10" s="423"/>
      <c r="AH10" s="381" t="s">
        <v>6059</v>
      </c>
      <c r="AI10" s="379" t="s">
        <v>6060</v>
      </c>
      <c r="AJ10" s="423"/>
      <c r="AK10" s="423"/>
      <c r="AL10" s="423"/>
      <c r="AM10" s="423"/>
      <c r="AN10" s="423">
        <v>10.0</v>
      </c>
      <c r="AO10" s="423"/>
      <c r="AP10" s="423"/>
      <c r="AQ10" s="46">
        <f t="shared" si="2"/>
        <v>346</v>
      </c>
      <c r="AR10" s="382">
        <f t="shared" si="3"/>
        <v>0.16</v>
      </c>
      <c r="AS10" s="423"/>
      <c r="AT10" s="423"/>
      <c r="AU10" s="423"/>
      <c r="AV10" s="423"/>
      <c r="AW10" s="423"/>
      <c r="AX10" s="383" t="s">
        <v>6121</v>
      </c>
      <c r="AY10" s="384" t="s">
        <v>6061</v>
      </c>
      <c r="AZ10" s="385">
        <v>20.0</v>
      </c>
      <c r="BA10" s="386">
        <v>70.0</v>
      </c>
      <c r="BB10" s="386">
        <v>125.0</v>
      </c>
      <c r="BC10" s="387">
        <f>IFERROR(__xludf.DUMMYFUNCTION("IMPORTRANGE(""https://docs.google.com/spreadsheets/d/11x9rug0jw9OQ--PARsiC-syyc-w1p08-Nt1KJofrAjY/edit?usp=sharing"",""Себестоимость (Алкиона)!J12"")"),2.6208599999999995)</f>
        <v>2.62086</v>
      </c>
      <c r="BD10" s="387">
        <f>IFERROR(__xludf.DUMMYFUNCTION("IMPORTRANGE(""https://docs.google.com/spreadsheets/d/11x9rug0jw9OQ--PARsiC-syyc-w1p08-Nt1KJofrAjY/edit?usp=sharing"",""Себестоимость (Алкиона)!J65"")"),0.813618)</f>
        <v>0.813618</v>
      </c>
      <c r="BE10" s="388">
        <f>IFERROR(__xludf.DUMMYFUNCTION("IMPORTRANGE(""https://docs.google.com/spreadsheets/d/1s3L4zx0lRdF0JYMrTaoYwrEnGJI9Se6ibkReFEtRbpU/edit?usp=sharing"",""Упаковка!B2"")"),7.0)</f>
        <v>7</v>
      </c>
      <c r="BF10" s="389">
        <v>10.0</v>
      </c>
      <c r="BG10" s="390">
        <f t="shared" si="4"/>
        <v>51.34478</v>
      </c>
      <c r="BH10" s="405">
        <f t="shared" si="18"/>
        <v>0.2</v>
      </c>
      <c r="BI10" s="392">
        <f t="shared" si="5"/>
        <v>48.6</v>
      </c>
      <c r="BJ10" s="393">
        <f t="shared" si="6"/>
        <v>73.05522</v>
      </c>
      <c r="BK10" s="393">
        <f t="shared" si="7"/>
        <v>18.05522</v>
      </c>
      <c r="BL10" s="394">
        <f t="shared" si="8"/>
        <v>0.3006387654</v>
      </c>
      <c r="BM10" s="394">
        <f t="shared" si="9"/>
        <v>0.07430131687</v>
      </c>
      <c r="BN10" s="55">
        <f t="shared" si="10"/>
        <v>0.16</v>
      </c>
      <c r="BO10" s="56">
        <f t="shared" si="11"/>
        <v>346</v>
      </c>
      <c r="BP10" s="57">
        <f t="shared" si="12"/>
        <v>0.3303330058</v>
      </c>
      <c r="BQ10" s="46">
        <f t="shared" si="13"/>
        <v>0.126</v>
      </c>
      <c r="BR10" s="46">
        <v>25.0</v>
      </c>
      <c r="BS10" s="46">
        <v>7.0</v>
      </c>
      <c r="BT10" s="47">
        <v>1.25</v>
      </c>
      <c r="BU10" s="46">
        <f t="shared" si="14"/>
        <v>31.25</v>
      </c>
      <c r="BV10" s="46">
        <f t="shared" si="15"/>
        <v>38.75</v>
      </c>
      <c r="BW10" s="378" t="s">
        <v>6062</v>
      </c>
      <c r="BX10" s="381" t="s">
        <v>6063</v>
      </c>
      <c r="BY10" s="381" t="s">
        <v>6063</v>
      </c>
      <c r="BZ10" s="395"/>
      <c r="CA10" s="395"/>
      <c r="CB10" s="406"/>
      <c r="CC10" s="395"/>
      <c r="CD10" s="395"/>
      <c r="CE10" s="395"/>
      <c r="CF10" s="395"/>
      <c r="CG10" s="395"/>
      <c r="CH10" s="420" t="s">
        <v>6092</v>
      </c>
      <c r="CI10" s="420">
        <v>480.0</v>
      </c>
      <c r="CJ10" s="420" t="s">
        <v>6128</v>
      </c>
      <c r="CK10" s="421" t="s">
        <v>6129</v>
      </c>
      <c r="CL10" s="398"/>
      <c r="CM10" s="398"/>
      <c r="CN10" s="399">
        <f t="shared" si="16"/>
        <v>-0.0006387654321</v>
      </c>
      <c r="CO10" s="399">
        <f t="shared" si="17"/>
        <v>0.4095474542</v>
      </c>
      <c r="CP10" s="398"/>
      <c r="CQ10" s="398"/>
      <c r="CR10" s="408">
        <v>225.0</v>
      </c>
      <c r="CS10" s="398"/>
      <c r="CT10" s="398"/>
      <c r="CU10" s="398"/>
      <c r="CV10" s="398"/>
      <c r="CW10" s="398"/>
      <c r="CX10" s="398"/>
      <c r="CY10" s="398"/>
      <c r="CZ10" s="398"/>
      <c r="DA10" s="398"/>
      <c r="DB10" s="398"/>
      <c r="DC10" s="398"/>
      <c r="DD10" s="398"/>
      <c r="DE10" s="398"/>
      <c r="DF10" s="398"/>
      <c r="DG10" s="398"/>
      <c r="DH10" s="398"/>
      <c r="DI10" s="398"/>
      <c r="DJ10" s="398"/>
      <c r="DK10" s="398"/>
      <c r="DL10" s="398"/>
      <c r="DM10" s="398"/>
      <c r="DN10" s="398"/>
      <c r="DO10" s="398"/>
      <c r="DP10" s="398"/>
      <c r="DQ10" s="398"/>
      <c r="DR10" s="398"/>
      <c r="DS10" s="398"/>
      <c r="DT10" s="398"/>
      <c r="DU10" s="398"/>
      <c r="DV10" s="398"/>
      <c r="DW10" s="398"/>
      <c r="DX10" s="398"/>
      <c r="DY10" s="398"/>
      <c r="DZ10" s="398"/>
      <c r="EA10" s="398"/>
      <c r="EB10" s="398"/>
      <c r="EC10" s="398"/>
      <c r="ED10" s="398"/>
      <c r="EE10" s="398"/>
      <c r="EF10" s="398"/>
      <c r="EG10" s="398"/>
      <c r="EH10" s="398"/>
      <c r="EI10" s="398"/>
      <c r="EJ10" s="398"/>
      <c r="EK10" s="398"/>
      <c r="EL10" s="398"/>
      <c r="EM10" s="398"/>
      <c r="EN10" s="398"/>
      <c r="EO10" s="398"/>
      <c r="EP10" s="398"/>
      <c r="EQ10" s="398"/>
      <c r="ER10" s="398"/>
      <c r="ES10" s="398"/>
      <c r="ET10" s="398"/>
      <c r="EU10" s="398"/>
      <c r="EV10" s="398"/>
      <c r="EW10" s="398"/>
      <c r="EX10" s="398"/>
      <c r="EY10" s="398"/>
      <c r="EZ10" s="398"/>
      <c r="FA10" s="398"/>
      <c r="FB10" s="398"/>
      <c r="FC10" s="398"/>
      <c r="FD10" s="398"/>
      <c r="FE10" s="398"/>
      <c r="FF10" s="398"/>
      <c r="FG10" s="398"/>
      <c r="FH10" s="398"/>
      <c r="FI10" s="398"/>
      <c r="FJ10" s="398"/>
      <c r="FK10" s="398"/>
      <c r="FL10" s="398"/>
      <c r="FM10" s="398"/>
      <c r="FN10" s="398"/>
      <c r="FO10" s="398"/>
      <c r="FP10" s="398"/>
      <c r="FQ10" s="398"/>
      <c r="FR10" s="398"/>
      <c r="FS10" s="398"/>
      <c r="FT10" s="398"/>
      <c r="FU10" s="398"/>
      <c r="FV10" s="398"/>
      <c r="FW10" s="398"/>
      <c r="FX10" s="398"/>
      <c r="FY10" s="398"/>
      <c r="FZ10" s="398"/>
      <c r="GA10" s="398"/>
      <c r="GB10" s="398"/>
      <c r="GC10" s="398"/>
      <c r="GD10" s="398"/>
      <c r="GE10" s="398"/>
      <c r="GF10" s="398"/>
      <c r="GG10" s="398"/>
      <c r="GH10" s="398"/>
      <c r="GI10" s="398"/>
      <c r="GJ10" s="398"/>
      <c r="GK10" s="398"/>
      <c r="GL10" s="398"/>
      <c r="GM10" s="398"/>
      <c r="GN10" s="398"/>
      <c r="GO10" s="398"/>
      <c r="GP10" s="398"/>
      <c r="GQ10" s="398"/>
      <c r="GR10" s="398"/>
      <c r="GS10" s="398"/>
      <c r="GT10" s="398"/>
      <c r="GU10" s="398"/>
      <c r="GV10" s="398"/>
      <c r="GW10" s="398"/>
      <c r="GX10" s="398"/>
      <c r="GY10" s="398"/>
      <c r="GZ10" s="398"/>
      <c r="HA10" s="398"/>
      <c r="HB10" s="398"/>
      <c r="HC10" s="398"/>
      <c r="HD10" s="398"/>
      <c r="HE10" s="398"/>
      <c r="HF10" s="398"/>
      <c r="HG10" s="398"/>
      <c r="HH10" s="398"/>
      <c r="HI10" s="398"/>
      <c r="HJ10" s="398"/>
      <c r="HK10" s="398"/>
      <c r="HL10" s="398"/>
      <c r="HM10" s="398"/>
      <c r="HN10" s="398"/>
      <c r="HO10" s="398"/>
      <c r="HP10" s="398"/>
      <c r="HQ10" s="398"/>
      <c r="HR10" s="398"/>
      <c r="HS10" s="398"/>
      <c r="HT10" s="398"/>
      <c r="HU10" s="398"/>
      <c r="HV10" s="398"/>
      <c r="HW10" s="398"/>
      <c r="HX10" s="398"/>
      <c r="HY10" s="398"/>
      <c r="HZ10" s="398"/>
      <c r="IA10" s="398"/>
      <c r="IB10" s="398"/>
      <c r="IC10" s="398"/>
    </row>
    <row r="11" ht="20.25" customHeight="1">
      <c r="A11" s="422" t="s">
        <v>6049</v>
      </c>
      <c r="B11" s="362" t="s">
        <v>6136</v>
      </c>
      <c r="C11" s="363"/>
      <c r="D11" s="364">
        <v>50.0</v>
      </c>
      <c r="E11" s="401" t="s">
        <v>6137</v>
      </c>
      <c r="F11" s="366" t="s">
        <v>6138</v>
      </c>
      <c r="G11" s="367">
        <v>2.000524742859E12</v>
      </c>
      <c r="H11" s="368">
        <v>411.0</v>
      </c>
      <c r="I11" s="369">
        <v>0.40027026619343403</v>
      </c>
      <c r="J11" s="370">
        <f t="shared" si="1"/>
        <v>246</v>
      </c>
      <c r="K11" s="402" t="s">
        <v>6139</v>
      </c>
      <c r="L11" s="419" t="s">
        <v>6140</v>
      </c>
      <c r="M11" s="402" t="s">
        <v>6055</v>
      </c>
      <c r="N11" s="416"/>
      <c r="O11" s="374">
        <v>36.0</v>
      </c>
      <c r="P11" s="404">
        <v>70.0</v>
      </c>
      <c r="Q11" s="378">
        <v>20.0</v>
      </c>
      <c r="R11" s="378">
        <v>90.0</v>
      </c>
      <c r="S11" s="377"/>
      <c r="T11" s="377"/>
      <c r="U11" s="378" t="s">
        <v>6141</v>
      </c>
      <c r="V11" s="378" t="s">
        <v>298</v>
      </c>
      <c r="W11" s="378" t="s">
        <v>6057</v>
      </c>
      <c r="X11" s="377"/>
      <c r="Y11" s="377"/>
      <c r="Z11" s="377"/>
      <c r="AA11" s="377"/>
      <c r="AB11" s="379"/>
      <c r="AC11" s="380" t="s">
        <v>6080</v>
      </c>
      <c r="AD11" s="416"/>
      <c r="AE11" s="416"/>
      <c r="AF11" s="416"/>
      <c r="AG11" s="416"/>
      <c r="AH11" s="381" t="s">
        <v>6059</v>
      </c>
      <c r="AI11" s="379" t="s">
        <v>6060</v>
      </c>
      <c r="AJ11" s="416"/>
      <c r="AK11" s="416"/>
      <c r="AL11" s="416"/>
      <c r="AM11" s="416"/>
      <c r="AN11" s="416">
        <v>10.0</v>
      </c>
      <c r="AO11" s="416"/>
      <c r="AP11" s="416"/>
      <c r="AQ11" s="46">
        <f t="shared" si="2"/>
        <v>350</v>
      </c>
      <c r="AR11" s="382">
        <f t="shared" si="3"/>
        <v>0.15</v>
      </c>
      <c r="AS11" s="416"/>
      <c r="AT11" s="416"/>
      <c r="AU11" s="416"/>
      <c r="AV11" s="416"/>
      <c r="AW11" s="416"/>
      <c r="AX11" s="383" t="s">
        <v>6121</v>
      </c>
      <c r="AY11" s="384" t="s">
        <v>6061</v>
      </c>
      <c r="AZ11" s="385">
        <v>20.0</v>
      </c>
      <c r="BA11" s="386">
        <v>72.0</v>
      </c>
      <c r="BB11" s="386">
        <v>128.0</v>
      </c>
      <c r="BC11" s="387">
        <f>IFERROR(__xludf.DUMMYFUNCTION("IMPORTRANGE(""https://docs.google.com/spreadsheets/d/11x9rug0jw9OQ--PARsiC-syyc-w1p08-Nt1KJofrAjY/edit?usp=sharing"",""Себестоимость (Алкиона)!J12"")"),2.6208599999999995)</f>
        <v>2.62086</v>
      </c>
      <c r="BD11" s="387">
        <f>IFERROR(__xludf.DUMMYFUNCTION("IMPORTRANGE(""https://docs.google.com/spreadsheets/d/11x9rug0jw9OQ--PARsiC-syyc-w1p08-Nt1KJofrAjY/edit?usp=sharing"",""Себестоимость (Алкиона)!J65"")"),0.813618)</f>
        <v>0.813618</v>
      </c>
      <c r="BE11" s="388">
        <f>IFERROR(__xludf.DUMMYFUNCTION("IMPORTRANGE(""https://docs.google.com/spreadsheets/d/1s3L4zx0lRdF0JYMrTaoYwrEnGJI9Se6ibkReFEtRbpU/edit?usp=sharing"",""Упаковка!B2"")"),7.0)</f>
        <v>7</v>
      </c>
      <c r="BF11" s="389">
        <v>10.0</v>
      </c>
      <c r="BG11" s="390">
        <f t="shared" si="4"/>
        <v>51.34478</v>
      </c>
      <c r="BH11" s="405">
        <f t="shared" si="18"/>
        <v>0.2</v>
      </c>
      <c r="BI11" s="392">
        <f t="shared" si="5"/>
        <v>49.2</v>
      </c>
      <c r="BJ11" s="393">
        <f t="shared" si="6"/>
        <v>73.45522</v>
      </c>
      <c r="BK11" s="393">
        <f t="shared" si="7"/>
        <v>17.45522</v>
      </c>
      <c r="BL11" s="394">
        <f t="shared" si="8"/>
        <v>0.2985984553</v>
      </c>
      <c r="BM11" s="394">
        <f t="shared" si="9"/>
        <v>0.07095617886</v>
      </c>
      <c r="BN11" s="55">
        <f t="shared" si="10"/>
        <v>0.15</v>
      </c>
      <c r="BO11" s="56">
        <f t="shared" si="11"/>
        <v>351</v>
      </c>
      <c r="BP11" s="57">
        <f t="shared" si="12"/>
        <v>0.3290462108</v>
      </c>
      <c r="BQ11" s="46">
        <f t="shared" si="13"/>
        <v>0.126</v>
      </c>
      <c r="BR11" s="46">
        <v>25.0</v>
      </c>
      <c r="BS11" s="46">
        <v>7.0</v>
      </c>
      <c r="BT11" s="47">
        <v>1.25</v>
      </c>
      <c r="BU11" s="46">
        <f t="shared" si="14"/>
        <v>31.25</v>
      </c>
      <c r="BV11" s="46">
        <f t="shared" si="15"/>
        <v>40.75</v>
      </c>
      <c r="BW11" s="378" t="s">
        <v>6062</v>
      </c>
      <c r="BX11" s="381" t="s">
        <v>6063</v>
      </c>
      <c r="BY11" s="381" t="s">
        <v>6063</v>
      </c>
      <c r="BZ11" s="395"/>
      <c r="CA11" s="395"/>
      <c r="CB11" s="406"/>
      <c r="CC11" s="395"/>
      <c r="CD11" s="395"/>
      <c r="CE11" s="395"/>
      <c r="CF11" s="395"/>
      <c r="CG11" s="395"/>
      <c r="CH11" s="420" t="s">
        <v>6092</v>
      </c>
      <c r="CI11" s="420">
        <v>480.0</v>
      </c>
      <c r="CJ11" s="420" t="s">
        <v>6128</v>
      </c>
      <c r="CK11" s="421" t="s">
        <v>6129</v>
      </c>
      <c r="CL11" s="398"/>
      <c r="CM11" s="398"/>
      <c r="CN11" s="399">
        <f t="shared" si="16"/>
        <v>0.001401544715</v>
      </c>
      <c r="CO11" s="399">
        <f t="shared" si="17"/>
        <v>0.3988687215</v>
      </c>
      <c r="CP11" s="398"/>
      <c r="CQ11" s="398"/>
      <c r="CR11" s="408">
        <v>220.0</v>
      </c>
      <c r="CS11" s="398"/>
      <c r="CT11" s="398"/>
      <c r="CU11" s="398"/>
      <c r="CV11" s="398"/>
      <c r="CW11" s="398"/>
      <c r="CX11" s="398"/>
      <c r="CY11" s="398"/>
      <c r="CZ11" s="398"/>
      <c r="DA11" s="398"/>
      <c r="DB11" s="398"/>
      <c r="DC11" s="398"/>
      <c r="DD11" s="398"/>
      <c r="DE11" s="398"/>
      <c r="DF11" s="398"/>
      <c r="DG11" s="398"/>
      <c r="DH11" s="398"/>
      <c r="DI11" s="398"/>
      <c r="DJ11" s="398"/>
      <c r="DK11" s="398"/>
      <c r="DL11" s="398"/>
      <c r="DM11" s="398"/>
      <c r="DN11" s="398"/>
      <c r="DO11" s="398"/>
      <c r="DP11" s="398"/>
      <c r="DQ11" s="398"/>
      <c r="DR11" s="398"/>
      <c r="DS11" s="398"/>
      <c r="DT11" s="398"/>
      <c r="DU11" s="398"/>
      <c r="DV11" s="398"/>
      <c r="DW11" s="398"/>
      <c r="DX11" s="398"/>
      <c r="DY11" s="398"/>
      <c r="DZ11" s="398"/>
      <c r="EA11" s="398"/>
      <c r="EB11" s="398"/>
      <c r="EC11" s="398"/>
      <c r="ED11" s="398"/>
      <c r="EE11" s="398"/>
      <c r="EF11" s="398"/>
      <c r="EG11" s="398"/>
      <c r="EH11" s="398"/>
      <c r="EI11" s="398"/>
      <c r="EJ11" s="398"/>
      <c r="EK11" s="398"/>
      <c r="EL11" s="398"/>
      <c r="EM11" s="398"/>
      <c r="EN11" s="398"/>
      <c r="EO11" s="398"/>
      <c r="EP11" s="398"/>
      <c r="EQ11" s="398"/>
      <c r="ER11" s="398"/>
      <c r="ES11" s="398"/>
      <c r="ET11" s="398"/>
      <c r="EU11" s="398"/>
      <c r="EV11" s="398"/>
      <c r="EW11" s="398"/>
      <c r="EX11" s="398"/>
      <c r="EY11" s="398"/>
      <c r="EZ11" s="398"/>
      <c r="FA11" s="398"/>
      <c r="FB11" s="398"/>
      <c r="FC11" s="398"/>
      <c r="FD11" s="398"/>
      <c r="FE11" s="398"/>
      <c r="FF11" s="398"/>
      <c r="FG11" s="398"/>
      <c r="FH11" s="398"/>
      <c r="FI11" s="398"/>
      <c r="FJ11" s="398"/>
      <c r="FK11" s="398"/>
      <c r="FL11" s="398"/>
      <c r="FM11" s="398"/>
      <c r="FN11" s="398"/>
      <c r="FO11" s="398"/>
      <c r="FP11" s="398"/>
      <c r="FQ11" s="398"/>
      <c r="FR11" s="398"/>
      <c r="FS11" s="398"/>
      <c r="FT11" s="398"/>
      <c r="FU11" s="398"/>
      <c r="FV11" s="398"/>
      <c r="FW11" s="398"/>
      <c r="FX11" s="398"/>
      <c r="FY11" s="398"/>
      <c r="FZ11" s="398"/>
      <c r="GA11" s="398"/>
      <c r="GB11" s="398"/>
      <c r="GC11" s="398"/>
      <c r="GD11" s="398"/>
      <c r="GE11" s="398"/>
      <c r="GF11" s="398"/>
      <c r="GG11" s="398"/>
      <c r="GH11" s="398"/>
      <c r="GI11" s="398"/>
      <c r="GJ11" s="398"/>
      <c r="GK11" s="398"/>
      <c r="GL11" s="398"/>
      <c r="GM11" s="398"/>
      <c r="GN11" s="398"/>
      <c r="GO11" s="398"/>
      <c r="GP11" s="398"/>
      <c r="GQ11" s="398"/>
      <c r="GR11" s="398"/>
      <c r="GS11" s="398"/>
      <c r="GT11" s="398"/>
      <c r="GU11" s="398"/>
      <c r="GV11" s="398"/>
      <c r="GW11" s="398"/>
      <c r="GX11" s="398"/>
      <c r="GY11" s="398"/>
      <c r="GZ11" s="398"/>
      <c r="HA11" s="398"/>
      <c r="HB11" s="398"/>
      <c r="HC11" s="398"/>
      <c r="HD11" s="398"/>
      <c r="HE11" s="398"/>
      <c r="HF11" s="398"/>
      <c r="HG11" s="398"/>
      <c r="HH11" s="398"/>
      <c r="HI11" s="398"/>
      <c r="HJ11" s="398"/>
      <c r="HK11" s="398"/>
      <c r="HL11" s="398"/>
      <c r="HM11" s="398"/>
      <c r="HN11" s="398"/>
      <c r="HO11" s="398"/>
      <c r="HP11" s="398"/>
      <c r="HQ11" s="398"/>
      <c r="HR11" s="398"/>
      <c r="HS11" s="398"/>
      <c r="HT11" s="398"/>
      <c r="HU11" s="398"/>
      <c r="HV11" s="398"/>
      <c r="HW11" s="398"/>
      <c r="HX11" s="398"/>
      <c r="HY11" s="398"/>
      <c r="HZ11" s="398"/>
      <c r="IA11" s="398"/>
      <c r="IB11" s="398"/>
      <c r="IC11" s="398"/>
    </row>
    <row r="12" ht="20.25" customHeight="1">
      <c r="A12" s="361" t="s">
        <v>6049</v>
      </c>
      <c r="B12" s="362" t="s">
        <v>6142</v>
      </c>
      <c r="C12" s="424" t="s">
        <v>6143</v>
      </c>
      <c r="D12" s="425">
        <v>0.0</v>
      </c>
      <c r="E12" s="401" t="s">
        <v>6144</v>
      </c>
      <c r="F12" s="366" t="s">
        <v>6145</v>
      </c>
      <c r="G12" s="367">
        <v>2.000524742866E12</v>
      </c>
      <c r="H12" s="368">
        <v>411.0</v>
      </c>
      <c r="I12" s="369">
        <v>0.4143717520449321</v>
      </c>
      <c r="J12" s="370">
        <f t="shared" si="1"/>
        <v>241</v>
      </c>
      <c r="K12" s="402" t="s">
        <v>6146</v>
      </c>
      <c r="L12" s="419" t="s">
        <v>6147</v>
      </c>
      <c r="M12" s="402" t="s">
        <v>6148</v>
      </c>
      <c r="N12" s="416"/>
      <c r="O12" s="374">
        <v>36.0</v>
      </c>
      <c r="P12" s="404">
        <v>70.0</v>
      </c>
      <c r="Q12" s="378">
        <v>20.0</v>
      </c>
      <c r="R12" s="378">
        <v>90.0</v>
      </c>
      <c r="S12" s="377"/>
      <c r="T12" s="377"/>
      <c r="U12" s="378" t="s">
        <v>6149</v>
      </c>
      <c r="V12" s="378" t="s">
        <v>2238</v>
      </c>
      <c r="W12" s="378" t="s">
        <v>6057</v>
      </c>
      <c r="X12" s="377"/>
      <c r="Y12" s="377"/>
      <c r="Z12" s="377"/>
      <c r="AA12" s="377"/>
      <c r="AB12" s="379"/>
      <c r="AC12" s="380" t="s">
        <v>6150</v>
      </c>
      <c r="AD12" s="416"/>
      <c r="AE12" s="416"/>
      <c r="AF12" s="416"/>
      <c r="AG12" s="416"/>
      <c r="AH12" s="381" t="s">
        <v>6059</v>
      </c>
      <c r="AI12" s="379" t="s">
        <v>6060</v>
      </c>
      <c r="AJ12" s="416"/>
      <c r="AK12" s="416"/>
      <c r="AL12" s="416"/>
      <c r="AM12" s="416"/>
      <c r="AN12" s="416">
        <v>10.0</v>
      </c>
      <c r="AO12" s="416"/>
      <c r="AP12" s="416"/>
      <c r="AQ12" s="46">
        <f t="shared" si="2"/>
        <v>342</v>
      </c>
      <c r="AR12" s="382">
        <f t="shared" si="3"/>
        <v>0.17</v>
      </c>
      <c r="AS12" s="416"/>
      <c r="AT12" s="416"/>
      <c r="AU12" s="416"/>
      <c r="AV12" s="416"/>
      <c r="AW12" s="416"/>
      <c r="AX12" s="383" t="s">
        <v>6121</v>
      </c>
      <c r="AY12" s="384" t="s">
        <v>6061</v>
      </c>
      <c r="AZ12" s="385">
        <v>20.0</v>
      </c>
      <c r="BA12" s="386">
        <v>69.0</v>
      </c>
      <c r="BB12" s="386">
        <v>124.0</v>
      </c>
      <c r="BC12" s="387">
        <f>IFERROR(__xludf.DUMMYFUNCTION("IMPORTRANGE(""https://docs.google.com/spreadsheets/d/11x9rug0jw9OQ--PARsiC-syyc-w1p08-Nt1KJofrAjY/edit?usp=sharing"",""Себестоимость (Алкиона)!J12"")"),2.6208599999999995)</f>
        <v>2.62086</v>
      </c>
      <c r="BD12" s="387">
        <f>IFERROR(__xludf.DUMMYFUNCTION("IMPORTRANGE(""https://docs.google.com/spreadsheets/d/11x9rug0jw9OQ--PARsiC-syyc-w1p08-Nt1KJofrAjY/edit?usp=sharing"",""Себестоимость (Алкиона)!J65"")"),0.813618)</f>
        <v>0.813618</v>
      </c>
      <c r="BE12" s="388">
        <f>IFERROR(__xludf.DUMMYFUNCTION("IMPORTRANGE(""https://docs.google.com/spreadsheets/d/1s3L4zx0lRdF0JYMrTaoYwrEnGJI9Se6ibkReFEtRbpU/edit?usp=sharing"",""Упаковка!B2"")"),7.0)</f>
        <v>7</v>
      </c>
      <c r="BF12" s="389">
        <v>10.0</v>
      </c>
      <c r="BG12" s="390">
        <f t="shared" si="4"/>
        <v>51.34478</v>
      </c>
      <c r="BH12" s="405">
        <f t="shared" si="18"/>
        <v>0.2</v>
      </c>
      <c r="BI12" s="392">
        <f t="shared" si="5"/>
        <v>48.2</v>
      </c>
      <c r="BJ12" s="393">
        <f t="shared" si="6"/>
        <v>72.45522</v>
      </c>
      <c r="BK12" s="393">
        <f t="shared" si="7"/>
        <v>17.45522</v>
      </c>
      <c r="BL12" s="394">
        <f t="shared" si="8"/>
        <v>0.3006440664</v>
      </c>
      <c r="BM12" s="394">
        <f t="shared" si="9"/>
        <v>0.07242829876</v>
      </c>
      <c r="BN12" s="55">
        <f t="shared" si="10"/>
        <v>0.17</v>
      </c>
      <c r="BO12" s="56">
        <f t="shared" si="11"/>
        <v>343</v>
      </c>
      <c r="BP12" s="57">
        <f t="shared" si="12"/>
        <v>0.3287907289</v>
      </c>
      <c r="BQ12" s="46">
        <f t="shared" si="13"/>
        <v>0.126</v>
      </c>
      <c r="BR12" s="46">
        <v>25.0</v>
      </c>
      <c r="BS12" s="46">
        <v>7.0</v>
      </c>
      <c r="BT12" s="47">
        <v>1.25</v>
      </c>
      <c r="BU12" s="46">
        <f t="shared" si="14"/>
        <v>31.25</v>
      </c>
      <c r="BV12" s="46">
        <f t="shared" si="15"/>
        <v>37.75</v>
      </c>
      <c r="BW12" s="378" t="s">
        <v>6062</v>
      </c>
      <c r="BX12" s="381" t="s">
        <v>6063</v>
      </c>
      <c r="BY12" s="381" t="s">
        <v>6063</v>
      </c>
      <c r="BZ12" s="381" t="s">
        <v>6092</v>
      </c>
      <c r="CA12" s="395"/>
      <c r="CB12" s="378" t="s">
        <v>6151</v>
      </c>
      <c r="CC12" s="396" t="s">
        <v>6152</v>
      </c>
      <c r="CD12" s="426" t="s">
        <v>6087</v>
      </c>
      <c r="CE12" s="427"/>
      <c r="CF12" s="426" t="s">
        <v>6153</v>
      </c>
      <c r="CG12" s="396" t="s">
        <v>6154</v>
      </c>
      <c r="CH12" s="428"/>
      <c r="CI12" s="428"/>
      <c r="CJ12" s="428"/>
      <c r="CK12" s="428"/>
      <c r="CL12" s="398"/>
      <c r="CM12" s="398"/>
      <c r="CN12" s="399">
        <f t="shared" si="16"/>
        <v>-0.00064406639</v>
      </c>
      <c r="CO12" s="399">
        <f t="shared" si="17"/>
        <v>0.4150158184</v>
      </c>
      <c r="CP12" s="398"/>
      <c r="CQ12" s="398"/>
      <c r="CR12" s="408">
        <v>230.0</v>
      </c>
      <c r="CS12" s="398"/>
      <c r="CT12" s="398"/>
      <c r="CU12" s="398"/>
      <c r="CV12" s="398"/>
      <c r="CW12" s="398"/>
      <c r="CX12" s="398"/>
      <c r="CY12" s="398"/>
      <c r="CZ12" s="398"/>
      <c r="DA12" s="398"/>
      <c r="DB12" s="398"/>
      <c r="DC12" s="398"/>
      <c r="DD12" s="398"/>
      <c r="DE12" s="398"/>
      <c r="DF12" s="398"/>
      <c r="DG12" s="398"/>
      <c r="DH12" s="398"/>
      <c r="DI12" s="398"/>
      <c r="DJ12" s="398"/>
      <c r="DK12" s="398"/>
      <c r="DL12" s="398"/>
      <c r="DM12" s="398"/>
      <c r="DN12" s="398"/>
      <c r="DO12" s="398"/>
      <c r="DP12" s="398"/>
      <c r="DQ12" s="398"/>
      <c r="DR12" s="398"/>
      <c r="DS12" s="398"/>
      <c r="DT12" s="398"/>
      <c r="DU12" s="398"/>
      <c r="DV12" s="398"/>
      <c r="DW12" s="398"/>
      <c r="DX12" s="398"/>
      <c r="DY12" s="398"/>
      <c r="DZ12" s="398"/>
      <c r="EA12" s="398"/>
      <c r="EB12" s="398"/>
      <c r="EC12" s="398"/>
      <c r="ED12" s="398"/>
      <c r="EE12" s="398"/>
      <c r="EF12" s="398"/>
      <c r="EG12" s="398"/>
      <c r="EH12" s="398"/>
      <c r="EI12" s="398"/>
      <c r="EJ12" s="398"/>
      <c r="EK12" s="398"/>
      <c r="EL12" s="398"/>
      <c r="EM12" s="398"/>
      <c r="EN12" s="398"/>
      <c r="EO12" s="398"/>
      <c r="EP12" s="398"/>
      <c r="EQ12" s="398"/>
      <c r="ER12" s="398"/>
      <c r="ES12" s="398"/>
      <c r="ET12" s="398"/>
      <c r="EU12" s="398"/>
      <c r="EV12" s="398"/>
      <c r="EW12" s="398"/>
      <c r="EX12" s="398"/>
      <c r="EY12" s="398"/>
      <c r="EZ12" s="398"/>
      <c r="FA12" s="398"/>
      <c r="FB12" s="398"/>
      <c r="FC12" s="398"/>
      <c r="FD12" s="398"/>
      <c r="FE12" s="398"/>
      <c r="FF12" s="398"/>
      <c r="FG12" s="398"/>
      <c r="FH12" s="398"/>
      <c r="FI12" s="398"/>
      <c r="FJ12" s="398"/>
      <c r="FK12" s="398"/>
      <c r="FL12" s="398"/>
      <c r="FM12" s="398"/>
      <c r="FN12" s="398"/>
      <c r="FO12" s="398"/>
      <c r="FP12" s="398"/>
      <c r="FQ12" s="398"/>
      <c r="FR12" s="398"/>
      <c r="FS12" s="398"/>
      <c r="FT12" s="398"/>
      <c r="FU12" s="398"/>
      <c r="FV12" s="398"/>
      <c r="FW12" s="398"/>
      <c r="FX12" s="398"/>
      <c r="FY12" s="398"/>
      <c r="FZ12" s="398"/>
      <c r="GA12" s="398"/>
      <c r="GB12" s="398"/>
      <c r="GC12" s="398"/>
      <c r="GD12" s="398"/>
      <c r="GE12" s="398"/>
      <c r="GF12" s="398"/>
      <c r="GG12" s="398"/>
      <c r="GH12" s="398"/>
      <c r="GI12" s="398"/>
      <c r="GJ12" s="398"/>
      <c r="GK12" s="398"/>
      <c r="GL12" s="398"/>
      <c r="GM12" s="398"/>
      <c r="GN12" s="398"/>
      <c r="GO12" s="398"/>
      <c r="GP12" s="398"/>
      <c r="GQ12" s="398"/>
      <c r="GR12" s="398"/>
      <c r="GS12" s="398"/>
      <c r="GT12" s="398"/>
      <c r="GU12" s="398"/>
      <c r="GV12" s="398"/>
      <c r="GW12" s="398"/>
      <c r="GX12" s="398"/>
      <c r="GY12" s="398"/>
      <c r="GZ12" s="398"/>
      <c r="HA12" s="398"/>
      <c r="HB12" s="398"/>
      <c r="HC12" s="398"/>
      <c r="HD12" s="398"/>
      <c r="HE12" s="398"/>
      <c r="HF12" s="398"/>
      <c r="HG12" s="398"/>
      <c r="HH12" s="398"/>
      <c r="HI12" s="398"/>
      <c r="HJ12" s="398"/>
      <c r="HK12" s="398"/>
      <c r="HL12" s="398"/>
      <c r="HM12" s="398"/>
      <c r="HN12" s="398"/>
      <c r="HO12" s="398"/>
      <c r="HP12" s="398"/>
      <c r="HQ12" s="398"/>
      <c r="HR12" s="398"/>
      <c r="HS12" s="398"/>
      <c r="HT12" s="398"/>
      <c r="HU12" s="398"/>
      <c r="HV12" s="398"/>
      <c r="HW12" s="398"/>
      <c r="HX12" s="398"/>
      <c r="HY12" s="398"/>
      <c r="HZ12" s="398"/>
      <c r="IA12" s="398"/>
      <c r="IB12" s="398"/>
      <c r="IC12" s="398"/>
    </row>
    <row r="13" ht="20.25" customHeight="1">
      <c r="A13" s="398"/>
      <c r="B13" s="362" t="s">
        <v>6155</v>
      </c>
      <c r="C13" s="424" t="s">
        <v>6143</v>
      </c>
      <c r="D13" s="425">
        <v>0.0</v>
      </c>
      <c r="E13" s="401" t="s">
        <v>6156</v>
      </c>
      <c r="F13" s="366" t="s">
        <v>6157</v>
      </c>
      <c r="G13" s="367">
        <v>2.000524742873E12</v>
      </c>
      <c r="H13" s="368">
        <v>411.0</v>
      </c>
      <c r="I13" s="369">
        <v>0.3959503597958107</v>
      </c>
      <c r="J13" s="370">
        <f t="shared" si="1"/>
        <v>248</v>
      </c>
      <c r="K13" s="402" t="s">
        <v>6158</v>
      </c>
      <c r="L13" s="419" t="s">
        <v>6159</v>
      </c>
      <c r="M13" s="402" t="s">
        <v>6160</v>
      </c>
      <c r="N13" s="423"/>
      <c r="O13" s="374">
        <v>36.0</v>
      </c>
      <c r="P13" s="404">
        <v>70.0</v>
      </c>
      <c r="Q13" s="378">
        <v>20.0</v>
      </c>
      <c r="R13" s="378">
        <v>90.0</v>
      </c>
      <c r="S13" s="377"/>
      <c r="T13" s="377"/>
      <c r="U13" s="378" t="s">
        <v>6161</v>
      </c>
      <c r="V13" s="378" t="s">
        <v>2267</v>
      </c>
      <c r="W13" s="378" t="s">
        <v>6057</v>
      </c>
      <c r="X13" s="377"/>
      <c r="Y13" s="377"/>
      <c r="Z13" s="377"/>
      <c r="AA13" s="377"/>
      <c r="AB13" s="379"/>
      <c r="AC13" s="380" t="s">
        <v>6162</v>
      </c>
      <c r="AD13" s="423"/>
      <c r="AE13" s="423"/>
      <c r="AF13" s="423"/>
      <c r="AG13" s="423"/>
      <c r="AH13" s="381" t="s">
        <v>6059</v>
      </c>
      <c r="AI13" s="379" t="s">
        <v>6060</v>
      </c>
      <c r="AJ13" s="423"/>
      <c r="AK13" s="423"/>
      <c r="AL13" s="423"/>
      <c r="AM13" s="423"/>
      <c r="AN13" s="423">
        <v>10.0</v>
      </c>
      <c r="AO13" s="423"/>
      <c r="AP13" s="423"/>
      <c r="AQ13" s="46">
        <f t="shared" si="2"/>
        <v>350</v>
      </c>
      <c r="AR13" s="382">
        <f t="shared" si="3"/>
        <v>0.15</v>
      </c>
      <c r="AS13" s="423"/>
      <c r="AT13" s="423"/>
      <c r="AU13" s="423"/>
      <c r="AV13" s="423"/>
      <c r="AW13" s="423"/>
      <c r="AX13" s="383" t="s">
        <v>6121</v>
      </c>
      <c r="AY13" s="384" t="s">
        <v>6061</v>
      </c>
      <c r="AZ13" s="385">
        <v>20.0</v>
      </c>
      <c r="BA13" s="386">
        <v>73.0</v>
      </c>
      <c r="BB13" s="386">
        <v>128.0</v>
      </c>
      <c r="BC13" s="387">
        <f>IFERROR(__xludf.DUMMYFUNCTION("IMPORTRANGE(""https://docs.google.com/spreadsheets/d/11x9rug0jw9OQ--PARsiC-syyc-w1p08-Nt1KJofrAjY/edit?usp=sharing"",""Себестоимость (Алкиона)!J12"")"),2.6208599999999995)</f>
        <v>2.62086</v>
      </c>
      <c r="BD13" s="387">
        <f>IFERROR(__xludf.DUMMYFUNCTION("IMPORTRANGE(""https://docs.google.com/spreadsheets/d/11x9rug0jw9OQ--PARsiC-syyc-w1p08-Nt1KJofrAjY/edit?usp=sharing"",""Себестоимость (Алкиона)!J65"")"),0.813618)</f>
        <v>0.813618</v>
      </c>
      <c r="BE13" s="388">
        <f>IFERROR(__xludf.DUMMYFUNCTION("IMPORTRANGE(""https://docs.google.com/spreadsheets/d/1s3L4zx0lRdF0JYMrTaoYwrEnGJI9Se6ibkReFEtRbpU/edit?usp=sharing"",""Упаковка!B2"")"),7.0)</f>
        <v>7</v>
      </c>
      <c r="BF13" s="389">
        <v>10.0</v>
      </c>
      <c r="BG13" s="390">
        <f t="shared" si="4"/>
        <v>51.34478</v>
      </c>
      <c r="BH13" s="405">
        <f t="shared" si="18"/>
        <v>0.2</v>
      </c>
      <c r="BI13" s="392">
        <f t="shared" si="5"/>
        <v>49.6</v>
      </c>
      <c r="BJ13" s="393">
        <f t="shared" si="6"/>
        <v>74.05522</v>
      </c>
      <c r="BK13" s="393">
        <f t="shared" si="7"/>
        <v>19.05522</v>
      </c>
      <c r="BL13" s="394">
        <f t="shared" si="8"/>
        <v>0.2986097581</v>
      </c>
      <c r="BM13" s="394">
        <f t="shared" si="9"/>
        <v>0.07683556452</v>
      </c>
      <c r="BN13" s="55">
        <f t="shared" si="10"/>
        <v>0.15</v>
      </c>
      <c r="BO13" s="56">
        <f t="shared" si="11"/>
        <v>352</v>
      </c>
      <c r="BP13" s="57">
        <f t="shared" si="12"/>
        <v>0.3304977841</v>
      </c>
      <c r="BQ13" s="46">
        <f t="shared" si="13"/>
        <v>0.126</v>
      </c>
      <c r="BR13" s="46">
        <v>25.0</v>
      </c>
      <c r="BS13" s="46">
        <v>7.0</v>
      </c>
      <c r="BT13" s="47">
        <v>1.25</v>
      </c>
      <c r="BU13" s="46">
        <f t="shared" si="14"/>
        <v>31.25</v>
      </c>
      <c r="BV13" s="46">
        <f t="shared" si="15"/>
        <v>41.75</v>
      </c>
      <c r="BW13" s="378" t="s">
        <v>6062</v>
      </c>
      <c r="BX13" s="381" t="s">
        <v>6110</v>
      </c>
      <c r="BY13" s="381" t="s">
        <v>6073</v>
      </c>
      <c r="BZ13" s="395"/>
      <c r="CA13" s="395"/>
      <c r="CB13" s="406"/>
      <c r="CC13" s="407"/>
      <c r="CD13" s="395"/>
      <c r="CE13" s="395"/>
      <c r="CF13" s="395"/>
      <c r="CG13" s="407"/>
      <c r="CH13" s="397"/>
      <c r="CI13" s="397"/>
      <c r="CJ13" s="397"/>
      <c r="CK13" s="397"/>
      <c r="CL13" s="398"/>
      <c r="CM13" s="398"/>
      <c r="CN13" s="399">
        <f t="shared" si="16"/>
        <v>0.001390241935</v>
      </c>
      <c r="CO13" s="399">
        <f t="shared" si="17"/>
        <v>0.3945601179</v>
      </c>
      <c r="CP13" s="398"/>
      <c r="CQ13" s="398"/>
      <c r="CR13" s="408">
        <v>230.0</v>
      </c>
      <c r="CS13" s="398"/>
      <c r="CT13" s="398"/>
      <c r="CU13" s="398"/>
      <c r="CV13" s="398"/>
      <c r="CW13" s="398"/>
      <c r="CX13" s="398"/>
      <c r="CY13" s="398"/>
      <c r="CZ13" s="398"/>
      <c r="DA13" s="398"/>
      <c r="DB13" s="398"/>
      <c r="DC13" s="398"/>
      <c r="DD13" s="398"/>
      <c r="DE13" s="398"/>
      <c r="DF13" s="398"/>
      <c r="DG13" s="398"/>
      <c r="DH13" s="398"/>
      <c r="DI13" s="398"/>
      <c r="DJ13" s="398"/>
      <c r="DK13" s="398"/>
      <c r="DL13" s="398"/>
      <c r="DM13" s="398"/>
      <c r="DN13" s="398"/>
      <c r="DO13" s="398"/>
      <c r="DP13" s="398"/>
      <c r="DQ13" s="398"/>
      <c r="DR13" s="398"/>
      <c r="DS13" s="398"/>
      <c r="DT13" s="398"/>
      <c r="DU13" s="398"/>
      <c r="DV13" s="398"/>
      <c r="DW13" s="398"/>
      <c r="DX13" s="398"/>
      <c r="DY13" s="398"/>
      <c r="DZ13" s="398"/>
      <c r="EA13" s="398"/>
      <c r="EB13" s="398"/>
      <c r="EC13" s="398"/>
      <c r="ED13" s="398"/>
      <c r="EE13" s="398"/>
      <c r="EF13" s="398"/>
      <c r="EG13" s="398"/>
      <c r="EH13" s="398"/>
      <c r="EI13" s="398"/>
      <c r="EJ13" s="398"/>
      <c r="EK13" s="398"/>
      <c r="EL13" s="398"/>
      <c r="EM13" s="398"/>
      <c r="EN13" s="398"/>
      <c r="EO13" s="398"/>
      <c r="EP13" s="398"/>
      <c r="EQ13" s="398"/>
      <c r="ER13" s="398"/>
      <c r="ES13" s="398"/>
      <c r="ET13" s="398"/>
      <c r="EU13" s="398"/>
      <c r="EV13" s="398"/>
      <c r="EW13" s="398"/>
      <c r="EX13" s="398"/>
      <c r="EY13" s="398"/>
      <c r="EZ13" s="398"/>
      <c r="FA13" s="398"/>
      <c r="FB13" s="398"/>
      <c r="FC13" s="398"/>
      <c r="FD13" s="398"/>
      <c r="FE13" s="398"/>
      <c r="FF13" s="398"/>
      <c r="FG13" s="398"/>
      <c r="FH13" s="398"/>
      <c r="FI13" s="398"/>
      <c r="FJ13" s="398"/>
      <c r="FK13" s="398"/>
      <c r="FL13" s="398"/>
      <c r="FM13" s="398"/>
      <c r="FN13" s="398"/>
      <c r="FO13" s="398"/>
      <c r="FP13" s="398"/>
      <c r="FQ13" s="398"/>
      <c r="FR13" s="398"/>
      <c r="FS13" s="398"/>
      <c r="FT13" s="398"/>
      <c r="FU13" s="398"/>
      <c r="FV13" s="398"/>
      <c r="FW13" s="398"/>
      <c r="FX13" s="398"/>
      <c r="FY13" s="398"/>
      <c r="FZ13" s="398"/>
      <c r="GA13" s="398"/>
      <c r="GB13" s="398"/>
      <c r="GC13" s="398"/>
      <c r="GD13" s="398"/>
      <c r="GE13" s="398"/>
      <c r="GF13" s="398"/>
      <c r="GG13" s="398"/>
      <c r="GH13" s="398"/>
      <c r="GI13" s="398"/>
      <c r="GJ13" s="398"/>
      <c r="GK13" s="398"/>
      <c r="GL13" s="398"/>
      <c r="GM13" s="398"/>
      <c r="GN13" s="398"/>
      <c r="GO13" s="398"/>
      <c r="GP13" s="398"/>
      <c r="GQ13" s="398"/>
      <c r="GR13" s="398"/>
      <c r="GS13" s="398"/>
      <c r="GT13" s="398"/>
      <c r="GU13" s="398"/>
      <c r="GV13" s="398"/>
      <c r="GW13" s="398"/>
      <c r="GX13" s="398"/>
      <c r="GY13" s="398"/>
      <c r="GZ13" s="398"/>
      <c r="HA13" s="398"/>
      <c r="HB13" s="398"/>
      <c r="HC13" s="398"/>
      <c r="HD13" s="398"/>
      <c r="HE13" s="398"/>
      <c r="HF13" s="398"/>
      <c r="HG13" s="398"/>
      <c r="HH13" s="398"/>
      <c r="HI13" s="398"/>
      <c r="HJ13" s="398"/>
      <c r="HK13" s="398"/>
      <c r="HL13" s="398"/>
      <c r="HM13" s="398"/>
      <c r="HN13" s="398"/>
      <c r="HO13" s="398"/>
      <c r="HP13" s="398"/>
      <c r="HQ13" s="398"/>
      <c r="HR13" s="398"/>
      <c r="HS13" s="398"/>
      <c r="HT13" s="398"/>
      <c r="HU13" s="398"/>
      <c r="HV13" s="398"/>
      <c r="HW13" s="398"/>
      <c r="HX13" s="398"/>
      <c r="HY13" s="398"/>
      <c r="HZ13" s="398"/>
      <c r="IA13" s="398"/>
      <c r="IB13" s="398"/>
      <c r="IC13" s="398"/>
    </row>
    <row r="14" ht="20.25" customHeight="1">
      <c r="A14" s="398"/>
      <c r="B14" s="362" t="s">
        <v>6163</v>
      </c>
      <c r="C14" s="424" t="s">
        <v>6143</v>
      </c>
      <c r="D14" s="425">
        <v>0.0</v>
      </c>
      <c r="E14" s="401" t="s">
        <v>6164</v>
      </c>
      <c r="F14" s="366" t="s">
        <v>6165</v>
      </c>
      <c r="G14" s="367">
        <v>2.00052474288E12</v>
      </c>
      <c r="H14" s="368">
        <v>411.0</v>
      </c>
      <c r="I14" s="369">
        <v>0.4188464283270613</v>
      </c>
      <c r="J14" s="370">
        <f t="shared" si="1"/>
        <v>239</v>
      </c>
      <c r="K14" s="402" t="s">
        <v>6166</v>
      </c>
      <c r="L14" s="419" t="s">
        <v>6167</v>
      </c>
      <c r="M14" s="402" t="s">
        <v>6168</v>
      </c>
      <c r="N14" s="429"/>
      <c r="O14" s="374">
        <v>36.0</v>
      </c>
      <c r="P14" s="404">
        <v>70.0</v>
      </c>
      <c r="Q14" s="378">
        <v>20.0</v>
      </c>
      <c r="R14" s="378">
        <v>90.0</v>
      </c>
      <c r="S14" s="430"/>
      <c r="T14" s="430"/>
      <c r="U14" s="378" t="s">
        <v>6169</v>
      </c>
      <c r="V14" s="378" t="s">
        <v>298</v>
      </c>
      <c r="W14" s="378" t="s">
        <v>6057</v>
      </c>
      <c r="X14" s="430"/>
      <c r="Y14" s="430"/>
      <c r="Z14" s="430"/>
      <c r="AA14" s="430"/>
      <c r="AB14" s="379"/>
      <c r="AC14" s="380" t="s">
        <v>6170</v>
      </c>
      <c r="AD14" s="429"/>
      <c r="AE14" s="429"/>
      <c r="AF14" s="429"/>
      <c r="AG14" s="429"/>
      <c r="AH14" s="381" t="s">
        <v>6059</v>
      </c>
      <c r="AI14" s="379" t="s">
        <v>6060</v>
      </c>
      <c r="AJ14" s="429"/>
      <c r="AK14" s="429"/>
      <c r="AL14" s="429"/>
      <c r="AM14" s="429"/>
      <c r="AN14" s="429">
        <v>10.0</v>
      </c>
      <c r="AO14" s="429"/>
      <c r="AP14" s="429"/>
      <c r="AQ14" s="46">
        <f t="shared" si="2"/>
        <v>338</v>
      </c>
      <c r="AR14" s="382">
        <f t="shared" si="3"/>
        <v>0.18</v>
      </c>
      <c r="AS14" s="429"/>
      <c r="AT14" s="429"/>
      <c r="AU14" s="429"/>
      <c r="AV14" s="429"/>
      <c r="AW14" s="429"/>
      <c r="AX14" s="383" t="s">
        <v>6121</v>
      </c>
      <c r="AY14" s="384" t="s">
        <v>6061</v>
      </c>
      <c r="AZ14" s="385">
        <v>20.0</v>
      </c>
      <c r="BA14" s="386">
        <v>68.0</v>
      </c>
      <c r="BB14" s="386">
        <v>123.0</v>
      </c>
      <c r="BC14" s="387">
        <f>IFERROR(__xludf.DUMMYFUNCTION("IMPORTRANGE(""https://docs.google.com/spreadsheets/d/11x9rug0jw9OQ--PARsiC-syyc-w1p08-Nt1KJofrAjY/edit?usp=sharing"",""Себестоимость (Алкиона)!J12"")"),2.6208599999999995)</f>
        <v>2.62086</v>
      </c>
      <c r="BD14" s="387">
        <f>IFERROR(__xludf.DUMMYFUNCTION("IMPORTRANGE(""https://docs.google.com/spreadsheets/d/11x9rug0jw9OQ--PARsiC-syyc-w1p08-Nt1KJofrAjY/edit?usp=sharing"",""Себестоимость (Алкиона)!J65"")"),0.813618)</f>
        <v>0.813618</v>
      </c>
      <c r="BE14" s="388">
        <f>IFERROR(__xludf.DUMMYFUNCTION("IMPORTRANGE(""https://docs.google.com/spreadsheets/d/1s3L4zx0lRdF0JYMrTaoYwrEnGJI9Se6ibkReFEtRbpU/edit?usp=sharing"",""Упаковка!B2"")"),7.0)</f>
        <v>7</v>
      </c>
      <c r="BF14" s="389">
        <v>10.0</v>
      </c>
      <c r="BG14" s="390">
        <f t="shared" si="4"/>
        <v>51.34478</v>
      </c>
      <c r="BH14" s="405">
        <f t="shared" si="18"/>
        <v>0.2</v>
      </c>
      <c r="BI14" s="392">
        <f t="shared" si="5"/>
        <v>47.8</v>
      </c>
      <c r="BJ14" s="393">
        <f t="shared" si="6"/>
        <v>71.85522</v>
      </c>
      <c r="BK14" s="393">
        <f t="shared" si="7"/>
        <v>16.85522</v>
      </c>
      <c r="BL14" s="394">
        <f t="shared" si="8"/>
        <v>0.3006494561</v>
      </c>
      <c r="BM14" s="394">
        <f t="shared" si="9"/>
        <v>0.07052393305</v>
      </c>
      <c r="BN14" s="55">
        <f t="shared" si="10"/>
        <v>0.18</v>
      </c>
      <c r="BO14" s="56">
        <f t="shared" si="11"/>
        <v>341</v>
      </c>
      <c r="BP14" s="57">
        <f t="shared" si="12"/>
        <v>0.3287249853</v>
      </c>
      <c r="BQ14" s="46">
        <f t="shared" si="13"/>
        <v>0.126</v>
      </c>
      <c r="BR14" s="46">
        <v>25.0</v>
      </c>
      <c r="BS14" s="46">
        <v>7.0</v>
      </c>
      <c r="BT14" s="47">
        <v>1.25</v>
      </c>
      <c r="BU14" s="46">
        <f t="shared" si="14"/>
        <v>31.25</v>
      </c>
      <c r="BV14" s="46">
        <f t="shared" si="15"/>
        <v>36.75</v>
      </c>
      <c r="BW14" s="378" t="s">
        <v>6062</v>
      </c>
      <c r="BX14" s="381" t="s">
        <v>6073</v>
      </c>
      <c r="BY14" s="381" t="s">
        <v>6063</v>
      </c>
      <c r="BZ14" s="395"/>
      <c r="CA14" s="395"/>
      <c r="CB14" s="406"/>
      <c r="CC14" s="407"/>
      <c r="CD14" s="395"/>
      <c r="CE14" s="395"/>
      <c r="CF14" s="395"/>
      <c r="CG14" s="395"/>
      <c r="CH14" s="397"/>
      <c r="CI14" s="397"/>
      <c r="CJ14" s="397"/>
      <c r="CK14" s="397"/>
      <c r="CL14" s="398"/>
      <c r="CM14" s="398"/>
      <c r="CN14" s="399">
        <f t="shared" si="16"/>
        <v>-0.0006494560669</v>
      </c>
      <c r="CO14" s="399">
        <f t="shared" si="17"/>
        <v>0.4194958844</v>
      </c>
      <c r="CP14" s="398"/>
      <c r="CQ14" s="398"/>
      <c r="CR14" s="408">
        <v>225.0</v>
      </c>
      <c r="CS14" s="398"/>
      <c r="CT14" s="398"/>
      <c r="CU14" s="398"/>
      <c r="CV14" s="398"/>
      <c r="CW14" s="398"/>
      <c r="CX14" s="398"/>
      <c r="CY14" s="398"/>
      <c r="CZ14" s="398"/>
      <c r="DA14" s="398"/>
      <c r="DB14" s="398"/>
      <c r="DC14" s="398"/>
      <c r="DD14" s="398"/>
      <c r="DE14" s="398"/>
      <c r="DF14" s="398"/>
      <c r="DG14" s="398"/>
      <c r="DH14" s="398"/>
      <c r="DI14" s="398"/>
      <c r="DJ14" s="398"/>
      <c r="DK14" s="398"/>
      <c r="DL14" s="398"/>
      <c r="DM14" s="398"/>
      <c r="DN14" s="398"/>
      <c r="DO14" s="398"/>
      <c r="DP14" s="398"/>
      <c r="DQ14" s="398"/>
      <c r="DR14" s="398"/>
      <c r="DS14" s="398"/>
      <c r="DT14" s="398"/>
      <c r="DU14" s="398"/>
      <c r="DV14" s="398"/>
      <c r="DW14" s="398"/>
      <c r="DX14" s="398"/>
      <c r="DY14" s="398"/>
      <c r="DZ14" s="398"/>
      <c r="EA14" s="398"/>
      <c r="EB14" s="398"/>
      <c r="EC14" s="398"/>
      <c r="ED14" s="398"/>
      <c r="EE14" s="398"/>
      <c r="EF14" s="398"/>
      <c r="EG14" s="398"/>
      <c r="EH14" s="398"/>
      <c r="EI14" s="398"/>
      <c r="EJ14" s="398"/>
      <c r="EK14" s="398"/>
      <c r="EL14" s="398"/>
      <c r="EM14" s="398"/>
      <c r="EN14" s="398"/>
      <c r="EO14" s="398"/>
      <c r="EP14" s="398"/>
      <c r="EQ14" s="398"/>
      <c r="ER14" s="398"/>
      <c r="ES14" s="398"/>
      <c r="ET14" s="398"/>
      <c r="EU14" s="398"/>
      <c r="EV14" s="398"/>
      <c r="EW14" s="398"/>
      <c r="EX14" s="398"/>
      <c r="EY14" s="398"/>
      <c r="EZ14" s="398"/>
      <c r="FA14" s="398"/>
      <c r="FB14" s="398"/>
      <c r="FC14" s="398"/>
      <c r="FD14" s="398"/>
      <c r="FE14" s="398"/>
      <c r="FF14" s="398"/>
      <c r="FG14" s="398"/>
      <c r="FH14" s="398"/>
      <c r="FI14" s="398"/>
      <c r="FJ14" s="398"/>
      <c r="FK14" s="398"/>
      <c r="FL14" s="398"/>
      <c r="FM14" s="398"/>
      <c r="FN14" s="398"/>
      <c r="FO14" s="398"/>
      <c r="FP14" s="398"/>
      <c r="FQ14" s="398"/>
      <c r="FR14" s="398"/>
      <c r="FS14" s="398"/>
      <c r="FT14" s="398"/>
      <c r="FU14" s="398"/>
      <c r="FV14" s="398"/>
      <c r="FW14" s="398"/>
      <c r="FX14" s="398"/>
      <c r="FY14" s="398"/>
      <c r="FZ14" s="398"/>
      <c r="GA14" s="398"/>
      <c r="GB14" s="398"/>
      <c r="GC14" s="398"/>
      <c r="GD14" s="398"/>
      <c r="GE14" s="398"/>
      <c r="GF14" s="398"/>
      <c r="GG14" s="398"/>
      <c r="GH14" s="398"/>
      <c r="GI14" s="398"/>
      <c r="GJ14" s="398"/>
      <c r="GK14" s="398"/>
      <c r="GL14" s="398"/>
      <c r="GM14" s="398"/>
      <c r="GN14" s="398"/>
      <c r="GO14" s="398"/>
      <c r="GP14" s="398"/>
      <c r="GQ14" s="398"/>
      <c r="GR14" s="398"/>
      <c r="GS14" s="398"/>
      <c r="GT14" s="398"/>
      <c r="GU14" s="398"/>
      <c r="GV14" s="398"/>
      <c r="GW14" s="398"/>
      <c r="GX14" s="398"/>
      <c r="GY14" s="398"/>
      <c r="GZ14" s="398"/>
      <c r="HA14" s="398"/>
      <c r="HB14" s="398"/>
      <c r="HC14" s="398"/>
      <c r="HD14" s="398"/>
      <c r="HE14" s="398"/>
      <c r="HF14" s="398"/>
      <c r="HG14" s="398"/>
      <c r="HH14" s="398"/>
      <c r="HI14" s="398"/>
      <c r="HJ14" s="398"/>
      <c r="HK14" s="398"/>
      <c r="HL14" s="398"/>
      <c r="HM14" s="398"/>
      <c r="HN14" s="398"/>
      <c r="HO14" s="398"/>
      <c r="HP14" s="398"/>
      <c r="HQ14" s="398"/>
      <c r="HR14" s="398"/>
      <c r="HS14" s="398"/>
      <c r="HT14" s="398"/>
      <c r="HU14" s="398"/>
      <c r="HV14" s="398"/>
      <c r="HW14" s="398"/>
      <c r="HX14" s="398"/>
      <c r="HY14" s="398"/>
      <c r="HZ14" s="398"/>
      <c r="IA14" s="398"/>
      <c r="IB14" s="398"/>
      <c r="IC14" s="398"/>
    </row>
    <row r="15" ht="20.25" customHeight="1">
      <c r="A15" s="361" t="s">
        <v>6049</v>
      </c>
      <c r="B15" s="362" t="s">
        <v>6171</v>
      </c>
      <c r="C15" s="363"/>
      <c r="D15" s="364">
        <v>50.0</v>
      </c>
      <c r="E15" s="401" t="s">
        <v>6172</v>
      </c>
      <c r="F15" s="366" t="s">
        <v>6173</v>
      </c>
      <c r="G15" s="415">
        <v>2.028865238794E12</v>
      </c>
      <c r="H15" s="368">
        <v>429.0</v>
      </c>
      <c r="I15" s="369">
        <v>0.3472515062720365</v>
      </c>
      <c r="J15" s="370">
        <f t="shared" si="1"/>
        <v>280</v>
      </c>
      <c r="K15" s="402" t="s">
        <v>6174</v>
      </c>
      <c r="L15" s="403" t="s">
        <v>6175</v>
      </c>
      <c r="M15" s="403" t="s">
        <v>6118</v>
      </c>
      <c r="N15" s="416"/>
      <c r="O15" s="374">
        <v>60.0</v>
      </c>
      <c r="P15" s="404">
        <v>80.0</v>
      </c>
      <c r="Q15" s="378">
        <v>20.0</v>
      </c>
      <c r="R15" s="378">
        <v>170.0</v>
      </c>
      <c r="S15" s="377"/>
      <c r="T15" s="377"/>
      <c r="U15" s="378" t="s">
        <v>6176</v>
      </c>
      <c r="V15" s="378" t="s">
        <v>2238</v>
      </c>
      <c r="W15" s="378" t="s">
        <v>6057</v>
      </c>
      <c r="X15" s="377"/>
      <c r="Y15" s="377"/>
      <c r="Z15" s="377"/>
      <c r="AA15" s="377"/>
      <c r="AB15" s="379"/>
      <c r="AC15" s="431"/>
      <c r="AD15" s="416"/>
      <c r="AE15" s="416"/>
      <c r="AF15" s="416"/>
      <c r="AG15" s="416"/>
      <c r="AH15" s="381" t="s">
        <v>6059</v>
      </c>
      <c r="AI15" s="379" t="s">
        <v>6060</v>
      </c>
      <c r="AJ15" s="416"/>
      <c r="AK15" s="416"/>
      <c r="AL15" s="416"/>
      <c r="AM15" s="416"/>
      <c r="AN15" s="416">
        <v>10.0</v>
      </c>
      <c r="AO15" s="416"/>
      <c r="AP15" s="416"/>
      <c r="AQ15" s="46">
        <f t="shared" si="2"/>
        <v>387</v>
      </c>
      <c r="AR15" s="382">
        <f t="shared" si="3"/>
        <v>0.1</v>
      </c>
      <c r="AS15" s="416"/>
      <c r="AT15" s="416"/>
      <c r="AU15" s="416"/>
      <c r="AV15" s="416"/>
      <c r="AW15" s="416"/>
      <c r="AX15" s="383" t="s">
        <v>6177</v>
      </c>
      <c r="AY15" s="384" t="s">
        <v>6178</v>
      </c>
      <c r="AZ15" s="418"/>
      <c r="BA15" s="386">
        <v>71.0</v>
      </c>
      <c r="BB15" s="386">
        <v>127.0</v>
      </c>
      <c r="BC15" s="387">
        <f>IFERROR(__xludf.DUMMYFUNCTION("IMPORTRANGE(""https://docs.google.com/spreadsheets/d/11x9rug0jw9OQ--PARsiC-syyc-w1p08-Nt1KJofrAjY/edit?usp=sharing"",""Себестоимость (Алкиона)!J13"")"),2.6208599999999995)</f>
        <v>2.62086</v>
      </c>
      <c r="BD15" s="387">
        <f>IFERROR(__xludf.DUMMYFUNCTION("IMPORTRANGE(""https://docs.google.com/spreadsheets/d/11x9rug0jw9OQ--PARsiC-syyc-w1p08-Nt1KJofrAjY/edit?usp=sharing"",""Себестоимость (Алкиона)!J65"")"),0.813618)</f>
        <v>0.813618</v>
      </c>
      <c r="BE15" s="388">
        <f>IFERROR(__xludf.DUMMYFUNCTION("IMPORTRANGE(""https://docs.google.com/spreadsheets/d/1s3L4zx0lRdF0JYMrTaoYwrEnGJI9Se6ibkReFEtRbpU/edit?usp=sharing"",""Упаковка!B3"")"),25.0)</f>
        <v>25</v>
      </c>
      <c r="BF15" s="389">
        <v>10.0</v>
      </c>
      <c r="BG15" s="390">
        <f t="shared" si="4"/>
        <v>69.34478</v>
      </c>
      <c r="BH15" s="405">
        <f t="shared" si="18"/>
        <v>0.2</v>
      </c>
      <c r="BI15" s="392">
        <f t="shared" si="5"/>
        <v>56</v>
      </c>
      <c r="BJ15" s="393">
        <f t="shared" si="6"/>
        <v>83.65522</v>
      </c>
      <c r="BK15" s="393">
        <f t="shared" si="7"/>
        <v>27.65522</v>
      </c>
      <c r="BL15" s="394">
        <f t="shared" si="8"/>
        <v>0.2987686429</v>
      </c>
      <c r="BM15" s="394">
        <f t="shared" si="9"/>
        <v>0.09876864286</v>
      </c>
      <c r="BN15" s="55">
        <f t="shared" si="10"/>
        <v>0.1</v>
      </c>
      <c r="BO15" s="56">
        <f t="shared" si="11"/>
        <v>388</v>
      </c>
      <c r="BP15" s="57">
        <f t="shared" si="12"/>
        <v>0.3339567526</v>
      </c>
      <c r="BQ15" s="46">
        <f t="shared" si="13"/>
        <v>0.272</v>
      </c>
      <c r="BR15" s="46">
        <v>25.0</v>
      </c>
      <c r="BS15" s="46">
        <v>7.0</v>
      </c>
      <c r="BT15" s="47">
        <v>1.25</v>
      </c>
      <c r="BU15" s="46">
        <f t="shared" si="14"/>
        <v>31.25</v>
      </c>
      <c r="BV15" s="46">
        <f t="shared" si="15"/>
        <v>39.75</v>
      </c>
      <c r="BW15" s="378" t="s">
        <v>6062</v>
      </c>
      <c r="BX15" s="395"/>
      <c r="BY15" s="395"/>
      <c r="BZ15" s="395"/>
      <c r="CA15" s="395"/>
      <c r="CB15" s="406"/>
      <c r="CC15" s="395"/>
      <c r="CD15" s="395"/>
      <c r="CE15" s="395"/>
      <c r="CF15" s="395"/>
      <c r="CG15" s="395"/>
      <c r="CH15" s="397"/>
      <c r="CI15" s="397"/>
      <c r="CJ15" s="397"/>
      <c r="CK15" s="397"/>
      <c r="CL15" s="398"/>
      <c r="CM15" s="398"/>
      <c r="CN15" s="399">
        <f t="shared" si="16"/>
        <v>0.001231357143</v>
      </c>
      <c r="CO15" s="399">
        <f t="shared" si="17"/>
        <v>0.3460201491</v>
      </c>
      <c r="CP15" s="398"/>
      <c r="CQ15" s="398"/>
      <c r="CR15" s="408" t="s">
        <v>4478</v>
      </c>
      <c r="CS15" s="398"/>
      <c r="CT15" s="398"/>
      <c r="CU15" s="398"/>
      <c r="CV15" s="398"/>
      <c r="CW15" s="398"/>
      <c r="CX15" s="398"/>
      <c r="CY15" s="398"/>
      <c r="CZ15" s="398"/>
      <c r="DA15" s="398"/>
      <c r="DB15" s="398"/>
      <c r="DC15" s="398"/>
      <c r="DD15" s="398"/>
      <c r="DE15" s="398"/>
      <c r="DF15" s="398"/>
      <c r="DG15" s="398"/>
      <c r="DH15" s="398"/>
      <c r="DI15" s="398"/>
      <c r="DJ15" s="398"/>
      <c r="DK15" s="398"/>
      <c r="DL15" s="398"/>
      <c r="DM15" s="398"/>
      <c r="DN15" s="398"/>
      <c r="DO15" s="398"/>
      <c r="DP15" s="398"/>
      <c r="DQ15" s="398"/>
      <c r="DR15" s="398"/>
      <c r="DS15" s="398"/>
      <c r="DT15" s="398"/>
      <c r="DU15" s="398"/>
      <c r="DV15" s="398"/>
      <c r="DW15" s="398"/>
      <c r="DX15" s="398"/>
      <c r="DY15" s="398"/>
      <c r="DZ15" s="398"/>
      <c r="EA15" s="398"/>
      <c r="EB15" s="398"/>
      <c r="EC15" s="398"/>
      <c r="ED15" s="398"/>
      <c r="EE15" s="398"/>
      <c r="EF15" s="398"/>
      <c r="EG15" s="398"/>
      <c r="EH15" s="398"/>
      <c r="EI15" s="398"/>
      <c r="EJ15" s="398"/>
      <c r="EK15" s="398"/>
      <c r="EL15" s="398"/>
      <c r="EM15" s="398"/>
      <c r="EN15" s="398"/>
      <c r="EO15" s="398"/>
      <c r="EP15" s="398"/>
      <c r="EQ15" s="398"/>
      <c r="ER15" s="398"/>
      <c r="ES15" s="398"/>
      <c r="ET15" s="398"/>
      <c r="EU15" s="398"/>
      <c r="EV15" s="398"/>
      <c r="EW15" s="398"/>
      <c r="EX15" s="398"/>
      <c r="EY15" s="398"/>
      <c r="EZ15" s="398"/>
      <c r="FA15" s="398"/>
      <c r="FB15" s="398"/>
      <c r="FC15" s="398"/>
      <c r="FD15" s="398"/>
      <c r="FE15" s="398"/>
      <c r="FF15" s="398"/>
      <c r="FG15" s="398"/>
      <c r="FH15" s="398"/>
      <c r="FI15" s="398"/>
      <c r="FJ15" s="398"/>
      <c r="FK15" s="398"/>
      <c r="FL15" s="398"/>
      <c r="FM15" s="398"/>
      <c r="FN15" s="398"/>
      <c r="FO15" s="398"/>
      <c r="FP15" s="398"/>
      <c r="FQ15" s="398"/>
      <c r="FR15" s="398"/>
      <c r="FS15" s="398"/>
      <c r="FT15" s="398"/>
      <c r="FU15" s="398"/>
      <c r="FV15" s="398"/>
      <c r="FW15" s="398"/>
      <c r="FX15" s="398"/>
      <c r="FY15" s="398"/>
      <c r="FZ15" s="398"/>
      <c r="GA15" s="398"/>
      <c r="GB15" s="398"/>
      <c r="GC15" s="398"/>
      <c r="GD15" s="398"/>
      <c r="GE15" s="398"/>
      <c r="GF15" s="398"/>
      <c r="GG15" s="398"/>
      <c r="GH15" s="398"/>
      <c r="GI15" s="398"/>
      <c r="GJ15" s="398"/>
      <c r="GK15" s="398"/>
      <c r="GL15" s="398"/>
      <c r="GM15" s="398"/>
      <c r="GN15" s="398"/>
      <c r="GO15" s="398"/>
      <c r="GP15" s="398"/>
      <c r="GQ15" s="398"/>
      <c r="GR15" s="398"/>
      <c r="GS15" s="398"/>
      <c r="GT15" s="398"/>
      <c r="GU15" s="398"/>
      <c r="GV15" s="398"/>
      <c r="GW15" s="398"/>
      <c r="GX15" s="398"/>
      <c r="GY15" s="398"/>
      <c r="GZ15" s="398"/>
      <c r="HA15" s="398"/>
      <c r="HB15" s="398"/>
      <c r="HC15" s="398"/>
      <c r="HD15" s="398"/>
      <c r="HE15" s="398"/>
      <c r="HF15" s="398"/>
      <c r="HG15" s="398"/>
      <c r="HH15" s="398"/>
      <c r="HI15" s="398"/>
      <c r="HJ15" s="398"/>
      <c r="HK15" s="398"/>
      <c r="HL15" s="398"/>
      <c r="HM15" s="398"/>
      <c r="HN15" s="398"/>
      <c r="HO15" s="398"/>
      <c r="HP15" s="398"/>
      <c r="HQ15" s="398"/>
      <c r="HR15" s="398"/>
      <c r="HS15" s="398"/>
      <c r="HT15" s="398"/>
      <c r="HU15" s="398"/>
      <c r="HV15" s="398"/>
      <c r="HW15" s="398"/>
      <c r="HX15" s="398"/>
      <c r="HY15" s="398"/>
      <c r="HZ15" s="398"/>
      <c r="IA15" s="398"/>
      <c r="IB15" s="398"/>
      <c r="IC15" s="398"/>
    </row>
    <row r="16" ht="20.25" customHeight="1">
      <c r="A16" s="361" t="s">
        <v>6049</v>
      </c>
      <c r="B16" s="362" t="s">
        <v>6179</v>
      </c>
      <c r="C16" s="363"/>
      <c r="D16" s="364">
        <v>50.0</v>
      </c>
      <c r="E16" s="401" t="s">
        <v>6180</v>
      </c>
      <c r="F16" s="366" t="s">
        <v>6181</v>
      </c>
      <c r="G16" s="367">
        <v>2.000524742897E12</v>
      </c>
      <c r="H16" s="368">
        <v>429.0</v>
      </c>
      <c r="I16" s="369">
        <v>0.3472515062720365</v>
      </c>
      <c r="J16" s="370">
        <f t="shared" si="1"/>
        <v>280</v>
      </c>
      <c r="K16" s="402" t="s">
        <v>6182</v>
      </c>
      <c r="L16" s="403" t="s">
        <v>6183</v>
      </c>
      <c r="M16" s="403" t="s">
        <v>6184</v>
      </c>
      <c r="N16" s="416"/>
      <c r="O16" s="374">
        <v>60.0</v>
      </c>
      <c r="P16" s="404">
        <v>80.0</v>
      </c>
      <c r="Q16" s="378">
        <v>20.0</v>
      </c>
      <c r="R16" s="378">
        <v>170.0</v>
      </c>
      <c r="S16" s="377"/>
      <c r="T16" s="377"/>
      <c r="U16" s="378" t="s">
        <v>6185</v>
      </c>
      <c r="V16" s="378" t="s">
        <v>2238</v>
      </c>
      <c r="W16" s="378" t="s">
        <v>6057</v>
      </c>
      <c r="X16" s="377"/>
      <c r="Y16" s="377"/>
      <c r="Z16" s="377"/>
      <c r="AA16" s="377"/>
      <c r="AB16" s="379"/>
      <c r="AC16" s="380" t="s">
        <v>6058</v>
      </c>
      <c r="AD16" s="416"/>
      <c r="AE16" s="416"/>
      <c r="AF16" s="416"/>
      <c r="AG16" s="416"/>
      <c r="AH16" s="381" t="s">
        <v>6059</v>
      </c>
      <c r="AI16" s="379" t="s">
        <v>6060</v>
      </c>
      <c r="AJ16" s="416"/>
      <c r="AK16" s="416"/>
      <c r="AL16" s="416"/>
      <c r="AM16" s="416"/>
      <c r="AN16" s="416">
        <v>10.0</v>
      </c>
      <c r="AO16" s="416"/>
      <c r="AP16" s="416"/>
      <c r="AQ16" s="46">
        <f t="shared" si="2"/>
        <v>382</v>
      </c>
      <c r="AR16" s="382">
        <f t="shared" si="3"/>
        <v>0.11</v>
      </c>
      <c r="AS16" s="416"/>
      <c r="AT16" s="416"/>
      <c r="AU16" s="416"/>
      <c r="AV16" s="416"/>
      <c r="AW16" s="416"/>
      <c r="AX16" s="383" t="s">
        <v>6177</v>
      </c>
      <c r="AY16" s="384" t="s">
        <v>6178</v>
      </c>
      <c r="AZ16" s="385">
        <v>20.0</v>
      </c>
      <c r="BA16" s="386">
        <v>71.0</v>
      </c>
      <c r="BB16" s="386">
        <v>126.0</v>
      </c>
      <c r="BC16" s="387">
        <f>IFERROR(__xludf.DUMMYFUNCTION("IMPORTRANGE(""https://docs.google.com/spreadsheets/d/11x9rug0jw9OQ--PARsiC-syyc-w1p08-Nt1KJofrAjY/edit?usp=sharing"",""Себестоимость (Алкиона)!J13"")"),2.6208599999999995)</f>
        <v>2.62086</v>
      </c>
      <c r="BD16" s="387">
        <f>IFERROR(__xludf.DUMMYFUNCTION("IMPORTRANGE(""https://docs.google.com/spreadsheets/d/11x9rug0jw9OQ--PARsiC-syyc-w1p08-Nt1KJofrAjY/edit?usp=sharing"",""Себестоимость (Алкиона)!J65"")"),0.813618)</f>
        <v>0.813618</v>
      </c>
      <c r="BE16" s="388">
        <f>IFERROR(__xludf.DUMMYFUNCTION("IMPORTRANGE(""https://docs.google.com/spreadsheets/d/1s3L4zx0lRdF0JYMrTaoYwrEnGJI9Se6ibkReFEtRbpU/edit?usp=sharing"",""Упаковка!B3"")"),25.0)</f>
        <v>25</v>
      </c>
      <c r="BF16" s="389">
        <v>10.0</v>
      </c>
      <c r="BG16" s="390">
        <f t="shared" si="4"/>
        <v>69.34478</v>
      </c>
      <c r="BH16" s="405">
        <f t="shared" si="18"/>
        <v>0.2</v>
      </c>
      <c r="BI16" s="392">
        <f t="shared" si="5"/>
        <v>56</v>
      </c>
      <c r="BJ16" s="393">
        <f t="shared" si="6"/>
        <v>83.65522</v>
      </c>
      <c r="BK16" s="393">
        <f t="shared" si="7"/>
        <v>28.65522</v>
      </c>
      <c r="BL16" s="394">
        <f t="shared" si="8"/>
        <v>0.2987686429</v>
      </c>
      <c r="BM16" s="394">
        <f t="shared" si="9"/>
        <v>0.1023400714</v>
      </c>
      <c r="BN16" s="55">
        <f t="shared" si="10"/>
        <v>0.11</v>
      </c>
      <c r="BO16" s="56">
        <f t="shared" si="11"/>
        <v>386</v>
      </c>
      <c r="BP16" s="57">
        <f t="shared" si="12"/>
        <v>0.3339254404</v>
      </c>
      <c r="BQ16" s="46">
        <f t="shared" si="13"/>
        <v>0.272</v>
      </c>
      <c r="BR16" s="46">
        <v>25.0</v>
      </c>
      <c r="BS16" s="46">
        <v>7.0</v>
      </c>
      <c r="BT16" s="47">
        <v>1.25</v>
      </c>
      <c r="BU16" s="46">
        <f t="shared" si="14"/>
        <v>31.25</v>
      </c>
      <c r="BV16" s="46">
        <f t="shared" si="15"/>
        <v>39.75</v>
      </c>
      <c r="BW16" s="378" t="s">
        <v>6062</v>
      </c>
      <c r="BX16" s="381" t="s">
        <v>6063</v>
      </c>
      <c r="BY16" s="381" t="s">
        <v>6063</v>
      </c>
      <c r="BZ16" s="395"/>
      <c r="CA16" s="395"/>
      <c r="CB16" s="406"/>
      <c r="CC16" s="407"/>
      <c r="CD16" s="395"/>
      <c r="CE16" s="395"/>
      <c r="CF16" s="395"/>
      <c r="CG16" s="395"/>
      <c r="CH16" s="397"/>
      <c r="CI16" s="397"/>
      <c r="CJ16" s="397"/>
      <c r="CK16" s="397"/>
      <c r="CL16" s="398"/>
      <c r="CM16" s="398"/>
      <c r="CN16" s="399">
        <f t="shared" si="16"/>
        <v>0.001231357143</v>
      </c>
      <c r="CO16" s="399">
        <f t="shared" si="17"/>
        <v>0.3460201491</v>
      </c>
      <c r="CP16" s="398"/>
      <c r="CQ16" s="398"/>
      <c r="CR16" s="408" t="s">
        <v>4478</v>
      </c>
      <c r="CS16" s="398"/>
      <c r="CT16" s="398"/>
      <c r="CU16" s="398"/>
      <c r="CV16" s="398"/>
      <c r="CW16" s="398"/>
      <c r="CX16" s="398"/>
      <c r="CY16" s="398"/>
      <c r="CZ16" s="398"/>
      <c r="DA16" s="398"/>
      <c r="DB16" s="398"/>
      <c r="DC16" s="398"/>
      <c r="DD16" s="398"/>
      <c r="DE16" s="398"/>
      <c r="DF16" s="398"/>
      <c r="DG16" s="398"/>
      <c r="DH16" s="398"/>
      <c r="DI16" s="398"/>
      <c r="DJ16" s="398"/>
      <c r="DK16" s="398"/>
      <c r="DL16" s="398"/>
      <c r="DM16" s="398"/>
      <c r="DN16" s="398"/>
      <c r="DO16" s="398"/>
      <c r="DP16" s="398"/>
      <c r="DQ16" s="398"/>
      <c r="DR16" s="398"/>
      <c r="DS16" s="398"/>
      <c r="DT16" s="398"/>
      <c r="DU16" s="398"/>
      <c r="DV16" s="398"/>
      <c r="DW16" s="398"/>
      <c r="DX16" s="398"/>
      <c r="DY16" s="398"/>
      <c r="DZ16" s="398"/>
      <c r="EA16" s="398"/>
      <c r="EB16" s="398"/>
      <c r="EC16" s="398"/>
      <c r="ED16" s="398"/>
      <c r="EE16" s="398"/>
      <c r="EF16" s="398"/>
      <c r="EG16" s="398"/>
      <c r="EH16" s="398"/>
      <c r="EI16" s="398"/>
      <c r="EJ16" s="398"/>
      <c r="EK16" s="398"/>
      <c r="EL16" s="398"/>
      <c r="EM16" s="398"/>
      <c r="EN16" s="398"/>
      <c r="EO16" s="398"/>
      <c r="EP16" s="398"/>
      <c r="EQ16" s="398"/>
      <c r="ER16" s="398"/>
      <c r="ES16" s="398"/>
      <c r="ET16" s="398"/>
      <c r="EU16" s="398"/>
      <c r="EV16" s="398"/>
      <c r="EW16" s="398"/>
      <c r="EX16" s="398"/>
      <c r="EY16" s="398"/>
      <c r="EZ16" s="398"/>
      <c r="FA16" s="398"/>
      <c r="FB16" s="398"/>
      <c r="FC16" s="398"/>
      <c r="FD16" s="398"/>
      <c r="FE16" s="398"/>
      <c r="FF16" s="398"/>
      <c r="FG16" s="398"/>
      <c r="FH16" s="398"/>
      <c r="FI16" s="398"/>
      <c r="FJ16" s="398"/>
      <c r="FK16" s="398"/>
      <c r="FL16" s="398"/>
      <c r="FM16" s="398"/>
      <c r="FN16" s="398"/>
      <c r="FO16" s="398"/>
      <c r="FP16" s="398"/>
      <c r="FQ16" s="398"/>
      <c r="FR16" s="398"/>
      <c r="FS16" s="398"/>
      <c r="FT16" s="398"/>
      <c r="FU16" s="398"/>
      <c r="FV16" s="398"/>
      <c r="FW16" s="398"/>
      <c r="FX16" s="398"/>
      <c r="FY16" s="398"/>
      <c r="FZ16" s="398"/>
      <c r="GA16" s="398"/>
      <c r="GB16" s="398"/>
      <c r="GC16" s="398"/>
      <c r="GD16" s="398"/>
      <c r="GE16" s="398"/>
      <c r="GF16" s="398"/>
      <c r="GG16" s="398"/>
      <c r="GH16" s="398"/>
      <c r="GI16" s="398"/>
      <c r="GJ16" s="398"/>
      <c r="GK16" s="398"/>
      <c r="GL16" s="398"/>
      <c r="GM16" s="398"/>
      <c r="GN16" s="398"/>
      <c r="GO16" s="398"/>
      <c r="GP16" s="398"/>
      <c r="GQ16" s="398"/>
      <c r="GR16" s="398"/>
      <c r="GS16" s="398"/>
      <c r="GT16" s="398"/>
      <c r="GU16" s="398"/>
      <c r="GV16" s="398"/>
      <c r="GW16" s="398"/>
      <c r="GX16" s="398"/>
      <c r="GY16" s="398"/>
      <c r="GZ16" s="398"/>
      <c r="HA16" s="398"/>
      <c r="HB16" s="398"/>
      <c r="HC16" s="398"/>
      <c r="HD16" s="398"/>
      <c r="HE16" s="398"/>
      <c r="HF16" s="398"/>
      <c r="HG16" s="398"/>
      <c r="HH16" s="398"/>
      <c r="HI16" s="398"/>
      <c r="HJ16" s="398"/>
      <c r="HK16" s="398"/>
      <c r="HL16" s="398"/>
      <c r="HM16" s="398"/>
      <c r="HN16" s="398"/>
      <c r="HO16" s="398"/>
      <c r="HP16" s="398"/>
      <c r="HQ16" s="398"/>
      <c r="HR16" s="398"/>
      <c r="HS16" s="398"/>
      <c r="HT16" s="398"/>
      <c r="HU16" s="398"/>
      <c r="HV16" s="398"/>
      <c r="HW16" s="398"/>
      <c r="HX16" s="398"/>
      <c r="HY16" s="398"/>
      <c r="HZ16" s="398"/>
      <c r="IA16" s="398"/>
      <c r="IB16" s="398"/>
      <c r="IC16" s="398"/>
    </row>
    <row r="17" ht="20.25" customHeight="1">
      <c r="A17" s="361" t="s">
        <v>6049</v>
      </c>
      <c r="B17" s="362" t="s">
        <v>6186</v>
      </c>
      <c r="C17" s="363"/>
      <c r="D17" s="364">
        <v>50.0</v>
      </c>
      <c r="E17" s="401" t="s">
        <v>6187</v>
      </c>
      <c r="F17" s="366" t="s">
        <v>6188</v>
      </c>
      <c r="G17" s="367">
        <v>2.000524742903E12</v>
      </c>
      <c r="H17" s="368">
        <v>429.0</v>
      </c>
      <c r="I17" s="369">
        <v>0.33832509869138505</v>
      </c>
      <c r="J17" s="370">
        <f t="shared" si="1"/>
        <v>284</v>
      </c>
      <c r="K17" s="402" t="s">
        <v>6189</v>
      </c>
      <c r="L17" s="403" t="s">
        <v>6190</v>
      </c>
      <c r="M17" s="403" t="s">
        <v>6191</v>
      </c>
      <c r="N17" s="416"/>
      <c r="O17" s="374">
        <v>60.0</v>
      </c>
      <c r="P17" s="404">
        <v>80.0</v>
      </c>
      <c r="Q17" s="378">
        <v>20.0</v>
      </c>
      <c r="R17" s="378">
        <v>170.0</v>
      </c>
      <c r="S17" s="377"/>
      <c r="T17" s="377"/>
      <c r="U17" s="378" t="s">
        <v>6192</v>
      </c>
      <c r="V17" s="378" t="s">
        <v>2267</v>
      </c>
      <c r="W17" s="378" t="s">
        <v>6057</v>
      </c>
      <c r="X17" s="377"/>
      <c r="Y17" s="377"/>
      <c r="Z17" s="377"/>
      <c r="AA17" s="377"/>
      <c r="AB17" s="379"/>
      <c r="AC17" s="380" t="s">
        <v>6072</v>
      </c>
      <c r="AD17" s="416"/>
      <c r="AE17" s="416"/>
      <c r="AF17" s="416"/>
      <c r="AG17" s="416"/>
      <c r="AH17" s="381" t="s">
        <v>6059</v>
      </c>
      <c r="AI17" s="379" t="s">
        <v>6060</v>
      </c>
      <c r="AJ17" s="416"/>
      <c r="AK17" s="416"/>
      <c r="AL17" s="416"/>
      <c r="AM17" s="416"/>
      <c r="AN17" s="416">
        <v>10.0</v>
      </c>
      <c r="AO17" s="416"/>
      <c r="AP17" s="416"/>
      <c r="AQ17" s="46">
        <f t="shared" si="2"/>
        <v>387</v>
      </c>
      <c r="AR17" s="382">
        <f t="shared" si="3"/>
        <v>0.1</v>
      </c>
      <c r="AS17" s="416"/>
      <c r="AT17" s="416"/>
      <c r="AU17" s="416"/>
      <c r="AV17" s="416"/>
      <c r="AW17" s="416"/>
      <c r="AX17" s="383" t="s">
        <v>6177</v>
      </c>
      <c r="AY17" s="384" t="s">
        <v>6178</v>
      </c>
      <c r="AZ17" s="385">
        <v>20.0</v>
      </c>
      <c r="BA17" s="386">
        <v>73.0</v>
      </c>
      <c r="BB17" s="386">
        <v>128.0</v>
      </c>
      <c r="BC17" s="387">
        <f>IFERROR(__xludf.DUMMYFUNCTION("IMPORTRANGE(""https://docs.google.com/spreadsheets/d/11x9rug0jw9OQ--PARsiC-syyc-w1p08-Nt1KJofrAjY/edit?usp=sharing"",""Себестоимость (Алкиона)!J13"")"),2.6208599999999995)</f>
        <v>2.62086</v>
      </c>
      <c r="BD17" s="387">
        <f>IFERROR(__xludf.DUMMYFUNCTION("IMPORTRANGE(""https://docs.google.com/spreadsheets/d/11x9rug0jw9OQ--PARsiC-syyc-w1p08-Nt1KJofrAjY/edit?usp=sharing"",""Себестоимость (Алкиона)!J65"")"),0.813618)</f>
        <v>0.813618</v>
      </c>
      <c r="BE17" s="388">
        <f>IFERROR(__xludf.DUMMYFUNCTION("IMPORTRANGE(""https://docs.google.com/spreadsheets/d/1s3L4zx0lRdF0JYMrTaoYwrEnGJI9Se6ibkReFEtRbpU/edit?usp=sharing"",""Упаковка!B3"")"),25.0)</f>
        <v>25</v>
      </c>
      <c r="BF17" s="389">
        <v>10.0</v>
      </c>
      <c r="BG17" s="390">
        <f t="shared" si="4"/>
        <v>69.34478</v>
      </c>
      <c r="BH17" s="405">
        <f t="shared" si="18"/>
        <v>0.2</v>
      </c>
      <c r="BI17" s="392">
        <f t="shared" si="5"/>
        <v>56.8</v>
      </c>
      <c r="BJ17" s="393">
        <f t="shared" si="6"/>
        <v>84.85522</v>
      </c>
      <c r="BK17" s="393">
        <f t="shared" si="7"/>
        <v>29.85522</v>
      </c>
      <c r="BL17" s="394">
        <f t="shared" si="8"/>
        <v>0.2987859859</v>
      </c>
      <c r="BM17" s="394">
        <f t="shared" si="9"/>
        <v>0.1051240141</v>
      </c>
      <c r="BN17" s="55">
        <f t="shared" si="10"/>
        <v>0.1</v>
      </c>
      <c r="BO17" s="56">
        <f t="shared" si="11"/>
        <v>390</v>
      </c>
      <c r="BP17" s="57">
        <f t="shared" si="12"/>
        <v>0.3339877436</v>
      </c>
      <c r="BQ17" s="46">
        <f t="shared" si="13"/>
        <v>0.272</v>
      </c>
      <c r="BR17" s="46">
        <v>25.0</v>
      </c>
      <c r="BS17" s="46">
        <v>7.0</v>
      </c>
      <c r="BT17" s="47">
        <v>1.25</v>
      </c>
      <c r="BU17" s="46">
        <f t="shared" si="14"/>
        <v>31.25</v>
      </c>
      <c r="BV17" s="46">
        <f t="shared" si="15"/>
        <v>41.75</v>
      </c>
      <c r="BW17" s="378" t="s">
        <v>6062</v>
      </c>
      <c r="BX17" s="381" t="s">
        <v>6063</v>
      </c>
      <c r="BY17" s="395"/>
      <c r="BZ17" s="395"/>
      <c r="CA17" s="395"/>
      <c r="CB17" s="406"/>
      <c r="CC17" s="395"/>
      <c r="CD17" s="395"/>
      <c r="CE17" s="395"/>
      <c r="CF17" s="395"/>
      <c r="CG17" s="395"/>
      <c r="CH17" s="397"/>
      <c r="CI17" s="397"/>
      <c r="CJ17" s="397"/>
      <c r="CK17" s="397"/>
      <c r="CL17" s="398"/>
      <c r="CM17" s="398"/>
      <c r="CN17" s="399">
        <f t="shared" si="16"/>
        <v>0.001214014085</v>
      </c>
      <c r="CO17" s="399">
        <f t="shared" si="17"/>
        <v>0.3371110846</v>
      </c>
      <c r="CP17" s="398"/>
      <c r="CQ17" s="398"/>
      <c r="CR17" s="408">
        <v>220.0</v>
      </c>
      <c r="CS17" s="398"/>
      <c r="CT17" s="398"/>
      <c r="CU17" s="398"/>
      <c r="CV17" s="398"/>
      <c r="CW17" s="398"/>
      <c r="CX17" s="398"/>
      <c r="CY17" s="398"/>
      <c r="CZ17" s="398"/>
      <c r="DA17" s="398"/>
      <c r="DB17" s="398"/>
      <c r="DC17" s="398"/>
      <c r="DD17" s="398"/>
      <c r="DE17" s="398"/>
      <c r="DF17" s="398"/>
      <c r="DG17" s="398"/>
      <c r="DH17" s="398"/>
      <c r="DI17" s="398"/>
      <c r="DJ17" s="398"/>
      <c r="DK17" s="398"/>
      <c r="DL17" s="398"/>
      <c r="DM17" s="398"/>
      <c r="DN17" s="398"/>
      <c r="DO17" s="398"/>
      <c r="DP17" s="398"/>
      <c r="DQ17" s="398"/>
      <c r="DR17" s="398"/>
      <c r="DS17" s="398"/>
      <c r="DT17" s="398"/>
      <c r="DU17" s="398"/>
      <c r="DV17" s="398"/>
      <c r="DW17" s="398"/>
      <c r="DX17" s="398"/>
      <c r="DY17" s="398"/>
      <c r="DZ17" s="398"/>
      <c r="EA17" s="398"/>
      <c r="EB17" s="398"/>
      <c r="EC17" s="398"/>
      <c r="ED17" s="398"/>
      <c r="EE17" s="398"/>
      <c r="EF17" s="398"/>
      <c r="EG17" s="398"/>
      <c r="EH17" s="398"/>
      <c r="EI17" s="398"/>
      <c r="EJ17" s="398"/>
      <c r="EK17" s="398"/>
      <c r="EL17" s="398"/>
      <c r="EM17" s="398"/>
      <c r="EN17" s="398"/>
      <c r="EO17" s="398"/>
      <c r="EP17" s="398"/>
      <c r="EQ17" s="398"/>
      <c r="ER17" s="398"/>
      <c r="ES17" s="398"/>
      <c r="ET17" s="398"/>
      <c r="EU17" s="398"/>
      <c r="EV17" s="398"/>
      <c r="EW17" s="398"/>
      <c r="EX17" s="398"/>
      <c r="EY17" s="398"/>
      <c r="EZ17" s="398"/>
      <c r="FA17" s="398"/>
      <c r="FB17" s="398"/>
      <c r="FC17" s="398"/>
      <c r="FD17" s="398"/>
      <c r="FE17" s="398"/>
      <c r="FF17" s="398"/>
      <c r="FG17" s="398"/>
      <c r="FH17" s="398"/>
      <c r="FI17" s="398"/>
      <c r="FJ17" s="398"/>
      <c r="FK17" s="398"/>
      <c r="FL17" s="398"/>
      <c r="FM17" s="398"/>
      <c r="FN17" s="398"/>
      <c r="FO17" s="398"/>
      <c r="FP17" s="398"/>
      <c r="FQ17" s="398"/>
      <c r="FR17" s="398"/>
      <c r="FS17" s="398"/>
      <c r="FT17" s="398"/>
      <c r="FU17" s="398"/>
      <c r="FV17" s="398"/>
      <c r="FW17" s="398"/>
      <c r="FX17" s="398"/>
      <c r="FY17" s="398"/>
      <c r="FZ17" s="398"/>
      <c r="GA17" s="398"/>
      <c r="GB17" s="398"/>
      <c r="GC17" s="398"/>
      <c r="GD17" s="398"/>
      <c r="GE17" s="398"/>
      <c r="GF17" s="398"/>
      <c r="GG17" s="398"/>
      <c r="GH17" s="398"/>
      <c r="GI17" s="398"/>
      <c r="GJ17" s="398"/>
      <c r="GK17" s="398"/>
      <c r="GL17" s="398"/>
      <c r="GM17" s="398"/>
      <c r="GN17" s="398"/>
      <c r="GO17" s="398"/>
      <c r="GP17" s="398"/>
      <c r="GQ17" s="398"/>
      <c r="GR17" s="398"/>
      <c r="GS17" s="398"/>
      <c r="GT17" s="398"/>
      <c r="GU17" s="398"/>
      <c r="GV17" s="398"/>
      <c r="GW17" s="398"/>
      <c r="GX17" s="398"/>
      <c r="GY17" s="398"/>
      <c r="GZ17" s="398"/>
      <c r="HA17" s="398"/>
      <c r="HB17" s="398"/>
      <c r="HC17" s="398"/>
      <c r="HD17" s="398"/>
      <c r="HE17" s="398"/>
      <c r="HF17" s="398"/>
      <c r="HG17" s="398"/>
      <c r="HH17" s="398"/>
      <c r="HI17" s="398"/>
      <c r="HJ17" s="398"/>
      <c r="HK17" s="398"/>
      <c r="HL17" s="398"/>
      <c r="HM17" s="398"/>
      <c r="HN17" s="398"/>
      <c r="HO17" s="398"/>
      <c r="HP17" s="398"/>
      <c r="HQ17" s="398"/>
      <c r="HR17" s="398"/>
      <c r="HS17" s="398"/>
      <c r="HT17" s="398"/>
      <c r="HU17" s="398"/>
      <c r="HV17" s="398"/>
      <c r="HW17" s="398"/>
      <c r="HX17" s="398"/>
      <c r="HY17" s="398"/>
      <c r="HZ17" s="398"/>
      <c r="IA17" s="398"/>
      <c r="IB17" s="398"/>
      <c r="IC17" s="398"/>
    </row>
    <row r="18" ht="20.25" customHeight="1">
      <c r="A18" s="361" t="s">
        <v>6049</v>
      </c>
      <c r="B18" s="362" t="s">
        <v>6193</v>
      </c>
      <c r="C18" s="363"/>
      <c r="D18" s="364">
        <v>50.0</v>
      </c>
      <c r="E18" s="401" t="s">
        <v>6194</v>
      </c>
      <c r="F18" s="366" t="s">
        <v>6195</v>
      </c>
      <c r="G18" s="367">
        <v>2.00052474291E12</v>
      </c>
      <c r="H18" s="368">
        <v>429.0</v>
      </c>
      <c r="I18" s="369">
        <v>0.33832509869138505</v>
      </c>
      <c r="J18" s="370">
        <f t="shared" si="1"/>
        <v>284</v>
      </c>
      <c r="K18" s="402" t="s">
        <v>6196</v>
      </c>
      <c r="L18" s="403" t="s">
        <v>6197</v>
      </c>
      <c r="M18" s="403" t="s">
        <v>6198</v>
      </c>
      <c r="N18" s="429"/>
      <c r="O18" s="374">
        <v>60.0</v>
      </c>
      <c r="P18" s="404">
        <v>80.0</v>
      </c>
      <c r="Q18" s="378">
        <v>20.0</v>
      </c>
      <c r="R18" s="378">
        <v>170.0</v>
      </c>
      <c r="S18" s="430"/>
      <c r="T18" s="430"/>
      <c r="U18" s="378" t="s">
        <v>6199</v>
      </c>
      <c r="V18" s="378" t="s">
        <v>298</v>
      </c>
      <c r="W18" s="378" t="s">
        <v>6057</v>
      </c>
      <c r="X18" s="430"/>
      <c r="Y18" s="430"/>
      <c r="Z18" s="430"/>
      <c r="AA18" s="430"/>
      <c r="AB18" s="379"/>
      <c r="AC18" s="380" t="s">
        <v>6080</v>
      </c>
      <c r="AD18" s="429"/>
      <c r="AE18" s="429"/>
      <c r="AF18" s="429"/>
      <c r="AG18" s="429"/>
      <c r="AH18" s="381" t="s">
        <v>6059</v>
      </c>
      <c r="AI18" s="379" t="s">
        <v>6060</v>
      </c>
      <c r="AJ18" s="429"/>
      <c r="AK18" s="429"/>
      <c r="AL18" s="429"/>
      <c r="AM18" s="429"/>
      <c r="AN18" s="429">
        <v>10.0</v>
      </c>
      <c r="AO18" s="429"/>
      <c r="AP18" s="429"/>
      <c r="AQ18" s="46">
        <f t="shared" si="2"/>
        <v>387</v>
      </c>
      <c r="AR18" s="382">
        <f t="shared" si="3"/>
        <v>0.1</v>
      </c>
      <c r="AS18" s="429"/>
      <c r="AT18" s="429"/>
      <c r="AU18" s="429"/>
      <c r="AV18" s="429"/>
      <c r="AW18" s="429"/>
      <c r="AX18" s="383" t="s">
        <v>6177</v>
      </c>
      <c r="AY18" s="384" t="s">
        <v>6178</v>
      </c>
      <c r="AZ18" s="385">
        <v>20.0</v>
      </c>
      <c r="BA18" s="386">
        <v>73.0</v>
      </c>
      <c r="BB18" s="386">
        <v>128.0</v>
      </c>
      <c r="BC18" s="387">
        <f>IFERROR(__xludf.DUMMYFUNCTION("IMPORTRANGE(""https://docs.google.com/spreadsheets/d/11x9rug0jw9OQ--PARsiC-syyc-w1p08-Nt1KJofrAjY/edit?usp=sharing"",""Себестоимость (Алкиона)!J13"")"),2.6208599999999995)</f>
        <v>2.62086</v>
      </c>
      <c r="BD18" s="387">
        <f>IFERROR(__xludf.DUMMYFUNCTION("IMPORTRANGE(""https://docs.google.com/spreadsheets/d/11x9rug0jw9OQ--PARsiC-syyc-w1p08-Nt1KJofrAjY/edit?usp=sharing"",""Себестоимость (Алкиона)!J65"")"),0.813618)</f>
        <v>0.813618</v>
      </c>
      <c r="BE18" s="388">
        <f>IFERROR(__xludf.DUMMYFUNCTION("IMPORTRANGE(""https://docs.google.com/spreadsheets/d/1s3L4zx0lRdF0JYMrTaoYwrEnGJI9Se6ibkReFEtRbpU/edit?usp=sharing"",""Упаковка!B3"")"),25.0)</f>
        <v>25</v>
      </c>
      <c r="BF18" s="389">
        <v>10.0</v>
      </c>
      <c r="BG18" s="390">
        <f t="shared" si="4"/>
        <v>69.34478</v>
      </c>
      <c r="BH18" s="405">
        <f t="shared" si="18"/>
        <v>0.2</v>
      </c>
      <c r="BI18" s="392">
        <f t="shared" si="5"/>
        <v>56.8</v>
      </c>
      <c r="BJ18" s="393">
        <f t="shared" si="6"/>
        <v>84.85522</v>
      </c>
      <c r="BK18" s="393">
        <f t="shared" si="7"/>
        <v>29.85522</v>
      </c>
      <c r="BL18" s="394">
        <f t="shared" si="8"/>
        <v>0.2987859859</v>
      </c>
      <c r="BM18" s="394">
        <f t="shared" si="9"/>
        <v>0.1051240141</v>
      </c>
      <c r="BN18" s="55">
        <f t="shared" si="10"/>
        <v>0.1</v>
      </c>
      <c r="BO18" s="56">
        <f t="shared" si="11"/>
        <v>390</v>
      </c>
      <c r="BP18" s="57">
        <f t="shared" si="12"/>
        <v>0.3339877436</v>
      </c>
      <c r="BQ18" s="46">
        <f t="shared" si="13"/>
        <v>0.272</v>
      </c>
      <c r="BR18" s="46">
        <v>25.0</v>
      </c>
      <c r="BS18" s="46">
        <v>7.0</v>
      </c>
      <c r="BT18" s="47">
        <v>1.25</v>
      </c>
      <c r="BU18" s="46">
        <f t="shared" si="14"/>
        <v>31.25</v>
      </c>
      <c r="BV18" s="46">
        <f t="shared" si="15"/>
        <v>41.75</v>
      </c>
      <c r="BW18" s="378" t="s">
        <v>6062</v>
      </c>
      <c r="BX18" s="381" t="s">
        <v>6073</v>
      </c>
      <c r="BY18" s="395"/>
      <c r="BZ18" s="395"/>
      <c r="CA18" s="395"/>
      <c r="CB18" s="406"/>
      <c r="CC18" s="395"/>
      <c r="CD18" s="395"/>
      <c r="CE18" s="395"/>
      <c r="CF18" s="395"/>
      <c r="CG18" s="395"/>
      <c r="CH18" s="397"/>
      <c r="CI18" s="397"/>
      <c r="CJ18" s="397"/>
      <c r="CK18" s="397"/>
      <c r="CL18" s="398"/>
      <c r="CM18" s="398"/>
      <c r="CN18" s="399">
        <f t="shared" si="16"/>
        <v>0.001214014085</v>
      </c>
      <c r="CO18" s="399">
        <f t="shared" si="17"/>
        <v>0.3371110846</v>
      </c>
      <c r="CP18" s="398"/>
      <c r="CQ18" s="398"/>
      <c r="CR18" s="408">
        <v>220.0</v>
      </c>
      <c r="CS18" s="398"/>
      <c r="CT18" s="398"/>
      <c r="CU18" s="398"/>
      <c r="CV18" s="398"/>
      <c r="CW18" s="398"/>
      <c r="CX18" s="398"/>
      <c r="CY18" s="398"/>
      <c r="CZ18" s="398"/>
      <c r="DA18" s="398"/>
      <c r="DB18" s="398"/>
      <c r="DC18" s="398"/>
      <c r="DD18" s="398"/>
      <c r="DE18" s="398"/>
      <c r="DF18" s="398"/>
      <c r="DG18" s="398"/>
      <c r="DH18" s="398"/>
      <c r="DI18" s="398"/>
      <c r="DJ18" s="398"/>
      <c r="DK18" s="398"/>
      <c r="DL18" s="398"/>
      <c r="DM18" s="398"/>
      <c r="DN18" s="398"/>
      <c r="DO18" s="398"/>
      <c r="DP18" s="398"/>
      <c r="DQ18" s="398"/>
      <c r="DR18" s="398"/>
      <c r="DS18" s="398"/>
      <c r="DT18" s="398"/>
      <c r="DU18" s="398"/>
      <c r="DV18" s="398"/>
      <c r="DW18" s="398"/>
      <c r="DX18" s="398"/>
      <c r="DY18" s="398"/>
      <c r="DZ18" s="398"/>
      <c r="EA18" s="398"/>
      <c r="EB18" s="398"/>
      <c r="EC18" s="398"/>
      <c r="ED18" s="398"/>
      <c r="EE18" s="398"/>
      <c r="EF18" s="398"/>
      <c r="EG18" s="398"/>
      <c r="EH18" s="398"/>
      <c r="EI18" s="398"/>
      <c r="EJ18" s="398"/>
      <c r="EK18" s="398"/>
      <c r="EL18" s="398"/>
      <c r="EM18" s="398"/>
      <c r="EN18" s="398"/>
      <c r="EO18" s="398"/>
      <c r="EP18" s="398"/>
      <c r="EQ18" s="398"/>
      <c r="ER18" s="398"/>
      <c r="ES18" s="398"/>
      <c r="ET18" s="398"/>
      <c r="EU18" s="398"/>
      <c r="EV18" s="398"/>
      <c r="EW18" s="398"/>
      <c r="EX18" s="398"/>
      <c r="EY18" s="398"/>
      <c r="EZ18" s="398"/>
      <c r="FA18" s="398"/>
      <c r="FB18" s="398"/>
      <c r="FC18" s="398"/>
      <c r="FD18" s="398"/>
      <c r="FE18" s="398"/>
      <c r="FF18" s="398"/>
      <c r="FG18" s="398"/>
      <c r="FH18" s="398"/>
      <c r="FI18" s="398"/>
      <c r="FJ18" s="398"/>
      <c r="FK18" s="398"/>
      <c r="FL18" s="398"/>
      <c r="FM18" s="398"/>
      <c r="FN18" s="398"/>
      <c r="FO18" s="398"/>
      <c r="FP18" s="398"/>
      <c r="FQ18" s="398"/>
      <c r="FR18" s="398"/>
      <c r="FS18" s="398"/>
      <c r="FT18" s="398"/>
      <c r="FU18" s="398"/>
      <c r="FV18" s="398"/>
      <c r="FW18" s="398"/>
      <c r="FX18" s="398"/>
      <c r="FY18" s="398"/>
      <c r="FZ18" s="398"/>
      <c r="GA18" s="398"/>
      <c r="GB18" s="398"/>
      <c r="GC18" s="398"/>
      <c r="GD18" s="398"/>
      <c r="GE18" s="398"/>
      <c r="GF18" s="398"/>
      <c r="GG18" s="398"/>
      <c r="GH18" s="398"/>
      <c r="GI18" s="398"/>
      <c r="GJ18" s="398"/>
      <c r="GK18" s="398"/>
      <c r="GL18" s="398"/>
      <c r="GM18" s="398"/>
      <c r="GN18" s="398"/>
      <c r="GO18" s="398"/>
      <c r="GP18" s="398"/>
      <c r="GQ18" s="398"/>
      <c r="GR18" s="398"/>
      <c r="GS18" s="398"/>
      <c r="GT18" s="398"/>
      <c r="GU18" s="398"/>
      <c r="GV18" s="398"/>
      <c r="GW18" s="398"/>
      <c r="GX18" s="398"/>
      <c r="GY18" s="398"/>
      <c r="GZ18" s="398"/>
      <c r="HA18" s="398"/>
      <c r="HB18" s="398"/>
      <c r="HC18" s="398"/>
      <c r="HD18" s="398"/>
      <c r="HE18" s="398"/>
      <c r="HF18" s="398"/>
      <c r="HG18" s="398"/>
      <c r="HH18" s="398"/>
      <c r="HI18" s="398"/>
      <c r="HJ18" s="398"/>
      <c r="HK18" s="398"/>
      <c r="HL18" s="398"/>
      <c r="HM18" s="398"/>
      <c r="HN18" s="398"/>
      <c r="HO18" s="398"/>
      <c r="HP18" s="398"/>
      <c r="HQ18" s="398"/>
      <c r="HR18" s="398"/>
      <c r="HS18" s="398"/>
      <c r="HT18" s="398"/>
      <c r="HU18" s="398"/>
      <c r="HV18" s="398"/>
      <c r="HW18" s="398"/>
      <c r="HX18" s="398"/>
      <c r="HY18" s="398"/>
      <c r="HZ18" s="398"/>
      <c r="IA18" s="398"/>
      <c r="IB18" s="398"/>
      <c r="IC18" s="398"/>
    </row>
    <row r="19" ht="20.25" customHeight="1">
      <c r="A19" s="361" t="s">
        <v>6049</v>
      </c>
      <c r="B19" s="362" t="s">
        <v>6200</v>
      </c>
      <c r="C19" s="363"/>
      <c r="D19" s="364">
        <v>50.0</v>
      </c>
      <c r="E19" s="401" t="s">
        <v>6201</v>
      </c>
      <c r="F19" s="366" t="s">
        <v>6202</v>
      </c>
      <c r="G19" s="415">
        <v>2.02886523877E12</v>
      </c>
      <c r="H19" s="368">
        <v>429.0</v>
      </c>
      <c r="I19" s="369">
        <v>0.3472515062720365</v>
      </c>
      <c r="J19" s="370">
        <f t="shared" si="1"/>
        <v>280</v>
      </c>
      <c r="K19" s="402" t="s">
        <v>6203</v>
      </c>
      <c r="L19" s="403" t="s">
        <v>6204</v>
      </c>
      <c r="M19" s="403" t="s">
        <v>6205</v>
      </c>
      <c r="N19" s="416"/>
      <c r="O19" s="374">
        <v>60.0</v>
      </c>
      <c r="P19" s="404">
        <v>80.0</v>
      </c>
      <c r="Q19" s="378">
        <v>20.0</v>
      </c>
      <c r="R19" s="378">
        <v>170.0</v>
      </c>
      <c r="S19" s="377"/>
      <c r="T19" s="377"/>
      <c r="U19" s="378" t="s">
        <v>6206</v>
      </c>
      <c r="V19" s="378" t="s">
        <v>2238</v>
      </c>
      <c r="W19" s="378" t="s">
        <v>6057</v>
      </c>
      <c r="X19" s="377"/>
      <c r="Y19" s="377"/>
      <c r="Z19" s="377"/>
      <c r="AA19" s="377"/>
      <c r="AB19" s="379"/>
      <c r="AC19" s="406"/>
      <c r="AD19" s="416"/>
      <c r="AE19" s="416"/>
      <c r="AF19" s="416"/>
      <c r="AG19" s="416"/>
      <c r="AH19" s="381" t="s">
        <v>6059</v>
      </c>
      <c r="AI19" s="379" t="s">
        <v>6060</v>
      </c>
      <c r="AJ19" s="416"/>
      <c r="AK19" s="416"/>
      <c r="AL19" s="416"/>
      <c r="AM19" s="416"/>
      <c r="AN19" s="416">
        <v>10.0</v>
      </c>
      <c r="AO19" s="416"/>
      <c r="AP19" s="416"/>
      <c r="AQ19" s="46">
        <f t="shared" si="2"/>
        <v>387</v>
      </c>
      <c r="AR19" s="382">
        <f t="shared" si="3"/>
        <v>0.1</v>
      </c>
      <c r="AS19" s="416"/>
      <c r="AT19" s="416"/>
      <c r="AU19" s="416"/>
      <c r="AV19" s="416"/>
      <c r="AW19" s="416"/>
      <c r="AX19" s="383" t="s">
        <v>6177</v>
      </c>
      <c r="AY19" s="384" t="s">
        <v>6178</v>
      </c>
      <c r="AZ19" s="418"/>
      <c r="BA19" s="386">
        <v>71.0</v>
      </c>
      <c r="BB19" s="386">
        <v>127.0</v>
      </c>
      <c r="BC19" s="387">
        <f>IFERROR(__xludf.DUMMYFUNCTION("IMPORTRANGE(""https://docs.google.com/spreadsheets/d/11x9rug0jw9OQ--PARsiC-syyc-w1p08-Nt1KJofrAjY/edit?usp=sharing"",""Себестоимость (Алкиона)!J13"")"),2.6208599999999995)</f>
        <v>2.62086</v>
      </c>
      <c r="BD19" s="387">
        <f>IFERROR(__xludf.DUMMYFUNCTION("IMPORTRANGE(""https://docs.google.com/spreadsheets/d/11x9rug0jw9OQ--PARsiC-syyc-w1p08-Nt1KJofrAjY/edit?usp=sharing"",""Себестоимость (Алкиона)!J65"")"),0.813618)</f>
        <v>0.813618</v>
      </c>
      <c r="BE19" s="388">
        <f>IFERROR(__xludf.DUMMYFUNCTION("IMPORTRANGE(""https://docs.google.com/spreadsheets/d/1s3L4zx0lRdF0JYMrTaoYwrEnGJI9Se6ibkReFEtRbpU/edit?usp=sharing"",""Упаковка!B3"")"),25.0)</f>
        <v>25</v>
      </c>
      <c r="BF19" s="389">
        <v>10.0</v>
      </c>
      <c r="BG19" s="390">
        <f t="shared" si="4"/>
        <v>69.34478</v>
      </c>
      <c r="BH19" s="405">
        <f t="shared" si="18"/>
        <v>0.2</v>
      </c>
      <c r="BI19" s="392">
        <f t="shared" si="5"/>
        <v>56</v>
      </c>
      <c r="BJ19" s="393">
        <f t="shared" si="6"/>
        <v>83.65522</v>
      </c>
      <c r="BK19" s="393">
        <f t="shared" si="7"/>
        <v>27.65522</v>
      </c>
      <c r="BL19" s="394">
        <f t="shared" si="8"/>
        <v>0.2987686429</v>
      </c>
      <c r="BM19" s="394">
        <f t="shared" si="9"/>
        <v>0.09876864286</v>
      </c>
      <c r="BN19" s="55">
        <f t="shared" si="10"/>
        <v>0.1</v>
      </c>
      <c r="BO19" s="56">
        <f t="shared" si="11"/>
        <v>388</v>
      </c>
      <c r="BP19" s="57">
        <f t="shared" si="12"/>
        <v>0.3339567526</v>
      </c>
      <c r="BQ19" s="46">
        <f t="shared" si="13"/>
        <v>0.272</v>
      </c>
      <c r="BR19" s="46">
        <v>25.0</v>
      </c>
      <c r="BS19" s="46">
        <v>7.0</v>
      </c>
      <c r="BT19" s="47">
        <v>1.25</v>
      </c>
      <c r="BU19" s="46">
        <f t="shared" si="14"/>
        <v>31.25</v>
      </c>
      <c r="BV19" s="46">
        <f t="shared" si="15"/>
        <v>39.75</v>
      </c>
      <c r="BW19" s="378" t="s">
        <v>6062</v>
      </c>
      <c r="BX19" s="395"/>
      <c r="BY19" s="395"/>
      <c r="BZ19" s="395"/>
      <c r="CA19" s="395"/>
      <c r="CB19" s="406"/>
      <c r="CC19" s="395"/>
      <c r="CD19" s="395"/>
      <c r="CE19" s="395"/>
      <c r="CF19" s="395"/>
      <c r="CG19" s="395"/>
      <c r="CH19" s="397"/>
      <c r="CI19" s="397"/>
      <c r="CJ19" s="397"/>
      <c r="CK19" s="397"/>
      <c r="CL19" s="398"/>
      <c r="CM19" s="398"/>
      <c r="CN19" s="399">
        <f t="shared" si="16"/>
        <v>0.001231357143</v>
      </c>
      <c r="CO19" s="399">
        <f t="shared" si="17"/>
        <v>0.3460201491</v>
      </c>
      <c r="CP19" s="398"/>
      <c r="CQ19" s="398"/>
      <c r="CR19" s="408">
        <v>220.0</v>
      </c>
      <c r="CS19" s="398"/>
      <c r="CT19" s="398"/>
      <c r="CU19" s="398"/>
      <c r="CV19" s="398"/>
      <c r="CW19" s="398"/>
      <c r="CX19" s="398"/>
      <c r="CY19" s="398"/>
      <c r="CZ19" s="398"/>
      <c r="DA19" s="398"/>
      <c r="DB19" s="398"/>
      <c r="DC19" s="398"/>
      <c r="DD19" s="398"/>
      <c r="DE19" s="398"/>
      <c r="DF19" s="398"/>
      <c r="DG19" s="398"/>
      <c r="DH19" s="398"/>
      <c r="DI19" s="398"/>
      <c r="DJ19" s="398"/>
      <c r="DK19" s="398"/>
      <c r="DL19" s="398"/>
      <c r="DM19" s="398"/>
      <c r="DN19" s="398"/>
      <c r="DO19" s="398"/>
      <c r="DP19" s="398"/>
      <c r="DQ19" s="398"/>
      <c r="DR19" s="398"/>
      <c r="DS19" s="398"/>
      <c r="DT19" s="398"/>
      <c r="DU19" s="398"/>
      <c r="DV19" s="398"/>
      <c r="DW19" s="398"/>
      <c r="DX19" s="398"/>
      <c r="DY19" s="398"/>
      <c r="DZ19" s="398"/>
      <c r="EA19" s="398"/>
      <c r="EB19" s="398"/>
      <c r="EC19" s="398"/>
      <c r="ED19" s="398"/>
      <c r="EE19" s="398"/>
      <c r="EF19" s="398"/>
      <c r="EG19" s="398"/>
      <c r="EH19" s="398"/>
      <c r="EI19" s="398"/>
      <c r="EJ19" s="398"/>
      <c r="EK19" s="398"/>
      <c r="EL19" s="398"/>
      <c r="EM19" s="398"/>
      <c r="EN19" s="398"/>
      <c r="EO19" s="398"/>
      <c r="EP19" s="398"/>
      <c r="EQ19" s="398"/>
      <c r="ER19" s="398"/>
      <c r="ES19" s="398"/>
      <c r="ET19" s="398"/>
      <c r="EU19" s="398"/>
      <c r="EV19" s="398"/>
      <c r="EW19" s="398"/>
      <c r="EX19" s="398"/>
      <c r="EY19" s="398"/>
      <c r="EZ19" s="398"/>
      <c r="FA19" s="398"/>
      <c r="FB19" s="398"/>
      <c r="FC19" s="398"/>
      <c r="FD19" s="398"/>
      <c r="FE19" s="398"/>
      <c r="FF19" s="398"/>
      <c r="FG19" s="398"/>
      <c r="FH19" s="398"/>
      <c r="FI19" s="398"/>
      <c r="FJ19" s="398"/>
      <c r="FK19" s="398"/>
      <c r="FL19" s="398"/>
      <c r="FM19" s="398"/>
      <c r="FN19" s="398"/>
      <c r="FO19" s="398"/>
      <c r="FP19" s="398"/>
      <c r="FQ19" s="398"/>
      <c r="FR19" s="398"/>
      <c r="FS19" s="398"/>
      <c r="FT19" s="398"/>
      <c r="FU19" s="398"/>
      <c r="FV19" s="398"/>
      <c r="FW19" s="398"/>
      <c r="FX19" s="398"/>
      <c r="FY19" s="398"/>
      <c r="FZ19" s="398"/>
      <c r="GA19" s="398"/>
      <c r="GB19" s="398"/>
      <c r="GC19" s="398"/>
      <c r="GD19" s="398"/>
      <c r="GE19" s="398"/>
      <c r="GF19" s="398"/>
      <c r="GG19" s="398"/>
      <c r="GH19" s="398"/>
      <c r="GI19" s="398"/>
      <c r="GJ19" s="398"/>
      <c r="GK19" s="398"/>
      <c r="GL19" s="398"/>
      <c r="GM19" s="398"/>
      <c r="GN19" s="398"/>
      <c r="GO19" s="398"/>
      <c r="GP19" s="398"/>
      <c r="GQ19" s="398"/>
      <c r="GR19" s="398"/>
      <c r="GS19" s="398"/>
      <c r="GT19" s="398"/>
      <c r="GU19" s="398"/>
      <c r="GV19" s="398"/>
      <c r="GW19" s="398"/>
      <c r="GX19" s="398"/>
      <c r="GY19" s="398"/>
      <c r="GZ19" s="398"/>
      <c r="HA19" s="398"/>
      <c r="HB19" s="398"/>
      <c r="HC19" s="398"/>
      <c r="HD19" s="398"/>
      <c r="HE19" s="398"/>
      <c r="HF19" s="398"/>
      <c r="HG19" s="398"/>
      <c r="HH19" s="398"/>
      <c r="HI19" s="398"/>
      <c r="HJ19" s="398"/>
      <c r="HK19" s="398"/>
      <c r="HL19" s="398"/>
      <c r="HM19" s="398"/>
      <c r="HN19" s="398"/>
      <c r="HO19" s="398"/>
      <c r="HP19" s="398"/>
      <c r="HQ19" s="398"/>
      <c r="HR19" s="398"/>
      <c r="HS19" s="398"/>
      <c r="HT19" s="398"/>
      <c r="HU19" s="398"/>
      <c r="HV19" s="398"/>
      <c r="HW19" s="398"/>
      <c r="HX19" s="398"/>
      <c r="HY19" s="398"/>
      <c r="HZ19" s="398"/>
      <c r="IA19" s="398"/>
      <c r="IB19" s="398"/>
      <c r="IC19" s="398"/>
    </row>
    <row r="20" ht="20.25" customHeight="1">
      <c r="A20" s="361" t="s">
        <v>6049</v>
      </c>
      <c r="B20" s="362" t="s">
        <v>6207</v>
      </c>
      <c r="C20" s="424" t="s">
        <v>6143</v>
      </c>
      <c r="D20" s="425">
        <v>0.0</v>
      </c>
      <c r="E20" s="401" t="s">
        <v>6208</v>
      </c>
      <c r="F20" s="366" t="s">
        <v>6209</v>
      </c>
      <c r="G20" s="367">
        <v>2.000524742927E12</v>
      </c>
      <c r="H20" s="368">
        <v>429.0</v>
      </c>
      <c r="I20" s="369">
        <v>0.3616072318795478</v>
      </c>
      <c r="J20" s="370">
        <f t="shared" si="1"/>
        <v>274</v>
      </c>
      <c r="K20" s="402" t="s">
        <v>6210</v>
      </c>
      <c r="L20" s="403" t="s">
        <v>6183</v>
      </c>
      <c r="M20" s="403" t="s">
        <v>6211</v>
      </c>
      <c r="N20" s="416"/>
      <c r="O20" s="374">
        <v>60.0</v>
      </c>
      <c r="P20" s="404">
        <v>80.0</v>
      </c>
      <c r="Q20" s="378">
        <v>20.0</v>
      </c>
      <c r="R20" s="378">
        <v>170.0</v>
      </c>
      <c r="S20" s="377"/>
      <c r="T20" s="377"/>
      <c r="U20" s="378" t="s">
        <v>6212</v>
      </c>
      <c r="V20" s="378" t="s">
        <v>2238</v>
      </c>
      <c r="W20" s="378" t="s">
        <v>6057</v>
      </c>
      <c r="X20" s="377"/>
      <c r="Y20" s="377"/>
      <c r="Z20" s="377"/>
      <c r="AA20" s="377"/>
      <c r="AB20" s="379"/>
      <c r="AC20" s="380" t="s">
        <v>6150</v>
      </c>
      <c r="AD20" s="416"/>
      <c r="AE20" s="416"/>
      <c r="AF20" s="416"/>
      <c r="AG20" s="416"/>
      <c r="AH20" s="381" t="s">
        <v>6059</v>
      </c>
      <c r="AI20" s="379" t="s">
        <v>6060</v>
      </c>
      <c r="AJ20" s="416"/>
      <c r="AK20" s="416"/>
      <c r="AL20" s="416"/>
      <c r="AM20" s="416"/>
      <c r="AN20" s="416">
        <v>10.0</v>
      </c>
      <c r="AO20" s="416"/>
      <c r="AP20" s="416"/>
      <c r="AQ20" s="46">
        <f t="shared" si="2"/>
        <v>378</v>
      </c>
      <c r="AR20" s="382">
        <f t="shared" si="3"/>
        <v>0.12</v>
      </c>
      <c r="AS20" s="416"/>
      <c r="AT20" s="416"/>
      <c r="AU20" s="416"/>
      <c r="AV20" s="416"/>
      <c r="AW20" s="416"/>
      <c r="AX20" s="383" t="s">
        <v>6177</v>
      </c>
      <c r="AY20" s="384" t="s">
        <v>6178</v>
      </c>
      <c r="AZ20" s="385">
        <v>20.0</v>
      </c>
      <c r="BA20" s="386">
        <v>68.0</v>
      </c>
      <c r="BB20" s="386">
        <v>123.0</v>
      </c>
      <c r="BC20" s="387">
        <f>IFERROR(__xludf.DUMMYFUNCTION("IMPORTRANGE(""https://docs.google.com/spreadsheets/d/11x9rug0jw9OQ--PARsiC-syyc-w1p08-Nt1KJofrAjY/edit?usp=sharing"",""Себестоимость (Алкиона)!J13"")"),2.6208599999999995)</f>
        <v>2.62086</v>
      </c>
      <c r="BD20" s="387">
        <f>IFERROR(__xludf.DUMMYFUNCTION("IMPORTRANGE(""https://docs.google.com/spreadsheets/d/11x9rug0jw9OQ--PARsiC-syyc-w1p08-Nt1KJofrAjY/edit?usp=sharing"",""Себестоимость (Алкиона)!J65"")"),0.813618)</f>
        <v>0.813618</v>
      </c>
      <c r="BE20" s="388">
        <f>IFERROR(__xludf.DUMMYFUNCTION("IMPORTRANGE(""https://docs.google.com/spreadsheets/d/1s3L4zx0lRdF0JYMrTaoYwrEnGJI9Se6ibkReFEtRbpU/edit?usp=sharing"",""Упаковка!B3"")"),25.0)</f>
        <v>25</v>
      </c>
      <c r="BF20" s="389">
        <v>10.0</v>
      </c>
      <c r="BG20" s="390">
        <f t="shared" si="4"/>
        <v>69.34478</v>
      </c>
      <c r="BH20" s="405">
        <f t="shared" si="18"/>
        <v>0.2</v>
      </c>
      <c r="BI20" s="392">
        <f t="shared" si="5"/>
        <v>54.8</v>
      </c>
      <c r="BJ20" s="393">
        <f t="shared" si="6"/>
        <v>81.85522</v>
      </c>
      <c r="BK20" s="393">
        <f t="shared" si="7"/>
        <v>26.85522</v>
      </c>
      <c r="BL20" s="394">
        <f t="shared" si="8"/>
        <v>0.2987416788</v>
      </c>
      <c r="BM20" s="394">
        <f t="shared" si="9"/>
        <v>0.09801175182</v>
      </c>
      <c r="BN20" s="55">
        <f t="shared" si="10"/>
        <v>0.12</v>
      </c>
      <c r="BO20" s="56">
        <f t="shared" si="11"/>
        <v>380</v>
      </c>
      <c r="BP20" s="57">
        <f t="shared" si="12"/>
        <v>0.3338295263</v>
      </c>
      <c r="BQ20" s="46">
        <f t="shared" si="13"/>
        <v>0.272</v>
      </c>
      <c r="BR20" s="46">
        <v>25.0</v>
      </c>
      <c r="BS20" s="46">
        <v>7.0</v>
      </c>
      <c r="BT20" s="47">
        <v>1.25</v>
      </c>
      <c r="BU20" s="46">
        <f t="shared" si="14"/>
        <v>31.25</v>
      </c>
      <c r="BV20" s="46">
        <f t="shared" si="15"/>
        <v>36.75</v>
      </c>
      <c r="BW20" s="378" t="s">
        <v>6062</v>
      </c>
      <c r="BX20" s="381" t="s">
        <v>6213</v>
      </c>
      <c r="BY20" s="381" t="s">
        <v>6063</v>
      </c>
      <c r="BZ20" s="395"/>
      <c r="CA20" s="395"/>
      <c r="CB20" s="406"/>
      <c r="CC20" s="395"/>
      <c r="CD20" s="395"/>
      <c r="CE20" s="395"/>
      <c r="CF20" s="395"/>
      <c r="CG20" s="395"/>
      <c r="CH20" s="397"/>
      <c r="CI20" s="397"/>
      <c r="CJ20" s="397"/>
      <c r="CK20" s="397"/>
      <c r="CL20" s="398"/>
      <c r="CM20" s="398"/>
      <c r="CN20" s="399">
        <f t="shared" si="16"/>
        <v>0.001258321168</v>
      </c>
      <c r="CO20" s="399">
        <f t="shared" si="17"/>
        <v>0.3603489107</v>
      </c>
      <c r="CP20" s="398"/>
      <c r="CQ20" s="398"/>
      <c r="CR20" s="408">
        <v>229.0</v>
      </c>
      <c r="CS20" s="398"/>
      <c r="CT20" s="398"/>
      <c r="CU20" s="398"/>
      <c r="CV20" s="398"/>
      <c r="CW20" s="398"/>
      <c r="CX20" s="398"/>
      <c r="CY20" s="398"/>
      <c r="CZ20" s="398"/>
      <c r="DA20" s="398"/>
      <c r="DB20" s="398"/>
      <c r="DC20" s="398"/>
      <c r="DD20" s="398"/>
      <c r="DE20" s="398"/>
      <c r="DF20" s="398"/>
      <c r="DG20" s="398"/>
      <c r="DH20" s="398"/>
      <c r="DI20" s="398"/>
      <c r="DJ20" s="398"/>
      <c r="DK20" s="398"/>
      <c r="DL20" s="398"/>
      <c r="DM20" s="398"/>
      <c r="DN20" s="398"/>
      <c r="DO20" s="398"/>
      <c r="DP20" s="398"/>
      <c r="DQ20" s="398"/>
      <c r="DR20" s="398"/>
      <c r="DS20" s="398"/>
      <c r="DT20" s="398"/>
      <c r="DU20" s="398"/>
      <c r="DV20" s="398"/>
      <c r="DW20" s="398"/>
      <c r="DX20" s="398"/>
      <c r="DY20" s="398"/>
      <c r="DZ20" s="398"/>
      <c r="EA20" s="398"/>
      <c r="EB20" s="398"/>
      <c r="EC20" s="398"/>
      <c r="ED20" s="398"/>
      <c r="EE20" s="398"/>
      <c r="EF20" s="398"/>
      <c r="EG20" s="398"/>
      <c r="EH20" s="398"/>
      <c r="EI20" s="398"/>
      <c r="EJ20" s="398"/>
      <c r="EK20" s="398"/>
      <c r="EL20" s="398"/>
      <c r="EM20" s="398"/>
      <c r="EN20" s="398"/>
      <c r="EO20" s="398"/>
      <c r="EP20" s="398"/>
      <c r="EQ20" s="398"/>
      <c r="ER20" s="398"/>
      <c r="ES20" s="398"/>
      <c r="ET20" s="398"/>
      <c r="EU20" s="398"/>
      <c r="EV20" s="398"/>
      <c r="EW20" s="398"/>
      <c r="EX20" s="398"/>
      <c r="EY20" s="398"/>
      <c r="EZ20" s="398"/>
      <c r="FA20" s="398"/>
      <c r="FB20" s="398"/>
      <c r="FC20" s="398"/>
      <c r="FD20" s="398"/>
      <c r="FE20" s="398"/>
      <c r="FF20" s="398"/>
      <c r="FG20" s="398"/>
      <c r="FH20" s="398"/>
      <c r="FI20" s="398"/>
      <c r="FJ20" s="398"/>
      <c r="FK20" s="398"/>
      <c r="FL20" s="398"/>
      <c r="FM20" s="398"/>
      <c r="FN20" s="398"/>
      <c r="FO20" s="398"/>
      <c r="FP20" s="398"/>
      <c r="FQ20" s="398"/>
      <c r="FR20" s="398"/>
      <c r="FS20" s="398"/>
      <c r="FT20" s="398"/>
      <c r="FU20" s="398"/>
      <c r="FV20" s="398"/>
      <c r="FW20" s="398"/>
      <c r="FX20" s="398"/>
      <c r="FY20" s="398"/>
      <c r="FZ20" s="398"/>
      <c r="GA20" s="398"/>
      <c r="GB20" s="398"/>
      <c r="GC20" s="398"/>
      <c r="GD20" s="398"/>
      <c r="GE20" s="398"/>
      <c r="GF20" s="398"/>
      <c r="GG20" s="398"/>
      <c r="GH20" s="398"/>
      <c r="GI20" s="398"/>
      <c r="GJ20" s="398"/>
      <c r="GK20" s="398"/>
      <c r="GL20" s="398"/>
      <c r="GM20" s="398"/>
      <c r="GN20" s="398"/>
      <c r="GO20" s="398"/>
      <c r="GP20" s="398"/>
      <c r="GQ20" s="398"/>
      <c r="GR20" s="398"/>
      <c r="GS20" s="398"/>
      <c r="GT20" s="398"/>
      <c r="GU20" s="398"/>
      <c r="GV20" s="398"/>
      <c r="GW20" s="398"/>
      <c r="GX20" s="398"/>
      <c r="GY20" s="398"/>
      <c r="GZ20" s="398"/>
      <c r="HA20" s="398"/>
      <c r="HB20" s="398"/>
      <c r="HC20" s="398"/>
      <c r="HD20" s="398"/>
      <c r="HE20" s="398"/>
      <c r="HF20" s="398"/>
      <c r="HG20" s="398"/>
      <c r="HH20" s="398"/>
      <c r="HI20" s="398"/>
      <c r="HJ20" s="398"/>
      <c r="HK20" s="398"/>
      <c r="HL20" s="398"/>
      <c r="HM20" s="398"/>
      <c r="HN20" s="398"/>
      <c r="HO20" s="398"/>
      <c r="HP20" s="398"/>
      <c r="HQ20" s="398"/>
      <c r="HR20" s="398"/>
      <c r="HS20" s="398"/>
      <c r="HT20" s="398"/>
      <c r="HU20" s="398"/>
      <c r="HV20" s="398"/>
      <c r="HW20" s="398"/>
      <c r="HX20" s="398"/>
      <c r="HY20" s="398"/>
      <c r="HZ20" s="398"/>
      <c r="IA20" s="398"/>
      <c r="IB20" s="398"/>
      <c r="IC20" s="398"/>
    </row>
    <row r="21" ht="20.25" customHeight="1">
      <c r="A21" s="361" t="s">
        <v>6049</v>
      </c>
      <c r="B21" s="362" t="s">
        <v>6214</v>
      </c>
      <c r="C21" s="424" t="s">
        <v>6143</v>
      </c>
      <c r="D21" s="425">
        <v>0.0</v>
      </c>
      <c r="E21" s="401" t="s">
        <v>6215</v>
      </c>
      <c r="F21" s="366" t="s">
        <v>6216</v>
      </c>
      <c r="G21" s="367">
        <v>2.000524742934E12</v>
      </c>
      <c r="H21" s="368">
        <v>429.0</v>
      </c>
      <c r="I21" s="369">
        <v>0.3576410379981465</v>
      </c>
      <c r="J21" s="370">
        <f t="shared" si="1"/>
        <v>276</v>
      </c>
      <c r="K21" s="402" t="s">
        <v>6217</v>
      </c>
      <c r="L21" s="403" t="s">
        <v>6218</v>
      </c>
      <c r="M21" s="403" t="s">
        <v>6219</v>
      </c>
      <c r="N21" s="416"/>
      <c r="O21" s="374">
        <v>60.0</v>
      </c>
      <c r="P21" s="404">
        <v>80.0</v>
      </c>
      <c r="Q21" s="378">
        <v>20.0</v>
      </c>
      <c r="R21" s="378">
        <v>170.0</v>
      </c>
      <c r="S21" s="377"/>
      <c r="T21" s="377"/>
      <c r="U21" s="378" t="s">
        <v>6220</v>
      </c>
      <c r="V21" s="378" t="s">
        <v>2267</v>
      </c>
      <c r="W21" s="378" t="s">
        <v>6057</v>
      </c>
      <c r="X21" s="377"/>
      <c r="Y21" s="377"/>
      <c r="Z21" s="377"/>
      <c r="AA21" s="377"/>
      <c r="AB21" s="379"/>
      <c r="AC21" s="380" t="s">
        <v>6162</v>
      </c>
      <c r="AD21" s="416"/>
      <c r="AE21" s="416"/>
      <c r="AF21" s="416"/>
      <c r="AG21" s="416"/>
      <c r="AH21" s="381" t="s">
        <v>6059</v>
      </c>
      <c r="AI21" s="379" t="s">
        <v>6060</v>
      </c>
      <c r="AJ21" s="416"/>
      <c r="AK21" s="416"/>
      <c r="AL21" s="416"/>
      <c r="AM21" s="416"/>
      <c r="AN21" s="416">
        <v>10.0</v>
      </c>
      <c r="AO21" s="416"/>
      <c r="AP21" s="416"/>
      <c r="AQ21" s="46">
        <f t="shared" si="2"/>
        <v>382</v>
      </c>
      <c r="AR21" s="382">
        <f t="shared" si="3"/>
        <v>0.11</v>
      </c>
      <c r="AS21" s="416"/>
      <c r="AT21" s="416"/>
      <c r="AU21" s="416"/>
      <c r="AV21" s="416"/>
      <c r="AW21" s="416"/>
      <c r="AX21" s="383" t="s">
        <v>6177</v>
      </c>
      <c r="AY21" s="384" t="s">
        <v>6178</v>
      </c>
      <c r="AZ21" s="385">
        <v>20.0</v>
      </c>
      <c r="BA21" s="386">
        <v>69.0</v>
      </c>
      <c r="BB21" s="386">
        <v>124.0</v>
      </c>
      <c r="BC21" s="387">
        <f>IFERROR(__xludf.DUMMYFUNCTION("IMPORTRANGE(""https://docs.google.com/spreadsheets/d/11x9rug0jw9OQ--PARsiC-syyc-w1p08-Nt1KJofrAjY/edit?usp=sharing"",""Себестоимость (Алкиона)!J13"")"),2.6208599999999995)</f>
        <v>2.62086</v>
      </c>
      <c r="BD21" s="387">
        <f>IFERROR(__xludf.DUMMYFUNCTION("IMPORTRANGE(""https://docs.google.com/spreadsheets/d/11x9rug0jw9OQ--PARsiC-syyc-w1p08-Nt1KJofrAjY/edit?usp=sharing"",""Себестоимость (Алкиона)!J65"")"),0.813618)</f>
        <v>0.813618</v>
      </c>
      <c r="BE21" s="388">
        <f>IFERROR(__xludf.DUMMYFUNCTION("IMPORTRANGE(""https://docs.google.com/spreadsheets/d/1s3L4zx0lRdF0JYMrTaoYwrEnGJI9Se6ibkReFEtRbpU/edit?usp=sharing"",""Упаковка!B3"")"),25.0)</f>
        <v>25</v>
      </c>
      <c r="BF21" s="389">
        <v>10.0</v>
      </c>
      <c r="BG21" s="390">
        <f t="shared" si="4"/>
        <v>69.34478</v>
      </c>
      <c r="BH21" s="405">
        <f t="shared" si="18"/>
        <v>0.2</v>
      </c>
      <c r="BI21" s="392">
        <f t="shared" si="5"/>
        <v>55.2</v>
      </c>
      <c r="BJ21" s="393">
        <f t="shared" si="6"/>
        <v>82.45522</v>
      </c>
      <c r="BK21" s="393">
        <f t="shared" si="7"/>
        <v>27.45522</v>
      </c>
      <c r="BL21" s="394">
        <f t="shared" si="8"/>
        <v>0.2987507971</v>
      </c>
      <c r="BM21" s="394">
        <f t="shared" si="9"/>
        <v>0.09947543478</v>
      </c>
      <c r="BN21" s="55">
        <f t="shared" si="10"/>
        <v>0.11</v>
      </c>
      <c r="BO21" s="56">
        <f t="shared" si="11"/>
        <v>382</v>
      </c>
      <c r="BP21" s="57">
        <f t="shared" si="12"/>
        <v>0.3338618325</v>
      </c>
      <c r="BQ21" s="46">
        <f t="shared" si="13"/>
        <v>0.272</v>
      </c>
      <c r="BR21" s="46">
        <v>25.0</v>
      </c>
      <c r="BS21" s="46">
        <v>7.0</v>
      </c>
      <c r="BT21" s="47">
        <v>1.25</v>
      </c>
      <c r="BU21" s="46">
        <f t="shared" si="14"/>
        <v>31.25</v>
      </c>
      <c r="BV21" s="46">
        <f t="shared" si="15"/>
        <v>37.75</v>
      </c>
      <c r="BW21" s="378" t="s">
        <v>6062</v>
      </c>
      <c r="BX21" s="381" t="s">
        <v>6110</v>
      </c>
      <c r="BY21" s="395"/>
      <c r="BZ21" s="395"/>
      <c r="CA21" s="395"/>
      <c r="CB21" s="406"/>
      <c r="CC21" s="395"/>
      <c r="CD21" s="395"/>
      <c r="CE21" s="395"/>
      <c r="CF21" s="395"/>
      <c r="CG21" s="395"/>
      <c r="CH21" s="397"/>
      <c r="CI21" s="397"/>
      <c r="CJ21" s="397"/>
      <c r="CK21" s="397"/>
      <c r="CL21" s="398"/>
      <c r="CM21" s="398"/>
      <c r="CN21" s="399">
        <f t="shared" si="16"/>
        <v>0.001249202899</v>
      </c>
      <c r="CO21" s="399">
        <f t="shared" si="17"/>
        <v>0.3563918351</v>
      </c>
      <c r="CP21" s="398"/>
      <c r="CQ21" s="398"/>
      <c r="CR21" s="408">
        <v>229.0</v>
      </c>
      <c r="CS21" s="398"/>
      <c r="CT21" s="398"/>
      <c r="CU21" s="398"/>
      <c r="CV21" s="398"/>
      <c r="CW21" s="398"/>
      <c r="CX21" s="398"/>
      <c r="CY21" s="398"/>
      <c r="CZ21" s="398"/>
      <c r="DA21" s="398"/>
      <c r="DB21" s="398"/>
      <c r="DC21" s="398"/>
      <c r="DD21" s="398"/>
      <c r="DE21" s="398"/>
      <c r="DF21" s="398"/>
      <c r="DG21" s="398"/>
      <c r="DH21" s="398"/>
      <c r="DI21" s="398"/>
      <c r="DJ21" s="398"/>
      <c r="DK21" s="398"/>
      <c r="DL21" s="398"/>
      <c r="DM21" s="398"/>
      <c r="DN21" s="398"/>
      <c r="DO21" s="398"/>
      <c r="DP21" s="398"/>
      <c r="DQ21" s="398"/>
      <c r="DR21" s="398"/>
      <c r="DS21" s="398"/>
      <c r="DT21" s="398"/>
      <c r="DU21" s="398"/>
      <c r="DV21" s="398"/>
      <c r="DW21" s="398"/>
      <c r="DX21" s="398"/>
      <c r="DY21" s="398"/>
      <c r="DZ21" s="398"/>
      <c r="EA21" s="398"/>
      <c r="EB21" s="398"/>
      <c r="EC21" s="398"/>
      <c r="ED21" s="398"/>
      <c r="EE21" s="398"/>
      <c r="EF21" s="398"/>
      <c r="EG21" s="398"/>
      <c r="EH21" s="398"/>
      <c r="EI21" s="398"/>
      <c r="EJ21" s="398"/>
      <c r="EK21" s="398"/>
      <c r="EL21" s="398"/>
      <c r="EM21" s="398"/>
      <c r="EN21" s="398"/>
      <c r="EO21" s="398"/>
      <c r="EP21" s="398"/>
      <c r="EQ21" s="398"/>
      <c r="ER21" s="398"/>
      <c r="ES21" s="398"/>
      <c r="ET21" s="398"/>
      <c r="EU21" s="398"/>
      <c r="EV21" s="398"/>
      <c r="EW21" s="398"/>
      <c r="EX21" s="398"/>
      <c r="EY21" s="398"/>
      <c r="EZ21" s="398"/>
      <c r="FA21" s="398"/>
      <c r="FB21" s="398"/>
      <c r="FC21" s="398"/>
      <c r="FD21" s="398"/>
      <c r="FE21" s="398"/>
      <c r="FF21" s="398"/>
      <c r="FG21" s="398"/>
      <c r="FH21" s="398"/>
      <c r="FI21" s="398"/>
      <c r="FJ21" s="398"/>
      <c r="FK21" s="398"/>
      <c r="FL21" s="398"/>
      <c r="FM21" s="398"/>
      <c r="FN21" s="398"/>
      <c r="FO21" s="398"/>
      <c r="FP21" s="398"/>
      <c r="FQ21" s="398"/>
      <c r="FR21" s="398"/>
      <c r="FS21" s="398"/>
      <c r="FT21" s="398"/>
      <c r="FU21" s="398"/>
      <c r="FV21" s="398"/>
      <c r="FW21" s="398"/>
      <c r="FX21" s="398"/>
      <c r="FY21" s="398"/>
      <c r="FZ21" s="398"/>
      <c r="GA21" s="398"/>
      <c r="GB21" s="398"/>
      <c r="GC21" s="398"/>
      <c r="GD21" s="398"/>
      <c r="GE21" s="398"/>
      <c r="GF21" s="398"/>
      <c r="GG21" s="398"/>
      <c r="GH21" s="398"/>
      <c r="GI21" s="398"/>
      <c r="GJ21" s="398"/>
      <c r="GK21" s="398"/>
      <c r="GL21" s="398"/>
      <c r="GM21" s="398"/>
      <c r="GN21" s="398"/>
      <c r="GO21" s="398"/>
      <c r="GP21" s="398"/>
      <c r="GQ21" s="398"/>
      <c r="GR21" s="398"/>
      <c r="GS21" s="398"/>
      <c r="GT21" s="398"/>
      <c r="GU21" s="398"/>
      <c r="GV21" s="398"/>
      <c r="GW21" s="398"/>
      <c r="GX21" s="398"/>
      <c r="GY21" s="398"/>
      <c r="GZ21" s="398"/>
      <c r="HA21" s="398"/>
      <c r="HB21" s="398"/>
      <c r="HC21" s="398"/>
      <c r="HD21" s="398"/>
      <c r="HE21" s="398"/>
      <c r="HF21" s="398"/>
      <c r="HG21" s="398"/>
      <c r="HH21" s="398"/>
      <c r="HI21" s="398"/>
      <c r="HJ21" s="398"/>
      <c r="HK21" s="398"/>
      <c r="HL21" s="398"/>
      <c r="HM21" s="398"/>
      <c r="HN21" s="398"/>
      <c r="HO21" s="398"/>
      <c r="HP21" s="398"/>
      <c r="HQ21" s="398"/>
      <c r="HR21" s="398"/>
      <c r="HS21" s="398"/>
      <c r="HT21" s="398"/>
      <c r="HU21" s="398"/>
      <c r="HV21" s="398"/>
      <c r="HW21" s="398"/>
      <c r="HX21" s="398"/>
      <c r="HY21" s="398"/>
      <c r="HZ21" s="398"/>
      <c r="IA21" s="398"/>
      <c r="IB21" s="398"/>
      <c r="IC21" s="398"/>
    </row>
    <row r="22" ht="20.25" customHeight="1">
      <c r="A22" s="361" t="s">
        <v>6049</v>
      </c>
      <c r="B22" s="362" t="s">
        <v>6221</v>
      </c>
      <c r="C22" s="424" t="s">
        <v>6143</v>
      </c>
      <c r="D22" s="425">
        <v>0.0</v>
      </c>
      <c r="E22" s="401" t="s">
        <v>6222</v>
      </c>
      <c r="F22" s="366" t="s">
        <v>6223</v>
      </c>
      <c r="G22" s="367">
        <v>2.000524742941E12</v>
      </c>
      <c r="H22" s="368">
        <v>429.0</v>
      </c>
      <c r="I22" s="369">
        <v>0.3616072318795478</v>
      </c>
      <c r="J22" s="370">
        <f t="shared" si="1"/>
        <v>274</v>
      </c>
      <c r="K22" s="402" t="s">
        <v>6224</v>
      </c>
      <c r="L22" s="403" t="s">
        <v>6225</v>
      </c>
      <c r="M22" s="403" t="s">
        <v>6226</v>
      </c>
      <c r="N22" s="416"/>
      <c r="O22" s="374">
        <v>60.0</v>
      </c>
      <c r="P22" s="404">
        <v>80.0</v>
      </c>
      <c r="Q22" s="378">
        <v>20.0</v>
      </c>
      <c r="R22" s="378">
        <v>170.0</v>
      </c>
      <c r="S22" s="377"/>
      <c r="T22" s="377"/>
      <c r="U22" s="378" t="s">
        <v>6227</v>
      </c>
      <c r="V22" s="378" t="s">
        <v>298</v>
      </c>
      <c r="W22" s="378" t="s">
        <v>6057</v>
      </c>
      <c r="X22" s="377"/>
      <c r="Y22" s="377"/>
      <c r="Z22" s="377"/>
      <c r="AA22" s="377"/>
      <c r="AB22" s="379"/>
      <c r="AC22" s="380" t="s">
        <v>6170</v>
      </c>
      <c r="AD22" s="416"/>
      <c r="AE22" s="416"/>
      <c r="AF22" s="416"/>
      <c r="AG22" s="416"/>
      <c r="AH22" s="381" t="s">
        <v>6059</v>
      </c>
      <c r="AI22" s="379" t="s">
        <v>6060</v>
      </c>
      <c r="AJ22" s="416"/>
      <c r="AK22" s="416"/>
      <c r="AL22" s="416"/>
      <c r="AM22" s="416"/>
      <c r="AN22" s="416">
        <v>10.0</v>
      </c>
      <c r="AO22" s="416"/>
      <c r="AP22" s="416"/>
      <c r="AQ22" s="46">
        <f t="shared" si="2"/>
        <v>378</v>
      </c>
      <c r="AR22" s="382">
        <f t="shared" si="3"/>
        <v>0.12</v>
      </c>
      <c r="AS22" s="416"/>
      <c r="AT22" s="416"/>
      <c r="AU22" s="416"/>
      <c r="AV22" s="416"/>
      <c r="AW22" s="416"/>
      <c r="AX22" s="383" t="s">
        <v>6177</v>
      </c>
      <c r="AY22" s="384" t="s">
        <v>6178</v>
      </c>
      <c r="AZ22" s="385">
        <v>20.0</v>
      </c>
      <c r="BA22" s="386">
        <v>68.0</v>
      </c>
      <c r="BB22" s="386">
        <v>123.0</v>
      </c>
      <c r="BC22" s="387">
        <f>IFERROR(__xludf.DUMMYFUNCTION("IMPORTRANGE(""https://docs.google.com/spreadsheets/d/11x9rug0jw9OQ--PARsiC-syyc-w1p08-Nt1KJofrAjY/edit?usp=sharing"",""Себестоимость (Алкиона)!J13"")"),2.6208599999999995)</f>
        <v>2.62086</v>
      </c>
      <c r="BD22" s="387">
        <f>IFERROR(__xludf.DUMMYFUNCTION("IMPORTRANGE(""https://docs.google.com/spreadsheets/d/11x9rug0jw9OQ--PARsiC-syyc-w1p08-Nt1KJofrAjY/edit?usp=sharing"",""Себестоимость (Алкиона)!J65"")"),0.813618)</f>
        <v>0.813618</v>
      </c>
      <c r="BE22" s="388">
        <f>IFERROR(__xludf.DUMMYFUNCTION("IMPORTRANGE(""https://docs.google.com/spreadsheets/d/1s3L4zx0lRdF0JYMrTaoYwrEnGJI9Se6ibkReFEtRbpU/edit?usp=sharing"",""Упаковка!B3"")"),25.0)</f>
        <v>25</v>
      </c>
      <c r="BF22" s="389">
        <v>10.0</v>
      </c>
      <c r="BG22" s="390">
        <f t="shared" si="4"/>
        <v>69.34478</v>
      </c>
      <c r="BH22" s="405">
        <f t="shared" si="18"/>
        <v>0.2</v>
      </c>
      <c r="BI22" s="392">
        <f t="shared" si="5"/>
        <v>54.8</v>
      </c>
      <c r="BJ22" s="393">
        <f t="shared" si="6"/>
        <v>81.85522</v>
      </c>
      <c r="BK22" s="393">
        <f t="shared" si="7"/>
        <v>26.85522</v>
      </c>
      <c r="BL22" s="394">
        <f t="shared" si="8"/>
        <v>0.2987416788</v>
      </c>
      <c r="BM22" s="394">
        <f t="shared" si="9"/>
        <v>0.09801175182</v>
      </c>
      <c r="BN22" s="55">
        <f t="shared" si="10"/>
        <v>0.12</v>
      </c>
      <c r="BO22" s="56">
        <f t="shared" si="11"/>
        <v>380</v>
      </c>
      <c r="BP22" s="57">
        <f t="shared" si="12"/>
        <v>0.3338295263</v>
      </c>
      <c r="BQ22" s="46">
        <f t="shared" si="13"/>
        <v>0.272</v>
      </c>
      <c r="BR22" s="46">
        <v>25.0</v>
      </c>
      <c r="BS22" s="46">
        <v>7.0</v>
      </c>
      <c r="BT22" s="47">
        <v>1.25</v>
      </c>
      <c r="BU22" s="46">
        <f t="shared" si="14"/>
        <v>31.25</v>
      </c>
      <c r="BV22" s="46">
        <f t="shared" si="15"/>
        <v>36.75</v>
      </c>
      <c r="BW22" s="378" t="s">
        <v>6062</v>
      </c>
      <c r="BX22" s="381" t="s">
        <v>6063</v>
      </c>
      <c r="BY22" s="395"/>
      <c r="BZ22" s="395"/>
      <c r="CA22" s="395"/>
      <c r="CB22" s="406"/>
      <c r="CC22" s="395"/>
      <c r="CD22" s="395"/>
      <c r="CE22" s="395"/>
      <c r="CF22" s="395"/>
      <c r="CG22" s="395"/>
      <c r="CH22" s="397"/>
      <c r="CI22" s="397"/>
      <c r="CJ22" s="397"/>
      <c r="CK22" s="397"/>
      <c r="CL22" s="398"/>
      <c r="CM22" s="398"/>
      <c r="CN22" s="399">
        <f t="shared" si="16"/>
        <v>0.001258321168</v>
      </c>
      <c r="CO22" s="399">
        <f t="shared" si="17"/>
        <v>0.3603489107</v>
      </c>
      <c r="CP22" s="398"/>
      <c r="CQ22" s="398"/>
      <c r="CR22" s="408">
        <v>220.0</v>
      </c>
      <c r="CS22" s="398"/>
      <c r="CT22" s="398"/>
      <c r="CU22" s="398"/>
      <c r="CV22" s="398"/>
      <c r="CW22" s="398"/>
      <c r="CX22" s="398"/>
      <c r="CY22" s="398"/>
      <c r="CZ22" s="398"/>
      <c r="DA22" s="398"/>
      <c r="DB22" s="398"/>
      <c r="DC22" s="398"/>
      <c r="DD22" s="398"/>
      <c r="DE22" s="398"/>
      <c r="DF22" s="398"/>
      <c r="DG22" s="398"/>
      <c r="DH22" s="398"/>
      <c r="DI22" s="398"/>
      <c r="DJ22" s="398"/>
      <c r="DK22" s="398"/>
      <c r="DL22" s="398"/>
      <c r="DM22" s="398"/>
      <c r="DN22" s="398"/>
      <c r="DO22" s="398"/>
      <c r="DP22" s="398"/>
      <c r="DQ22" s="398"/>
      <c r="DR22" s="398"/>
      <c r="DS22" s="398"/>
      <c r="DT22" s="398"/>
      <c r="DU22" s="398"/>
      <c r="DV22" s="398"/>
      <c r="DW22" s="398"/>
      <c r="DX22" s="398"/>
      <c r="DY22" s="398"/>
      <c r="DZ22" s="398"/>
      <c r="EA22" s="398"/>
      <c r="EB22" s="398"/>
      <c r="EC22" s="398"/>
      <c r="ED22" s="398"/>
      <c r="EE22" s="398"/>
      <c r="EF22" s="398"/>
      <c r="EG22" s="398"/>
      <c r="EH22" s="398"/>
      <c r="EI22" s="398"/>
      <c r="EJ22" s="398"/>
      <c r="EK22" s="398"/>
      <c r="EL22" s="398"/>
      <c r="EM22" s="398"/>
      <c r="EN22" s="398"/>
      <c r="EO22" s="398"/>
      <c r="EP22" s="398"/>
      <c r="EQ22" s="398"/>
      <c r="ER22" s="398"/>
      <c r="ES22" s="398"/>
      <c r="ET22" s="398"/>
      <c r="EU22" s="398"/>
      <c r="EV22" s="398"/>
      <c r="EW22" s="398"/>
      <c r="EX22" s="398"/>
      <c r="EY22" s="398"/>
      <c r="EZ22" s="398"/>
      <c r="FA22" s="398"/>
      <c r="FB22" s="398"/>
      <c r="FC22" s="398"/>
      <c r="FD22" s="398"/>
      <c r="FE22" s="398"/>
      <c r="FF22" s="398"/>
      <c r="FG22" s="398"/>
      <c r="FH22" s="398"/>
      <c r="FI22" s="398"/>
      <c r="FJ22" s="398"/>
      <c r="FK22" s="398"/>
      <c r="FL22" s="398"/>
      <c r="FM22" s="398"/>
      <c r="FN22" s="398"/>
      <c r="FO22" s="398"/>
      <c r="FP22" s="398"/>
      <c r="FQ22" s="398"/>
      <c r="FR22" s="398"/>
      <c r="FS22" s="398"/>
      <c r="FT22" s="398"/>
      <c r="FU22" s="398"/>
      <c r="FV22" s="398"/>
      <c r="FW22" s="398"/>
      <c r="FX22" s="398"/>
      <c r="FY22" s="398"/>
      <c r="FZ22" s="398"/>
      <c r="GA22" s="398"/>
      <c r="GB22" s="398"/>
      <c r="GC22" s="398"/>
      <c r="GD22" s="398"/>
      <c r="GE22" s="398"/>
      <c r="GF22" s="398"/>
      <c r="GG22" s="398"/>
      <c r="GH22" s="398"/>
      <c r="GI22" s="398"/>
      <c r="GJ22" s="398"/>
      <c r="GK22" s="398"/>
      <c r="GL22" s="398"/>
      <c r="GM22" s="398"/>
      <c r="GN22" s="398"/>
      <c r="GO22" s="398"/>
      <c r="GP22" s="398"/>
      <c r="GQ22" s="398"/>
      <c r="GR22" s="398"/>
      <c r="GS22" s="398"/>
      <c r="GT22" s="398"/>
      <c r="GU22" s="398"/>
      <c r="GV22" s="398"/>
      <c r="GW22" s="398"/>
      <c r="GX22" s="398"/>
      <c r="GY22" s="398"/>
      <c r="GZ22" s="398"/>
      <c r="HA22" s="398"/>
      <c r="HB22" s="398"/>
      <c r="HC22" s="398"/>
      <c r="HD22" s="398"/>
      <c r="HE22" s="398"/>
      <c r="HF22" s="398"/>
      <c r="HG22" s="398"/>
      <c r="HH22" s="398"/>
      <c r="HI22" s="398"/>
      <c r="HJ22" s="398"/>
      <c r="HK22" s="398"/>
      <c r="HL22" s="398"/>
      <c r="HM22" s="398"/>
      <c r="HN22" s="398"/>
      <c r="HO22" s="398"/>
      <c r="HP22" s="398"/>
      <c r="HQ22" s="398"/>
      <c r="HR22" s="398"/>
      <c r="HS22" s="398"/>
      <c r="HT22" s="398"/>
      <c r="HU22" s="398"/>
      <c r="HV22" s="398"/>
      <c r="HW22" s="398"/>
      <c r="HX22" s="398"/>
      <c r="HY22" s="398"/>
      <c r="HZ22" s="398"/>
      <c r="IA22" s="398"/>
      <c r="IB22" s="398"/>
      <c r="IC22" s="398"/>
    </row>
    <row r="23" ht="20.25" customHeight="1">
      <c r="A23" s="361" t="s">
        <v>6049</v>
      </c>
      <c r="B23" s="362" t="s">
        <v>6228</v>
      </c>
      <c r="C23" s="363"/>
      <c r="D23" s="364">
        <v>50.0</v>
      </c>
      <c r="E23" s="401" t="s">
        <v>6229</v>
      </c>
      <c r="F23" s="366" t="s">
        <v>6230</v>
      </c>
      <c r="G23" s="367">
        <v>2.000524742958E12</v>
      </c>
      <c r="H23" s="368">
        <v>429.0</v>
      </c>
      <c r="I23" s="369">
        <v>0.33832509869138505</v>
      </c>
      <c r="J23" s="370">
        <f t="shared" si="1"/>
        <v>284</v>
      </c>
      <c r="K23" s="402" t="s">
        <v>6231</v>
      </c>
      <c r="L23" s="403" t="s">
        <v>6232</v>
      </c>
      <c r="M23" s="403" t="s">
        <v>6118</v>
      </c>
      <c r="N23" s="423"/>
      <c r="O23" s="374">
        <v>60.0</v>
      </c>
      <c r="P23" s="404">
        <v>80.0</v>
      </c>
      <c r="Q23" s="378">
        <v>20.0</v>
      </c>
      <c r="R23" s="378">
        <v>170.0</v>
      </c>
      <c r="S23" s="377"/>
      <c r="T23" s="377"/>
      <c r="U23" s="378" t="s">
        <v>6233</v>
      </c>
      <c r="V23" s="378" t="s">
        <v>2267</v>
      </c>
      <c r="W23" s="378" t="s">
        <v>6057</v>
      </c>
      <c r="X23" s="377"/>
      <c r="Y23" s="377"/>
      <c r="Z23" s="377"/>
      <c r="AA23" s="377"/>
      <c r="AB23" s="379"/>
      <c r="AC23" s="380" t="s">
        <v>6234</v>
      </c>
      <c r="AD23" s="423"/>
      <c r="AE23" s="423"/>
      <c r="AF23" s="423"/>
      <c r="AG23" s="423"/>
      <c r="AH23" s="381" t="s">
        <v>6059</v>
      </c>
      <c r="AI23" s="379" t="s">
        <v>6060</v>
      </c>
      <c r="AJ23" s="423"/>
      <c r="AK23" s="423"/>
      <c r="AL23" s="423"/>
      <c r="AM23" s="423"/>
      <c r="AN23" s="423">
        <v>10.0</v>
      </c>
      <c r="AO23" s="423"/>
      <c r="AP23" s="423"/>
      <c r="AQ23" s="46">
        <f t="shared" si="2"/>
        <v>387</v>
      </c>
      <c r="AR23" s="382">
        <f t="shared" si="3"/>
        <v>0.1</v>
      </c>
      <c r="AS23" s="423"/>
      <c r="AT23" s="423"/>
      <c r="AU23" s="423"/>
      <c r="AV23" s="423"/>
      <c r="AW23" s="423"/>
      <c r="AX23" s="383" t="s">
        <v>6177</v>
      </c>
      <c r="AY23" s="384" t="s">
        <v>6178</v>
      </c>
      <c r="AZ23" s="385">
        <v>20.0</v>
      </c>
      <c r="BA23" s="386">
        <v>73.0</v>
      </c>
      <c r="BB23" s="386">
        <v>128.0</v>
      </c>
      <c r="BC23" s="387">
        <f>IFERROR(__xludf.DUMMYFUNCTION("IMPORTRANGE(""https://docs.google.com/spreadsheets/d/11x9rug0jw9OQ--PARsiC-syyc-w1p08-Nt1KJofrAjY/edit?usp=sharing"",""Себестоимость (Алкиона)!J13"")"),2.6208599999999995)</f>
        <v>2.62086</v>
      </c>
      <c r="BD23" s="387">
        <f>IFERROR(__xludf.DUMMYFUNCTION("IMPORTRANGE(""https://docs.google.com/spreadsheets/d/11x9rug0jw9OQ--PARsiC-syyc-w1p08-Nt1KJofrAjY/edit?usp=sharing"",""Себестоимость (Алкиона)!J65"")"),0.813618)</f>
        <v>0.813618</v>
      </c>
      <c r="BE23" s="388">
        <f>IFERROR(__xludf.DUMMYFUNCTION("IMPORTRANGE(""https://docs.google.com/spreadsheets/d/1s3L4zx0lRdF0JYMrTaoYwrEnGJI9Se6ibkReFEtRbpU/edit?usp=sharing"",""Упаковка!B3"")"),25.0)</f>
        <v>25</v>
      </c>
      <c r="BF23" s="389">
        <v>10.0</v>
      </c>
      <c r="BG23" s="390">
        <f t="shared" si="4"/>
        <v>69.34478</v>
      </c>
      <c r="BH23" s="405">
        <f t="shared" si="18"/>
        <v>0.2</v>
      </c>
      <c r="BI23" s="392">
        <f t="shared" si="5"/>
        <v>56.8</v>
      </c>
      <c r="BJ23" s="393">
        <f t="shared" si="6"/>
        <v>84.85522</v>
      </c>
      <c r="BK23" s="393">
        <f t="shared" si="7"/>
        <v>29.85522</v>
      </c>
      <c r="BL23" s="394">
        <f t="shared" si="8"/>
        <v>0.2987859859</v>
      </c>
      <c r="BM23" s="394">
        <f t="shared" si="9"/>
        <v>0.1051240141</v>
      </c>
      <c r="BN23" s="55">
        <f t="shared" si="10"/>
        <v>0.1</v>
      </c>
      <c r="BO23" s="56">
        <f t="shared" si="11"/>
        <v>390</v>
      </c>
      <c r="BP23" s="57">
        <f t="shared" si="12"/>
        <v>0.3339877436</v>
      </c>
      <c r="BQ23" s="46">
        <f t="shared" si="13"/>
        <v>0.272</v>
      </c>
      <c r="BR23" s="46">
        <v>25.0</v>
      </c>
      <c r="BS23" s="46">
        <v>7.0</v>
      </c>
      <c r="BT23" s="47">
        <v>1.25</v>
      </c>
      <c r="BU23" s="46">
        <f t="shared" si="14"/>
        <v>31.25</v>
      </c>
      <c r="BV23" s="46">
        <f t="shared" si="15"/>
        <v>41.75</v>
      </c>
      <c r="BW23" s="378" t="s">
        <v>6062</v>
      </c>
      <c r="BX23" s="381" t="s">
        <v>6063</v>
      </c>
      <c r="BY23" s="381" t="s">
        <v>6073</v>
      </c>
      <c r="BZ23" s="395"/>
      <c r="CA23" s="395"/>
      <c r="CB23" s="406"/>
      <c r="CC23" s="395"/>
      <c r="CD23" s="395"/>
      <c r="CE23" s="395"/>
      <c r="CF23" s="395"/>
      <c r="CG23" s="395"/>
      <c r="CH23" s="397"/>
      <c r="CI23" s="397"/>
      <c r="CJ23" s="397"/>
      <c r="CK23" s="397"/>
      <c r="CL23" s="398"/>
      <c r="CM23" s="398"/>
      <c r="CN23" s="399">
        <f t="shared" si="16"/>
        <v>0.001214014085</v>
      </c>
      <c r="CO23" s="399">
        <f t="shared" si="17"/>
        <v>0.3371110846</v>
      </c>
      <c r="CP23" s="398"/>
      <c r="CQ23" s="398"/>
      <c r="CR23" s="408">
        <v>220.0</v>
      </c>
      <c r="CS23" s="398"/>
      <c r="CT23" s="398"/>
      <c r="CU23" s="398"/>
      <c r="CV23" s="398"/>
      <c r="CW23" s="398"/>
      <c r="CX23" s="398"/>
      <c r="CY23" s="398"/>
      <c r="CZ23" s="398"/>
      <c r="DA23" s="398"/>
      <c r="DB23" s="398"/>
      <c r="DC23" s="398"/>
      <c r="DD23" s="398"/>
      <c r="DE23" s="398"/>
      <c r="DF23" s="398"/>
      <c r="DG23" s="398"/>
      <c r="DH23" s="398"/>
      <c r="DI23" s="398"/>
      <c r="DJ23" s="398"/>
      <c r="DK23" s="398"/>
      <c r="DL23" s="398"/>
      <c r="DM23" s="398"/>
      <c r="DN23" s="398"/>
      <c r="DO23" s="398"/>
      <c r="DP23" s="398"/>
      <c r="DQ23" s="398"/>
      <c r="DR23" s="398"/>
      <c r="DS23" s="398"/>
      <c r="DT23" s="398"/>
      <c r="DU23" s="398"/>
      <c r="DV23" s="398"/>
      <c r="DW23" s="398"/>
      <c r="DX23" s="398"/>
      <c r="DY23" s="398"/>
      <c r="DZ23" s="398"/>
      <c r="EA23" s="398"/>
      <c r="EB23" s="398"/>
      <c r="EC23" s="398"/>
      <c r="ED23" s="398"/>
      <c r="EE23" s="398"/>
      <c r="EF23" s="398"/>
      <c r="EG23" s="398"/>
      <c r="EH23" s="398"/>
      <c r="EI23" s="398"/>
      <c r="EJ23" s="398"/>
      <c r="EK23" s="398"/>
      <c r="EL23" s="398"/>
      <c r="EM23" s="398"/>
      <c r="EN23" s="398"/>
      <c r="EO23" s="398"/>
      <c r="EP23" s="398"/>
      <c r="EQ23" s="398"/>
      <c r="ER23" s="398"/>
      <c r="ES23" s="398"/>
      <c r="ET23" s="398"/>
      <c r="EU23" s="398"/>
      <c r="EV23" s="398"/>
      <c r="EW23" s="398"/>
      <c r="EX23" s="398"/>
      <c r="EY23" s="398"/>
      <c r="EZ23" s="398"/>
      <c r="FA23" s="398"/>
      <c r="FB23" s="398"/>
      <c r="FC23" s="398"/>
      <c r="FD23" s="398"/>
      <c r="FE23" s="398"/>
      <c r="FF23" s="398"/>
      <c r="FG23" s="398"/>
      <c r="FH23" s="398"/>
      <c r="FI23" s="398"/>
      <c r="FJ23" s="398"/>
      <c r="FK23" s="398"/>
      <c r="FL23" s="398"/>
      <c r="FM23" s="398"/>
      <c r="FN23" s="398"/>
      <c r="FO23" s="398"/>
      <c r="FP23" s="398"/>
      <c r="FQ23" s="398"/>
      <c r="FR23" s="398"/>
      <c r="FS23" s="398"/>
      <c r="FT23" s="398"/>
      <c r="FU23" s="398"/>
      <c r="FV23" s="398"/>
      <c r="FW23" s="398"/>
      <c r="FX23" s="398"/>
      <c r="FY23" s="398"/>
      <c r="FZ23" s="398"/>
      <c r="GA23" s="398"/>
      <c r="GB23" s="398"/>
      <c r="GC23" s="398"/>
      <c r="GD23" s="398"/>
      <c r="GE23" s="398"/>
      <c r="GF23" s="398"/>
      <c r="GG23" s="398"/>
      <c r="GH23" s="398"/>
      <c r="GI23" s="398"/>
      <c r="GJ23" s="398"/>
      <c r="GK23" s="398"/>
      <c r="GL23" s="398"/>
      <c r="GM23" s="398"/>
      <c r="GN23" s="398"/>
      <c r="GO23" s="398"/>
      <c r="GP23" s="398"/>
      <c r="GQ23" s="398"/>
      <c r="GR23" s="398"/>
      <c r="GS23" s="398"/>
      <c r="GT23" s="398"/>
      <c r="GU23" s="398"/>
      <c r="GV23" s="398"/>
      <c r="GW23" s="398"/>
      <c r="GX23" s="398"/>
      <c r="GY23" s="398"/>
      <c r="GZ23" s="398"/>
      <c r="HA23" s="398"/>
      <c r="HB23" s="398"/>
      <c r="HC23" s="398"/>
      <c r="HD23" s="398"/>
      <c r="HE23" s="398"/>
      <c r="HF23" s="398"/>
      <c r="HG23" s="398"/>
      <c r="HH23" s="398"/>
      <c r="HI23" s="398"/>
      <c r="HJ23" s="398"/>
      <c r="HK23" s="398"/>
      <c r="HL23" s="398"/>
      <c r="HM23" s="398"/>
      <c r="HN23" s="398"/>
      <c r="HO23" s="398"/>
      <c r="HP23" s="398"/>
      <c r="HQ23" s="398"/>
      <c r="HR23" s="398"/>
      <c r="HS23" s="398"/>
      <c r="HT23" s="398"/>
      <c r="HU23" s="398"/>
      <c r="HV23" s="398"/>
      <c r="HW23" s="398"/>
      <c r="HX23" s="398"/>
      <c r="HY23" s="398"/>
      <c r="HZ23" s="398"/>
      <c r="IA23" s="398"/>
      <c r="IB23" s="398"/>
      <c r="IC23" s="398"/>
    </row>
    <row r="24" ht="20.25" customHeight="1">
      <c r="A24" s="432" t="s">
        <v>6049</v>
      </c>
      <c r="B24" s="362" t="s">
        <v>6235</v>
      </c>
      <c r="C24" s="363"/>
      <c r="D24" s="364">
        <v>50.0</v>
      </c>
      <c r="E24" s="401" t="s">
        <v>6236</v>
      </c>
      <c r="F24" s="366" t="s">
        <v>6237</v>
      </c>
      <c r="G24" s="367">
        <v>2.000524742965E12</v>
      </c>
      <c r="H24" s="368">
        <v>429.0</v>
      </c>
      <c r="I24" s="369">
        <v>0.33832509869138505</v>
      </c>
      <c r="J24" s="370">
        <f t="shared" si="1"/>
        <v>284</v>
      </c>
      <c r="K24" s="402" t="s">
        <v>6238</v>
      </c>
      <c r="L24" s="403" t="s">
        <v>6239</v>
      </c>
      <c r="M24" s="403" t="s">
        <v>6240</v>
      </c>
      <c r="N24" s="429"/>
      <c r="O24" s="374">
        <v>60.0</v>
      </c>
      <c r="P24" s="404">
        <v>80.0</v>
      </c>
      <c r="Q24" s="378">
        <v>20.0</v>
      </c>
      <c r="R24" s="378">
        <v>170.0</v>
      </c>
      <c r="S24" s="430"/>
      <c r="T24" s="430"/>
      <c r="U24" s="378" t="s">
        <v>6241</v>
      </c>
      <c r="V24" s="378" t="s">
        <v>2267</v>
      </c>
      <c r="W24" s="378" t="s">
        <v>6057</v>
      </c>
      <c r="X24" s="430"/>
      <c r="Y24" s="430"/>
      <c r="Z24" s="430"/>
      <c r="AA24" s="430"/>
      <c r="AB24" s="379"/>
      <c r="AC24" s="380" t="s">
        <v>6242</v>
      </c>
      <c r="AD24" s="429"/>
      <c r="AE24" s="429"/>
      <c r="AF24" s="429"/>
      <c r="AG24" s="429"/>
      <c r="AH24" s="381" t="s">
        <v>6059</v>
      </c>
      <c r="AI24" s="379" t="s">
        <v>6060</v>
      </c>
      <c r="AJ24" s="429"/>
      <c r="AK24" s="429"/>
      <c r="AL24" s="429"/>
      <c r="AM24" s="429"/>
      <c r="AN24" s="429">
        <v>10.0</v>
      </c>
      <c r="AO24" s="429"/>
      <c r="AP24" s="429"/>
      <c r="AQ24" s="46">
        <f t="shared" si="2"/>
        <v>391</v>
      </c>
      <c r="AR24" s="382">
        <f t="shared" si="3"/>
        <v>0.09</v>
      </c>
      <c r="AS24" s="429"/>
      <c r="AT24" s="429"/>
      <c r="AU24" s="429"/>
      <c r="AV24" s="429"/>
      <c r="AW24" s="429"/>
      <c r="AX24" s="383" t="s">
        <v>6177</v>
      </c>
      <c r="AY24" s="384" t="s">
        <v>6178</v>
      </c>
      <c r="AZ24" s="385">
        <v>20.0</v>
      </c>
      <c r="BA24" s="386">
        <v>73.0</v>
      </c>
      <c r="BB24" s="386">
        <v>129.0</v>
      </c>
      <c r="BC24" s="387">
        <f>IFERROR(__xludf.DUMMYFUNCTION("IMPORTRANGE(""https://docs.google.com/spreadsheets/d/11x9rug0jw9OQ--PARsiC-syyc-w1p08-Nt1KJofrAjY/edit?usp=sharing"",""Себестоимость (Алкиона)!J13"")"),2.6208599999999995)</f>
        <v>2.62086</v>
      </c>
      <c r="BD24" s="387">
        <f>IFERROR(__xludf.DUMMYFUNCTION("IMPORTRANGE(""https://docs.google.com/spreadsheets/d/11x9rug0jw9OQ--PARsiC-syyc-w1p08-Nt1KJofrAjY/edit?usp=sharing"",""Себестоимость (Алкиона)!J65"")"),0.813618)</f>
        <v>0.813618</v>
      </c>
      <c r="BE24" s="388">
        <f>IFERROR(__xludf.DUMMYFUNCTION("IMPORTRANGE(""https://docs.google.com/spreadsheets/d/1s3L4zx0lRdF0JYMrTaoYwrEnGJI9Se6ibkReFEtRbpU/edit?usp=sharing"",""Упаковка!B3"")"),25.0)</f>
        <v>25</v>
      </c>
      <c r="BF24" s="389">
        <v>10.0</v>
      </c>
      <c r="BG24" s="390">
        <f t="shared" si="4"/>
        <v>69.34478</v>
      </c>
      <c r="BH24" s="405">
        <f t="shared" si="18"/>
        <v>0.2</v>
      </c>
      <c r="BI24" s="392">
        <f t="shared" si="5"/>
        <v>56.8</v>
      </c>
      <c r="BJ24" s="393">
        <f t="shared" si="6"/>
        <v>84.85522</v>
      </c>
      <c r="BK24" s="393">
        <f t="shared" si="7"/>
        <v>28.85522</v>
      </c>
      <c r="BL24" s="394">
        <f t="shared" si="8"/>
        <v>0.2987859859</v>
      </c>
      <c r="BM24" s="394">
        <f t="shared" si="9"/>
        <v>0.1016028873</v>
      </c>
      <c r="BN24" s="55">
        <f t="shared" si="10"/>
        <v>0.09</v>
      </c>
      <c r="BO24" s="56">
        <f t="shared" si="11"/>
        <v>392</v>
      </c>
      <c r="BP24" s="57">
        <f t="shared" si="12"/>
        <v>0.3340184184</v>
      </c>
      <c r="BQ24" s="46">
        <f t="shared" si="13"/>
        <v>0.272</v>
      </c>
      <c r="BR24" s="46">
        <v>25.0</v>
      </c>
      <c r="BS24" s="46">
        <v>7.0</v>
      </c>
      <c r="BT24" s="47">
        <v>1.25</v>
      </c>
      <c r="BU24" s="46">
        <f t="shared" si="14"/>
        <v>31.25</v>
      </c>
      <c r="BV24" s="46">
        <f t="shared" si="15"/>
        <v>41.75</v>
      </c>
      <c r="BW24" s="378" t="s">
        <v>6062</v>
      </c>
      <c r="BX24" s="381" t="s">
        <v>6063</v>
      </c>
      <c r="BY24" s="381" t="s">
        <v>6063</v>
      </c>
      <c r="BZ24" s="395"/>
      <c r="CA24" s="395"/>
      <c r="CB24" s="406"/>
      <c r="CC24" s="395"/>
      <c r="CD24" s="395"/>
      <c r="CE24" s="395"/>
      <c r="CF24" s="395"/>
      <c r="CG24" s="395"/>
      <c r="CH24" s="397"/>
      <c r="CI24" s="397"/>
      <c r="CJ24" s="397"/>
      <c r="CK24" s="397"/>
      <c r="CL24" s="398"/>
      <c r="CM24" s="398"/>
      <c r="CN24" s="399">
        <f t="shared" si="16"/>
        <v>0.001214014085</v>
      </c>
      <c r="CO24" s="399">
        <f t="shared" si="17"/>
        <v>0.3371110846</v>
      </c>
      <c r="CP24" s="398"/>
      <c r="CQ24" s="398"/>
      <c r="CR24" s="408" t="s">
        <v>4478</v>
      </c>
      <c r="CS24" s="398"/>
      <c r="CT24" s="398"/>
      <c r="CU24" s="398"/>
      <c r="CV24" s="398"/>
      <c r="CW24" s="398"/>
      <c r="CX24" s="398"/>
      <c r="CY24" s="398"/>
      <c r="CZ24" s="398"/>
      <c r="DA24" s="398"/>
      <c r="DB24" s="398"/>
      <c r="DC24" s="398"/>
      <c r="DD24" s="398"/>
      <c r="DE24" s="398"/>
      <c r="DF24" s="398"/>
      <c r="DG24" s="398"/>
      <c r="DH24" s="398"/>
      <c r="DI24" s="398"/>
      <c r="DJ24" s="398"/>
      <c r="DK24" s="398"/>
      <c r="DL24" s="398"/>
      <c r="DM24" s="398"/>
      <c r="DN24" s="398"/>
      <c r="DO24" s="398"/>
      <c r="DP24" s="398"/>
      <c r="DQ24" s="398"/>
      <c r="DR24" s="398"/>
      <c r="DS24" s="398"/>
      <c r="DT24" s="398"/>
      <c r="DU24" s="398"/>
      <c r="DV24" s="398"/>
      <c r="DW24" s="398"/>
      <c r="DX24" s="398"/>
      <c r="DY24" s="398"/>
      <c r="DZ24" s="398"/>
      <c r="EA24" s="398"/>
      <c r="EB24" s="398"/>
      <c r="EC24" s="398"/>
      <c r="ED24" s="398"/>
      <c r="EE24" s="398"/>
      <c r="EF24" s="398"/>
      <c r="EG24" s="398"/>
      <c r="EH24" s="398"/>
      <c r="EI24" s="398"/>
      <c r="EJ24" s="398"/>
      <c r="EK24" s="398"/>
      <c r="EL24" s="398"/>
      <c r="EM24" s="398"/>
      <c r="EN24" s="398"/>
      <c r="EO24" s="398"/>
      <c r="EP24" s="398"/>
      <c r="EQ24" s="398"/>
      <c r="ER24" s="398"/>
      <c r="ES24" s="398"/>
      <c r="ET24" s="398"/>
      <c r="EU24" s="398"/>
      <c r="EV24" s="398"/>
      <c r="EW24" s="398"/>
      <c r="EX24" s="398"/>
      <c r="EY24" s="398"/>
      <c r="EZ24" s="398"/>
      <c r="FA24" s="398"/>
      <c r="FB24" s="398"/>
      <c r="FC24" s="398"/>
      <c r="FD24" s="398"/>
      <c r="FE24" s="398"/>
      <c r="FF24" s="398"/>
      <c r="FG24" s="398"/>
      <c r="FH24" s="398"/>
      <c r="FI24" s="398"/>
      <c r="FJ24" s="398"/>
      <c r="FK24" s="398"/>
      <c r="FL24" s="398"/>
      <c r="FM24" s="398"/>
      <c r="FN24" s="398"/>
      <c r="FO24" s="398"/>
      <c r="FP24" s="398"/>
      <c r="FQ24" s="398"/>
      <c r="FR24" s="398"/>
      <c r="FS24" s="398"/>
      <c r="FT24" s="398"/>
      <c r="FU24" s="398"/>
      <c r="FV24" s="398"/>
      <c r="FW24" s="398"/>
      <c r="FX24" s="398"/>
      <c r="FY24" s="398"/>
      <c r="FZ24" s="398"/>
      <c r="GA24" s="398"/>
      <c r="GB24" s="398"/>
      <c r="GC24" s="398"/>
      <c r="GD24" s="398"/>
      <c r="GE24" s="398"/>
      <c r="GF24" s="398"/>
      <c r="GG24" s="398"/>
      <c r="GH24" s="398"/>
      <c r="GI24" s="398"/>
      <c r="GJ24" s="398"/>
      <c r="GK24" s="398"/>
      <c r="GL24" s="398"/>
      <c r="GM24" s="398"/>
      <c r="GN24" s="398"/>
      <c r="GO24" s="398"/>
      <c r="GP24" s="398"/>
      <c r="GQ24" s="398"/>
      <c r="GR24" s="398"/>
      <c r="GS24" s="398"/>
      <c r="GT24" s="398"/>
      <c r="GU24" s="398"/>
      <c r="GV24" s="398"/>
      <c r="GW24" s="398"/>
      <c r="GX24" s="398"/>
      <c r="GY24" s="398"/>
      <c r="GZ24" s="398"/>
      <c r="HA24" s="398"/>
      <c r="HB24" s="398"/>
      <c r="HC24" s="398"/>
      <c r="HD24" s="398"/>
      <c r="HE24" s="398"/>
      <c r="HF24" s="398"/>
      <c r="HG24" s="398"/>
      <c r="HH24" s="398"/>
      <c r="HI24" s="398"/>
      <c r="HJ24" s="398"/>
      <c r="HK24" s="398"/>
      <c r="HL24" s="398"/>
      <c r="HM24" s="398"/>
      <c r="HN24" s="398"/>
      <c r="HO24" s="398"/>
      <c r="HP24" s="398"/>
      <c r="HQ24" s="398"/>
      <c r="HR24" s="398"/>
      <c r="HS24" s="398"/>
      <c r="HT24" s="398"/>
      <c r="HU24" s="398"/>
      <c r="HV24" s="398"/>
      <c r="HW24" s="398"/>
      <c r="HX24" s="398"/>
      <c r="HY24" s="398"/>
      <c r="HZ24" s="398"/>
      <c r="IA24" s="398"/>
      <c r="IB24" s="398"/>
      <c r="IC24" s="398"/>
    </row>
    <row r="25" ht="20.25" customHeight="1">
      <c r="A25" s="432" t="s">
        <v>6049</v>
      </c>
      <c r="B25" s="362" t="s">
        <v>6243</v>
      </c>
      <c r="C25" s="363"/>
      <c r="D25" s="364">
        <v>50.0</v>
      </c>
      <c r="E25" s="401" t="s">
        <v>6244</v>
      </c>
      <c r="F25" s="366" t="s">
        <v>6245</v>
      </c>
      <c r="G25" s="415">
        <v>2.0288652388E12</v>
      </c>
      <c r="H25" s="368">
        <v>433.0</v>
      </c>
      <c r="I25" s="369">
        <v>0.36256349477601263</v>
      </c>
      <c r="J25" s="370">
        <f t="shared" si="1"/>
        <v>276</v>
      </c>
      <c r="K25" s="402" t="s">
        <v>6246</v>
      </c>
      <c r="L25" s="403" t="s">
        <v>6247</v>
      </c>
      <c r="M25" s="403" t="s">
        <v>6118</v>
      </c>
      <c r="N25" s="416"/>
      <c r="O25" s="433">
        <v>70.0</v>
      </c>
      <c r="P25" s="404">
        <v>80.0</v>
      </c>
      <c r="Q25" s="378">
        <v>20.0</v>
      </c>
      <c r="R25" s="378">
        <v>170.0</v>
      </c>
      <c r="S25" s="377"/>
      <c r="T25" s="377"/>
      <c r="U25" s="378" t="s">
        <v>6248</v>
      </c>
      <c r="V25" s="378" t="s">
        <v>2238</v>
      </c>
      <c r="W25" s="378" t="s">
        <v>6057</v>
      </c>
      <c r="X25" s="377"/>
      <c r="Y25" s="377"/>
      <c r="Z25" s="377"/>
      <c r="AA25" s="377"/>
      <c r="AB25" s="379"/>
      <c r="AC25" s="431"/>
      <c r="AD25" s="416"/>
      <c r="AE25" s="416"/>
      <c r="AF25" s="416"/>
      <c r="AG25" s="416"/>
      <c r="AH25" s="381" t="s">
        <v>6059</v>
      </c>
      <c r="AI25" s="379" t="s">
        <v>6060</v>
      </c>
      <c r="AJ25" s="416"/>
      <c r="AK25" s="416"/>
      <c r="AL25" s="416"/>
      <c r="AM25" s="416"/>
      <c r="AN25" s="416">
        <v>10.0</v>
      </c>
      <c r="AO25" s="416"/>
      <c r="AP25" s="416"/>
      <c r="AQ25" s="46">
        <f t="shared" si="2"/>
        <v>382</v>
      </c>
      <c r="AR25" s="382">
        <f t="shared" si="3"/>
        <v>0.12</v>
      </c>
      <c r="AS25" s="416"/>
      <c r="AT25" s="416"/>
      <c r="AU25" s="416"/>
      <c r="AV25" s="416"/>
      <c r="AW25" s="416"/>
      <c r="AX25" s="383" t="s">
        <v>6177</v>
      </c>
      <c r="AY25" s="384" t="s">
        <v>6178</v>
      </c>
      <c r="AZ25" s="418"/>
      <c r="BA25" s="386">
        <v>69.0</v>
      </c>
      <c r="BB25" s="386">
        <v>124.0</v>
      </c>
      <c r="BC25" s="387">
        <f>IFERROR(__xludf.DUMMYFUNCTION("IMPORTRANGE(""https://docs.google.com/spreadsheets/d/11x9rug0jw9OQ--PARsiC-syyc-w1p08-Nt1KJofrAjY/edit?usp=sharing"",""Себестоимость (Алкиона)!J14"")"),2.6208599999999995)</f>
        <v>2.62086</v>
      </c>
      <c r="BD25" s="387">
        <f>IFERROR(__xludf.DUMMYFUNCTION("IMPORTRANGE(""https://docs.google.com/spreadsheets/d/11x9rug0jw9OQ--PARsiC-syyc-w1p08-Nt1KJofrAjY/edit?usp=sharing"",""Себестоимость (Алкиона)!J65"")"),0.813618)</f>
        <v>0.813618</v>
      </c>
      <c r="BE25" s="388">
        <f>IFERROR(__xludf.DUMMYFUNCTION("IMPORTRANGE(""https://docs.google.com/spreadsheets/d/1s3L4zx0lRdF0JYMrTaoYwrEnGJI9Se6ibkReFEtRbpU/edit?usp=sharing"",""Упаковка!B3"")"),25.0)</f>
        <v>25</v>
      </c>
      <c r="BF25" s="389">
        <v>10.0</v>
      </c>
      <c r="BG25" s="390">
        <f t="shared" si="4"/>
        <v>69.34478</v>
      </c>
      <c r="BH25" s="405">
        <f t="shared" si="18"/>
        <v>0.2</v>
      </c>
      <c r="BI25" s="392">
        <f t="shared" si="5"/>
        <v>55.2</v>
      </c>
      <c r="BJ25" s="393">
        <f t="shared" si="6"/>
        <v>82.45522</v>
      </c>
      <c r="BK25" s="393">
        <f t="shared" si="7"/>
        <v>27.45522</v>
      </c>
      <c r="BL25" s="394">
        <f t="shared" si="8"/>
        <v>0.2987507971</v>
      </c>
      <c r="BM25" s="394">
        <f t="shared" si="9"/>
        <v>0.09947543478</v>
      </c>
      <c r="BN25" s="55">
        <f t="shared" si="10"/>
        <v>0.12</v>
      </c>
      <c r="BO25" s="56">
        <f t="shared" si="11"/>
        <v>382</v>
      </c>
      <c r="BP25" s="57">
        <f t="shared" si="12"/>
        <v>0.3338618325</v>
      </c>
      <c r="BQ25" s="46">
        <f t="shared" si="13"/>
        <v>0.272</v>
      </c>
      <c r="BR25" s="46">
        <v>25.0</v>
      </c>
      <c r="BS25" s="46">
        <v>7.0</v>
      </c>
      <c r="BT25" s="47">
        <v>1.25</v>
      </c>
      <c r="BU25" s="46">
        <f t="shared" si="14"/>
        <v>31.25</v>
      </c>
      <c r="BV25" s="46">
        <f t="shared" si="15"/>
        <v>37.75</v>
      </c>
      <c r="BW25" s="378" t="s">
        <v>6062</v>
      </c>
      <c r="BX25" s="395"/>
      <c r="BY25" s="395"/>
      <c r="BZ25" s="395"/>
      <c r="CA25" s="395"/>
      <c r="CB25" s="406"/>
      <c r="CC25" s="395"/>
      <c r="CD25" s="395"/>
      <c r="CE25" s="395"/>
      <c r="CF25" s="395"/>
      <c r="CG25" s="395"/>
      <c r="CH25" s="397"/>
      <c r="CI25" s="397"/>
      <c r="CJ25" s="397"/>
      <c r="CK25" s="397"/>
      <c r="CL25" s="398"/>
      <c r="CM25" s="398"/>
      <c r="CN25" s="399">
        <f t="shared" si="16"/>
        <v>0.001249202899</v>
      </c>
      <c r="CO25" s="399">
        <f t="shared" si="17"/>
        <v>0.3613142919</v>
      </c>
      <c r="CP25" s="398"/>
      <c r="CQ25" s="398"/>
      <c r="CR25" s="408" t="s">
        <v>4478</v>
      </c>
      <c r="CS25" s="398"/>
      <c r="CT25" s="398"/>
      <c r="CU25" s="398"/>
      <c r="CV25" s="398"/>
      <c r="CW25" s="398"/>
      <c r="CX25" s="398"/>
      <c r="CY25" s="398"/>
      <c r="CZ25" s="398"/>
      <c r="DA25" s="398"/>
      <c r="DB25" s="398"/>
      <c r="DC25" s="398"/>
      <c r="DD25" s="398"/>
      <c r="DE25" s="398"/>
      <c r="DF25" s="398"/>
      <c r="DG25" s="398"/>
      <c r="DH25" s="398"/>
      <c r="DI25" s="398"/>
      <c r="DJ25" s="398"/>
      <c r="DK25" s="398"/>
      <c r="DL25" s="398"/>
      <c r="DM25" s="398"/>
      <c r="DN25" s="398"/>
      <c r="DO25" s="398"/>
      <c r="DP25" s="398"/>
      <c r="DQ25" s="398"/>
      <c r="DR25" s="398"/>
      <c r="DS25" s="398"/>
      <c r="DT25" s="398"/>
      <c r="DU25" s="398"/>
      <c r="DV25" s="398"/>
      <c r="DW25" s="398"/>
      <c r="DX25" s="398"/>
      <c r="DY25" s="398"/>
      <c r="DZ25" s="398"/>
      <c r="EA25" s="398"/>
      <c r="EB25" s="398"/>
      <c r="EC25" s="398"/>
      <c r="ED25" s="398"/>
      <c r="EE25" s="398"/>
      <c r="EF25" s="398"/>
      <c r="EG25" s="398"/>
      <c r="EH25" s="398"/>
      <c r="EI25" s="398"/>
      <c r="EJ25" s="398"/>
      <c r="EK25" s="398"/>
      <c r="EL25" s="398"/>
      <c r="EM25" s="398"/>
      <c r="EN25" s="398"/>
      <c r="EO25" s="398"/>
      <c r="EP25" s="398"/>
      <c r="EQ25" s="398"/>
      <c r="ER25" s="398"/>
      <c r="ES25" s="398"/>
      <c r="ET25" s="398"/>
      <c r="EU25" s="398"/>
      <c r="EV25" s="398"/>
      <c r="EW25" s="398"/>
      <c r="EX25" s="398"/>
      <c r="EY25" s="398"/>
      <c r="EZ25" s="398"/>
      <c r="FA25" s="398"/>
      <c r="FB25" s="398"/>
      <c r="FC25" s="398"/>
      <c r="FD25" s="398"/>
      <c r="FE25" s="398"/>
      <c r="FF25" s="398"/>
      <c r="FG25" s="398"/>
      <c r="FH25" s="398"/>
      <c r="FI25" s="398"/>
      <c r="FJ25" s="398"/>
      <c r="FK25" s="398"/>
      <c r="FL25" s="398"/>
      <c r="FM25" s="398"/>
      <c r="FN25" s="398"/>
      <c r="FO25" s="398"/>
      <c r="FP25" s="398"/>
      <c r="FQ25" s="398"/>
      <c r="FR25" s="398"/>
      <c r="FS25" s="398"/>
      <c r="FT25" s="398"/>
      <c r="FU25" s="398"/>
      <c r="FV25" s="398"/>
      <c r="FW25" s="398"/>
      <c r="FX25" s="398"/>
      <c r="FY25" s="398"/>
      <c r="FZ25" s="398"/>
      <c r="GA25" s="398"/>
      <c r="GB25" s="398"/>
      <c r="GC25" s="398"/>
      <c r="GD25" s="398"/>
      <c r="GE25" s="398"/>
      <c r="GF25" s="398"/>
      <c r="GG25" s="398"/>
      <c r="GH25" s="398"/>
      <c r="GI25" s="398"/>
      <c r="GJ25" s="398"/>
      <c r="GK25" s="398"/>
      <c r="GL25" s="398"/>
      <c r="GM25" s="398"/>
      <c r="GN25" s="398"/>
      <c r="GO25" s="398"/>
      <c r="GP25" s="398"/>
      <c r="GQ25" s="398"/>
      <c r="GR25" s="398"/>
      <c r="GS25" s="398"/>
      <c r="GT25" s="398"/>
      <c r="GU25" s="398"/>
      <c r="GV25" s="398"/>
      <c r="GW25" s="398"/>
      <c r="GX25" s="398"/>
      <c r="GY25" s="398"/>
      <c r="GZ25" s="398"/>
      <c r="HA25" s="398"/>
      <c r="HB25" s="398"/>
      <c r="HC25" s="398"/>
      <c r="HD25" s="398"/>
      <c r="HE25" s="398"/>
      <c r="HF25" s="398"/>
      <c r="HG25" s="398"/>
      <c r="HH25" s="398"/>
      <c r="HI25" s="398"/>
      <c r="HJ25" s="398"/>
      <c r="HK25" s="398"/>
      <c r="HL25" s="398"/>
      <c r="HM25" s="398"/>
      <c r="HN25" s="398"/>
      <c r="HO25" s="398"/>
      <c r="HP25" s="398"/>
      <c r="HQ25" s="398"/>
      <c r="HR25" s="398"/>
      <c r="HS25" s="398"/>
      <c r="HT25" s="398"/>
      <c r="HU25" s="398"/>
      <c r="HV25" s="398"/>
      <c r="HW25" s="398"/>
      <c r="HX25" s="398"/>
      <c r="HY25" s="398"/>
      <c r="HZ25" s="398"/>
      <c r="IA25" s="398"/>
      <c r="IB25" s="398"/>
      <c r="IC25" s="398"/>
    </row>
    <row r="26" ht="20.25" customHeight="1">
      <c r="A26" s="432" t="s">
        <v>6049</v>
      </c>
      <c r="B26" s="362" t="s">
        <v>6249</v>
      </c>
      <c r="C26" s="363"/>
      <c r="D26" s="364">
        <v>50.0</v>
      </c>
      <c r="E26" s="401" t="s">
        <v>6250</v>
      </c>
      <c r="F26" s="366" t="s">
        <v>6251</v>
      </c>
      <c r="G26" s="367">
        <v>2.000524742972E12</v>
      </c>
      <c r="H26" s="368">
        <v>433.0</v>
      </c>
      <c r="I26" s="369">
        <v>0.3497541160738904</v>
      </c>
      <c r="J26" s="370">
        <f t="shared" si="1"/>
        <v>282</v>
      </c>
      <c r="K26" s="402" t="s">
        <v>6252</v>
      </c>
      <c r="L26" s="403" t="s">
        <v>6253</v>
      </c>
      <c r="M26" s="403" t="s">
        <v>6254</v>
      </c>
      <c r="N26" s="416"/>
      <c r="O26" s="433">
        <v>70.0</v>
      </c>
      <c r="P26" s="404">
        <v>80.0</v>
      </c>
      <c r="Q26" s="378">
        <v>20.0</v>
      </c>
      <c r="R26" s="378">
        <v>170.0</v>
      </c>
      <c r="S26" s="377"/>
      <c r="T26" s="377"/>
      <c r="U26" s="378" t="s">
        <v>6255</v>
      </c>
      <c r="V26" s="378" t="s">
        <v>2238</v>
      </c>
      <c r="W26" s="378" t="s">
        <v>6057</v>
      </c>
      <c r="X26" s="377"/>
      <c r="Y26" s="377"/>
      <c r="Z26" s="377"/>
      <c r="AA26" s="377"/>
      <c r="AB26" s="379"/>
      <c r="AC26" s="380" t="s">
        <v>6058</v>
      </c>
      <c r="AD26" s="416"/>
      <c r="AE26" s="416"/>
      <c r="AF26" s="416"/>
      <c r="AG26" s="416"/>
      <c r="AH26" s="381" t="s">
        <v>6059</v>
      </c>
      <c r="AI26" s="379" t="s">
        <v>6060</v>
      </c>
      <c r="AJ26" s="416"/>
      <c r="AK26" s="416"/>
      <c r="AL26" s="416"/>
      <c r="AM26" s="416"/>
      <c r="AN26" s="416">
        <v>10.0</v>
      </c>
      <c r="AO26" s="416"/>
      <c r="AP26" s="416"/>
      <c r="AQ26" s="46">
        <f t="shared" si="2"/>
        <v>386</v>
      </c>
      <c r="AR26" s="382">
        <f t="shared" si="3"/>
        <v>0.11</v>
      </c>
      <c r="AS26" s="416"/>
      <c r="AT26" s="416"/>
      <c r="AU26" s="416"/>
      <c r="AV26" s="416"/>
      <c r="AW26" s="416"/>
      <c r="AX26" s="383" t="s">
        <v>6177</v>
      </c>
      <c r="AY26" s="384" t="s">
        <v>6178</v>
      </c>
      <c r="AZ26" s="385">
        <v>20.0</v>
      </c>
      <c r="BA26" s="386">
        <v>72.0</v>
      </c>
      <c r="BB26" s="386">
        <v>127.0</v>
      </c>
      <c r="BC26" s="387">
        <f>IFERROR(__xludf.DUMMYFUNCTION("IMPORTRANGE(""https://docs.google.com/spreadsheets/d/11x9rug0jw9OQ--PARsiC-syyc-w1p08-Nt1KJofrAjY/edit?usp=sharing"",""Себестоимость (Алкиона)!J14"")"),2.6208599999999995)</f>
        <v>2.62086</v>
      </c>
      <c r="BD26" s="387">
        <f>IFERROR(__xludf.DUMMYFUNCTION("IMPORTRANGE(""https://docs.google.com/spreadsheets/d/11x9rug0jw9OQ--PARsiC-syyc-w1p08-Nt1KJofrAjY/edit?usp=sharing"",""Себестоимость (Алкиона)!J65"")"),0.813618)</f>
        <v>0.813618</v>
      </c>
      <c r="BE26" s="388">
        <f>IFERROR(__xludf.DUMMYFUNCTION("IMPORTRANGE(""https://docs.google.com/spreadsheets/d/1s3L4zx0lRdF0JYMrTaoYwrEnGJI9Se6ibkReFEtRbpU/edit?usp=sharing"",""Упаковка!B3"")"),25.0)</f>
        <v>25</v>
      </c>
      <c r="BF26" s="389">
        <v>10.0</v>
      </c>
      <c r="BG26" s="390">
        <f t="shared" si="4"/>
        <v>69.34478</v>
      </c>
      <c r="BH26" s="405">
        <f t="shared" si="18"/>
        <v>0.2</v>
      </c>
      <c r="BI26" s="392">
        <f t="shared" si="5"/>
        <v>56.4</v>
      </c>
      <c r="BJ26" s="393">
        <f t="shared" si="6"/>
        <v>84.25522</v>
      </c>
      <c r="BK26" s="393">
        <f t="shared" si="7"/>
        <v>29.25522</v>
      </c>
      <c r="BL26" s="394">
        <f t="shared" si="8"/>
        <v>0.2987773759</v>
      </c>
      <c r="BM26" s="394">
        <f t="shared" si="9"/>
        <v>0.1037419149</v>
      </c>
      <c r="BN26" s="55">
        <f t="shared" si="10"/>
        <v>0.11</v>
      </c>
      <c r="BO26" s="56">
        <f t="shared" si="11"/>
        <v>388</v>
      </c>
      <c r="BP26" s="57">
        <f t="shared" si="12"/>
        <v>0.3339567526</v>
      </c>
      <c r="BQ26" s="46">
        <f t="shared" si="13"/>
        <v>0.272</v>
      </c>
      <c r="BR26" s="46">
        <v>25.0</v>
      </c>
      <c r="BS26" s="46">
        <v>7.0</v>
      </c>
      <c r="BT26" s="47">
        <v>1.25</v>
      </c>
      <c r="BU26" s="46">
        <f t="shared" si="14"/>
        <v>31.25</v>
      </c>
      <c r="BV26" s="46">
        <f t="shared" si="15"/>
        <v>40.75</v>
      </c>
      <c r="BW26" s="378" t="s">
        <v>6062</v>
      </c>
      <c r="BX26" s="381" t="s">
        <v>6063</v>
      </c>
      <c r="BY26" s="381" t="s">
        <v>6063</v>
      </c>
      <c r="BZ26" s="395"/>
      <c r="CA26" s="395"/>
      <c r="CB26" s="406"/>
      <c r="CC26" s="395"/>
      <c r="CD26" s="395"/>
      <c r="CE26" s="395"/>
      <c r="CF26" s="395"/>
      <c r="CG26" s="395"/>
      <c r="CH26" s="397"/>
      <c r="CI26" s="397"/>
      <c r="CJ26" s="397"/>
      <c r="CK26" s="397"/>
      <c r="CL26" s="398"/>
      <c r="CM26" s="398"/>
      <c r="CN26" s="399">
        <f t="shared" si="16"/>
        <v>0.001222624113</v>
      </c>
      <c r="CO26" s="399">
        <f t="shared" si="17"/>
        <v>0.348531492</v>
      </c>
      <c r="CP26" s="398"/>
      <c r="CQ26" s="398"/>
      <c r="CR26" s="408">
        <v>250.0</v>
      </c>
      <c r="CS26" s="398"/>
      <c r="CT26" s="398"/>
      <c r="CU26" s="398"/>
      <c r="CV26" s="398"/>
      <c r="CW26" s="398"/>
      <c r="CX26" s="398"/>
      <c r="CY26" s="398"/>
      <c r="CZ26" s="398"/>
      <c r="DA26" s="398"/>
      <c r="DB26" s="398"/>
      <c r="DC26" s="398"/>
      <c r="DD26" s="398"/>
      <c r="DE26" s="398"/>
      <c r="DF26" s="398"/>
      <c r="DG26" s="398"/>
      <c r="DH26" s="398"/>
      <c r="DI26" s="398"/>
      <c r="DJ26" s="398"/>
      <c r="DK26" s="398"/>
      <c r="DL26" s="398"/>
      <c r="DM26" s="398"/>
      <c r="DN26" s="398"/>
      <c r="DO26" s="398"/>
      <c r="DP26" s="398"/>
      <c r="DQ26" s="398"/>
      <c r="DR26" s="398"/>
      <c r="DS26" s="398"/>
      <c r="DT26" s="398"/>
      <c r="DU26" s="398"/>
      <c r="DV26" s="398"/>
      <c r="DW26" s="398"/>
      <c r="DX26" s="398"/>
      <c r="DY26" s="398"/>
      <c r="DZ26" s="398"/>
      <c r="EA26" s="398"/>
      <c r="EB26" s="398"/>
      <c r="EC26" s="398"/>
      <c r="ED26" s="398"/>
      <c r="EE26" s="398"/>
      <c r="EF26" s="398"/>
      <c r="EG26" s="398"/>
      <c r="EH26" s="398"/>
      <c r="EI26" s="398"/>
      <c r="EJ26" s="398"/>
      <c r="EK26" s="398"/>
      <c r="EL26" s="398"/>
      <c r="EM26" s="398"/>
      <c r="EN26" s="398"/>
      <c r="EO26" s="398"/>
      <c r="EP26" s="398"/>
      <c r="EQ26" s="398"/>
      <c r="ER26" s="398"/>
      <c r="ES26" s="398"/>
      <c r="ET26" s="398"/>
      <c r="EU26" s="398"/>
      <c r="EV26" s="398"/>
      <c r="EW26" s="398"/>
      <c r="EX26" s="398"/>
      <c r="EY26" s="398"/>
      <c r="EZ26" s="398"/>
      <c r="FA26" s="398"/>
      <c r="FB26" s="398"/>
      <c r="FC26" s="398"/>
      <c r="FD26" s="398"/>
      <c r="FE26" s="398"/>
      <c r="FF26" s="398"/>
      <c r="FG26" s="398"/>
      <c r="FH26" s="398"/>
      <c r="FI26" s="398"/>
      <c r="FJ26" s="398"/>
      <c r="FK26" s="398"/>
      <c r="FL26" s="398"/>
      <c r="FM26" s="398"/>
      <c r="FN26" s="398"/>
      <c r="FO26" s="398"/>
      <c r="FP26" s="398"/>
      <c r="FQ26" s="398"/>
      <c r="FR26" s="398"/>
      <c r="FS26" s="398"/>
      <c r="FT26" s="398"/>
      <c r="FU26" s="398"/>
      <c r="FV26" s="398"/>
      <c r="FW26" s="398"/>
      <c r="FX26" s="398"/>
      <c r="FY26" s="398"/>
      <c r="FZ26" s="398"/>
      <c r="GA26" s="398"/>
      <c r="GB26" s="398"/>
      <c r="GC26" s="398"/>
      <c r="GD26" s="398"/>
      <c r="GE26" s="398"/>
      <c r="GF26" s="398"/>
      <c r="GG26" s="398"/>
      <c r="GH26" s="398"/>
      <c r="GI26" s="398"/>
      <c r="GJ26" s="398"/>
      <c r="GK26" s="398"/>
      <c r="GL26" s="398"/>
      <c r="GM26" s="398"/>
      <c r="GN26" s="398"/>
      <c r="GO26" s="398"/>
      <c r="GP26" s="398"/>
      <c r="GQ26" s="398"/>
      <c r="GR26" s="398"/>
      <c r="GS26" s="398"/>
      <c r="GT26" s="398"/>
      <c r="GU26" s="398"/>
      <c r="GV26" s="398"/>
      <c r="GW26" s="398"/>
      <c r="GX26" s="398"/>
      <c r="GY26" s="398"/>
      <c r="GZ26" s="398"/>
      <c r="HA26" s="398"/>
      <c r="HB26" s="398"/>
      <c r="HC26" s="398"/>
      <c r="HD26" s="398"/>
      <c r="HE26" s="398"/>
      <c r="HF26" s="398"/>
      <c r="HG26" s="398"/>
      <c r="HH26" s="398"/>
      <c r="HI26" s="398"/>
      <c r="HJ26" s="398"/>
      <c r="HK26" s="398"/>
      <c r="HL26" s="398"/>
      <c r="HM26" s="398"/>
      <c r="HN26" s="398"/>
      <c r="HO26" s="398"/>
      <c r="HP26" s="398"/>
      <c r="HQ26" s="398"/>
      <c r="HR26" s="398"/>
      <c r="HS26" s="398"/>
      <c r="HT26" s="398"/>
      <c r="HU26" s="398"/>
      <c r="HV26" s="398"/>
      <c r="HW26" s="398"/>
      <c r="HX26" s="398"/>
      <c r="HY26" s="398"/>
      <c r="HZ26" s="398"/>
      <c r="IA26" s="398"/>
      <c r="IB26" s="398"/>
      <c r="IC26" s="398"/>
    </row>
    <row r="27" ht="20.25" customHeight="1">
      <c r="A27" s="432" t="s">
        <v>6049</v>
      </c>
      <c r="B27" s="362" t="s">
        <v>6256</v>
      </c>
      <c r="C27" s="363"/>
      <c r="D27" s="364">
        <v>50.0</v>
      </c>
      <c r="E27" s="401" t="s">
        <v>6257</v>
      </c>
      <c r="F27" s="366" t="s">
        <v>6258</v>
      </c>
      <c r="G27" s="367">
        <v>2.000524742989E12</v>
      </c>
      <c r="H27" s="368">
        <v>433.0</v>
      </c>
      <c r="I27" s="369">
        <v>0.3573502475524477</v>
      </c>
      <c r="J27" s="370">
        <f t="shared" si="1"/>
        <v>278</v>
      </c>
      <c r="K27" s="402" t="s">
        <v>6259</v>
      </c>
      <c r="L27" s="403" t="s">
        <v>6260</v>
      </c>
      <c r="M27" s="403" t="s">
        <v>6261</v>
      </c>
      <c r="N27" s="416"/>
      <c r="O27" s="433">
        <v>70.0</v>
      </c>
      <c r="P27" s="404">
        <v>80.0</v>
      </c>
      <c r="Q27" s="378">
        <v>20.0</v>
      </c>
      <c r="R27" s="378">
        <v>170.0</v>
      </c>
      <c r="S27" s="377"/>
      <c r="T27" s="377"/>
      <c r="U27" s="378" t="s">
        <v>6262</v>
      </c>
      <c r="V27" s="378" t="s">
        <v>2267</v>
      </c>
      <c r="W27" s="378" t="s">
        <v>6057</v>
      </c>
      <c r="X27" s="377"/>
      <c r="Y27" s="377"/>
      <c r="Z27" s="377"/>
      <c r="AA27" s="377"/>
      <c r="AB27" s="379"/>
      <c r="AC27" s="380" t="s">
        <v>6072</v>
      </c>
      <c r="AD27" s="416"/>
      <c r="AE27" s="416"/>
      <c r="AF27" s="416"/>
      <c r="AG27" s="416"/>
      <c r="AH27" s="381" t="s">
        <v>6059</v>
      </c>
      <c r="AI27" s="379" t="s">
        <v>6060</v>
      </c>
      <c r="AJ27" s="416"/>
      <c r="AK27" s="416"/>
      <c r="AL27" s="416"/>
      <c r="AM27" s="416"/>
      <c r="AN27" s="416">
        <v>10.0</v>
      </c>
      <c r="AO27" s="416"/>
      <c r="AP27" s="416"/>
      <c r="AQ27" s="46">
        <f t="shared" si="2"/>
        <v>382</v>
      </c>
      <c r="AR27" s="382">
        <f t="shared" si="3"/>
        <v>0.12</v>
      </c>
      <c r="AS27" s="416"/>
      <c r="AT27" s="416"/>
      <c r="AU27" s="416"/>
      <c r="AV27" s="416"/>
      <c r="AW27" s="416"/>
      <c r="AX27" s="383" t="s">
        <v>6177</v>
      </c>
      <c r="AY27" s="384" t="s">
        <v>6178</v>
      </c>
      <c r="AZ27" s="385">
        <v>20.0</v>
      </c>
      <c r="BA27" s="386">
        <v>70.0</v>
      </c>
      <c r="BB27" s="386">
        <v>125.0</v>
      </c>
      <c r="BC27" s="387">
        <f>IFERROR(__xludf.DUMMYFUNCTION("IMPORTRANGE(""https://docs.google.com/spreadsheets/d/11x9rug0jw9OQ--PARsiC-syyc-w1p08-Nt1KJofrAjY/edit?usp=sharing"",""Себестоимость (Алкиона)!J14"")"),2.6208599999999995)</f>
        <v>2.62086</v>
      </c>
      <c r="BD27" s="387">
        <f>IFERROR(__xludf.DUMMYFUNCTION("IMPORTRANGE(""https://docs.google.com/spreadsheets/d/11x9rug0jw9OQ--PARsiC-syyc-w1p08-Nt1KJofrAjY/edit?usp=sharing"",""Себестоимость (Алкиона)!J65"")"),0.813618)</f>
        <v>0.813618</v>
      </c>
      <c r="BE27" s="388">
        <f>IFERROR(__xludf.DUMMYFUNCTION("IMPORTRANGE(""https://docs.google.com/spreadsheets/d/1s3L4zx0lRdF0JYMrTaoYwrEnGJI9Se6ibkReFEtRbpU/edit?usp=sharing"",""Упаковка!B3"")"),25.0)</f>
        <v>25</v>
      </c>
      <c r="BF27" s="389">
        <v>10.0</v>
      </c>
      <c r="BG27" s="390">
        <f t="shared" si="4"/>
        <v>69.34478</v>
      </c>
      <c r="BH27" s="405">
        <f t="shared" si="18"/>
        <v>0.2</v>
      </c>
      <c r="BI27" s="392">
        <f t="shared" si="5"/>
        <v>55.6</v>
      </c>
      <c r="BJ27" s="393">
        <f t="shared" si="6"/>
        <v>83.05522</v>
      </c>
      <c r="BK27" s="393">
        <f t="shared" si="7"/>
        <v>28.05522</v>
      </c>
      <c r="BL27" s="394">
        <f t="shared" si="8"/>
        <v>0.2987597842</v>
      </c>
      <c r="BM27" s="394">
        <f t="shared" si="9"/>
        <v>0.1009180576</v>
      </c>
      <c r="BN27" s="55">
        <f t="shared" si="10"/>
        <v>0.12</v>
      </c>
      <c r="BO27" s="56">
        <f t="shared" si="11"/>
        <v>384</v>
      </c>
      <c r="BP27" s="57">
        <f t="shared" si="12"/>
        <v>0.3338938021</v>
      </c>
      <c r="BQ27" s="46">
        <f t="shared" si="13"/>
        <v>0.272</v>
      </c>
      <c r="BR27" s="46">
        <v>25.0</v>
      </c>
      <c r="BS27" s="46">
        <v>7.0</v>
      </c>
      <c r="BT27" s="47">
        <v>1.25</v>
      </c>
      <c r="BU27" s="46">
        <f t="shared" si="14"/>
        <v>31.25</v>
      </c>
      <c r="BV27" s="46">
        <f t="shared" si="15"/>
        <v>38.75</v>
      </c>
      <c r="BW27" s="378" t="s">
        <v>6062</v>
      </c>
      <c r="BX27" s="381" t="s">
        <v>6063</v>
      </c>
      <c r="BY27" s="381" t="s">
        <v>6063</v>
      </c>
      <c r="BZ27" s="395"/>
      <c r="CA27" s="395"/>
      <c r="CB27" s="406"/>
      <c r="CC27" s="395"/>
      <c r="CD27" s="395"/>
      <c r="CE27" s="395"/>
      <c r="CF27" s="395"/>
      <c r="CG27" s="395"/>
      <c r="CH27" s="397"/>
      <c r="CI27" s="397"/>
      <c r="CJ27" s="397"/>
      <c r="CK27" s="397"/>
      <c r="CL27" s="398"/>
      <c r="CM27" s="398"/>
      <c r="CN27" s="399">
        <f t="shared" si="16"/>
        <v>0.001240215827</v>
      </c>
      <c r="CO27" s="399">
        <f t="shared" si="17"/>
        <v>0.3561100317</v>
      </c>
      <c r="CP27" s="398"/>
      <c r="CQ27" s="398"/>
      <c r="CR27" s="408">
        <v>250.0</v>
      </c>
      <c r="CS27" s="398"/>
      <c r="CT27" s="398"/>
      <c r="CU27" s="398"/>
      <c r="CV27" s="398"/>
      <c r="CW27" s="398"/>
      <c r="CX27" s="398"/>
      <c r="CY27" s="398"/>
      <c r="CZ27" s="398"/>
      <c r="DA27" s="398"/>
      <c r="DB27" s="398"/>
      <c r="DC27" s="398"/>
      <c r="DD27" s="398"/>
      <c r="DE27" s="398"/>
      <c r="DF27" s="398"/>
      <c r="DG27" s="398"/>
      <c r="DH27" s="398"/>
      <c r="DI27" s="398"/>
      <c r="DJ27" s="398"/>
      <c r="DK27" s="398"/>
      <c r="DL27" s="398"/>
      <c r="DM27" s="398"/>
      <c r="DN27" s="398"/>
      <c r="DO27" s="398"/>
      <c r="DP27" s="398"/>
      <c r="DQ27" s="398"/>
      <c r="DR27" s="398"/>
      <c r="DS27" s="398"/>
      <c r="DT27" s="398"/>
      <c r="DU27" s="398"/>
      <c r="DV27" s="398"/>
      <c r="DW27" s="398"/>
      <c r="DX27" s="398"/>
      <c r="DY27" s="398"/>
      <c r="DZ27" s="398"/>
      <c r="EA27" s="398"/>
      <c r="EB27" s="398"/>
      <c r="EC27" s="398"/>
      <c r="ED27" s="398"/>
      <c r="EE27" s="398"/>
      <c r="EF27" s="398"/>
      <c r="EG27" s="398"/>
      <c r="EH27" s="398"/>
      <c r="EI27" s="398"/>
      <c r="EJ27" s="398"/>
      <c r="EK27" s="398"/>
      <c r="EL27" s="398"/>
      <c r="EM27" s="398"/>
      <c r="EN27" s="398"/>
      <c r="EO27" s="398"/>
      <c r="EP27" s="398"/>
      <c r="EQ27" s="398"/>
      <c r="ER27" s="398"/>
      <c r="ES27" s="398"/>
      <c r="ET27" s="398"/>
      <c r="EU27" s="398"/>
      <c r="EV27" s="398"/>
      <c r="EW27" s="398"/>
      <c r="EX27" s="398"/>
      <c r="EY27" s="398"/>
      <c r="EZ27" s="398"/>
      <c r="FA27" s="398"/>
      <c r="FB27" s="398"/>
      <c r="FC27" s="398"/>
      <c r="FD27" s="398"/>
      <c r="FE27" s="398"/>
      <c r="FF27" s="398"/>
      <c r="FG27" s="398"/>
      <c r="FH27" s="398"/>
      <c r="FI27" s="398"/>
      <c r="FJ27" s="398"/>
      <c r="FK27" s="398"/>
      <c r="FL27" s="398"/>
      <c r="FM27" s="398"/>
      <c r="FN27" s="398"/>
      <c r="FO27" s="398"/>
      <c r="FP27" s="398"/>
      <c r="FQ27" s="398"/>
      <c r="FR27" s="398"/>
      <c r="FS27" s="398"/>
      <c r="FT27" s="398"/>
      <c r="FU27" s="398"/>
      <c r="FV27" s="398"/>
      <c r="FW27" s="398"/>
      <c r="FX27" s="398"/>
      <c r="FY27" s="398"/>
      <c r="FZ27" s="398"/>
      <c r="GA27" s="398"/>
      <c r="GB27" s="398"/>
      <c r="GC27" s="398"/>
      <c r="GD27" s="398"/>
      <c r="GE27" s="398"/>
      <c r="GF27" s="398"/>
      <c r="GG27" s="398"/>
      <c r="GH27" s="398"/>
      <c r="GI27" s="398"/>
      <c r="GJ27" s="398"/>
      <c r="GK27" s="398"/>
      <c r="GL27" s="398"/>
      <c r="GM27" s="398"/>
      <c r="GN27" s="398"/>
      <c r="GO27" s="398"/>
      <c r="GP27" s="398"/>
      <c r="GQ27" s="398"/>
      <c r="GR27" s="398"/>
      <c r="GS27" s="398"/>
      <c r="GT27" s="398"/>
      <c r="GU27" s="398"/>
      <c r="GV27" s="398"/>
      <c r="GW27" s="398"/>
      <c r="GX27" s="398"/>
      <c r="GY27" s="398"/>
      <c r="GZ27" s="398"/>
      <c r="HA27" s="398"/>
      <c r="HB27" s="398"/>
      <c r="HC27" s="398"/>
      <c r="HD27" s="398"/>
      <c r="HE27" s="398"/>
      <c r="HF27" s="398"/>
      <c r="HG27" s="398"/>
      <c r="HH27" s="398"/>
      <c r="HI27" s="398"/>
      <c r="HJ27" s="398"/>
      <c r="HK27" s="398"/>
      <c r="HL27" s="398"/>
      <c r="HM27" s="398"/>
      <c r="HN27" s="398"/>
      <c r="HO27" s="398"/>
      <c r="HP27" s="398"/>
      <c r="HQ27" s="398"/>
      <c r="HR27" s="398"/>
      <c r="HS27" s="398"/>
      <c r="HT27" s="398"/>
      <c r="HU27" s="398"/>
      <c r="HV27" s="398"/>
      <c r="HW27" s="398"/>
      <c r="HX27" s="398"/>
      <c r="HY27" s="398"/>
      <c r="HZ27" s="398"/>
      <c r="IA27" s="398"/>
      <c r="IB27" s="398"/>
      <c r="IC27" s="398"/>
    </row>
    <row r="28" ht="20.25" customHeight="1">
      <c r="A28" s="432" t="s">
        <v>6049</v>
      </c>
      <c r="B28" s="362" t="s">
        <v>6263</v>
      </c>
      <c r="C28" s="363"/>
      <c r="D28" s="364">
        <v>50.0</v>
      </c>
      <c r="E28" s="401" t="s">
        <v>6264</v>
      </c>
      <c r="F28" s="366" t="s">
        <v>6265</v>
      </c>
      <c r="G28" s="367">
        <v>2.000524742996E12</v>
      </c>
      <c r="H28" s="368">
        <v>433.0</v>
      </c>
      <c r="I28" s="369">
        <v>0.3573502475524477</v>
      </c>
      <c r="J28" s="370">
        <f t="shared" si="1"/>
        <v>278</v>
      </c>
      <c r="K28" s="402" t="s">
        <v>6266</v>
      </c>
      <c r="L28" s="403" t="s">
        <v>6267</v>
      </c>
      <c r="M28" s="403" t="s">
        <v>6268</v>
      </c>
      <c r="N28" s="429"/>
      <c r="O28" s="433">
        <v>70.0</v>
      </c>
      <c r="P28" s="404">
        <v>80.0</v>
      </c>
      <c r="Q28" s="378">
        <v>20.0</v>
      </c>
      <c r="R28" s="378">
        <v>170.0</v>
      </c>
      <c r="S28" s="430"/>
      <c r="T28" s="430"/>
      <c r="U28" s="378" t="s">
        <v>6269</v>
      </c>
      <c r="V28" s="378" t="s">
        <v>298</v>
      </c>
      <c r="W28" s="378" t="s">
        <v>6057</v>
      </c>
      <c r="X28" s="430"/>
      <c r="Y28" s="430"/>
      <c r="Z28" s="430"/>
      <c r="AA28" s="430"/>
      <c r="AB28" s="379"/>
      <c r="AC28" s="380" t="s">
        <v>6080</v>
      </c>
      <c r="AD28" s="429"/>
      <c r="AE28" s="429"/>
      <c r="AF28" s="429"/>
      <c r="AG28" s="429"/>
      <c r="AH28" s="381" t="s">
        <v>6059</v>
      </c>
      <c r="AI28" s="379" t="s">
        <v>6060</v>
      </c>
      <c r="AJ28" s="429"/>
      <c r="AK28" s="429"/>
      <c r="AL28" s="429"/>
      <c r="AM28" s="429"/>
      <c r="AN28" s="429">
        <v>10.0</v>
      </c>
      <c r="AO28" s="429"/>
      <c r="AP28" s="429"/>
      <c r="AQ28" s="46">
        <f t="shared" si="2"/>
        <v>382</v>
      </c>
      <c r="AR28" s="382">
        <f t="shared" si="3"/>
        <v>0.12</v>
      </c>
      <c r="AS28" s="429"/>
      <c r="AT28" s="429"/>
      <c r="AU28" s="429"/>
      <c r="AV28" s="429"/>
      <c r="AW28" s="429"/>
      <c r="AX28" s="383" t="s">
        <v>6177</v>
      </c>
      <c r="AY28" s="384" t="s">
        <v>6178</v>
      </c>
      <c r="AZ28" s="385">
        <v>20.0</v>
      </c>
      <c r="BA28" s="386">
        <v>70.0</v>
      </c>
      <c r="BB28" s="386">
        <v>125.0</v>
      </c>
      <c r="BC28" s="387">
        <f>IFERROR(__xludf.DUMMYFUNCTION("IMPORTRANGE(""https://docs.google.com/spreadsheets/d/11x9rug0jw9OQ--PARsiC-syyc-w1p08-Nt1KJofrAjY/edit?usp=sharing"",""Себестоимость (Алкиона)!J14"")"),2.6208599999999995)</f>
        <v>2.62086</v>
      </c>
      <c r="BD28" s="387">
        <f>IFERROR(__xludf.DUMMYFUNCTION("IMPORTRANGE(""https://docs.google.com/spreadsheets/d/11x9rug0jw9OQ--PARsiC-syyc-w1p08-Nt1KJofrAjY/edit?usp=sharing"",""Себестоимость (Алкиона)!J65"")"),0.813618)</f>
        <v>0.813618</v>
      </c>
      <c r="BE28" s="388">
        <f>IFERROR(__xludf.DUMMYFUNCTION("IMPORTRANGE(""https://docs.google.com/spreadsheets/d/1s3L4zx0lRdF0JYMrTaoYwrEnGJI9Se6ibkReFEtRbpU/edit?usp=sharing"",""Упаковка!B3"")"),25.0)</f>
        <v>25</v>
      </c>
      <c r="BF28" s="389">
        <v>10.0</v>
      </c>
      <c r="BG28" s="390">
        <f t="shared" si="4"/>
        <v>69.34478</v>
      </c>
      <c r="BH28" s="405">
        <f t="shared" si="18"/>
        <v>0.2</v>
      </c>
      <c r="BI28" s="392">
        <f t="shared" si="5"/>
        <v>55.6</v>
      </c>
      <c r="BJ28" s="393">
        <f t="shared" si="6"/>
        <v>83.05522</v>
      </c>
      <c r="BK28" s="393">
        <f t="shared" si="7"/>
        <v>28.05522</v>
      </c>
      <c r="BL28" s="394">
        <f t="shared" si="8"/>
        <v>0.2987597842</v>
      </c>
      <c r="BM28" s="394">
        <f t="shared" si="9"/>
        <v>0.1009180576</v>
      </c>
      <c r="BN28" s="55">
        <f t="shared" si="10"/>
        <v>0.12</v>
      </c>
      <c r="BO28" s="56">
        <f t="shared" si="11"/>
        <v>384</v>
      </c>
      <c r="BP28" s="57">
        <f t="shared" si="12"/>
        <v>0.3338938021</v>
      </c>
      <c r="BQ28" s="46">
        <f t="shared" si="13"/>
        <v>0.272</v>
      </c>
      <c r="BR28" s="46">
        <v>25.0</v>
      </c>
      <c r="BS28" s="46">
        <v>7.0</v>
      </c>
      <c r="BT28" s="47">
        <v>1.25</v>
      </c>
      <c r="BU28" s="46">
        <f t="shared" si="14"/>
        <v>31.25</v>
      </c>
      <c r="BV28" s="46">
        <f t="shared" si="15"/>
        <v>38.75</v>
      </c>
      <c r="BW28" s="378" t="s">
        <v>6062</v>
      </c>
      <c r="BX28" s="381" t="s">
        <v>6063</v>
      </c>
      <c r="BY28" s="381" t="s">
        <v>6063</v>
      </c>
      <c r="BZ28" s="395"/>
      <c r="CA28" s="395"/>
      <c r="CB28" s="406"/>
      <c r="CC28" s="395"/>
      <c r="CD28" s="395"/>
      <c r="CE28" s="395"/>
      <c r="CF28" s="395"/>
      <c r="CG28" s="395"/>
      <c r="CH28" s="397"/>
      <c r="CI28" s="397"/>
      <c r="CJ28" s="397"/>
      <c r="CK28" s="397"/>
      <c r="CL28" s="398"/>
      <c r="CM28" s="398"/>
      <c r="CN28" s="399">
        <f t="shared" si="16"/>
        <v>0.001240215827</v>
      </c>
      <c r="CO28" s="399">
        <f t="shared" si="17"/>
        <v>0.3561100317</v>
      </c>
      <c r="CP28" s="398"/>
      <c r="CQ28" s="398"/>
      <c r="CR28" s="408">
        <v>240.0</v>
      </c>
      <c r="CS28" s="398"/>
      <c r="CT28" s="398"/>
      <c r="CU28" s="398"/>
      <c r="CV28" s="398"/>
      <c r="CW28" s="398"/>
      <c r="CX28" s="398"/>
      <c r="CY28" s="398"/>
      <c r="CZ28" s="398"/>
      <c r="DA28" s="398"/>
      <c r="DB28" s="398"/>
      <c r="DC28" s="398"/>
      <c r="DD28" s="398"/>
      <c r="DE28" s="398"/>
      <c r="DF28" s="398"/>
      <c r="DG28" s="398"/>
      <c r="DH28" s="398"/>
      <c r="DI28" s="398"/>
      <c r="DJ28" s="398"/>
      <c r="DK28" s="398"/>
      <c r="DL28" s="398"/>
      <c r="DM28" s="398"/>
      <c r="DN28" s="398"/>
      <c r="DO28" s="398"/>
      <c r="DP28" s="398"/>
      <c r="DQ28" s="398"/>
      <c r="DR28" s="398"/>
      <c r="DS28" s="398"/>
      <c r="DT28" s="398"/>
      <c r="DU28" s="398"/>
      <c r="DV28" s="398"/>
      <c r="DW28" s="398"/>
      <c r="DX28" s="398"/>
      <c r="DY28" s="398"/>
      <c r="DZ28" s="398"/>
      <c r="EA28" s="398"/>
      <c r="EB28" s="398"/>
      <c r="EC28" s="398"/>
      <c r="ED28" s="398"/>
      <c r="EE28" s="398"/>
      <c r="EF28" s="398"/>
      <c r="EG28" s="398"/>
      <c r="EH28" s="398"/>
      <c r="EI28" s="398"/>
      <c r="EJ28" s="398"/>
      <c r="EK28" s="398"/>
      <c r="EL28" s="398"/>
      <c r="EM28" s="398"/>
      <c r="EN28" s="398"/>
      <c r="EO28" s="398"/>
      <c r="EP28" s="398"/>
      <c r="EQ28" s="398"/>
      <c r="ER28" s="398"/>
      <c r="ES28" s="398"/>
      <c r="ET28" s="398"/>
      <c r="EU28" s="398"/>
      <c r="EV28" s="398"/>
      <c r="EW28" s="398"/>
      <c r="EX28" s="398"/>
      <c r="EY28" s="398"/>
      <c r="EZ28" s="398"/>
      <c r="FA28" s="398"/>
      <c r="FB28" s="398"/>
      <c r="FC28" s="398"/>
      <c r="FD28" s="398"/>
      <c r="FE28" s="398"/>
      <c r="FF28" s="398"/>
      <c r="FG28" s="398"/>
      <c r="FH28" s="398"/>
      <c r="FI28" s="398"/>
      <c r="FJ28" s="398"/>
      <c r="FK28" s="398"/>
      <c r="FL28" s="398"/>
      <c r="FM28" s="398"/>
      <c r="FN28" s="398"/>
      <c r="FO28" s="398"/>
      <c r="FP28" s="398"/>
      <c r="FQ28" s="398"/>
      <c r="FR28" s="398"/>
      <c r="FS28" s="398"/>
      <c r="FT28" s="398"/>
      <c r="FU28" s="398"/>
      <c r="FV28" s="398"/>
      <c r="FW28" s="398"/>
      <c r="FX28" s="398"/>
      <c r="FY28" s="398"/>
      <c r="FZ28" s="398"/>
      <c r="GA28" s="398"/>
      <c r="GB28" s="398"/>
      <c r="GC28" s="398"/>
      <c r="GD28" s="398"/>
      <c r="GE28" s="398"/>
      <c r="GF28" s="398"/>
      <c r="GG28" s="398"/>
      <c r="GH28" s="398"/>
      <c r="GI28" s="398"/>
      <c r="GJ28" s="398"/>
      <c r="GK28" s="398"/>
      <c r="GL28" s="398"/>
      <c r="GM28" s="398"/>
      <c r="GN28" s="398"/>
      <c r="GO28" s="398"/>
      <c r="GP28" s="398"/>
      <c r="GQ28" s="398"/>
      <c r="GR28" s="398"/>
      <c r="GS28" s="398"/>
      <c r="GT28" s="398"/>
      <c r="GU28" s="398"/>
      <c r="GV28" s="398"/>
      <c r="GW28" s="398"/>
      <c r="GX28" s="398"/>
      <c r="GY28" s="398"/>
      <c r="GZ28" s="398"/>
      <c r="HA28" s="398"/>
      <c r="HB28" s="398"/>
      <c r="HC28" s="398"/>
      <c r="HD28" s="398"/>
      <c r="HE28" s="398"/>
      <c r="HF28" s="398"/>
      <c r="HG28" s="398"/>
      <c r="HH28" s="398"/>
      <c r="HI28" s="398"/>
      <c r="HJ28" s="398"/>
      <c r="HK28" s="398"/>
      <c r="HL28" s="398"/>
      <c r="HM28" s="398"/>
      <c r="HN28" s="398"/>
      <c r="HO28" s="398"/>
      <c r="HP28" s="398"/>
      <c r="HQ28" s="398"/>
      <c r="HR28" s="398"/>
      <c r="HS28" s="398"/>
      <c r="HT28" s="398"/>
      <c r="HU28" s="398"/>
      <c r="HV28" s="398"/>
      <c r="HW28" s="398"/>
      <c r="HX28" s="398"/>
      <c r="HY28" s="398"/>
      <c r="HZ28" s="398"/>
      <c r="IA28" s="398"/>
      <c r="IB28" s="398"/>
      <c r="IC28" s="398"/>
    </row>
    <row r="29" ht="20.25" customHeight="1">
      <c r="A29" s="432" t="s">
        <v>6049</v>
      </c>
      <c r="B29" s="362" t="s">
        <v>6270</v>
      </c>
      <c r="C29" s="363"/>
      <c r="D29" s="364">
        <v>50.0</v>
      </c>
      <c r="E29" s="401" t="s">
        <v>6271</v>
      </c>
      <c r="F29" s="366" t="s">
        <v>6272</v>
      </c>
      <c r="G29" s="415">
        <v>2.028865238763E12</v>
      </c>
      <c r="H29" s="368">
        <v>433.0</v>
      </c>
      <c r="I29" s="369">
        <v>0.36256349477601263</v>
      </c>
      <c r="J29" s="370">
        <f t="shared" si="1"/>
        <v>276</v>
      </c>
      <c r="K29" s="402" t="s">
        <v>6273</v>
      </c>
      <c r="L29" s="403" t="s">
        <v>6274</v>
      </c>
      <c r="M29" s="403" t="s">
        <v>6205</v>
      </c>
      <c r="N29" s="416"/>
      <c r="O29" s="433">
        <v>70.0</v>
      </c>
      <c r="P29" s="404">
        <v>80.0</v>
      </c>
      <c r="Q29" s="378">
        <v>20.0</v>
      </c>
      <c r="R29" s="378">
        <v>170.0</v>
      </c>
      <c r="S29" s="377"/>
      <c r="T29" s="377"/>
      <c r="U29" s="378" t="s">
        <v>6275</v>
      </c>
      <c r="V29" s="378" t="s">
        <v>2238</v>
      </c>
      <c r="W29" s="378" t="s">
        <v>6057</v>
      </c>
      <c r="X29" s="377"/>
      <c r="Y29" s="377"/>
      <c r="Z29" s="377"/>
      <c r="AA29" s="377"/>
      <c r="AB29" s="379"/>
      <c r="AC29" s="431"/>
      <c r="AD29" s="416"/>
      <c r="AE29" s="416"/>
      <c r="AF29" s="416"/>
      <c r="AG29" s="416"/>
      <c r="AH29" s="381" t="s">
        <v>6059</v>
      </c>
      <c r="AI29" s="379" t="s">
        <v>6060</v>
      </c>
      <c r="AJ29" s="416"/>
      <c r="AK29" s="416"/>
      <c r="AL29" s="416"/>
      <c r="AM29" s="416"/>
      <c r="AN29" s="416">
        <v>10.0</v>
      </c>
      <c r="AO29" s="416"/>
      <c r="AP29" s="416"/>
      <c r="AQ29" s="46">
        <f t="shared" si="2"/>
        <v>382</v>
      </c>
      <c r="AR29" s="382">
        <f t="shared" si="3"/>
        <v>0.12</v>
      </c>
      <c r="AS29" s="416"/>
      <c r="AT29" s="416"/>
      <c r="AU29" s="416"/>
      <c r="AV29" s="416"/>
      <c r="AW29" s="416"/>
      <c r="AX29" s="383" t="s">
        <v>6177</v>
      </c>
      <c r="AY29" s="384" t="s">
        <v>6178</v>
      </c>
      <c r="AZ29" s="418"/>
      <c r="BA29" s="386">
        <v>69.0</v>
      </c>
      <c r="BB29" s="386">
        <v>124.0</v>
      </c>
      <c r="BC29" s="387">
        <f>IFERROR(__xludf.DUMMYFUNCTION("IMPORTRANGE(""https://docs.google.com/spreadsheets/d/11x9rug0jw9OQ--PARsiC-syyc-w1p08-Nt1KJofrAjY/edit?usp=sharing"",""Себестоимость (Алкиона)!J14"")"),2.6208599999999995)</f>
        <v>2.62086</v>
      </c>
      <c r="BD29" s="387">
        <f>IFERROR(__xludf.DUMMYFUNCTION("IMPORTRANGE(""https://docs.google.com/spreadsheets/d/11x9rug0jw9OQ--PARsiC-syyc-w1p08-Nt1KJofrAjY/edit?usp=sharing"",""Себестоимость (Алкиона)!J65"")"),0.813618)</f>
        <v>0.813618</v>
      </c>
      <c r="BE29" s="388">
        <f>IFERROR(__xludf.DUMMYFUNCTION("IMPORTRANGE(""https://docs.google.com/spreadsheets/d/1s3L4zx0lRdF0JYMrTaoYwrEnGJI9Se6ibkReFEtRbpU/edit?usp=sharing"",""Упаковка!B3"")"),25.0)</f>
        <v>25</v>
      </c>
      <c r="BF29" s="389">
        <v>10.0</v>
      </c>
      <c r="BG29" s="390">
        <f t="shared" si="4"/>
        <v>69.34478</v>
      </c>
      <c r="BH29" s="405">
        <f t="shared" si="18"/>
        <v>0.2</v>
      </c>
      <c r="BI29" s="392">
        <f t="shared" si="5"/>
        <v>55.2</v>
      </c>
      <c r="BJ29" s="393">
        <f t="shared" si="6"/>
        <v>82.45522</v>
      </c>
      <c r="BK29" s="393">
        <f t="shared" si="7"/>
        <v>27.45522</v>
      </c>
      <c r="BL29" s="394">
        <f t="shared" si="8"/>
        <v>0.2987507971</v>
      </c>
      <c r="BM29" s="394">
        <f t="shared" si="9"/>
        <v>0.09947543478</v>
      </c>
      <c r="BN29" s="55">
        <f t="shared" si="10"/>
        <v>0.12</v>
      </c>
      <c r="BO29" s="56">
        <f t="shared" si="11"/>
        <v>382</v>
      </c>
      <c r="BP29" s="57">
        <f t="shared" si="12"/>
        <v>0.3338618325</v>
      </c>
      <c r="BQ29" s="46">
        <f t="shared" si="13"/>
        <v>0.272</v>
      </c>
      <c r="BR29" s="46">
        <v>25.0</v>
      </c>
      <c r="BS29" s="46">
        <v>7.0</v>
      </c>
      <c r="BT29" s="47">
        <v>1.25</v>
      </c>
      <c r="BU29" s="46">
        <f t="shared" si="14"/>
        <v>31.25</v>
      </c>
      <c r="BV29" s="46">
        <f t="shared" si="15"/>
        <v>37.75</v>
      </c>
      <c r="BW29" s="378" t="s">
        <v>6062</v>
      </c>
      <c r="BX29" s="395"/>
      <c r="BY29" s="395"/>
      <c r="BZ29" s="395"/>
      <c r="CA29" s="395"/>
      <c r="CB29" s="406"/>
      <c r="CC29" s="395"/>
      <c r="CD29" s="395"/>
      <c r="CE29" s="395"/>
      <c r="CF29" s="395"/>
      <c r="CG29" s="395"/>
      <c r="CH29" s="397"/>
      <c r="CI29" s="397"/>
      <c r="CJ29" s="397"/>
      <c r="CK29" s="397"/>
      <c r="CL29" s="398"/>
      <c r="CM29" s="398"/>
      <c r="CN29" s="399">
        <f t="shared" si="16"/>
        <v>0.001249202899</v>
      </c>
      <c r="CO29" s="399">
        <f t="shared" si="17"/>
        <v>0.3613142919</v>
      </c>
      <c r="CP29" s="398"/>
      <c r="CQ29" s="398"/>
      <c r="CR29" s="408" t="s">
        <v>4478</v>
      </c>
      <c r="CS29" s="398"/>
      <c r="CT29" s="398"/>
      <c r="CU29" s="398"/>
      <c r="CV29" s="398"/>
      <c r="CW29" s="398"/>
      <c r="CX29" s="398"/>
      <c r="CY29" s="398"/>
      <c r="CZ29" s="398"/>
      <c r="DA29" s="398"/>
      <c r="DB29" s="398"/>
      <c r="DC29" s="398"/>
      <c r="DD29" s="398"/>
      <c r="DE29" s="398"/>
      <c r="DF29" s="398"/>
      <c r="DG29" s="398"/>
      <c r="DH29" s="398"/>
      <c r="DI29" s="398"/>
      <c r="DJ29" s="398"/>
      <c r="DK29" s="398"/>
      <c r="DL29" s="398"/>
      <c r="DM29" s="398"/>
      <c r="DN29" s="398"/>
      <c r="DO29" s="398"/>
      <c r="DP29" s="398"/>
      <c r="DQ29" s="398"/>
      <c r="DR29" s="398"/>
      <c r="DS29" s="398"/>
      <c r="DT29" s="398"/>
      <c r="DU29" s="398"/>
      <c r="DV29" s="398"/>
      <c r="DW29" s="398"/>
      <c r="DX29" s="398"/>
      <c r="DY29" s="398"/>
      <c r="DZ29" s="398"/>
      <c r="EA29" s="398"/>
      <c r="EB29" s="398"/>
      <c r="EC29" s="398"/>
      <c r="ED29" s="398"/>
      <c r="EE29" s="398"/>
      <c r="EF29" s="398"/>
      <c r="EG29" s="398"/>
      <c r="EH29" s="398"/>
      <c r="EI29" s="398"/>
      <c r="EJ29" s="398"/>
      <c r="EK29" s="398"/>
      <c r="EL29" s="398"/>
      <c r="EM29" s="398"/>
      <c r="EN29" s="398"/>
      <c r="EO29" s="398"/>
      <c r="EP29" s="398"/>
      <c r="EQ29" s="398"/>
      <c r="ER29" s="398"/>
      <c r="ES29" s="398"/>
      <c r="ET29" s="398"/>
      <c r="EU29" s="398"/>
      <c r="EV29" s="398"/>
      <c r="EW29" s="398"/>
      <c r="EX29" s="398"/>
      <c r="EY29" s="398"/>
      <c r="EZ29" s="398"/>
      <c r="FA29" s="398"/>
      <c r="FB29" s="398"/>
      <c r="FC29" s="398"/>
      <c r="FD29" s="398"/>
      <c r="FE29" s="398"/>
      <c r="FF29" s="398"/>
      <c r="FG29" s="398"/>
      <c r="FH29" s="398"/>
      <c r="FI29" s="398"/>
      <c r="FJ29" s="398"/>
      <c r="FK29" s="398"/>
      <c r="FL29" s="398"/>
      <c r="FM29" s="398"/>
      <c r="FN29" s="398"/>
      <c r="FO29" s="398"/>
      <c r="FP29" s="398"/>
      <c r="FQ29" s="398"/>
      <c r="FR29" s="398"/>
      <c r="FS29" s="398"/>
      <c r="FT29" s="398"/>
      <c r="FU29" s="398"/>
      <c r="FV29" s="398"/>
      <c r="FW29" s="398"/>
      <c r="FX29" s="398"/>
      <c r="FY29" s="398"/>
      <c r="FZ29" s="398"/>
      <c r="GA29" s="398"/>
      <c r="GB29" s="398"/>
      <c r="GC29" s="398"/>
      <c r="GD29" s="398"/>
      <c r="GE29" s="398"/>
      <c r="GF29" s="398"/>
      <c r="GG29" s="398"/>
      <c r="GH29" s="398"/>
      <c r="GI29" s="398"/>
      <c r="GJ29" s="398"/>
      <c r="GK29" s="398"/>
      <c r="GL29" s="398"/>
      <c r="GM29" s="398"/>
      <c r="GN29" s="398"/>
      <c r="GO29" s="398"/>
      <c r="GP29" s="398"/>
      <c r="GQ29" s="398"/>
      <c r="GR29" s="398"/>
      <c r="GS29" s="398"/>
      <c r="GT29" s="398"/>
      <c r="GU29" s="398"/>
      <c r="GV29" s="398"/>
      <c r="GW29" s="398"/>
      <c r="GX29" s="398"/>
      <c r="GY29" s="398"/>
      <c r="GZ29" s="398"/>
      <c r="HA29" s="398"/>
      <c r="HB29" s="398"/>
      <c r="HC29" s="398"/>
      <c r="HD29" s="398"/>
      <c r="HE29" s="398"/>
      <c r="HF29" s="398"/>
      <c r="HG29" s="398"/>
      <c r="HH29" s="398"/>
      <c r="HI29" s="398"/>
      <c r="HJ29" s="398"/>
      <c r="HK29" s="398"/>
      <c r="HL29" s="398"/>
      <c r="HM29" s="398"/>
      <c r="HN29" s="398"/>
      <c r="HO29" s="398"/>
      <c r="HP29" s="398"/>
      <c r="HQ29" s="398"/>
      <c r="HR29" s="398"/>
      <c r="HS29" s="398"/>
      <c r="HT29" s="398"/>
      <c r="HU29" s="398"/>
      <c r="HV29" s="398"/>
      <c r="HW29" s="398"/>
      <c r="HX29" s="398"/>
      <c r="HY29" s="398"/>
      <c r="HZ29" s="398"/>
      <c r="IA29" s="398"/>
      <c r="IB29" s="398"/>
      <c r="IC29" s="398"/>
    </row>
    <row r="30" ht="20.25" customHeight="1">
      <c r="A30" s="432" t="s">
        <v>6049</v>
      </c>
      <c r="B30" s="362" t="s">
        <v>6276</v>
      </c>
      <c r="C30" s="424" t="s">
        <v>6143</v>
      </c>
      <c r="D30" s="425">
        <v>0.0</v>
      </c>
      <c r="E30" s="401" t="s">
        <v>6277</v>
      </c>
      <c r="F30" s="366" t="s">
        <v>6278</v>
      </c>
      <c r="G30" s="367">
        <v>2.000524746E12</v>
      </c>
      <c r="H30" s="368">
        <v>433.0</v>
      </c>
      <c r="I30" s="369">
        <v>0.36206814179180724</v>
      </c>
      <c r="J30" s="370">
        <f t="shared" si="1"/>
        <v>276</v>
      </c>
      <c r="K30" s="402" t="s">
        <v>6279</v>
      </c>
      <c r="L30" s="403" t="s">
        <v>6280</v>
      </c>
      <c r="M30" s="403" t="s">
        <v>6281</v>
      </c>
      <c r="N30" s="416"/>
      <c r="O30" s="433">
        <v>70.0</v>
      </c>
      <c r="P30" s="404">
        <v>80.0</v>
      </c>
      <c r="Q30" s="378">
        <v>20.0</v>
      </c>
      <c r="R30" s="378">
        <v>170.0</v>
      </c>
      <c r="S30" s="377"/>
      <c r="T30" s="377"/>
      <c r="U30" s="378" t="s">
        <v>6282</v>
      </c>
      <c r="V30" s="378" t="s">
        <v>2238</v>
      </c>
      <c r="W30" s="378" t="s">
        <v>6057</v>
      </c>
      <c r="X30" s="377"/>
      <c r="Y30" s="377"/>
      <c r="Z30" s="377"/>
      <c r="AA30" s="377"/>
      <c r="AB30" s="379"/>
      <c r="AC30" s="380" t="s">
        <v>6150</v>
      </c>
      <c r="AD30" s="416"/>
      <c r="AE30" s="416"/>
      <c r="AF30" s="416"/>
      <c r="AG30" s="416"/>
      <c r="AH30" s="381" t="s">
        <v>6059</v>
      </c>
      <c r="AI30" s="379" t="s">
        <v>6060</v>
      </c>
      <c r="AJ30" s="416"/>
      <c r="AK30" s="416"/>
      <c r="AL30" s="416"/>
      <c r="AM30" s="416"/>
      <c r="AN30" s="416">
        <v>10.0</v>
      </c>
      <c r="AO30" s="416"/>
      <c r="AP30" s="416"/>
      <c r="AQ30" s="46">
        <f t="shared" si="2"/>
        <v>382</v>
      </c>
      <c r="AR30" s="382">
        <f t="shared" si="3"/>
        <v>0.12</v>
      </c>
      <c r="AS30" s="416"/>
      <c r="AT30" s="416"/>
      <c r="AU30" s="416"/>
      <c r="AV30" s="416"/>
      <c r="AW30" s="416"/>
      <c r="AX30" s="383" t="s">
        <v>6177</v>
      </c>
      <c r="AY30" s="384" t="s">
        <v>6178</v>
      </c>
      <c r="AZ30" s="385">
        <v>20.0</v>
      </c>
      <c r="BA30" s="386">
        <v>69.0</v>
      </c>
      <c r="BB30" s="386">
        <v>126.0</v>
      </c>
      <c r="BC30" s="387">
        <f>IFERROR(__xludf.DUMMYFUNCTION("IMPORTRANGE(""https://docs.google.com/spreadsheets/d/11x9rug0jw9OQ--PARsiC-syyc-w1p08-Nt1KJofrAjY/edit?usp=sharing"",""Себестоимость (Алкиона)!J14"")"),2.6208599999999995)</f>
        <v>2.62086</v>
      </c>
      <c r="BD30" s="387">
        <f>IFERROR(__xludf.DUMMYFUNCTION("IMPORTRANGE(""https://docs.google.com/spreadsheets/d/11x9rug0jw9OQ--PARsiC-syyc-w1p08-Nt1KJofrAjY/edit?usp=sharing"",""Себестоимость (Алкиона)!J65"")"),0.813618)</f>
        <v>0.813618</v>
      </c>
      <c r="BE30" s="388">
        <f>IFERROR(__xludf.DUMMYFUNCTION("IMPORTRANGE(""https://docs.google.com/spreadsheets/d/1s3L4zx0lRdF0JYMrTaoYwrEnGJI9Se6ibkReFEtRbpU/edit?usp=sharing"",""Упаковка!B3"")"),25.0)</f>
        <v>25</v>
      </c>
      <c r="BF30" s="389">
        <v>10.0</v>
      </c>
      <c r="BG30" s="390">
        <f t="shared" si="4"/>
        <v>69.34478</v>
      </c>
      <c r="BH30" s="405">
        <f t="shared" si="18"/>
        <v>0.2</v>
      </c>
      <c r="BI30" s="392">
        <f t="shared" si="5"/>
        <v>55.2</v>
      </c>
      <c r="BJ30" s="393">
        <f t="shared" si="6"/>
        <v>82.45522</v>
      </c>
      <c r="BK30" s="393">
        <f t="shared" si="7"/>
        <v>25.45522</v>
      </c>
      <c r="BL30" s="394">
        <f t="shared" si="8"/>
        <v>0.2987507971</v>
      </c>
      <c r="BM30" s="394">
        <f t="shared" si="9"/>
        <v>0.09222905797</v>
      </c>
      <c r="BN30" s="55">
        <f t="shared" si="10"/>
        <v>0.12</v>
      </c>
      <c r="BO30" s="56">
        <f t="shared" si="11"/>
        <v>385</v>
      </c>
      <c r="BP30" s="57">
        <f t="shared" si="12"/>
        <v>0.332610961</v>
      </c>
      <c r="BQ30" s="46">
        <f t="shared" si="13"/>
        <v>0.272</v>
      </c>
      <c r="BR30" s="46">
        <v>25.0</v>
      </c>
      <c r="BS30" s="46">
        <v>7.0</v>
      </c>
      <c r="BT30" s="47">
        <v>1.25</v>
      </c>
      <c r="BU30" s="46">
        <f t="shared" si="14"/>
        <v>31.25</v>
      </c>
      <c r="BV30" s="46">
        <f t="shared" si="15"/>
        <v>37.75</v>
      </c>
      <c r="BW30" s="378" t="s">
        <v>6062</v>
      </c>
      <c r="BX30" s="434" t="s">
        <v>6063</v>
      </c>
      <c r="BY30" s="434" t="s">
        <v>6063</v>
      </c>
      <c r="BZ30" s="395"/>
      <c r="CA30" s="395"/>
      <c r="CB30" s="406"/>
      <c r="CC30" s="395"/>
      <c r="CD30" s="395"/>
      <c r="CE30" s="395"/>
      <c r="CF30" s="395"/>
      <c r="CG30" s="395"/>
      <c r="CH30" s="397"/>
      <c r="CI30" s="397"/>
      <c r="CJ30" s="397"/>
      <c r="CK30" s="397"/>
      <c r="CL30" s="398"/>
      <c r="CM30" s="398"/>
      <c r="CN30" s="399">
        <f t="shared" si="16"/>
        <v>0.001249202899</v>
      </c>
      <c r="CO30" s="399">
        <f t="shared" si="17"/>
        <v>0.3608189389</v>
      </c>
      <c r="CP30" s="398"/>
      <c r="CQ30" s="398"/>
      <c r="CR30" s="408">
        <v>245.0</v>
      </c>
      <c r="CS30" s="398"/>
      <c r="CT30" s="398"/>
      <c r="CU30" s="398"/>
      <c r="CV30" s="398"/>
      <c r="CW30" s="398"/>
      <c r="CX30" s="398"/>
      <c r="CY30" s="398"/>
      <c r="CZ30" s="398"/>
      <c r="DA30" s="398"/>
      <c r="DB30" s="398"/>
      <c r="DC30" s="398"/>
      <c r="DD30" s="398"/>
      <c r="DE30" s="398"/>
      <c r="DF30" s="398"/>
      <c r="DG30" s="398"/>
      <c r="DH30" s="398"/>
      <c r="DI30" s="398"/>
      <c r="DJ30" s="398"/>
      <c r="DK30" s="398"/>
      <c r="DL30" s="398"/>
      <c r="DM30" s="398"/>
      <c r="DN30" s="398"/>
      <c r="DO30" s="398"/>
      <c r="DP30" s="398"/>
      <c r="DQ30" s="398"/>
      <c r="DR30" s="398"/>
      <c r="DS30" s="398"/>
      <c r="DT30" s="398"/>
      <c r="DU30" s="398"/>
      <c r="DV30" s="398"/>
      <c r="DW30" s="398"/>
      <c r="DX30" s="398"/>
      <c r="DY30" s="398"/>
      <c r="DZ30" s="398"/>
      <c r="EA30" s="398"/>
      <c r="EB30" s="398"/>
      <c r="EC30" s="398"/>
      <c r="ED30" s="398"/>
      <c r="EE30" s="398"/>
      <c r="EF30" s="398"/>
      <c r="EG30" s="398"/>
      <c r="EH30" s="398"/>
      <c r="EI30" s="398"/>
      <c r="EJ30" s="398"/>
      <c r="EK30" s="398"/>
      <c r="EL30" s="398"/>
      <c r="EM30" s="398"/>
      <c r="EN30" s="398"/>
      <c r="EO30" s="398"/>
      <c r="EP30" s="398"/>
      <c r="EQ30" s="398"/>
      <c r="ER30" s="398"/>
      <c r="ES30" s="398"/>
      <c r="ET30" s="398"/>
      <c r="EU30" s="398"/>
      <c r="EV30" s="398"/>
      <c r="EW30" s="398"/>
      <c r="EX30" s="398"/>
      <c r="EY30" s="398"/>
      <c r="EZ30" s="398"/>
      <c r="FA30" s="398"/>
      <c r="FB30" s="398"/>
      <c r="FC30" s="398"/>
      <c r="FD30" s="398"/>
      <c r="FE30" s="398"/>
      <c r="FF30" s="398"/>
      <c r="FG30" s="398"/>
      <c r="FH30" s="398"/>
      <c r="FI30" s="398"/>
      <c r="FJ30" s="398"/>
      <c r="FK30" s="398"/>
      <c r="FL30" s="398"/>
      <c r="FM30" s="398"/>
      <c r="FN30" s="398"/>
      <c r="FO30" s="398"/>
      <c r="FP30" s="398"/>
      <c r="FQ30" s="398"/>
      <c r="FR30" s="398"/>
      <c r="FS30" s="398"/>
      <c r="FT30" s="398"/>
      <c r="FU30" s="398"/>
      <c r="FV30" s="398"/>
      <c r="FW30" s="398"/>
      <c r="FX30" s="398"/>
      <c r="FY30" s="398"/>
      <c r="FZ30" s="398"/>
      <c r="GA30" s="398"/>
      <c r="GB30" s="398"/>
      <c r="GC30" s="398"/>
      <c r="GD30" s="398"/>
      <c r="GE30" s="398"/>
      <c r="GF30" s="398"/>
      <c r="GG30" s="398"/>
      <c r="GH30" s="398"/>
      <c r="GI30" s="398"/>
      <c r="GJ30" s="398"/>
      <c r="GK30" s="398"/>
      <c r="GL30" s="398"/>
      <c r="GM30" s="398"/>
      <c r="GN30" s="398"/>
      <c r="GO30" s="398"/>
      <c r="GP30" s="398"/>
      <c r="GQ30" s="398"/>
      <c r="GR30" s="398"/>
      <c r="GS30" s="398"/>
      <c r="GT30" s="398"/>
      <c r="GU30" s="398"/>
      <c r="GV30" s="398"/>
      <c r="GW30" s="398"/>
      <c r="GX30" s="398"/>
      <c r="GY30" s="398"/>
      <c r="GZ30" s="398"/>
      <c r="HA30" s="398"/>
      <c r="HB30" s="398"/>
      <c r="HC30" s="398"/>
      <c r="HD30" s="398"/>
      <c r="HE30" s="398"/>
      <c r="HF30" s="398"/>
      <c r="HG30" s="398"/>
      <c r="HH30" s="398"/>
      <c r="HI30" s="398"/>
      <c r="HJ30" s="398"/>
      <c r="HK30" s="398"/>
      <c r="HL30" s="398"/>
      <c r="HM30" s="398"/>
      <c r="HN30" s="398"/>
      <c r="HO30" s="398"/>
      <c r="HP30" s="398"/>
      <c r="HQ30" s="398"/>
      <c r="HR30" s="398"/>
      <c r="HS30" s="398"/>
      <c r="HT30" s="398"/>
      <c r="HU30" s="398"/>
      <c r="HV30" s="398"/>
      <c r="HW30" s="398"/>
      <c r="HX30" s="398"/>
      <c r="HY30" s="398"/>
      <c r="HZ30" s="398"/>
      <c r="IA30" s="398"/>
      <c r="IB30" s="398"/>
      <c r="IC30" s="398"/>
    </row>
    <row r="31" ht="20.25" customHeight="1">
      <c r="A31" s="432" t="s">
        <v>6049</v>
      </c>
      <c r="B31" s="362" t="s">
        <v>6283</v>
      </c>
      <c r="C31" s="424" t="s">
        <v>6143</v>
      </c>
      <c r="D31" s="425">
        <v>0.0</v>
      </c>
      <c r="E31" s="401" t="s">
        <v>6284</v>
      </c>
      <c r="F31" s="366" t="s">
        <v>6285</v>
      </c>
      <c r="G31" s="367">
        <v>2.000524746017E12</v>
      </c>
      <c r="H31" s="368">
        <v>433.0</v>
      </c>
      <c r="I31" s="369">
        <v>0.36786559731661594</v>
      </c>
      <c r="J31" s="370">
        <f t="shared" si="1"/>
        <v>274</v>
      </c>
      <c r="K31" s="402" t="s">
        <v>6286</v>
      </c>
      <c r="L31" s="403" t="s">
        <v>6287</v>
      </c>
      <c r="M31" s="403" t="s">
        <v>6288</v>
      </c>
      <c r="N31" s="423"/>
      <c r="O31" s="433">
        <v>70.0</v>
      </c>
      <c r="P31" s="404">
        <v>80.0</v>
      </c>
      <c r="Q31" s="378">
        <v>20.0</v>
      </c>
      <c r="R31" s="378">
        <v>170.0</v>
      </c>
      <c r="S31" s="377"/>
      <c r="T31" s="377"/>
      <c r="U31" s="378" t="s">
        <v>6289</v>
      </c>
      <c r="V31" s="378" t="s">
        <v>2267</v>
      </c>
      <c r="W31" s="378" t="s">
        <v>6057</v>
      </c>
      <c r="X31" s="377"/>
      <c r="Y31" s="377"/>
      <c r="Z31" s="377"/>
      <c r="AA31" s="377"/>
      <c r="AB31" s="379"/>
      <c r="AC31" s="380" t="s">
        <v>6162</v>
      </c>
      <c r="AD31" s="423"/>
      <c r="AE31" s="423"/>
      <c r="AF31" s="423"/>
      <c r="AG31" s="423"/>
      <c r="AH31" s="381" t="s">
        <v>6059</v>
      </c>
      <c r="AI31" s="379" t="s">
        <v>6060</v>
      </c>
      <c r="AJ31" s="423"/>
      <c r="AK31" s="423"/>
      <c r="AL31" s="423"/>
      <c r="AM31" s="423"/>
      <c r="AN31" s="423">
        <v>10.0</v>
      </c>
      <c r="AO31" s="423"/>
      <c r="AP31" s="423"/>
      <c r="AQ31" s="46">
        <f t="shared" si="2"/>
        <v>377</v>
      </c>
      <c r="AR31" s="382">
        <f t="shared" si="3"/>
        <v>0.13</v>
      </c>
      <c r="AS31" s="423"/>
      <c r="AT31" s="423"/>
      <c r="AU31" s="423"/>
      <c r="AV31" s="423"/>
      <c r="AW31" s="423"/>
      <c r="AX31" s="383" t="s">
        <v>6177</v>
      </c>
      <c r="AY31" s="384" t="s">
        <v>6178</v>
      </c>
      <c r="AZ31" s="385">
        <v>20.0</v>
      </c>
      <c r="BA31" s="386">
        <v>68.0</v>
      </c>
      <c r="BB31" s="386">
        <v>123.0</v>
      </c>
      <c r="BC31" s="387">
        <f>IFERROR(__xludf.DUMMYFUNCTION("IMPORTRANGE(""https://docs.google.com/spreadsheets/d/11x9rug0jw9OQ--PARsiC-syyc-w1p08-Nt1KJofrAjY/edit?usp=sharing"",""Себестоимость (Алкиона)!J14"")"),2.6208599999999995)</f>
        <v>2.62086</v>
      </c>
      <c r="BD31" s="387">
        <f>IFERROR(__xludf.DUMMYFUNCTION("IMPORTRANGE(""https://docs.google.com/spreadsheets/d/11x9rug0jw9OQ--PARsiC-syyc-w1p08-Nt1KJofrAjY/edit?usp=sharing"",""Себестоимость (Алкиона)!J65"")"),0.813618)</f>
        <v>0.813618</v>
      </c>
      <c r="BE31" s="388">
        <f>IFERROR(__xludf.DUMMYFUNCTION("IMPORTRANGE(""https://docs.google.com/spreadsheets/d/1s3L4zx0lRdF0JYMrTaoYwrEnGJI9Se6ibkReFEtRbpU/edit?usp=sharing"",""Упаковка!B3"")"),25.0)</f>
        <v>25</v>
      </c>
      <c r="BF31" s="389">
        <v>10.0</v>
      </c>
      <c r="BG31" s="390">
        <f t="shared" si="4"/>
        <v>69.34478</v>
      </c>
      <c r="BH31" s="405">
        <f t="shared" si="18"/>
        <v>0.2</v>
      </c>
      <c r="BI31" s="392">
        <f t="shared" si="5"/>
        <v>54.8</v>
      </c>
      <c r="BJ31" s="393">
        <f t="shared" si="6"/>
        <v>81.85522</v>
      </c>
      <c r="BK31" s="393">
        <f t="shared" si="7"/>
        <v>26.85522</v>
      </c>
      <c r="BL31" s="394">
        <f t="shared" si="8"/>
        <v>0.2987416788</v>
      </c>
      <c r="BM31" s="394">
        <f t="shared" si="9"/>
        <v>0.09801175182</v>
      </c>
      <c r="BN31" s="55">
        <f t="shared" si="10"/>
        <v>0.13</v>
      </c>
      <c r="BO31" s="56">
        <f t="shared" si="11"/>
        <v>380</v>
      </c>
      <c r="BP31" s="57">
        <f t="shared" si="12"/>
        <v>0.3338295263</v>
      </c>
      <c r="BQ31" s="46">
        <f t="shared" si="13"/>
        <v>0.272</v>
      </c>
      <c r="BR31" s="46">
        <v>25.0</v>
      </c>
      <c r="BS31" s="46">
        <v>7.0</v>
      </c>
      <c r="BT31" s="47">
        <v>1.25</v>
      </c>
      <c r="BU31" s="46">
        <f t="shared" si="14"/>
        <v>31.25</v>
      </c>
      <c r="BV31" s="46">
        <f t="shared" si="15"/>
        <v>36.75</v>
      </c>
      <c r="BW31" s="378" t="s">
        <v>6062</v>
      </c>
      <c r="BX31" s="381" t="s">
        <v>6073</v>
      </c>
      <c r="BY31" s="395"/>
      <c r="BZ31" s="395"/>
      <c r="CA31" s="395"/>
      <c r="CB31" s="406"/>
      <c r="CC31" s="395"/>
      <c r="CD31" s="395"/>
      <c r="CE31" s="395"/>
      <c r="CF31" s="395"/>
      <c r="CG31" s="395"/>
      <c r="CH31" s="397"/>
      <c r="CI31" s="397"/>
      <c r="CJ31" s="397"/>
      <c r="CK31" s="397"/>
      <c r="CL31" s="398"/>
      <c r="CM31" s="398"/>
      <c r="CN31" s="399">
        <f t="shared" si="16"/>
        <v>0.001258321168</v>
      </c>
      <c r="CO31" s="399">
        <f t="shared" si="17"/>
        <v>0.3666072761</v>
      </c>
      <c r="CP31" s="398"/>
      <c r="CQ31" s="398"/>
      <c r="CR31" s="408">
        <v>229.0</v>
      </c>
      <c r="CS31" s="398"/>
      <c r="CT31" s="398"/>
      <c r="CU31" s="398"/>
      <c r="CV31" s="398"/>
      <c r="CW31" s="398"/>
      <c r="CX31" s="398"/>
      <c r="CY31" s="398"/>
      <c r="CZ31" s="398"/>
      <c r="DA31" s="398"/>
      <c r="DB31" s="398"/>
      <c r="DC31" s="398"/>
      <c r="DD31" s="398"/>
      <c r="DE31" s="398"/>
      <c r="DF31" s="398"/>
      <c r="DG31" s="398"/>
      <c r="DH31" s="398"/>
      <c r="DI31" s="398"/>
      <c r="DJ31" s="398"/>
      <c r="DK31" s="398"/>
      <c r="DL31" s="398"/>
      <c r="DM31" s="398"/>
      <c r="DN31" s="398"/>
      <c r="DO31" s="398"/>
      <c r="DP31" s="398"/>
      <c r="DQ31" s="398"/>
      <c r="DR31" s="398"/>
      <c r="DS31" s="398"/>
      <c r="DT31" s="398"/>
      <c r="DU31" s="398"/>
      <c r="DV31" s="398"/>
      <c r="DW31" s="398"/>
      <c r="DX31" s="398"/>
      <c r="DY31" s="398"/>
      <c r="DZ31" s="398"/>
      <c r="EA31" s="398"/>
      <c r="EB31" s="398"/>
      <c r="EC31" s="398"/>
      <c r="ED31" s="398"/>
      <c r="EE31" s="398"/>
      <c r="EF31" s="398"/>
      <c r="EG31" s="398"/>
      <c r="EH31" s="398"/>
      <c r="EI31" s="398"/>
      <c r="EJ31" s="398"/>
      <c r="EK31" s="398"/>
      <c r="EL31" s="398"/>
      <c r="EM31" s="398"/>
      <c r="EN31" s="398"/>
      <c r="EO31" s="398"/>
      <c r="EP31" s="398"/>
      <c r="EQ31" s="398"/>
      <c r="ER31" s="398"/>
      <c r="ES31" s="398"/>
      <c r="ET31" s="398"/>
      <c r="EU31" s="398"/>
      <c r="EV31" s="398"/>
      <c r="EW31" s="398"/>
      <c r="EX31" s="398"/>
      <c r="EY31" s="398"/>
      <c r="EZ31" s="398"/>
      <c r="FA31" s="398"/>
      <c r="FB31" s="398"/>
      <c r="FC31" s="398"/>
      <c r="FD31" s="398"/>
      <c r="FE31" s="398"/>
      <c r="FF31" s="398"/>
      <c r="FG31" s="398"/>
      <c r="FH31" s="398"/>
      <c r="FI31" s="398"/>
      <c r="FJ31" s="398"/>
      <c r="FK31" s="398"/>
      <c r="FL31" s="398"/>
      <c r="FM31" s="398"/>
      <c r="FN31" s="398"/>
      <c r="FO31" s="398"/>
      <c r="FP31" s="398"/>
      <c r="FQ31" s="398"/>
      <c r="FR31" s="398"/>
      <c r="FS31" s="398"/>
      <c r="FT31" s="398"/>
      <c r="FU31" s="398"/>
      <c r="FV31" s="398"/>
      <c r="FW31" s="398"/>
      <c r="FX31" s="398"/>
      <c r="FY31" s="398"/>
      <c r="FZ31" s="398"/>
      <c r="GA31" s="398"/>
      <c r="GB31" s="398"/>
      <c r="GC31" s="398"/>
      <c r="GD31" s="398"/>
      <c r="GE31" s="398"/>
      <c r="GF31" s="398"/>
      <c r="GG31" s="398"/>
      <c r="GH31" s="398"/>
      <c r="GI31" s="398"/>
      <c r="GJ31" s="398"/>
      <c r="GK31" s="398"/>
      <c r="GL31" s="398"/>
      <c r="GM31" s="398"/>
      <c r="GN31" s="398"/>
      <c r="GO31" s="398"/>
      <c r="GP31" s="398"/>
      <c r="GQ31" s="398"/>
      <c r="GR31" s="398"/>
      <c r="GS31" s="398"/>
      <c r="GT31" s="398"/>
      <c r="GU31" s="398"/>
      <c r="GV31" s="398"/>
      <c r="GW31" s="398"/>
      <c r="GX31" s="398"/>
      <c r="GY31" s="398"/>
      <c r="GZ31" s="398"/>
      <c r="HA31" s="398"/>
      <c r="HB31" s="398"/>
      <c r="HC31" s="398"/>
      <c r="HD31" s="398"/>
      <c r="HE31" s="398"/>
      <c r="HF31" s="398"/>
      <c r="HG31" s="398"/>
      <c r="HH31" s="398"/>
      <c r="HI31" s="398"/>
      <c r="HJ31" s="398"/>
      <c r="HK31" s="398"/>
      <c r="HL31" s="398"/>
      <c r="HM31" s="398"/>
      <c r="HN31" s="398"/>
      <c r="HO31" s="398"/>
      <c r="HP31" s="398"/>
      <c r="HQ31" s="398"/>
      <c r="HR31" s="398"/>
      <c r="HS31" s="398"/>
      <c r="HT31" s="398"/>
      <c r="HU31" s="398"/>
      <c r="HV31" s="398"/>
      <c r="HW31" s="398"/>
      <c r="HX31" s="398"/>
      <c r="HY31" s="398"/>
      <c r="HZ31" s="398"/>
      <c r="IA31" s="398"/>
      <c r="IB31" s="398"/>
      <c r="IC31" s="398"/>
    </row>
    <row r="32" ht="20.25" customHeight="1">
      <c r="A32" s="432" t="s">
        <v>6049</v>
      </c>
      <c r="B32" s="362" t="s">
        <v>6290</v>
      </c>
      <c r="C32" s="424" t="s">
        <v>6143</v>
      </c>
      <c r="D32" s="425">
        <v>0.0</v>
      </c>
      <c r="E32" s="401" t="s">
        <v>6291</v>
      </c>
      <c r="F32" s="366" t="s">
        <v>6292</v>
      </c>
      <c r="G32" s="367">
        <v>2.000524746024E12</v>
      </c>
      <c r="H32" s="368">
        <v>433.0</v>
      </c>
      <c r="I32" s="369">
        <v>0.36786559731661594</v>
      </c>
      <c r="J32" s="370">
        <f t="shared" si="1"/>
        <v>274</v>
      </c>
      <c r="K32" s="402" t="s">
        <v>6293</v>
      </c>
      <c r="L32" s="403" t="s">
        <v>6294</v>
      </c>
      <c r="M32" s="403" t="s">
        <v>6295</v>
      </c>
      <c r="N32" s="416"/>
      <c r="O32" s="433">
        <v>70.0</v>
      </c>
      <c r="P32" s="404">
        <v>80.0</v>
      </c>
      <c r="Q32" s="378">
        <v>20.0</v>
      </c>
      <c r="R32" s="378">
        <v>170.0</v>
      </c>
      <c r="S32" s="377"/>
      <c r="T32" s="377"/>
      <c r="U32" s="378" t="s">
        <v>6296</v>
      </c>
      <c r="V32" s="378" t="s">
        <v>298</v>
      </c>
      <c r="W32" s="378" t="s">
        <v>6057</v>
      </c>
      <c r="X32" s="377"/>
      <c r="Y32" s="377"/>
      <c r="Z32" s="377"/>
      <c r="AA32" s="377"/>
      <c r="AB32" s="379"/>
      <c r="AC32" s="380" t="s">
        <v>6170</v>
      </c>
      <c r="AD32" s="416"/>
      <c r="AE32" s="416"/>
      <c r="AF32" s="416"/>
      <c r="AG32" s="416"/>
      <c r="AH32" s="381" t="s">
        <v>6059</v>
      </c>
      <c r="AI32" s="379" t="s">
        <v>6060</v>
      </c>
      <c r="AJ32" s="416"/>
      <c r="AK32" s="416"/>
      <c r="AL32" s="416"/>
      <c r="AM32" s="416"/>
      <c r="AN32" s="416">
        <v>10.0</v>
      </c>
      <c r="AO32" s="416"/>
      <c r="AP32" s="416"/>
      <c r="AQ32" s="46">
        <f t="shared" si="2"/>
        <v>377</v>
      </c>
      <c r="AR32" s="382">
        <f t="shared" si="3"/>
        <v>0.13</v>
      </c>
      <c r="AS32" s="416"/>
      <c r="AT32" s="416"/>
      <c r="AU32" s="416"/>
      <c r="AV32" s="416"/>
      <c r="AW32" s="416"/>
      <c r="AX32" s="383" t="s">
        <v>6177</v>
      </c>
      <c r="AY32" s="384" t="s">
        <v>6178</v>
      </c>
      <c r="AZ32" s="385">
        <v>20.0</v>
      </c>
      <c r="BA32" s="386">
        <v>68.0</v>
      </c>
      <c r="BB32" s="386">
        <v>124.0</v>
      </c>
      <c r="BC32" s="387">
        <f>IFERROR(__xludf.DUMMYFUNCTION("IMPORTRANGE(""https://docs.google.com/spreadsheets/d/11x9rug0jw9OQ--PARsiC-syyc-w1p08-Nt1KJofrAjY/edit?usp=sharing"",""Себестоимость (Алкиона)!J14"")"),2.6208599999999995)</f>
        <v>2.62086</v>
      </c>
      <c r="BD32" s="387">
        <f>IFERROR(__xludf.DUMMYFUNCTION("IMPORTRANGE(""https://docs.google.com/spreadsheets/d/11x9rug0jw9OQ--PARsiC-syyc-w1p08-Nt1KJofrAjY/edit?usp=sharing"",""Себестоимость (Алкиона)!J65"")"),0.813618)</f>
        <v>0.813618</v>
      </c>
      <c r="BE32" s="388">
        <f>IFERROR(__xludf.DUMMYFUNCTION("IMPORTRANGE(""https://docs.google.com/spreadsheets/d/1s3L4zx0lRdF0JYMrTaoYwrEnGJI9Se6ibkReFEtRbpU/edit?usp=sharing"",""Упаковка!B3"")"),25.0)</f>
        <v>25</v>
      </c>
      <c r="BF32" s="389">
        <v>10.0</v>
      </c>
      <c r="BG32" s="390">
        <f t="shared" si="4"/>
        <v>69.34478</v>
      </c>
      <c r="BH32" s="405">
        <f t="shared" si="18"/>
        <v>0.2</v>
      </c>
      <c r="BI32" s="392">
        <f t="shared" si="5"/>
        <v>54.8</v>
      </c>
      <c r="BJ32" s="393">
        <f t="shared" si="6"/>
        <v>81.85522</v>
      </c>
      <c r="BK32" s="393">
        <f t="shared" si="7"/>
        <v>25.85522</v>
      </c>
      <c r="BL32" s="394">
        <f t="shared" si="8"/>
        <v>0.2987416788</v>
      </c>
      <c r="BM32" s="394">
        <f t="shared" si="9"/>
        <v>0.09436211679</v>
      </c>
      <c r="BN32" s="55">
        <f t="shared" si="10"/>
        <v>0.13</v>
      </c>
      <c r="BO32" s="56">
        <f t="shared" si="11"/>
        <v>381</v>
      </c>
      <c r="BP32" s="57">
        <f t="shared" si="12"/>
        <v>0.3325333858</v>
      </c>
      <c r="BQ32" s="46">
        <f t="shared" si="13"/>
        <v>0.272</v>
      </c>
      <c r="BR32" s="46">
        <v>25.0</v>
      </c>
      <c r="BS32" s="46">
        <v>7.0</v>
      </c>
      <c r="BT32" s="47">
        <v>1.25</v>
      </c>
      <c r="BU32" s="46">
        <f t="shared" si="14"/>
        <v>31.25</v>
      </c>
      <c r="BV32" s="46">
        <f t="shared" si="15"/>
        <v>36.75</v>
      </c>
      <c r="BW32" s="378" t="s">
        <v>6062</v>
      </c>
      <c r="BX32" s="381" t="s">
        <v>6073</v>
      </c>
      <c r="BY32" s="381" t="s">
        <v>6073</v>
      </c>
      <c r="BZ32" s="395"/>
      <c r="CA32" s="395"/>
      <c r="CB32" s="406"/>
      <c r="CC32" s="395"/>
      <c r="CD32" s="395"/>
      <c r="CE32" s="395"/>
      <c r="CF32" s="395"/>
      <c r="CG32" s="395"/>
      <c r="CH32" s="397"/>
      <c r="CI32" s="397"/>
      <c r="CJ32" s="397"/>
      <c r="CK32" s="397"/>
      <c r="CL32" s="398"/>
      <c r="CM32" s="398"/>
      <c r="CN32" s="399">
        <f t="shared" si="16"/>
        <v>0.001258321168</v>
      </c>
      <c r="CO32" s="399">
        <f t="shared" si="17"/>
        <v>0.3666072761</v>
      </c>
      <c r="CP32" s="398"/>
      <c r="CQ32" s="398"/>
      <c r="CR32" s="408">
        <v>229.0</v>
      </c>
      <c r="CS32" s="398"/>
      <c r="CT32" s="398"/>
      <c r="CU32" s="398"/>
      <c r="CV32" s="398"/>
      <c r="CW32" s="398"/>
      <c r="CX32" s="398"/>
      <c r="CY32" s="398"/>
      <c r="CZ32" s="398"/>
      <c r="DA32" s="398"/>
      <c r="DB32" s="398"/>
      <c r="DC32" s="398"/>
      <c r="DD32" s="398"/>
      <c r="DE32" s="398"/>
      <c r="DF32" s="398"/>
      <c r="DG32" s="398"/>
      <c r="DH32" s="398"/>
      <c r="DI32" s="398"/>
      <c r="DJ32" s="398"/>
      <c r="DK32" s="398"/>
      <c r="DL32" s="398"/>
      <c r="DM32" s="398"/>
      <c r="DN32" s="398"/>
      <c r="DO32" s="398"/>
      <c r="DP32" s="398"/>
      <c r="DQ32" s="398"/>
      <c r="DR32" s="398"/>
      <c r="DS32" s="398"/>
      <c r="DT32" s="398"/>
      <c r="DU32" s="398"/>
      <c r="DV32" s="398"/>
      <c r="DW32" s="398"/>
      <c r="DX32" s="398"/>
      <c r="DY32" s="398"/>
      <c r="DZ32" s="398"/>
      <c r="EA32" s="398"/>
      <c r="EB32" s="398"/>
      <c r="EC32" s="398"/>
      <c r="ED32" s="398"/>
      <c r="EE32" s="398"/>
      <c r="EF32" s="398"/>
      <c r="EG32" s="398"/>
      <c r="EH32" s="398"/>
      <c r="EI32" s="398"/>
      <c r="EJ32" s="398"/>
      <c r="EK32" s="398"/>
      <c r="EL32" s="398"/>
      <c r="EM32" s="398"/>
      <c r="EN32" s="398"/>
      <c r="EO32" s="398"/>
      <c r="EP32" s="398"/>
      <c r="EQ32" s="398"/>
      <c r="ER32" s="398"/>
      <c r="ES32" s="398"/>
      <c r="ET32" s="398"/>
      <c r="EU32" s="398"/>
      <c r="EV32" s="398"/>
      <c r="EW32" s="398"/>
      <c r="EX32" s="398"/>
      <c r="EY32" s="398"/>
      <c r="EZ32" s="398"/>
      <c r="FA32" s="398"/>
      <c r="FB32" s="398"/>
      <c r="FC32" s="398"/>
      <c r="FD32" s="398"/>
      <c r="FE32" s="398"/>
      <c r="FF32" s="398"/>
      <c r="FG32" s="398"/>
      <c r="FH32" s="398"/>
      <c r="FI32" s="398"/>
      <c r="FJ32" s="398"/>
      <c r="FK32" s="398"/>
      <c r="FL32" s="398"/>
      <c r="FM32" s="398"/>
      <c r="FN32" s="398"/>
      <c r="FO32" s="398"/>
      <c r="FP32" s="398"/>
      <c r="FQ32" s="398"/>
      <c r="FR32" s="398"/>
      <c r="FS32" s="398"/>
      <c r="FT32" s="398"/>
      <c r="FU32" s="398"/>
      <c r="FV32" s="398"/>
      <c r="FW32" s="398"/>
      <c r="FX32" s="398"/>
      <c r="FY32" s="398"/>
      <c r="FZ32" s="398"/>
      <c r="GA32" s="398"/>
      <c r="GB32" s="398"/>
      <c r="GC32" s="398"/>
      <c r="GD32" s="398"/>
      <c r="GE32" s="398"/>
      <c r="GF32" s="398"/>
      <c r="GG32" s="398"/>
      <c r="GH32" s="398"/>
      <c r="GI32" s="398"/>
      <c r="GJ32" s="398"/>
      <c r="GK32" s="398"/>
      <c r="GL32" s="398"/>
      <c r="GM32" s="398"/>
      <c r="GN32" s="398"/>
      <c r="GO32" s="398"/>
      <c r="GP32" s="398"/>
      <c r="GQ32" s="398"/>
      <c r="GR32" s="398"/>
      <c r="GS32" s="398"/>
      <c r="GT32" s="398"/>
      <c r="GU32" s="398"/>
      <c r="GV32" s="398"/>
      <c r="GW32" s="398"/>
      <c r="GX32" s="398"/>
      <c r="GY32" s="398"/>
      <c r="GZ32" s="398"/>
      <c r="HA32" s="398"/>
      <c r="HB32" s="398"/>
      <c r="HC32" s="398"/>
      <c r="HD32" s="398"/>
      <c r="HE32" s="398"/>
      <c r="HF32" s="398"/>
      <c r="HG32" s="398"/>
      <c r="HH32" s="398"/>
      <c r="HI32" s="398"/>
      <c r="HJ32" s="398"/>
      <c r="HK32" s="398"/>
      <c r="HL32" s="398"/>
      <c r="HM32" s="398"/>
      <c r="HN32" s="398"/>
      <c r="HO32" s="398"/>
      <c r="HP32" s="398"/>
      <c r="HQ32" s="398"/>
      <c r="HR32" s="398"/>
      <c r="HS32" s="398"/>
      <c r="HT32" s="398"/>
      <c r="HU32" s="398"/>
      <c r="HV32" s="398"/>
      <c r="HW32" s="398"/>
      <c r="HX32" s="398"/>
      <c r="HY32" s="398"/>
      <c r="HZ32" s="398"/>
      <c r="IA32" s="398"/>
      <c r="IB32" s="398"/>
      <c r="IC32" s="398"/>
    </row>
    <row r="33" ht="20.25" customHeight="1">
      <c r="A33" s="432" t="s">
        <v>6049</v>
      </c>
      <c r="B33" s="362" t="s">
        <v>6297</v>
      </c>
      <c r="C33" s="363"/>
      <c r="D33" s="364">
        <v>50.0</v>
      </c>
      <c r="E33" s="401" t="s">
        <v>6298</v>
      </c>
      <c r="F33" s="366" t="s">
        <v>6299</v>
      </c>
      <c r="G33" s="367">
        <v>2.000524746031E12</v>
      </c>
      <c r="H33" s="368">
        <v>433.0</v>
      </c>
      <c r="I33" s="369">
        <v>0.3221205965002575</v>
      </c>
      <c r="J33" s="370">
        <f t="shared" si="1"/>
        <v>294</v>
      </c>
      <c r="K33" s="402" t="s">
        <v>6300</v>
      </c>
      <c r="L33" s="403" t="s">
        <v>6301</v>
      </c>
      <c r="M33" s="403" t="s">
        <v>6118</v>
      </c>
      <c r="N33" s="423"/>
      <c r="O33" s="433">
        <v>70.0</v>
      </c>
      <c r="P33" s="404">
        <v>80.0</v>
      </c>
      <c r="Q33" s="378">
        <v>20.0</v>
      </c>
      <c r="R33" s="378">
        <v>170.0</v>
      </c>
      <c r="S33" s="377"/>
      <c r="T33" s="377"/>
      <c r="U33" s="378" t="s">
        <v>6302</v>
      </c>
      <c r="V33" s="378" t="s">
        <v>2267</v>
      </c>
      <c r="W33" s="378" t="s">
        <v>6057</v>
      </c>
      <c r="X33" s="377"/>
      <c r="Y33" s="377"/>
      <c r="Z33" s="377"/>
      <c r="AA33" s="377"/>
      <c r="AB33" s="379"/>
      <c r="AC33" s="380" t="s">
        <v>6303</v>
      </c>
      <c r="AD33" s="423"/>
      <c r="AE33" s="423"/>
      <c r="AF33" s="423"/>
      <c r="AG33" s="423"/>
      <c r="AH33" s="381" t="s">
        <v>6059</v>
      </c>
      <c r="AI33" s="379" t="s">
        <v>6060</v>
      </c>
      <c r="AJ33" s="423"/>
      <c r="AK33" s="423"/>
      <c r="AL33" s="423"/>
      <c r="AM33" s="423"/>
      <c r="AN33" s="423">
        <v>10.0</v>
      </c>
      <c r="AO33" s="423"/>
      <c r="AP33" s="423"/>
      <c r="AQ33" s="46">
        <f t="shared" si="2"/>
        <v>403</v>
      </c>
      <c r="AR33" s="382">
        <f t="shared" si="3"/>
        <v>0.07</v>
      </c>
      <c r="AS33" s="423"/>
      <c r="AT33" s="423"/>
      <c r="AU33" s="423"/>
      <c r="AV33" s="423"/>
      <c r="AW33" s="423"/>
      <c r="AX33" s="383" t="s">
        <v>6177</v>
      </c>
      <c r="AY33" s="384" t="s">
        <v>6178</v>
      </c>
      <c r="AZ33" s="385">
        <v>20.0</v>
      </c>
      <c r="BA33" s="386">
        <v>78.0</v>
      </c>
      <c r="BB33" s="386">
        <v>134.0</v>
      </c>
      <c r="BC33" s="387">
        <f>IFERROR(__xludf.DUMMYFUNCTION("IMPORTRANGE(""https://docs.google.com/spreadsheets/d/11x9rug0jw9OQ--PARsiC-syyc-w1p08-Nt1KJofrAjY/edit?usp=sharing"",""Себестоимость (Алкиона)!J14"")"),2.6208599999999995)</f>
        <v>2.62086</v>
      </c>
      <c r="BD33" s="387">
        <f>IFERROR(__xludf.DUMMYFUNCTION("IMPORTRANGE(""https://docs.google.com/spreadsheets/d/11x9rug0jw9OQ--PARsiC-syyc-w1p08-Nt1KJofrAjY/edit?usp=sharing"",""Себестоимость (Алкиона)!J65"")"),0.813618)</f>
        <v>0.813618</v>
      </c>
      <c r="BE33" s="388">
        <f>IFERROR(__xludf.DUMMYFUNCTION("IMPORTRANGE(""https://docs.google.com/spreadsheets/d/1s3L4zx0lRdF0JYMrTaoYwrEnGJI9Se6ibkReFEtRbpU/edit?usp=sharing"",""Упаковка!B3"")"),25.0)</f>
        <v>25</v>
      </c>
      <c r="BF33" s="389">
        <v>10.0</v>
      </c>
      <c r="BG33" s="390">
        <f t="shared" si="4"/>
        <v>69.34478</v>
      </c>
      <c r="BH33" s="405">
        <f t="shared" si="18"/>
        <v>0.2</v>
      </c>
      <c r="BI33" s="392">
        <f t="shared" si="5"/>
        <v>58.8</v>
      </c>
      <c r="BJ33" s="393">
        <f t="shared" si="6"/>
        <v>87.85522</v>
      </c>
      <c r="BK33" s="393">
        <f t="shared" si="7"/>
        <v>31.85522</v>
      </c>
      <c r="BL33" s="394">
        <f t="shared" si="8"/>
        <v>0.2988272789</v>
      </c>
      <c r="BM33" s="394">
        <f t="shared" si="9"/>
        <v>0.1083510884</v>
      </c>
      <c r="BN33" s="55">
        <f t="shared" si="10"/>
        <v>0.07</v>
      </c>
      <c r="BO33" s="56">
        <f t="shared" si="11"/>
        <v>403</v>
      </c>
      <c r="BP33" s="57">
        <f t="shared" si="12"/>
        <v>0.3354223821</v>
      </c>
      <c r="BQ33" s="46">
        <f t="shared" si="13"/>
        <v>0.272</v>
      </c>
      <c r="BR33" s="46">
        <v>25.0</v>
      </c>
      <c r="BS33" s="46">
        <v>7.0</v>
      </c>
      <c r="BT33" s="47">
        <v>1.25</v>
      </c>
      <c r="BU33" s="46">
        <f t="shared" si="14"/>
        <v>31.25</v>
      </c>
      <c r="BV33" s="46">
        <f t="shared" si="15"/>
        <v>46.75</v>
      </c>
      <c r="BW33" s="378" t="s">
        <v>6062</v>
      </c>
      <c r="BX33" s="381" t="s">
        <v>6073</v>
      </c>
      <c r="BY33" s="395"/>
      <c r="BZ33" s="395"/>
      <c r="CA33" s="395"/>
      <c r="CB33" s="406"/>
      <c r="CC33" s="395"/>
      <c r="CD33" s="395"/>
      <c r="CE33" s="395"/>
      <c r="CF33" s="395"/>
      <c r="CG33" s="395"/>
      <c r="CH33" s="397"/>
      <c r="CI33" s="397"/>
      <c r="CJ33" s="397"/>
      <c r="CK33" s="397"/>
      <c r="CL33" s="398"/>
      <c r="CM33" s="398"/>
      <c r="CN33" s="399">
        <f t="shared" si="16"/>
        <v>0.001172721088</v>
      </c>
      <c r="CO33" s="399">
        <f t="shared" si="17"/>
        <v>0.3209478754</v>
      </c>
      <c r="CP33" s="398"/>
      <c r="CQ33" s="398"/>
      <c r="CR33" s="408">
        <v>230.0</v>
      </c>
      <c r="CS33" s="398"/>
      <c r="CT33" s="398"/>
      <c r="CU33" s="398"/>
      <c r="CV33" s="398"/>
      <c r="CW33" s="398"/>
      <c r="CX33" s="398"/>
      <c r="CY33" s="398"/>
      <c r="CZ33" s="398"/>
      <c r="DA33" s="398"/>
      <c r="DB33" s="398"/>
      <c r="DC33" s="398"/>
      <c r="DD33" s="398"/>
      <c r="DE33" s="398"/>
      <c r="DF33" s="398"/>
      <c r="DG33" s="398"/>
      <c r="DH33" s="398"/>
      <c r="DI33" s="398"/>
      <c r="DJ33" s="398"/>
      <c r="DK33" s="398"/>
      <c r="DL33" s="398"/>
      <c r="DM33" s="398"/>
      <c r="DN33" s="398"/>
      <c r="DO33" s="398"/>
      <c r="DP33" s="398"/>
      <c r="DQ33" s="398"/>
      <c r="DR33" s="398"/>
      <c r="DS33" s="398"/>
      <c r="DT33" s="398"/>
      <c r="DU33" s="398"/>
      <c r="DV33" s="398"/>
      <c r="DW33" s="398"/>
      <c r="DX33" s="398"/>
      <c r="DY33" s="398"/>
      <c r="DZ33" s="398"/>
      <c r="EA33" s="398"/>
      <c r="EB33" s="398"/>
      <c r="EC33" s="398"/>
      <c r="ED33" s="398"/>
      <c r="EE33" s="398"/>
      <c r="EF33" s="398"/>
      <c r="EG33" s="398"/>
      <c r="EH33" s="398"/>
      <c r="EI33" s="398"/>
      <c r="EJ33" s="398"/>
      <c r="EK33" s="398"/>
      <c r="EL33" s="398"/>
      <c r="EM33" s="398"/>
      <c r="EN33" s="398"/>
      <c r="EO33" s="398"/>
      <c r="EP33" s="398"/>
      <c r="EQ33" s="398"/>
      <c r="ER33" s="398"/>
      <c r="ES33" s="398"/>
      <c r="ET33" s="398"/>
      <c r="EU33" s="398"/>
      <c r="EV33" s="398"/>
      <c r="EW33" s="398"/>
      <c r="EX33" s="398"/>
      <c r="EY33" s="398"/>
      <c r="EZ33" s="398"/>
      <c r="FA33" s="398"/>
      <c r="FB33" s="398"/>
      <c r="FC33" s="398"/>
      <c r="FD33" s="398"/>
      <c r="FE33" s="398"/>
      <c r="FF33" s="398"/>
      <c r="FG33" s="398"/>
      <c r="FH33" s="398"/>
      <c r="FI33" s="398"/>
      <c r="FJ33" s="398"/>
      <c r="FK33" s="398"/>
      <c r="FL33" s="398"/>
      <c r="FM33" s="398"/>
      <c r="FN33" s="398"/>
      <c r="FO33" s="398"/>
      <c r="FP33" s="398"/>
      <c r="FQ33" s="398"/>
      <c r="FR33" s="398"/>
      <c r="FS33" s="398"/>
      <c r="FT33" s="398"/>
      <c r="FU33" s="398"/>
      <c r="FV33" s="398"/>
      <c r="FW33" s="398"/>
      <c r="FX33" s="398"/>
      <c r="FY33" s="398"/>
      <c r="FZ33" s="398"/>
      <c r="GA33" s="398"/>
      <c r="GB33" s="398"/>
      <c r="GC33" s="398"/>
      <c r="GD33" s="398"/>
      <c r="GE33" s="398"/>
      <c r="GF33" s="398"/>
      <c r="GG33" s="398"/>
      <c r="GH33" s="398"/>
      <c r="GI33" s="398"/>
      <c r="GJ33" s="398"/>
      <c r="GK33" s="398"/>
      <c r="GL33" s="398"/>
      <c r="GM33" s="398"/>
      <c r="GN33" s="398"/>
      <c r="GO33" s="398"/>
      <c r="GP33" s="398"/>
      <c r="GQ33" s="398"/>
      <c r="GR33" s="398"/>
      <c r="GS33" s="398"/>
      <c r="GT33" s="398"/>
      <c r="GU33" s="398"/>
      <c r="GV33" s="398"/>
      <c r="GW33" s="398"/>
      <c r="GX33" s="398"/>
      <c r="GY33" s="398"/>
      <c r="GZ33" s="398"/>
      <c r="HA33" s="398"/>
      <c r="HB33" s="398"/>
      <c r="HC33" s="398"/>
      <c r="HD33" s="398"/>
      <c r="HE33" s="398"/>
      <c r="HF33" s="398"/>
      <c r="HG33" s="398"/>
      <c r="HH33" s="398"/>
      <c r="HI33" s="398"/>
      <c r="HJ33" s="398"/>
      <c r="HK33" s="398"/>
      <c r="HL33" s="398"/>
      <c r="HM33" s="398"/>
      <c r="HN33" s="398"/>
      <c r="HO33" s="398"/>
      <c r="HP33" s="398"/>
      <c r="HQ33" s="398"/>
      <c r="HR33" s="398"/>
      <c r="HS33" s="398"/>
      <c r="HT33" s="398"/>
      <c r="HU33" s="398"/>
      <c r="HV33" s="398"/>
      <c r="HW33" s="398"/>
      <c r="HX33" s="398"/>
      <c r="HY33" s="398"/>
      <c r="HZ33" s="398"/>
      <c r="IA33" s="398"/>
      <c r="IB33" s="398"/>
      <c r="IC33" s="398"/>
    </row>
    <row r="34" ht="20.25" customHeight="1">
      <c r="A34" s="432" t="s">
        <v>6049</v>
      </c>
      <c r="B34" s="362" t="s">
        <v>6304</v>
      </c>
      <c r="C34" s="435" t="s">
        <v>2300</v>
      </c>
      <c r="D34" s="425">
        <v>0.0</v>
      </c>
      <c r="E34" s="401" t="s">
        <v>6305</v>
      </c>
      <c r="F34" s="366" t="s">
        <v>6306</v>
      </c>
      <c r="G34" s="367">
        <v>2.000524746048E12</v>
      </c>
      <c r="H34" s="368">
        <v>433.0</v>
      </c>
      <c r="I34" s="369">
        <v>0.35355252901971684</v>
      </c>
      <c r="J34" s="370">
        <f t="shared" si="1"/>
        <v>280</v>
      </c>
      <c r="K34" s="402" t="s">
        <v>6307</v>
      </c>
      <c r="L34" s="403" t="s">
        <v>6308</v>
      </c>
      <c r="M34" s="403" t="s">
        <v>6309</v>
      </c>
      <c r="N34" s="416"/>
      <c r="O34" s="433">
        <v>70.0</v>
      </c>
      <c r="P34" s="404">
        <v>80.0</v>
      </c>
      <c r="Q34" s="378">
        <v>20.0</v>
      </c>
      <c r="R34" s="378">
        <v>170.0</v>
      </c>
      <c r="S34" s="377"/>
      <c r="T34" s="377"/>
      <c r="U34" s="378" t="s">
        <v>6310</v>
      </c>
      <c r="V34" s="378" t="s">
        <v>2267</v>
      </c>
      <c r="W34" s="378" t="s">
        <v>6057</v>
      </c>
      <c r="X34" s="377"/>
      <c r="Y34" s="377"/>
      <c r="Z34" s="377"/>
      <c r="AA34" s="377"/>
      <c r="AB34" s="379"/>
      <c r="AC34" s="380" t="s">
        <v>6242</v>
      </c>
      <c r="AD34" s="416"/>
      <c r="AE34" s="416"/>
      <c r="AF34" s="416"/>
      <c r="AG34" s="416"/>
      <c r="AH34" s="381" t="s">
        <v>6059</v>
      </c>
      <c r="AI34" s="379" t="s">
        <v>6060</v>
      </c>
      <c r="AJ34" s="416"/>
      <c r="AK34" s="416"/>
      <c r="AL34" s="416"/>
      <c r="AM34" s="416"/>
      <c r="AN34" s="416">
        <v>10.0</v>
      </c>
      <c r="AO34" s="416"/>
      <c r="AP34" s="416"/>
      <c r="AQ34" s="46">
        <f t="shared" si="2"/>
        <v>386</v>
      </c>
      <c r="AR34" s="382">
        <f t="shared" si="3"/>
        <v>0.11</v>
      </c>
      <c r="AS34" s="416"/>
      <c r="AT34" s="416"/>
      <c r="AU34" s="416"/>
      <c r="AV34" s="416"/>
      <c r="AW34" s="416"/>
      <c r="AX34" s="383" t="s">
        <v>6177</v>
      </c>
      <c r="AY34" s="384" t="s">
        <v>6178</v>
      </c>
      <c r="AZ34" s="385">
        <v>20.0</v>
      </c>
      <c r="BA34" s="386">
        <v>71.0</v>
      </c>
      <c r="BB34" s="386">
        <v>127.0</v>
      </c>
      <c r="BC34" s="387">
        <f>IFERROR(__xludf.DUMMYFUNCTION("IMPORTRANGE(""https://docs.google.com/spreadsheets/d/11x9rug0jw9OQ--PARsiC-syyc-w1p08-Nt1KJofrAjY/edit?usp=sharing"",""Себестоимость (Алкиона)!J14"")"),2.6208599999999995)</f>
        <v>2.62086</v>
      </c>
      <c r="BD34" s="387">
        <f>IFERROR(__xludf.DUMMYFUNCTION("IMPORTRANGE(""https://docs.google.com/spreadsheets/d/11x9rug0jw9OQ--PARsiC-syyc-w1p08-Nt1KJofrAjY/edit?usp=sharing"",""Себестоимость (Алкиона)!J65"")"),0.813618)</f>
        <v>0.813618</v>
      </c>
      <c r="BE34" s="388">
        <f>IFERROR(__xludf.DUMMYFUNCTION("IMPORTRANGE(""https://docs.google.com/spreadsheets/d/1s3L4zx0lRdF0JYMrTaoYwrEnGJI9Se6ibkReFEtRbpU/edit?usp=sharing"",""Упаковка!B3"")"),25.0)</f>
        <v>25</v>
      </c>
      <c r="BF34" s="389">
        <v>10.0</v>
      </c>
      <c r="BG34" s="390">
        <f t="shared" si="4"/>
        <v>69.34478</v>
      </c>
      <c r="BH34" s="405">
        <f t="shared" si="18"/>
        <v>0.2</v>
      </c>
      <c r="BI34" s="392">
        <f t="shared" si="5"/>
        <v>56</v>
      </c>
      <c r="BJ34" s="393">
        <f t="shared" si="6"/>
        <v>83.65522</v>
      </c>
      <c r="BK34" s="393">
        <f t="shared" si="7"/>
        <v>27.65522</v>
      </c>
      <c r="BL34" s="394">
        <f t="shared" si="8"/>
        <v>0.2987686429</v>
      </c>
      <c r="BM34" s="394">
        <f t="shared" si="9"/>
        <v>0.09876864286</v>
      </c>
      <c r="BN34" s="55">
        <f t="shared" si="10"/>
        <v>0.11</v>
      </c>
      <c r="BO34" s="56">
        <f t="shared" si="11"/>
        <v>388</v>
      </c>
      <c r="BP34" s="57">
        <f t="shared" si="12"/>
        <v>0.3339567526</v>
      </c>
      <c r="BQ34" s="46">
        <f t="shared" si="13"/>
        <v>0.272</v>
      </c>
      <c r="BR34" s="46">
        <v>25.0</v>
      </c>
      <c r="BS34" s="46">
        <v>7.0</v>
      </c>
      <c r="BT34" s="47">
        <v>1.25</v>
      </c>
      <c r="BU34" s="46">
        <f t="shared" si="14"/>
        <v>31.25</v>
      </c>
      <c r="BV34" s="46">
        <f t="shared" si="15"/>
        <v>39.75</v>
      </c>
      <c r="BW34" s="378" t="s">
        <v>6062</v>
      </c>
      <c r="BX34" s="381" t="s">
        <v>6073</v>
      </c>
      <c r="BY34" s="395"/>
      <c r="BZ34" s="395"/>
      <c r="CA34" s="395"/>
      <c r="CB34" s="406"/>
      <c r="CC34" s="395"/>
      <c r="CD34" s="395"/>
      <c r="CE34" s="395"/>
      <c r="CF34" s="395"/>
      <c r="CG34" s="395"/>
      <c r="CH34" s="397"/>
      <c r="CI34" s="397"/>
      <c r="CJ34" s="397"/>
      <c r="CK34" s="397"/>
      <c r="CL34" s="398"/>
      <c r="CM34" s="398"/>
      <c r="CN34" s="399">
        <f t="shared" si="16"/>
        <v>0.001231357143</v>
      </c>
      <c r="CO34" s="399">
        <f t="shared" si="17"/>
        <v>0.3523211719</v>
      </c>
      <c r="CP34" s="398"/>
      <c r="CQ34" s="398"/>
      <c r="CR34" s="408" t="s">
        <v>4478</v>
      </c>
      <c r="CS34" s="398"/>
      <c r="CT34" s="398"/>
      <c r="CU34" s="398"/>
      <c r="CV34" s="398"/>
      <c r="CW34" s="398"/>
      <c r="CX34" s="398"/>
      <c r="CY34" s="398"/>
      <c r="CZ34" s="398"/>
      <c r="DA34" s="398"/>
      <c r="DB34" s="398"/>
      <c r="DC34" s="398"/>
      <c r="DD34" s="398"/>
      <c r="DE34" s="398"/>
      <c r="DF34" s="398"/>
      <c r="DG34" s="398"/>
      <c r="DH34" s="398"/>
      <c r="DI34" s="398"/>
      <c r="DJ34" s="398"/>
      <c r="DK34" s="398"/>
      <c r="DL34" s="398"/>
      <c r="DM34" s="398"/>
      <c r="DN34" s="398"/>
      <c r="DO34" s="398"/>
      <c r="DP34" s="398"/>
      <c r="DQ34" s="398"/>
      <c r="DR34" s="398"/>
      <c r="DS34" s="398"/>
      <c r="DT34" s="398"/>
      <c r="DU34" s="398"/>
      <c r="DV34" s="398"/>
      <c r="DW34" s="398"/>
      <c r="DX34" s="398"/>
      <c r="DY34" s="398"/>
      <c r="DZ34" s="398"/>
      <c r="EA34" s="398"/>
      <c r="EB34" s="398"/>
      <c r="EC34" s="398"/>
      <c r="ED34" s="398"/>
      <c r="EE34" s="398"/>
      <c r="EF34" s="398"/>
      <c r="EG34" s="398"/>
      <c r="EH34" s="398"/>
      <c r="EI34" s="398"/>
      <c r="EJ34" s="398"/>
      <c r="EK34" s="398"/>
      <c r="EL34" s="398"/>
      <c r="EM34" s="398"/>
      <c r="EN34" s="398"/>
      <c r="EO34" s="398"/>
      <c r="EP34" s="398"/>
      <c r="EQ34" s="398"/>
      <c r="ER34" s="398"/>
      <c r="ES34" s="398"/>
      <c r="ET34" s="398"/>
      <c r="EU34" s="398"/>
      <c r="EV34" s="398"/>
      <c r="EW34" s="398"/>
      <c r="EX34" s="398"/>
      <c r="EY34" s="398"/>
      <c r="EZ34" s="398"/>
      <c r="FA34" s="398"/>
      <c r="FB34" s="398"/>
      <c r="FC34" s="398"/>
      <c r="FD34" s="398"/>
      <c r="FE34" s="398"/>
      <c r="FF34" s="398"/>
      <c r="FG34" s="398"/>
      <c r="FH34" s="398"/>
      <c r="FI34" s="398"/>
      <c r="FJ34" s="398"/>
      <c r="FK34" s="398"/>
      <c r="FL34" s="398"/>
      <c r="FM34" s="398"/>
      <c r="FN34" s="398"/>
      <c r="FO34" s="398"/>
      <c r="FP34" s="398"/>
      <c r="FQ34" s="398"/>
      <c r="FR34" s="398"/>
      <c r="FS34" s="398"/>
      <c r="FT34" s="398"/>
      <c r="FU34" s="398"/>
      <c r="FV34" s="398"/>
      <c r="FW34" s="398"/>
      <c r="FX34" s="398"/>
      <c r="FY34" s="398"/>
      <c r="FZ34" s="398"/>
      <c r="GA34" s="398"/>
      <c r="GB34" s="398"/>
      <c r="GC34" s="398"/>
      <c r="GD34" s="398"/>
      <c r="GE34" s="398"/>
      <c r="GF34" s="398"/>
      <c r="GG34" s="398"/>
      <c r="GH34" s="398"/>
      <c r="GI34" s="398"/>
      <c r="GJ34" s="398"/>
      <c r="GK34" s="398"/>
      <c r="GL34" s="398"/>
      <c r="GM34" s="398"/>
      <c r="GN34" s="398"/>
      <c r="GO34" s="398"/>
      <c r="GP34" s="398"/>
      <c r="GQ34" s="398"/>
      <c r="GR34" s="398"/>
      <c r="GS34" s="398"/>
      <c r="GT34" s="398"/>
      <c r="GU34" s="398"/>
      <c r="GV34" s="398"/>
      <c r="GW34" s="398"/>
      <c r="GX34" s="398"/>
      <c r="GY34" s="398"/>
      <c r="GZ34" s="398"/>
      <c r="HA34" s="398"/>
      <c r="HB34" s="398"/>
      <c r="HC34" s="398"/>
      <c r="HD34" s="398"/>
      <c r="HE34" s="398"/>
      <c r="HF34" s="398"/>
      <c r="HG34" s="398"/>
      <c r="HH34" s="398"/>
      <c r="HI34" s="398"/>
      <c r="HJ34" s="398"/>
      <c r="HK34" s="398"/>
      <c r="HL34" s="398"/>
      <c r="HM34" s="398"/>
      <c r="HN34" s="398"/>
      <c r="HO34" s="398"/>
      <c r="HP34" s="398"/>
      <c r="HQ34" s="398"/>
      <c r="HR34" s="398"/>
      <c r="HS34" s="398"/>
      <c r="HT34" s="398"/>
      <c r="HU34" s="398"/>
      <c r="HV34" s="398"/>
      <c r="HW34" s="398"/>
      <c r="HX34" s="398"/>
      <c r="HY34" s="398"/>
      <c r="HZ34" s="398"/>
      <c r="IA34" s="398"/>
      <c r="IB34" s="398"/>
      <c r="IC34" s="398"/>
    </row>
    <row r="35" ht="20.25" customHeight="1">
      <c r="A35" s="432" t="s">
        <v>6049</v>
      </c>
      <c r="B35" s="362" t="s">
        <v>6311</v>
      </c>
      <c r="C35" s="363"/>
      <c r="D35" s="364">
        <v>50.0</v>
      </c>
      <c r="E35" s="401" t="s">
        <v>6312</v>
      </c>
      <c r="F35" s="366" t="s">
        <v>6313</v>
      </c>
      <c r="G35" s="367">
        <v>2.001585828124E12</v>
      </c>
      <c r="H35" s="368">
        <v>455.0</v>
      </c>
      <c r="I35" s="369">
        <v>0.36266529850746265</v>
      </c>
      <c r="J35" s="370">
        <f t="shared" si="1"/>
        <v>290</v>
      </c>
      <c r="K35" s="402" t="s">
        <v>6314</v>
      </c>
      <c r="L35" s="403" t="s">
        <v>6315</v>
      </c>
      <c r="M35" s="403" t="s">
        <v>6316</v>
      </c>
      <c r="N35" s="416"/>
      <c r="O35" s="433">
        <v>75.0</v>
      </c>
      <c r="P35" s="404">
        <v>80.0</v>
      </c>
      <c r="Q35" s="378">
        <v>20.0</v>
      </c>
      <c r="R35" s="378">
        <v>170.0</v>
      </c>
      <c r="S35" s="377"/>
      <c r="T35" s="377"/>
      <c r="U35" s="378" t="s">
        <v>6317</v>
      </c>
      <c r="V35" s="378" t="s">
        <v>2267</v>
      </c>
      <c r="W35" s="378" t="s">
        <v>6057</v>
      </c>
      <c r="X35" s="377"/>
      <c r="Y35" s="377"/>
      <c r="Z35" s="377"/>
      <c r="AA35" s="377"/>
      <c r="AB35" s="379"/>
      <c r="AC35" s="380" t="s">
        <v>6242</v>
      </c>
      <c r="AD35" s="416"/>
      <c r="AE35" s="416"/>
      <c r="AF35" s="416"/>
      <c r="AG35" s="416"/>
      <c r="AH35" s="381" t="s">
        <v>6059</v>
      </c>
      <c r="AI35" s="379" t="s">
        <v>6060</v>
      </c>
      <c r="AJ35" s="416"/>
      <c r="AK35" s="416"/>
      <c r="AL35" s="416"/>
      <c r="AM35" s="416"/>
      <c r="AN35" s="416">
        <v>10.0</v>
      </c>
      <c r="AO35" s="416"/>
      <c r="AP35" s="416"/>
      <c r="AQ35" s="46">
        <f t="shared" si="2"/>
        <v>396</v>
      </c>
      <c r="AR35" s="382">
        <f t="shared" si="3"/>
        <v>0.13</v>
      </c>
      <c r="AS35" s="416"/>
      <c r="AT35" s="416"/>
      <c r="AU35" s="416"/>
      <c r="AV35" s="416"/>
      <c r="AW35" s="416"/>
      <c r="AX35" s="383" t="s">
        <v>6177</v>
      </c>
      <c r="AY35" s="384" t="s">
        <v>6178</v>
      </c>
      <c r="AZ35" s="385">
        <v>20.0</v>
      </c>
      <c r="BA35" s="386">
        <v>70.0</v>
      </c>
      <c r="BB35" s="386">
        <v>125.0</v>
      </c>
      <c r="BC35" s="387">
        <f>IFERROR(__xludf.DUMMYFUNCTION("IMPORTRANGE(""https://docs.google.com/spreadsheets/d/11x9rug0jw9OQ--PARsiC-syyc-w1p08-Nt1KJofrAjY/edit?usp=sharing"",""Себестоимость (Алкиона)!J15"")"),3.20112)</f>
        <v>3.20112</v>
      </c>
      <c r="BD35" s="387">
        <f>IFERROR(__xludf.DUMMYFUNCTION("IMPORTRANGE(""https://docs.google.com/spreadsheets/d/11x9rug0jw9OQ--PARsiC-syyc-w1p08-Nt1KJofrAjY/edit?usp=sharing"",""Себестоимость (Алкиона)!J65"")"),0.813618)</f>
        <v>0.813618</v>
      </c>
      <c r="BE35" s="388">
        <f>IFERROR(__xludf.DUMMYFUNCTION("IMPORTRANGE(""https://docs.google.com/spreadsheets/d/1s3L4zx0lRdF0JYMrTaoYwrEnGJI9Se6ibkReFEtRbpU/edit?usp=sharing"",""Упаковка!B3"")"),25.0)</f>
        <v>25</v>
      </c>
      <c r="BF35" s="389">
        <v>10.0</v>
      </c>
      <c r="BG35" s="390">
        <f t="shared" si="4"/>
        <v>75.14738</v>
      </c>
      <c r="BH35" s="405">
        <f t="shared" si="18"/>
        <v>0.2</v>
      </c>
      <c r="BI35" s="392">
        <f t="shared" si="5"/>
        <v>58</v>
      </c>
      <c r="BJ35" s="393">
        <f t="shared" si="6"/>
        <v>86.85262</v>
      </c>
      <c r="BK35" s="393">
        <f t="shared" si="7"/>
        <v>31.85262</v>
      </c>
      <c r="BL35" s="394">
        <f t="shared" si="8"/>
        <v>0.2994917931</v>
      </c>
      <c r="BM35" s="394">
        <f t="shared" si="9"/>
        <v>0.1098366207</v>
      </c>
      <c r="BN35" s="55">
        <f t="shared" si="10"/>
        <v>0.13</v>
      </c>
      <c r="BO35" s="56">
        <f t="shared" si="11"/>
        <v>397</v>
      </c>
      <c r="BP35" s="57">
        <f t="shared" si="12"/>
        <v>0.3358504282</v>
      </c>
      <c r="BQ35" s="46">
        <f t="shared" si="13"/>
        <v>0.272</v>
      </c>
      <c r="BR35" s="46">
        <v>25.0</v>
      </c>
      <c r="BS35" s="46">
        <v>7.0</v>
      </c>
      <c r="BT35" s="47">
        <v>1.25</v>
      </c>
      <c r="BU35" s="46">
        <f t="shared" si="14"/>
        <v>31.25</v>
      </c>
      <c r="BV35" s="46">
        <f t="shared" si="15"/>
        <v>38.75</v>
      </c>
      <c r="BW35" s="378" t="s">
        <v>6062</v>
      </c>
      <c r="BX35" s="395"/>
      <c r="BY35" s="395"/>
      <c r="BZ35" s="395"/>
      <c r="CA35" s="395"/>
      <c r="CB35" s="406"/>
      <c r="CC35" s="395"/>
      <c r="CD35" s="395"/>
      <c r="CE35" s="395"/>
      <c r="CF35" s="395"/>
      <c r="CG35" s="395"/>
      <c r="CH35" s="397"/>
      <c r="CI35" s="397"/>
      <c r="CJ35" s="397"/>
      <c r="CK35" s="397"/>
      <c r="CL35" s="398"/>
      <c r="CM35" s="398"/>
      <c r="CN35" s="399">
        <f t="shared" si="16"/>
        <v>0.0005082068966</v>
      </c>
      <c r="CO35" s="399">
        <f t="shared" si="17"/>
        <v>0.3621570916</v>
      </c>
      <c r="CP35" s="398"/>
      <c r="CQ35" s="398"/>
      <c r="CR35" s="408">
        <v>239.0</v>
      </c>
      <c r="CS35" s="398"/>
      <c r="CT35" s="398"/>
      <c r="CU35" s="398"/>
      <c r="CV35" s="398"/>
      <c r="CW35" s="398"/>
      <c r="CX35" s="398"/>
      <c r="CY35" s="398"/>
      <c r="CZ35" s="398"/>
      <c r="DA35" s="398"/>
      <c r="DB35" s="398"/>
      <c r="DC35" s="398"/>
      <c r="DD35" s="398"/>
      <c r="DE35" s="398"/>
      <c r="DF35" s="398"/>
      <c r="DG35" s="398"/>
      <c r="DH35" s="398"/>
      <c r="DI35" s="398"/>
      <c r="DJ35" s="398"/>
      <c r="DK35" s="398"/>
      <c r="DL35" s="398"/>
      <c r="DM35" s="398"/>
      <c r="DN35" s="398"/>
      <c r="DO35" s="398"/>
      <c r="DP35" s="398"/>
      <c r="DQ35" s="398"/>
      <c r="DR35" s="398"/>
      <c r="DS35" s="398"/>
      <c r="DT35" s="398"/>
      <c r="DU35" s="398"/>
      <c r="DV35" s="398"/>
      <c r="DW35" s="398"/>
      <c r="DX35" s="398"/>
      <c r="DY35" s="398"/>
      <c r="DZ35" s="398"/>
      <c r="EA35" s="398"/>
      <c r="EB35" s="398"/>
      <c r="EC35" s="398"/>
      <c r="ED35" s="398"/>
      <c r="EE35" s="398"/>
      <c r="EF35" s="398"/>
      <c r="EG35" s="398"/>
      <c r="EH35" s="398"/>
      <c r="EI35" s="398"/>
      <c r="EJ35" s="398"/>
      <c r="EK35" s="398"/>
      <c r="EL35" s="398"/>
      <c r="EM35" s="398"/>
      <c r="EN35" s="398"/>
      <c r="EO35" s="398"/>
      <c r="EP35" s="398"/>
      <c r="EQ35" s="398"/>
      <c r="ER35" s="398"/>
      <c r="ES35" s="398"/>
      <c r="ET35" s="398"/>
      <c r="EU35" s="398"/>
      <c r="EV35" s="398"/>
      <c r="EW35" s="398"/>
      <c r="EX35" s="398"/>
      <c r="EY35" s="398"/>
      <c r="EZ35" s="398"/>
      <c r="FA35" s="398"/>
      <c r="FB35" s="398"/>
      <c r="FC35" s="398"/>
      <c r="FD35" s="398"/>
      <c r="FE35" s="398"/>
      <c r="FF35" s="398"/>
      <c r="FG35" s="398"/>
      <c r="FH35" s="398"/>
      <c r="FI35" s="398"/>
      <c r="FJ35" s="398"/>
      <c r="FK35" s="398"/>
      <c r="FL35" s="398"/>
      <c r="FM35" s="398"/>
      <c r="FN35" s="398"/>
      <c r="FO35" s="398"/>
      <c r="FP35" s="398"/>
      <c r="FQ35" s="398"/>
      <c r="FR35" s="398"/>
      <c r="FS35" s="398"/>
      <c r="FT35" s="398"/>
      <c r="FU35" s="398"/>
      <c r="FV35" s="398"/>
      <c r="FW35" s="398"/>
      <c r="FX35" s="398"/>
      <c r="FY35" s="398"/>
      <c r="FZ35" s="398"/>
      <c r="GA35" s="398"/>
      <c r="GB35" s="398"/>
      <c r="GC35" s="398"/>
      <c r="GD35" s="398"/>
      <c r="GE35" s="398"/>
      <c r="GF35" s="398"/>
      <c r="GG35" s="398"/>
      <c r="GH35" s="398"/>
      <c r="GI35" s="398"/>
      <c r="GJ35" s="398"/>
      <c r="GK35" s="398"/>
      <c r="GL35" s="398"/>
      <c r="GM35" s="398"/>
      <c r="GN35" s="398"/>
      <c r="GO35" s="398"/>
      <c r="GP35" s="398"/>
      <c r="GQ35" s="398"/>
      <c r="GR35" s="398"/>
      <c r="GS35" s="398"/>
      <c r="GT35" s="398"/>
      <c r="GU35" s="398"/>
      <c r="GV35" s="398"/>
      <c r="GW35" s="398"/>
      <c r="GX35" s="398"/>
      <c r="GY35" s="398"/>
      <c r="GZ35" s="398"/>
      <c r="HA35" s="398"/>
      <c r="HB35" s="398"/>
      <c r="HC35" s="398"/>
      <c r="HD35" s="398"/>
      <c r="HE35" s="398"/>
      <c r="HF35" s="398"/>
      <c r="HG35" s="398"/>
      <c r="HH35" s="398"/>
      <c r="HI35" s="398"/>
      <c r="HJ35" s="398"/>
      <c r="HK35" s="398"/>
      <c r="HL35" s="398"/>
      <c r="HM35" s="398"/>
      <c r="HN35" s="398"/>
      <c r="HO35" s="398"/>
      <c r="HP35" s="398"/>
      <c r="HQ35" s="398"/>
      <c r="HR35" s="398"/>
      <c r="HS35" s="398"/>
      <c r="HT35" s="398"/>
      <c r="HU35" s="398"/>
      <c r="HV35" s="398"/>
      <c r="HW35" s="398"/>
      <c r="HX35" s="398"/>
      <c r="HY35" s="398"/>
      <c r="HZ35" s="398"/>
      <c r="IA35" s="398"/>
      <c r="IB35" s="398"/>
      <c r="IC35" s="398"/>
    </row>
    <row r="36" ht="20.25" customHeight="1">
      <c r="A36" s="432" t="s">
        <v>6049</v>
      </c>
      <c r="B36" s="362" t="s">
        <v>6318</v>
      </c>
      <c r="C36" s="363"/>
      <c r="D36" s="364">
        <v>50.0</v>
      </c>
      <c r="E36" s="401" t="s">
        <v>6319</v>
      </c>
      <c r="F36" s="366" t="s">
        <v>6320</v>
      </c>
      <c r="G36" s="367">
        <v>2.001585828117E12</v>
      </c>
      <c r="H36" s="368">
        <v>455.0</v>
      </c>
      <c r="I36" s="369">
        <v>0.36266529850746265</v>
      </c>
      <c r="J36" s="370">
        <f t="shared" si="1"/>
        <v>290</v>
      </c>
      <c r="K36" s="402" t="s">
        <v>6321</v>
      </c>
      <c r="L36" s="403" t="s">
        <v>6322</v>
      </c>
      <c r="M36" s="403" t="s">
        <v>6323</v>
      </c>
      <c r="N36" s="416"/>
      <c r="O36" s="433">
        <v>75.0</v>
      </c>
      <c r="P36" s="404">
        <v>80.0</v>
      </c>
      <c r="Q36" s="378">
        <v>20.0</v>
      </c>
      <c r="R36" s="378">
        <v>170.0</v>
      </c>
      <c r="S36" s="377"/>
      <c r="T36" s="377"/>
      <c r="U36" s="378" t="s">
        <v>6324</v>
      </c>
      <c r="V36" s="378" t="s">
        <v>2238</v>
      </c>
      <c r="W36" s="378" t="s">
        <v>6057</v>
      </c>
      <c r="X36" s="377"/>
      <c r="Y36" s="377"/>
      <c r="Z36" s="377"/>
      <c r="AA36" s="377"/>
      <c r="AB36" s="379"/>
      <c r="AC36" s="380" t="s">
        <v>6058</v>
      </c>
      <c r="AD36" s="416"/>
      <c r="AE36" s="416"/>
      <c r="AF36" s="416"/>
      <c r="AG36" s="416"/>
      <c r="AH36" s="381" t="s">
        <v>6059</v>
      </c>
      <c r="AI36" s="379" t="s">
        <v>6060</v>
      </c>
      <c r="AJ36" s="416"/>
      <c r="AK36" s="416"/>
      <c r="AL36" s="416"/>
      <c r="AM36" s="416"/>
      <c r="AN36" s="416">
        <v>10.0</v>
      </c>
      <c r="AO36" s="416"/>
      <c r="AP36" s="416"/>
      <c r="AQ36" s="46">
        <f t="shared" si="2"/>
        <v>396</v>
      </c>
      <c r="AR36" s="382">
        <f t="shared" si="3"/>
        <v>0.13</v>
      </c>
      <c r="AS36" s="416"/>
      <c r="AT36" s="416"/>
      <c r="AU36" s="416"/>
      <c r="AV36" s="416"/>
      <c r="AW36" s="416"/>
      <c r="AX36" s="383" t="s">
        <v>6177</v>
      </c>
      <c r="AY36" s="384" t="s">
        <v>6178</v>
      </c>
      <c r="AZ36" s="385">
        <v>20.0</v>
      </c>
      <c r="BA36" s="386">
        <v>70.0</v>
      </c>
      <c r="BB36" s="386">
        <v>125.0</v>
      </c>
      <c r="BC36" s="387">
        <f>IFERROR(__xludf.DUMMYFUNCTION("IMPORTRANGE(""https://docs.google.com/spreadsheets/d/11x9rug0jw9OQ--PARsiC-syyc-w1p08-Nt1KJofrAjY/edit?usp=sharing"",""Себестоимость (Алкиона)!J15"")"),3.20112)</f>
        <v>3.20112</v>
      </c>
      <c r="BD36" s="387">
        <f>IFERROR(__xludf.DUMMYFUNCTION("IMPORTRANGE(""https://docs.google.com/spreadsheets/d/11x9rug0jw9OQ--PARsiC-syyc-w1p08-Nt1KJofrAjY/edit?usp=sharing"",""Себестоимость (Алкиона)!J65"")"),0.813618)</f>
        <v>0.813618</v>
      </c>
      <c r="BE36" s="388">
        <f>IFERROR(__xludf.DUMMYFUNCTION("IMPORTRANGE(""https://docs.google.com/spreadsheets/d/1s3L4zx0lRdF0JYMrTaoYwrEnGJI9Se6ibkReFEtRbpU/edit?usp=sharing"",""Упаковка!B3"")"),25.0)</f>
        <v>25</v>
      </c>
      <c r="BF36" s="389">
        <v>10.0</v>
      </c>
      <c r="BG36" s="390">
        <f t="shared" si="4"/>
        <v>75.14738</v>
      </c>
      <c r="BH36" s="405">
        <f t="shared" si="18"/>
        <v>0.2</v>
      </c>
      <c r="BI36" s="392">
        <f t="shared" si="5"/>
        <v>58</v>
      </c>
      <c r="BJ36" s="393">
        <f t="shared" si="6"/>
        <v>86.85262</v>
      </c>
      <c r="BK36" s="393">
        <f t="shared" si="7"/>
        <v>31.85262</v>
      </c>
      <c r="BL36" s="394">
        <f t="shared" si="8"/>
        <v>0.2994917931</v>
      </c>
      <c r="BM36" s="394">
        <f t="shared" si="9"/>
        <v>0.1098366207</v>
      </c>
      <c r="BN36" s="55">
        <f t="shared" si="10"/>
        <v>0.13</v>
      </c>
      <c r="BO36" s="56">
        <f t="shared" si="11"/>
        <v>397</v>
      </c>
      <c r="BP36" s="57">
        <f t="shared" si="12"/>
        <v>0.3358504282</v>
      </c>
      <c r="BQ36" s="46">
        <f t="shared" si="13"/>
        <v>0.272</v>
      </c>
      <c r="BR36" s="46">
        <v>25.0</v>
      </c>
      <c r="BS36" s="46">
        <v>7.0</v>
      </c>
      <c r="BT36" s="47">
        <v>1.25</v>
      </c>
      <c r="BU36" s="46">
        <f t="shared" si="14"/>
        <v>31.25</v>
      </c>
      <c r="BV36" s="46">
        <f t="shared" si="15"/>
        <v>38.75</v>
      </c>
      <c r="BW36" s="378" t="s">
        <v>6062</v>
      </c>
      <c r="BX36" s="395"/>
      <c r="BY36" s="395"/>
      <c r="BZ36" s="395"/>
      <c r="CA36" s="395"/>
      <c r="CB36" s="406"/>
      <c r="CC36" s="395"/>
      <c r="CD36" s="395"/>
      <c r="CE36" s="395"/>
      <c r="CF36" s="395"/>
      <c r="CG36" s="395"/>
      <c r="CH36" s="397"/>
      <c r="CI36" s="397"/>
      <c r="CJ36" s="397"/>
      <c r="CK36" s="397"/>
      <c r="CL36" s="398"/>
      <c r="CM36" s="398"/>
      <c r="CN36" s="399">
        <f t="shared" si="16"/>
        <v>0.0005082068966</v>
      </c>
      <c r="CO36" s="399">
        <f t="shared" si="17"/>
        <v>0.3621570916</v>
      </c>
      <c r="CP36" s="398"/>
      <c r="CQ36" s="398"/>
      <c r="CR36" s="408">
        <v>250.0</v>
      </c>
      <c r="CS36" s="398"/>
      <c r="CT36" s="398"/>
      <c r="CU36" s="398"/>
      <c r="CV36" s="398"/>
      <c r="CW36" s="398"/>
      <c r="CX36" s="398"/>
      <c r="CY36" s="398"/>
      <c r="CZ36" s="398"/>
      <c r="DA36" s="398"/>
      <c r="DB36" s="398"/>
      <c r="DC36" s="398"/>
      <c r="DD36" s="398"/>
      <c r="DE36" s="398"/>
      <c r="DF36" s="398"/>
      <c r="DG36" s="398"/>
      <c r="DH36" s="398"/>
      <c r="DI36" s="398"/>
      <c r="DJ36" s="398"/>
      <c r="DK36" s="398"/>
      <c r="DL36" s="398"/>
      <c r="DM36" s="398"/>
      <c r="DN36" s="398"/>
      <c r="DO36" s="398"/>
      <c r="DP36" s="398"/>
      <c r="DQ36" s="398"/>
      <c r="DR36" s="398"/>
      <c r="DS36" s="398"/>
      <c r="DT36" s="398"/>
      <c r="DU36" s="398"/>
      <c r="DV36" s="398"/>
      <c r="DW36" s="398"/>
      <c r="DX36" s="398"/>
      <c r="DY36" s="398"/>
      <c r="DZ36" s="398"/>
      <c r="EA36" s="398"/>
      <c r="EB36" s="398"/>
      <c r="EC36" s="398"/>
      <c r="ED36" s="398"/>
      <c r="EE36" s="398"/>
      <c r="EF36" s="398"/>
      <c r="EG36" s="398"/>
      <c r="EH36" s="398"/>
      <c r="EI36" s="398"/>
      <c r="EJ36" s="398"/>
      <c r="EK36" s="398"/>
      <c r="EL36" s="398"/>
      <c r="EM36" s="398"/>
      <c r="EN36" s="398"/>
      <c r="EO36" s="398"/>
      <c r="EP36" s="398"/>
      <c r="EQ36" s="398"/>
      <c r="ER36" s="398"/>
      <c r="ES36" s="398"/>
      <c r="ET36" s="398"/>
      <c r="EU36" s="398"/>
      <c r="EV36" s="398"/>
      <c r="EW36" s="398"/>
      <c r="EX36" s="398"/>
      <c r="EY36" s="398"/>
      <c r="EZ36" s="398"/>
      <c r="FA36" s="398"/>
      <c r="FB36" s="398"/>
      <c r="FC36" s="398"/>
      <c r="FD36" s="398"/>
      <c r="FE36" s="398"/>
      <c r="FF36" s="398"/>
      <c r="FG36" s="398"/>
      <c r="FH36" s="398"/>
      <c r="FI36" s="398"/>
      <c r="FJ36" s="398"/>
      <c r="FK36" s="398"/>
      <c r="FL36" s="398"/>
      <c r="FM36" s="398"/>
      <c r="FN36" s="398"/>
      <c r="FO36" s="398"/>
      <c r="FP36" s="398"/>
      <c r="FQ36" s="398"/>
      <c r="FR36" s="398"/>
      <c r="FS36" s="398"/>
      <c r="FT36" s="398"/>
      <c r="FU36" s="398"/>
      <c r="FV36" s="398"/>
      <c r="FW36" s="398"/>
      <c r="FX36" s="398"/>
      <c r="FY36" s="398"/>
      <c r="FZ36" s="398"/>
      <c r="GA36" s="398"/>
      <c r="GB36" s="398"/>
      <c r="GC36" s="398"/>
      <c r="GD36" s="398"/>
      <c r="GE36" s="398"/>
      <c r="GF36" s="398"/>
      <c r="GG36" s="398"/>
      <c r="GH36" s="398"/>
      <c r="GI36" s="398"/>
      <c r="GJ36" s="398"/>
      <c r="GK36" s="398"/>
      <c r="GL36" s="398"/>
      <c r="GM36" s="398"/>
      <c r="GN36" s="398"/>
      <c r="GO36" s="398"/>
      <c r="GP36" s="398"/>
      <c r="GQ36" s="398"/>
      <c r="GR36" s="398"/>
      <c r="GS36" s="398"/>
      <c r="GT36" s="398"/>
      <c r="GU36" s="398"/>
      <c r="GV36" s="398"/>
      <c r="GW36" s="398"/>
      <c r="GX36" s="398"/>
      <c r="GY36" s="398"/>
      <c r="GZ36" s="398"/>
      <c r="HA36" s="398"/>
      <c r="HB36" s="398"/>
      <c r="HC36" s="398"/>
      <c r="HD36" s="398"/>
      <c r="HE36" s="398"/>
      <c r="HF36" s="398"/>
      <c r="HG36" s="398"/>
      <c r="HH36" s="398"/>
      <c r="HI36" s="398"/>
      <c r="HJ36" s="398"/>
      <c r="HK36" s="398"/>
      <c r="HL36" s="398"/>
      <c r="HM36" s="398"/>
      <c r="HN36" s="398"/>
      <c r="HO36" s="398"/>
      <c r="HP36" s="398"/>
      <c r="HQ36" s="398"/>
      <c r="HR36" s="398"/>
      <c r="HS36" s="398"/>
      <c r="HT36" s="398"/>
      <c r="HU36" s="398"/>
      <c r="HV36" s="398"/>
      <c r="HW36" s="398"/>
      <c r="HX36" s="398"/>
      <c r="HY36" s="398"/>
      <c r="HZ36" s="398"/>
      <c r="IA36" s="398"/>
      <c r="IB36" s="398"/>
      <c r="IC36" s="398"/>
    </row>
    <row r="37" ht="20.25" customHeight="1">
      <c r="A37" s="432" t="s">
        <v>6049</v>
      </c>
      <c r="B37" s="362" t="s">
        <v>6325</v>
      </c>
      <c r="C37" s="363"/>
      <c r="D37" s="364">
        <v>50.0</v>
      </c>
      <c r="E37" s="401" t="s">
        <v>6326</v>
      </c>
      <c r="F37" s="366" t="s">
        <v>6327</v>
      </c>
      <c r="G37" s="367">
        <v>2.0015858281E12</v>
      </c>
      <c r="H37" s="368">
        <v>455.0</v>
      </c>
      <c r="I37" s="369">
        <v>0.36266529850746265</v>
      </c>
      <c r="J37" s="370">
        <f t="shared" si="1"/>
        <v>290</v>
      </c>
      <c r="K37" s="402" t="s">
        <v>6328</v>
      </c>
      <c r="L37" s="403" t="s">
        <v>6329</v>
      </c>
      <c r="M37" s="403" t="s">
        <v>6330</v>
      </c>
      <c r="N37" s="373"/>
      <c r="O37" s="433">
        <v>75.0</v>
      </c>
      <c r="P37" s="404">
        <v>80.0</v>
      </c>
      <c r="Q37" s="378">
        <v>20.0</v>
      </c>
      <c r="R37" s="378">
        <v>170.0</v>
      </c>
      <c r="S37" s="377"/>
      <c r="T37" s="377"/>
      <c r="U37" s="378" t="s">
        <v>6331</v>
      </c>
      <c r="V37" s="378" t="s">
        <v>2267</v>
      </c>
      <c r="W37" s="378" t="s">
        <v>6057</v>
      </c>
      <c r="X37" s="377"/>
      <c r="Y37" s="377"/>
      <c r="Z37" s="377"/>
      <c r="AA37" s="377"/>
      <c r="AB37" s="379"/>
      <c r="AC37" s="380" t="s">
        <v>6072</v>
      </c>
      <c r="AD37" s="373"/>
      <c r="AE37" s="373"/>
      <c r="AF37" s="373"/>
      <c r="AG37" s="373"/>
      <c r="AH37" s="381" t="s">
        <v>6059</v>
      </c>
      <c r="AI37" s="379" t="s">
        <v>6060</v>
      </c>
      <c r="AJ37" s="373"/>
      <c r="AK37" s="373"/>
      <c r="AL37" s="373"/>
      <c r="AM37" s="373"/>
      <c r="AN37" s="373">
        <v>10.0</v>
      </c>
      <c r="AO37" s="373"/>
      <c r="AP37" s="373"/>
      <c r="AQ37" s="46">
        <f t="shared" si="2"/>
        <v>396</v>
      </c>
      <c r="AR37" s="382">
        <f t="shared" si="3"/>
        <v>0.13</v>
      </c>
      <c r="AS37" s="373"/>
      <c r="AT37" s="373"/>
      <c r="AU37" s="373"/>
      <c r="AV37" s="373"/>
      <c r="AW37" s="373"/>
      <c r="AX37" s="383" t="s">
        <v>6177</v>
      </c>
      <c r="AY37" s="384" t="s">
        <v>6178</v>
      </c>
      <c r="AZ37" s="385">
        <v>20.0</v>
      </c>
      <c r="BA37" s="386">
        <v>70.0</v>
      </c>
      <c r="BB37" s="386">
        <v>126.0</v>
      </c>
      <c r="BC37" s="387">
        <f>IFERROR(__xludf.DUMMYFUNCTION("IMPORTRANGE(""https://docs.google.com/spreadsheets/d/11x9rug0jw9OQ--PARsiC-syyc-w1p08-Nt1KJofrAjY/edit?usp=sharing"",""Себестоимость (Алкиона)!J15"")"),3.20112)</f>
        <v>3.20112</v>
      </c>
      <c r="BD37" s="387">
        <f>IFERROR(__xludf.DUMMYFUNCTION("IMPORTRANGE(""https://docs.google.com/spreadsheets/d/11x9rug0jw9OQ--PARsiC-syyc-w1p08-Nt1KJofrAjY/edit?usp=sharing"",""Себестоимость (Алкиона)!J65"")"),0.813618)</f>
        <v>0.813618</v>
      </c>
      <c r="BE37" s="388">
        <f>IFERROR(__xludf.DUMMYFUNCTION("IMPORTRANGE(""https://docs.google.com/spreadsheets/d/1s3L4zx0lRdF0JYMrTaoYwrEnGJI9Se6ibkReFEtRbpU/edit?usp=sharing"",""Упаковка!B3"")"),25.0)</f>
        <v>25</v>
      </c>
      <c r="BF37" s="389">
        <v>10.0</v>
      </c>
      <c r="BG37" s="390">
        <f t="shared" si="4"/>
        <v>75.14738</v>
      </c>
      <c r="BH37" s="405">
        <f t="shared" si="18"/>
        <v>0.2</v>
      </c>
      <c r="BI37" s="392">
        <f t="shared" si="5"/>
        <v>58</v>
      </c>
      <c r="BJ37" s="393">
        <f t="shared" si="6"/>
        <v>86.85262</v>
      </c>
      <c r="BK37" s="393">
        <f t="shared" si="7"/>
        <v>30.85262</v>
      </c>
      <c r="BL37" s="394">
        <f t="shared" si="8"/>
        <v>0.2994917931</v>
      </c>
      <c r="BM37" s="394">
        <f t="shared" si="9"/>
        <v>0.1063883448</v>
      </c>
      <c r="BN37" s="55">
        <f t="shared" si="10"/>
        <v>0.13</v>
      </c>
      <c r="BO37" s="56">
        <f t="shared" si="11"/>
        <v>398</v>
      </c>
      <c r="BP37" s="57">
        <f t="shared" si="12"/>
        <v>0.3346045729</v>
      </c>
      <c r="BQ37" s="46">
        <f t="shared" si="13"/>
        <v>0.272</v>
      </c>
      <c r="BR37" s="46">
        <v>25.0</v>
      </c>
      <c r="BS37" s="46">
        <v>7.0</v>
      </c>
      <c r="BT37" s="47">
        <v>1.25</v>
      </c>
      <c r="BU37" s="46">
        <f t="shared" si="14"/>
        <v>31.25</v>
      </c>
      <c r="BV37" s="46">
        <f t="shared" si="15"/>
        <v>38.75</v>
      </c>
      <c r="BW37" s="378" t="s">
        <v>6062</v>
      </c>
      <c r="BX37" s="395"/>
      <c r="BY37" s="395"/>
      <c r="BZ37" s="395"/>
      <c r="CA37" s="395"/>
      <c r="CB37" s="406"/>
      <c r="CC37" s="395"/>
      <c r="CD37" s="395"/>
      <c r="CE37" s="395"/>
      <c r="CF37" s="395"/>
      <c r="CG37" s="395"/>
      <c r="CH37" s="397"/>
      <c r="CI37" s="397"/>
      <c r="CJ37" s="397"/>
      <c r="CK37" s="397"/>
      <c r="CL37" s="398"/>
      <c r="CM37" s="398"/>
      <c r="CN37" s="399">
        <f t="shared" si="16"/>
        <v>0.0005082068966</v>
      </c>
      <c r="CO37" s="399">
        <f t="shared" si="17"/>
        <v>0.3621570916</v>
      </c>
      <c r="CP37" s="398"/>
      <c r="CQ37" s="398"/>
      <c r="CR37" s="408">
        <v>250.0</v>
      </c>
      <c r="CS37" s="398"/>
      <c r="CT37" s="398"/>
      <c r="CU37" s="398"/>
      <c r="CV37" s="398"/>
      <c r="CW37" s="398"/>
      <c r="CX37" s="398"/>
      <c r="CY37" s="398"/>
      <c r="CZ37" s="398"/>
      <c r="DA37" s="398"/>
      <c r="DB37" s="398"/>
      <c r="DC37" s="398"/>
      <c r="DD37" s="398"/>
      <c r="DE37" s="398"/>
      <c r="DF37" s="398"/>
      <c r="DG37" s="398"/>
      <c r="DH37" s="398"/>
      <c r="DI37" s="398"/>
      <c r="DJ37" s="398"/>
      <c r="DK37" s="398"/>
      <c r="DL37" s="398"/>
      <c r="DM37" s="398"/>
      <c r="DN37" s="398"/>
      <c r="DO37" s="398"/>
      <c r="DP37" s="398"/>
      <c r="DQ37" s="398"/>
      <c r="DR37" s="398"/>
      <c r="DS37" s="398"/>
      <c r="DT37" s="398"/>
      <c r="DU37" s="398"/>
      <c r="DV37" s="398"/>
      <c r="DW37" s="398"/>
      <c r="DX37" s="398"/>
      <c r="DY37" s="398"/>
      <c r="DZ37" s="398"/>
      <c r="EA37" s="398"/>
      <c r="EB37" s="398"/>
      <c r="EC37" s="398"/>
      <c r="ED37" s="398"/>
      <c r="EE37" s="398"/>
      <c r="EF37" s="398"/>
      <c r="EG37" s="398"/>
      <c r="EH37" s="398"/>
      <c r="EI37" s="398"/>
      <c r="EJ37" s="398"/>
      <c r="EK37" s="398"/>
      <c r="EL37" s="398"/>
      <c r="EM37" s="398"/>
      <c r="EN37" s="398"/>
      <c r="EO37" s="398"/>
      <c r="EP37" s="398"/>
      <c r="EQ37" s="398"/>
      <c r="ER37" s="398"/>
      <c r="ES37" s="398"/>
      <c r="ET37" s="398"/>
      <c r="EU37" s="398"/>
      <c r="EV37" s="398"/>
      <c r="EW37" s="398"/>
      <c r="EX37" s="398"/>
      <c r="EY37" s="398"/>
      <c r="EZ37" s="398"/>
      <c r="FA37" s="398"/>
      <c r="FB37" s="398"/>
      <c r="FC37" s="398"/>
      <c r="FD37" s="398"/>
      <c r="FE37" s="398"/>
      <c r="FF37" s="398"/>
      <c r="FG37" s="398"/>
      <c r="FH37" s="398"/>
      <c r="FI37" s="398"/>
      <c r="FJ37" s="398"/>
      <c r="FK37" s="398"/>
      <c r="FL37" s="398"/>
      <c r="FM37" s="398"/>
      <c r="FN37" s="398"/>
      <c r="FO37" s="398"/>
      <c r="FP37" s="398"/>
      <c r="FQ37" s="398"/>
      <c r="FR37" s="398"/>
      <c r="FS37" s="398"/>
      <c r="FT37" s="398"/>
      <c r="FU37" s="398"/>
      <c r="FV37" s="398"/>
      <c r="FW37" s="398"/>
      <c r="FX37" s="398"/>
      <c r="FY37" s="398"/>
      <c r="FZ37" s="398"/>
      <c r="GA37" s="398"/>
      <c r="GB37" s="398"/>
      <c r="GC37" s="398"/>
      <c r="GD37" s="398"/>
      <c r="GE37" s="398"/>
      <c r="GF37" s="398"/>
      <c r="GG37" s="398"/>
      <c r="GH37" s="398"/>
      <c r="GI37" s="398"/>
      <c r="GJ37" s="398"/>
      <c r="GK37" s="398"/>
      <c r="GL37" s="398"/>
      <c r="GM37" s="398"/>
      <c r="GN37" s="398"/>
      <c r="GO37" s="398"/>
      <c r="GP37" s="398"/>
      <c r="GQ37" s="398"/>
      <c r="GR37" s="398"/>
      <c r="GS37" s="398"/>
      <c r="GT37" s="398"/>
      <c r="GU37" s="398"/>
      <c r="GV37" s="398"/>
      <c r="GW37" s="398"/>
      <c r="GX37" s="398"/>
      <c r="GY37" s="398"/>
      <c r="GZ37" s="398"/>
      <c r="HA37" s="398"/>
      <c r="HB37" s="398"/>
      <c r="HC37" s="398"/>
      <c r="HD37" s="398"/>
      <c r="HE37" s="398"/>
      <c r="HF37" s="398"/>
      <c r="HG37" s="398"/>
      <c r="HH37" s="398"/>
      <c r="HI37" s="398"/>
      <c r="HJ37" s="398"/>
      <c r="HK37" s="398"/>
      <c r="HL37" s="398"/>
      <c r="HM37" s="398"/>
      <c r="HN37" s="398"/>
      <c r="HO37" s="398"/>
      <c r="HP37" s="398"/>
      <c r="HQ37" s="398"/>
      <c r="HR37" s="398"/>
      <c r="HS37" s="398"/>
      <c r="HT37" s="398"/>
      <c r="HU37" s="398"/>
      <c r="HV37" s="398"/>
      <c r="HW37" s="398"/>
      <c r="HX37" s="398"/>
      <c r="HY37" s="398"/>
      <c r="HZ37" s="398"/>
      <c r="IA37" s="398"/>
      <c r="IB37" s="398"/>
      <c r="IC37" s="398"/>
    </row>
    <row r="38" ht="20.25" customHeight="1">
      <c r="A38" s="432" t="s">
        <v>6049</v>
      </c>
      <c r="B38" s="436" t="s">
        <v>6332</v>
      </c>
      <c r="C38" s="363"/>
      <c r="D38" s="364">
        <v>50.0</v>
      </c>
      <c r="E38" s="401" t="s">
        <v>6333</v>
      </c>
      <c r="F38" s="366" t="s">
        <v>6334</v>
      </c>
      <c r="G38" s="367">
        <v>2.001585828094E12</v>
      </c>
      <c r="H38" s="368">
        <v>455.0</v>
      </c>
      <c r="I38" s="437">
        <v>0.36328626655697244</v>
      </c>
      <c r="J38" s="370">
        <f t="shared" si="1"/>
        <v>290</v>
      </c>
      <c r="K38" s="402" t="s">
        <v>6335</v>
      </c>
      <c r="L38" s="403" t="s">
        <v>6336</v>
      </c>
      <c r="M38" s="403" t="s">
        <v>6337</v>
      </c>
      <c r="N38" s="373"/>
      <c r="O38" s="433">
        <v>75.0</v>
      </c>
      <c r="P38" s="404">
        <v>80.0</v>
      </c>
      <c r="Q38" s="378">
        <v>20.0</v>
      </c>
      <c r="R38" s="378">
        <v>170.0</v>
      </c>
      <c r="S38" s="377"/>
      <c r="T38" s="377"/>
      <c r="U38" s="378" t="s">
        <v>6338</v>
      </c>
      <c r="V38" s="378" t="s">
        <v>298</v>
      </c>
      <c r="W38" s="378" t="s">
        <v>6057</v>
      </c>
      <c r="X38" s="377"/>
      <c r="Y38" s="377"/>
      <c r="Z38" s="377"/>
      <c r="AA38" s="377"/>
      <c r="AB38" s="379"/>
      <c r="AC38" s="380" t="s">
        <v>6080</v>
      </c>
      <c r="AD38" s="373"/>
      <c r="AE38" s="373"/>
      <c r="AF38" s="373"/>
      <c r="AG38" s="373"/>
      <c r="AH38" s="381" t="s">
        <v>6059</v>
      </c>
      <c r="AI38" s="379" t="s">
        <v>6060</v>
      </c>
      <c r="AJ38" s="373"/>
      <c r="AK38" s="373"/>
      <c r="AL38" s="373"/>
      <c r="AM38" s="373"/>
      <c r="AN38" s="373">
        <v>10.0</v>
      </c>
      <c r="AO38" s="373"/>
      <c r="AP38" s="373"/>
      <c r="AQ38" s="46">
        <f t="shared" si="2"/>
        <v>396</v>
      </c>
      <c r="AR38" s="382">
        <f t="shared" si="3"/>
        <v>0.13</v>
      </c>
      <c r="AS38" s="373"/>
      <c r="AT38" s="373"/>
      <c r="AU38" s="373"/>
      <c r="AV38" s="373"/>
      <c r="AW38" s="373"/>
      <c r="AX38" s="383" t="s">
        <v>6177</v>
      </c>
      <c r="AY38" s="384" t="s">
        <v>6178</v>
      </c>
      <c r="AZ38" s="385">
        <v>20.0</v>
      </c>
      <c r="BA38" s="386">
        <v>70.0</v>
      </c>
      <c r="BB38" s="386">
        <v>126.0</v>
      </c>
      <c r="BC38" s="387">
        <f>IFERROR(__xludf.DUMMYFUNCTION("IMPORTRANGE(""https://docs.google.com/spreadsheets/d/11x9rug0jw9OQ--PARsiC-syyc-w1p08-Nt1KJofrAjY/edit?usp=sharing"",""Себестоимость (Алкиона)!J15"")"),3.20112)</f>
        <v>3.20112</v>
      </c>
      <c r="BD38" s="387">
        <f>IFERROR(__xludf.DUMMYFUNCTION("IMPORTRANGE(""https://docs.google.com/spreadsheets/d/11x9rug0jw9OQ--PARsiC-syyc-w1p08-Nt1KJofrAjY/edit?usp=sharing"",""Себестоимость (Алкиона)!J65"")"),0.813618)</f>
        <v>0.813618</v>
      </c>
      <c r="BE38" s="388">
        <f>IFERROR(__xludf.DUMMYFUNCTION("IMPORTRANGE(""https://docs.google.com/spreadsheets/d/1s3L4zx0lRdF0JYMrTaoYwrEnGJI9Se6ibkReFEtRbpU/edit?usp=sharing"",""Упаковка!B3"")"),25.0)</f>
        <v>25</v>
      </c>
      <c r="BF38" s="389">
        <v>10.0</v>
      </c>
      <c r="BG38" s="390">
        <f t="shared" si="4"/>
        <v>75.14738</v>
      </c>
      <c r="BH38" s="405">
        <f t="shared" si="18"/>
        <v>0.2</v>
      </c>
      <c r="BI38" s="392">
        <f t="shared" si="5"/>
        <v>58</v>
      </c>
      <c r="BJ38" s="393">
        <f t="shared" si="6"/>
        <v>86.85262</v>
      </c>
      <c r="BK38" s="393">
        <f t="shared" si="7"/>
        <v>30.85262</v>
      </c>
      <c r="BL38" s="394">
        <f t="shared" si="8"/>
        <v>0.2994917931</v>
      </c>
      <c r="BM38" s="394">
        <f t="shared" si="9"/>
        <v>0.1063883448</v>
      </c>
      <c r="BN38" s="55">
        <f t="shared" si="10"/>
        <v>0.13</v>
      </c>
      <c r="BO38" s="56">
        <f t="shared" si="11"/>
        <v>398</v>
      </c>
      <c r="BP38" s="57">
        <f t="shared" si="12"/>
        <v>0.3346045729</v>
      </c>
      <c r="BQ38" s="46">
        <f t="shared" si="13"/>
        <v>0.272</v>
      </c>
      <c r="BR38" s="46">
        <v>25.0</v>
      </c>
      <c r="BS38" s="46">
        <v>7.0</v>
      </c>
      <c r="BT38" s="47">
        <v>1.25</v>
      </c>
      <c r="BU38" s="46">
        <f t="shared" si="14"/>
        <v>31.25</v>
      </c>
      <c r="BV38" s="46">
        <f t="shared" si="15"/>
        <v>38.75</v>
      </c>
      <c r="BW38" s="378" t="s">
        <v>6062</v>
      </c>
      <c r="BX38" s="395"/>
      <c r="BY38" s="395"/>
      <c r="BZ38" s="395"/>
      <c r="CA38" s="395"/>
      <c r="CB38" s="406"/>
      <c r="CC38" s="395"/>
      <c r="CD38" s="395"/>
      <c r="CE38" s="395"/>
      <c r="CF38" s="395"/>
      <c r="CG38" s="395"/>
      <c r="CH38" s="397"/>
      <c r="CI38" s="397"/>
      <c r="CJ38" s="397"/>
      <c r="CK38" s="397"/>
      <c r="CL38" s="398"/>
      <c r="CM38" s="398"/>
      <c r="CN38" s="399">
        <f t="shared" si="16"/>
        <v>0.0005082068966</v>
      </c>
      <c r="CO38" s="399">
        <f t="shared" si="17"/>
        <v>0.3627780597</v>
      </c>
      <c r="CP38" s="398"/>
      <c r="CQ38" s="398"/>
      <c r="CR38" s="408">
        <v>240.0</v>
      </c>
      <c r="CS38" s="398"/>
      <c r="CT38" s="398"/>
      <c r="CU38" s="398"/>
      <c r="CV38" s="398"/>
      <c r="CW38" s="398"/>
      <c r="CX38" s="398"/>
      <c r="CY38" s="398"/>
      <c r="CZ38" s="398"/>
      <c r="DA38" s="398"/>
      <c r="DB38" s="398"/>
      <c r="DC38" s="398"/>
      <c r="DD38" s="398"/>
      <c r="DE38" s="398"/>
      <c r="DF38" s="398"/>
      <c r="DG38" s="398"/>
      <c r="DH38" s="398"/>
      <c r="DI38" s="398"/>
      <c r="DJ38" s="398"/>
      <c r="DK38" s="398"/>
      <c r="DL38" s="398"/>
      <c r="DM38" s="398"/>
      <c r="DN38" s="398"/>
      <c r="DO38" s="398"/>
      <c r="DP38" s="398"/>
      <c r="DQ38" s="398"/>
      <c r="DR38" s="398"/>
      <c r="DS38" s="398"/>
      <c r="DT38" s="398"/>
      <c r="DU38" s="398"/>
      <c r="DV38" s="398"/>
      <c r="DW38" s="398"/>
      <c r="DX38" s="398"/>
      <c r="DY38" s="398"/>
      <c r="DZ38" s="398"/>
      <c r="EA38" s="398"/>
      <c r="EB38" s="398"/>
      <c r="EC38" s="398"/>
      <c r="ED38" s="398"/>
      <c r="EE38" s="398"/>
      <c r="EF38" s="398"/>
      <c r="EG38" s="398"/>
      <c r="EH38" s="398"/>
      <c r="EI38" s="398"/>
      <c r="EJ38" s="398"/>
      <c r="EK38" s="398"/>
      <c r="EL38" s="398"/>
      <c r="EM38" s="398"/>
      <c r="EN38" s="398"/>
      <c r="EO38" s="398"/>
      <c r="EP38" s="398"/>
      <c r="EQ38" s="398"/>
      <c r="ER38" s="398"/>
      <c r="ES38" s="398"/>
      <c r="ET38" s="398"/>
      <c r="EU38" s="398"/>
      <c r="EV38" s="398"/>
      <c r="EW38" s="398"/>
      <c r="EX38" s="398"/>
      <c r="EY38" s="398"/>
      <c r="EZ38" s="398"/>
      <c r="FA38" s="398"/>
      <c r="FB38" s="398"/>
      <c r="FC38" s="398"/>
      <c r="FD38" s="398"/>
      <c r="FE38" s="398"/>
      <c r="FF38" s="398"/>
      <c r="FG38" s="398"/>
      <c r="FH38" s="398"/>
      <c r="FI38" s="398"/>
      <c r="FJ38" s="398"/>
      <c r="FK38" s="398"/>
      <c r="FL38" s="398"/>
      <c r="FM38" s="398"/>
      <c r="FN38" s="398"/>
      <c r="FO38" s="398"/>
      <c r="FP38" s="398"/>
      <c r="FQ38" s="398"/>
      <c r="FR38" s="398"/>
      <c r="FS38" s="398"/>
      <c r="FT38" s="398"/>
      <c r="FU38" s="398"/>
      <c r="FV38" s="398"/>
      <c r="FW38" s="398"/>
      <c r="FX38" s="398"/>
      <c r="FY38" s="398"/>
      <c r="FZ38" s="398"/>
      <c r="GA38" s="398"/>
      <c r="GB38" s="398"/>
      <c r="GC38" s="398"/>
      <c r="GD38" s="398"/>
      <c r="GE38" s="398"/>
      <c r="GF38" s="398"/>
      <c r="GG38" s="398"/>
      <c r="GH38" s="398"/>
      <c r="GI38" s="398"/>
      <c r="GJ38" s="398"/>
      <c r="GK38" s="398"/>
      <c r="GL38" s="398"/>
      <c r="GM38" s="398"/>
      <c r="GN38" s="398"/>
      <c r="GO38" s="398"/>
      <c r="GP38" s="398"/>
      <c r="GQ38" s="398"/>
      <c r="GR38" s="398"/>
      <c r="GS38" s="398"/>
      <c r="GT38" s="398"/>
      <c r="GU38" s="398"/>
      <c r="GV38" s="398"/>
      <c r="GW38" s="398"/>
      <c r="GX38" s="398"/>
      <c r="GY38" s="398"/>
      <c r="GZ38" s="398"/>
      <c r="HA38" s="398"/>
      <c r="HB38" s="398"/>
      <c r="HC38" s="398"/>
      <c r="HD38" s="398"/>
      <c r="HE38" s="398"/>
      <c r="HF38" s="398"/>
      <c r="HG38" s="398"/>
      <c r="HH38" s="398"/>
      <c r="HI38" s="398"/>
      <c r="HJ38" s="398"/>
      <c r="HK38" s="398"/>
      <c r="HL38" s="398"/>
      <c r="HM38" s="398"/>
      <c r="HN38" s="398"/>
      <c r="HO38" s="398"/>
      <c r="HP38" s="398"/>
      <c r="HQ38" s="398"/>
      <c r="HR38" s="398"/>
      <c r="HS38" s="398"/>
      <c r="HT38" s="398"/>
      <c r="HU38" s="398"/>
      <c r="HV38" s="398"/>
      <c r="HW38" s="398"/>
      <c r="HX38" s="398"/>
      <c r="HY38" s="398"/>
      <c r="HZ38" s="398"/>
      <c r="IA38" s="398"/>
      <c r="IB38" s="398"/>
      <c r="IC38" s="398"/>
    </row>
    <row r="39" ht="20.25" customHeight="1">
      <c r="A39" s="432" t="s">
        <v>6049</v>
      </c>
      <c r="B39" s="362" t="s">
        <v>6339</v>
      </c>
      <c r="C39" s="424" t="s">
        <v>6143</v>
      </c>
      <c r="D39" s="425">
        <v>0.0</v>
      </c>
      <c r="E39" s="401" t="s">
        <v>6340</v>
      </c>
      <c r="F39" s="366" t="s">
        <v>6341</v>
      </c>
      <c r="G39" s="438">
        <v>2.001585828087E12</v>
      </c>
      <c r="H39" s="368">
        <v>455.0</v>
      </c>
      <c r="I39" s="369">
        <v>0.36002412472779255</v>
      </c>
      <c r="J39" s="370">
        <f t="shared" si="1"/>
        <v>291</v>
      </c>
      <c r="K39" s="402" t="s">
        <v>6342</v>
      </c>
      <c r="L39" s="403" t="s">
        <v>6343</v>
      </c>
      <c r="M39" s="403" t="s">
        <v>6344</v>
      </c>
      <c r="N39" s="373"/>
      <c r="O39" s="433">
        <v>75.0</v>
      </c>
      <c r="P39" s="404">
        <v>80.0</v>
      </c>
      <c r="Q39" s="378">
        <v>20.0</v>
      </c>
      <c r="R39" s="378">
        <v>170.0</v>
      </c>
      <c r="S39" s="377"/>
      <c r="T39" s="377"/>
      <c r="U39" s="378" t="s">
        <v>6345</v>
      </c>
      <c r="V39" s="378" t="s">
        <v>2238</v>
      </c>
      <c r="W39" s="378" t="s">
        <v>6057</v>
      </c>
      <c r="X39" s="377"/>
      <c r="Y39" s="377"/>
      <c r="Z39" s="377"/>
      <c r="AA39" s="377"/>
      <c r="AB39" s="379"/>
      <c r="AC39" s="380" t="s">
        <v>6150</v>
      </c>
      <c r="AD39" s="373"/>
      <c r="AE39" s="373"/>
      <c r="AF39" s="373"/>
      <c r="AG39" s="373"/>
      <c r="AH39" s="381" t="s">
        <v>6059</v>
      </c>
      <c r="AI39" s="379" t="s">
        <v>6060</v>
      </c>
      <c r="AJ39" s="373"/>
      <c r="AK39" s="373"/>
      <c r="AL39" s="373"/>
      <c r="AM39" s="373"/>
      <c r="AN39" s="373">
        <v>10.0</v>
      </c>
      <c r="AO39" s="373"/>
      <c r="AP39" s="373"/>
      <c r="AQ39" s="46">
        <f t="shared" si="2"/>
        <v>396</v>
      </c>
      <c r="AR39" s="382">
        <f t="shared" si="3"/>
        <v>0.13</v>
      </c>
      <c r="AS39" s="373"/>
      <c r="AT39" s="373"/>
      <c r="AU39" s="373"/>
      <c r="AV39" s="373"/>
      <c r="AW39" s="373"/>
      <c r="AX39" s="383" t="s">
        <v>6177</v>
      </c>
      <c r="AY39" s="384" t="s">
        <v>6178</v>
      </c>
      <c r="AZ39" s="385">
        <v>20.0</v>
      </c>
      <c r="BA39" s="386">
        <v>71.0</v>
      </c>
      <c r="BB39" s="386">
        <v>126.0</v>
      </c>
      <c r="BC39" s="387">
        <f>IFERROR(__xludf.DUMMYFUNCTION("IMPORTRANGE(""https://docs.google.com/spreadsheets/d/11x9rug0jw9OQ--PARsiC-syyc-w1p08-Nt1KJofrAjY/edit?usp=sharing"",""Себестоимость (Алкиона)!J15"")"),3.20112)</f>
        <v>3.20112</v>
      </c>
      <c r="BD39" s="387">
        <f>IFERROR(__xludf.DUMMYFUNCTION("IMPORTRANGE(""https://docs.google.com/spreadsheets/d/11x9rug0jw9OQ--PARsiC-syyc-w1p08-Nt1KJofrAjY/edit?usp=sharing"",""Себестоимость (Алкиона)!J65"")"),0.813618)</f>
        <v>0.813618</v>
      </c>
      <c r="BE39" s="388">
        <f>IFERROR(__xludf.DUMMYFUNCTION("IMPORTRANGE(""https://docs.google.com/spreadsheets/d/1s3L4zx0lRdF0JYMrTaoYwrEnGJI9Se6ibkReFEtRbpU/edit?usp=sharing"",""Упаковка!B3"")"),25.0)</f>
        <v>25</v>
      </c>
      <c r="BF39" s="389">
        <v>10.0</v>
      </c>
      <c r="BG39" s="390">
        <f t="shared" si="4"/>
        <v>75.14738</v>
      </c>
      <c r="BH39" s="405">
        <f t="shared" si="18"/>
        <v>0.2</v>
      </c>
      <c r="BI39" s="392">
        <f t="shared" si="5"/>
        <v>58.2</v>
      </c>
      <c r="BJ39" s="393">
        <f t="shared" si="6"/>
        <v>86.65262</v>
      </c>
      <c r="BK39" s="393">
        <f t="shared" si="7"/>
        <v>31.65262</v>
      </c>
      <c r="BL39" s="394">
        <f t="shared" si="8"/>
        <v>0.2977753265</v>
      </c>
      <c r="BM39" s="394">
        <f t="shared" si="9"/>
        <v>0.10877189</v>
      </c>
      <c r="BN39" s="55">
        <f t="shared" si="10"/>
        <v>0.13</v>
      </c>
      <c r="BO39" s="56">
        <f t="shared" si="11"/>
        <v>398</v>
      </c>
      <c r="BP39" s="57">
        <f t="shared" si="12"/>
        <v>0.3346045729</v>
      </c>
      <c r="BQ39" s="46">
        <f t="shared" si="13"/>
        <v>0.272</v>
      </c>
      <c r="BR39" s="46">
        <v>25.0</v>
      </c>
      <c r="BS39" s="46">
        <v>7.0</v>
      </c>
      <c r="BT39" s="47">
        <v>1.25</v>
      </c>
      <c r="BU39" s="46">
        <f t="shared" si="14"/>
        <v>31.25</v>
      </c>
      <c r="BV39" s="46">
        <f t="shared" si="15"/>
        <v>39.75</v>
      </c>
      <c r="BW39" s="378" t="s">
        <v>6062</v>
      </c>
      <c r="BX39" s="395"/>
      <c r="BY39" s="395"/>
      <c r="BZ39" s="395"/>
      <c r="CA39" s="395"/>
      <c r="CB39" s="406"/>
      <c r="CC39" s="395"/>
      <c r="CD39" s="395"/>
      <c r="CE39" s="395"/>
      <c r="CF39" s="395"/>
      <c r="CG39" s="395"/>
      <c r="CH39" s="397"/>
      <c r="CI39" s="397"/>
      <c r="CJ39" s="397"/>
      <c r="CK39" s="397"/>
      <c r="CL39" s="398"/>
      <c r="CM39" s="398"/>
      <c r="CN39" s="399">
        <f t="shared" si="16"/>
        <v>0.00222467354</v>
      </c>
      <c r="CO39" s="399">
        <f t="shared" si="17"/>
        <v>0.3577994512</v>
      </c>
      <c r="CP39" s="398"/>
      <c r="CQ39" s="398"/>
      <c r="CR39" s="408" t="s">
        <v>6346</v>
      </c>
      <c r="CS39" s="398"/>
      <c r="CT39" s="398"/>
      <c r="CU39" s="398"/>
      <c r="CV39" s="398"/>
      <c r="CW39" s="398"/>
      <c r="CX39" s="398"/>
      <c r="CY39" s="398"/>
      <c r="CZ39" s="398"/>
      <c r="DA39" s="398"/>
      <c r="DB39" s="398"/>
      <c r="DC39" s="398"/>
      <c r="DD39" s="398"/>
      <c r="DE39" s="398"/>
      <c r="DF39" s="398"/>
      <c r="DG39" s="398"/>
      <c r="DH39" s="398"/>
      <c r="DI39" s="398"/>
      <c r="DJ39" s="398"/>
      <c r="DK39" s="398"/>
      <c r="DL39" s="398"/>
      <c r="DM39" s="398"/>
      <c r="DN39" s="398"/>
      <c r="DO39" s="398"/>
      <c r="DP39" s="398"/>
      <c r="DQ39" s="398"/>
      <c r="DR39" s="398"/>
      <c r="DS39" s="398"/>
      <c r="DT39" s="398"/>
      <c r="DU39" s="398"/>
      <c r="DV39" s="398"/>
      <c r="DW39" s="398"/>
      <c r="DX39" s="398"/>
      <c r="DY39" s="398"/>
      <c r="DZ39" s="398"/>
      <c r="EA39" s="398"/>
      <c r="EB39" s="398"/>
      <c r="EC39" s="398"/>
      <c r="ED39" s="398"/>
      <c r="EE39" s="398"/>
      <c r="EF39" s="398"/>
      <c r="EG39" s="398"/>
      <c r="EH39" s="398"/>
      <c r="EI39" s="398"/>
      <c r="EJ39" s="398"/>
      <c r="EK39" s="398"/>
      <c r="EL39" s="398"/>
      <c r="EM39" s="398"/>
      <c r="EN39" s="398"/>
      <c r="EO39" s="398"/>
      <c r="EP39" s="398"/>
      <c r="EQ39" s="398"/>
      <c r="ER39" s="398"/>
      <c r="ES39" s="398"/>
      <c r="ET39" s="398"/>
      <c r="EU39" s="398"/>
      <c r="EV39" s="398"/>
      <c r="EW39" s="398"/>
      <c r="EX39" s="398"/>
      <c r="EY39" s="398"/>
      <c r="EZ39" s="398"/>
      <c r="FA39" s="398"/>
      <c r="FB39" s="398"/>
      <c r="FC39" s="398"/>
      <c r="FD39" s="398"/>
      <c r="FE39" s="398"/>
      <c r="FF39" s="398"/>
      <c r="FG39" s="398"/>
      <c r="FH39" s="398"/>
      <c r="FI39" s="398"/>
      <c r="FJ39" s="398"/>
      <c r="FK39" s="398"/>
      <c r="FL39" s="398"/>
      <c r="FM39" s="398"/>
      <c r="FN39" s="398"/>
      <c r="FO39" s="398"/>
      <c r="FP39" s="398"/>
      <c r="FQ39" s="398"/>
      <c r="FR39" s="398"/>
      <c r="FS39" s="398"/>
      <c r="FT39" s="398"/>
      <c r="FU39" s="398"/>
      <c r="FV39" s="398"/>
      <c r="FW39" s="398"/>
      <c r="FX39" s="398"/>
      <c r="FY39" s="398"/>
      <c r="FZ39" s="398"/>
      <c r="GA39" s="398"/>
      <c r="GB39" s="398"/>
      <c r="GC39" s="398"/>
      <c r="GD39" s="398"/>
      <c r="GE39" s="398"/>
      <c r="GF39" s="398"/>
      <c r="GG39" s="398"/>
      <c r="GH39" s="398"/>
      <c r="GI39" s="398"/>
      <c r="GJ39" s="398"/>
      <c r="GK39" s="398"/>
      <c r="GL39" s="398"/>
      <c r="GM39" s="398"/>
      <c r="GN39" s="398"/>
      <c r="GO39" s="398"/>
      <c r="GP39" s="398"/>
      <c r="GQ39" s="398"/>
      <c r="GR39" s="398"/>
      <c r="GS39" s="398"/>
      <c r="GT39" s="398"/>
      <c r="GU39" s="398"/>
      <c r="GV39" s="398"/>
      <c r="GW39" s="398"/>
      <c r="GX39" s="398"/>
      <c r="GY39" s="398"/>
      <c r="GZ39" s="398"/>
      <c r="HA39" s="398"/>
      <c r="HB39" s="398"/>
      <c r="HC39" s="398"/>
      <c r="HD39" s="398"/>
      <c r="HE39" s="398"/>
      <c r="HF39" s="398"/>
      <c r="HG39" s="398"/>
      <c r="HH39" s="398"/>
      <c r="HI39" s="398"/>
      <c r="HJ39" s="398"/>
      <c r="HK39" s="398"/>
      <c r="HL39" s="398"/>
      <c r="HM39" s="398"/>
      <c r="HN39" s="398"/>
      <c r="HO39" s="398"/>
      <c r="HP39" s="398"/>
      <c r="HQ39" s="398"/>
      <c r="HR39" s="398"/>
      <c r="HS39" s="398"/>
      <c r="HT39" s="398"/>
      <c r="HU39" s="398"/>
      <c r="HV39" s="398"/>
      <c r="HW39" s="398"/>
      <c r="HX39" s="398"/>
      <c r="HY39" s="398"/>
      <c r="HZ39" s="398"/>
      <c r="IA39" s="398"/>
      <c r="IB39" s="398"/>
      <c r="IC39" s="398"/>
    </row>
    <row r="40" ht="20.25" customHeight="1">
      <c r="A40" s="432" t="s">
        <v>6049</v>
      </c>
      <c r="B40" s="362" t="s">
        <v>6347</v>
      </c>
      <c r="C40" s="424" t="s">
        <v>6143</v>
      </c>
      <c r="D40" s="425">
        <v>0.0</v>
      </c>
      <c r="E40" s="401" t="s">
        <v>6348</v>
      </c>
      <c r="F40" s="366" t="s">
        <v>6349</v>
      </c>
      <c r="G40" s="438">
        <v>2.00158582807E12</v>
      </c>
      <c r="H40" s="368">
        <v>455.0</v>
      </c>
      <c r="I40" s="369">
        <v>0.3676661285646549</v>
      </c>
      <c r="J40" s="370">
        <f t="shared" si="1"/>
        <v>288</v>
      </c>
      <c r="K40" s="402" t="s">
        <v>6350</v>
      </c>
      <c r="L40" s="403" t="s">
        <v>6351</v>
      </c>
      <c r="M40" s="403" t="s">
        <v>6352</v>
      </c>
      <c r="N40" s="373"/>
      <c r="O40" s="433">
        <v>75.0</v>
      </c>
      <c r="P40" s="404">
        <v>80.0</v>
      </c>
      <c r="Q40" s="378">
        <v>20.0</v>
      </c>
      <c r="R40" s="378">
        <v>170.0</v>
      </c>
      <c r="S40" s="377"/>
      <c r="T40" s="377"/>
      <c r="U40" s="378" t="s">
        <v>6353</v>
      </c>
      <c r="V40" s="378" t="s">
        <v>2267</v>
      </c>
      <c r="W40" s="378" t="s">
        <v>6057</v>
      </c>
      <c r="X40" s="377"/>
      <c r="Y40" s="377"/>
      <c r="Z40" s="377"/>
      <c r="AA40" s="377"/>
      <c r="AB40" s="379"/>
      <c r="AC40" s="380" t="s">
        <v>6162</v>
      </c>
      <c r="AD40" s="373"/>
      <c r="AE40" s="373"/>
      <c r="AF40" s="373"/>
      <c r="AG40" s="373"/>
      <c r="AH40" s="381" t="s">
        <v>6059</v>
      </c>
      <c r="AI40" s="379" t="s">
        <v>6060</v>
      </c>
      <c r="AJ40" s="373"/>
      <c r="AK40" s="373"/>
      <c r="AL40" s="373"/>
      <c r="AM40" s="373"/>
      <c r="AN40" s="373">
        <v>10.0</v>
      </c>
      <c r="AO40" s="373"/>
      <c r="AP40" s="373"/>
      <c r="AQ40" s="46">
        <f t="shared" si="2"/>
        <v>392</v>
      </c>
      <c r="AR40" s="382">
        <f t="shared" si="3"/>
        <v>0.14</v>
      </c>
      <c r="AS40" s="373"/>
      <c r="AT40" s="373"/>
      <c r="AU40" s="373"/>
      <c r="AV40" s="373"/>
      <c r="AW40" s="373"/>
      <c r="AX40" s="383" t="s">
        <v>6177</v>
      </c>
      <c r="AY40" s="384" t="s">
        <v>6178</v>
      </c>
      <c r="AZ40" s="385">
        <v>20.0</v>
      </c>
      <c r="BA40" s="386">
        <v>69.0</v>
      </c>
      <c r="BB40" s="386">
        <v>124.0</v>
      </c>
      <c r="BC40" s="387">
        <f>IFERROR(__xludf.DUMMYFUNCTION("IMPORTRANGE(""https://docs.google.com/spreadsheets/d/11x9rug0jw9OQ--PARsiC-syyc-w1p08-Nt1KJofrAjY/edit?usp=sharing"",""Себестоимость (Алкиона)!J15"")"),3.20112)</f>
        <v>3.20112</v>
      </c>
      <c r="BD40" s="387">
        <f>IFERROR(__xludf.DUMMYFUNCTION("IMPORTRANGE(""https://docs.google.com/spreadsheets/d/11x9rug0jw9OQ--PARsiC-syyc-w1p08-Nt1KJofrAjY/edit?usp=sharing"",""Себестоимость (Алкиона)!J65"")"),0.813618)</f>
        <v>0.813618</v>
      </c>
      <c r="BE40" s="388">
        <f>IFERROR(__xludf.DUMMYFUNCTION("IMPORTRANGE(""https://docs.google.com/spreadsheets/d/1s3L4zx0lRdF0JYMrTaoYwrEnGJI9Se6ibkReFEtRbpU/edit?usp=sharing"",""Упаковка!B3"")"),25.0)</f>
        <v>25</v>
      </c>
      <c r="BF40" s="389">
        <v>10.0</v>
      </c>
      <c r="BG40" s="390">
        <f t="shared" si="4"/>
        <v>75.14738</v>
      </c>
      <c r="BH40" s="405">
        <f t="shared" si="18"/>
        <v>0.2</v>
      </c>
      <c r="BI40" s="392">
        <f t="shared" si="5"/>
        <v>57.6</v>
      </c>
      <c r="BJ40" s="393">
        <f t="shared" si="6"/>
        <v>86.25262</v>
      </c>
      <c r="BK40" s="393">
        <f t="shared" si="7"/>
        <v>31.25262</v>
      </c>
      <c r="BL40" s="394">
        <f t="shared" si="8"/>
        <v>0.2994882639</v>
      </c>
      <c r="BM40" s="394">
        <f t="shared" si="9"/>
        <v>0.1085160417</v>
      </c>
      <c r="BN40" s="55">
        <f t="shared" si="10"/>
        <v>0.14</v>
      </c>
      <c r="BO40" s="56">
        <f t="shared" si="11"/>
        <v>394</v>
      </c>
      <c r="BP40" s="57">
        <f t="shared" si="12"/>
        <v>0.334549797</v>
      </c>
      <c r="BQ40" s="46">
        <f t="shared" si="13"/>
        <v>0.272</v>
      </c>
      <c r="BR40" s="46">
        <v>25.0</v>
      </c>
      <c r="BS40" s="46">
        <v>7.0</v>
      </c>
      <c r="BT40" s="47">
        <v>1.25</v>
      </c>
      <c r="BU40" s="46">
        <f t="shared" si="14"/>
        <v>31.25</v>
      </c>
      <c r="BV40" s="46">
        <f t="shared" si="15"/>
        <v>37.75</v>
      </c>
      <c r="BW40" s="378" t="s">
        <v>6062</v>
      </c>
      <c r="BX40" s="395"/>
      <c r="BY40" s="395"/>
      <c r="BZ40" s="395"/>
      <c r="CA40" s="395"/>
      <c r="CB40" s="406"/>
      <c r="CC40" s="395"/>
      <c r="CD40" s="395"/>
      <c r="CE40" s="395"/>
      <c r="CF40" s="395"/>
      <c r="CG40" s="395"/>
      <c r="CH40" s="397"/>
      <c r="CI40" s="397"/>
      <c r="CJ40" s="397"/>
      <c r="CK40" s="397"/>
      <c r="CL40" s="398"/>
      <c r="CM40" s="398"/>
      <c r="CN40" s="399">
        <f t="shared" si="16"/>
        <v>0.0005117361111</v>
      </c>
      <c r="CO40" s="399">
        <f t="shared" si="17"/>
        <v>0.3671543925</v>
      </c>
      <c r="CP40" s="398"/>
      <c r="CQ40" s="398"/>
      <c r="CR40" s="408" t="s">
        <v>6346</v>
      </c>
      <c r="CS40" s="398"/>
      <c r="CT40" s="398"/>
      <c r="CU40" s="398"/>
      <c r="CV40" s="398"/>
      <c r="CW40" s="398"/>
      <c r="CX40" s="398"/>
      <c r="CY40" s="398"/>
      <c r="CZ40" s="398"/>
      <c r="DA40" s="398"/>
      <c r="DB40" s="398"/>
      <c r="DC40" s="398"/>
      <c r="DD40" s="398"/>
      <c r="DE40" s="398"/>
      <c r="DF40" s="398"/>
      <c r="DG40" s="398"/>
      <c r="DH40" s="398"/>
      <c r="DI40" s="398"/>
      <c r="DJ40" s="398"/>
      <c r="DK40" s="398"/>
      <c r="DL40" s="398"/>
      <c r="DM40" s="398"/>
      <c r="DN40" s="398"/>
      <c r="DO40" s="398"/>
      <c r="DP40" s="398"/>
      <c r="DQ40" s="398"/>
      <c r="DR40" s="398"/>
      <c r="DS40" s="398"/>
      <c r="DT40" s="398"/>
      <c r="DU40" s="398"/>
      <c r="DV40" s="398"/>
      <c r="DW40" s="398"/>
      <c r="DX40" s="398"/>
      <c r="DY40" s="398"/>
      <c r="DZ40" s="398"/>
      <c r="EA40" s="398"/>
      <c r="EB40" s="398"/>
      <c r="EC40" s="398"/>
      <c r="ED40" s="398"/>
      <c r="EE40" s="398"/>
      <c r="EF40" s="398"/>
      <c r="EG40" s="398"/>
      <c r="EH40" s="398"/>
      <c r="EI40" s="398"/>
      <c r="EJ40" s="398"/>
      <c r="EK40" s="398"/>
      <c r="EL40" s="398"/>
      <c r="EM40" s="398"/>
      <c r="EN40" s="398"/>
      <c r="EO40" s="398"/>
      <c r="EP40" s="398"/>
      <c r="EQ40" s="398"/>
      <c r="ER40" s="398"/>
      <c r="ES40" s="398"/>
      <c r="ET40" s="398"/>
      <c r="EU40" s="398"/>
      <c r="EV40" s="398"/>
      <c r="EW40" s="398"/>
      <c r="EX40" s="398"/>
      <c r="EY40" s="398"/>
      <c r="EZ40" s="398"/>
      <c r="FA40" s="398"/>
      <c r="FB40" s="398"/>
      <c r="FC40" s="398"/>
      <c r="FD40" s="398"/>
      <c r="FE40" s="398"/>
      <c r="FF40" s="398"/>
      <c r="FG40" s="398"/>
      <c r="FH40" s="398"/>
      <c r="FI40" s="398"/>
      <c r="FJ40" s="398"/>
      <c r="FK40" s="398"/>
      <c r="FL40" s="398"/>
      <c r="FM40" s="398"/>
      <c r="FN40" s="398"/>
      <c r="FO40" s="398"/>
      <c r="FP40" s="398"/>
      <c r="FQ40" s="398"/>
      <c r="FR40" s="398"/>
      <c r="FS40" s="398"/>
      <c r="FT40" s="398"/>
      <c r="FU40" s="398"/>
      <c r="FV40" s="398"/>
      <c r="FW40" s="398"/>
      <c r="FX40" s="398"/>
      <c r="FY40" s="398"/>
      <c r="FZ40" s="398"/>
      <c r="GA40" s="398"/>
      <c r="GB40" s="398"/>
      <c r="GC40" s="398"/>
      <c r="GD40" s="398"/>
      <c r="GE40" s="398"/>
      <c r="GF40" s="398"/>
      <c r="GG40" s="398"/>
      <c r="GH40" s="398"/>
      <c r="GI40" s="398"/>
      <c r="GJ40" s="398"/>
      <c r="GK40" s="398"/>
      <c r="GL40" s="398"/>
      <c r="GM40" s="398"/>
      <c r="GN40" s="398"/>
      <c r="GO40" s="398"/>
      <c r="GP40" s="398"/>
      <c r="GQ40" s="398"/>
      <c r="GR40" s="398"/>
      <c r="GS40" s="398"/>
      <c r="GT40" s="398"/>
      <c r="GU40" s="398"/>
      <c r="GV40" s="398"/>
      <c r="GW40" s="398"/>
      <c r="GX40" s="398"/>
      <c r="GY40" s="398"/>
      <c r="GZ40" s="398"/>
      <c r="HA40" s="398"/>
      <c r="HB40" s="398"/>
      <c r="HC40" s="398"/>
      <c r="HD40" s="398"/>
      <c r="HE40" s="398"/>
      <c r="HF40" s="398"/>
      <c r="HG40" s="398"/>
      <c r="HH40" s="398"/>
      <c r="HI40" s="398"/>
      <c r="HJ40" s="398"/>
      <c r="HK40" s="398"/>
      <c r="HL40" s="398"/>
      <c r="HM40" s="398"/>
      <c r="HN40" s="398"/>
      <c r="HO40" s="398"/>
      <c r="HP40" s="398"/>
      <c r="HQ40" s="398"/>
      <c r="HR40" s="398"/>
      <c r="HS40" s="398"/>
      <c r="HT40" s="398"/>
      <c r="HU40" s="398"/>
      <c r="HV40" s="398"/>
      <c r="HW40" s="398"/>
      <c r="HX40" s="398"/>
      <c r="HY40" s="398"/>
      <c r="HZ40" s="398"/>
      <c r="IA40" s="398"/>
      <c r="IB40" s="398"/>
      <c r="IC40" s="398"/>
    </row>
    <row r="41" ht="20.25" customHeight="1">
      <c r="A41" s="432" t="s">
        <v>6049</v>
      </c>
      <c r="B41" s="362" t="s">
        <v>6354</v>
      </c>
      <c r="C41" s="424" t="s">
        <v>6143</v>
      </c>
      <c r="D41" s="425">
        <v>0.0</v>
      </c>
      <c r="E41" s="401" t="s">
        <v>6355</v>
      </c>
      <c r="F41" s="366" t="s">
        <v>6356</v>
      </c>
      <c r="G41" s="367">
        <v>2.001585828063E12</v>
      </c>
      <c r="H41" s="368">
        <v>455.0</v>
      </c>
      <c r="I41" s="369">
        <v>0.36002412472779255</v>
      </c>
      <c r="J41" s="370">
        <f t="shared" si="1"/>
        <v>291</v>
      </c>
      <c r="K41" s="402" t="s">
        <v>6357</v>
      </c>
      <c r="L41" s="403" t="s">
        <v>6358</v>
      </c>
      <c r="M41" s="403" t="s">
        <v>6359</v>
      </c>
      <c r="N41" s="373"/>
      <c r="O41" s="433">
        <v>75.0</v>
      </c>
      <c r="P41" s="404">
        <v>80.0</v>
      </c>
      <c r="Q41" s="378">
        <v>20.0</v>
      </c>
      <c r="R41" s="378">
        <v>170.0</v>
      </c>
      <c r="S41" s="377"/>
      <c r="T41" s="377"/>
      <c r="U41" s="378" t="s">
        <v>6360</v>
      </c>
      <c r="V41" s="378" t="s">
        <v>298</v>
      </c>
      <c r="W41" s="378" t="s">
        <v>6057</v>
      </c>
      <c r="X41" s="377"/>
      <c r="Y41" s="377"/>
      <c r="Z41" s="377"/>
      <c r="AA41" s="377"/>
      <c r="AB41" s="379"/>
      <c r="AC41" s="380" t="s">
        <v>6170</v>
      </c>
      <c r="AD41" s="373"/>
      <c r="AE41" s="373"/>
      <c r="AF41" s="373"/>
      <c r="AG41" s="373"/>
      <c r="AH41" s="381" t="s">
        <v>6059</v>
      </c>
      <c r="AI41" s="379" t="s">
        <v>6060</v>
      </c>
      <c r="AJ41" s="373"/>
      <c r="AK41" s="373"/>
      <c r="AL41" s="373"/>
      <c r="AM41" s="373"/>
      <c r="AN41" s="373">
        <v>10.0</v>
      </c>
      <c r="AO41" s="373"/>
      <c r="AP41" s="373"/>
      <c r="AQ41" s="46">
        <f t="shared" si="2"/>
        <v>396</v>
      </c>
      <c r="AR41" s="382">
        <f t="shared" si="3"/>
        <v>0.13</v>
      </c>
      <c r="AS41" s="373"/>
      <c r="AT41" s="373"/>
      <c r="AU41" s="373"/>
      <c r="AV41" s="373"/>
      <c r="AW41" s="373"/>
      <c r="AX41" s="383" t="s">
        <v>6177</v>
      </c>
      <c r="AY41" s="384" t="s">
        <v>6178</v>
      </c>
      <c r="AZ41" s="385">
        <v>20.0</v>
      </c>
      <c r="BA41" s="386">
        <v>71.0</v>
      </c>
      <c r="BB41" s="386">
        <v>126.0</v>
      </c>
      <c r="BC41" s="387">
        <f>IFERROR(__xludf.DUMMYFUNCTION("IMPORTRANGE(""https://docs.google.com/spreadsheets/d/11x9rug0jw9OQ--PARsiC-syyc-w1p08-Nt1KJofrAjY/edit?usp=sharing"",""Себестоимость (Алкиона)!J15"")"),3.20112)</f>
        <v>3.20112</v>
      </c>
      <c r="BD41" s="387">
        <f>IFERROR(__xludf.DUMMYFUNCTION("IMPORTRANGE(""https://docs.google.com/spreadsheets/d/11x9rug0jw9OQ--PARsiC-syyc-w1p08-Nt1KJofrAjY/edit?usp=sharing"",""Себестоимость (Алкиона)!J65"")"),0.813618)</f>
        <v>0.813618</v>
      </c>
      <c r="BE41" s="388">
        <f>IFERROR(__xludf.DUMMYFUNCTION("IMPORTRANGE(""https://docs.google.com/spreadsheets/d/1s3L4zx0lRdF0JYMrTaoYwrEnGJI9Se6ibkReFEtRbpU/edit?usp=sharing"",""Упаковка!B3"")"),25.0)</f>
        <v>25</v>
      </c>
      <c r="BF41" s="389">
        <v>10.0</v>
      </c>
      <c r="BG41" s="390">
        <f t="shared" si="4"/>
        <v>75.14738</v>
      </c>
      <c r="BH41" s="405">
        <f t="shared" si="18"/>
        <v>0.2</v>
      </c>
      <c r="BI41" s="392">
        <f t="shared" si="5"/>
        <v>58.2</v>
      </c>
      <c r="BJ41" s="393">
        <f t="shared" si="6"/>
        <v>86.65262</v>
      </c>
      <c r="BK41" s="393">
        <f t="shared" si="7"/>
        <v>31.65262</v>
      </c>
      <c r="BL41" s="394">
        <f t="shared" si="8"/>
        <v>0.2977753265</v>
      </c>
      <c r="BM41" s="394">
        <f t="shared" si="9"/>
        <v>0.10877189</v>
      </c>
      <c r="BN41" s="55">
        <f t="shared" si="10"/>
        <v>0.13</v>
      </c>
      <c r="BO41" s="56">
        <f t="shared" si="11"/>
        <v>398</v>
      </c>
      <c r="BP41" s="57">
        <f t="shared" si="12"/>
        <v>0.3346045729</v>
      </c>
      <c r="BQ41" s="46">
        <f t="shared" si="13"/>
        <v>0.272</v>
      </c>
      <c r="BR41" s="46">
        <v>25.0</v>
      </c>
      <c r="BS41" s="46">
        <v>7.0</v>
      </c>
      <c r="BT41" s="47">
        <v>1.25</v>
      </c>
      <c r="BU41" s="46">
        <f t="shared" si="14"/>
        <v>31.25</v>
      </c>
      <c r="BV41" s="46">
        <f t="shared" si="15"/>
        <v>39.75</v>
      </c>
      <c r="BW41" s="378" t="s">
        <v>6062</v>
      </c>
      <c r="BX41" s="395"/>
      <c r="BY41" s="395"/>
      <c r="BZ41" s="395"/>
      <c r="CA41" s="395"/>
      <c r="CB41" s="406"/>
      <c r="CC41" s="395"/>
      <c r="CD41" s="395"/>
      <c r="CE41" s="395"/>
      <c r="CF41" s="395"/>
      <c r="CG41" s="395"/>
      <c r="CH41" s="397"/>
      <c r="CI41" s="397"/>
      <c r="CJ41" s="397"/>
      <c r="CK41" s="397"/>
      <c r="CL41" s="398"/>
      <c r="CM41" s="398"/>
      <c r="CN41" s="399">
        <f t="shared" si="16"/>
        <v>0.00222467354</v>
      </c>
      <c r="CO41" s="399">
        <f t="shared" si="17"/>
        <v>0.3577994512</v>
      </c>
      <c r="CP41" s="398"/>
      <c r="CQ41" s="398"/>
      <c r="CR41" s="408" t="s">
        <v>6346</v>
      </c>
      <c r="CS41" s="398"/>
      <c r="CT41" s="398"/>
      <c r="CU41" s="398"/>
      <c r="CV41" s="398"/>
      <c r="CW41" s="398"/>
      <c r="CX41" s="398"/>
      <c r="CY41" s="398"/>
      <c r="CZ41" s="398"/>
      <c r="DA41" s="398"/>
      <c r="DB41" s="398"/>
      <c r="DC41" s="398"/>
      <c r="DD41" s="398"/>
      <c r="DE41" s="398"/>
      <c r="DF41" s="398"/>
      <c r="DG41" s="398"/>
      <c r="DH41" s="398"/>
      <c r="DI41" s="398"/>
      <c r="DJ41" s="398"/>
      <c r="DK41" s="398"/>
      <c r="DL41" s="398"/>
      <c r="DM41" s="398"/>
      <c r="DN41" s="398"/>
      <c r="DO41" s="398"/>
      <c r="DP41" s="398"/>
      <c r="DQ41" s="398"/>
      <c r="DR41" s="398"/>
      <c r="DS41" s="398"/>
      <c r="DT41" s="398"/>
      <c r="DU41" s="398"/>
      <c r="DV41" s="398"/>
      <c r="DW41" s="398"/>
      <c r="DX41" s="398"/>
      <c r="DY41" s="398"/>
      <c r="DZ41" s="398"/>
      <c r="EA41" s="398"/>
      <c r="EB41" s="398"/>
      <c r="EC41" s="398"/>
      <c r="ED41" s="398"/>
      <c r="EE41" s="398"/>
      <c r="EF41" s="398"/>
      <c r="EG41" s="398"/>
      <c r="EH41" s="398"/>
      <c r="EI41" s="398"/>
      <c r="EJ41" s="398"/>
      <c r="EK41" s="398"/>
      <c r="EL41" s="398"/>
      <c r="EM41" s="398"/>
      <c r="EN41" s="398"/>
      <c r="EO41" s="398"/>
      <c r="EP41" s="398"/>
      <c r="EQ41" s="398"/>
      <c r="ER41" s="398"/>
      <c r="ES41" s="398"/>
      <c r="ET41" s="398"/>
      <c r="EU41" s="398"/>
      <c r="EV41" s="398"/>
      <c r="EW41" s="398"/>
      <c r="EX41" s="398"/>
      <c r="EY41" s="398"/>
      <c r="EZ41" s="398"/>
      <c r="FA41" s="398"/>
      <c r="FB41" s="398"/>
      <c r="FC41" s="398"/>
      <c r="FD41" s="398"/>
      <c r="FE41" s="398"/>
      <c r="FF41" s="398"/>
      <c r="FG41" s="398"/>
      <c r="FH41" s="398"/>
      <c r="FI41" s="398"/>
      <c r="FJ41" s="398"/>
      <c r="FK41" s="398"/>
      <c r="FL41" s="398"/>
      <c r="FM41" s="398"/>
      <c r="FN41" s="398"/>
      <c r="FO41" s="398"/>
      <c r="FP41" s="398"/>
      <c r="FQ41" s="398"/>
      <c r="FR41" s="398"/>
      <c r="FS41" s="398"/>
      <c r="FT41" s="398"/>
      <c r="FU41" s="398"/>
      <c r="FV41" s="398"/>
      <c r="FW41" s="398"/>
      <c r="FX41" s="398"/>
      <c r="FY41" s="398"/>
      <c r="FZ41" s="398"/>
      <c r="GA41" s="398"/>
      <c r="GB41" s="398"/>
      <c r="GC41" s="398"/>
      <c r="GD41" s="398"/>
      <c r="GE41" s="398"/>
      <c r="GF41" s="398"/>
      <c r="GG41" s="398"/>
      <c r="GH41" s="398"/>
      <c r="GI41" s="398"/>
      <c r="GJ41" s="398"/>
      <c r="GK41" s="398"/>
      <c r="GL41" s="398"/>
      <c r="GM41" s="398"/>
      <c r="GN41" s="398"/>
      <c r="GO41" s="398"/>
      <c r="GP41" s="398"/>
      <c r="GQ41" s="398"/>
      <c r="GR41" s="398"/>
      <c r="GS41" s="398"/>
      <c r="GT41" s="398"/>
      <c r="GU41" s="398"/>
      <c r="GV41" s="398"/>
      <c r="GW41" s="398"/>
      <c r="GX41" s="398"/>
      <c r="GY41" s="398"/>
      <c r="GZ41" s="398"/>
      <c r="HA41" s="398"/>
      <c r="HB41" s="398"/>
      <c r="HC41" s="398"/>
      <c r="HD41" s="398"/>
      <c r="HE41" s="398"/>
      <c r="HF41" s="398"/>
      <c r="HG41" s="398"/>
      <c r="HH41" s="398"/>
      <c r="HI41" s="398"/>
      <c r="HJ41" s="398"/>
      <c r="HK41" s="398"/>
      <c r="HL41" s="398"/>
      <c r="HM41" s="398"/>
      <c r="HN41" s="398"/>
      <c r="HO41" s="398"/>
      <c r="HP41" s="398"/>
      <c r="HQ41" s="398"/>
      <c r="HR41" s="398"/>
      <c r="HS41" s="398"/>
      <c r="HT41" s="398"/>
      <c r="HU41" s="398"/>
      <c r="HV41" s="398"/>
      <c r="HW41" s="398"/>
      <c r="HX41" s="398"/>
      <c r="HY41" s="398"/>
      <c r="HZ41" s="398"/>
      <c r="IA41" s="398"/>
      <c r="IB41" s="398"/>
      <c r="IC41" s="398"/>
    </row>
    <row r="42" ht="20.25" customHeight="1">
      <c r="A42" s="432" t="s">
        <v>6049</v>
      </c>
      <c r="B42" s="362" t="s">
        <v>6361</v>
      </c>
      <c r="C42" s="363"/>
      <c r="D42" s="364">
        <v>50.0</v>
      </c>
      <c r="E42" s="401" t="s">
        <v>6362</v>
      </c>
      <c r="F42" s="366" t="s">
        <v>6363</v>
      </c>
      <c r="G42" s="367">
        <v>2.001585828056E12</v>
      </c>
      <c r="H42" s="368">
        <v>466.0</v>
      </c>
      <c r="I42" s="369">
        <v>0.35650469498069504</v>
      </c>
      <c r="J42" s="370">
        <f t="shared" si="1"/>
        <v>300</v>
      </c>
      <c r="K42" s="402" t="s">
        <v>6364</v>
      </c>
      <c r="L42" s="403" t="s">
        <v>6365</v>
      </c>
      <c r="M42" s="403" t="s">
        <v>6366</v>
      </c>
      <c r="N42" s="373"/>
      <c r="O42" s="433">
        <v>75.0</v>
      </c>
      <c r="P42" s="404">
        <v>80.0</v>
      </c>
      <c r="Q42" s="378">
        <v>20.0</v>
      </c>
      <c r="R42" s="378">
        <v>170.0</v>
      </c>
      <c r="S42" s="377"/>
      <c r="T42" s="377"/>
      <c r="U42" s="378" t="s">
        <v>6367</v>
      </c>
      <c r="V42" s="378" t="s">
        <v>2238</v>
      </c>
      <c r="W42" s="378" t="s">
        <v>6057</v>
      </c>
      <c r="X42" s="377"/>
      <c r="Y42" s="377"/>
      <c r="Z42" s="377"/>
      <c r="AA42" s="377"/>
      <c r="AB42" s="379"/>
      <c r="AC42" s="439" t="s">
        <v>6058</v>
      </c>
      <c r="AD42" s="440"/>
      <c r="AE42" s="440"/>
      <c r="AF42" s="440"/>
      <c r="AG42" s="440"/>
      <c r="AH42" s="381" t="s">
        <v>6059</v>
      </c>
      <c r="AI42" s="379" t="s">
        <v>6060</v>
      </c>
      <c r="AJ42" s="440"/>
      <c r="AK42" s="440"/>
      <c r="AL42" s="440"/>
      <c r="AM42" s="440"/>
      <c r="AN42" s="373">
        <v>10.0</v>
      </c>
      <c r="AO42" s="440"/>
      <c r="AP42" s="440"/>
      <c r="AQ42" s="46">
        <f t="shared" si="2"/>
        <v>406</v>
      </c>
      <c r="AR42" s="382">
        <f t="shared" si="3"/>
        <v>0.13</v>
      </c>
      <c r="AS42" s="440"/>
      <c r="AT42" s="440"/>
      <c r="AU42" s="440"/>
      <c r="AV42" s="440"/>
      <c r="AW42" s="440"/>
      <c r="AX42" s="383" t="s">
        <v>6177</v>
      </c>
      <c r="AY42" s="384" t="s">
        <v>6178</v>
      </c>
      <c r="AZ42" s="385">
        <v>20.0</v>
      </c>
      <c r="BA42" s="386">
        <v>75.0</v>
      </c>
      <c r="BB42" s="386">
        <v>130.0</v>
      </c>
      <c r="BC42" s="387">
        <f>IFERROR(__xludf.DUMMYFUNCTION("IMPORTRANGE(""https://docs.google.com/spreadsheets/d/11x9rug0jw9OQ--PARsiC-syyc-w1p08-Nt1KJofrAjY/edit?usp=sharing"",""Себестоимость (Алкиона)!J15"")"),3.20112)</f>
        <v>3.20112</v>
      </c>
      <c r="BD42" s="387">
        <f>IFERROR(__xludf.DUMMYFUNCTION("IMPORTRANGE(""https://docs.google.com/spreadsheets/d/11x9rug0jw9OQ--PARsiC-syyc-w1p08-Nt1KJofrAjY/edit?usp=sharing"",""Себестоимость (Алкиона)!J65"")"),0.813618)</f>
        <v>0.813618</v>
      </c>
      <c r="BE42" s="388">
        <f>IFERROR(__xludf.DUMMYFUNCTION("IMPORTRANGE(""https://docs.google.com/spreadsheets/d/1s3L4zx0lRdF0JYMrTaoYwrEnGJI9Se6ibkReFEtRbpU/edit?usp=sharing"",""Упаковка!B3"")"),25.0)</f>
        <v>25</v>
      </c>
      <c r="BF42" s="389">
        <v>10.0</v>
      </c>
      <c r="BG42" s="390">
        <f t="shared" si="4"/>
        <v>75.14738</v>
      </c>
      <c r="BH42" s="405">
        <f t="shared" si="18"/>
        <v>0.2</v>
      </c>
      <c r="BI42" s="392">
        <f t="shared" si="5"/>
        <v>60</v>
      </c>
      <c r="BJ42" s="393">
        <f t="shared" si="6"/>
        <v>89.85262</v>
      </c>
      <c r="BK42" s="393">
        <f t="shared" si="7"/>
        <v>34.85262</v>
      </c>
      <c r="BL42" s="394">
        <f t="shared" si="8"/>
        <v>0.2995087333</v>
      </c>
      <c r="BM42" s="394">
        <f t="shared" si="9"/>
        <v>0.1161754</v>
      </c>
      <c r="BN42" s="55">
        <f t="shared" si="10"/>
        <v>0.13</v>
      </c>
      <c r="BO42" s="56">
        <f t="shared" si="11"/>
        <v>407</v>
      </c>
      <c r="BP42" s="57">
        <f t="shared" si="12"/>
        <v>0.3359523833</v>
      </c>
      <c r="BQ42" s="46">
        <f t="shared" si="13"/>
        <v>0.272</v>
      </c>
      <c r="BR42" s="46">
        <v>25.0</v>
      </c>
      <c r="BS42" s="46">
        <v>7.0</v>
      </c>
      <c r="BT42" s="47">
        <v>1.25</v>
      </c>
      <c r="BU42" s="46">
        <f t="shared" si="14"/>
        <v>31.25</v>
      </c>
      <c r="BV42" s="46">
        <f t="shared" si="15"/>
        <v>43.75</v>
      </c>
      <c r="BW42" s="378" t="s">
        <v>6062</v>
      </c>
      <c r="BX42" s="395"/>
      <c r="BY42" s="395"/>
      <c r="BZ42" s="395"/>
      <c r="CA42" s="395"/>
      <c r="CB42" s="406"/>
      <c r="CC42" s="395"/>
      <c r="CD42" s="395"/>
      <c r="CE42" s="395"/>
      <c r="CF42" s="395"/>
      <c r="CG42" s="395"/>
      <c r="CH42" s="397"/>
      <c r="CI42" s="397"/>
      <c r="CJ42" s="397"/>
      <c r="CK42" s="397"/>
      <c r="CL42" s="398"/>
      <c r="CM42" s="398"/>
      <c r="CN42" s="399">
        <f t="shared" si="16"/>
        <v>0.0004912666667</v>
      </c>
      <c r="CO42" s="399">
        <f t="shared" si="17"/>
        <v>0.3560134283</v>
      </c>
      <c r="CP42" s="398"/>
      <c r="CQ42" s="398"/>
      <c r="CR42" s="408">
        <v>245.0</v>
      </c>
      <c r="CS42" s="398"/>
      <c r="CT42" s="398"/>
      <c r="CU42" s="398"/>
      <c r="CV42" s="398"/>
      <c r="CW42" s="398"/>
      <c r="CX42" s="398"/>
      <c r="CY42" s="398"/>
      <c r="CZ42" s="398"/>
      <c r="DA42" s="398"/>
      <c r="DB42" s="398"/>
      <c r="DC42" s="398"/>
      <c r="DD42" s="398"/>
      <c r="DE42" s="398"/>
      <c r="DF42" s="398"/>
      <c r="DG42" s="398"/>
      <c r="DH42" s="398"/>
      <c r="DI42" s="398"/>
      <c r="DJ42" s="398"/>
      <c r="DK42" s="398"/>
      <c r="DL42" s="398"/>
      <c r="DM42" s="398"/>
      <c r="DN42" s="398"/>
      <c r="DO42" s="398"/>
      <c r="DP42" s="398"/>
      <c r="DQ42" s="398"/>
      <c r="DR42" s="398"/>
      <c r="DS42" s="398"/>
      <c r="DT42" s="398"/>
      <c r="DU42" s="398"/>
      <c r="DV42" s="398"/>
      <c r="DW42" s="398"/>
      <c r="DX42" s="398"/>
      <c r="DY42" s="398"/>
      <c r="DZ42" s="398"/>
      <c r="EA42" s="398"/>
      <c r="EB42" s="398"/>
      <c r="EC42" s="398"/>
      <c r="ED42" s="398"/>
      <c r="EE42" s="398"/>
      <c r="EF42" s="398"/>
      <c r="EG42" s="398"/>
      <c r="EH42" s="398"/>
      <c r="EI42" s="398"/>
      <c r="EJ42" s="398"/>
      <c r="EK42" s="398"/>
      <c r="EL42" s="398"/>
      <c r="EM42" s="398"/>
      <c r="EN42" s="398"/>
      <c r="EO42" s="398"/>
      <c r="EP42" s="398"/>
      <c r="EQ42" s="398"/>
      <c r="ER42" s="398"/>
      <c r="ES42" s="398"/>
      <c r="ET42" s="398"/>
      <c r="EU42" s="398"/>
      <c r="EV42" s="398"/>
      <c r="EW42" s="398"/>
      <c r="EX42" s="398"/>
      <c r="EY42" s="398"/>
      <c r="EZ42" s="398"/>
      <c r="FA42" s="398"/>
      <c r="FB42" s="398"/>
      <c r="FC42" s="398"/>
      <c r="FD42" s="398"/>
      <c r="FE42" s="398"/>
      <c r="FF42" s="398"/>
      <c r="FG42" s="398"/>
      <c r="FH42" s="398"/>
      <c r="FI42" s="398"/>
      <c r="FJ42" s="398"/>
      <c r="FK42" s="398"/>
      <c r="FL42" s="398"/>
      <c r="FM42" s="398"/>
      <c r="FN42" s="398"/>
      <c r="FO42" s="398"/>
      <c r="FP42" s="398"/>
      <c r="FQ42" s="398"/>
      <c r="FR42" s="398"/>
      <c r="FS42" s="398"/>
      <c r="FT42" s="398"/>
      <c r="FU42" s="398"/>
      <c r="FV42" s="398"/>
      <c r="FW42" s="398"/>
      <c r="FX42" s="398"/>
      <c r="FY42" s="398"/>
      <c r="FZ42" s="398"/>
      <c r="GA42" s="398"/>
      <c r="GB42" s="398"/>
      <c r="GC42" s="398"/>
      <c r="GD42" s="398"/>
      <c r="GE42" s="398"/>
      <c r="GF42" s="398"/>
      <c r="GG42" s="398"/>
      <c r="GH42" s="398"/>
      <c r="GI42" s="398"/>
      <c r="GJ42" s="398"/>
      <c r="GK42" s="398"/>
      <c r="GL42" s="398"/>
      <c r="GM42" s="398"/>
      <c r="GN42" s="398"/>
      <c r="GO42" s="398"/>
      <c r="GP42" s="398"/>
      <c r="GQ42" s="398"/>
      <c r="GR42" s="398"/>
      <c r="GS42" s="398"/>
      <c r="GT42" s="398"/>
      <c r="GU42" s="398"/>
      <c r="GV42" s="398"/>
      <c r="GW42" s="398"/>
      <c r="GX42" s="398"/>
      <c r="GY42" s="398"/>
      <c r="GZ42" s="398"/>
      <c r="HA42" s="398"/>
      <c r="HB42" s="398"/>
      <c r="HC42" s="398"/>
      <c r="HD42" s="398"/>
      <c r="HE42" s="398"/>
      <c r="HF42" s="398"/>
      <c r="HG42" s="398"/>
      <c r="HH42" s="398"/>
      <c r="HI42" s="398"/>
      <c r="HJ42" s="398"/>
      <c r="HK42" s="398"/>
      <c r="HL42" s="398"/>
      <c r="HM42" s="398"/>
      <c r="HN42" s="398"/>
      <c r="HO42" s="398"/>
      <c r="HP42" s="398"/>
      <c r="HQ42" s="398"/>
      <c r="HR42" s="398"/>
      <c r="HS42" s="398"/>
      <c r="HT42" s="398"/>
      <c r="HU42" s="398"/>
      <c r="HV42" s="398"/>
      <c r="HW42" s="398"/>
      <c r="HX42" s="398"/>
      <c r="HY42" s="398"/>
      <c r="HZ42" s="398"/>
      <c r="IA42" s="398"/>
      <c r="IB42" s="398"/>
      <c r="IC42" s="398"/>
    </row>
    <row r="43" ht="20.25" customHeight="1">
      <c r="A43" s="432" t="s">
        <v>6049</v>
      </c>
      <c r="B43" s="362" t="s">
        <v>6368</v>
      </c>
      <c r="C43" s="363"/>
      <c r="D43" s="364">
        <v>50.0</v>
      </c>
      <c r="E43" s="401" t="s">
        <v>6369</v>
      </c>
      <c r="F43" s="366" t="s">
        <v>6370</v>
      </c>
      <c r="G43" s="367">
        <v>2.001585828049E12</v>
      </c>
      <c r="H43" s="368">
        <v>466.0</v>
      </c>
      <c r="I43" s="369">
        <v>0.3692575185254608</v>
      </c>
      <c r="J43" s="370">
        <f t="shared" si="1"/>
        <v>294</v>
      </c>
      <c r="K43" s="402" t="s">
        <v>6371</v>
      </c>
      <c r="L43" s="403" t="s">
        <v>6372</v>
      </c>
      <c r="M43" s="403" t="s">
        <v>6373</v>
      </c>
      <c r="N43" s="373"/>
      <c r="O43" s="433">
        <v>75.0</v>
      </c>
      <c r="P43" s="404">
        <v>80.0</v>
      </c>
      <c r="Q43" s="378">
        <v>20.0</v>
      </c>
      <c r="R43" s="378">
        <v>170.0</v>
      </c>
      <c r="S43" s="377"/>
      <c r="T43" s="377"/>
      <c r="U43" s="378" t="s">
        <v>6374</v>
      </c>
      <c r="V43" s="378" t="s">
        <v>2267</v>
      </c>
      <c r="W43" s="378" t="s">
        <v>6057</v>
      </c>
      <c r="X43" s="377"/>
      <c r="Y43" s="377"/>
      <c r="Z43" s="377"/>
      <c r="AA43" s="377"/>
      <c r="AB43" s="379"/>
      <c r="AC43" s="439" t="s">
        <v>6072</v>
      </c>
      <c r="AD43" s="440"/>
      <c r="AE43" s="440"/>
      <c r="AF43" s="440"/>
      <c r="AG43" s="440"/>
      <c r="AH43" s="381" t="s">
        <v>6059</v>
      </c>
      <c r="AI43" s="379" t="s">
        <v>6060</v>
      </c>
      <c r="AJ43" s="440"/>
      <c r="AK43" s="440"/>
      <c r="AL43" s="440"/>
      <c r="AM43" s="440"/>
      <c r="AN43" s="373">
        <v>10.0</v>
      </c>
      <c r="AO43" s="440"/>
      <c r="AP43" s="440"/>
      <c r="AQ43" s="46">
        <f t="shared" si="2"/>
        <v>401</v>
      </c>
      <c r="AR43" s="382">
        <f t="shared" si="3"/>
        <v>0.14</v>
      </c>
      <c r="AS43" s="440"/>
      <c r="AT43" s="440"/>
      <c r="AU43" s="440"/>
      <c r="AV43" s="440"/>
      <c r="AW43" s="440"/>
      <c r="AX43" s="383" t="s">
        <v>6177</v>
      </c>
      <c r="AY43" s="441" t="s">
        <v>6178</v>
      </c>
      <c r="AZ43" s="385">
        <v>20.0</v>
      </c>
      <c r="BA43" s="386">
        <v>72.0</v>
      </c>
      <c r="BB43" s="386">
        <v>128.0</v>
      </c>
      <c r="BC43" s="387">
        <f>IFERROR(__xludf.DUMMYFUNCTION("IMPORTRANGE(""https://docs.google.com/spreadsheets/d/11x9rug0jw9OQ--PARsiC-syyc-w1p08-Nt1KJofrAjY/edit?usp=sharing"",""Себестоимость (Алкиона)!J15"")"),3.20112)</f>
        <v>3.20112</v>
      </c>
      <c r="BD43" s="387">
        <f>IFERROR(__xludf.DUMMYFUNCTION("IMPORTRANGE(""https://docs.google.com/spreadsheets/d/11x9rug0jw9OQ--PARsiC-syyc-w1p08-Nt1KJofrAjY/edit?usp=sharing"",""Себестоимость (Алкиона)!J65"")"),0.813618)</f>
        <v>0.813618</v>
      </c>
      <c r="BE43" s="388">
        <f>IFERROR(__xludf.DUMMYFUNCTION("IMPORTRANGE(""https://docs.google.com/spreadsheets/d/1s3L4zx0lRdF0JYMrTaoYwrEnGJI9Se6ibkReFEtRbpU/edit?usp=sharing"",""Упаковка!B3"")"),25.0)</f>
        <v>25</v>
      </c>
      <c r="BF43" s="389">
        <v>10.0</v>
      </c>
      <c r="BG43" s="390">
        <f t="shared" si="4"/>
        <v>75.14738</v>
      </c>
      <c r="BH43" s="405">
        <f t="shared" si="18"/>
        <v>0.2</v>
      </c>
      <c r="BI43" s="392">
        <f t="shared" si="5"/>
        <v>58.8</v>
      </c>
      <c r="BJ43" s="393">
        <f t="shared" si="6"/>
        <v>88.05262</v>
      </c>
      <c r="BK43" s="393">
        <f t="shared" si="7"/>
        <v>32.05262</v>
      </c>
      <c r="BL43" s="394">
        <f t="shared" si="8"/>
        <v>0.2994987075</v>
      </c>
      <c r="BM43" s="394">
        <f t="shared" si="9"/>
        <v>0.109022517</v>
      </c>
      <c r="BN43" s="55">
        <f t="shared" si="10"/>
        <v>0.14</v>
      </c>
      <c r="BO43" s="56">
        <f t="shared" si="11"/>
        <v>402</v>
      </c>
      <c r="BP43" s="57">
        <f t="shared" si="12"/>
        <v>0.3346582587</v>
      </c>
      <c r="BQ43" s="46">
        <f t="shared" si="13"/>
        <v>0.272</v>
      </c>
      <c r="BR43" s="46">
        <v>25.0</v>
      </c>
      <c r="BS43" s="46">
        <v>7.0</v>
      </c>
      <c r="BT43" s="47">
        <v>1.25</v>
      </c>
      <c r="BU43" s="46">
        <f t="shared" si="14"/>
        <v>31.25</v>
      </c>
      <c r="BV43" s="46">
        <f t="shared" si="15"/>
        <v>40.75</v>
      </c>
      <c r="BW43" s="378" t="s">
        <v>6062</v>
      </c>
      <c r="BX43" s="395"/>
      <c r="BY43" s="395"/>
      <c r="BZ43" s="395"/>
      <c r="CA43" s="395"/>
      <c r="CB43" s="406"/>
      <c r="CC43" s="395"/>
      <c r="CD43" s="395"/>
      <c r="CE43" s="395"/>
      <c r="CF43" s="395"/>
      <c r="CG43" s="395"/>
      <c r="CH43" s="397"/>
      <c r="CI43" s="397"/>
      <c r="CJ43" s="397"/>
      <c r="CK43" s="397"/>
      <c r="CL43" s="398"/>
      <c r="CM43" s="398"/>
      <c r="CN43" s="399">
        <f t="shared" si="16"/>
        <v>0.000501292517</v>
      </c>
      <c r="CO43" s="399">
        <f t="shared" si="17"/>
        <v>0.368756226</v>
      </c>
      <c r="CP43" s="398"/>
      <c r="CQ43" s="398"/>
      <c r="CR43" s="408">
        <v>255.0</v>
      </c>
      <c r="CS43" s="398"/>
      <c r="CT43" s="398"/>
      <c r="CU43" s="398"/>
      <c r="CV43" s="398"/>
      <c r="CW43" s="398"/>
      <c r="CX43" s="398"/>
      <c r="CY43" s="398"/>
      <c r="CZ43" s="398"/>
      <c r="DA43" s="398"/>
      <c r="DB43" s="398"/>
      <c r="DC43" s="398"/>
      <c r="DD43" s="398"/>
      <c r="DE43" s="398"/>
      <c r="DF43" s="398"/>
      <c r="DG43" s="398"/>
      <c r="DH43" s="398"/>
      <c r="DI43" s="398"/>
      <c r="DJ43" s="398"/>
      <c r="DK43" s="398"/>
      <c r="DL43" s="398"/>
      <c r="DM43" s="398"/>
      <c r="DN43" s="398"/>
      <c r="DO43" s="398"/>
      <c r="DP43" s="398"/>
      <c r="DQ43" s="398"/>
      <c r="DR43" s="398"/>
      <c r="DS43" s="398"/>
      <c r="DT43" s="398"/>
      <c r="DU43" s="398"/>
      <c r="DV43" s="398"/>
      <c r="DW43" s="398"/>
      <c r="DX43" s="398"/>
      <c r="DY43" s="398"/>
      <c r="DZ43" s="398"/>
      <c r="EA43" s="398"/>
      <c r="EB43" s="398"/>
      <c r="EC43" s="398"/>
      <c r="ED43" s="398"/>
      <c r="EE43" s="398"/>
      <c r="EF43" s="398"/>
      <c r="EG43" s="398"/>
      <c r="EH43" s="398"/>
      <c r="EI43" s="398"/>
      <c r="EJ43" s="398"/>
      <c r="EK43" s="398"/>
      <c r="EL43" s="398"/>
      <c r="EM43" s="398"/>
      <c r="EN43" s="398"/>
      <c r="EO43" s="398"/>
      <c r="EP43" s="398"/>
      <c r="EQ43" s="398"/>
      <c r="ER43" s="398"/>
      <c r="ES43" s="398"/>
      <c r="ET43" s="398"/>
      <c r="EU43" s="398"/>
      <c r="EV43" s="398"/>
      <c r="EW43" s="398"/>
      <c r="EX43" s="398"/>
      <c r="EY43" s="398"/>
      <c r="EZ43" s="398"/>
      <c r="FA43" s="398"/>
      <c r="FB43" s="398"/>
      <c r="FC43" s="398"/>
      <c r="FD43" s="398"/>
      <c r="FE43" s="398"/>
      <c r="FF43" s="398"/>
      <c r="FG43" s="398"/>
      <c r="FH43" s="398"/>
      <c r="FI43" s="398"/>
      <c r="FJ43" s="398"/>
      <c r="FK43" s="398"/>
      <c r="FL43" s="398"/>
      <c r="FM43" s="398"/>
      <c r="FN43" s="398"/>
      <c r="FO43" s="398"/>
      <c r="FP43" s="398"/>
      <c r="FQ43" s="398"/>
      <c r="FR43" s="398"/>
      <c r="FS43" s="398"/>
      <c r="FT43" s="398"/>
      <c r="FU43" s="398"/>
      <c r="FV43" s="398"/>
      <c r="FW43" s="398"/>
      <c r="FX43" s="398"/>
      <c r="FY43" s="398"/>
      <c r="FZ43" s="398"/>
      <c r="GA43" s="398"/>
      <c r="GB43" s="398"/>
      <c r="GC43" s="398"/>
      <c r="GD43" s="398"/>
      <c r="GE43" s="398"/>
      <c r="GF43" s="398"/>
      <c r="GG43" s="398"/>
      <c r="GH43" s="398"/>
      <c r="GI43" s="398"/>
      <c r="GJ43" s="398"/>
      <c r="GK43" s="398"/>
      <c r="GL43" s="398"/>
      <c r="GM43" s="398"/>
      <c r="GN43" s="398"/>
      <c r="GO43" s="398"/>
      <c r="GP43" s="398"/>
      <c r="GQ43" s="398"/>
      <c r="GR43" s="398"/>
      <c r="GS43" s="398"/>
      <c r="GT43" s="398"/>
      <c r="GU43" s="398"/>
      <c r="GV43" s="398"/>
      <c r="GW43" s="398"/>
      <c r="GX43" s="398"/>
      <c r="GY43" s="398"/>
      <c r="GZ43" s="398"/>
      <c r="HA43" s="398"/>
      <c r="HB43" s="398"/>
      <c r="HC43" s="398"/>
      <c r="HD43" s="398"/>
      <c r="HE43" s="398"/>
      <c r="HF43" s="398"/>
      <c r="HG43" s="398"/>
      <c r="HH43" s="398"/>
      <c r="HI43" s="398"/>
      <c r="HJ43" s="398"/>
      <c r="HK43" s="398"/>
      <c r="HL43" s="398"/>
      <c r="HM43" s="398"/>
      <c r="HN43" s="398"/>
      <c r="HO43" s="398"/>
      <c r="HP43" s="398"/>
      <c r="HQ43" s="398"/>
      <c r="HR43" s="398"/>
      <c r="HS43" s="398"/>
      <c r="HT43" s="398"/>
      <c r="HU43" s="398"/>
      <c r="HV43" s="398"/>
      <c r="HW43" s="398"/>
      <c r="HX43" s="398"/>
      <c r="HY43" s="398"/>
      <c r="HZ43" s="398"/>
      <c r="IA43" s="398"/>
      <c r="IB43" s="398"/>
      <c r="IC43" s="398"/>
    </row>
    <row r="44" ht="20.25" customHeight="1">
      <c r="A44" s="432" t="s">
        <v>6049</v>
      </c>
      <c r="B44" s="362" t="s">
        <v>6375</v>
      </c>
      <c r="C44" s="363"/>
      <c r="D44" s="364">
        <v>50.0</v>
      </c>
      <c r="E44" s="401" t="s">
        <v>6376</v>
      </c>
      <c r="F44" s="366" t="s">
        <v>6377</v>
      </c>
      <c r="G44" s="367">
        <v>2.001585828032E12</v>
      </c>
      <c r="H44" s="368">
        <v>466.0</v>
      </c>
      <c r="I44" s="369">
        <v>0.35650469498069504</v>
      </c>
      <c r="J44" s="370">
        <f t="shared" si="1"/>
        <v>300</v>
      </c>
      <c r="K44" s="402" t="s">
        <v>6378</v>
      </c>
      <c r="L44" s="403" t="s">
        <v>6379</v>
      </c>
      <c r="M44" s="403" t="s">
        <v>6380</v>
      </c>
      <c r="N44" s="373"/>
      <c r="O44" s="433">
        <v>75.0</v>
      </c>
      <c r="P44" s="404">
        <v>80.0</v>
      </c>
      <c r="Q44" s="378">
        <v>20.0</v>
      </c>
      <c r="R44" s="378">
        <v>170.0</v>
      </c>
      <c r="S44" s="377"/>
      <c r="T44" s="377"/>
      <c r="U44" s="378" t="s">
        <v>6381</v>
      </c>
      <c r="V44" s="378" t="s">
        <v>298</v>
      </c>
      <c r="W44" s="378" t="s">
        <v>6057</v>
      </c>
      <c r="X44" s="377"/>
      <c r="Y44" s="377"/>
      <c r="Z44" s="377"/>
      <c r="AA44" s="377"/>
      <c r="AB44" s="379"/>
      <c r="AC44" s="439" t="s">
        <v>6080</v>
      </c>
      <c r="AD44" s="440"/>
      <c r="AE44" s="440"/>
      <c r="AF44" s="440"/>
      <c r="AG44" s="440"/>
      <c r="AH44" s="381" t="s">
        <v>6059</v>
      </c>
      <c r="AI44" s="379" t="s">
        <v>6060</v>
      </c>
      <c r="AJ44" s="440"/>
      <c r="AK44" s="440"/>
      <c r="AL44" s="440"/>
      <c r="AM44" s="440"/>
      <c r="AN44" s="373">
        <v>10.0</v>
      </c>
      <c r="AO44" s="440"/>
      <c r="AP44" s="440"/>
      <c r="AQ44" s="46">
        <f t="shared" si="2"/>
        <v>406</v>
      </c>
      <c r="AR44" s="382">
        <f t="shared" si="3"/>
        <v>0.13</v>
      </c>
      <c r="AS44" s="440"/>
      <c r="AT44" s="440"/>
      <c r="AU44" s="440"/>
      <c r="AV44" s="440"/>
      <c r="AW44" s="440"/>
      <c r="AX44" s="383" t="s">
        <v>6177</v>
      </c>
      <c r="AY44" s="441" t="s">
        <v>6178</v>
      </c>
      <c r="AZ44" s="385">
        <v>20.0</v>
      </c>
      <c r="BA44" s="386">
        <v>75.0</v>
      </c>
      <c r="BB44" s="386">
        <v>130.0</v>
      </c>
      <c r="BC44" s="387">
        <f>IFERROR(__xludf.DUMMYFUNCTION("IMPORTRANGE(""https://docs.google.com/spreadsheets/d/11x9rug0jw9OQ--PARsiC-syyc-w1p08-Nt1KJofrAjY/edit?usp=sharing"",""Себестоимость (Алкиона)!J15"")"),3.20112)</f>
        <v>3.20112</v>
      </c>
      <c r="BD44" s="387">
        <f>IFERROR(__xludf.DUMMYFUNCTION("IMPORTRANGE(""https://docs.google.com/spreadsheets/d/11x9rug0jw9OQ--PARsiC-syyc-w1p08-Nt1KJofrAjY/edit?usp=sharing"",""Себестоимость (Алкиона)!J65"")"),0.813618)</f>
        <v>0.813618</v>
      </c>
      <c r="BE44" s="388">
        <f>IFERROR(__xludf.DUMMYFUNCTION("IMPORTRANGE(""https://docs.google.com/spreadsheets/d/1s3L4zx0lRdF0JYMrTaoYwrEnGJI9Se6ibkReFEtRbpU/edit?usp=sharing"",""Упаковка!B3"")"),25.0)</f>
        <v>25</v>
      </c>
      <c r="BF44" s="389">
        <v>10.0</v>
      </c>
      <c r="BG44" s="390">
        <f t="shared" si="4"/>
        <v>75.14738</v>
      </c>
      <c r="BH44" s="405">
        <f t="shared" si="18"/>
        <v>0.2</v>
      </c>
      <c r="BI44" s="392">
        <f t="shared" si="5"/>
        <v>60</v>
      </c>
      <c r="BJ44" s="393">
        <f t="shared" si="6"/>
        <v>89.85262</v>
      </c>
      <c r="BK44" s="393">
        <f t="shared" si="7"/>
        <v>34.85262</v>
      </c>
      <c r="BL44" s="394">
        <f t="shared" si="8"/>
        <v>0.2995087333</v>
      </c>
      <c r="BM44" s="394">
        <f t="shared" si="9"/>
        <v>0.1161754</v>
      </c>
      <c r="BN44" s="55">
        <f t="shared" si="10"/>
        <v>0.13</v>
      </c>
      <c r="BO44" s="56">
        <f t="shared" si="11"/>
        <v>407</v>
      </c>
      <c r="BP44" s="57">
        <f t="shared" si="12"/>
        <v>0.3359523833</v>
      </c>
      <c r="BQ44" s="46">
        <f t="shared" si="13"/>
        <v>0.272</v>
      </c>
      <c r="BR44" s="46">
        <v>25.0</v>
      </c>
      <c r="BS44" s="46">
        <v>7.0</v>
      </c>
      <c r="BT44" s="47">
        <v>1.25</v>
      </c>
      <c r="BU44" s="46">
        <f t="shared" si="14"/>
        <v>31.25</v>
      </c>
      <c r="BV44" s="46">
        <f t="shared" si="15"/>
        <v>43.75</v>
      </c>
      <c r="BW44" s="378" t="s">
        <v>6062</v>
      </c>
      <c r="BX44" s="395"/>
      <c r="BY44" s="395"/>
      <c r="BZ44" s="395"/>
      <c r="CA44" s="395"/>
      <c r="CB44" s="406"/>
      <c r="CC44" s="395"/>
      <c r="CD44" s="395"/>
      <c r="CE44" s="395"/>
      <c r="CF44" s="395"/>
      <c r="CG44" s="395"/>
      <c r="CH44" s="397"/>
      <c r="CI44" s="397"/>
      <c r="CJ44" s="397"/>
      <c r="CK44" s="397"/>
      <c r="CL44" s="398"/>
      <c r="CM44" s="398"/>
      <c r="CN44" s="399">
        <f t="shared" si="16"/>
        <v>0.0004912666667</v>
      </c>
      <c r="CO44" s="399">
        <f t="shared" si="17"/>
        <v>0.3560134283</v>
      </c>
      <c r="CP44" s="398"/>
      <c r="CQ44" s="398"/>
      <c r="CR44" s="408">
        <v>264.0</v>
      </c>
      <c r="CS44" s="398"/>
      <c r="CT44" s="398"/>
      <c r="CU44" s="398"/>
      <c r="CV44" s="398"/>
      <c r="CW44" s="398"/>
      <c r="CX44" s="398"/>
      <c r="CY44" s="398"/>
      <c r="CZ44" s="398"/>
      <c r="DA44" s="398"/>
      <c r="DB44" s="398"/>
      <c r="DC44" s="398"/>
      <c r="DD44" s="398"/>
      <c r="DE44" s="398"/>
      <c r="DF44" s="398"/>
      <c r="DG44" s="398"/>
      <c r="DH44" s="398"/>
      <c r="DI44" s="398"/>
      <c r="DJ44" s="398"/>
      <c r="DK44" s="398"/>
      <c r="DL44" s="398"/>
      <c r="DM44" s="398"/>
      <c r="DN44" s="398"/>
      <c r="DO44" s="398"/>
      <c r="DP44" s="398"/>
      <c r="DQ44" s="398"/>
      <c r="DR44" s="398"/>
      <c r="DS44" s="398"/>
      <c r="DT44" s="398"/>
      <c r="DU44" s="398"/>
      <c r="DV44" s="398"/>
      <c r="DW44" s="398"/>
      <c r="DX44" s="398"/>
      <c r="DY44" s="398"/>
      <c r="DZ44" s="398"/>
      <c r="EA44" s="398"/>
      <c r="EB44" s="398"/>
      <c r="EC44" s="398"/>
      <c r="ED44" s="398"/>
      <c r="EE44" s="398"/>
      <c r="EF44" s="398"/>
      <c r="EG44" s="398"/>
      <c r="EH44" s="398"/>
      <c r="EI44" s="398"/>
      <c r="EJ44" s="398"/>
      <c r="EK44" s="398"/>
      <c r="EL44" s="398"/>
      <c r="EM44" s="398"/>
      <c r="EN44" s="398"/>
      <c r="EO44" s="398"/>
      <c r="EP44" s="398"/>
      <c r="EQ44" s="398"/>
      <c r="ER44" s="398"/>
      <c r="ES44" s="398"/>
      <c r="ET44" s="398"/>
      <c r="EU44" s="398"/>
      <c r="EV44" s="398"/>
      <c r="EW44" s="398"/>
      <c r="EX44" s="398"/>
      <c r="EY44" s="398"/>
      <c r="EZ44" s="398"/>
      <c r="FA44" s="398"/>
      <c r="FB44" s="398"/>
      <c r="FC44" s="398"/>
      <c r="FD44" s="398"/>
      <c r="FE44" s="398"/>
      <c r="FF44" s="398"/>
      <c r="FG44" s="398"/>
      <c r="FH44" s="398"/>
      <c r="FI44" s="398"/>
      <c r="FJ44" s="398"/>
      <c r="FK44" s="398"/>
      <c r="FL44" s="398"/>
      <c r="FM44" s="398"/>
      <c r="FN44" s="398"/>
      <c r="FO44" s="398"/>
      <c r="FP44" s="398"/>
      <c r="FQ44" s="398"/>
      <c r="FR44" s="398"/>
      <c r="FS44" s="398"/>
      <c r="FT44" s="398"/>
      <c r="FU44" s="398"/>
      <c r="FV44" s="398"/>
      <c r="FW44" s="398"/>
      <c r="FX44" s="398"/>
      <c r="FY44" s="398"/>
      <c r="FZ44" s="398"/>
      <c r="GA44" s="398"/>
      <c r="GB44" s="398"/>
      <c r="GC44" s="398"/>
      <c r="GD44" s="398"/>
      <c r="GE44" s="398"/>
      <c r="GF44" s="398"/>
      <c r="GG44" s="398"/>
      <c r="GH44" s="398"/>
      <c r="GI44" s="398"/>
      <c r="GJ44" s="398"/>
      <c r="GK44" s="398"/>
      <c r="GL44" s="398"/>
      <c r="GM44" s="398"/>
      <c r="GN44" s="398"/>
      <c r="GO44" s="398"/>
      <c r="GP44" s="398"/>
      <c r="GQ44" s="398"/>
      <c r="GR44" s="398"/>
      <c r="GS44" s="398"/>
      <c r="GT44" s="398"/>
      <c r="GU44" s="398"/>
      <c r="GV44" s="398"/>
      <c r="GW44" s="398"/>
      <c r="GX44" s="398"/>
      <c r="GY44" s="398"/>
      <c r="GZ44" s="398"/>
      <c r="HA44" s="398"/>
      <c r="HB44" s="398"/>
      <c r="HC44" s="398"/>
      <c r="HD44" s="398"/>
      <c r="HE44" s="398"/>
      <c r="HF44" s="398"/>
      <c r="HG44" s="398"/>
      <c r="HH44" s="398"/>
      <c r="HI44" s="398"/>
      <c r="HJ44" s="398"/>
      <c r="HK44" s="398"/>
      <c r="HL44" s="398"/>
      <c r="HM44" s="398"/>
      <c r="HN44" s="398"/>
      <c r="HO44" s="398"/>
      <c r="HP44" s="398"/>
      <c r="HQ44" s="398"/>
      <c r="HR44" s="398"/>
      <c r="HS44" s="398"/>
      <c r="HT44" s="398"/>
      <c r="HU44" s="398"/>
      <c r="HV44" s="398"/>
      <c r="HW44" s="398"/>
      <c r="HX44" s="398"/>
      <c r="HY44" s="398"/>
      <c r="HZ44" s="398"/>
      <c r="IA44" s="398"/>
      <c r="IB44" s="398"/>
      <c r="IC44" s="398"/>
    </row>
    <row r="45" ht="20.25" customHeight="1">
      <c r="A45" s="432" t="s">
        <v>6049</v>
      </c>
      <c r="B45" s="362" t="s">
        <v>6382</v>
      </c>
      <c r="C45" s="424" t="s">
        <v>6143</v>
      </c>
      <c r="D45" s="425">
        <v>0.0</v>
      </c>
      <c r="E45" s="401" t="s">
        <v>6383</v>
      </c>
      <c r="F45" s="366" t="s">
        <v>6384</v>
      </c>
      <c r="G45" s="367">
        <v>2.001585828025E12</v>
      </c>
      <c r="H45" s="368">
        <v>466.0</v>
      </c>
      <c r="I45" s="369">
        <v>0.3407268450045005</v>
      </c>
      <c r="J45" s="370">
        <f t="shared" si="1"/>
        <v>307</v>
      </c>
      <c r="K45" s="402" t="s">
        <v>6385</v>
      </c>
      <c r="L45" s="403" t="s">
        <v>6386</v>
      </c>
      <c r="M45" s="403" t="s">
        <v>6387</v>
      </c>
      <c r="N45" s="373"/>
      <c r="O45" s="433">
        <v>75.0</v>
      </c>
      <c r="P45" s="404">
        <v>80.0</v>
      </c>
      <c r="Q45" s="378">
        <v>20.0</v>
      </c>
      <c r="R45" s="378">
        <v>170.0</v>
      </c>
      <c r="S45" s="377"/>
      <c r="T45" s="377"/>
      <c r="U45" s="378" t="s">
        <v>6388</v>
      </c>
      <c r="V45" s="378" t="s">
        <v>2238</v>
      </c>
      <c r="W45" s="378" t="s">
        <v>6057</v>
      </c>
      <c r="X45" s="377"/>
      <c r="Y45" s="377"/>
      <c r="Z45" s="377"/>
      <c r="AA45" s="377"/>
      <c r="AB45" s="379"/>
      <c r="AC45" s="439" t="s">
        <v>6150</v>
      </c>
      <c r="AD45" s="440"/>
      <c r="AE45" s="440"/>
      <c r="AF45" s="440"/>
      <c r="AG45" s="440"/>
      <c r="AH45" s="381" t="s">
        <v>6059</v>
      </c>
      <c r="AI45" s="379" t="s">
        <v>6060</v>
      </c>
      <c r="AJ45" s="440"/>
      <c r="AK45" s="440"/>
      <c r="AL45" s="440"/>
      <c r="AM45" s="440"/>
      <c r="AN45" s="373">
        <v>10.0</v>
      </c>
      <c r="AO45" s="440"/>
      <c r="AP45" s="440"/>
      <c r="AQ45" s="46">
        <f t="shared" si="2"/>
        <v>415</v>
      </c>
      <c r="AR45" s="382">
        <f t="shared" si="3"/>
        <v>0.11</v>
      </c>
      <c r="AS45" s="440"/>
      <c r="AT45" s="440"/>
      <c r="AU45" s="440"/>
      <c r="AV45" s="440"/>
      <c r="AW45" s="440"/>
      <c r="AX45" s="383" t="s">
        <v>6177</v>
      </c>
      <c r="AY45" s="441" t="s">
        <v>6178</v>
      </c>
      <c r="AZ45" s="385">
        <v>20.0</v>
      </c>
      <c r="BA45" s="386">
        <v>79.0</v>
      </c>
      <c r="BB45" s="386">
        <v>136.0</v>
      </c>
      <c r="BC45" s="387">
        <f>IFERROR(__xludf.DUMMYFUNCTION("IMPORTRANGE(""https://docs.google.com/spreadsheets/d/11x9rug0jw9OQ--PARsiC-syyc-w1p08-Nt1KJofrAjY/edit?usp=sharing"",""Себестоимость (Алкиона)!J15"")"),3.20112)</f>
        <v>3.20112</v>
      </c>
      <c r="BD45" s="387">
        <f>IFERROR(__xludf.DUMMYFUNCTION("IMPORTRANGE(""https://docs.google.com/spreadsheets/d/11x9rug0jw9OQ--PARsiC-syyc-w1p08-Nt1KJofrAjY/edit?usp=sharing"",""Себестоимость (Алкиона)!J65"")"),0.813618)</f>
        <v>0.813618</v>
      </c>
      <c r="BE45" s="388">
        <f>IFERROR(__xludf.DUMMYFUNCTION("IMPORTRANGE(""https://docs.google.com/spreadsheets/d/1s3L4zx0lRdF0JYMrTaoYwrEnGJI9Se6ibkReFEtRbpU/edit?usp=sharing"",""Упаковка!B3"")"),25.0)</f>
        <v>25</v>
      </c>
      <c r="BF45" s="389">
        <v>10.0</v>
      </c>
      <c r="BG45" s="390">
        <f t="shared" si="4"/>
        <v>75.14738</v>
      </c>
      <c r="BH45" s="405">
        <f t="shared" si="18"/>
        <v>0.2</v>
      </c>
      <c r="BI45" s="392">
        <f t="shared" si="5"/>
        <v>61.4</v>
      </c>
      <c r="BJ45" s="393">
        <f t="shared" si="6"/>
        <v>91.45262</v>
      </c>
      <c r="BK45" s="393">
        <f t="shared" si="7"/>
        <v>34.45262</v>
      </c>
      <c r="BL45" s="394">
        <f t="shared" si="8"/>
        <v>0.2978912704</v>
      </c>
      <c r="BM45" s="394">
        <f t="shared" si="9"/>
        <v>0.1122235179</v>
      </c>
      <c r="BN45" s="55">
        <f t="shared" si="10"/>
        <v>0.11</v>
      </c>
      <c r="BO45" s="56">
        <f t="shared" si="11"/>
        <v>419</v>
      </c>
      <c r="BP45" s="57">
        <f t="shared" si="12"/>
        <v>0.3360683055</v>
      </c>
      <c r="BQ45" s="46">
        <f t="shared" si="13"/>
        <v>0.272</v>
      </c>
      <c r="BR45" s="46">
        <v>25.0</v>
      </c>
      <c r="BS45" s="46">
        <v>7.0</v>
      </c>
      <c r="BT45" s="47">
        <v>1.25</v>
      </c>
      <c r="BU45" s="46">
        <f t="shared" si="14"/>
        <v>31.25</v>
      </c>
      <c r="BV45" s="46">
        <f t="shared" si="15"/>
        <v>47.75</v>
      </c>
      <c r="BW45" s="378" t="s">
        <v>6062</v>
      </c>
      <c r="BX45" s="395"/>
      <c r="BY45" s="395"/>
      <c r="BZ45" s="381" t="s">
        <v>6087</v>
      </c>
      <c r="CA45" s="395"/>
      <c r="CB45" s="378" t="s">
        <v>6389</v>
      </c>
      <c r="CC45" s="396" t="s">
        <v>6390</v>
      </c>
      <c r="CD45" s="395"/>
      <c r="CE45" s="395"/>
      <c r="CF45" s="395"/>
      <c r="CG45" s="395"/>
      <c r="CH45" s="397"/>
      <c r="CI45" s="397"/>
      <c r="CJ45" s="397"/>
      <c r="CK45" s="397"/>
      <c r="CL45" s="398"/>
      <c r="CM45" s="398"/>
      <c r="CN45" s="399">
        <f t="shared" si="16"/>
        <v>0.002108729642</v>
      </c>
      <c r="CO45" s="399">
        <f t="shared" si="17"/>
        <v>0.3386181154</v>
      </c>
      <c r="CP45" s="398"/>
      <c r="CQ45" s="398"/>
      <c r="CR45" s="408">
        <v>229.0</v>
      </c>
      <c r="CS45" s="398"/>
      <c r="CT45" s="398"/>
      <c r="CU45" s="398"/>
      <c r="CV45" s="398"/>
      <c r="CW45" s="398"/>
      <c r="CX45" s="398"/>
      <c r="CY45" s="398"/>
      <c r="CZ45" s="398"/>
      <c r="DA45" s="398"/>
      <c r="DB45" s="398"/>
      <c r="DC45" s="398"/>
      <c r="DD45" s="398"/>
      <c r="DE45" s="398"/>
      <c r="DF45" s="398"/>
      <c r="DG45" s="398"/>
      <c r="DH45" s="398"/>
      <c r="DI45" s="398"/>
      <c r="DJ45" s="398"/>
      <c r="DK45" s="398"/>
      <c r="DL45" s="398"/>
      <c r="DM45" s="398"/>
      <c r="DN45" s="398"/>
      <c r="DO45" s="398"/>
      <c r="DP45" s="398"/>
      <c r="DQ45" s="398"/>
      <c r="DR45" s="398"/>
      <c r="DS45" s="398"/>
      <c r="DT45" s="398"/>
      <c r="DU45" s="398"/>
      <c r="DV45" s="398"/>
      <c r="DW45" s="398"/>
      <c r="DX45" s="398"/>
      <c r="DY45" s="398"/>
      <c r="DZ45" s="398"/>
      <c r="EA45" s="398"/>
      <c r="EB45" s="398"/>
      <c r="EC45" s="398"/>
      <c r="ED45" s="398"/>
      <c r="EE45" s="398"/>
      <c r="EF45" s="398"/>
      <c r="EG45" s="398"/>
      <c r="EH45" s="398"/>
      <c r="EI45" s="398"/>
      <c r="EJ45" s="398"/>
      <c r="EK45" s="398"/>
      <c r="EL45" s="398"/>
      <c r="EM45" s="398"/>
      <c r="EN45" s="398"/>
      <c r="EO45" s="398"/>
      <c r="EP45" s="398"/>
      <c r="EQ45" s="398"/>
      <c r="ER45" s="398"/>
      <c r="ES45" s="398"/>
      <c r="ET45" s="398"/>
      <c r="EU45" s="398"/>
      <c r="EV45" s="398"/>
      <c r="EW45" s="398"/>
      <c r="EX45" s="398"/>
      <c r="EY45" s="398"/>
      <c r="EZ45" s="398"/>
      <c r="FA45" s="398"/>
      <c r="FB45" s="398"/>
      <c r="FC45" s="398"/>
      <c r="FD45" s="398"/>
      <c r="FE45" s="398"/>
      <c r="FF45" s="398"/>
      <c r="FG45" s="398"/>
      <c r="FH45" s="398"/>
      <c r="FI45" s="398"/>
      <c r="FJ45" s="398"/>
      <c r="FK45" s="398"/>
      <c r="FL45" s="398"/>
      <c r="FM45" s="398"/>
      <c r="FN45" s="398"/>
      <c r="FO45" s="398"/>
      <c r="FP45" s="398"/>
      <c r="FQ45" s="398"/>
      <c r="FR45" s="398"/>
      <c r="FS45" s="398"/>
      <c r="FT45" s="398"/>
      <c r="FU45" s="398"/>
      <c r="FV45" s="398"/>
      <c r="FW45" s="398"/>
      <c r="FX45" s="398"/>
      <c r="FY45" s="398"/>
      <c r="FZ45" s="398"/>
      <c r="GA45" s="398"/>
      <c r="GB45" s="398"/>
      <c r="GC45" s="398"/>
      <c r="GD45" s="398"/>
      <c r="GE45" s="398"/>
      <c r="GF45" s="398"/>
      <c r="GG45" s="398"/>
      <c r="GH45" s="398"/>
      <c r="GI45" s="398"/>
      <c r="GJ45" s="398"/>
      <c r="GK45" s="398"/>
      <c r="GL45" s="398"/>
      <c r="GM45" s="398"/>
      <c r="GN45" s="398"/>
      <c r="GO45" s="398"/>
      <c r="GP45" s="398"/>
      <c r="GQ45" s="398"/>
      <c r="GR45" s="398"/>
      <c r="GS45" s="398"/>
      <c r="GT45" s="398"/>
      <c r="GU45" s="398"/>
      <c r="GV45" s="398"/>
      <c r="GW45" s="398"/>
      <c r="GX45" s="398"/>
      <c r="GY45" s="398"/>
      <c r="GZ45" s="398"/>
      <c r="HA45" s="398"/>
      <c r="HB45" s="398"/>
      <c r="HC45" s="398"/>
      <c r="HD45" s="398"/>
      <c r="HE45" s="398"/>
      <c r="HF45" s="398"/>
      <c r="HG45" s="398"/>
      <c r="HH45" s="398"/>
      <c r="HI45" s="398"/>
      <c r="HJ45" s="398"/>
      <c r="HK45" s="398"/>
      <c r="HL45" s="398"/>
      <c r="HM45" s="398"/>
      <c r="HN45" s="398"/>
      <c r="HO45" s="398"/>
      <c r="HP45" s="398"/>
      <c r="HQ45" s="398"/>
      <c r="HR45" s="398"/>
      <c r="HS45" s="398"/>
      <c r="HT45" s="398"/>
      <c r="HU45" s="398"/>
      <c r="HV45" s="398"/>
      <c r="HW45" s="398"/>
      <c r="HX45" s="398"/>
      <c r="HY45" s="398"/>
      <c r="HZ45" s="398"/>
      <c r="IA45" s="398"/>
      <c r="IB45" s="398"/>
      <c r="IC45" s="398"/>
    </row>
    <row r="46" ht="20.25" customHeight="1">
      <c r="A46" s="432" t="s">
        <v>6049</v>
      </c>
      <c r="B46" s="362" t="s">
        <v>6391</v>
      </c>
      <c r="C46" s="424" t="s">
        <v>6143</v>
      </c>
      <c r="D46" s="425">
        <v>0.0</v>
      </c>
      <c r="E46" s="401" t="s">
        <v>6392</v>
      </c>
      <c r="F46" s="366" t="s">
        <v>6393</v>
      </c>
      <c r="G46" s="367">
        <v>2.001585828018E12</v>
      </c>
      <c r="H46" s="368">
        <v>466.0</v>
      </c>
      <c r="I46" s="369">
        <v>0.3867904764524648</v>
      </c>
      <c r="J46" s="370">
        <f t="shared" si="1"/>
        <v>286</v>
      </c>
      <c r="K46" s="402" t="s">
        <v>6394</v>
      </c>
      <c r="L46" s="403" t="s">
        <v>6395</v>
      </c>
      <c r="M46" s="403" t="s">
        <v>6396</v>
      </c>
      <c r="N46" s="373"/>
      <c r="O46" s="433">
        <v>75.0</v>
      </c>
      <c r="P46" s="404">
        <v>80.0</v>
      </c>
      <c r="Q46" s="378">
        <v>20.0</v>
      </c>
      <c r="R46" s="378">
        <v>170.0</v>
      </c>
      <c r="S46" s="377"/>
      <c r="T46" s="377"/>
      <c r="U46" s="378" t="s">
        <v>6397</v>
      </c>
      <c r="V46" s="378" t="s">
        <v>2267</v>
      </c>
      <c r="W46" s="378" t="s">
        <v>6057</v>
      </c>
      <c r="X46" s="377"/>
      <c r="Y46" s="377"/>
      <c r="Z46" s="377"/>
      <c r="AA46" s="377"/>
      <c r="AB46" s="379"/>
      <c r="AC46" s="439" t="s">
        <v>6162</v>
      </c>
      <c r="AD46" s="440"/>
      <c r="AE46" s="440"/>
      <c r="AF46" s="440"/>
      <c r="AG46" s="440"/>
      <c r="AH46" s="381" t="s">
        <v>6059</v>
      </c>
      <c r="AI46" s="379" t="s">
        <v>6060</v>
      </c>
      <c r="AJ46" s="440"/>
      <c r="AK46" s="440"/>
      <c r="AL46" s="440"/>
      <c r="AM46" s="440"/>
      <c r="AN46" s="373">
        <v>10.0</v>
      </c>
      <c r="AO46" s="440"/>
      <c r="AP46" s="440"/>
      <c r="AQ46" s="46">
        <f t="shared" si="2"/>
        <v>392</v>
      </c>
      <c r="AR46" s="382">
        <f t="shared" si="3"/>
        <v>0.16</v>
      </c>
      <c r="AS46" s="440"/>
      <c r="AT46" s="440"/>
      <c r="AU46" s="440"/>
      <c r="AV46" s="440"/>
      <c r="AW46" s="440"/>
      <c r="AX46" s="383" t="s">
        <v>6177</v>
      </c>
      <c r="AY46" s="441" t="s">
        <v>6178</v>
      </c>
      <c r="AZ46" s="385">
        <v>20.0</v>
      </c>
      <c r="BA46" s="386">
        <v>68.0</v>
      </c>
      <c r="BB46" s="386">
        <v>125.0</v>
      </c>
      <c r="BC46" s="387">
        <f>IFERROR(__xludf.DUMMYFUNCTION("IMPORTRANGE(""https://docs.google.com/spreadsheets/d/11x9rug0jw9OQ--PARsiC-syyc-w1p08-Nt1KJofrAjY/edit?usp=sharing"",""Себестоимость (Алкиона)!J15"")"),3.20112)</f>
        <v>3.20112</v>
      </c>
      <c r="BD46" s="387">
        <f>IFERROR(__xludf.DUMMYFUNCTION("IMPORTRANGE(""https://docs.google.com/spreadsheets/d/11x9rug0jw9OQ--PARsiC-syyc-w1p08-Nt1KJofrAjY/edit?usp=sharing"",""Себестоимость (Алкиона)!J65"")"),0.813618)</f>
        <v>0.813618</v>
      </c>
      <c r="BE46" s="388">
        <f>IFERROR(__xludf.DUMMYFUNCTION("IMPORTRANGE(""https://docs.google.com/spreadsheets/d/1s3L4zx0lRdF0JYMrTaoYwrEnGJI9Se6ibkReFEtRbpU/edit?usp=sharing"",""Упаковка!B3"")"),25.0)</f>
        <v>25</v>
      </c>
      <c r="BF46" s="389">
        <v>10.0</v>
      </c>
      <c r="BG46" s="390">
        <f t="shared" si="4"/>
        <v>75.14738</v>
      </c>
      <c r="BH46" s="405">
        <f t="shared" si="18"/>
        <v>0.2</v>
      </c>
      <c r="BI46" s="392">
        <f t="shared" si="5"/>
        <v>57.2</v>
      </c>
      <c r="BJ46" s="393">
        <f t="shared" si="6"/>
        <v>85.65262</v>
      </c>
      <c r="BK46" s="393">
        <f t="shared" si="7"/>
        <v>28.65262</v>
      </c>
      <c r="BL46" s="394">
        <f t="shared" si="8"/>
        <v>0.2994846853</v>
      </c>
      <c r="BM46" s="394">
        <f t="shared" si="9"/>
        <v>0.100183986</v>
      </c>
      <c r="BN46" s="55">
        <f t="shared" si="10"/>
        <v>0.16</v>
      </c>
      <c r="BO46" s="56">
        <f t="shared" si="11"/>
        <v>395</v>
      </c>
      <c r="BP46" s="57">
        <f t="shared" si="12"/>
        <v>0.3332977722</v>
      </c>
      <c r="BQ46" s="46">
        <f t="shared" si="13"/>
        <v>0.272</v>
      </c>
      <c r="BR46" s="46">
        <v>25.0</v>
      </c>
      <c r="BS46" s="46">
        <v>7.0</v>
      </c>
      <c r="BT46" s="47">
        <v>1.25</v>
      </c>
      <c r="BU46" s="46">
        <f t="shared" si="14"/>
        <v>31.25</v>
      </c>
      <c r="BV46" s="46">
        <f t="shared" si="15"/>
        <v>36.75</v>
      </c>
      <c r="BW46" s="378" t="s">
        <v>6062</v>
      </c>
      <c r="BX46" s="395"/>
      <c r="BY46" s="395"/>
      <c r="BZ46" s="395"/>
      <c r="CA46" s="395"/>
      <c r="CB46" s="406"/>
      <c r="CC46" s="395"/>
      <c r="CD46" s="395"/>
      <c r="CE46" s="395"/>
      <c r="CF46" s="395"/>
      <c r="CG46" s="395"/>
      <c r="CH46" s="397"/>
      <c r="CI46" s="397"/>
      <c r="CJ46" s="397"/>
      <c r="CK46" s="397"/>
      <c r="CL46" s="398"/>
      <c r="CM46" s="398"/>
      <c r="CN46" s="399">
        <f t="shared" si="16"/>
        <v>0.0005153146853</v>
      </c>
      <c r="CO46" s="399">
        <f t="shared" si="17"/>
        <v>0.3862751618</v>
      </c>
      <c r="CP46" s="398"/>
      <c r="CQ46" s="398"/>
      <c r="CR46" s="408">
        <v>229.0</v>
      </c>
      <c r="CS46" s="398"/>
      <c r="CT46" s="398"/>
      <c r="CU46" s="398"/>
      <c r="CV46" s="398"/>
      <c r="CW46" s="398"/>
      <c r="CX46" s="398"/>
      <c r="CY46" s="398"/>
      <c r="CZ46" s="398"/>
      <c r="DA46" s="398"/>
      <c r="DB46" s="398"/>
      <c r="DC46" s="398"/>
      <c r="DD46" s="398"/>
      <c r="DE46" s="398"/>
      <c r="DF46" s="398"/>
      <c r="DG46" s="398"/>
      <c r="DH46" s="398"/>
      <c r="DI46" s="398"/>
      <c r="DJ46" s="398"/>
      <c r="DK46" s="398"/>
      <c r="DL46" s="398"/>
      <c r="DM46" s="398"/>
      <c r="DN46" s="398"/>
      <c r="DO46" s="398"/>
      <c r="DP46" s="398"/>
      <c r="DQ46" s="398"/>
      <c r="DR46" s="398"/>
      <c r="DS46" s="398"/>
      <c r="DT46" s="398"/>
      <c r="DU46" s="398"/>
      <c r="DV46" s="398"/>
      <c r="DW46" s="398"/>
      <c r="DX46" s="398"/>
      <c r="DY46" s="398"/>
      <c r="DZ46" s="398"/>
      <c r="EA46" s="398"/>
      <c r="EB46" s="398"/>
      <c r="EC46" s="398"/>
      <c r="ED46" s="398"/>
      <c r="EE46" s="398"/>
      <c r="EF46" s="398"/>
      <c r="EG46" s="398"/>
      <c r="EH46" s="398"/>
      <c r="EI46" s="398"/>
      <c r="EJ46" s="398"/>
      <c r="EK46" s="398"/>
      <c r="EL46" s="398"/>
      <c r="EM46" s="398"/>
      <c r="EN46" s="398"/>
      <c r="EO46" s="398"/>
      <c r="EP46" s="398"/>
      <c r="EQ46" s="398"/>
      <c r="ER46" s="398"/>
      <c r="ES46" s="398"/>
      <c r="ET46" s="398"/>
      <c r="EU46" s="398"/>
      <c r="EV46" s="398"/>
      <c r="EW46" s="398"/>
      <c r="EX46" s="398"/>
      <c r="EY46" s="398"/>
      <c r="EZ46" s="398"/>
      <c r="FA46" s="398"/>
      <c r="FB46" s="398"/>
      <c r="FC46" s="398"/>
      <c r="FD46" s="398"/>
      <c r="FE46" s="398"/>
      <c r="FF46" s="398"/>
      <c r="FG46" s="398"/>
      <c r="FH46" s="398"/>
      <c r="FI46" s="398"/>
      <c r="FJ46" s="398"/>
      <c r="FK46" s="398"/>
      <c r="FL46" s="398"/>
      <c r="FM46" s="398"/>
      <c r="FN46" s="398"/>
      <c r="FO46" s="398"/>
      <c r="FP46" s="398"/>
      <c r="FQ46" s="398"/>
      <c r="FR46" s="398"/>
      <c r="FS46" s="398"/>
      <c r="FT46" s="398"/>
      <c r="FU46" s="398"/>
      <c r="FV46" s="398"/>
      <c r="FW46" s="398"/>
      <c r="FX46" s="398"/>
      <c r="FY46" s="398"/>
      <c r="FZ46" s="398"/>
      <c r="GA46" s="398"/>
      <c r="GB46" s="398"/>
      <c r="GC46" s="398"/>
      <c r="GD46" s="398"/>
      <c r="GE46" s="398"/>
      <c r="GF46" s="398"/>
      <c r="GG46" s="398"/>
      <c r="GH46" s="398"/>
      <c r="GI46" s="398"/>
      <c r="GJ46" s="398"/>
      <c r="GK46" s="398"/>
      <c r="GL46" s="398"/>
      <c r="GM46" s="398"/>
      <c r="GN46" s="398"/>
      <c r="GO46" s="398"/>
      <c r="GP46" s="398"/>
      <c r="GQ46" s="398"/>
      <c r="GR46" s="398"/>
      <c r="GS46" s="398"/>
      <c r="GT46" s="398"/>
      <c r="GU46" s="398"/>
      <c r="GV46" s="398"/>
      <c r="GW46" s="398"/>
      <c r="GX46" s="398"/>
      <c r="GY46" s="398"/>
      <c r="GZ46" s="398"/>
      <c r="HA46" s="398"/>
      <c r="HB46" s="398"/>
      <c r="HC46" s="398"/>
      <c r="HD46" s="398"/>
      <c r="HE46" s="398"/>
      <c r="HF46" s="398"/>
      <c r="HG46" s="398"/>
      <c r="HH46" s="398"/>
      <c r="HI46" s="398"/>
      <c r="HJ46" s="398"/>
      <c r="HK46" s="398"/>
      <c r="HL46" s="398"/>
      <c r="HM46" s="398"/>
      <c r="HN46" s="398"/>
      <c r="HO46" s="398"/>
      <c r="HP46" s="398"/>
      <c r="HQ46" s="398"/>
      <c r="HR46" s="398"/>
      <c r="HS46" s="398"/>
      <c r="HT46" s="398"/>
      <c r="HU46" s="398"/>
      <c r="HV46" s="398"/>
      <c r="HW46" s="398"/>
      <c r="HX46" s="398"/>
      <c r="HY46" s="398"/>
      <c r="HZ46" s="398"/>
      <c r="IA46" s="398"/>
      <c r="IB46" s="398"/>
      <c r="IC46" s="398"/>
    </row>
    <row r="47" ht="20.25" customHeight="1">
      <c r="A47" s="432" t="s">
        <v>6049</v>
      </c>
      <c r="B47" s="362" t="s">
        <v>6398</v>
      </c>
      <c r="C47" s="424" t="s">
        <v>6143</v>
      </c>
      <c r="D47" s="425">
        <v>0.0</v>
      </c>
      <c r="E47" s="401" t="s">
        <v>6399</v>
      </c>
      <c r="F47" s="366" t="s">
        <v>6400</v>
      </c>
      <c r="G47" s="367">
        <v>2.001585828001E12</v>
      </c>
      <c r="H47" s="368">
        <v>466.0</v>
      </c>
      <c r="I47" s="369">
        <v>0.370555835209543</v>
      </c>
      <c r="J47" s="370">
        <f t="shared" si="1"/>
        <v>293</v>
      </c>
      <c r="K47" s="402" t="s">
        <v>6401</v>
      </c>
      <c r="L47" s="403" t="s">
        <v>6402</v>
      </c>
      <c r="M47" s="403" t="s">
        <v>6403</v>
      </c>
      <c r="N47" s="373"/>
      <c r="O47" s="433">
        <v>75.0</v>
      </c>
      <c r="P47" s="404">
        <v>80.0</v>
      </c>
      <c r="Q47" s="378">
        <v>20.0</v>
      </c>
      <c r="R47" s="378">
        <v>170.0</v>
      </c>
      <c r="S47" s="377"/>
      <c r="T47" s="377"/>
      <c r="U47" s="378" t="s">
        <v>6404</v>
      </c>
      <c r="V47" s="378" t="s">
        <v>298</v>
      </c>
      <c r="W47" s="378" t="s">
        <v>6057</v>
      </c>
      <c r="X47" s="377"/>
      <c r="Y47" s="377"/>
      <c r="Z47" s="377"/>
      <c r="AA47" s="377"/>
      <c r="AB47" s="379"/>
      <c r="AC47" s="439" t="s">
        <v>6170</v>
      </c>
      <c r="AD47" s="440"/>
      <c r="AE47" s="440"/>
      <c r="AF47" s="440"/>
      <c r="AG47" s="440"/>
      <c r="AH47" s="381" t="s">
        <v>6059</v>
      </c>
      <c r="AI47" s="379" t="s">
        <v>6060</v>
      </c>
      <c r="AJ47" s="440"/>
      <c r="AK47" s="440"/>
      <c r="AL47" s="440"/>
      <c r="AM47" s="440"/>
      <c r="AN47" s="373">
        <v>10.0</v>
      </c>
      <c r="AO47" s="440"/>
      <c r="AP47" s="440"/>
      <c r="AQ47" s="46">
        <f t="shared" si="2"/>
        <v>401</v>
      </c>
      <c r="AR47" s="382">
        <f t="shared" si="3"/>
        <v>0.14</v>
      </c>
      <c r="AS47" s="440"/>
      <c r="AT47" s="440"/>
      <c r="AU47" s="440"/>
      <c r="AV47" s="440"/>
      <c r="AW47" s="440"/>
      <c r="AX47" s="383" t="s">
        <v>6177</v>
      </c>
      <c r="AY47" s="441" t="s">
        <v>6178</v>
      </c>
      <c r="AZ47" s="385">
        <v>20.0</v>
      </c>
      <c r="BA47" s="386">
        <v>72.0</v>
      </c>
      <c r="BB47" s="386">
        <v>127.0</v>
      </c>
      <c r="BC47" s="387">
        <f>IFERROR(__xludf.DUMMYFUNCTION("IMPORTRANGE(""https://docs.google.com/spreadsheets/d/11x9rug0jw9OQ--PARsiC-syyc-w1p08-Nt1KJofrAjY/edit?usp=sharing"",""Себестоимость (Алкиона)!J15"")"),3.20112)</f>
        <v>3.20112</v>
      </c>
      <c r="BD47" s="387">
        <f>IFERROR(__xludf.DUMMYFUNCTION("IMPORTRANGE(""https://docs.google.com/spreadsheets/d/11x9rug0jw9OQ--PARsiC-syyc-w1p08-Nt1KJofrAjY/edit?usp=sharing"",""Себестоимость (Алкиона)!J65"")"),0.813618)</f>
        <v>0.813618</v>
      </c>
      <c r="BE47" s="388">
        <f>IFERROR(__xludf.DUMMYFUNCTION("IMPORTRANGE(""https://docs.google.com/spreadsheets/d/1s3L4zx0lRdF0JYMrTaoYwrEnGJI9Se6ibkReFEtRbpU/edit?usp=sharing"",""Упаковка!B3"")"),25.0)</f>
        <v>25</v>
      </c>
      <c r="BF47" s="389">
        <v>10.0</v>
      </c>
      <c r="BG47" s="442">
        <f t="shared" si="4"/>
        <v>75.14738</v>
      </c>
      <c r="BH47" s="405">
        <f t="shared" si="18"/>
        <v>0.2</v>
      </c>
      <c r="BI47" s="392">
        <f t="shared" si="5"/>
        <v>58.6</v>
      </c>
      <c r="BJ47" s="393">
        <f t="shared" si="6"/>
        <v>87.25262</v>
      </c>
      <c r="BK47" s="393">
        <f t="shared" si="7"/>
        <v>32.25262</v>
      </c>
      <c r="BL47" s="394">
        <f t="shared" si="8"/>
        <v>0.2977905119</v>
      </c>
      <c r="BM47" s="394">
        <f t="shared" si="9"/>
        <v>0.1100772014</v>
      </c>
      <c r="BN47" s="55">
        <f t="shared" si="10"/>
        <v>0.14</v>
      </c>
      <c r="BO47" s="56">
        <f t="shared" si="11"/>
        <v>401</v>
      </c>
      <c r="BP47" s="57">
        <f t="shared" si="12"/>
        <v>0.3358918204</v>
      </c>
      <c r="BQ47" s="46">
        <f t="shared" si="13"/>
        <v>0.272</v>
      </c>
      <c r="BR47" s="46">
        <v>25.0</v>
      </c>
      <c r="BS47" s="46">
        <v>7.0</v>
      </c>
      <c r="BT47" s="47">
        <v>1.25</v>
      </c>
      <c r="BU47" s="46">
        <f t="shared" si="14"/>
        <v>31.25</v>
      </c>
      <c r="BV47" s="46">
        <f t="shared" si="15"/>
        <v>40.75</v>
      </c>
      <c r="BW47" s="378" t="s">
        <v>6062</v>
      </c>
      <c r="BX47" s="443" t="s">
        <v>6073</v>
      </c>
      <c r="BY47" s="444"/>
      <c r="BZ47" s="444"/>
      <c r="CA47" s="444"/>
      <c r="CB47" s="445"/>
      <c r="CC47" s="444"/>
      <c r="CD47" s="444"/>
      <c r="CE47" s="444"/>
      <c r="CF47" s="444"/>
      <c r="CG47" s="444"/>
      <c r="CH47" s="446"/>
      <c r="CI47" s="446"/>
      <c r="CJ47" s="446"/>
      <c r="CK47" s="446"/>
      <c r="CL47" s="398"/>
      <c r="CM47" s="398"/>
      <c r="CN47" s="399">
        <f t="shared" si="16"/>
        <v>0.002209488055</v>
      </c>
      <c r="CO47" s="399">
        <f t="shared" si="17"/>
        <v>0.3683463472</v>
      </c>
      <c r="CP47" s="398"/>
      <c r="CQ47" s="398"/>
      <c r="CR47" s="408">
        <v>240.0</v>
      </c>
      <c r="CS47" s="398"/>
      <c r="CT47" s="398"/>
      <c r="CU47" s="398"/>
      <c r="CV47" s="398"/>
      <c r="CW47" s="398"/>
      <c r="CX47" s="398"/>
      <c r="CY47" s="398"/>
      <c r="CZ47" s="398"/>
      <c r="DA47" s="398"/>
      <c r="DB47" s="398"/>
      <c r="DC47" s="398"/>
      <c r="DD47" s="398"/>
      <c r="DE47" s="398"/>
      <c r="DF47" s="398"/>
      <c r="DG47" s="398"/>
      <c r="DH47" s="398"/>
      <c r="DI47" s="398"/>
      <c r="DJ47" s="398"/>
      <c r="DK47" s="398"/>
      <c r="DL47" s="398"/>
      <c r="DM47" s="398"/>
      <c r="DN47" s="398"/>
      <c r="DO47" s="398"/>
      <c r="DP47" s="398"/>
      <c r="DQ47" s="398"/>
      <c r="DR47" s="398"/>
      <c r="DS47" s="398"/>
      <c r="DT47" s="398"/>
      <c r="DU47" s="398"/>
      <c r="DV47" s="398"/>
      <c r="DW47" s="398"/>
      <c r="DX47" s="398"/>
      <c r="DY47" s="398"/>
      <c r="DZ47" s="398"/>
      <c r="EA47" s="398"/>
      <c r="EB47" s="398"/>
      <c r="EC47" s="398"/>
      <c r="ED47" s="398"/>
      <c r="EE47" s="398"/>
      <c r="EF47" s="398"/>
      <c r="EG47" s="398"/>
      <c r="EH47" s="398"/>
      <c r="EI47" s="398"/>
      <c r="EJ47" s="398"/>
      <c r="EK47" s="398"/>
      <c r="EL47" s="398"/>
      <c r="EM47" s="398"/>
      <c r="EN47" s="398"/>
      <c r="EO47" s="398"/>
      <c r="EP47" s="398"/>
      <c r="EQ47" s="398"/>
      <c r="ER47" s="398"/>
      <c r="ES47" s="398"/>
      <c r="ET47" s="398"/>
      <c r="EU47" s="398"/>
      <c r="EV47" s="398"/>
      <c r="EW47" s="398"/>
      <c r="EX47" s="398"/>
      <c r="EY47" s="398"/>
      <c r="EZ47" s="398"/>
      <c r="FA47" s="398"/>
      <c r="FB47" s="398"/>
      <c r="FC47" s="398"/>
      <c r="FD47" s="398"/>
      <c r="FE47" s="398"/>
      <c r="FF47" s="398"/>
      <c r="FG47" s="398"/>
      <c r="FH47" s="398"/>
      <c r="FI47" s="398"/>
      <c r="FJ47" s="398"/>
      <c r="FK47" s="398"/>
      <c r="FL47" s="398"/>
      <c r="FM47" s="398"/>
      <c r="FN47" s="398"/>
      <c r="FO47" s="398"/>
      <c r="FP47" s="398"/>
      <c r="FQ47" s="398"/>
      <c r="FR47" s="398"/>
      <c r="FS47" s="398"/>
      <c r="FT47" s="398"/>
      <c r="FU47" s="398"/>
      <c r="FV47" s="398"/>
      <c r="FW47" s="398"/>
      <c r="FX47" s="398"/>
      <c r="FY47" s="398"/>
      <c r="FZ47" s="398"/>
      <c r="GA47" s="398"/>
      <c r="GB47" s="398"/>
      <c r="GC47" s="398"/>
      <c r="GD47" s="398"/>
      <c r="GE47" s="398"/>
      <c r="GF47" s="398"/>
      <c r="GG47" s="398"/>
      <c r="GH47" s="398"/>
      <c r="GI47" s="398"/>
      <c r="GJ47" s="398"/>
      <c r="GK47" s="398"/>
      <c r="GL47" s="398"/>
      <c r="GM47" s="398"/>
      <c r="GN47" s="398"/>
      <c r="GO47" s="398"/>
      <c r="GP47" s="398"/>
      <c r="GQ47" s="398"/>
      <c r="GR47" s="398"/>
      <c r="GS47" s="398"/>
      <c r="GT47" s="398"/>
      <c r="GU47" s="398"/>
      <c r="GV47" s="398"/>
      <c r="GW47" s="398"/>
      <c r="GX47" s="398"/>
      <c r="GY47" s="398"/>
      <c r="GZ47" s="398"/>
      <c r="HA47" s="398"/>
      <c r="HB47" s="398"/>
      <c r="HC47" s="398"/>
      <c r="HD47" s="398"/>
      <c r="HE47" s="398"/>
      <c r="HF47" s="398"/>
      <c r="HG47" s="398"/>
      <c r="HH47" s="398"/>
      <c r="HI47" s="398"/>
      <c r="HJ47" s="398"/>
      <c r="HK47" s="398"/>
      <c r="HL47" s="398"/>
      <c r="HM47" s="398"/>
      <c r="HN47" s="398"/>
      <c r="HO47" s="398"/>
      <c r="HP47" s="398"/>
      <c r="HQ47" s="398"/>
      <c r="HR47" s="398"/>
      <c r="HS47" s="398"/>
      <c r="HT47" s="398"/>
      <c r="HU47" s="398"/>
      <c r="HV47" s="398"/>
      <c r="HW47" s="398"/>
      <c r="HX47" s="398"/>
      <c r="HY47" s="398"/>
      <c r="HZ47" s="398"/>
      <c r="IA47" s="398"/>
      <c r="IB47" s="398"/>
      <c r="IC47" s="398"/>
    </row>
    <row r="48" ht="20.25" customHeight="1">
      <c r="A48" s="398"/>
      <c r="B48" s="362" t="s">
        <v>6405</v>
      </c>
      <c r="C48" s="435"/>
      <c r="D48" s="425">
        <v>50.0</v>
      </c>
      <c r="E48" s="447" t="s">
        <v>6406</v>
      </c>
      <c r="F48" s="448"/>
      <c r="G48" s="367">
        <v>2.013486351083E12</v>
      </c>
      <c r="H48" s="449">
        <v>400.0</v>
      </c>
      <c r="I48" s="369">
        <v>0.32410426422647975</v>
      </c>
      <c r="J48" s="370">
        <f t="shared" si="1"/>
        <v>270</v>
      </c>
      <c r="K48" s="450" t="s">
        <v>6407</v>
      </c>
      <c r="L48" s="450" t="s">
        <v>6408</v>
      </c>
      <c r="M48" s="450" t="s">
        <v>6409</v>
      </c>
      <c r="N48" s="373"/>
      <c r="O48" s="376">
        <v>73.0</v>
      </c>
      <c r="P48" s="378">
        <v>80.0</v>
      </c>
      <c r="Q48" s="378">
        <v>20.0</v>
      </c>
      <c r="R48" s="378">
        <v>170.0</v>
      </c>
      <c r="S48" s="377"/>
      <c r="T48" s="377"/>
      <c r="U48" s="376" t="s">
        <v>6410</v>
      </c>
      <c r="V48" s="451"/>
      <c r="W48" s="376" t="s">
        <v>6057</v>
      </c>
      <c r="X48" s="452"/>
      <c r="Y48" s="452"/>
      <c r="Z48" s="452"/>
      <c r="AA48" s="452"/>
      <c r="AB48" s="379"/>
      <c r="AC48" s="453"/>
      <c r="AD48" s="454"/>
      <c r="AE48" s="454"/>
      <c r="AF48" s="454"/>
      <c r="AG48" s="454"/>
      <c r="AH48" s="455" t="s">
        <v>6059</v>
      </c>
      <c r="AI48" s="379" t="s">
        <v>6411</v>
      </c>
      <c r="AJ48" s="454"/>
      <c r="AK48" s="454"/>
      <c r="AL48" s="454"/>
      <c r="AM48" s="454"/>
      <c r="AN48" s="456">
        <v>4.0</v>
      </c>
      <c r="AO48" s="454"/>
      <c r="AP48" s="454"/>
      <c r="AQ48" s="46">
        <f t="shared" si="2"/>
        <v>376</v>
      </c>
      <c r="AR48" s="382">
        <f t="shared" si="3"/>
        <v>0.06</v>
      </c>
      <c r="AS48" s="454"/>
      <c r="AT48" s="454"/>
      <c r="AU48" s="454"/>
      <c r="AV48" s="454"/>
      <c r="AW48" s="454"/>
      <c r="AX48" s="383" t="s">
        <v>6177</v>
      </c>
      <c r="AY48" s="441" t="s">
        <v>6178</v>
      </c>
      <c r="AZ48" s="457">
        <v>8.0</v>
      </c>
      <c r="BA48" s="386">
        <v>71.0</v>
      </c>
      <c r="BB48" s="386">
        <v>127.0</v>
      </c>
      <c r="BC48" s="387">
        <f>IFERROR(__xludf.DUMMYFUNCTION("IMPORTRANGE(""https://docs.google.com/spreadsheets/d/11x9rug0jw9OQ--PARsiC-syyc-w1p08-Nt1KJofrAjY/edit?usp=sharing"",""Себестоимость (Алкиона)!J18"")"),6.26886)</f>
        <v>6.26886</v>
      </c>
      <c r="BD48" s="387">
        <f>IFERROR(__xludf.DUMMYFUNCTION("IMPORTRANGE(""https://docs.google.com/spreadsheets/d/11x9rug0jw9OQ--PARsiC-syyc-w1p08-Nt1KJofrAjY/edit?usp=sharing"",""Себестоимость (Алкиона)!J66"")"),1.14)</f>
        <v>1.14</v>
      </c>
      <c r="BE48" s="388">
        <f>IFERROR(__xludf.DUMMYFUNCTION("IMPORTRANGE(""https://docs.google.com/spreadsheets/d/1s3L4zx0lRdF0JYMrTaoYwrEnGJI9Se6ibkReFEtRbpU/edit?usp=sharing"",""Упаковка!B3"")"),25.0)</f>
        <v>25</v>
      </c>
      <c r="BF48" s="458">
        <v>10.0</v>
      </c>
      <c r="BG48" s="442">
        <f t="shared" si="4"/>
        <v>64.63544</v>
      </c>
      <c r="BH48" s="405">
        <f t="shared" si="18"/>
        <v>0.2</v>
      </c>
      <c r="BI48" s="392">
        <f t="shared" si="5"/>
        <v>54</v>
      </c>
      <c r="BJ48" s="393">
        <f t="shared" si="6"/>
        <v>80.36456</v>
      </c>
      <c r="BK48" s="393">
        <f t="shared" si="7"/>
        <v>24.36456</v>
      </c>
      <c r="BL48" s="394">
        <f t="shared" si="8"/>
        <v>0.2976465185</v>
      </c>
      <c r="BM48" s="394">
        <f t="shared" si="9"/>
        <v>0.09023911111</v>
      </c>
      <c r="BN48" s="55">
        <f t="shared" si="10"/>
        <v>0.06</v>
      </c>
      <c r="BO48" s="56">
        <f t="shared" si="11"/>
        <v>377</v>
      </c>
      <c r="BP48" s="57">
        <f t="shared" si="12"/>
        <v>0.331683183</v>
      </c>
      <c r="BQ48" s="46">
        <f t="shared" si="13"/>
        <v>0.272</v>
      </c>
      <c r="BR48" s="46">
        <v>25.0</v>
      </c>
      <c r="BS48" s="46">
        <v>7.0</v>
      </c>
      <c r="BT48" s="47">
        <v>1.25</v>
      </c>
      <c r="BU48" s="46">
        <f t="shared" si="14"/>
        <v>31.25</v>
      </c>
      <c r="BV48" s="46">
        <f t="shared" si="15"/>
        <v>39.75</v>
      </c>
      <c r="BW48" s="376" t="s">
        <v>6062</v>
      </c>
      <c r="BX48" s="398"/>
      <c r="BY48" s="398"/>
      <c r="BZ48" s="398"/>
      <c r="CA48" s="398"/>
      <c r="CB48" s="459"/>
      <c r="CC48" s="398"/>
      <c r="CD48" s="398"/>
      <c r="CE48" s="398"/>
      <c r="CF48" s="398"/>
      <c r="CG48" s="460"/>
      <c r="CH48" s="461"/>
      <c r="CI48" s="461"/>
      <c r="CJ48" s="461"/>
      <c r="CK48" s="461"/>
      <c r="CL48" s="462"/>
      <c r="CM48" s="461"/>
      <c r="CN48" s="399">
        <f t="shared" si="16"/>
        <v>0.002353481481</v>
      </c>
      <c r="CO48" s="399">
        <f t="shared" si="17"/>
        <v>0.3217507827</v>
      </c>
      <c r="CP48" s="461"/>
      <c r="CQ48" s="461"/>
      <c r="CR48" s="444"/>
      <c r="CS48" s="398"/>
      <c r="CT48" s="398"/>
      <c r="CU48" s="398"/>
      <c r="CV48" s="398"/>
      <c r="CW48" s="398"/>
      <c r="CX48" s="398"/>
      <c r="CY48" s="398"/>
      <c r="CZ48" s="398"/>
      <c r="DA48" s="398"/>
      <c r="DB48" s="398"/>
      <c r="DC48" s="398"/>
      <c r="DD48" s="398"/>
      <c r="DE48" s="398"/>
      <c r="DF48" s="398"/>
      <c r="DG48" s="398"/>
      <c r="DH48" s="398"/>
      <c r="DI48" s="398"/>
      <c r="DJ48" s="398"/>
      <c r="DK48" s="398"/>
      <c r="DL48" s="398"/>
      <c r="DM48" s="398"/>
      <c r="DN48" s="398"/>
      <c r="DO48" s="398"/>
      <c r="DP48" s="398"/>
      <c r="DQ48" s="398"/>
      <c r="DR48" s="398"/>
      <c r="DS48" s="398"/>
      <c r="DT48" s="398"/>
      <c r="DU48" s="398"/>
      <c r="DV48" s="398"/>
      <c r="DW48" s="398"/>
      <c r="DX48" s="398"/>
      <c r="DY48" s="398"/>
      <c r="DZ48" s="398"/>
      <c r="EA48" s="398"/>
      <c r="EB48" s="398"/>
      <c r="EC48" s="398"/>
      <c r="ED48" s="398"/>
      <c r="EE48" s="398"/>
      <c r="EF48" s="398"/>
      <c r="EG48" s="398"/>
      <c r="EH48" s="398"/>
      <c r="EI48" s="398"/>
      <c r="EJ48" s="398"/>
      <c r="EK48" s="398"/>
      <c r="EL48" s="398"/>
      <c r="EM48" s="398"/>
      <c r="EN48" s="398"/>
      <c r="EO48" s="398"/>
      <c r="EP48" s="398"/>
      <c r="EQ48" s="398"/>
      <c r="ER48" s="398"/>
      <c r="ES48" s="398"/>
      <c r="ET48" s="398"/>
      <c r="EU48" s="398"/>
      <c r="EV48" s="398"/>
      <c r="EW48" s="398"/>
      <c r="EX48" s="398"/>
      <c r="EY48" s="398"/>
      <c r="EZ48" s="398"/>
      <c r="FA48" s="398"/>
      <c r="FB48" s="398"/>
      <c r="FC48" s="398"/>
      <c r="FD48" s="398"/>
      <c r="FE48" s="398"/>
      <c r="FF48" s="398"/>
      <c r="FG48" s="398"/>
      <c r="FH48" s="398"/>
      <c r="FI48" s="398"/>
      <c r="FJ48" s="398"/>
      <c r="FK48" s="398"/>
      <c r="FL48" s="398"/>
      <c r="FM48" s="398"/>
      <c r="FN48" s="398"/>
      <c r="FO48" s="398"/>
      <c r="FP48" s="398"/>
      <c r="FQ48" s="398"/>
      <c r="FR48" s="398"/>
      <c r="FS48" s="398"/>
      <c r="FT48" s="398"/>
      <c r="FU48" s="398"/>
      <c r="FV48" s="398"/>
      <c r="FW48" s="398"/>
      <c r="FX48" s="398"/>
      <c r="FY48" s="398"/>
      <c r="FZ48" s="398"/>
      <c r="GA48" s="398"/>
      <c r="GB48" s="398"/>
      <c r="GC48" s="398"/>
      <c r="GD48" s="398"/>
      <c r="GE48" s="398"/>
      <c r="GF48" s="398"/>
      <c r="GG48" s="398"/>
      <c r="GH48" s="398"/>
      <c r="GI48" s="398"/>
      <c r="GJ48" s="398"/>
      <c r="GK48" s="398"/>
      <c r="GL48" s="398"/>
      <c r="GM48" s="398"/>
      <c r="GN48" s="398"/>
      <c r="GO48" s="398"/>
      <c r="GP48" s="398"/>
      <c r="GQ48" s="398"/>
      <c r="GR48" s="398"/>
      <c r="GS48" s="398"/>
      <c r="GT48" s="398"/>
      <c r="GU48" s="398"/>
      <c r="GV48" s="398"/>
      <c r="GW48" s="398"/>
      <c r="GX48" s="398"/>
      <c r="GY48" s="398"/>
      <c r="GZ48" s="398"/>
      <c r="HA48" s="398"/>
      <c r="HB48" s="398"/>
      <c r="HC48" s="398"/>
      <c r="HD48" s="398"/>
      <c r="HE48" s="398"/>
      <c r="HF48" s="398"/>
      <c r="HG48" s="398"/>
      <c r="HH48" s="398"/>
      <c r="HI48" s="398"/>
      <c r="HJ48" s="398"/>
      <c r="HK48" s="398"/>
      <c r="HL48" s="398"/>
      <c r="HM48" s="398"/>
      <c r="HN48" s="398"/>
      <c r="HO48" s="398"/>
      <c r="HP48" s="398"/>
      <c r="HQ48" s="398"/>
      <c r="HR48" s="398"/>
      <c r="HS48" s="398"/>
      <c r="HT48" s="398"/>
      <c r="HU48" s="398"/>
      <c r="HV48" s="398"/>
      <c r="HW48" s="398"/>
      <c r="HX48" s="398"/>
      <c r="HY48" s="398"/>
      <c r="HZ48" s="398"/>
      <c r="IA48" s="398"/>
      <c r="IB48" s="398"/>
      <c r="IC48" s="398"/>
    </row>
    <row r="49" ht="20.25" customHeight="1">
      <c r="A49" s="398"/>
      <c r="B49" s="362" t="s">
        <v>6412</v>
      </c>
      <c r="C49" s="435"/>
      <c r="D49" s="425">
        <v>50.0</v>
      </c>
      <c r="E49" s="447" t="s">
        <v>6413</v>
      </c>
      <c r="F49" s="463"/>
      <c r="G49" s="367">
        <v>2.013486351076E12</v>
      </c>
      <c r="H49" s="368">
        <v>400.0</v>
      </c>
      <c r="I49" s="369">
        <v>0.2958482144020853</v>
      </c>
      <c r="J49" s="370">
        <f t="shared" si="1"/>
        <v>282</v>
      </c>
      <c r="K49" s="450" t="s">
        <v>6414</v>
      </c>
      <c r="L49" s="450" t="s">
        <v>6415</v>
      </c>
      <c r="M49" s="450" t="s">
        <v>6409</v>
      </c>
      <c r="N49" s="373"/>
      <c r="O49" s="378">
        <v>73.0</v>
      </c>
      <c r="P49" s="378">
        <v>80.0</v>
      </c>
      <c r="Q49" s="378">
        <v>20.0</v>
      </c>
      <c r="R49" s="378">
        <v>170.0</v>
      </c>
      <c r="S49" s="377"/>
      <c r="T49" s="377"/>
      <c r="U49" s="378" t="s">
        <v>6416</v>
      </c>
      <c r="V49" s="406"/>
      <c r="W49" s="378" t="s">
        <v>6057</v>
      </c>
      <c r="X49" s="377"/>
      <c r="Y49" s="377"/>
      <c r="Z49" s="377"/>
      <c r="AA49" s="377"/>
      <c r="AB49" s="379"/>
      <c r="AC49" s="431"/>
      <c r="AD49" s="373"/>
      <c r="AE49" s="373"/>
      <c r="AF49" s="373"/>
      <c r="AG49" s="373"/>
      <c r="AH49" s="381" t="s">
        <v>6059</v>
      </c>
      <c r="AI49" s="379" t="s">
        <v>6411</v>
      </c>
      <c r="AJ49" s="373"/>
      <c r="AK49" s="373"/>
      <c r="AL49" s="373"/>
      <c r="AM49" s="373"/>
      <c r="AN49" s="464">
        <v>4.0</v>
      </c>
      <c r="AO49" s="373"/>
      <c r="AP49" s="373"/>
      <c r="AQ49" s="46">
        <f t="shared" si="2"/>
        <v>388</v>
      </c>
      <c r="AR49" s="382">
        <f t="shared" si="3"/>
        <v>0.03</v>
      </c>
      <c r="AS49" s="373"/>
      <c r="AT49" s="373"/>
      <c r="AU49" s="373"/>
      <c r="AV49" s="373"/>
      <c r="AW49" s="373"/>
      <c r="AX49" s="383" t="s">
        <v>6177</v>
      </c>
      <c r="AY49" s="441" t="s">
        <v>6178</v>
      </c>
      <c r="AZ49" s="385">
        <v>8.0</v>
      </c>
      <c r="BA49" s="386">
        <v>77.0</v>
      </c>
      <c r="BB49" s="386">
        <v>132.0</v>
      </c>
      <c r="BC49" s="387">
        <f>IFERROR(__xludf.DUMMYFUNCTION("IMPORTRANGE(""https://docs.google.com/spreadsheets/d/11x9rug0jw9OQ--PARsiC-syyc-w1p08-Nt1KJofrAjY/edit?usp=sharing"",""Себестоимость (Алкиона)!J18"")"),6.26886)</f>
        <v>6.26886</v>
      </c>
      <c r="BD49" s="387">
        <f>IFERROR(__xludf.DUMMYFUNCTION("IMPORTRANGE(""https://docs.google.com/spreadsheets/d/11x9rug0jw9OQ--PARsiC-syyc-w1p08-Nt1KJofrAjY/edit?usp=sharing"",""Себестоимость (Алкиона)!J66"")"),1.14)</f>
        <v>1.14</v>
      </c>
      <c r="BE49" s="388">
        <f>IFERROR(__xludf.DUMMYFUNCTION("IMPORTRANGE(""https://docs.google.com/spreadsheets/d/1s3L4zx0lRdF0JYMrTaoYwrEnGJI9Se6ibkReFEtRbpU/edit?usp=sharing"",""Упаковка!B3"")"),25.0)</f>
        <v>25</v>
      </c>
      <c r="BF49" s="440">
        <v>10.0</v>
      </c>
      <c r="BG49" s="442">
        <f t="shared" si="4"/>
        <v>64.63544</v>
      </c>
      <c r="BH49" s="405">
        <f t="shared" si="18"/>
        <v>0.2</v>
      </c>
      <c r="BI49" s="392">
        <f t="shared" si="5"/>
        <v>56.4</v>
      </c>
      <c r="BJ49" s="393">
        <f t="shared" si="6"/>
        <v>83.96456</v>
      </c>
      <c r="BK49" s="393">
        <f t="shared" si="7"/>
        <v>28.96456</v>
      </c>
      <c r="BL49" s="394">
        <f t="shared" si="8"/>
        <v>0.2977466667</v>
      </c>
      <c r="BM49" s="394">
        <f t="shared" si="9"/>
        <v>0.1027112057</v>
      </c>
      <c r="BN49" s="55">
        <f t="shared" si="10"/>
        <v>0.03</v>
      </c>
      <c r="BO49" s="56">
        <f t="shared" si="11"/>
        <v>389</v>
      </c>
      <c r="BP49" s="57">
        <f t="shared" si="12"/>
        <v>0.334510437</v>
      </c>
      <c r="BQ49" s="46">
        <f t="shared" si="13"/>
        <v>0.272</v>
      </c>
      <c r="BR49" s="46">
        <v>25.0</v>
      </c>
      <c r="BS49" s="46">
        <v>7.0</v>
      </c>
      <c r="BT49" s="47">
        <v>1.25</v>
      </c>
      <c r="BU49" s="46">
        <f t="shared" si="14"/>
        <v>31.25</v>
      </c>
      <c r="BV49" s="46">
        <f t="shared" si="15"/>
        <v>45.75</v>
      </c>
      <c r="BW49" s="378" t="s">
        <v>6062</v>
      </c>
      <c r="BX49" s="398"/>
      <c r="BY49" s="398"/>
      <c r="BZ49" s="398"/>
      <c r="CA49" s="398"/>
      <c r="CB49" s="459"/>
      <c r="CC49" s="398"/>
      <c r="CD49" s="398"/>
      <c r="CE49" s="398"/>
      <c r="CF49" s="398"/>
      <c r="CG49" s="465"/>
      <c r="CH49" s="444"/>
      <c r="CI49" s="444"/>
      <c r="CJ49" s="444"/>
      <c r="CK49" s="444"/>
      <c r="CL49" s="445"/>
      <c r="CM49" s="444"/>
      <c r="CN49" s="399">
        <f t="shared" si="16"/>
        <v>0.002253333333</v>
      </c>
      <c r="CO49" s="399">
        <f t="shared" si="17"/>
        <v>0.2935948811</v>
      </c>
      <c r="CP49" s="444"/>
      <c r="CQ49" s="444"/>
      <c r="CR49" s="444"/>
      <c r="CS49" s="398"/>
      <c r="CT49" s="398"/>
      <c r="CU49" s="398"/>
      <c r="CV49" s="398"/>
      <c r="CW49" s="398"/>
      <c r="CX49" s="398"/>
      <c r="CY49" s="398"/>
      <c r="CZ49" s="398"/>
      <c r="DA49" s="398"/>
      <c r="DB49" s="398"/>
      <c r="DC49" s="398"/>
      <c r="DD49" s="398"/>
      <c r="DE49" s="398"/>
      <c r="DF49" s="398"/>
      <c r="DG49" s="398"/>
      <c r="DH49" s="398"/>
      <c r="DI49" s="398"/>
      <c r="DJ49" s="398"/>
      <c r="DK49" s="398"/>
      <c r="DL49" s="398"/>
      <c r="DM49" s="398"/>
      <c r="DN49" s="398"/>
      <c r="DO49" s="398"/>
      <c r="DP49" s="398"/>
      <c r="DQ49" s="398"/>
      <c r="DR49" s="398"/>
      <c r="DS49" s="398"/>
      <c r="DT49" s="398"/>
      <c r="DU49" s="398"/>
      <c r="DV49" s="398"/>
      <c r="DW49" s="398"/>
      <c r="DX49" s="398"/>
      <c r="DY49" s="398"/>
      <c r="DZ49" s="398"/>
      <c r="EA49" s="398"/>
      <c r="EB49" s="398"/>
      <c r="EC49" s="398"/>
      <c r="ED49" s="398"/>
      <c r="EE49" s="398"/>
      <c r="EF49" s="398"/>
      <c r="EG49" s="398"/>
      <c r="EH49" s="398"/>
      <c r="EI49" s="398"/>
      <c r="EJ49" s="398"/>
      <c r="EK49" s="398"/>
      <c r="EL49" s="398"/>
      <c r="EM49" s="398"/>
      <c r="EN49" s="398"/>
      <c r="EO49" s="398"/>
      <c r="EP49" s="398"/>
      <c r="EQ49" s="398"/>
      <c r="ER49" s="398"/>
      <c r="ES49" s="398"/>
      <c r="ET49" s="398"/>
      <c r="EU49" s="398"/>
      <c r="EV49" s="398"/>
      <c r="EW49" s="398"/>
      <c r="EX49" s="398"/>
      <c r="EY49" s="398"/>
      <c r="EZ49" s="398"/>
      <c r="FA49" s="398"/>
      <c r="FB49" s="398"/>
      <c r="FC49" s="398"/>
      <c r="FD49" s="398"/>
      <c r="FE49" s="398"/>
      <c r="FF49" s="398"/>
      <c r="FG49" s="398"/>
      <c r="FH49" s="398"/>
      <c r="FI49" s="398"/>
      <c r="FJ49" s="398"/>
      <c r="FK49" s="398"/>
      <c r="FL49" s="398"/>
      <c r="FM49" s="398"/>
      <c r="FN49" s="398"/>
      <c r="FO49" s="398"/>
      <c r="FP49" s="398"/>
      <c r="FQ49" s="398"/>
      <c r="FR49" s="398"/>
      <c r="FS49" s="398"/>
      <c r="FT49" s="398"/>
      <c r="FU49" s="398"/>
      <c r="FV49" s="398"/>
      <c r="FW49" s="398"/>
      <c r="FX49" s="398"/>
      <c r="FY49" s="398"/>
      <c r="FZ49" s="398"/>
      <c r="GA49" s="398"/>
      <c r="GB49" s="398"/>
      <c r="GC49" s="398"/>
      <c r="GD49" s="398"/>
      <c r="GE49" s="398"/>
      <c r="GF49" s="398"/>
      <c r="GG49" s="398"/>
      <c r="GH49" s="398"/>
      <c r="GI49" s="398"/>
      <c r="GJ49" s="398"/>
      <c r="GK49" s="398"/>
      <c r="GL49" s="398"/>
      <c r="GM49" s="398"/>
      <c r="GN49" s="398"/>
      <c r="GO49" s="398"/>
      <c r="GP49" s="398"/>
      <c r="GQ49" s="398"/>
      <c r="GR49" s="398"/>
      <c r="GS49" s="398"/>
      <c r="GT49" s="398"/>
      <c r="GU49" s="398"/>
      <c r="GV49" s="398"/>
      <c r="GW49" s="398"/>
      <c r="GX49" s="398"/>
      <c r="GY49" s="398"/>
      <c r="GZ49" s="398"/>
      <c r="HA49" s="398"/>
      <c r="HB49" s="398"/>
      <c r="HC49" s="398"/>
      <c r="HD49" s="398"/>
      <c r="HE49" s="398"/>
      <c r="HF49" s="398"/>
      <c r="HG49" s="398"/>
      <c r="HH49" s="398"/>
      <c r="HI49" s="398"/>
      <c r="HJ49" s="398"/>
      <c r="HK49" s="398"/>
      <c r="HL49" s="398"/>
      <c r="HM49" s="398"/>
      <c r="HN49" s="398"/>
      <c r="HO49" s="398"/>
      <c r="HP49" s="398"/>
      <c r="HQ49" s="398"/>
      <c r="HR49" s="398"/>
      <c r="HS49" s="398"/>
      <c r="HT49" s="398"/>
      <c r="HU49" s="398"/>
      <c r="HV49" s="398"/>
      <c r="HW49" s="398"/>
      <c r="HX49" s="398"/>
      <c r="HY49" s="398"/>
      <c r="HZ49" s="398"/>
      <c r="IA49" s="398"/>
      <c r="IB49" s="398"/>
      <c r="IC49" s="398"/>
    </row>
    <row r="50" ht="20.25" customHeight="1">
      <c r="A50" s="398"/>
      <c r="B50" s="362" t="s">
        <v>6417</v>
      </c>
      <c r="C50" s="363"/>
      <c r="D50" s="364">
        <v>50.0</v>
      </c>
      <c r="E50" s="447" t="s">
        <v>6418</v>
      </c>
      <c r="F50" s="463"/>
      <c r="G50" s="367">
        <v>2.013486351069E12</v>
      </c>
      <c r="H50" s="368">
        <v>400.0</v>
      </c>
      <c r="I50" s="369">
        <v>0.28658083172147</v>
      </c>
      <c r="J50" s="370">
        <f t="shared" si="1"/>
        <v>285</v>
      </c>
      <c r="K50" s="450" t="s">
        <v>6419</v>
      </c>
      <c r="L50" s="450" t="s">
        <v>6420</v>
      </c>
      <c r="M50" s="450" t="s">
        <v>6421</v>
      </c>
      <c r="N50" s="373"/>
      <c r="O50" s="378">
        <v>73.0</v>
      </c>
      <c r="P50" s="378">
        <v>80.0</v>
      </c>
      <c r="Q50" s="378">
        <v>20.0</v>
      </c>
      <c r="R50" s="378">
        <v>170.0</v>
      </c>
      <c r="S50" s="377"/>
      <c r="T50" s="377"/>
      <c r="U50" s="378" t="s">
        <v>6422</v>
      </c>
      <c r="V50" s="406"/>
      <c r="W50" s="378" t="s">
        <v>6057</v>
      </c>
      <c r="X50" s="377"/>
      <c r="Y50" s="377"/>
      <c r="Z50" s="377"/>
      <c r="AA50" s="377"/>
      <c r="AB50" s="379"/>
      <c r="AC50" s="431"/>
      <c r="AD50" s="373"/>
      <c r="AE50" s="373"/>
      <c r="AF50" s="373"/>
      <c r="AG50" s="373"/>
      <c r="AH50" s="381" t="s">
        <v>6059</v>
      </c>
      <c r="AI50" s="379" t="s">
        <v>6411</v>
      </c>
      <c r="AJ50" s="373"/>
      <c r="AK50" s="373"/>
      <c r="AL50" s="373"/>
      <c r="AM50" s="373"/>
      <c r="AN50" s="464">
        <v>4.0</v>
      </c>
      <c r="AO50" s="373"/>
      <c r="AP50" s="373"/>
      <c r="AQ50" s="46">
        <f t="shared" si="2"/>
        <v>392</v>
      </c>
      <c r="AR50" s="382">
        <f t="shared" si="3"/>
        <v>0.02</v>
      </c>
      <c r="AS50" s="373"/>
      <c r="AT50" s="373"/>
      <c r="AU50" s="373"/>
      <c r="AV50" s="373"/>
      <c r="AW50" s="373"/>
      <c r="AX50" s="383" t="s">
        <v>6177</v>
      </c>
      <c r="AY50" s="441" t="s">
        <v>6178</v>
      </c>
      <c r="AZ50" s="385">
        <v>8.0</v>
      </c>
      <c r="BA50" s="386">
        <v>79.0</v>
      </c>
      <c r="BB50" s="386">
        <v>135.0</v>
      </c>
      <c r="BC50" s="387">
        <f>IFERROR(__xludf.DUMMYFUNCTION("IMPORTRANGE(""https://docs.google.com/spreadsheets/d/11x9rug0jw9OQ--PARsiC-syyc-w1p08-Nt1KJofrAjY/edit?usp=sharing"",""Себестоимость (Алкиона)!J18"")"),6.26886)</f>
        <v>6.26886</v>
      </c>
      <c r="BD50" s="387">
        <f>IFERROR(__xludf.DUMMYFUNCTION("IMPORTRANGE(""https://docs.google.com/spreadsheets/d/11x9rug0jw9OQ--PARsiC-syyc-w1p08-Nt1KJofrAjY/edit?usp=sharing"",""Себестоимость (Алкиона)!J66"")"),1.14)</f>
        <v>1.14</v>
      </c>
      <c r="BE50" s="388">
        <f>IFERROR(__xludf.DUMMYFUNCTION("IMPORTRANGE(""https://docs.google.com/spreadsheets/d/1s3L4zx0lRdF0JYMrTaoYwrEnGJI9Se6ibkReFEtRbpU/edit?usp=sharing"",""Упаковка!B3"")"),25.0)</f>
        <v>25</v>
      </c>
      <c r="BF50" s="440">
        <v>10.0</v>
      </c>
      <c r="BG50" s="442">
        <f t="shared" si="4"/>
        <v>64.63544</v>
      </c>
      <c r="BH50" s="405">
        <f t="shared" si="18"/>
        <v>0.2</v>
      </c>
      <c r="BI50" s="392">
        <f t="shared" si="5"/>
        <v>57</v>
      </c>
      <c r="BJ50" s="393">
        <f t="shared" si="6"/>
        <v>84.36456</v>
      </c>
      <c r="BK50" s="393">
        <f t="shared" si="7"/>
        <v>28.36456</v>
      </c>
      <c r="BL50" s="394">
        <f t="shared" si="8"/>
        <v>0.296016</v>
      </c>
      <c r="BM50" s="394">
        <f t="shared" si="9"/>
        <v>0.09952477193</v>
      </c>
      <c r="BN50" s="55">
        <f t="shared" si="10"/>
        <v>0.02</v>
      </c>
      <c r="BO50" s="56">
        <f t="shared" si="11"/>
        <v>394</v>
      </c>
      <c r="BP50" s="57">
        <f t="shared" si="12"/>
        <v>0.333311066</v>
      </c>
      <c r="BQ50" s="46">
        <f t="shared" si="13"/>
        <v>0.272</v>
      </c>
      <c r="BR50" s="46">
        <v>25.0</v>
      </c>
      <c r="BS50" s="46">
        <v>7.0</v>
      </c>
      <c r="BT50" s="47">
        <v>1.25</v>
      </c>
      <c r="BU50" s="46">
        <f t="shared" si="14"/>
        <v>31.25</v>
      </c>
      <c r="BV50" s="46">
        <f t="shared" si="15"/>
        <v>47.75</v>
      </c>
      <c r="BW50" s="378" t="s">
        <v>6062</v>
      </c>
      <c r="BX50" s="398"/>
      <c r="BY50" s="398"/>
      <c r="BZ50" s="398"/>
      <c r="CA50" s="398"/>
      <c r="CB50" s="459"/>
      <c r="CC50" s="398"/>
      <c r="CD50" s="398"/>
      <c r="CE50" s="398"/>
      <c r="CF50" s="398"/>
      <c r="CG50" s="465"/>
      <c r="CH50" s="444"/>
      <c r="CI50" s="444"/>
      <c r="CJ50" s="444"/>
      <c r="CK50" s="444"/>
      <c r="CL50" s="445"/>
      <c r="CM50" s="444"/>
      <c r="CN50" s="399">
        <f t="shared" si="16"/>
        <v>0.003984</v>
      </c>
      <c r="CO50" s="399">
        <f t="shared" si="17"/>
        <v>0.2825968317</v>
      </c>
      <c r="CP50" s="444"/>
      <c r="CQ50" s="444"/>
      <c r="CR50" s="444"/>
      <c r="CS50" s="398"/>
      <c r="CT50" s="398"/>
      <c r="CU50" s="398"/>
      <c r="CV50" s="398"/>
      <c r="CW50" s="398"/>
      <c r="CX50" s="398"/>
      <c r="CY50" s="398"/>
      <c r="CZ50" s="398"/>
      <c r="DA50" s="398"/>
      <c r="DB50" s="398"/>
      <c r="DC50" s="398"/>
      <c r="DD50" s="398"/>
      <c r="DE50" s="398"/>
      <c r="DF50" s="398"/>
      <c r="DG50" s="398"/>
      <c r="DH50" s="398"/>
      <c r="DI50" s="398"/>
      <c r="DJ50" s="398"/>
      <c r="DK50" s="398"/>
      <c r="DL50" s="398"/>
      <c r="DM50" s="398"/>
      <c r="DN50" s="398"/>
      <c r="DO50" s="398"/>
      <c r="DP50" s="398"/>
      <c r="DQ50" s="398"/>
      <c r="DR50" s="398"/>
      <c r="DS50" s="398"/>
      <c r="DT50" s="398"/>
      <c r="DU50" s="398"/>
      <c r="DV50" s="398"/>
      <c r="DW50" s="398"/>
      <c r="DX50" s="398"/>
      <c r="DY50" s="398"/>
      <c r="DZ50" s="398"/>
      <c r="EA50" s="398"/>
      <c r="EB50" s="398"/>
      <c r="EC50" s="398"/>
      <c r="ED50" s="398"/>
      <c r="EE50" s="398"/>
      <c r="EF50" s="398"/>
      <c r="EG50" s="398"/>
      <c r="EH50" s="398"/>
      <c r="EI50" s="398"/>
      <c r="EJ50" s="398"/>
      <c r="EK50" s="398"/>
      <c r="EL50" s="398"/>
      <c r="EM50" s="398"/>
      <c r="EN50" s="398"/>
      <c r="EO50" s="398"/>
      <c r="EP50" s="398"/>
      <c r="EQ50" s="398"/>
      <c r="ER50" s="398"/>
      <c r="ES50" s="398"/>
      <c r="ET50" s="398"/>
      <c r="EU50" s="398"/>
      <c r="EV50" s="398"/>
      <c r="EW50" s="398"/>
      <c r="EX50" s="398"/>
      <c r="EY50" s="398"/>
      <c r="EZ50" s="398"/>
      <c r="FA50" s="398"/>
      <c r="FB50" s="398"/>
      <c r="FC50" s="398"/>
      <c r="FD50" s="398"/>
      <c r="FE50" s="398"/>
      <c r="FF50" s="398"/>
      <c r="FG50" s="398"/>
      <c r="FH50" s="398"/>
      <c r="FI50" s="398"/>
      <c r="FJ50" s="398"/>
      <c r="FK50" s="398"/>
      <c r="FL50" s="398"/>
      <c r="FM50" s="398"/>
      <c r="FN50" s="398"/>
      <c r="FO50" s="398"/>
      <c r="FP50" s="398"/>
      <c r="FQ50" s="398"/>
      <c r="FR50" s="398"/>
      <c r="FS50" s="398"/>
      <c r="FT50" s="398"/>
      <c r="FU50" s="398"/>
      <c r="FV50" s="398"/>
      <c r="FW50" s="398"/>
      <c r="FX50" s="398"/>
      <c r="FY50" s="398"/>
      <c r="FZ50" s="398"/>
      <c r="GA50" s="398"/>
      <c r="GB50" s="398"/>
      <c r="GC50" s="398"/>
      <c r="GD50" s="398"/>
      <c r="GE50" s="398"/>
      <c r="GF50" s="398"/>
      <c r="GG50" s="398"/>
      <c r="GH50" s="398"/>
      <c r="GI50" s="398"/>
      <c r="GJ50" s="398"/>
      <c r="GK50" s="398"/>
      <c r="GL50" s="398"/>
      <c r="GM50" s="398"/>
      <c r="GN50" s="398"/>
      <c r="GO50" s="398"/>
      <c r="GP50" s="398"/>
      <c r="GQ50" s="398"/>
      <c r="GR50" s="398"/>
      <c r="GS50" s="398"/>
      <c r="GT50" s="398"/>
      <c r="GU50" s="398"/>
      <c r="GV50" s="398"/>
      <c r="GW50" s="398"/>
      <c r="GX50" s="398"/>
      <c r="GY50" s="398"/>
      <c r="GZ50" s="398"/>
      <c r="HA50" s="398"/>
      <c r="HB50" s="398"/>
      <c r="HC50" s="398"/>
      <c r="HD50" s="398"/>
      <c r="HE50" s="398"/>
      <c r="HF50" s="398"/>
      <c r="HG50" s="398"/>
      <c r="HH50" s="398"/>
      <c r="HI50" s="398"/>
      <c r="HJ50" s="398"/>
      <c r="HK50" s="398"/>
      <c r="HL50" s="398"/>
      <c r="HM50" s="398"/>
      <c r="HN50" s="398"/>
      <c r="HO50" s="398"/>
      <c r="HP50" s="398"/>
      <c r="HQ50" s="398"/>
      <c r="HR50" s="398"/>
      <c r="HS50" s="398"/>
      <c r="HT50" s="398"/>
      <c r="HU50" s="398"/>
      <c r="HV50" s="398"/>
      <c r="HW50" s="398"/>
      <c r="HX50" s="398"/>
      <c r="HY50" s="398"/>
      <c r="HZ50" s="398"/>
      <c r="IA50" s="398"/>
      <c r="IB50" s="398"/>
      <c r="IC50" s="398"/>
    </row>
    <row r="51" ht="20.25" customHeight="1">
      <c r="A51" s="432" t="s">
        <v>6049</v>
      </c>
      <c r="B51" s="466" t="s">
        <v>6423</v>
      </c>
      <c r="C51" s="424" t="s">
        <v>6424</v>
      </c>
      <c r="D51" s="425">
        <v>0.0</v>
      </c>
      <c r="E51" s="401" t="s">
        <v>6425</v>
      </c>
      <c r="F51" s="467" t="s">
        <v>6426</v>
      </c>
      <c r="G51" s="468">
        <v>2.000524746246E12</v>
      </c>
      <c r="H51" s="409">
        <v>363.0</v>
      </c>
      <c r="I51" s="469">
        <v>0.48328866427689965</v>
      </c>
      <c r="J51" s="370">
        <f t="shared" si="1"/>
        <v>188</v>
      </c>
      <c r="K51" s="402" t="s">
        <v>6427</v>
      </c>
      <c r="L51" s="403" t="s">
        <v>6428</v>
      </c>
      <c r="M51" s="403" t="s">
        <v>6429</v>
      </c>
      <c r="N51" s="373"/>
      <c r="O51" s="374">
        <v>25.0</v>
      </c>
      <c r="P51" s="404">
        <v>70.0</v>
      </c>
      <c r="Q51" s="378">
        <v>20.0</v>
      </c>
      <c r="R51" s="378">
        <v>90.0</v>
      </c>
      <c r="S51" s="377"/>
      <c r="T51" s="377"/>
      <c r="U51" s="435" t="s">
        <v>6430</v>
      </c>
      <c r="V51" s="378" t="s">
        <v>795</v>
      </c>
      <c r="W51" s="378" t="s">
        <v>6431</v>
      </c>
      <c r="X51" s="377"/>
      <c r="Y51" s="377"/>
      <c r="Z51" s="377"/>
      <c r="AA51" s="377"/>
      <c r="AB51" s="379"/>
      <c r="AC51" s="380" t="s">
        <v>6432</v>
      </c>
      <c r="AD51" s="373"/>
      <c r="AE51" s="373"/>
      <c r="AF51" s="373"/>
      <c r="AG51" s="373"/>
      <c r="AH51" s="381" t="s">
        <v>6059</v>
      </c>
      <c r="AI51" s="379" t="s">
        <v>6060</v>
      </c>
      <c r="AJ51" s="373"/>
      <c r="AK51" s="373"/>
      <c r="AL51" s="373"/>
      <c r="AM51" s="373"/>
      <c r="AN51" s="373">
        <v>10.0</v>
      </c>
      <c r="AO51" s="373"/>
      <c r="AP51" s="373"/>
      <c r="AQ51" s="46">
        <f t="shared" si="2"/>
        <v>284</v>
      </c>
      <c r="AR51" s="382">
        <f t="shared" si="3"/>
        <v>0.22</v>
      </c>
      <c r="AS51" s="373"/>
      <c r="AT51" s="373"/>
      <c r="AU51" s="373"/>
      <c r="AV51" s="373"/>
      <c r="AW51" s="373"/>
      <c r="AX51" s="383" t="s">
        <v>6061</v>
      </c>
      <c r="AY51" s="384" t="s">
        <v>6061</v>
      </c>
      <c r="AZ51" s="385">
        <v>20.0</v>
      </c>
      <c r="BA51" s="386">
        <v>62.0</v>
      </c>
      <c r="BB51" s="386">
        <v>116.0</v>
      </c>
      <c r="BC51" s="387">
        <f>IFERROR(__xludf.DUMMYFUNCTION("IMPORTRANGE(""https://docs.google.com/spreadsheets/d/11x9rug0jw9OQ--PARsiC-syyc-w1p08-Nt1KJofrAjY/edit?usp=sharing"",""Себестоимость (Алкиона)!J56"")"),0.684)</f>
        <v>0.684</v>
      </c>
      <c r="BD51" s="387">
        <f>IFERROR(__xludf.DUMMYFUNCTION("IMPORTRANGE(""https://docs.google.com/spreadsheets/d/11x9rug0jw9OQ--PARsiC-syyc-w1p08-Nt1KJofrAjY/edit?usp=sharing"",""Себестоимость (Алкиона)!J67"")"),0.7934399999999999)</f>
        <v>0.79344</v>
      </c>
      <c r="BE51" s="388">
        <f>IFERROR(__xludf.DUMMYFUNCTION("IMPORTRANGE(""https://docs.google.com/spreadsheets/d/1s3L4zx0lRdF0JYMrTaoYwrEnGJI9Se6ibkReFEtRbpU/edit?usp=sharing"",""Упаковка!B2"")"),7.0)</f>
        <v>7</v>
      </c>
      <c r="BF51" s="470">
        <v>10.0</v>
      </c>
      <c r="BG51" s="442">
        <f t="shared" si="4"/>
        <v>31.7744</v>
      </c>
      <c r="BH51" s="405">
        <f t="shared" si="18"/>
        <v>0.2</v>
      </c>
      <c r="BI51" s="392">
        <f t="shared" si="5"/>
        <v>37.6</v>
      </c>
      <c r="BJ51" s="393">
        <f t="shared" si="6"/>
        <v>56.6256</v>
      </c>
      <c r="BK51" s="393">
        <f t="shared" si="7"/>
        <v>2.6256</v>
      </c>
      <c r="BL51" s="394">
        <f t="shared" si="8"/>
        <v>0.3012</v>
      </c>
      <c r="BM51" s="394">
        <f t="shared" si="9"/>
        <v>0.01396595745</v>
      </c>
      <c r="BN51" s="55">
        <f t="shared" si="10"/>
        <v>0.22</v>
      </c>
      <c r="BO51" s="56">
        <f t="shared" si="11"/>
        <v>285</v>
      </c>
      <c r="BP51" s="57">
        <f t="shared" si="12"/>
        <v>0.3214933333</v>
      </c>
      <c r="BQ51" s="46">
        <f t="shared" si="13"/>
        <v>0.126</v>
      </c>
      <c r="BR51" s="46">
        <v>25.0</v>
      </c>
      <c r="BS51" s="46">
        <v>7.0</v>
      </c>
      <c r="BT51" s="47">
        <v>1.25</v>
      </c>
      <c r="BU51" s="46">
        <f t="shared" si="14"/>
        <v>31.25</v>
      </c>
      <c r="BV51" s="46">
        <f t="shared" si="15"/>
        <v>30.75</v>
      </c>
      <c r="BW51" s="378" t="s">
        <v>6062</v>
      </c>
      <c r="BX51" s="381" t="s">
        <v>6433</v>
      </c>
      <c r="BY51" s="381" t="s">
        <v>6433</v>
      </c>
      <c r="BZ51" s="381" t="s">
        <v>6092</v>
      </c>
      <c r="CA51" s="395"/>
      <c r="CB51" s="471" t="s">
        <v>6434</v>
      </c>
      <c r="CC51" s="396" t="s">
        <v>6435</v>
      </c>
      <c r="CD51" s="472"/>
      <c r="CE51" s="472"/>
      <c r="CF51" s="472"/>
      <c r="CG51" s="472"/>
      <c r="CH51" s="473"/>
      <c r="CI51" s="473"/>
      <c r="CJ51" s="473"/>
      <c r="CK51" s="473"/>
      <c r="CL51" s="398"/>
      <c r="CM51" s="398"/>
      <c r="CN51" s="399">
        <f t="shared" si="16"/>
        <v>-0.0012</v>
      </c>
      <c r="CO51" s="399">
        <f t="shared" si="17"/>
        <v>0.4844886643</v>
      </c>
      <c r="CP51" s="398"/>
      <c r="CQ51" s="398"/>
      <c r="CR51" s="408">
        <v>175.0</v>
      </c>
      <c r="CS51" s="398"/>
      <c r="CT51" s="398"/>
      <c r="CU51" s="398"/>
      <c r="CV51" s="398"/>
      <c r="CW51" s="398"/>
      <c r="CX51" s="398"/>
      <c r="CY51" s="398"/>
      <c r="CZ51" s="398"/>
      <c r="DA51" s="398"/>
      <c r="DB51" s="398"/>
      <c r="DC51" s="398"/>
      <c r="DD51" s="398"/>
      <c r="DE51" s="398"/>
      <c r="DF51" s="398"/>
      <c r="DG51" s="398"/>
      <c r="DH51" s="398"/>
      <c r="DI51" s="398"/>
      <c r="DJ51" s="398"/>
      <c r="DK51" s="398"/>
      <c r="DL51" s="398"/>
      <c r="DM51" s="398"/>
      <c r="DN51" s="398"/>
      <c r="DO51" s="398"/>
      <c r="DP51" s="398"/>
      <c r="DQ51" s="398"/>
      <c r="DR51" s="398"/>
      <c r="DS51" s="398"/>
      <c r="DT51" s="398"/>
      <c r="DU51" s="398"/>
      <c r="DV51" s="398"/>
      <c r="DW51" s="398"/>
      <c r="DX51" s="398"/>
      <c r="DY51" s="398"/>
      <c r="DZ51" s="398"/>
      <c r="EA51" s="398"/>
      <c r="EB51" s="398"/>
      <c r="EC51" s="398"/>
      <c r="ED51" s="398"/>
      <c r="EE51" s="398"/>
      <c r="EF51" s="398"/>
      <c r="EG51" s="398"/>
      <c r="EH51" s="398"/>
      <c r="EI51" s="398"/>
      <c r="EJ51" s="398"/>
      <c r="EK51" s="398"/>
      <c r="EL51" s="398"/>
      <c r="EM51" s="398"/>
      <c r="EN51" s="398"/>
      <c r="EO51" s="398"/>
      <c r="EP51" s="398"/>
      <c r="EQ51" s="398"/>
      <c r="ER51" s="398"/>
      <c r="ES51" s="398"/>
      <c r="ET51" s="398"/>
      <c r="EU51" s="398"/>
      <c r="EV51" s="398"/>
      <c r="EW51" s="398"/>
      <c r="EX51" s="398"/>
      <c r="EY51" s="398"/>
      <c r="EZ51" s="398"/>
      <c r="FA51" s="398"/>
      <c r="FB51" s="398"/>
      <c r="FC51" s="398"/>
      <c r="FD51" s="398"/>
      <c r="FE51" s="398"/>
      <c r="FF51" s="398"/>
      <c r="FG51" s="398"/>
      <c r="FH51" s="398"/>
      <c r="FI51" s="398"/>
      <c r="FJ51" s="398"/>
      <c r="FK51" s="398"/>
      <c r="FL51" s="398"/>
      <c r="FM51" s="398"/>
      <c r="FN51" s="398"/>
      <c r="FO51" s="398"/>
      <c r="FP51" s="398"/>
      <c r="FQ51" s="398"/>
      <c r="FR51" s="398"/>
      <c r="FS51" s="398"/>
      <c r="FT51" s="398"/>
      <c r="FU51" s="398"/>
      <c r="FV51" s="398"/>
      <c r="FW51" s="398"/>
      <c r="FX51" s="398"/>
      <c r="FY51" s="398"/>
      <c r="FZ51" s="398"/>
      <c r="GA51" s="398"/>
      <c r="GB51" s="398"/>
      <c r="GC51" s="398"/>
      <c r="GD51" s="398"/>
      <c r="GE51" s="398"/>
      <c r="GF51" s="398"/>
      <c r="GG51" s="398"/>
      <c r="GH51" s="398"/>
      <c r="GI51" s="398"/>
      <c r="GJ51" s="398"/>
      <c r="GK51" s="398"/>
      <c r="GL51" s="398"/>
      <c r="GM51" s="398"/>
      <c r="GN51" s="398"/>
      <c r="GO51" s="398"/>
      <c r="GP51" s="398"/>
      <c r="GQ51" s="398"/>
      <c r="GR51" s="398"/>
      <c r="GS51" s="398"/>
      <c r="GT51" s="398"/>
      <c r="GU51" s="398"/>
      <c r="GV51" s="398"/>
      <c r="GW51" s="398"/>
      <c r="GX51" s="398"/>
      <c r="GY51" s="398"/>
      <c r="GZ51" s="398"/>
      <c r="HA51" s="398"/>
      <c r="HB51" s="398"/>
      <c r="HC51" s="398"/>
      <c r="HD51" s="398"/>
      <c r="HE51" s="398"/>
      <c r="HF51" s="398"/>
      <c r="HG51" s="398"/>
      <c r="HH51" s="398"/>
      <c r="HI51" s="398"/>
      <c r="HJ51" s="398"/>
      <c r="HK51" s="398"/>
      <c r="HL51" s="398"/>
      <c r="HM51" s="398"/>
      <c r="HN51" s="398"/>
      <c r="HO51" s="398"/>
      <c r="HP51" s="398"/>
      <c r="HQ51" s="398"/>
      <c r="HR51" s="398"/>
      <c r="HS51" s="398"/>
      <c r="HT51" s="398"/>
      <c r="HU51" s="398"/>
      <c r="HV51" s="398"/>
      <c r="HW51" s="398"/>
      <c r="HX51" s="398"/>
      <c r="HY51" s="398"/>
      <c r="HZ51" s="398"/>
      <c r="IA51" s="398"/>
      <c r="IB51" s="398"/>
      <c r="IC51" s="398"/>
    </row>
    <row r="52" ht="20.25" customHeight="1">
      <c r="A52" s="432" t="s">
        <v>6049</v>
      </c>
      <c r="B52" s="362" t="s">
        <v>6436</v>
      </c>
      <c r="C52" s="363"/>
      <c r="D52" s="364">
        <v>50.0</v>
      </c>
      <c r="E52" s="401" t="s">
        <v>6437</v>
      </c>
      <c r="F52" s="366" t="s">
        <v>6438</v>
      </c>
      <c r="G52" s="468">
        <v>2.000524746253E12</v>
      </c>
      <c r="H52" s="409">
        <v>369.0</v>
      </c>
      <c r="I52" s="469">
        <v>0.4536450389719823</v>
      </c>
      <c r="J52" s="370">
        <f t="shared" si="1"/>
        <v>202</v>
      </c>
      <c r="K52" s="402" t="s">
        <v>6439</v>
      </c>
      <c r="L52" s="403" t="s">
        <v>6440</v>
      </c>
      <c r="M52" s="403" t="s">
        <v>6441</v>
      </c>
      <c r="N52" s="373"/>
      <c r="O52" s="374">
        <v>25.0</v>
      </c>
      <c r="P52" s="378">
        <v>70.0</v>
      </c>
      <c r="Q52" s="378">
        <v>20.0</v>
      </c>
      <c r="R52" s="378">
        <v>90.0</v>
      </c>
      <c r="S52" s="377"/>
      <c r="T52" s="377"/>
      <c r="U52" s="435" t="s">
        <v>6442</v>
      </c>
      <c r="V52" s="378" t="s">
        <v>795</v>
      </c>
      <c r="W52" s="378" t="s">
        <v>6431</v>
      </c>
      <c r="X52" s="377"/>
      <c r="Y52" s="377"/>
      <c r="Z52" s="377"/>
      <c r="AA52" s="377"/>
      <c r="AB52" s="379"/>
      <c r="AC52" s="380" t="s">
        <v>6443</v>
      </c>
      <c r="AD52" s="373"/>
      <c r="AE52" s="373"/>
      <c r="AF52" s="373"/>
      <c r="AG52" s="373"/>
      <c r="AH52" s="381" t="s">
        <v>6059</v>
      </c>
      <c r="AI52" s="379" t="s">
        <v>6060</v>
      </c>
      <c r="AJ52" s="373"/>
      <c r="AK52" s="373"/>
      <c r="AL52" s="373"/>
      <c r="AM52" s="373"/>
      <c r="AN52" s="373">
        <v>10.0</v>
      </c>
      <c r="AO52" s="373"/>
      <c r="AP52" s="373"/>
      <c r="AQ52" s="46">
        <f t="shared" si="2"/>
        <v>299</v>
      </c>
      <c r="AR52" s="382">
        <f t="shared" si="3"/>
        <v>0.19</v>
      </c>
      <c r="AS52" s="373"/>
      <c r="AT52" s="373"/>
      <c r="AU52" s="373"/>
      <c r="AV52" s="373"/>
      <c r="AW52" s="373"/>
      <c r="AX52" s="383" t="s">
        <v>6061</v>
      </c>
      <c r="AY52" s="384" t="s">
        <v>6061</v>
      </c>
      <c r="AZ52" s="385">
        <v>20.0</v>
      </c>
      <c r="BA52" s="386">
        <v>68.0</v>
      </c>
      <c r="BB52" s="386">
        <v>123.0</v>
      </c>
      <c r="BC52" s="387">
        <f>IFERROR(__xludf.DUMMYFUNCTION("IMPORTRANGE(""https://docs.google.com/spreadsheets/d/11x9rug0jw9OQ--PARsiC-syyc-w1p08-Nt1KJofrAjY/edit?usp=sharing"",""Себестоимость (Алкиона)!J57"")"),0.798)</f>
        <v>0.798</v>
      </c>
      <c r="BD52" s="474">
        <f>IFERROR(__xludf.DUMMYFUNCTION("IMPORTRANGE(""https://docs.google.com/spreadsheets/d/11x9rug0jw9OQ--PARsiC-syyc-w1p08-Nt1KJofrAjY/edit?usp=sharing"",""Себестоимость (Алкиона)!J67"")"),0.7934399999999999)</f>
        <v>0.79344</v>
      </c>
      <c r="BE52" s="388">
        <f>IFERROR(__xludf.DUMMYFUNCTION("IMPORTRANGE(""https://docs.google.com/spreadsheets/d/1s3L4zx0lRdF0JYMrTaoYwrEnGJI9Se6ibkReFEtRbpU/edit?usp=sharing"",""Упаковка!B2"")"),7.0)</f>
        <v>7</v>
      </c>
      <c r="BF52" s="470">
        <v>10.0</v>
      </c>
      <c r="BG52" s="442">
        <f t="shared" si="4"/>
        <v>32.9144</v>
      </c>
      <c r="BH52" s="405">
        <f t="shared" si="18"/>
        <v>0.2</v>
      </c>
      <c r="BI52" s="392">
        <f t="shared" si="5"/>
        <v>40.4</v>
      </c>
      <c r="BJ52" s="393">
        <f t="shared" si="6"/>
        <v>60.6856</v>
      </c>
      <c r="BK52" s="393">
        <f t="shared" si="7"/>
        <v>5.6856</v>
      </c>
      <c r="BL52" s="394">
        <f t="shared" si="8"/>
        <v>0.3004237624</v>
      </c>
      <c r="BM52" s="394">
        <f t="shared" si="9"/>
        <v>0.02814653465</v>
      </c>
      <c r="BN52" s="55">
        <f t="shared" si="10"/>
        <v>0.19</v>
      </c>
      <c r="BO52" s="56">
        <f t="shared" si="11"/>
        <v>302</v>
      </c>
      <c r="BP52" s="57">
        <f t="shared" si="12"/>
        <v>0.3237271523</v>
      </c>
      <c r="BQ52" s="46">
        <f t="shared" si="13"/>
        <v>0.126</v>
      </c>
      <c r="BR52" s="46">
        <v>25.0</v>
      </c>
      <c r="BS52" s="46">
        <v>7.0</v>
      </c>
      <c r="BT52" s="47">
        <v>1.25</v>
      </c>
      <c r="BU52" s="46">
        <f t="shared" si="14"/>
        <v>31.25</v>
      </c>
      <c r="BV52" s="46">
        <f t="shared" si="15"/>
        <v>36.75</v>
      </c>
      <c r="BW52" s="378" t="s">
        <v>6062</v>
      </c>
      <c r="BX52" s="381" t="s">
        <v>6063</v>
      </c>
      <c r="BY52" s="381" t="s">
        <v>6063</v>
      </c>
      <c r="BZ52" s="395"/>
      <c r="CA52" s="395"/>
      <c r="CB52" s="406"/>
      <c r="CC52" s="395"/>
      <c r="CD52" s="395"/>
      <c r="CE52" s="395"/>
      <c r="CF52" s="395"/>
      <c r="CG52" s="395"/>
      <c r="CH52" s="397"/>
      <c r="CI52" s="397"/>
      <c r="CJ52" s="397"/>
      <c r="CK52" s="397"/>
      <c r="CL52" s="398"/>
      <c r="CM52" s="398"/>
      <c r="CN52" s="399">
        <f t="shared" si="16"/>
        <v>-0.0004237623762</v>
      </c>
      <c r="CO52" s="399">
        <f t="shared" si="17"/>
        <v>0.4540688013</v>
      </c>
      <c r="CP52" s="398"/>
      <c r="CQ52" s="398"/>
      <c r="CR52" s="408">
        <v>180.0</v>
      </c>
      <c r="CS52" s="398"/>
      <c r="CT52" s="398"/>
      <c r="CU52" s="398"/>
      <c r="CV52" s="398"/>
      <c r="CW52" s="398"/>
      <c r="CX52" s="398"/>
      <c r="CY52" s="398"/>
      <c r="CZ52" s="398"/>
      <c r="DA52" s="398"/>
      <c r="DB52" s="398"/>
      <c r="DC52" s="398"/>
      <c r="DD52" s="398"/>
      <c r="DE52" s="398"/>
      <c r="DF52" s="398"/>
      <c r="DG52" s="398"/>
      <c r="DH52" s="398"/>
      <c r="DI52" s="398"/>
      <c r="DJ52" s="398"/>
      <c r="DK52" s="398"/>
      <c r="DL52" s="398"/>
      <c r="DM52" s="398"/>
      <c r="DN52" s="398"/>
      <c r="DO52" s="398"/>
      <c r="DP52" s="398"/>
      <c r="DQ52" s="398"/>
      <c r="DR52" s="398"/>
      <c r="DS52" s="398"/>
      <c r="DT52" s="398"/>
      <c r="DU52" s="398"/>
      <c r="DV52" s="398"/>
      <c r="DW52" s="398"/>
      <c r="DX52" s="398"/>
      <c r="DY52" s="398"/>
      <c r="DZ52" s="398"/>
      <c r="EA52" s="398"/>
      <c r="EB52" s="398"/>
      <c r="EC52" s="398"/>
      <c r="ED52" s="398"/>
      <c r="EE52" s="398"/>
      <c r="EF52" s="398"/>
      <c r="EG52" s="398"/>
      <c r="EH52" s="398"/>
      <c r="EI52" s="398"/>
      <c r="EJ52" s="398"/>
      <c r="EK52" s="398"/>
      <c r="EL52" s="398"/>
      <c r="EM52" s="398"/>
      <c r="EN52" s="398"/>
      <c r="EO52" s="398"/>
      <c r="EP52" s="398"/>
      <c r="EQ52" s="398"/>
      <c r="ER52" s="398"/>
      <c r="ES52" s="398"/>
      <c r="ET52" s="398"/>
      <c r="EU52" s="398"/>
      <c r="EV52" s="398"/>
      <c r="EW52" s="398"/>
      <c r="EX52" s="398"/>
      <c r="EY52" s="398"/>
      <c r="EZ52" s="398"/>
      <c r="FA52" s="398"/>
      <c r="FB52" s="398"/>
      <c r="FC52" s="398"/>
      <c r="FD52" s="398"/>
      <c r="FE52" s="398"/>
      <c r="FF52" s="398"/>
      <c r="FG52" s="398"/>
      <c r="FH52" s="398"/>
      <c r="FI52" s="398"/>
      <c r="FJ52" s="398"/>
      <c r="FK52" s="398"/>
      <c r="FL52" s="398"/>
      <c r="FM52" s="398"/>
      <c r="FN52" s="398"/>
      <c r="FO52" s="398"/>
      <c r="FP52" s="398"/>
      <c r="FQ52" s="398"/>
      <c r="FR52" s="398"/>
      <c r="FS52" s="398"/>
      <c r="FT52" s="398"/>
      <c r="FU52" s="398"/>
      <c r="FV52" s="398"/>
      <c r="FW52" s="398"/>
      <c r="FX52" s="398"/>
      <c r="FY52" s="398"/>
      <c r="FZ52" s="398"/>
      <c r="GA52" s="398"/>
      <c r="GB52" s="398"/>
      <c r="GC52" s="398"/>
      <c r="GD52" s="398"/>
      <c r="GE52" s="398"/>
      <c r="GF52" s="398"/>
      <c r="GG52" s="398"/>
      <c r="GH52" s="398"/>
      <c r="GI52" s="398"/>
      <c r="GJ52" s="398"/>
      <c r="GK52" s="398"/>
      <c r="GL52" s="398"/>
      <c r="GM52" s="398"/>
      <c r="GN52" s="398"/>
      <c r="GO52" s="398"/>
      <c r="GP52" s="398"/>
      <c r="GQ52" s="398"/>
      <c r="GR52" s="398"/>
      <c r="GS52" s="398"/>
      <c r="GT52" s="398"/>
      <c r="GU52" s="398"/>
      <c r="GV52" s="398"/>
      <c r="GW52" s="398"/>
      <c r="GX52" s="398"/>
      <c r="GY52" s="398"/>
      <c r="GZ52" s="398"/>
      <c r="HA52" s="398"/>
      <c r="HB52" s="398"/>
      <c r="HC52" s="398"/>
      <c r="HD52" s="398"/>
      <c r="HE52" s="398"/>
      <c r="HF52" s="398"/>
      <c r="HG52" s="398"/>
      <c r="HH52" s="398"/>
      <c r="HI52" s="398"/>
      <c r="HJ52" s="398"/>
      <c r="HK52" s="398"/>
      <c r="HL52" s="398"/>
      <c r="HM52" s="398"/>
      <c r="HN52" s="398"/>
      <c r="HO52" s="398"/>
      <c r="HP52" s="398"/>
      <c r="HQ52" s="398"/>
      <c r="HR52" s="398"/>
      <c r="HS52" s="398"/>
      <c r="HT52" s="398"/>
      <c r="HU52" s="398"/>
      <c r="HV52" s="398"/>
      <c r="HW52" s="398"/>
      <c r="HX52" s="398"/>
      <c r="HY52" s="398"/>
      <c r="HZ52" s="398"/>
      <c r="IA52" s="398"/>
      <c r="IB52" s="398"/>
      <c r="IC52" s="398"/>
    </row>
    <row r="53" ht="20.25" customHeight="1">
      <c r="A53" s="432" t="s">
        <v>6049</v>
      </c>
      <c r="B53" s="362" t="s">
        <v>6444</v>
      </c>
      <c r="C53" s="363"/>
      <c r="D53" s="364">
        <v>50.0</v>
      </c>
      <c r="E53" s="401" t="s">
        <v>6445</v>
      </c>
      <c r="F53" s="366" t="s">
        <v>6446</v>
      </c>
      <c r="G53" s="475">
        <v>2.00052474626E12</v>
      </c>
      <c r="H53" s="409">
        <v>374.0</v>
      </c>
      <c r="I53" s="469">
        <v>0.4536797250859106</v>
      </c>
      <c r="J53" s="370">
        <f t="shared" si="1"/>
        <v>204</v>
      </c>
      <c r="K53" s="402" t="s">
        <v>6447</v>
      </c>
      <c r="L53" s="403" t="s">
        <v>6448</v>
      </c>
      <c r="M53" s="476" t="s">
        <v>6449</v>
      </c>
      <c r="N53" s="423"/>
      <c r="O53" s="374">
        <v>25.0</v>
      </c>
      <c r="P53" s="378">
        <v>70.0</v>
      </c>
      <c r="Q53" s="378">
        <v>20.0</v>
      </c>
      <c r="R53" s="378">
        <v>90.0</v>
      </c>
      <c r="S53" s="377"/>
      <c r="T53" s="377"/>
      <c r="U53" s="435" t="s">
        <v>6450</v>
      </c>
      <c r="V53" s="378" t="s">
        <v>795</v>
      </c>
      <c r="W53" s="378" t="s">
        <v>6431</v>
      </c>
      <c r="X53" s="377"/>
      <c r="Y53" s="377"/>
      <c r="Z53" s="377"/>
      <c r="AA53" s="377"/>
      <c r="AB53" s="379"/>
      <c r="AC53" s="380" t="s">
        <v>6443</v>
      </c>
      <c r="AD53" s="423"/>
      <c r="AE53" s="423"/>
      <c r="AF53" s="423"/>
      <c r="AG53" s="423"/>
      <c r="AH53" s="381" t="s">
        <v>6059</v>
      </c>
      <c r="AI53" s="379" t="s">
        <v>6060</v>
      </c>
      <c r="AJ53" s="423"/>
      <c r="AK53" s="423"/>
      <c r="AL53" s="423"/>
      <c r="AM53" s="423"/>
      <c r="AN53" s="423">
        <v>10.0</v>
      </c>
      <c r="AO53" s="423"/>
      <c r="AP53" s="423"/>
      <c r="AQ53" s="46">
        <f t="shared" si="2"/>
        <v>300</v>
      </c>
      <c r="AR53" s="382">
        <f t="shared" si="3"/>
        <v>0.2</v>
      </c>
      <c r="AS53" s="423"/>
      <c r="AT53" s="423"/>
      <c r="AU53" s="423"/>
      <c r="AV53" s="423"/>
      <c r="AW53" s="423"/>
      <c r="AX53" s="383" t="s">
        <v>6061</v>
      </c>
      <c r="AY53" s="384" t="s">
        <v>6061</v>
      </c>
      <c r="AZ53" s="385">
        <v>20.0</v>
      </c>
      <c r="BA53" s="386">
        <v>68.0</v>
      </c>
      <c r="BB53" s="386">
        <v>122.0</v>
      </c>
      <c r="BC53" s="387">
        <f>IFERROR(__xludf.DUMMYFUNCTION("IMPORTRANGE(""https://docs.google.com/spreadsheets/d/11x9rug0jw9OQ--PARsiC-syyc-w1p08-Nt1KJofrAjY/edit?usp=sharing"",""Себестоимость (Алкиона)!J58"")"),0.912)</f>
        <v>0.912</v>
      </c>
      <c r="BD53" s="474">
        <f>IFERROR(__xludf.DUMMYFUNCTION("IMPORTRANGE(""https://docs.google.com/spreadsheets/d/11x9rug0jw9OQ--PARsiC-syyc-w1p08-Nt1KJofrAjY/edit?usp=sharing"",""Себестоимость (Алкиона)!J67"")"),0.7934399999999999)</f>
        <v>0.79344</v>
      </c>
      <c r="BE53" s="388">
        <f>IFERROR(__xludf.DUMMYFUNCTION("IMPORTRANGE(""https://docs.google.com/spreadsheets/d/1s3L4zx0lRdF0JYMrTaoYwrEnGJI9Se6ibkReFEtRbpU/edit?usp=sharing"",""Упаковка!B2"")"),7.0)</f>
        <v>7</v>
      </c>
      <c r="BF53" s="470">
        <v>10.0</v>
      </c>
      <c r="BG53" s="442">
        <f t="shared" si="4"/>
        <v>34.0544</v>
      </c>
      <c r="BH53" s="405">
        <f t="shared" si="18"/>
        <v>0.2</v>
      </c>
      <c r="BI53" s="392">
        <f t="shared" si="5"/>
        <v>40.8</v>
      </c>
      <c r="BJ53" s="393">
        <f t="shared" si="6"/>
        <v>61.1456</v>
      </c>
      <c r="BK53" s="393">
        <f t="shared" si="7"/>
        <v>7.1456</v>
      </c>
      <c r="BL53" s="394">
        <f t="shared" si="8"/>
        <v>0.2997333333</v>
      </c>
      <c r="BM53" s="394">
        <f t="shared" si="9"/>
        <v>0.03502745098</v>
      </c>
      <c r="BN53" s="55">
        <f t="shared" si="10"/>
        <v>0.2</v>
      </c>
      <c r="BO53" s="56">
        <f t="shared" si="11"/>
        <v>302</v>
      </c>
      <c r="BP53" s="57">
        <f t="shared" si="12"/>
        <v>0.3232635762</v>
      </c>
      <c r="BQ53" s="46">
        <f t="shared" si="13"/>
        <v>0.126</v>
      </c>
      <c r="BR53" s="46">
        <v>25.0</v>
      </c>
      <c r="BS53" s="46">
        <v>7.0</v>
      </c>
      <c r="BT53" s="47">
        <v>1.25</v>
      </c>
      <c r="BU53" s="46">
        <f t="shared" si="14"/>
        <v>31.25</v>
      </c>
      <c r="BV53" s="46">
        <f t="shared" si="15"/>
        <v>36.75</v>
      </c>
      <c r="BW53" s="378" t="s">
        <v>6062</v>
      </c>
      <c r="BX53" s="381" t="s">
        <v>6451</v>
      </c>
      <c r="BY53" s="381" t="s">
        <v>6063</v>
      </c>
      <c r="BZ53" s="381" t="s">
        <v>6092</v>
      </c>
      <c r="CA53" s="381">
        <v>254.0</v>
      </c>
      <c r="CB53" s="378" t="s">
        <v>6452</v>
      </c>
      <c r="CC53" s="396" t="s">
        <v>6453</v>
      </c>
      <c r="CD53" s="426" t="s">
        <v>6454</v>
      </c>
      <c r="CE53" s="427"/>
      <c r="CF53" s="426" t="s">
        <v>6455</v>
      </c>
      <c r="CG53" s="396" t="s">
        <v>6456</v>
      </c>
      <c r="CH53" s="428"/>
      <c r="CI53" s="428"/>
      <c r="CJ53" s="428"/>
      <c r="CK53" s="428"/>
      <c r="CL53" s="398"/>
      <c r="CM53" s="398"/>
      <c r="CN53" s="399">
        <f t="shared" si="16"/>
        <v>0.0002666666667</v>
      </c>
      <c r="CO53" s="399">
        <f t="shared" si="17"/>
        <v>0.4534130584</v>
      </c>
      <c r="CP53" s="398"/>
      <c r="CQ53" s="398"/>
      <c r="CR53" s="408">
        <v>180.0</v>
      </c>
      <c r="CS53" s="398"/>
      <c r="CT53" s="398"/>
      <c r="CU53" s="398"/>
      <c r="CV53" s="398"/>
      <c r="CW53" s="398"/>
      <c r="CX53" s="398"/>
      <c r="CY53" s="398"/>
      <c r="CZ53" s="398"/>
      <c r="DA53" s="398"/>
      <c r="DB53" s="398"/>
      <c r="DC53" s="398"/>
      <c r="DD53" s="398"/>
      <c r="DE53" s="398"/>
      <c r="DF53" s="398"/>
      <c r="DG53" s="398"/>
      <c r="DH53" s="398"/>
      <c r="DI53" s="398"/>
      <c r="DJ53" s="398"/>
      <c r="DK53" s="398"/>
      <c r="DL53" s="398"/>
      <c r="DM53" s="398"/>
      <c r="DN53" s="398"/>
      <c r="DO53" s="398"/>
      <c r="DP53" s="398"/>
      <c r="DQ53" s="398"/>
      <c r="DR53" s="398"/>
      <c r="DS53" s="398"/>
      <c r="DT53" s="398"/>
      <c r="DU53" s="398"/>
      <c r="DV53" s="398"/>
      <c r="DW53" s="398"/>
      <c r="DX53" s="398"/>
      <c r="DY53" s="398"/>
      <c r="DZ53" s="398"/>
      <c r="EA53" s="398"/>
      <c r="EB53" s="398"/>
      <c r="EC53" s="398"/>
      <c r="ED53" s="398"/>
      <c r="EE53" s="398"/>
      <c r="EF53" s="398"/>
      <c r="EG53" s="398"/>
      <c r="EH53" s="398"/>
      <c r="EI53" s="398"/>
      <c r="EJ53" s="398"/>
      <c r="EK53" s="398"/>
      <c r="EL53" s="398"/>
      <c r="EM53" s="398"/>
      <c r="EN53" s="398"/>
      <c r="EO53" s="398"/>
      <c r="EP53" s="398"/>
      <c r="EQ53" s="398"/>
      <c r="ER53" s="398"/>
      <c r="ES53" s="398"/>
      <c r="ET53" s="398"/>
      <c r="EU53" s="398"/>
      <c r="EV53" s="398"/>
      <c r="EW53" s="398"/>
      <c r="EX53" s="398"/>
      <c r="EY53" s="398"/>
      <c r="EZ53" s="398"/>
      <c r="FA53" s="398"/>
      <c r="FB53" s="398"/>
      <c r="FC53" s="398"/>
      <c r="FD53" s="398"/>
      <c r="FE53" s="398"/>
      <c r="FF53" s="398"/>
      <c r="FG53" s="398"/>
      <c r="FH53" s="398"/>
      <c r="FI53" s="398"/>
      <c r="FJ53" s="398"/>
      <c r="FK53" s="398"/>
      <c r="FL53" s="398"/>
      <c r="FM53" s="398"/>
      <c r="FN53" s="398"/>
      <c r="FO53" s="398"/>
      <c r="FP53" s="398"/>
      <c r="FQ53" s="398"/>
      <c r="FR53" s="398"/>
      <c r="FS53" s="398"/>
      <c r="FT53" s="398"/>
      <c r="FU53" s="398"/>
      <c r="FV53" s="398"/>
      <c r="FW53" s="398"/>
      <c r="FX53" s="398"/>
      <c r="FY53" s="398"/>
      <c r="FZ53" s="398"/>
      <c r="GA53" s="398"/>
      <c r="GB53" s="398"/>
      <c r="GC53" s="398"/>
      <c r="GD53" s="398"/>
      <c r="GE53" s="398"/>
      <c r="GF53" s="398"/>
      <c r="GG53" s="398"/>
      <c r="GH53" s="398"/>
      <c r="GI53" s="398"/>
      <c r="GJ53" s="398"/>
      <c r="GK53" s="398"/>
      <c r="GL53" s="398"/>
      <c r="GM53" s="398"/>
      <c r="GN53" s="398"/>
      <c r="GO53" s="398"/>
      <c r="GP53" s="398"/>
      <c r="GQ53" s="398"/>
      <c r="GR53" s="398"/>
      <c r="GS53" s="398"/>
      <c r="GT53" s="398"/>
      <c r="GU53" s="398"/>
      <c r="GV53" s="398"/>
      <c r="GW53" s="398"/>
      <c r="GX53" s="398"/>
      <c r="GY53" s="398"/>
      <c r="GZ53" s="398"/>
      <c r="HA53" s="398"/>
      <c r="HB53" s="398"/>
      <c r="HC53" s="398"/>
      <c r="HD53" s="398"/>
      <c r="HE53" s="398"/>
      <c r="HF53" s="398"/>
      <c r="HG53" s="398"/>
      <c r="HH53" s="398"/>
      <c r="HI53" s="398"/>
      <c r="HJ53" s="398"/>
      <c r="HK53" s="398"/>
      <c r="HL53" s="398"/>
      <c r="HM53" s="398"/>
      <c r="HN53" s="398"/>
      <c r="HO53" s="398"/>
      <c r="HP53" s="398"/>
      <c r="HQ53" s="398"/>
      <c r="HR53" s="398"/>
      <c r="HS53" s="398"/>
      <c r="HT53" s="398"/>
      <c r="HU53" s="398"/>
      <c r="HV53" s="398"/>
      <c r="HW53" s="398"/>
      <c r="HX53" s="398"/>
      <c r="HY53" s="398"/>
      <c r="HZ53" s="398"/>
      <c r="IA53" s="398"/>
      <c r="IB53" s="398"/>
      <c r="IC53" s="398"/>
    </row>
    <row r="54" ht="20.25" customHeight="1">
      <c r="A54" s="432" t="s">
        <v>6049</v>
      </c>
      <c r="B54" s="362" t="s">
        <v>6457</v>
      </c>
      <c r="C54" s="363"/>
      <c r="D54" s="364">
        <v>50.0</v>
      </c>
      <c r="E54" s="401" t="s">
        <v>6458</v>
      </c>
      <c r="F54" s="366" t="s">
        <v>6459</v>
      </c>
      <c r="G54" s="367">
        <v>2.000524746277E12</v>
      </c>
      <c r="H54" s="409">
        <v>374.0</v>
      </c>
      <c r="I54" s="469">
        <v>0.4522718010915706</v>
      </c>
      <c r="J54" s="370">
        <f t="shared" si="1"/>
        <v>205</v>
      </c>
      <c r="K54" s="402" t="s">
        <v>6460</v>
      </c>
      <c r="L54" s="403" t="s">
        <v>6461</v>
      </c>
      <c r="M54" s="403" t="s">
        <v>6462</v>
      </c>
      <c r="N54" s="373"/>
      <c r="O54" s="374">
        <v>25.0</v>
      </c>
      <c r="P54" s="378">
        <v>70.0</v>
      </c>
      <c r="Q54" s="378">
        <v>20.0</v>
      </c>
      <c r="R54" s="378">
        <v>90.0</v>
      </c>
      <c r="S54" s="377"/>
      <c r="T54" s="377"/>
      <c r="U54" s="435" t="s">
        <v>6463</v>
      </c>
      <c r="V54" s="378" t="s">
        <v>795</v>
      </c>
      <c r="W54" s="378" t="s">
        <v>6431</v>
      </c>
      <c r="X54" s="377"/>
      <c r="Y54" s="377"/>
      <c r="Z54" s="377"/>
      <c r="AA54" s="377"/>
      <c r="AB54" s="379"/>
      <c r="AC54" s="380" t="s">
        <v>6464</v>
      </c>
      <c r="AD54" s="373"/>
      <c r="AE54" s="373"/>
      <c r="AF54" s="373"/>
      <c r="AG54" s="373"/>
      <c r="AH54" s="381" t="s">
        <v>6059</v>
      </c>
      <c r="AI54" s="379" t="s">
        <v>6060</v>
      </c>
      <c r="AJ54" s="373"/>
      <c r="AK54" s="373"/>
      <c r="AL54" s="373"/>
      <c r="AM54" s="373"/>
      <c r="AN54" s="373">
        <v>10.0</v>
      </c>
      <c r="AO54" s="373"/>
      <c r="AP54" s="373"/>
      <c r="AQ54" s="46">
        <f t="shared" si="2"/>
        <v>303</v>
      </c>
      <c r="AR54" s="382">
        <f t="shared" si="3"/>
        <v>0.19</v>
      </c>
      <c r="AS54" s="373"/>
      <c r="AT54" s="373"/>
      <c r="AU54" s="373"/>
      <c r="AV54" s="373"/>
      <c r="AW54" s="373"/>
      <c r="AX54" s="383" t="s">
        <v>6061</v>
      </c>
      <c r="AY54" s="384" t="s">
        <v>6061</v>
      </c>
      <c r="AZ54" s="385">
        <v>20.0</v>
      </c>
      <c r="BA54" s="386">
        <v>67.0</v>
      </c>
      <c r="BB54" s="386">
        <v>122.0</v>
      </c>
      <c r="BC54" s="387">
        <f>IFERROR(__xludf.DUMMYFUNCTION("IMPORTRANGE(""https://docs.google.com/spreadsheets/d/11x9rug0jw9OQ--PARsiC-syyc-w1p08-Nt1KJofrAjY/edit?usp=sharing"",""Себестоимость (Алкиона)!J59"")"),1.026)</f>
        <v>1.026</v>
      </c>
      <c r="BD54" s="474">
        <f>IFERROR(__xludf.DUMMYFUNCTION("IMPORTRANGE(""https://docs.google.com/spreadsheets/d/11x9rug0jw9OQ--PARsiC-syyc-w1p08-Nt1KJofrAjY/edit?usp=sharing"",""Себестоимость (Алкиона)!J67"")"),0.7934399999999999)</f>
        <v>0.79344</v>
      </c>
      <c r="BE54" s="388">
        <f>IFERROR(__xludf.DUMMYFUNCTION("IMPORTRANGE(""https://docs.google.com/spreadsheets/d/1s3L4zx0lRdF0JYMrTaoYwrEnGJI9Se6ibkReFEtRbpU/edit?usp=sharing"",""Упаковка!B2"")"),7.0)</f>
        <v>7</v>
      </c>
      <c r="BF54" s="470">
        <v>10.0</v>
      </c>
      <c r="BG54" s="442">
        <f t="shared" si="4"/>
        <v>35.1944</v>
      </c>
      <c r="BH54" s="405">
        <f t="shared" si="18"/>
        <v>0.2</v>
      </c>
      <c r="BI54" s="392">
        <f t="shared" si="5"/>
        <v>41</v>
      </c>
      <c r="BJ54" s="393">
        <f t="shared" si="6"/>
        <v>61.8056</v>
      </c>
      <c r="BK54" s="393">
        <f t="shared" si="7"/>
        <v>6.8056</v>
      </c>
      <c r="BL54" s="394">
        <f t="shared" si="8"/>
        <v>0.3014907317</v>
      </c>
      <c r="BM54" s="394">
        <f t="shared" si="9"/>
        <v>0.03319804878</v>
      </c>
      <c r="BN54" s="55">
        <f t="shared" si="10"/>
        <v>0.19</v>
      </c>
      <c r="BO54" s="56">
        <f t="shared" si="11"/>
        <v>304</v>
      </c>
      <c r="BP54" s="57">
        <f t="shared" si="12"/>
        <v>0.3229131579</v>
      </c>
      <c r="BQ54" s="46">
        <f t="shared" si="13"/>
        <v>0.126</v>
      </c>
      <c r="BR54" s="46">
        <v>25.0</v>
      </c>
      <c r="BS54" s="46">
        <v>7.0</v>
      </c>
      <c r="BT54" s="47">
        <v>1.25</v>
      </c>
      <c r="BU54" s="46">
        <f t="shared" si="14"/>
        <v>31.25</v>
      </c>
      <c r="BV54" s="46">
        <f t="shared" si="15"/>
        <v>35.75</v>
      </c>
      <c r="BW54" s="378" t="s">
        <v>6062</v>
      </c>
      <c r="BX54" s="381" t="s">
        <v>6063</v>
      </c>
      <c r="BY54" s="381" t="s">
        <v>6063</v>
      </c>
      <c r="BZ54" s="381" t="s">
        <v>6465</v>
      </c>
      <c r="CA54" s="395"/>
      <c r="CB54" s="378" t="s">
        <v>6466</v>
      </c>
      <c r="CC54" s="396" t="s">
        <v>6467</v>
      </c>
      <c r="CD54" s="395"/>
      <c r="CE54" s="395"/>
      <c r="CF54" s="395"/>
      <c r="CG54" s="395"/>
      <c r="CH54" s="420" t="s">
        <v>6092</v>
      </c>
      <c r="CI54" s="397"/>
      <c r="CJ54" s="420" t="s">
        <v>6468</v>
      </c>
      <c r="CK54" s="421" t="s">
        <v>6469</v>
      </c>
      <c r="CL54" s="414">
        <v>13.0</v>
      </c>
      <c r="CM54" s="414" t="s">
        <v>6095</v>
      </c>
      <c r="CN54" s="399">
        <f t="shared" si="16"/>
        <v>-0.001490731707</v>
      </c>
      <c r="CO54" s="399">
        <f t="shared" si="17"/>
        <v>0.4537625328</v>
      </c>
      <c r="CP54" s="398"/>
      <c r="CQ54" s="398"/>
      <c r="CR54" s="408">
        <v>180.0</v>
      </c>
      <c r="CS54" s="398"/>
      <c r="CT54" s="398"/>
      <c r="CU54" s="398"/>
      <c r="CV54" s="398"/>
      <c r="CW54" s="398"/>
      <c r="CX54" s="398"/>
      <c r="CY54" s="398"/>
      <c r="CZ54" s="398"/>
      <c r="DA54" s="398"/>
      <c r="DB54" s="398"/>
      <c r="DC54" s="398"/>
      <c r="DD54" s="398"/>
      <c r="DE54" s="398"/>
      <c r="DF54" s="398"/>
      <c r="DG54" s="398"/>
      <c r="DH54" s="398"/>
      <c r="DI54" s="398"/>
      <c r="DJ54" s="398"/>
      <c r="DK54" s="398"/>
      <c r="DL54" s="398"/>
      <c r="DM54" s="398"/>
      <c r="DN54" s="398"/>
      <c r="DO54" s="398"/>
      <c r="DP54" s="398"/>
      <c r="DQ54" s="398"/>
      <c r="DR54" s="398"/>
      <c r="DS54" s="398"/>
      <c r="DT54" s="398"/>
      <c r="DU54" s="398"/>
      <c r="DV54" s="398"/>
      <c r="DW54" s="398"/>
      <c r="DX54" s="398"/>
      <c r="DY54" s="398"/>
      <c r="DZ54" s="398"/>
      <c r="EA54" s="398"/>
      <c r="EB54" s="398"/>
      <c r="EC54" s="398"/>
      <c r="ED54" s="398"/>
      <c r="EE54" s="398"/>
      <c r="EF54" s="398"/>
      <c r="EG54" s="398"/>
      <c r="EH54" s="398"/>
      <c r="EI54" s="398"/>
      <c r="EJ54" s="398"/>
      <c r="EK54" s="398"/>
      <c r="EL54" s="398"/>
      <c r="EM54" s="398"/>
      <c r="EN54" s="398"/>
      <c r="EO54" s="398"/>
      <c r="EP54" s="398"/>
      <c r="EQ54" s="398"/>
      <c r="ER54" s="398"/>
      <c r="ES54" s="398"/>
      <c r="ET54" s="398"/>
      <c r="EU54" s="398"/>
      <c r="EV54" s="398"/>
      <c r="EW54" s="398"/>
      <c r="EX54" s="398"/>
      <c r="EY54" s="398"/>
      <c r="EZ54" s="398"/>
      <c r="FA54" s="398"/>
      <c r="FB54" s="398"/>
      <c r="FC54" s="398"/>
      <c r="FD54" s="398"/>
      <c r="FE54" s="398"/>
      <c r="FF54" s="398"/>
      <c r="FG54" s="398"/>
      <c r="FH54" s="398"/>
      <c r="FI54" s="398"/>
      <c r="FJ54" s="398"/>
      <c r="FK54" s="398"/>
      <c r="FL54" s="398"/>
      <c r="FM54" s="398"/>
      <c r="FN54" s="398"/>
      <c r="FO54" s="398"/>
      <c r="FP54" s="398"/>
      <c r="FQ54" s="398"/>
      <c r="FR54" s="398"/>
      <c r="FS54" s="398"/>
      <c r="FT54" s="398"/>
      <c r="FU54" s="398"/>
      <c r="FV54" s="398"/>
      <c r="FW54" s="398"/>
      <c r="FX54" s="398"/>
      <c r="FY54" s="398"/>
      <c r="FZ54" s="398"/>
      <c r="GA54" s="398"/>
      <c r="GB54" s="398"/>
      <c r="GC54" s="398"/>
      <c r="GD54" s="398"/>
      <c r="GE54" s="398"/>
      <c r="GF54" s="398"/>
      <c r="GG54" s="398"/>
      <c r="GH54" s="398"/>
      <c r="GI54" s="398"/>
      <c r="GJ54" s="398"/>
      <c r="GK54" s="398"/>
      <c r="GL54" s="398"/>
      <c r="GM54" s="398"/>
      <c r="GN54" s="398"/>
      <c r="GO54" s="398"/>
      <c r="GP54" s="398"/>
      <c r="GQ54" s="398"/>
      <c r="GR54" s="398"/>
      <c r="GS54" s="398"/>
      <c r="GT54" s="398"/>
      <c r="GU54" s="398"/>
      <c r="GV54" s="398"/>
      <c r="GW54" s="398"/>
      <c r="GX54" s="398"/>
      <c r="GY54" s="398"/>
      <c r="GZ54" s="398"/>
      <c r="HA54" s="398"/>
      <c r="HB54" s="398"/>
      <c r="HC54" s="398"/>
      <c r="HD54" s="398"/>
      <c r="HE54" s="398"/>
      <c r="HF54" s="398"/>
      <c r="HG54" s="398"/>
      <c r="HH54" s="398"/>
      <c r="HI54" s="398"/>
      <c r="HJ54" s="398"/>
      <c r="HK54" s="398"/>
      <c r="HL54" s="398"/>
      <c r="HM54" s="398"/>
      <c r="HN54" s="398"/>
      <c r="HO54" s="398"/>
      <c r="HP54" s="398"/>
      <c r="HQ54" s="398"/>
      <c r="HR54" s="398"/>
      <c r="HS54" s="398"/>
      <c r="HT54" s="398"/>
      <c r="HU54" s="398"/>
      <c r="HV54" s="398"/>
      <c r="HW54" s="398"/>
      <c r="HX54" s="398"/>
      <c r="HY54" s="398"/>
      <c r="HZ54" s="398"/>
      <c r="IA54" s="398"/>
      <c r="IB54" s="398"/>
      <c r="IC54" s="398"/>
    </row>
    <row r="55" ht="20.25" customHeight="1">
      <c r="A55" s="432" t="s">
        <v>6049</v>
      </c>
      <c r="B55" s="362" t="s">
        <v>6470</v>
      </c>
      <c r="C55" s="363"/>
      <c r="D55" s="364">
        <v>50.0</v>
      </c>
      <c r="E55" s="401" t="s">
        <v>6471</v>
      </c>
      <c r="F55" s="366" t="s">
        <v>6472</v>
      </c>
      <c r="G55" s="367">
        <v>2.000524746284E12</v>
      </c>
      <c r="H55" s="409">
        <v>385.0</v>
      </c>
      <c r="I55" s="469">
        <v>0.4652347298629596</v>
      </c>
      <c r="J55" s="370">
        <f t="shared" si="1"/>
        <v>206</v>
      </c>
      <c r="K55" s="402" t="s">
        <v>6473</v>
      </c>
      <c r="L55" s="403" t="s">
        <v>6474</v>
      </c>
      <c r="M55" s="403" t="s">
        <v>6475</v>
      </c>
      <c r="N55" s="423"/>
      <c r="O55" s="419">
        <v>36.0</v>
      </c>
      <c r="P55" s="404">
        <v>70.0</v>
      </c>
      <c r="Q55" s="378">
        <v>20.0</v>
      </c>
      <c r="R55" s="378">
        <v>90.0</v>
      </c>
      <c r="S55" s="377"/>
      <c r="T55" s="377"/>
      <c r="U55" s="435" t="s">
        <v>6476</v>
      </c>
      <c r="V55" s="378" t="s">
        <v>795</v>
      </c>
      <c r="W55" s="378" t="s">
        <v>6431</v>
      </c>
      <c r="X55" s="377"/>
      <c r="Y55" s="377"/>
      <c r="Z55" s="377"/>
      <c r="AA55" s="377"/>
      <c r="AB55" s="379"/>
      <c r="AC55" s="439" t="s">
        <v>6477</v>
      </c>
      <c r="AD55" s="477"/>
      <c r="AE55" s="477"/>
      <c r="AF55" s="477"/>
      <c r="AG55" s="477"/>
      <c r="AH55" s="381" t="s">
        <v>6059</v>
      </c>
      <c r="AI55" s="379" t="s">
        <v>6060</v>
      </c>
      <c r="AJ55" s="477"/>
      <c r="AK55" s="477"/>
      <c r="AL55" s="477"/>
      <c r="AM55" s="477"/>
      <c r="AN55" s="423">
        <v>10.0</v>
      </c>
      <c r="AO55" s="477"/>
      <c r="AP55" s="477"/>
      <c r="AQ55" s="46">
        <f t="shared" si="2"/>
        <v>305</v>
      </c>
      <c r="AR55" s="382">
        <f t="shared" si="3"/>
        <v>0.21</v>
      </c>
      <c r="AS55" s="477"/>
      <c r="AT55" s="477"/>
      <c r="AU55" s="477"/>
      <c r="AV55" s="477"/>
      <c r="AW55" s="477"/>
      <c r="AX55" s="383" t="s">
        <v>6061</v>
      </c>
      <c r="AY55" s="441" t="s">
        <v>6061</v>
      </c>
      <c r="AZ55" s="385">
        <v>20.0</v>
      </c>
      <c r="BA55" s="386">
        <v>68.0</v>
      </c>
      <c r="BB55" s="386">
        <v>123.0</v>
      </c>
      <c r="BC55" s="387">
        <f>IFERROR(__xludf.DUMMYFUNCTION("IMPORTRANGE(""https://docs.google.com/spreadsheets/d/11x9rug0jw9OQ--PARsiC-syyc-w1p08-Nt1KJofrAjY/edit?usp=sharing"",""Себестоимость (Алкиона)!J61"")"),1.0032)</f>
        <v>1.0032</v>
      </c>
      <c r="BD55" s="474">
        <f>IFERROR(__xludf.DUMMYFUNCTION("IMPORTRANGE(""https://docs.google.com/spreadsheets/d/11x9rug0jw9OQ--PARsiC-syyc-w1p08-Nt1KJofrAjY/edit?usp=sharing"",""Себестоимость (Алкиона)!J65"")"),0.813618)</f>
        <v>0.813618</v>
      </c>
      <c r="BE55" s="388">
        <f>IFERROR(__xludf.DUMMYFUNCTION("IMPORTRANGE(""https://docs.google.com/spreadsheets/d/1s3L4zx0lRdF0JYMrTaoYwrEnGJI9Se6ibkReFEtRbpU/edit?usp=sharing"",""Упаковка!B2"")"),7.0)</f>
        <v>7</v>
      </c>
      <c r="BF55" s="470">
        <v>10.0</v>
      </c>
      <c r="BG55" s="442">
        <f t="shared" si="4"/>
        <v>35.16818</v>
      </c>
      <c r="BH55" s="405">
        <f t="shared" si="18"/>
        <v>0.2</v>
      </c>
      <c r="BI55" s="392">
        <f t="shared" si="5"/>
        <v>41.2</v>
      </c>
      <c r="BJ55" s="393">
        <f t="shared" si="6"/>
        <v>61.63182</v>
      </c>
      <c r="BK55" s="393">
        <f t="shared" si="7"/>
        <v>6.63182</v>
      </c>
      <c r="BL55" s="394">
        <f t="shared" si="8"/>
        <v>0.2991835922</v>
      </c>
      <c r="BM55" s="394">
        <f t="shared" si="9"/>
        <v>0.03219330097</v>
      </c>
      <c r="BN55" s="55">
        <f t="shared" si="10"/>
        <v>0.21</v>
      </c>
      <c r="BO55" s="56">
        <f t="shared" si="11"/>
        <v>306</v>
      </c>
      <c r="BP55" s="57">
        <f t="shared" si="12"/>
        <v>0.3231105229</v>
      </c>
      <c r="BQ55" s="46">
        <f t="shared" si="13"/>
        <v>0.126</v>
      </c>
      <c r="BR55" s="46">
        <v>25.0</v>
      </c>
      <c r="BS55" s="46">
        <v>7.0</v>
      </c>
      <c r="BT55" s="47">
        <v>1.25</v>
      </c>
      <c r="BU55" s="46">
        <f t="shared" si="14"/>
        <v>31.25</v>
      </c>
      <c r="BV55" s="46">
        <f t="shared" si="15"/>
        <v>36.75</v>
      </c>
      <c r="BW55" s="378" t="s">
        <v>6062</v>
      </c>
      <c r="BX55" s="381" t="s">
        <v>6063</v>
      </c>
      <c r="BY55" s="381" t="s">
        <v>6063</v>
      </c>
      <c r="BZ55" s="381" t="s">
        <v>6465</v>
      </c>
      <c r="CA55" s="395"/>
      <c r="CB55" s="378" t="s">
        <v>6478</v>
      </c>
      <c r="CC55" s="396" t="s">
        <v>6479</v>
      </c>
      <c r="CD55" s="395"/>
      <c r="CE55" s="395"/>
      <c r="CF55" s="395"/>
      <c r="CG55" s="395"/>
      <c r="CH55" s="397"/>
      <c r="CI55" s="397"/>
      <c r="CJ55" s="397"/>
      <c r="CK55" s="397"/>
      <c r="CL55" s="398"/>
      <c r="CM55" s="398"/>
      <c r="CN55" s="399">
        <f t="shared" si="16"/>
        <v>0.000816407767</v>
      </c>
      <c r="CO55" s="399">
        <f t="shared" si="17"/>
        <v>0.4644183221</v>
      </c>
      <c r="CP55" s="398"/>
      <c r="CQ55" s="398"/>
      <c r="CR55" s="478"/>
      <c r="CS55" s="398"/>
      <c r="CT55" s="398"/>
      <c r="CU55" s="398"/>
      <c r="CV55" s="398"/>
      <c r="CW55" s="398"/>
      <c r="CX55" s="398"/>
      <c r="CY55" s="398"/>
      <c r="CZ55" s="398"/>
      <c r="DA55" s="398"/>
      <c r="DB55" s="398"/>
      <c r="DC55" s="398"/>
      <c r="DD55" s="398"/>
      <c r="DE55" s="398"/>
      <c r="DF55" s="398"/>
      <c r="DG55" s="398"/>
      <c r="DH55" s="398"/>
      <c r="DI55" s="398"/>
      <c r="DJ55" s="398"/>
      <c r="DK55" s="398"/>
      <c r="DL55" s="398"/>
      <c r="DM55" s="398"/>
      <c r="DN55" s="398"/>
      <c r="DO55" s="398"/>
      <c r="DP55" s="398"/>
      <c r="DQ55" s="398"/>
      <c r="DR55" s="398"/>
      <c r="DS55" s="398"/>
      <c r="DT55" s="398"/>
      <c r="DU55" s="398"/>
      <c r="DV55" s="398"/>
      <c r="DW55" s="398"/>
      <c r="DX55" s="398"/>
      <c r="DY55" s="398"/>
      <c r="DZ55" s="398"/>
      <c r="EA55" s="398"/>
      <c r="EB55" s="398"/>
      <c r="EC55" s="398"/>
      <c r="ED55" s="398"/>
      <c r="EE55" s="398"/>
      <c r="EF55" s="398"/>
      <c r="EG55" s="398"/>
      <c r="EH55" s="398"/>
      <c r="EI55" s="398"/>
      <c r="EJ55" s="398"/>
      <c r="EK55" s="398"/>
      <c r="EL55" s="398"/>
      <c r="EM55" s="398"/>
      <c r="EN55" s="398"/>
      <c r="EO55" s="398"/>
      <c r="EP55" s="398"/>
      <c r="EQ55" s="398"/>
      <c r="ER55" s="398"/>
      <c r="ES55" s="398"/>
      <c r="ET55" s="398"/>
      <c r="EU55" s="398"/>
      <c r="EV55" s="398"/>
      <c r="EW55" s="398"/>
      <c r="EX55" s="398"/>
      <c r="EY55" s="398"/>
      <c r="EZ55" s="398"/>
      <c r="FA55" s="398"/>
      <c r="FB55" s="398"/>
      <c r="FC55" s="398"/>
      <c r="FD55" s="398"/>
      <c r="FE55" s="398"/>
      <c r="FF55" s="398"/>
      <c r="FG55" s="398"/>
      <c r="FH55" s="398"/>
      <c r="FI55" s="398"/>
      <c r="FJ55" s="398"/>
      <c r="FK55" s="398"/>
      <c r="FL55" s="398"/>
      <c r="FM55" s="398"/>
      <c r="FN55" s="398"/>
      <c r="FO55" s="398"/>
      <c r="FP55" s="398"/>
      <c r="FQ55" s="398"/>
      <c r="FR55" s="398"/>
      <c r="FS55" s="398"/>
      <c r="FT55" s="398"/>
      <c r="FU55" s="398"/>
      <c r="FV55" s="398"/>
      <c r="FW55" s="398"/>
      <c r="FX55" s="398"/>
      <c r="FY55" s="398"/>
      <c r="FZ55" s="398"/>
      <c r="GA55" s="398"/>
      <c r="GB55" s="398"/>
      <c r="GC55" s="398"/>
      <c r="GD55" s="398"/>
      <c r="GE55" s="398"/>
      <c r="GF55" s="398"/>
      <c r="GG55" s="398"/>
      <c r="GH55" s="398"/>
      <c r="GI55" s="398"/>
      <c r="GJ55" s="398"/>
      <c r="GK55" s="398"/>
      <c r="GL55" s="398"/>
      <c r="GM55" s="398"/>
      <c r="GN55" s="398"/>
      <c r="GO55" s="398"/>
      <c r="GP55" s="398"/>
      <c r="GQ55" s="398"/>
      <c r="GR55" s="398"/>
      <c r="GS55" s="398"/>
      <c r="GT55" s="398"/>
      <c r="GU55" s="398"/>
      <c r="GV55" s="398"/>
      <c r="GW55" s="398"/>
      <c r="GX55" s="398"/>
      <c r="GY55" s="398"/>
      <c r="GZ55" s="398"/>
      <c r="HA55" s="398"/>
      <c r="HB55" s="398"/>
      <c r="HC55" s="398"/>
      <c r="HD55" s="398"/>
      <c r="HE55" s="398"/>
      <c r="HF55" s="398"/>
      <c r="HG55" s="398"/>
      <c r="HH55" s="398"/>
      <c r="HI55" s="398"/>
      <c r="HJ55" s="398"/>
      <c r="HK55" s="398"/>
      <c r="HL55" s="398"/>
      <c r="HM55" s="398"/>
      <c r="HN55" s="398"/>
      <c r="HO55" s="398"/>
      <c r="HP55" s="398"/>
      <c r="HQ55" s="398"/>
      <c r="HR55" s="398"/>
      <c r="HS55" s="398"/>
      <c r="HT55" s="398"/>
      <c r="HU55" s="398"/>
      <c r="HV55" s="398"/>
      <c r="HW55" s="398"/>
      <c r="HX55" s="398"/>
      <c r="HY55" s="398"/>
      <c r="HZ55" s="398"/>
      <c r="IA55" s="398"/>
      <c r="IB55" s="398"/>
      <c r="IC55" s="398"/>
    </row>
    <row r="56" ht="20.25" customHeight="1">
      <c r="A56" s="432" t="s">
        <v>6049</v>
      </c>
      <c r="B56" s="362" t="s">
        <v>6480</v>
      </c>
      <c r="C56" s="363"/>
      <c r="D56" s="364">
        <v>50.0</v>
      </c>
      <c r="E56" s="401" t="s">
        <v>6481</v>
      </c>
      <c r="F56" s="366" t="s">
        <v>6482</v>
      </c>
      <c r="G56" s="367">
        <v>2.000524746291E12</v>
      </c>
      <c r="H56" s="409">
        <v>391.0</v>
      </c>
      <c r="I56" s="369">
        <v>0.3596470065202471</v>
      </c>
      <c r="J56" s="370">
        <f t="shared" si="1"/>
        <v>250</v>
      </c>
      <c r="K56" s="402" t="s">
        <v>6483</v>
      </c>
      <c r="L56" s="403" t="s">
        <v>6484</v>
      </c>
      <c r="M56" s="403" t="s">
        <v>6485</v>
      </c>
      <c r="N56" s="373"/>
      <c r="O56" s="419">
        <v>60.0</v>
      </c>
      <c r="P56" s="404">
        <v>80.0</v>
      </c>
      <c r="Q56" s="378">
        <v>20.0</v>
      </c>
      <c r="R56" s="378">
        <v>170.0</v>
      </c>
      <c r="S56" s="377"/>
      <c r="T56" s="377"/>
      <c r="U56" s="435" t="s">
        <v>6486</v>
      </c>
      <c r="V56" s="378" t="s">
        <v>795</v>
      </c>
      <c r="W56" s="378" t="s">
        <v>6431</v>
      </c>
      <c r="X56" s="377"/>
      <c r="Y56" s="377"/>
      <c r="Z56" s="377"/>
      <c r="AA56" s="377"/>
      <c r="AB56" s="379"/>
      <c r="AC56" s="439" t="s">
        <v>6487</v>
      </c>
      <c r="AD56" s="440"/>
      <c r="AE56" s="440"/>
      <c r="AF56" s="440"/>
      <c r="AG56" s="440"/>
      <c r="AH56" s="381" t="s">
        <v>6059</v>
      </c>
      <c r="AI56" s="379" t="s">
        <v>6060</v>
      </c>
      <c r="AJ56" s="440"/>
      <c r="AK56" s="440"/>
      <c r="AL56" s="440"/>
      <c r="AM56" s="440"/>
      <c r="AN56" s="373">
        <v>10.0</v>
      </c>
      <c r="AO56" s="440"/>
      <c r="AP56" s="440"/>
      <c r="AQ56" s="46">
        <f t="shared" si="2"/>
        <v>352</v>
      </c>
      <c r="AR56" s="382">
        <f t="shared" si="3"/>
        <v>0.1</v>
      </c>
      <c r="AS56" s="440"/>
      <c r="AT56" s="440"/>
      <c r="AU56" s="440"/>
      <c r="AV56" s="440"/>
      <c r="AW56" s="440"/>
      <c r="AX56" s="383" t="s">
        <v>6177</v>
      </c>
      <c r="AY56" s="441" t="s">
        <v>6178</v>
      </c>
      <c r="AZ56" s="385">
        <v>20.0</v>
      </c>
      <c r="BA56" s="386">
        <v>71.0</v>
      </c>
      <c r="BB56" s="386">
        <v>126.0</v>
      </c>
      <c r="BC56" s="387">
        <f>IFERROR(__xludf.DUMMYFUNCTION("IMPORTRANGE(""https://docs.google.com/spreadsheets/d/11x9rug0jw9OQ--PARsiC-syyc-w1p08-Nt1KJofrAjY/edit?usp=sharing"",""Себестоимость (Алкиона)!J62"")"),1.1395440000000001)</f>
        <v>1.139544</v>
      </c>
      <c r="BD56" s="474">
        <f>IFERROR(__xludf.DUMMYFUNCTION("IMPORTRANGE(""https://docs.google.com/spreadsheets/d/11x9rug0jw9OQ--PARsiC-syyc-w1p08-Nt1KJofrAjY/edit?usp=sharing"",""Себестоимость (Алкиона)!J65"")"),0.813618)</f>
        <v>0.813618</v>
      </c>
      <c r="BE56" s="479">
        <f>IFERROR(__xludf.DUMMYFUNCTION("IMPORTRANGE(""https://docs.google.com/spreadsheets/d/1s3L4zx0lRdF0JYMrTaoYwrEnGJI9Se6ibkReFEtRbpU/edit?usp=sharing"",""Упаковка!B3"")"),25.0)</f>
        <v>25</v>
      </c>
      <c r="BF56" s="389">
        <v>10.0</v>
      </c>
      <c r="BG56" s="442">
        <f t="shared" si="4"/>
        <v>54.53162</v>
      </c>
      <c r="BH56" s="405">
        <f t="shared" si="18"/>
        <v>0.2</v>
      </c>
      <c r="BI56" s="392">
        <f t="shared" si="5"/>
        <v>50</v>
      </c>
      <c r="BJ56" s="393">
        <f t="shared" si="6"/>
        <v>74.46838</v>
      </c>
      <c r="BK56" s="393">
        <f t="shared" si="7"/>
        <v>19.46838</v>
      </c>
      <c r="BL56" s="394">
        <f t="shared" si="8"/>
        <v>0.29787352</v>
      </c>
      <c r="BM56" s="394">
        <f t="shared" si="9"/>
        <v>0.07787352</v>
      </c>
      <c r="BN56" s="55">
        <f t="shared" si="10"/>
        <v>0.1</v>
      </c>
      <c r="BO56" s="56">
        <f t="shared" si="11"/>
        <v>354</v>
      </c>
      <c r="BP56" s="57">
        <f t="shared" si="12"/>
        <v>0.3300236723</v>
      </c>
      <c r="BQ56" s="46">
        <f t="shared" si="13"/>
        <v>0.272</v>
      </c>
      <c r="BR56" s="46">
        <v>25.0</v>
      </c>
      <c r="BS56" s="46">
        <v>7.0</v>
      </c>
      <c r="BT56" s="47">
        <v>1.25</v>
      </c>
      <c r="BU56" s="46">
        <f t="shared" si="14"/>
        <v>31.25</v>
      </c>
      <c r="BV56" s="46">
        <f t="shared" si="15"/>
        <v>39.75</v>
      </c>
      <c r="BW56" s="378" t="s">
        <v>6062</v>
      </c>
      <c r="BX56" s="381" t="s">
        <v>6063</v>
      </c>
      <c r="BY56" s="381" t="s">
        <v>6063</v>
      </c>
      <c r="BZ56" s="381" t="s">
        <v>6454</v>
      </c>
      <c r="CA56" s="395"/>
      <c r="CB56" s="378" t="s">
        <v>6488</v>
      </c>
      <c r="CC56" s="396" t="s">
        <v>6489</v>
      </c>
      <c r="CD56" s="459"/>
      <c r="CE56" s="459"/>
      <c r="CF56" s="459"/>
      <c r="CG56" s="459"/>
      <c r="CH56" s="459"/>
      <c r="CI56" s="459"/>
      <c r="CJ56" s="459"/>
      <c r="CK56" s="459"/>
      <c r="CL56" s="398"/>
      <c r="CM56" s="398"/>
      <c r="CN56" s="399">
        <f t="shared" si="16"/>
        <v>0.00212648</v>
      </c>
      <c r="CO56" s="399">
        <f t="shared" si="17"/>
        <v>0.3575205265</v>
      </c>
      <c r="CP56" s="398"/>
      <c r="CQ56" s="398"/>
      <c r="CR56" s="478"/>
      <c r="CS56" s="398"/>
      <c r="CT56" s="398"/>
      <c r="CU56" s="398"/>
      <c r="CV56" s="398"/>
      <c r="CW56" s="398"/>
      <c r="CX56" s="398"/>
      <c r="CY56" s="398"/>
      <c r="CZ56" s="398"/>
      <c r="DA56" s="398"/>
      <c r="DB56" s="398"/>
      <c r="DC56" s="398"/>
      <c r="DD56" s="398"/>
      <c r="DE56" s="398"/>
      <c r="DF56" s="398"/>
      <c r="DG56" s="398"/>
      <c r="DH56" s="398"/>
      <c r="DI56" s="398"/>
      <c r="DJ56" s="398"/>
      <c r="DK56" s="398"/>
      <c r="DL56" s="398"/>
      <c r="DM56" s="398"/>
      <c r="DN56" s="398"/>
      <c r="DO56" s="398"/>
      <c r="DP56" s="398"/>
      <c r="DQ56" s="398"/>
      <c r="DR56" s="398"/>
      <c r="DS56" s="398"/>
      <c r="DT56" s="398"/>
      <c r="DU56" s="398"/>
      <c r="DV56" s="398"/>
      <c r="DW56" s="398"/>
      <c r="DX56" s="398"/>
      <c r="DY56" s="398"/>
      <c r="DZ56" s="398"/>
      <c r="EA56" s="398"/>
      <c r="EB56" s="398"/>
      <c r="EC56" s="398"/>
      <c r="ED56" s="398"/>
      <c r="EE56" s="398"/>
      <c r="EF56" s="398"/>
      <c r="EG56" s="398"/>
      <c r="EH56" s="398"/>
      <c r="EI56" s="398"/>
      <c r="EJ56" s="398"/>
      <c r="EK56" s="398"/>
      <c r="EL56" s="398"/>
      <c r="EM56" s="398"/>
      <c r="EN56" s="398"/>
      <c r="EO56" s="398"/>
      <c r="EP56" s="398"/>
      <c r="EQ56" s="398"/>
      <c r="ER56" s="398"/>
      <c r="ES56" s="398"/>
      <c r="ET56" s="398"/>
      <c r="EU56" s="398"/>
      <c r="EV56" s="398"/>
      <c r="EW56" s="398"/>
      <c r="EX56" s="398"/>
      <c r="EY56" s="398"/>
      <c r="EZ56" s="398"/>
      <c r="FA56" s="398"/>
      <c r="FB56" s="398"/>
      <c r="FC56" s="398"/>
      <c r="FD56" s="398"/>
      <c r="FE56" s="398"/>
      <c r="FF56" s="398"/>
      <c r="FG56" s="398"/>
      <c r="FH56" s="398"/>
      <c r="FI56" s="398"/>
      <c r="FJ56" s="398"/>
      <c r="FK56" s="398"/>
      <c r="FL56" s="398"/>
      <c r="FM56" s="398"/>
      <c r="FN56" s="398"/>
      <c r="FO56" s="398"/>
      <c r="FP56" s="398"/>
      <c r="FQ56" s="398"/>
      <c r="FR56" s="398"/>
      <c r="FS56" s="398"/>
      <c r="FT56" s="398"/>
      <c r="FU56" s="398"/>
      <c r="FV56" s="398"/>
      <c r="FW56" s="398"/>
      <c r="FX56" s="398"/>
      <c r="FY56" s="398"/>
      <c r="FZ56" s="398"/>
      <c r="GA56" s="398"/>
      <c r="GB56" s="398"/>
      <c r="GC56" s="398"/>
      <c r="GD56" s="398"/>
      <c r="GE56" s="398"/>
      <c r="GF56" s="398"/>
      <c r="GG56" s="398"/>
      <c r="GH56" s="398"/>
      <c r="GI56" s="398"/>
      <c r="GJ56" s="398"/>
      <c r="GK56" s="398"/>
      <c r="GL56" s="398"/>
      <c r="GM56" s="398"/>
      <c r="GN56" s="398"/>
      <c r="GO56" s="398"/>
      <c r="GP56" s="398"/>
      <c r="GQ56" s="398"/>
      <c r="GR56" s="398"/>
      <c r="GS56" s="398"/>
      <c r="GT56" s="398"/>
      <c r="GU56" s="398"/>
      <c r="GV56" s="398"/>
      <c r="GW56" s="398"/>
      <c r="GX56" s="398"/>
      <c r="GY56" s="398"/>
      <c r="GZ56" s="398"/>
      <c r="HA56" s="398"/>
      <c r="HB56" s="398"/>
      <c r="HC56" s="398"/>
      <c r="HD56" s="398"/>
      <c r="HE56" s="398"/>
      <c r="HF56" s="398"/>
      <c r="HG56" s="398"/>
      <c r="HH56" s="398"/>
      <c r="HI56" s="398"/>
      <c r="HJ56" s="398"/>
      <c r="HK56" s="398"/>
      <c r="HL56" s="398"/>
      <c r="HM56" s="398"/>
      <c r="HN56" s="398"/>
      <c r="HO56" s="398"/>
      <c r="HP56" s="398"/>
      <c r="HQ56" s="398"/>
      <c r="HR56" s="398"/>
      <c r="HS56" s="398"/>
      <c r="HT56" s="398"/>
      <c r="HU56" s="398"/>
      <c r="HV56" s="398"/>
      <c r="HW56" s="398"/>
      <c r="HX56" s="398"/>
      <c r="HY56" s="398"/>
      <c r="HZ56" s="398"/>
      <c r="IA56" s="398"/>
      <c r="IB56" s="398"/>
      <c r="IC56" s="398"/>
    </row>
    <row r="57" ht="20.25" customHeight="1">
      <c r="A57" s="432" t="s">
        <v>6049</v>
      </c>
      <c r="B57" s="362" t="s">
        <v>6490</v>
      </c>
      <c r="C57" s="363"/>
      <c r="D57" s="364">
        <v>50.0</v>
      </c>
      <c r="E57" s="401" t="s">
        <v>6491</v>
      </c>
      <c r="F57" s="366" t="s">
        <v>6492</v>
      </c>
      <c r="G57" s="475">
        <v>2.000524746307E12</v>
      </c>
      <c r="H57" s="368">
        <v>396.0</v>
      </c>
      <c r="I57" s="369">
        <v>0.3636849941880343</v>
      </c>
      <c r="J57" s="370">
        <f t="shared" si="1"/>
        <v>252</v>
      </c>
      <c r="K57" s="402" t="s">
        <v>6493</v>
      </c>
      <c r="L57" s="403" t="s">
        <v>6494</v>
      </c>
      <c r="M57" s="403" t="s">
        <v>6495</v>
      </c>
      <c r="N57" s="423"/>
      <c r="O57" s="419">
        <v>70.0</v>
      </c>
      <c r="P57" s="404">
        <v>80.0</v>
      </c>
      <c r="Q57" s="378">
        <v>20.0</v>
      </c>
      <c r="R57" s="378">
        <v>170.0</v>
      </c>
      <c r="S57" s="377"/>
      <c r="T57" s="377"/>
      <c r="U57" s="435" t="s">
        <v>6496</v>
      </c>
      <c r="V57" s="378" t="s">
        <v>795</v>
      </c>
      <c r="W57" s="378" t="s">
        <v>6431</v>
      </c>
      <c r="X57" s="377"/>
      <c r="Y57" s="377"/>
      <c r="Z57" s="377"/>
      <c r="AA57" s="377"/>
      <c r="AB57" s="379"/>
      <c r="AC57" s="439" t="s">
        <v>6497</v>
      </c>
      <c r="AD57" s="477"/>
      <c r="AE57" s="477"/>
      <c r="AF57" s="477"/>
      <c r="AG57" s="477"/>
      <c r="AH57" s="381" t="s">
        <v>6059</v>
      </c>
      <c r="AI57" s="379" t="s">
        <v>6060</v>
      </c>
      <c r="AJ57" s="477"/>
      <c r="AK57" s="477"/>
      <c r="AL57" s="477"/>
      <c r="AM57" s="477"/>
      <c r="AN57" s="423">
        <v>10.0</v>
      </c>
      <c r="AO57" s="477"/>
      <c r="AP57" s="477"/>
      <c r="AQ57" s="46">
        <f t="shared" si="2"/>
        <v>353</v>
      </c>
      <c r="AR57" s="382">
        <f t="shared" si="3"/>
        <v>0.11</v>
      </c>
      <c r="AS57" s="477"/>
      <c r="AT57" s="477"/>
      <c r="AU57" s="477"/>
      <c r="AV57" s="477"/>
      <c r="AW57" s="477"/>
      <c r="AX57" s="383" t="s">
        <v>6177</v>
      </c>
      <c r="AY57" s="441" t="s">
        <v>6178</v>
      </c>
      <c r="AZ57" s="385">
        <v>20.0</v>
      </c>
      <c r="BA57" s="386">
        <v>68.0</v>
      </c>
      <c r="BB57" s="386">
        <v>123.0</v>
      </c>
      <c r="BC57" s="387">
        <f>IFERROR(__xludf.DUMMYFUNCTION("IMPORTRANGE(""https://docs.google.com/spreadsheets/d/11x9rug0jw9OQ--PARsiC-syyc-w1p08-Nt1KJofrAjY/edit?usp=sharing"",""Себестоимость (Алкиона)!J63"")"),1.532958)</f>
        <v>1.532958</v>
      </c>
      <c r="BD57" s="474">
        <f>IFERROR(__xludf.DUMMYFUNCTION("IMPORTRANGE(""https://docs.google.com/spreadsheets/d/11x9rug0jw9OQ--PARsiC-syyc-w1p08-Nt1KJofrAjY/edit?usp=sharing"",""Себестоимость (Алкиона)!J65"")"),0.813618)</f>
        <v>0.813618</v>
      </c>
      <c r="BE57" s="479">
        <f>IFERROR(__xludf.DUMMYFUNCTION("IMPORTRANGE(""https://docs.google.com/spreadsheets/d/1s3L4zx0lRdF0JYMrTaoYwrEnGJI9Se6ibkReFEtRbpU/edit?usp=sharing"",""Упаковка!B3"")"),25.0)</f>
        <v>25</v>
      </c>
      <c r="BF57" s="389">
        <v>10.0</v>
      </c>
      <c r="BG57" s="442">
        <f t="shared" si="4"/>
        <v>58.46576</v>
      </c>
      <c r="BH57" s="405">
        <f t="shared" si="18"/>
        <v>0.2</v>
      </c>
      <c r="BI57" s="392">
        <f t="shared" si="5"/>
        <v>50.4</v>
      </c>
      <c r="BJ57" s="393">
        <f t="shared" si="6"/>
        <v>75.13424</v>
      </c>
      <c r="BK57" s="393">
        <f t="shared" si="7"/>
        <v>20.13424</v>
      </c>
      <c r="BL57" s="394">
        <f t="shared" si="8"/>
        <v>0.298151746</v>
      </c>
      <c r="BM57" s="394">
        <f t="shared" si="9"/>
        <v>0.07989777778</v>
      </c>
      <c r="BN57" s="55">
        <f t="shared" si="10"/>
        <v>0.11</v>
      </c>
      <c r="BO57" s="56">
        <f t="shared" si="11"/>
        <v>356</v>
      </c>
      <c r="BP57" s="57">
        <f t="shared" si="12"/>
        <v>0.3302647191</v>
      </c>
      <c r="BQ57" s="46">
        <f t="shared" si="13"/>
        <v>0.272</v>
      </c>
      <c r="BR57" s="46">
        <v>25.0</v>
      </c>
      <c r="BS57" s="46">
        <v>7.0</v>
      </c>
      <c r="BT57" s="47">
        <v>1.25</v>
      </c>
      <c r="BU57" s="46">
        <f t="shared" si="14"/>
        <v>31.25</v>
      </c>
      <c r="BV57" s="46">
        <f t="shared" si="15"/>
        <v>36.75</v>
      </c>
      <c r="BW57" s="378" t="s">
        <v>6062</v>
      </c>
      <c r="BX57" s="381" t="s">
        <v>6073</v>
      </c>
      <c r="BY57" s="381" t="s">
        <v>6063</v>
      </c>
      <c r="BZ57" s="395"/>
      <c r="CA57" s="395"/>
      <c r="CB57" s="406"/>
      <c r="CC57" s="395"/>
      <c r="CD57" s="480"/>
      <c r="CE57" s="480"/>
      <c r="CF57" s="480"/>
      <c r="CG57" s="480"/>
      <c r="CH57" s="397"/>
      <c r="CI57" s="397"/>
      <c r="CJ57" s="397"/>
      <c r="CK57" s="397"/>
      <c r="CL57" s="398"/>
      <c r="CM57" s="398"/>
      <c r="CN57" s="399">
        <f t="shared" si="16"/>
        <v>0.001848253968</v>
      </c>
      <c r="CO57" s="399">
        <f t="shared" si="17"/>
        <v>0.3618367402</v>
      </c>
      <c r="CP57" s="398"/>
      <c r="CQ57" s="398"/>
      <c r="CR57" s="478"/>
      <c r="CS57" s="398"/>
      <c r="CT57" s="398"/>
      <c r="CU57" s="398"/>
      <c r="CV57" s="398"/>
      <c r="CW57" s="398"/>
      <c r="CX57" s="398"/>
      <c r="CY57" s="398"/>
      <c r="CZ57" s="398"/>
      <c r="DA57" s="398"/>
      <c r="DB57" s="398"/>
      <c r="DC57" s="398"/>
      <c r="DD57" s="398"/>
      <c r="DE57" s="398"/>
      <c r="DF57" s="398"/>
      <c r="DG57" s="398"/>
      <c r="DH57" s="398"/>
      <c r="DI57" s="398"/>
      <c r="DJ57" s="398"/>
      <c r="DK57" s="398"/>
      <c r="DL57" s="398"/>
      <c r="DM57" s="398"/>
      <c r="DN57" s="398"/>
      <c r="DO57" s="398"/>
      <c r="DP57" s="398"/>
      <c r="DQ57" s="398"/>
      <c r="DR57" s="398"/>
      <c r="DS57" s="398"/>
      <c r="DT57" s="398"/>
      <c r="DU57" s="398"/>
      <c r="DV57" s="398"/>
      <c r="DW57" s="398"/>
      <c r="DX57" s="398"/>
      <c r="DY57" s="398"/>
      <c r="DZ57" s="398"/>
      <c r="EA57" s="398"/>
      <c r="EB57" s="398"/>
      <c r="EC57" s="398"/>
      <c r="ED57" s="398"/>
      <c r="EE57" s="398"/>
      <c r="EF57" s="398"/>
      <c r="EG57" s="398"/>
      <c r="EH57" s="398"/>
      <c r="EI57" s="398"/>
      <c r="EJ57" s="398"/>
      <c r="EK57" s="398"/>
      <c r="EL57" s="398"/>
      <c r="EM57" s="398"/>
      <c r="EN57" s="398"/>
      <c r="EO57" s="398"/>
      <c r="EP57" s="398"/>
      <c r="EQ57" s="398"/>
      <c r="ER57" s="398"/>
      <c r="ES57" s="398"/>
      <c r="ET57" s="398"/>
      <c r="EU57" s="398"/>
      <c r="EV57" s="398"/>
      <c r="EW57" s="398"/>
      <c r="EX57" s="398"/>
      <c r="EY57" s="398"/>
      <c r="EZ57" s="398"/>
      <c r="FA57" s="398"/>
      <c r="FB57" s="398"/>
      <c r="FC57" s="398"/>
      <c r="FD57" s="398"/>
      <c r="FE57" s="398"/>
      <c r="FF57" s="398"/>
      <c r="FG57" s="398"/>
      <c r="FH57" s="398"/>
      <c r="FI57" s="398"/>
      <c r="FJ57" s="398"/>
      <c r="FK57" s="398"/>
      <c r="FL57" s="398"/>
      <c r="FM57" s="398"/>
      <c r="FN57" s="398"/>
      <c r="FO57" s="398"/>
      <c r="FP57" s="398"/>
      <c r="FQ57" s="398"/>
      <c r="FR57" s="398"/>
      <c r="FS57" s="398"/>
      <c r="FT57" s="398"/>
      <c r="FU57" s="398"/>
      <c r="FV57" s="398"/>
      <c r="FW57" s="398"/>
      <c r="FX57" s="398"/>
      <c r="FY57" s="398"/>
      <c r="FZ57" s="398"/>
      <c r="GA57" s="398"/>
      <c r="GB57" s="398"/>
      <c r="GC57" s="398"/>
      <c r="GD57" s="398"/>
      <c r="GE57" s="398"/>
      <c r="GF57" s="398"/>
      <c r="GG57" s="398"/>
      <c r="GH57" s="398"/>
      <c r="GI57" s="398"/>
      <c r="GJ57" s="398"/>
      <c r="GK57" s="398"/>
      <c r="GL57" s="398"/>
      <c r="GM57" s="398"/>
      <c r="GN57" s="398"/>
      <c r="GO57" s="398"/>
      <c r="GP57" s="398"/>
      <c r="GQ57" s="398"/>
      <c r="GR57" s="398"/>
      <c r="GS57" s="398"/>
      <c r="GT57" s="398"/>
      <c r="GU57" s="398"/>
      <c r="GV57" s="398"/>
      <c r="GW57" s="398"/>
      <c r="GX57" s="398"/>
      <c r="GY57" s="398"/>
      <c r="GZ57" s="398"/>
      <c r="HA57" s="398"/>
      <c r="HB57" s="398"/>
      <c r="HC57" s="398"/>
      <c r="HD57" s="398"/>
      <c r="HE57" s="398"/>
      <c r="HF57" s="398"/>
      <c r="HG57" s="398"/>
      <c r="HH57" s="398"/>
      <c r="HI57" s="398"/>
      <c r="HJ57" s="398"/>
      <c r="HK57" s="398"/>
      <c r="HL57" s="398"/>
      <c r="HM57" s="398"/>
      <c r="HN57" s="398"/>
      <c r="HO57" s="398"/>
      <c r="HP57" s="398"/>
      <c r="HQ57" s="398"/>
      <c r="HR57" s="398"/>
      <c r="HS57" s="398"/>
      <c r="HT57" s="398"/>
      <c r="HU57" s="398"/>
      <c r="HV57" s="398"/>
      <c r="HW57" s="398"/>
      <c r="HX57" s="398"/>
      <c r="HY57" s="398"/>
      <c r="HZ57" s="398"/>
      <c r="IA57" s="398"/>
      <c r="IB57" s="398"/>
      <c r="IC57" s="398"/>
    </row>
    <row r="58" ht="20.25" customHeight="1">
      <c r="A58" s="432" t="s">
        <v>6049</v>
      </c>
      <c r="B58" s="362" t="s">
        <v>6498</v>
      </c>
      <c r="C58" s="363"/>
      <c r="D58" s="364">
        <v>50.0</v>
      </c>
      <c r="E58" s="401" t="s">
        <v>6499</v>
      </c>
      <c r="F58" s="366" t="s">
        <v>6500</v>
      </c>
      <c r="G58" s="367">
        <v>2.001585828131E12</v>
      </c>
      <c r="H58" s="368">
        <v>440.0</v>
      </c>
      <c r="I58" s="369">
        <v>0.37059167412587407</v>
      </c>
      <c r="J58" s="370">
        <f t="shared" si="1"/>
        <v>277</v>
      </c>
      <c r="K58" s="402" t="s">
        <v>6501</v>
      </c>
      <c r="L58" s="403" t="s">
        <v>6502</v>
      </c>
      <c r="M58" s="403" t="s">
        <v>6503</v>
      </c>
      <c r="N58" s="373"/>
      <c r="O58" s="419">
        <v>70.0</v>
      </c>
      <c r="P58" s="404">
        <v>80.0</v>
      </c>
      <c r="Q58" s="378">
        <v>20.0</v>
      </c>
      <c r="R58" s="378">
        <v>170.0</v>
      </c>
      <c r="S58" s="377"/>
      <c r="T58" s="377"/>
      <c r="U58" s="435" t="s">
        <v>6504</v>
      </c>
      <c r="V58" s="378" t="s">
        <v>795</v>
      </c>
      <c r="W58" s="378" t="s">
        <v>6431</v>
      </c>
      <c r="X58" s="377"/>
      <c r="Y58" s="377"/>
      <c r="Z58" s="377"/>
      <c r="AA58" s="377"/>
      <c r="AB58" s="379"/>
      <c r="AC58" s="439" t="s">
        <v>6505</v>
      </c>
      <c r="AD58" s="440"/>
      <c r="AE58" s="440"/>
      <c r="AF58" s="440"/>
      <c r="AG58" s="440"/>
      <c r="AH58" s="381" t="s">
        <v>6059</v>
      </c>
      <c r="AI58" s="379" t="s">
        <v>6060</v>
      </c>
      <c r="AJ58" s="440"/>
      <c r="AK58" s="440"/>
      <c r="AL58" s="440"/>
      <c r="AM58" s="440"/>
      <c r="AN58" s="373">
        <v>10.0</v>
      </c>
      <c r="AO58" s="440"/>
      <c r="AP58" s="440"/>
      <c r="AQ58" s="46">
        <f t="shared" si="2"/>
        <v>383</v>
      </c>
      <c r="AR58" s="382">
        <f t="shared" si="3"/>
        <v>0.13</v>
      </c>
      <c r="AS58" s="440"/>
      <c r="AT58" s="440"/>
      <c r="AU58" s="440"/>
      <c r="AV58" s="440"/>
      <c r="AW58" s="440"/>
      <c r="AX58" s="383" t="s">
        <v>6177</v>
      </c>
      <c r="AY58" s="441" t="s">
        <v>6178</v>
      </c>
      <c r="AZ58" s="385">
        <v>20.0</v>
      </c>
      <c r="BA58" s="386">
        <v>70.0</v>
      </c>
      <c r="BB58" s="386">
        <v>125.0</v>
      </c>
      <c r="BC58" s="387">
        <f>IFERROR(__xludf.DUMMYFUNCTION("IMPORTRANGE(""https://docs.google.com/spreadsheets/d/11x9rug0jw9OQ--PARsiC-syyc-w1p08-Nt1KJofrAjY/edit?usp=sharing"",""Себестоимость (Алкиона)!J64"")"),2.57754)</f>
        <v>2.57754</v>
      </c>
      <c r="BD58" s="474">
        <f>IFERROR(__xludf.DUMMYFUNCTION("IMPORTRANGE(""https://docs.google.com/spreadsheets/d/11x9rug0jw9OQ--PARsiC-syyc-w1p08-Nt1KJofrAjY/edit?usp=sharing"",""Себестоимость (Алкиона)!J65"")"),0.813618)</f>
        <v>0.813618</v>
      </c>
      <c r="BE58" s="479">
        <f>IFERROR(__xludf.DUMMYFUNCTION("IMPORTRANGE(""https://docs.google.com/spreadsheets/d/1s3L4zx0lRdF0JYMrTaoYwrEnGJI9Se6ibkReFEtRbpU/edit?usp=sharing"",""Упаковка!B3"")"),25.0)</f>
        <v>25</v>
      </c>
      <c r="BF58" s="389">
        <v>10.0</v>
      </c>
      <c r="BG58" s="442">
        <f t="shared" si="4"/>
        <v>68.91158</v>
      </c>
      <c r="BH58" s="405">
        <f t="shared" si="18"/>
        <v>0.2</v>
      </c>
      <c r="BI58" s="392">
        <f t="shared" si="5"/>
        <v>55.4</v>
      </c>
      <c r="BJ58" s="393">
        <f t="shared" si="6"/>
        <v>82.68842</v>
      </c>
      <c r="BK58" s="393">
        <f t="shared" si="7"/>
        <v>27.68842</v>
      </c>
      <c r="BL58" s="394">
        <f t="shared" si="8"/>
        <v>0.2985141516</v>
      </c>
      <c r="BM58" s="394">
        <f t="shared" si="9"/>
        <v>0.09995819495</v>
      </c>
      <c r="BN58" s="55">
        <f t="shared" si="10"/>
        <v>0.13</v>
      </c>
      <c r="BO58" s="56">
        <f t="shared" si="11"/>
        <v>383</v>
      </c>
      <c r="BP58" s="57">
        <f t="shared" si="12"/>
        <v>0.3337034465</v>
      </c>
      <c r="BQ58" s="46">
        <f t="shared" si="13"/>
        <v>0.272</v>
      </c>
      <c r="BR58" s="46">
        <v>25.0</v>
      </c>
      <c r="BS58" s="46">
        <v>7.0</v>
      </c>
      <c r="BT58" s="47">
        <v>1.25</v>
      </c>
      <c r="BU58" s="46">
        <f t="shared" si="14"/>
        <v>31.25</v>
      </c>
      <c r="BV58" s="46">
        <f t="shared" si="15"/>
        <v>38.75</v>
      </c>
      <c r="BW58" s="378" t="s">
        <v>6062</v>
      </c>
      <c r="BX58" s="381" t="s">
        <v>6110</v>
      </c>
      <c r="BY58" s="381" t="s">
        <v>6213</v>
      </c>
      <c r="BZ58" s="395"/>
      <c r="CA58" s="395"/>
      <c r="CB58" s="406"/>
      <c r="CC58" s="395"/>
      <c r="CD58" s="395"/>
      <c r="CE58" s="395"/>
      <c r="CF58" s="395"/>
      <c r="CG58" s="395"/>
      <c r="CH58" s="397"/>
      <c r="CI58" s="397"/>
      <c r="CJ58" s="397"/>
      <c r="CK58" s="397"/>
      <c r="CL58" s="398"/>
      <c r="CM58" s="398"/>
      <c r="CN58" s="399">
        <f t="shared" si="16"/>
        <v>0.001485848375</v>
      </c>
      <c r="CO58" s="399">
        <f t="shared" si="17"/>
        <v>0.3691058258</v>
      </c>
      <c r="CP58" s="398"/>
      <c r="CQ58" s="398"/>
      <c r="CR58" s="478"/>
      <c r="CS58" s="398"/>
      <c r="CT58" s="398"/>
      <c r="CU58" s="398"/>
      <c r="CV58" s="398"/>
      <c r="CW58" s="398"/>
      <c r="CX58" s="398"/>
      <c r="CY58" s="398"/>
      <c r="CZ58" s="398"/>
      <c r="DA58" s="398"/>
      <c r="DB58" s="398"/>
      <c r="DC58" s="398"/>
      <c r="DD58" s="398"/>
      <c r="DE58" s="398"/>
      <c r="DF58" s="398"/>
      <c r="DG58" s="398"/>
      <c r="DH58" s="398"/>
      <c r="DI58" s="398"/>
      <c r="DJ58" s="398"/>
      <c r="DK58" s="398"/>
      <c r="DL58" s="398"/>
      <c r="DM58" s="398"/>
      <c r="DN58" s="398"/>
      <c r="DO58" s="398"/>
      <c r="DP58" s="398"/>
      <c r="DQ58" s="398"/>
      <c r="DR58" s="398"/>
      <c r="DS58" s="398"/>
      <c r="DT58" s="398"/>
      <c r="DU58" s="398"/>
      <c r="DV58" s="398"/>
      <c r="DW58" s="398"/>
      <c r="DX58" s="398"/>
      <c r="DY58" s="398"/>
      <c r="DZ58" s="398"/>
      <c r="EA58" s="398"/>
      <c r="EB58" s="398"/>
      <c r="EC58" s="398"/>
      <c r="ED58" s="398"/>
      <c r="EE58" s="398"/>
      <c r="EF58" s="398"/>
      <c r="EG58" s="398"/>
      <c r="EH58" s="398"/>
      <c r="EI58" s="398"/>
      <c r="EJ58" s="398"/>
      <c r="EK58" s="398"/>
      <c r="EL58" s="398"/>
      <c r="EM58" s="398"/>
      <c r="EN58" s="398"/>
      <c r="EO58" s="398"/>
      <c r="EP58" s="398"/>
      <c r="EQ58" s="398"/>
      <c r="ER58" s="398"/>
      <c r="ES58" s="398"/>
      <c r="ET58" s="398"/>
      <c r="EU58" s="398"/>
      <c r="EV58" s="398"/>
      <c r="EW58" s="398"/>
      <c r="EX58" s="398"/>
      <c r="EY58" s="398"/>
      <c r="EZ58" s="398"/>
      <c r="FA58" s="398"/>
      <c r="FB58" s="398"/>
      <c r="FC58" s="398"/>
      <c r="FD58" s="398"/>
      <c r="FE58" s="398"/>
      <c r="FF58" s="398"/>
      <c r="FG58" s="398"/>
      <c r="FH58" s="398"/>
      <c r="FI58" s="398"/>
      <c r="FJ58" s="398"/>
      <c r="FK58" s="398"/>
      <c r="FL58" s="398"/>
      <c r="FM58" s="398"/>
      <c r="FN58" s="398"/>
      <c r="FO58" s="398"/>
      <c r="FP58" s="398"/>
      <c r="FQ58" s="398"/>
      <c r="FR58" s="398"/>
      <c r="FS58" s="398"/>
      <c r="FT58" s="398"/>
      <c r="FU58" s="398"/>
      <c r="FV58" s="398"/>
      <c r="FW58" s="398"/>
      <c r="FX58" s="398"/>
      <c r="FY58" s="398"/>
      <c r="FZ58" s="398"/>
      <c r="GA58" s="398"/>
      <c r="GB58" s="398"/>
      <c r="GC58" s="398"/>
      <c r="GD58" s="398"/>
      <c r="GE58" s="398"/>
      <c r="GF58" s="398"/>
      <c r="GG58" s="398"/>
      <c r="GH58" s="398"/>
      <c r="GI58" s="398"/>
      <c r="GJ58" s="398"/>
      <c r="GK58" s="398"/>
      <c r="GL58" s="398"/>
      <c r="GM58" s="398"/>
      <c r="GN58" s="398"/>
      <c r="GO58" s="398"/>
      <c r="GP58" s="398"/>
      <c r="GQ58" s="398"/>
      <c r="GR58" s="398"/>
      <c r="GS58" s="398"/>
      <c r="GT58" s="398"/>
      <c r="GU58" s="398"/>
      <c r="GV58" s="398"/>
      <c r="GW58" s="398"/>
      <c r="GX58" s="398"/>
      <c r="GY58" s="398"/>
      <c r="GZ58" s="398"/>
      <c r="HA58" s="398"/>
      <c r="HB58" s="398"/>
      <c r="HC58" s="398"/>
      <c r="HD58" s="398"/>
      <c r="HE58" s="398"/>
      <c r="HF58" s="398"/>
      <c r="HG58" s="398"/>
      <c r="HH58" s="398"/>
      <c r="HI58" s="398"/>
      <c r="HJ58" s="398"/>
      <c r="HK58" s="398"/>
      <c r="HL58" s="398"/>
      <c r="HM58" s="398"/>
      <c r="HN58" s="398"/>
      <c r="HO58" s="398"/>
      <c r="HP58" s="398"/>
      <c r="HQ58" s="398"/>
      <c r="HR58" s="398"/>
      <c r="HS58" s="398"/>
      <c r="HT58" s="398"/>
      <c r="HU58" s="398"/>
      <c r="HV58" s="398"/>
      <c r="HW58" s="398"/>
      <c r="HX58" s="398"/>
      <c r="HY58" s="398"/>
      <c r="HZ58" s="398"/>
      <c r="IA58" s="398"/>
      <c r="IB58" s="398"/>
      <c r="IC58" s="398"/>
    </row>
    <row r="59" ht="20.25" customHeight="1">
      <c r="A59" s="432" t="s">
        <v>6049</v>
      </c>
      <c r="B59" s="362" t="s">
        <v>6506</v>
      </c>
      <c r="C59" s="363"/>
      <c r="D59" s="364">
        <v>50.0</v>
      </c>
      <c r="E59" s="401" t="s">
        <v>6507</v>
      </c>
      <c r="F59" s="366" t="s">
        <v>6508</v>
      </c>
      <c r="G59" s="367">
        <v>2.019568444001E12</v>
      </c>
      <c r="H59" s="409">
        <v>358.0</v>
      </c>
      <c r="I59" s="369">
        <v>0.3624096632135217</v>
      </c>
      <c r="J59" s="370">
        <f t="shared" si="1"/>
        <v>228</v>
      </c>
      <c r="K59" s="402" t="s">
        <v>6509</v>
      </c>
      <c r="L59" s="403" t="s">
        <v>6510</v>
      </c>
      <c r="M59" s="476" t="s">
        <v>6511</v>
      </c>
      <c r="N59" s="373"/>
      <c r="O59" s="481"/>
      <c r="P59" s="404">
        <v>70.0</v>
      </c>
      <c r="Q59" s="378">
        <v>20.0</v>
      </c>
      <c r="R59" s="378">
        <v>90.0</v>
      </c>
      <c r="S59" s="377"/>
      <c r="T59" s="377"/>
      <c r="U59" s="435" t="s">
        <v>6512</v>
      </c>
      <c r="V59" s="378" t="s">
        <v>795</v>
      </c>
      <c r="W59" s="378" t="s">
        <v>6431</v>
      </c>
      <c r="X59" s="377"/>
      <c r="Y59" s="377"/>
      <c r="Z59" s="377"/>
      <c r="AA59" s="377"/>
      <c r="AB59" s="379"/>
      <c r="AC59" s="431"/>
      <c r="AD59" s="373"/>
      <c r="AE59" s="373"/>
      <c r="AF59" s="373"/>
      <c r="AG59" s="373"/>
      <c r="AH59" s="381" t="s">
        <v>6059</v>
      </c>
      <c r="AI59" s="379" t="s">
        <v>6060</v>
      </c>
      <c r="AJ59" s="373"/>
      <c r="AK59" s="373"/>
      <c r="AL59" s="373"/>
      <c r="AM59" s="373"/>
      <c r="AN59" s="373">
        <v>20.0</v>
      </c>
      <c r="AO59" s="373"/>
      <c r="AP59" s="373"/>
      <c r="AQ59" s="46">
        <f t="shared" si="2"/>
        <v>330</v>
      </c>
      <c r="AR59" s="382">
        <f t="shared" si="3"/>
        <v>0.08</v>
      </c>
      <c r="AS59" s="373"/>
      <c r="AT59" s="373"/>
      <c r="AU59" s="373"/>
      <c r="AV59" s="373"/>
      <c r="AW59" s="373"/>
      <c r="AX59" s="383" t="s">
        <v>6061</v>
      </c>
      <c r="AY59" s="384" t="s">
        <v>6061</v>
      </c>
      <c r="AZ59" s="385">
        <v>20.0</v>
      </c>
      <c r="BA59" s="386">
        <v>70.0</v>
      </c>
      <c r="BB59" s="386">
        <v>125.0</v>
      </c>
      <c r="BC59" s="387">
        <f>IFERROR(__xludf.DUMMYFUNCTION("IMPORTRANGE(""https://docs.google.com/spreadsheets/d/11x9rug0jw9OQ--PARsiC-syyc-w1p08-Nt1KJofrAjY/edit?usp=sharing"",""Себестоимость (Алкиона)!J55"")"),0.684)</f>
        <v>0.684</v>
      </c>
      <c r="BD59" s="482">
        <f>IFERROR(__xludf.DUMMYFUNCTION("IMPORTRANGE(""https://docs.google.com/spreadsheets/d/11x9rug0jw9OQ--PARsiC-syyc-w1p08-Nt1KJofrAjY/edit?usp=sharing"",""Себестоимость (Алкиона)!J68"")"),0.6817199999999999)</f>
        <v>0.68172</v>
      </c>
      <c r="BE59" s="483">
        <f>IFERROR(__xludf.DUMMYFUNCTION("IMPORTRANGE(""https://docs.google.com/spreadsheets/d/1s3L4zx0lRdF0JYMrTaoYwrEnGJI9Se6ibkReFEtRbpU/edit?usp=sharing"",""Упаковка!B2"")"),7.0)</f>
        <v>7</v>
      </c>
      <c r="BF59" s="389">
        <v>10.0</v>
      </c>
      <c r="BG59" s="442">
        <f t="shared" si="4"/>
        <v>44.3144</v>
      </c>
      <c r="BH59" s="405">
        <f t="shared" si="18"/>
        <v>0.2</v>
      </c>
      <c r="BI59" s="392">
        <f t="shared" si="5"/>
        <v>45.6</v>
      </c>
      <c r="BJ59" s="393">
        <f t="shared" si="6"/>
        <v>68.0856</v>
      </c>
      <c r="BK59" s="393">
        <f t="shared" si="7"/>
        <v>13.0856</v>
      </c>
      <c r="BL59" s="394">
        <f t="shared" si="8"/>
        <v>0.2986210526</v>
      </c>
      <c r="BM59" s="394">
        <f t="shared" si="9"/>
        <v>0.05739298246</v>
      </c>
      <c r="BN59" s="55">
        <f t="shared" si="10"/>
        <v>0.08</v>
      </c>
      <c r="BO59" s="56">
        <f t="shared" si="11"/>
        <v>330</v>
      </c>
      <c r="BP59" s="57">
        <f t="shared" si="12"/>
        <v>0.3269260606</v>
      </c>
      <c r="BQ59" s="46">
        <f t="shared" si="13"/>
        <v>0.126</v>
      </c>
      <c r="BR59" s="46">
        <v>25.0</v>
      </c>
      <c r="BS59" s="46">
        <v>7.0</v>
      </c>
      <c r="BT59" s="47">
        <v>1.25</v>
      </c>
      <c r="BU59" s="46">
        <f t="shared" si="14"/>
        <v>31.25</v>
      </c>
      <c r="BV59" s="46">
        <f t="shared" si="15"/>
        <v>38.75</v>
      </c>
      <c r="BW59" s="378" t="s">
        <v>6062</v>
      </c>
      <c r="BX59" s="395"/>
      <c r="BY59" s="395"/>
      <c r="BZ59" s="395"/>
      <c r="CA59" s="395"/>
      <c r="CB59" s="406"/>
      <c r="CC59" s="395"/>
      <c r="CD59" s="395"/>
      <c r="CE59" s="395"/>
      <c r="CF59" s="395"/>
      <c r="CG59" s="395"/>
      <c r="CH59" s="397"/>
      <c r="CI59" s="397"/>
      <c r="CJ59" s="397"/>
      <c r="CK59" s="397"/>
      <c r="CL59" s="398"/>
      <c r="CM59" s="398"/>
      <c r="CN59" s="399">
        <f t="shared" si="16"/>
        <v>0.001378947368</v>
      </c>
      <c r="CO59" s="399">
        <f t="shared" si="17"/>
        <v>0.3610307158</v>
      </c>
      <c r="CP59" s="398"/>
      <c r="CQ59" s="398"/>
      <c r="CR59" s="408" t="s">
        <v>6513</v>
      </c>
      <c r="CS59" s="398"/>
      <c r="CT59" s="398"/>
      <c r="CU59" s="398"/>
      <c r="CV59" s="398"/>
      <c r="CW59" s="398"/>
      <c r="CX59" s="398"/>
      <c r="CY59" s="398"/>
      <c r="CZ59" s="398"/>
      <c r="DA59" s="398"/>
      <c r="DB59" s="398"/>
      <c r="DC59" s="398"/>
      <c r="DD59" s="398"/>
      <c r="DE59" s="398"/>
      <c r="DF59" s="398"/>
      <c r="DG59" s="398"/>
      <c r="DH59" s="398"/>
      <c r="DI59" s="398"/>
      <c r="DJ59" s="398"/>
      <c r="DK59" s="398"/>
      <c r="DL59" s="398"/>
      <c r="DM59" s="398"/>
      <c r="DN59" s="398"/>
      <c r="DO59" s="398"/>
      <c r="DP59" s="398"/>
      <c r="DQ59" s="398"/>
      <c r="DR59" s="398"/>
      <c r="DS59" s="398"/>
      <c r="DT59" s="398"/>
      <c r="DU59" s="398"/>
      <c r="DV59" s="398"/>
      <c r="DW59" s="398"/>
      <c r="DX59" s="398"/>
      <c r="DY59" s="398"/>
      <c r="DZ59" s="398"/>
      <c r="EA59" s="398"/>
      <c r="EB59" s="398"/>
      <c r="EC59" s="398"/>
      <c r="ED59" s="398"/>
      <c r="EE59" s="398"/>
      <c r="EF59" s="398"/>
      <c r="EG59" s="398"/>
      <c r="EH59" s="398"/>
      <c r="EI59" s="398"/>
      <c r="EJ59" s="398"/>
      <c r="EK59" s="398"/>
      <c r="EL59" s="398"/>
      <c r="EM59" s="398"/>
      <c r="EN59" s="398"/>
      <c r="EO59" s="398"/>
      <c r="EP59" s="398"/>
      <c r="EQ59" s="398"/>
      <c r="ER59" s="398"/>
      <c r="ES59" s="398"/>
      <c r="ET59" s="398"/>
      <c r="EU59" s="398"/>
      <c r="EV59" s="398"/>
      <c r="EW59" s="398"/>
      <c r="EX59" s="398"/>
      <c r="EY59" s="398"/>
      <c r="EZ59" s="398"/>
      <c r="FA59" s="398"/>
      <c r="FB59" s="398"/>
      <c r="FC59" s="398"/>
      <c r="FD59" s="398"/>
      <c r="FE59" s="398"/>
      <c r="FF59" s="398"/>
      <c r="FG59" s="398"/>
      <c r="FH59" s="398"/>
      <c r="FI59" s="398"/>
      <c r="FJ59" s="398"/>
      <c r="FK59" s="398"/>
      <c r="FL59" s="398"/>
      <c r="FM59" s="398"/>
      <c r="FN59" s="398"/>
      <c r="FO59" s="398"/>
      <c r="FP59" s="398"/>
      <c r="FQ59" s="398"/>
      <c r="FR59" s="398"/>
      <c r="FS59" s="398"/>
      <c r="FT59" s="398"/>
      <c r="FU59" s="398"/>
      <c r="FV59" s="398"/>
      <c r="FW59" s="398"/>
      <c r="FX59" s="398"/>
      <c r="FY59" s="398"/>
      <c r="FZ59" s="398"/>
      <c r="GA59" s="398"/>
      <c r="GB59" s="398"/>
      <c r="GC59" s="398"/>
      <c r="GD59" s="398"/>
      <c r="GE59" s="398"/>
      <c r="GF59" s="398"/>
      <c r="GG59" s="398"/>
      <c r="GH59" s="398"/>
      <c r="GI59" s="398"/>
      <c r="GJ59" s="398"/>
      <c r="GK59" s="398"/>
      <c r="GL59" s="398"/>
      <c r="GM59" s="398"/>
      <c r="GN59" s="398"/>
      <c r="GO59" s="398"/>
      <c r="GP59" s="398"/>
      <c r="GQ59" s="398"/>
      <c r="GR59" s="398"/>
      <c r="GS59" s="398"/>
      <c r="GT59" s="398"/>
      <c r="GU59" s="398"/>
      <c r="GV59" s="398"/>
      <c r="GW59" s="398"/>
      <c r="GX59" s="398"/>
      <c r="GY59" s="398"/>
      <c r="GZ59" s="398"/>
      <c r="HA59" s="398"/>
      <c r="HB59" s="398"/>
      <c r="HC59" s="398"/>
      <c r="HD59" s="398"/>
      <c r="HE59" s="398"/>
      <c r="HF59" s="398"/>
      <c r="HG59" s="398"/>
      <c r="HH59" s="398"/>
      <c r="HI59" s="398"/>
      <c r="HJ59" s="398"/>
      <c r="HK59" s="398"/>
      <c r="HL59" s="398"/>
      <c r="HM59" s="398"/>
      <c r="HN59" s="398"/>
      <c r="HO59" s="398"/>
      <c r="HP59" s="398"/>
      <c r="HQ59" s="398"/>
      <c r="HR59" s="398"/>
      <c r="HS59" s="398"/>
      <c r="HT59" s="398"/>
      <c r="HU59" s="398"/>
      <c r="HV59" s="398"/>
      <c r="HW59" s="398"/>
      <c r="HX59" s="398"/>
      <c r="HY59" s="398"/>
      <c r="HZ59" s="398"/>
      <c r="IA59" s="398"/>
      <c r="IB59" s="398"/>
      <c r="IC59" s="398"/>
    </row>
    <row r="60" ht="20.25" customHeight="1">
      <c r="A60" s="432" t="s">
        <v>6049</v>
      </c>
      <c r="B60" s="362" t="s">
        <v>6514</v>
      </c>
      <c r="C60" s="363"/>
      <c r="D60" s="364">
        <v>50.0</v>
      </c>
      <c r="E60" s="401" t="s">
        <v>6515</v>
      </c>
      <c r="F60" s="366" t="s">
        <v>6516</v>
      </c>
      <c r="G60" s="484">
        <v>2.000524746352E12</v>
      </c>
      <c r="H60" s="409">
        <v>427.0</v>
      </c>
      <c r="I60" s="469">
        <v>0.3520986531468533</v>
      </c>
      <c r="J60" s="370">
        <f t="shared" si="1"/>
        <v>277</v>
      </c>
      <c r="K60" s="402" t="s">
        <v>6517</v>
      </c>
      <c r="L60" s="403" t="s">
        <v>6518</v>
      </c>
      <c r="M60" s="403" t="s">
        <v>6519</v>
      </c>
      <c r="N60" s="373"/>
      <c r="O60" s="374">
        <v>36.0</v>
      </c>
      <c r="P60" s="404">
        <v>70.0</v>
      </c>
      <c r="Q60" s="378">
        <v>20.0</v>
      </c>
      <c r="R60" s="378">
        <v>90.0</v>
      </c>
      <c r="S60" s="377"/>
      <c r="T60" s="377"/>
      <c r="U60" s="378" t="s">
        <v>6520</v>
      </c>
      <c r="V60" s="378" t="s">
        <v>914</v>
      </c>
      <c r="W60" s="378" t="s">
        <v>6521</v>
      </c>
      <c r="X60" s="377"/>
      <c r="Y60" s="377"/>
      <c r="Z60" s="377"/>
      <c r="AA60" s="377"/>
      <c r="AB60" s="379"/>
      <c r="AC60" s="380" t="s">
        <v>6522</v>
      </c>
      <c r="AD60" s="373"/>
      <c r="AE60" s="373"/>
      <c r="AF60" s="373"/>
      <c r="AG60" s="373"/>
      <c r="AH60" s="381" t="s">
        <v>6059</v>
      </c>
      <c r="AI60" s="379" t="s">
        <v>6060</v>
      </c>
      <c r="AJ60" s="373"/>
      <c r="AK60" s="373"/>
      <c r="AL60" s="373"/>
      <c r="AM60" s="373"/>
      <c r="AN60" s="373">
        <v>10.0</v>
      </c>
      <c r="AO60" s="373"/>
      <c r="AP60" s="373"/>
      <c r="AQ60" s="46">
        <f t="shared" si="2"/>
        <v>381</v>
      </c>
      <c r="AR60" s="382">
        <f t="shared" si="3"/>
        <v>0.11</v>
      </c>
      <c r="AS60" s="373"/>
      <c r="AT60" s="373"/>
      <c r="AU60" s="373"/>
      <c r="AV60" s="373"/>
      <c r="AW60" s="373"/>
      <c r="AX60" s="383" t="s">
        <v>6061</v>
      </c>
      <c r="AY60" s="384" t="s">
        <v>6061</v>
      </c>
      <c r="AZ60" s="385">
        <v>20.0</v>
      </c>
      <c r="BA60" s="386">
        <v>69.0</v>
      </c>
      <c r="BB60" s="386">
        <v>125.0</v>
      </c>
      <c r="BC60" s="387">
        <f>IFERROR(__xludf.DUMMYFUNCTION("IMPORTRANGE(""https://docs.google.com/spreadsheets/d/11x9rug0jw9OQ--PARsiC-syyc-w1p08-Nt1KJofrAjY/edit?usp=sharing"",""Себестоимость (Алкиона)!J5"")"),4.4574)</f>
        <v>4.4574</v>
      </c>
      <c r="BD60" s="482">
        <f>IFERROR(__xludf.DUMMYFUNCTION("IMPORTRANGE(""https://docs.google.com/spreadsheets/d/11x9rug0jw9OQ--PARsiC-syyc-w1p08-Nt1KJofrAjY/edit?usp=sharing"",""Себестоимость (Алкиона)!J65"")"),0.813618)</f>
        <v>0.813618</v>
      </c>
      <c r="BE60" s="483">
        <f>IFERROR(__xludf.DUMMYFUNCTION("IMPORTRANGE(""https://docs.google.com/spreadsheets/d/1s3L4zx0lRdF0JYMrTaoYwrEnGJI9Se6ibkReFEtRbpU/edit?usp=sharing"",""Упаковка!B2"")"),7.0)</f>
        <v>7</v>
      </c>
      <c r="BF60" s="389">
        <v>10.0</v>
      </c>
      <c r="BG60" s="442">
        <f t="shared" si="4"/>
        <v>69.71018</v>
      </c>
      <c r="BH60" s="405">
        <f t="shared" si="18"/>
        <v>0.2</v>
      </c>
      <c r="BI60" s="392">
        <f t="shared" si="5"/>
        <v>55.4</v>
      </c>
      <c r="BJ60" s="393">
        <f t="shared" si="6"/>
        <v>82.88982</v>
      </c>
      <c r="BK60" s="393">
        <f t="shared" si="7"/>
        <v>26.88982</v>
      </c>
      <c r="BL60" s="394">
        <f t="shared" si="8"/>
        <v>0.2992412274</v>
      </c>
      <c r="BM60" s="394">
        <f t="shared" si="9"/>
        <v>0.09707516245</v>
      </c>
      <c r="BN60" s="55">
        <f t="shared" si="10"/>
        <v>0.11</v>
      </c>
      <c r="BO60" s="56">
        <f t="shared" si="11"/>
        <v>384</v>
      </c>
      <c r="BP60" s="57">
        <f t="shared" si="12"/>
        <v>0.3329422396</v>
      </c>
      <c r="BQ60" s="46">
        <f t="shared" si="13"/>
        <v>0.126</v>
      </c>
      <c r="BR60" s="46">
        <v>25.0</v>
      </c>
      <c r="BS60" s="46">
        <v>7.0</v>
      </c>
      <c r="BT60" s="47">
        <v>1.25</v>
      </c>
      <c r="BU60" s="46">
        <f t="shared" si="14"/>
        <v>31.25</v>
      </c>
      <c r="BV60" s="46">
        <f t="shared" si="15"/>
        <v>37.75</v>
      </c>
      <c r="BW60" s="378" t="s">
        <v>6062</v>
      </c>
      <c r="BX60" s="381" t="s">
        <v>6110</v>
      </c>
      <c r="BY60" s="381" t="s">
        <v>6063</v>
      </c>
      <c r="BZ60" s="395"/>
      <c r="CA60" s="395"/>
      <c r="CB60" s="406"/>
      <c r="CC60" s="395"/>
      <c r="CD60" s="395"/>
      <c r="CE60" s="395"/>
      <c r="CF60" s="395"/>
      <c r="CG60" s="395"/>
      <c r="CH60" s="397"/>
      <c r="CI60" s="397"/>
      <c r="CJ60" s="397"/>
      <c r="CK60" s="397"/>
      <c r="CL60" s="398"/>
      <c r="CM60" s="398"/>
      <c r="CN60" s="399">
        <f t="shared" si="16"/>
        <v>0.0007587725632</v>
      </c>
      <c r="CO60" s="399">
        <f t="shared" si="17"/>
        <v>0.3513398806</v>
      </c>
      <c r="CP60" s="398"/>
      <c r="CQ60" s="398"/>
      <c r="CR60" s="408">
        <v>260.0</v>
      </c>
      <c r="CS60" s="398"/>
      <c r="CT60" s="398"/>
      <c r="CU60" s="398"/>
      <c r="CV60" s="398"/>
      <c r="CW60" s="398"/>
      <c r="CX60" s="398"/>
      <c r="CY60" s="398"/>
      <c r="CZ60" s="398"/>
      <c r="DA60" s="398"/>
      <c r="DB60" s="398"/>
      <c r="DC60" s="398"/>
      <c r="DD60" s="398"/>
      <c r="DE60" s="398"/>
      <c r="DF60" s="398"/>
      <c r="DG60" s="398"/>
      <c r="DH60" s="398"/>
      <c r="DI60" s="398"/>
      <c r="DJ60" s="398"/>
      <c r="DK60" s="398"/>
      <c r="DL60" s="398"/>
      <c r="DM60" s="398"/>
      <c r="DN60" s="398"/>
      <c r="DO60" s="398"/>
      <c r="DP60" s="398"/>
      <c r="DQ60" s="398"/>
      <c r="DR60" s="398"/>
      <c r="DS60" s="398"/>
      <c r="DT60" s="398"/>
      <c r="DU60" s="398"/>
      <c r="DV60" s="398"/>
      <c r="DW60" s="398"/>
      <c r="DX60" s="398"/>
      <c r="DY60" s="398"/>
      <c r="DZ60" s="398"/>
      <c r="EA60" s="398"/>
      <c r="EB60" s="398"/>
      <c r="EC60" s="398"/>
      <c r="ED60" s="398"/>
      <c r="EE60" s="398"/>
      <c r="EF60" s="398"/>
      <c r="EG60" s="398"/>
      <c r="EH60" s="398"/>
      <c r="EI60" s="398"/>
      <c r="EJ60" s="398"/>
      <c r="EK60" s="398"/>
      <c r="EL60" s="398"/>
      <c r="EM60" s="398"/>
      <c r="EN60" s="398"/>
      <c r="EO60" s="398"/>
      <c r="EP60" s="398"/>
      <c r="EQ60" s="398"/>
      <c r="ER60" s="398"/>
      <c r="ES60" s="398"/>
      <c r="ET60" s="398"/>
      <c r="EU60" s="398"/>
      <c r="EV60" s="398"/>
      <c r="EW60" s="398"/>
      <c r="EX60" s="398"/>
      <c r="EY60" s="398"/>
      <c r="EZ60" s="398"/>
      <c r="FA60" s="398"/>
      <c r="FB60" s="398"/>
      <c r="FC60" s="398"/>
      <c r="FD60" s="398"/>
      <c r="FE60" s="398"/>
      <c r="FF60" s="398"/>
      <c r="FG60" s="398"/>
      <c r="FH60" s="398"/>
      <c r="FI60" s="398"/>
      <c r="FJ60" s="398"/>
      <c r="FK60" s="398"/>
      <c r="FL60" s="398"/>
      <c r="FM60" s="398"/>
      <c r="FN60" s="398"/>
      <c r="FO60" s="398"/>
      <c r="FP60" s="398"/>
      <c r="FQ60" s="398"/>
      <c r="FR60" s="398"/>
      <c r="FS60" s="398"/>
      <c r="FT60" s="398"/>
      <c r="FU60" s="398"/>
      <c r="FV60" s="398"/>
      <c r="FW60" s="398"/>
      <c r="FX60" s="398"/>
      <c r="FY60" s="398"/>
      <c r="FZ60" s="398"/>
      <c r="GA60" s="398"/>
      <c r="GB60" s="398"/>
      <c r="GC60" s="398"/>
      <c r="GD60" s="398"/>
      <c r="GE60" s="398"/>
      <c r="GF60" s="398"/>
      <c r="GG60" s="398"/>
      <c r="GH60" s="398"/>
      <c r="GI60" s="398"/>
      <c r="GJ60" s="398"/>
      <c r="GK60" s="398"/>
      <c r="GL60" s="398"/>
      <c r="GM60" s="398"/>
      <c r="GN60" s="398"/>
      <c r="GO60" s="398"/>
      <c r="GP60" s="398"/>
      <c r="GQ60" s="398"/>
      <c r="GR60" s="398"/>
      <c r="GS60" s="398"/>
      <c r="GT60" s="398"/>
      <c r="GU60" s="398"/>
      <c r="GV60" s="398"/>
      <c r="GW60" s="398"/>
      <c r="GX60" s="398"/>
      <c r="GY60" s="398"/>
      <c r="GZ60" s="398"/>
      <c r="HA60" s="398"/>
      <c r="HB60" s="398"/>
      <c r="HC60" s="398"/>
      <c r="HD60" s="398"/>
      <c r="HE60" s="398"/>
      <c r="HF60" s="398"/>
      <c r="HG60" s="398"/>
      <c r="HH60" s="398"/>
      <c r="HI60" s="398"/>
      <c r="HJ60" s="398"/>
      <c r="HK60" s="398"/>
      <c r="HL60" s="398"/>
      <c r="HM60" s="398"/>
      <c r="HN60" s="398"/>
      <c r="HO60" s="398"/>
      <c r="HP60" s="398"/>
      <c r="HQ60" s="398"/>
      <c r="HR60" s="398"/>
      <c r="HS60" s="398"/>
      <c r="HT60" s="398"/>
      <c r="HU60" s="398"/>
      <c r="HV60" s="398"/>
      <c r="HW60" s="398"/>
      <c r="HX60" s="398"/>
      <c r="HY60" s="398"/>
      <c r="HZ60" s="398"/>
      <c r="IA60" s="398"/>
      <c r="IB60" s="398"/>
      <c r="IC60" s="398"/>
    </row>
    <row r="61" ht="20.25" customHeight="1">
      <c r="A61" s="432" t="s">
        <v>6049</v>
      </c>
      <c r="B61" s="362" t="s">
        <v>6523</v>
      </c>
      <c r="C61" s="363"/>
      <c r="D61" s="364">
        <v>50.0</v>
      </c>
      <c r="E61" s="401" t="s">
        <v>6524</v>
      </c>
      <c r="F61" s="366" t="s">
        <v>6525</v>
      </c>
      <c r="G61" s="415">
        <v>2.005191702007E12</v>
      </c>
      <c r="H61" s="409">
        <v>432.0</v>
      </c>
      <c r="I61" s="469">
        <v>0.24818056988833276</v>
      </c>
      <c r="J61" s="370">
        <f t="shared" si="1"/>
        <v>325</v>
      </c>
      <c r="K61" s="402" t="s">
        <v>6526</v>
      </c>
      <c r="L61" s="403" t="s">
        <v>6527</v>
      </c>
      <c r="M61" s="403" t="s">
        <v>6528</v>
      </c>
      <c r="N61" s="373"/>
      <c r="O61" s="374">
        <v>60.0</v>
      </c>
      <c r="P61" s="404">
        <v>80.0</v>
      </c>
      <c r="Q61" s="378">
        <v>20.0</v>
      </c>
      <c r="R61" s="378">
        <v>170.0</v>
      </c>
      <c r="S61" s="377"/>
      <c r="T61" s="377"/>
      <c r="U61" s="378" t="s">
        <v>6529</v>
      </c>
      <c r="V61" s="378" t="s">
        <v>914</v>
      </c>
      <c r="W61" s="378" t="s">
        <v>6521</v>
      </c>
      <c r="X61" s="377"/>
      <c r="Y61" s="377"/>
      <c r="Z61" s="377"/>
      <c r="AA61" s="377"/>
      <c r="AB61" s="379"/>
      <c r="AC61" s="485"/>
      <c r="AD61" s="373"/>
      <c r="AE61" s="373"/>
      <c r="AF61" s="373"/>
      <c r="AG61" s="373"/>
      <c r="AH61" s="381" t="s">
        <v>6059</v>
      </c>
      <c r="AI61" s="379" t="s">
        <v>6060</v>
      </c>
      <c r="AJ61" s="373"/>
      <c r="AK61" s="373"/>
      <c r="AL61" s="373"/>
      <c r="AM61" s="373"/>
      <c r="AN61" s="373">
        <v>10.0</v>
      </c>
      <c r="AO61" s="373"/>
      <c r="AP61" s="373"/>
      <c r="AQ61" s="46">
        <f t="shared" si="2"/>
        <v>437</v>
      </c>
      <c r="AR61" s="382">
        <f t="shared" si="3"/>
        <v>-0.01</v>
      </c>
      <c r="AS61" s="373"/>
      <c r="AT61" s="373"/>
      <c r="AU61" s="373"/>
      <c r="AV61" s="373"/>
      <c r="AW61" s="373"/>
      <c r="AX61" s="383" t="s">
        <v>6177</v>
      </c>
      <c r="AY61" s="384" t="s">
        <v>6178</v>
      </c>
      <c r="AZ61" s="385">
        <v>20.0</v>
      </c>
      <c r="BA61" s="386">
        <v>75.0</v>
      </c>
      <c r="BB61" s="386">
        <v>130.0</v>
      </c>
      <c r="BC61" s="387">
        <f>IFERROR(__xludf.DUMMYFUNCTION("IMPORTRANGE(""https://docs.google.com/spreadsheets/d/11x9rug0jw9OQ--PARsiC-syyc-w1p08-Nt1KJofrAjY/edit?usp=sharing"",""Себестоимость (Алкиона)!J6"")"),4.56)</f>
        <v>4.56</v>
      </c>
      <c r="BD61" s="482">
        <f>IFERROR(__xludf.DUMMYFUNCTION("IMPORTRANGE(""https://docs.google.com/spreadsheets/d/11x9rug0jw9OQ--PARsiC-syyc-w1p08-Nt1KJofrAjY/edit?usp=sharing"",""Себестоимость (Алкиона)!J65"")"),0.813618)</f>
        <v>0.813618</v>
      </c>
      <c r="BE61" s="483">
        <f>IFERROR(__xludf.DUMMYFUNCTION("IMPORTRANGE(""https://docs.google.com/spreadsheets/d/1s3L4zx0lRdF0JYMrTaoYwrEnGJI9Se6ibkReFEtRbpU/edit?usp=sharing"",""Упаковка!B3"")"),25.0)</f>
        <v>25</v>
      </c>
      <c r="BF61" s="389">
        <v>10.0</v>
      </c>
      <c r="BG61" s="442">
        <f t="shared" si="4"/>
        <v>88.73618</v>
      </c>
      <c r="BH61" s="405">
        <f t="shared" si="18"/>
        <v>0.2</v>
      </c>
      <c r="BI61" s="392">
        <f t="shared" si="5"/>
        <v>65</v>
      </c>
      <c r="BJ61" s="393">
        <f t="shared" si="6"/>
        <v>96.26382</v>
      </c>
      <c r="BK61" s="393">
        <f t="shared" si="7"/>
        <v>41.26382</v>
      </c>
      <c r="BL61" s="394">
        <f t="shared" si="8"/>
        <v>0.2961963692</v>
      </c>
      <c r="BM61" s="394">
        <f t="shared" si="9"/>
        <v>0.1269656</v>
      </c>
      <c r="BN61" s="55">
        <f t="shared" si="10"/>
        <v>-0.01</v>
      </c>
      <c r="BO61" s="56">
        <f t="shared" si="11"/>
        <v>436</v>
      </c>
      <c r="BP61" s="57">
        <f t="shared" si="12"/>
        <v>0.3383115138</v>
      </c>
      <c r="BQ61" s="46">
        <f t="shared" si="13"/>
        <v>0.272</v>
      </c>
      <c r="BR61" s="46">
        <v>25.0</v>
      </c>
      <c r="BS61" s="46">
        <v>7.0</v>
      </c>
      <c r="BT61" s="47">
        <v>1.25</v>
      </c>
      <c r="BU61" s="46">
        <f t="shared" si="14"/>
        <v>31.25</v>
      </c>
      <c r="BV61" s="46">
        <f t="shared" si="15"/>
        <v>43.75</v>
      </c>
      <c r="BW61" s="378" t="s">
        <v>6062</v>
      </c>
      <c r="BX61" s="486"/>
      <c r="BY61" s="486"/>
      <c r="BZ61" s="486"/>
      <c r="CA61" s="486"/>
      <c r="CB61" s="487"/>
      <c r="CC61" s="486"/>
      <c r="CD61" s="486"/>
      <c r="CE61" s="486"/>
      <c r="CF61" s="486"/>
      <c r="CG61" s="486"/>
      <c r="CH61" s="488"/>
      <c r="CI61" s="488"/>
      <c r="CJ61" s="488"/>
      <c r="CK61" s="488"/>
      <c r="CL61" s="398"/>
      <c r="CM61" s="398"/>
      <c r="CN61" s="399">
        <f t="shared" si="16"/>
        <v>0.003803630769</v>
      </c>
      <c r="CO61" s="399">
        <f t="shared" si="17"/>
        <v>0.2443769391</v>
      </c>
      <c r="CP61" s="398"/>
      <c r="CQ61" s="398"/>
      <c r="CR61" s="408" t="s">
        <v>6530</v>
      </c>
      <c r="CS61" s="398"/>
      <c r="CT61" s="398"/>
      <c r="CU61" s="398"/>
      <c r="CV61" s="398"/>
      <c r="CW61" s="398"/>
      <c r="CX61" s="398"/>
      <c r="CY61" s="398"/>
      <c r="CZ61" s="398"/>
      <c r="DA61" s="398"/>
      <c r="DB61" s="398"/>
      <c r="DC61" s="398"/>
      <c r="DD61" s="398"/>
      <c r="DE61" s="398"/>
      <c r="DF61" s="398"/>
      <c r="DG61" s="398"/>
      <c r="DH61" s="398"/>
      <c r="DI61" s="398"/>
      <c r="DJ61" s="398"/>
      <c r="DK61" s="398"/>
      <c r="DL61" s="398"/>
      <c r="DM61" s="398"/>
      <c r="DN61" s="398"/>
      <c r="DO61" s="398"/>
      <c r="DP61" s="398"/>
      <c r="DQ61" s="398"/>
      <c r="DR61" s="398"/>
      <c r="DS61" s="398"/>
      <c r="DT61" s="398"/>
      <c r="DU61" s="398"/>
      <c r="DV61" s="398"/>
      <c r="DW61" s="398"/>
      <c r="DX61" s="398"/>
      <c r="DY61" s="398"/>
      <c r="DZ61" s="398"/>
      <c r="EA61" s="398"/>
      <c r="EB61" s="398"/>
      <c r="EC61" s="398"/>
      <c r="ED61" s="398"/>
      <c r="EE61" s="398"/>
      <c r="EF61" s="398"/>
      <c r="EG61" s="398"/>
      <c r="EH61" s="398"/>
      <c r="EI61" s="398"/>
      <c r="EJ61" s="398"/>
      <c r="EK61" s="398"/>
      <c r="EL61" s="398"/>
      <c r="EM61" s="398"/>
      <c r="EN61" s="398"/>
      <c r="EO61" s="398"/>
      <c r="EP61" s="398"/>
      <c r="EQ61" s="398"/>
      <c r="ER61" s="398"/>
      <c r="ES61" s="398"/>
      <c r="ET61" s="398"/>
      <c r="EU61" s="398"/>
      <c r="EV61" s="398"/>
      <c r="EW61" s="398"/>
      <c r="EX61" s="398"/>
      <c r="EY61" s="398"/>
      <c r="EZ61" s="398"/>
      <c r="FA61" s="398"/>
      <c r="FB61" s="398"/>
      <c r="FC61" s="398"/>
      <c r="FD61" s="398"/>
      <c r="FE61" s="398"/>
      <c r="FF61" s="398"/>
      <c r="FG61" s="398"/>
      <c r="FH61" s="398"/>
      <c r="FI61" s="398"/>
      <c r="FJ61" s="398"/>
      <c r="FK61" s="398"/>
      <c r="FL61" s="398"/>
      <c r="FM61" s="398"/>
      <c r="FN61" s="398"/>
      <c r="FO61" s="398"/>
      <c r="FP61" s="398"/>
      <c r="FQ61" s="398"/>
      <c r="FR61" s="398"/>
      <c r="FS61" s="398"/>
      <c r="FT61" s="398"/>
      <c r="FU61" s="398"/>
      <c r="FV61" s="398"/>
      <c r="FW61" s="398"/>
      <c r="FX61" s="398"/>
      <c r="FY61" s="398"/>
      <c r="FZ61" s="398"/>
      <c r="GA61" s="398"/>
      <c r="GB61" s="398"/>
      <c r="GC61" s="398"/>
      <c r="GD61" s="398"/>
      <c r="GE61" s="398"/>
      <c r="GF61" s="398"/>
      <c r="GG61" s="398"/>
      <c r="GH61" s="398"/>
      <c r="GI61" s="398"/>
      <c r="GJ61" s="398"/>
      <c r="GK61" s="398"/>
      <c r="GL61" s="398"/>
      <c r="GM61" s="398"/>
      <c r="GN61" s="398"/>
      <c r="GO61" s="398"/>
      <c r="GP61" s="398"/>
      <c r="GQ61" s="398"/>
      <c r="GR61" s="398"/>
      <c r="GS61" s="398"/>
      <c r="GT61" s="398"/>
      <c r="GU61" s="398"/>
      <c r="GV61" s="398"/>
      <c r="GW61" s="398"/>
      <c r="GX61" s="398"/>
      <c r="GY61" s="398"/>
      <c r="GZ61" s="398"/>
      <c r="HA61" s="398"/>
      <c r="HB61" s="398"/>
      <c r="HC61" s="398"/>
      <c r="HD61" s="398"/>
      <c r="HE61" s="398"/>
      <c r="HF61" s="398"/>
      <c r="HG61" s="398"/>
      <c r="HH61" s="398"/>
      <c r="HI61" s="398"/>
      <c r="HJ61" s="398"/>
      <c r="HK61" s="398"/>
      <c r="HL61" s="398"/>
      <c r="HM61" s="398"/>
      <c r="HN61" s="398"/>
      <c r="HO61" s="398"/>
      <c r="HP61" s="398"/>
      <c r="HQ61" s="398"/>
      <c r="HR61" s="398"/>
      <c r="HS61" s="398"/>
      <c r="HT61" s="398"/>
      <c r="HU61" s="398"/>
      <c r="HV61" s="398"/>
      <c r="HW61" s="398"/>
      <c r="HX61" s="398"/>
      <c r="HY61" s="398"/>
      <c r="HZ61" s="398"/>
      <c r="IA61" s="398"/>
      <c r="IB61" s="398"/>
      <c r="IC61" s="398"/>
    </row>
    <row r="62" ht="20.25" customHeight="1">
      <c r="A62" s="432" t="s">
        <v>6049</v>
      </c>
      <c r="B62" s="362" t="s">
        <v>6531</v>
      </c>
      <c r="C62" s="363"/>
      <c r="D62" s="364">
        <v>50.0</v>
      </c>
      <c r="E62" s="401" t="s">
        <v>6532</v>
      </c>
      <c r="F62" s="366" t="s">
        <v>6533</v>
      </c>
      <c r="G62" s="367">
        <v>2.000524746369E12</v>
      </c>
      <c r="H62" s="409">
        <v>438.0</v>
      </c>
      <c r="I62" s="469">
        <v>0.26124639230087376</v>
      </c>
      <c r="J62" s="370">
        <f t="shared" si="1"/>
        <v>324</v>
      </c>
      <c r="K62" s="402" t="s">
        <v>6534</v>
      </c>
      <c r="L62" s="403" t="s">
        <v>6535</v>
      </c>
      <c r="M62" s="403" t="s">
        <v>6536</v>
      </c>
      <c r="N62" s="423"/>
      <c r="O62" s="374">
        <v>70.0</v>
      </c>
      <c r="P62" s="404">
        <v>80.0</v>
      </c>
      <c r="Q62" s="378">
        <v>20.0</v>
      </c>
      <c r="R62" s="378">
        <v>170.0</v>
      </c>
      <c r="S62" s="377"/>
      <c r="T62" s="377"/>
      <c r="U62" s="378" t="s">
        <v>6537</v>
      </c>
      <c r="V62" s="378" t="s">
        <v>914</v>
      </c>
      <c r="W62" s="378" t="s">
        <v>6521</v>
      </c>
      <c r="X62" s="377"/>
      <c r="Y62" s="377"/>
      <c r="Z62" s="377"/>
      <c r="AA62" s="377"/>
      <c r="AB62" s="379"/>
      <c r="AC62" s="380" t="s">
        <v>6522</v>
      </c>
      <c r="AD62" s="423"/>
      <c r="AE62" s="423"/>
      <c r="AF62" s="423"/>
      <c r="AG62" s="423"/>
      <c r="AH62" s="381" t="s">
        <v>6059</v>
      </c>
      <c r="AI62" s="379" t="s">
        <v>6060</v>
      </c>
      <c r="AJ62" s="423"/>
      <c r="AK62" s="423"/>
      <c r="AL62" s="423"/>
      <c r="AM62" s="423"/>
      <c r="AN62" s="423">
        <v>10.0</v>
      </c>
      <c r="AO62" s="423"/>
      <c r="AP62" s="423"/>
      <c r="AQ62" s="46">
        <f t="shared" si="2"/>
        <v>434</v>
      </c>
      <c r="AR62" s="382">
        <f t="shared" si="3"/>
        <v>0.01</v>
      </c>
      <c r="AS62" s="423"/>
      <c r="AT62" s="423"/>
      <c r="AU62" s="423"/>
      <c r="AV62" s="423"/>
      <c r="AW62" s="423"/>
      <c r="AX62" s="383" t="s">
        <v>6177</v>
      </c>
      <c r="AY62" s="384" t="s">
        <v>6178</v>
      </c>
      <c r="AZ62" s="385">
        <v>20.0</v>
      </c>
      <c r="BA62" s="386">
        <v>73.0</v>
      </c>
      <c r="BB62" s="386">
        <v>129.0</v>
      </c>
      <c r="BC62" s="387">
        <f>IFERROR(__xludf.DUMMYFUNCTION("IMPORTRANGE(""https://docs.google.com/spreadsheets/d/11x9rug0jw9OQ--PARsiC-syyc-w1p08-Nt1KJofrAjY/edit?usp=sharing"",""Себестоимость (Алкиона)!J7"")"),4.674)</f>
        <v>4.674</v>
      </c>
      <c r="BD62" s="482">
        <f>IFERROR(__xludf.DUMMYFUNCTION("IMPORTRANGE(""https://docs.google.com/spreadsheets/d/11x9rug0jw9OQ--PARsiC-syyc-w1p08-Nt1KJofrAjY/edit?usp=sharing"",""Себестоимость (Алкиона)!J65"")"),0.813618)</f>
        <v>0.813618</v>
      </c>
      <c r="BE62" s="483">
        <f>IFERROR(__xludf.DUMMYFUNCTION("IMPORTRANGE(""https://docs.google.com/spreadsheets/d/1s3L4zx0lRdF0JYMrTaoYwrEnGJI9Se6ibkReFEtRbpU/edit?usp=sharing"",""Упаковка!B3"")"),25.0)</f>
        <v>25</v>
      </c>
      <c r="BF62" s="389">
        <v>10.0</v>
      </c>
      <c r="BG62" s="442">
        <f t="shared" si="4"/>
        <v>89.87618</v>
      </c>
      <c r="BH62" s="405">
        <f t="shared" si="18"/>
        <v>0.2</v>
      </c>
      <c r="BI62" s="392">
        <f t="shared" si="5"/>
        <v>64.8</v>
      </c>
      <c r="BJ62" s="393">
        <f t="shared" si="6"/>
        <v>96.32382</v>
      </c>
      <c r="BK62" s="393">
        <f t="shared" si="7"/>
        <v>40.32382</v>
      </c>
      <c r="BL62" s="394">
        <f t="shared" si="8"/>
        <v>0.2972957407</v>
      </c>
      <c r="BM62" s="394">
        <f t="shared" si="9"/>
        <v>0.1244562346</v>
      </c>
      <c r="BN62" s="55">
        <f t="shared" si="10"/>
        <v>0.01</v>
      </c>
      <c r="BO62" s="56">
        <f t="shared" si="11"/>
        <v>436</v>
      </c>
      <c r="BP62" s="57">
        <f t="shared" si="12"/>
        <v>0.3379904128</v>
      </c>
      <c r="BQ62" s="46">
        <f t="shared" si="13"/>
        <v>0.272</v>
      </c>
      <c r="BR62" s="46">
        <v>25.0</v>
      </c>
      <c r="BS62" s="46">
        <v>7.0</v>
      </c>
      <c r="BT62" s="47">
        <v>1.25</v>
      </c>
      <c r="BU62" s="46">
        <f t="shared" si="14"/>
        <v>31.25</v>
      </c>
      <c r="BV62" s="46">
        <f t="shared" si="15"/>
        <v>41.75</v>
      </c>
      <c r="BW62" s="378" t="s">
        <v>6062</v>
      </c>
      <c r="BX62" s="381" t="s">
        <v>6110</v>
      </c>
      <c r="BY62" s="381" t="s">
        <v>6073</v>
      </c>
      <c r="BZ62" s="395"/>
      <c r="CA62" s="395"/>
      <c r="CB62" s="406"/>
      <c r="CC62" s="395"/>
      <c r="CD62" s="395"/>
      <c r="CE62" s="395"/>
      <c r="CF62" s="395"/>
      <c r="CG62" s="395"/>
      <c r="CH62" s="397"/>
      <c r="CI62" s="397"/>
      <c r="CJ62" s="397"/>
      <c r="CK62" s="397"/>
      <c r="CL62" s="398"/>
      <c r="CM62" s="398"/>
      <c r="CN62" s="399">
        <f t="shared" si="16"/>
        <v>0.002704259259</v>
      </c>
      <c r="CO62" s="399">
        <f t="shared" si="17"/>
        <v>0.258542133</v>
      </c>
      <c r="CP62" s="398"/>
      <c r="CQ62" s="398"/>
      <c r="CR62" s="408" t="s">
        <v>4478</v>
      </c>
      <c r="CS62" s="398"/>
      <c r="CT62" s="398"/>
      <c r="CU62" s="398"/>
      <c r="CV62" s="398"/>
      <c r="CW62" s="398"/>
      <c r="CX62" s="398"/>
      <c r="CY62" s="398"/>
      <c r="CZ62" s="398"/>
      <c r="DA62" s="398"/>
      <c r="DB62" s="398"/>
      <c r="DC62" s="398"/>
      <c r="DD62" s="398"/>
      <c r="DE62" s="398"/>
      <c r="DF62" s="398"/>
      <c r="DG62" s="398"/>
      <c r="DH62" s="398"/>
      <c r="DI62" s="398"/>
      <c r="DJ62" s="398"/>
      <c r="DK62" s="398"/>
      <c r="DL62" s="398"/>
      <c r="DM62" s="398"/>
      <c r="DN62" s="398"/>
      <c r="DO62" s="398"/>
      <c r="DP62" s="398"/>
      <c r="DQ62" s="398"/>
      <c r="DR62" s="398"/>
      <c r="DS62" s="398"/>
      <c r="DT62" s="398"/>
      <c r="DU62" s="398"/>
      <c r="DV62" s="398"/>
      <c r="DW62" s="398"/>
      <c r="DX62" s="398"/>
      <c r="DY62" s="398"/>
      <c r="DZ62" s="398"/>
      <c r="EA62" s="398"/>
      <c r="EB62" s="398"/>
      <c r="EC62" s="398"/>
      <c r="ED62" s="398"/>
      <c r="EE62" s="398"/>
      <c r="EF62" s="398"/>
      <c r="EG62" s="398"/>
      <c r="EH62" s="398"/>
      <c r="EI62" s="398"/>
      <c r="EJ62" s="398"/>
      <c r="EK62" s="398"/>
      <c r="EL62" s="398"/>
      <c r="EM62" s="398"/>
      <c r="EN62" s="398"/>
      <c r="EO62" s="398"/>
      <c r="EP62" s="398"/>
      <c r="EQ62" s="398"/>
      <c r="ER62" s="398"/>
      <c r="ES62" s="398"/>
      <c r="ET62" s="398"/>
      <c r="EU62" s="398"/>
      <c r="EV62" s="398"/>
      <c r="EW62" s="398"/>
      <c r="EX62" s="398"/>
      <c r="EY62" s="398"/>
      <c r="EZ62" s="398"/>
      <c r="FA62" s="398"/>
      <c r="FB62" s="398"/>
      <c r="FC62" s="398"/>
      <c r="FD62" s="398"/>
      <c r="FE62" s="398"/>
      <c r="FF62" s="398"/>
      <c r="FG62" s="398"/>
      <c r="FH62" s="398"/>
      <c r="FI62" s="398"/>
      <c r="FJ62" s="398"/>
      <c r="FK62" s="398"/>
      <c r="FL62" s="398"/>
      <c r="FM62" s="398"/>
      <c r="FN62" s="398"/>
      <c r="FO62" s="398"/>
      <c r="FP62" s="398"/>
      <c r="FQ62" s="398"/>
      <c r="FR62" s="398"/>
      <c r="FS62" s="398"/>
      <c r="FT62" s="398"/>
      <c r="FU62" s="398"/>
      <c r="FV62" s="398"/>
      <c r="FW62" s="398"/>
      <c r="FX62" s="398"/>
      <c r="FY62" s="398"/>
      <c r="FZ62" s="398"/>
      <c r="GA62" s="398"/>
      <c r="GB62" s="398"/>
      <c r="GC62" s="398"/>
      <c r="GD62" s="398"/>
      <c r="GE62" s="398"/>
      <c r="GF62" s="398"/>
      <c r="GG62" s="398"/>
      <c r="GH62" s="398"/>
      <c r="GI62" s="398"/>
      <c r="GJ62" s="398"/>
      <c r="GK62" s="398"/>
      <c r="GL62" s="398"/>
      <c r="GM62" s="398"/>
      <c r="GN62" s="398"/>
      <c r="GO62" s="398"/>
      <c r="GP62" s="398"/>
      <c r="GQ62" s="398"/>
      <c r="GR62" s="398"/>
      <c r="GS62" s="398"/>
      <c r="GT62" s="398"/>
      <c r="GU62" s="398"/>
      <c r="GV62" s="398"/>
      <c r="GW62" s="398"/>
      <c r="GX62" s="398"/>
      <c r="GY62" s="398"/>
      <c r="GZ62" s="398"/>
      <c r="HA62" s="398"/>
      <c r="HB62" s="398"/>
      <c r="HC62" s="398"/>
      <c r="HD62" s="398"/>
      <c r="HE62" s="398"/>
      <c r="HF62" s="398"/>
      <c r="HG62" s="398"/>
      <c r="HH62" s="398"/>
      <c r="HI62" s="398"/>
      <c r="HJ62" s="398"/>
      <c r="HK62" s="398"/>
      <c r="HL62" s="398"/>
      <c r="HM62" s="398"/>
      <c r="HN62" s="398"/>
      <c r="HO62" s="398"/>
      <c r="HP62" s="398"/>
      <c r="HQ62" s="398"/>
      <c r="HR62" s="398"/>
      <c r="HS62" s="398"/>
      <c r="HT62" s="398"/>
      <c r="HU62" s="398"/>
      <c r="HV62" s="398"/>
      <c r="HW62" s="398"/>
      <c r="HX62" s="398"/>
      <c r="HY62" s="398"/>
      <c r="HZ62" s="398"/>
      <c r="IA62" s="398"/>
      <c r="IB62" s="398"/>
      <c r="IC62" s="398"/>
    </row>
    <row r="63" ht="20.25" customHeight="1">
      <c r="A63" s="432" t="s">
        <v>6049</v>
      </c>
      <c r="B63" s="362" t="s">
        <v>6538</v>
      </c>
      <c r="C63" s="363"/>
      <c r="D63" s="364">
        <v>50.0</v>
      </c>
      <c r="E63" s="401" t="s">
        <v>6539</v>
      </c>
      <c r="F63" s="366" t="s">
        <v>6540</v>
      </c>
      <c r="G63" s="367">
        <v>2.000524746376E12</v>
      </c>
      <c r="H63" s="409">
        <v>449.0</v>
      </c>
      <c r="I63" s="469">
        <v>0.28110191951385355</v>
      </c>
      <c r="J63" s="370">
        <f t="shared" si="1"/>
        <v>323</v>
      </c>
      <c r="K63" s="402" t="s">
        <v>6541</v>
      </c>
      <c r="L63" s="403" t="s">
        <v>6542</v>
      </c>
      <c r="M63" s="403" t="s">
        <v>6543</v>
      </c>
      <c r="N63" s="423"/>
      <c r="O63" s="374">
        <v>75.0</v>
      </c>
      <c r="P63" s="404">
        <v>80.0</v>
      </c>
      <c r="Q63" s="378">
        <v>20.0</v>
      </c>
      <c r="R63" s="378">
        <v>170.0</v>
      </c>
      <c r="S63" s="377"/>
      <c r="T63" s="377"/>
      <c r="U63" s="378" t="s">
        <v>6544</v>
      </c>
      <c r="V63" s="378" t="s">
        <v>914</v>
      </c>
      <c r="W63" s="378" t="s">
        <v>6521</v>
      </c>
      <c r="X63" s="377"/>
      <c r="Y63" s="377"/>
      <c r="Z63" s="377"/>
      <c r="AA63" s="377"/>
      <c r="AB63" s="379"/>
      <c r="AC63" s="380" t="s">
        <v>6522</v>
      </c>
      <c r="AD63" s="423"/>
      <c r="AE63" s="423"/>
      <c r="AF63" s="423"/>
      <c r="AG63" s="423"/>
      <c r="AH63" s="381" t="s">
        <v>6059</v>
      </c>
      <c r="AI63" s="379" t="s">
        <v>6060</v>
      </c>
      <c r="AJ63" s="423"/>
      <c r="AK63" s="423"/>
      <c r="AL63" s="423"/>
      <c r="AM63" s="423"/>
      <c r="AN63" s="423">
        <v>10.0</v>
      </c>
      <c r="AO63" s="423"/>
      <c r="AP63" s="423"/>
      <c r="AQ63" s="46">
        <f t="shared" si="2"/>
        <v>432</v>
      </c>
      <c r="AR63" s="382">
        <f t="shared" si="3"/>
        <v>0.04</v>
      </c>
      <c r="AS63" s="423"/>
      <c r="AT63" s="423"/>
      <c r="AU63" s="423"/>
      <c r="AV63" s="423"/>
      <c r="AW63" s="423"/>
      <c r="AX63" s="383" t="s">
        <v>6177</v>
      </c>
      <c r="AY63" s="489" t="s">
        <v>6178</v>
      </c>
      <c r="AZ63" s="385">
        <v>20.0</v>
      </c>
      <c r="BA63" s="386">
        <v>72.0</v>
      </c>
      <c r="BB63" s="386">
        <v>127.0</v>
      </c>
      <c r="BC63" s="387">
        <f>IFERROR(__xludf.DUMMYFUNCTION("IMPORTRANGE(""https://docs.google.com/spreadsheets/d/11x9rug0jw9OQ--PARsiC-syyc-w1p08-Nt1KJofrAjY/edit?usp=sharing"",""Себестоимость (Алкиона)!J8"")"),4.7196)</f>
        <v>4.7196</v>
      </c>
      <c r="BD63" s="482">
        <f>IFERROR(__xludf.DUMMYFUNCTION("IMPORTRANGE(""https://docs.google.com/spreadsheets/d/11x9rug0jw9OQ--PARsiC-syyc-w1p08-Nt1KJofrAjY/edit?usp=sharing"",""Себестоимость (Алкиона)!J65"")"),0.813618)</f>
        <v>0.813618</v>
      </c>
      <c r="BE63" s="483">
        <f>IFERROR(__xludf.DUMMYFUNCTION("IMPORTRANGE(""https://docs.google.com/spreadsheets/d/1s3L4zx0lRdF0JYMrTaoYwrEnGJI9Se6ibkReFEtRbpU/edit?usp=sharing"",""Упаковка!B3"")"),25.0)</f>
        <v>25</v>
      </c>
      <c r="BF63" s="389">
        <v>10.0</v>
      </c>
      <c r="BG63" s="442">
        <f t="shared" si="4"/>
        <v>90.33218</v>
      </c>
      <c r="BH63" s="405">
        <f t="shared" si="18"/>
        <v>0.2</v>
      </c>
      <c r="BI63" s="392">
        <f t="shared" si="5"/>
        <v>64.6</v>
      </c>
      <c r="BJ63" s="393">
        <f t="shared" si="6"/>
        <v>96.06782</v>
      </c>
      <c r="BK63" s="393">
        <f t="shared" si="7"/>
        <v>41.06782</v>
      </c>
      <c r="BL63" s="394">
        <f t="shared" si="8"/>
        <v>0.2974235913</v>
      </c>
      <c r="BM63" s="394">
        <f t="shared" si="9"/>
        <v>0.1271449536</v>
      </c>
      <c r="BN63" s="55">
        <f t="shared" si="10"/>
        <v>0.04</v>
      </c>
      <c r="BO63" s="56">
        <f t="shared" si="11"/>
        <v>433</v>
      </c>
      <c r="BP63" s="57">
        <f t="shared" si="12"/>
        <v>0.3380781062</v>
      </c>
      <c r="BQ63" s="46">
        <f t="shared" si="13"/>
        <v>0.272</v>
      </c>
      <c r="BR63" s="46">
        <v>25.0</v>
      </c>
      <c r="BS63" s="46">
        <v>7.0</v>
      </c>
      <c r="BT63" s="47">
        <v>1.25</v>
      </c>
      <c r="BU63" s="46">
        <f t="shared" si="14"/>
        <v>31.25</v>
      </c>
      <c r="BV63" s="46">
        <f t="shared" si="15"/>
        <v>40.75</v>
      </c>
      <c r="BW63" s="378" t="s">
        <v>6062</v>
      </c>
      <c r="BX63" s="381" t="s">
        <v>6110</v>
      </c>
      <c r="BY63" s="395"/>
      <c r="BZ63" s="395"/>
      <c r="CA63" s="395"/>
      <c r="CB63" s="406"/>
      <c r="CC63" s="395"/>
      <c r="CD63" s="395"/>
      <c r="CE63" s="395"/>
      <c r="CF63" s="395"/>
      <c r="CG63" s="395"/>
      <c r="CH63" s="397"/>
      <c r="CI63" s="397"/>
      <c r="CJ63" s="397"/>
      <c r="CK63" s="397"/>
      <c r="CL63" s="398"/>
      <c r="CM63" s="398"/>
      <c r="CN63" s="399">
        <f t="shared" si="16"/>
        <v>0.002576408669</v>
      </c>
      <c r="CO63" s="399">
        <f t="shared" si="17"/>
        <v>0.2785255108</v>
      </c>
      <c r="CP63" s="398"/>
      <c r="CQ63" s="398"/>
      <c r="CR63" s="408" t="s">
        <v>4478</v>
      </c>
      <c r="CS63" s="398"/>
      <c r="CT63" s="398"/>
      <c r="CU63" s="398"/>
      <c r="CV63" s="398"/>
      <c r="CW63" s="398"/>
      <c r="CX63" s="398"/>
      <c r="CY63" s="398"/>
      <c r="CZ63" s="398"/>
      <c r="DA63" s="398"/>
      <c r="DB63" s="398"/>
      <c r="DC63" s="398"/>
      <c r="DD63" s="398"/>
      <c r="DE63" s="398"/>
      <c r="DF63" s="398"/>
      <c r="DG63" s="398"/>
      <c r="DH63" s="398"/>
      <c r="DI63" s="398"/>
      <c r="DJ63" s="398"/>
      <c r="DK63" s="398"/>
      <c r="DL63" s="398"/>
      <c r="DM63" s="398"/>
      <c r="DN63" s="398"/>
      <c r="DO63" s="398"/>
      <c r="DP63" s="398"/>
      <c r="DQ63" s="398"/>
      <c r="DR63" s="398"/>
      <c r="DS63" s="398"/>
      <c r="DT63" s="398"/>
      <c r="DU63" s="398"/>
      <c r="DV63" s="398"/>
      <c r="DW63" s="398"/>
      <c r="DX63" s="398"/>
      <c r="DY63" s="398"/>
      <c r="DZ63" s="398"/>
      <c r="EA63" s="398"/>
      <c r="EB63" s="398"/>
      <c r="EC63" s="398"/>
      <c r="ED63" s="398"/>
      <c r="EE63" s="398"/>
      <c r="EF63" s="398"/>
      <c r="EG63" s="398"/>
      <c r="EH63" s="398"/>
      <c r="EI63" s="398"/>
      <c r="EJ63" s="398"/>
      <c r="EK63" s="398"/>
      <c r="EL63" s="398"/>
      <c r="EM63" s="398"/>
      <c r="EN63" s="398"/>
      <c r="EO63" s="398"/>
      <c r="EP63" s="398"/>
      <c r="EQ63" s="398"/>
      <c r="ER63" s="398"/>
      <c r="ES63" s="398"/>
      <c r="ET63" s="398"/>
      <c r="EU63" s="398"/>
      <c r="EV63" s="398"/>
      <c r="EW63" s="398"/>
      <c r="EX63" s="398"/>
      <c r="EY63" s="398"/>
      <c r="EZ63" s="398"/>
      <c r="FA63" s="398"/>
      <c r="FB63" s="398"/>
      <c r="FC63" s="398"/>
      <c r="FD63" s="398"/>
      <c r="FE63" s="398"/>
      <c r="FF63" s="398"/>
      <c r="FG63" s="398"/>
      <c r="FH63" s="398"/>
      <c r="FI63" s="398"/>
      <c r="FJ63" s="398"/>
      <c r="FK63" s="398"/>
      <c r="FL63" s="398"/>
      <c r="FM63" s="398"/>
      <c r="FN63" s="398"/>
      <c r="FO63" s="398"/>
      <c r="FP63" s="398"/>
      <c r="FQ63" s="398"/>
      <c r="FR63" s="398"/>
      <c r="FS63" s="398"/>
      <c r="FT63" s="398"/>
      <c r="FU63" s="398"/>
      <c r="FV63" s="398"/>
      <c r="FW63" s="398"/>
      <c r="FX63" s="398"/>
      <c r="FY63" s="398"/>
      <c r="FZ63" s="398"/>
      <c r="GA63" s="398"/>
      <c r="GB63" s="398"/>
      <c r="GC63" s="398"/>
      <c r="GD63" s="398"/>
      <c r="GE63" s="398"/>
      <c r="GF63" s="398"/>
      <c r="GG63" s="398"/>
      <c r="GH63" s="398"/>
      <c r="GI63" s="398"/>
      <c r="GJ63" s="398"/>
      <c r="GK63" s="398"/>
      <c r="GL63" s="398"/>
      <c r="GM63" s="398"/>
      <c r="GN63" s="398"/>
      <c r="GO63" s="398"/>
      <c r="GP63" s="398"/>
      <c r="GQ63" s="398"/>
      <c r="GR63" s="398"/>
      <c r="GS63" s="398"/>
      <c r="GT63" s="398"/>
      <c r="GU63" s="398"/>
      <c r="GV63" s="398"/>
      <c r="GW63" s="398"/>
      <c r="GX63" s="398"/>
      <c r="GY63" s="398"/>
      <c r="GZ63" s="398"/>
      <c r="HA63" s="398"/>
      <c r="HB63" s="398"/>
      <c r="HC63" s="398"/>
      <c r="HD63" s="398"/>
      <c r="HE63" s="398"/>
      <c r="HF63" s="398"/>
      <c r="HG63" s="398"/>
      <c r="HH63" s="398"/>
      <c r="HI63" s="398"/>
      <c r="HJ63" s="398"/>
      <c r="HK63" s="398"/>
      <c r="HL63" s="398"/>
      <c r="HM63" s="398"/>
      <c r="HN63" s="398"/>
      <c r="HO63" s="398"/>
      <c r="HP63" s="398"/>
      <c r="HQ63" s="398"/>
      <c r="HR63" s="398"/>
      <c r="HS63" s="398"/>
      <c r="HT63" s="398"/>
      <c r="HU63" s="398"/>
      <c r="HV63" s="398"/>
      <c r="HW63" s="398"/>
      <c r="HX63" s="398"/>
      <c r="HY63" s="398"/>
      <c r="HZ63" s="398"/>
      <c r="IA63" s="398"/>
      <c r="IB63" s="398"/>
      <c r="IC63" s="398"/>
    </row>
    <row r="64" ht="20.25" customHeight="1">
      <c r="A64" s="432" t="s">
        <v>6049</v>
      </c>
      <c r="B64" s="362" t="s">
        <v>6545</v>
      </c>
      <c r="C64" s="363"/>
      <c r="D64" s="364">
        <v>50.0</v>
      </c>
      <c r="E64" s="401" t="s">
        <v>6546</v>
      </c>
      <c r="F64" s="366" t="s">
        <v>6547</v>
      </c>
      <c r="G64" s="367">
        <v>2.000524746383E12</v>
      </c>
      <c r="H64" s="409">
        <v>460.0</v>
      </c>
      <c r="I64" s="469">
        <v>0.28908523332788494</v>
      </c>
      <c r="J64" s="370">
        <f t="shared" si="1"/>
        <v>327</v>
      </c>
      <c r="K64" s="402" t="s">
        <v>6548</v>
      </c>
      <c r="L64" s="403" t="s">
        <v>6549</v>
      </c>
      <c r="M64" s="403" t="s">
        <v>6550</v>
      </c>
      <c r="N64" s="423"/>
      <c r="O64" s="433">
        <v>75.0</v>
      </c>
      <c r="P64" s="404">
        <v>80.0</v>
      </c>
      <c r="Q64" s="378">
        <v>20.0</v>
      </c>
      <c r="R64" s="378">
        <v>170.0</v>
      </c>
      <c r="S64" s="377"/>
      <c r="T64" s="377"/>
      <c r="U64" s="378" t="s">
        <v>6551</v>
      </c>
      <c r="V64" s="378" t="s">
        <v>914</v>
      </c>
      <c r="W64" s="378" t="s">
        <v>6521</v>
      </c>
      <c r="X64" s="377"/>
      <c r="Y64" s="377"/>
      <c r="Z64" s="377"/>
      <c r="AA64" s="377"/>
      <c r="AB64" s="379"/>
      <c r="AC64" s="439" t="s">
        <v>6522</v>
      </c>
      <c r="AD64" s="477"/>
      <c r="AE64" s="477"/>
      <c r="AF64" s="477"/>
      <c r="AG64" s="477"/>
      <c r="AH64" s="381" t="s">
        <v>6059</v>
      </c>
      <c r="AI64" s="379" t="s">
        <v>6060</v>
      </c>
      <c r="AJ64" s="477"/>
      <c r="AK64" s="477"/>
      <c r="AL64" s="477"/>
      <c r="AM64" s="477"/>
      <c r="AN64" s="423">
        <v>10.0</v>
      </c>
      <c r="AO64" s="477"/>
      <c r="AP64" s="477"/>
      <c r="AQ64" s="46">
        <f t="shared" si="2"/>
        <v>437</v>
      </c>
      <c r="AR64" s="382">
        <f t="shared" si="3"/>
        <v>0.05</v>
      </c>
      <c r="AS64" s="477"/>
      <c r="AT64" s="477"/>
      <c r="AU64" s="477"/>
      <c r="AV64" s="477"/>
      <c r="AW64" s="477"/>
      <c r="AX64" s="383" t="s">
        <v>6177</v>
      </c>
      <c r="AY64" s="490" t="s">
        <v>6178</v>
      </c>
      <c r="AZ64" s="385">
        <v>20.0</v>
      </c>
      <c r="BA64" s="386">
        <v>74.0</v>
      </c>
      <c r="BB64" s="386">
        <v>129.0</v>
      </c>
      <c r="BC64" s="387">
        <f>IFERROR(__xludf.DUMMYFUNCTION("IMPORTRANGE(""https://docs.google.com/spreadsheets/d/11x9rug0jw9OQ--PARsiC-syyc-w1p08-Nt1KJofrAjY/edit?usp=sharing"",""Себестоимость (Алкиона)!J9"")"),4.7196)</f>
        <v>4.7196</v>
      </c>
      <c r="BD64" s="482">
        <f>IFERROR(__xludf.DUMMYFUNCTION("IMPORTRANGE(""https://docs.google.com/spreadsheets/d/11x9rug0jw9OQ--PARsiC-syyc-w1p08-Nt1KJofrAjY/edit?usp=sharing"",""Себестоимость (Алкиона)!J65"")"),0.813618)</f>
        <v>0.813618</v>
      </c>
      <c r="BE64" s="483">
        <f>IFERROR(__xludf.DUMMYFUNCTION("IMPORTRANGE(""https://docs.google.com/spreadsheets/d/1s3L4zx0lRdF0JYMrTaoYwrEnGJI9Se6ibkReFEtRbpU/edit?usp=sharing"",""Упаковка!B3"")"),25.0)</f>
        <v>25</v>
      </c>
      <c r="BF64" s="389">
        <v>10.0</v>
      </c>
      <c r="BG64" s="442">
        <f t="shared" si="4"/>
        <v>90.33218</v>
      </c>
      <c r="BH64" s="405">
        <f t="shared" si="18"/>
        <v>0.2</v>
      </c>
      <c r="BI64" s="392">
        <f t="shared" si="5"/>
        <v>65.4</v>
      </c>
      <c r="BJ64" s="393">
        <f t="shared" si="6"/>
        <v>97.26782</v>
      </c>
      <c r="BK64" s="393">
        <f t="shared" si="7"/>
        <v>42.26782</v>
      </c>
      <c r="BL64" s="394">
        <f t="shared" si="8"/>
        <v>0.297455107</v>
      </c>
      <c r="BM64" s="394">
        <f t="shared" si="9"/>
        <v>0.1292593884</v>
      </c>
      <c r="BN64" s="55">
        <f t="shared" si="10"/>
        <v>0.05</v>
      </c>
      <c r="BO64" s="56">
        <f t="shared" si="11"/>
        <v>438</v>
      </c>
      <c r="BP64" s="57">
        <f t="shared" si="12"/>
        <v>0.3392415982</v>
      </c>
      <c r="BQ64" s="46">
        <f t="shared" si="13"/>
        <v>0.272</v>
      </c>
      <c r="BR64" s="46">
        <v>25.0</v>
      </c>
      <c r="BS64" s="46">
        <v>7.0</v>
      </c>
      <c r="BT64" s="47">
        <v>1.25</v>
      </c>
      <c r="BU64" s="46">
        <f t="shared" si="14"/>
        <v>31.25</v>
      </c>
      <c r="BV64" s="46">
        <f t="shared" si="15"/>
        <v>42.75</v>
      </c>
      <c r="BW64" s="378" t="s">
        <v>6062</v>
      </c>
      <c r="BX64" s="381" t="s">
        <v>6073</v>
      </c>
      <c r="BY64" s="381" t="s">
        <v>6063</v>
      </c>
      <c r="BZ64" s="395"/>
      <c r="CA64" s="395"/>
      <c r="CB64" s="406"/>
      <c r="CC64" s="395"/>
      <c r="CD64" s="395"/>
      <c r="CE64" s="395"/>
      <c r="CF64" s="395"/>
      <c r="CG64" s="395"/>
      <c r="CH64" s="397"/>
      <c r="CI64" s="397"/>
      <c r="CJ64" s="397"/>
      <c r="CK64" s="397"/>
      <c r="CL64" s="398"/>
      <c r="CM64" s="398"/>
      <c r="CN64" s="399">
        <f t="shared" si="16"/>
        <v>0.002544892966</v>
      </c>
      <c r="CO64" s="399">
        <f t="shared" si="17"/>
        <v>0.2865403404</v>
      </c>
      <c r="CP64" s="398"/>
      <c r="CQ64" s="398"/>
      <c r="CR64" s="408" t="s">
        <v>4478</v>
      </c>
      <c r="CS64" s="398"/>
      <c r="CT64" s="398"/>
      <c r="CU64" s="398"/>
      <c r="CV64" s="398"/>
      <c r="CW64" s="398"/>
      <c r="CX64" s="398"/>
      <c r="CY64" s="398"/>
      <c r="CZ64" s="398"/>
      <c r="DA64" s="398"/>
      <c r="DB64" s="398"/>
      <c r="DC64" s="398"/>
      <c r="DD64" s="398"/>
      <c r="DE64" s="398"/>
      <c r="DF64" s="398"/>
      <c r="DG64" s="398"/>
      <c r="DH64" s="398"/>
      <c r="DI64" s="398"/>
      <c r="DJ64" s="398"/>
      <c r="DK64" s="398"/>
      <c r="DL64" s="398"/>
      <c r="DM64" s="398"/>
      <c r="DN64" s="398"/>
      <c r="DO64" s="398"/>
      <c r="DP64" s="398"/>
      <c r="DQ64" s="398"/>
      <c r="DR64" s="398"/>
      <c r="DS64" s="398"/>
      <c r="DT64" s="398"/>
      <c r="DU64" s="398"/>
      <c r="DV64" s="398"/>
      <c r="DW64" s="398"/>
      <c r="DX64" s="398"/>
      <c r="DY64" s="398"/>
      <c r="DZ64" s="398"/>
      <c r="EA64" s="398"/>
      <c r="EB64" s="398"/>
      <c r="EC64" s="398"/>
      <c r="ED64" s="398"/>
      <c r="EE64" s="398"/>
      <c r="EF64" s="398"/>
      <c r="EG64" s="398"/>
      <c r="EH64" s="398"/>
      <c r="EI64" s="398"/>
      <c r="EJ64" s="398"/>
      <c r="EK64" s="398"/>
      <c r="EL64" s="398"/>
      <c r="EM64" s="398"/>
      <c r="EN64" s="398"/>
      <c r="EO64" s="398"/>
      <c r="EP64" s="398"/>
      <c r="EQ64" s="398"/>
      <c r="ER64" s="398"/>
      <c r="ES64" s="398"/>
      <c r="ET64" s="398"/>
      <c r="EU64" s="398"/>
      <c r="EV64" s="398"/>
      <c r="EW64" s="398"/>
      <c r="EX64" s="398"/>
      <c r="EY64" s="398"/>
      <c r="EZ64" s="398"/>
      <c r="FA64" s="398"/>
      <c r="FB64" s="398"/>
      <c r="FC64" s="398"/>
      <c r="FD64" s="398"/>
      <c r="FE64" s="398"/>
      <c r="FF64" s="398"/>
      <c r="FG64" s="398"/>
      <c r="FH64" s="398"/>
      <c r="FI64" s="398"/>
      <c r="FJ64" s="398"/>
      <c r="FK64" s="398"/>
      <c r="FL64" s="398"/>
      <c r="FM64" s="398"/>
      <c r="FN64" s="398"/>
      <c r="FO64" s="398"/>
      <c r="FP64" s="398"/>
      <c r="FQ64" s="398"/>
      <c r="FR64" s="398"/>
      <c r="FS64" s="398"/>
      <c r="FT64" s="398"/>
      <c r="FU64" s="398"/>
      <c r="FV64" s="398"/>
      <c r="FW64" s="398"/>
      <c r="FX64" s="398"/>
      <c r="FY64" s="398"/>
      <c r="FZ64" s="398"/>
      <c r="GA64" s="398"/>
      <c r="GB64" s="398"/>
      <c r="GC64" s="398"/>
      <c r="GD64" s="398"/>
      <c r="GE64" s="398"/>
      <c r="GF64" s="398"/>
      <c r="GG64" s="398"/>
      <c r="GH64" s="398"/>
      <c r="GI64" s="398"/>
      <c r="GJ64" s="398"/>
      <c r="GK64" s="398"/>
      <c r="GL64" s="398"/>
      <c r="GM64" s="398"/>
      <c r="GN64" s="398"/>
      <c r="GO64" s="398"/>
      <c r="GP64" s="398"/>
      <c r="GQ64" s="398"/>
      <c r="GR64" s="398"/>
      <c r="GS64" s="398"/>
      <c r="GT64" s="398"/>
      <c r="GU64" s="398"/>
      <c r="GV64" s="398"/>
      <c r="GW64" s="398"/>
      <c r="GX64" s="398"/>
      <c r="GY64" s="398"/>
      <c r="GZ64" s="398"/>
      <c r="HA64" s="398"/>
      <c r="HB64" s="398"/>
      <c r="HC64" s="398"/>
      <c r="HD64" s="398"/>
      <c r="HE64" s="398"/>
      <c r="HF64" s="398"/>
      <c r="HG64" s="398"/>
      <c r="HH64" s="398"/>
      <c r="HI64" s="398"/>
      <c r="HJ64" s="398"/>
      <c r="HK64" s="398"/>
      <c r="HL64" s="398"/>
      <c r="HM64" s="398"/>
      <c r="HN64" s="398"/>
      <c r="HO64" s="398"/>
      <c r="HP64" s="398"/>
      <c r="HQ64" s="398"/>
      <c r="HR64" s="398"/>
      <c r="HS64" s="398"/>
      <c r="HT64" s="398"/>
      <c r="HU64" s="398"/>
      <c r="HV64" s="398"/>
      <c r="HW64" s="398"/>
      <c r="HX64" s="398"/>
      <c r="HY64" s="398"/>
      <c r="HZ64" s="398"/>
      <c r="IA64" s="398"/>
      <c r="IB64" s="398"/>
      <c r="IC64" s="398"/>
    </row>
    <row r="65" ht="20.25" customHeight="1">
      <c r="A65" s="491"/>
      <c r="B65" s="362" t="s">
        <v>6552</v>
      </c>
      <c r="C65" s="435"/>
      <c r="D65" s="425">
        <v>50.0</v>
      </c>
      <c r="E65" s="401" t="s">
        <v>6553</v>
      </c>
      <c r="F65" s="366" t="s">
        <v>6554</v>
      </c>
      <c r="G65" s="367">
        <v>2.037524817492E12</v>
      </c>
      <c r="H65" s="409">
        <v>444.0</v>
      </c>
      <c r="I65" s="469">
        <v>0.5090090090090089</v>
      </c>
      <c r="J65" s="370">
        <f t="shared" si="1"/>
        <v>218</v>
      </c>
      <c r="K65" s="402" t="s">
        <v>6555</v>
      </c>
      <c r="L65" s="403" t="s">
        <v>6556</v>
      </c>
      <c r="M65" s="403" t="s">
        <v>6557</v>
      </c>
      <c r="N65" s="492"/>
      <c r="O65" s="433">
        <v>75.0</v>
      </c>
      <c r="P65" s="404">
        <v>80.0</v>
      </c>
      <c r="Q65" s="378">
        <v>20.0</v>
      </c>
      <c r="R65" s="378">
        <v>170.0</v>
      </c>
      <c r="S65" s="493"/>
      <c r="T65" s="493"/>
      <c r="U65" s="406"/>
      <c r="V65" s="406"/>
      <c r="W65" s="406"/>
      <c r="X65" s="493"/>
      <c r="Y65" s="493"/>
      <c r="Z65" s="493"/>
      <c r="AA65" s="493"/>
      <c r="AB65" s="379"/>
      <c r="AC65" s="494"/>
      <c r="AD65" s="495"/>
      <c r="AE65" s="495"/>
      <c r="AF65" s="495"/>
      <c r="AG65" s="495"/>
      <c r="AH65" s="395"/>
      <c r="AI65" s="379" t="s">
        <v>6411</v>
      </c>
      <c r="AJ65" s="495"/>
      <c r="AK65" s="495"/>
      <c r="AL65" s="495"/>
      <c r="AM65" s="495"/>
      <c r="AN65" s="492"/>
      <c r="AO65" s="495"/>
      <c r="AP65" s="495"/>
      <c r="AQ65" s="46">
        <f t="shared" si="2"/>
        <v>316</v>
      </c>
      <c r="AR65" s="382">
        <f t="shared" si="3"/>
        <v>0.29</v>
      </c>
      <c r="AS65" s="495"/>
      <c r="AT65" s="495"/>
      <c r="AU65" s="495"/>
      <c r="AV65" s="495"/>
      <c r="AW65" s="495"/>
      <c r="AX65" s="383" t="s">
        <v>6177</v>
      </c>
      <c r="AY65" s="441" t="s">
        <v>6178</v>
      </c>
      <c r="AZ65" s="418"/>
      <c r="BA65" s="386">
        <v>74.0</v>
      </c>
      <c r="BB65" s="386">
        <v>129.0</v>
      </c>
      <c r="BC65" s="482">
        <f>IFERROR(__xludf.DUMMYFUNCTION("IMPORTRANGE(""https://docs.google.com/spreadsheets/d/11x9rug0jw9OQ--PARsiC-syyc-w1p08-Nt1KJofrAjY/edit?usp=sharing"",""Себестоимость (Алкиона)!J8"")"),4.7196)</f>
        <v>4.7196</v>
      </c>
      <c r="BD65" s="482">
        <f>IFERROR(__xludf.DUMMYFUNCTION("IMPORTRANGE(""https://docs.google.com/spreadsheets/d/11x9rug0jw9OQ--PARsiC-syyc-w1p08-Nt1KJofrAjY/edit?usp=sharing"",""Себестоимость (Алкиона)!J65"")"),0.813618)</f>
        <v>0.813618</v>
      </c>
      <c r="BE65" s="483">
        <f>IFERROR(__xludf.DUMMYFUNCTION("IMPORTRANGE(""https://docs.google.com/spreadsheets/d/1s3L4zx0lRdF0JYMrTaoYwrEnGJI9Se6ibkReFEtRbpU/edit?usp=sharing"",""Упаковка!B3"")"),25.0)</f>
        <v>25</v>
      </c>
      <c r="BF65" s="389">
        <v>10.0</v>
      </c>
      <c r="BG65" s="442">
        <f t="shared" si="4"/>
        <v>35</v>
      </c>
      <c r="BH65" s="405">
        <f t="shared" si="18"/>
        <v>0.2</v>
      </c>
      <c r="BI65" s="392">
        <f t="shared" si="5"/>
        <v>43.6</v>
      </c>
      <c r="BJ65" s="393">
        <f t="shared" si="6"/>
        <v>65.4</v>
      </c>
      <c r="BK65" s="393">
        <f t="shared" si="7"/>
        <v>10.4</v>
      </c>
      <c r="BL65" s="394">
        <f t="shared" si="8"/>
        <v>0.3</v>
      </c>
      <c r="BM65" s="394">
        <f t="shared" si="9"/>
        <v>0.04770642202</v>
      </c>
      <c r="BN65" s="55">
        <f t="shared" si="10"/>
        <v>0.29</v>
      </c>
      <c r="BO65" s="56">
        <f t="shared" si="11"/>
        <v>319</v>
      </c>
      <c r="BP65" s="57">
        <f t="shared" si="12"/>
        <v>0.3258934169</v>
      </c>
      <c r="BQ65" s="46">
        <f t="shared" si="13"/>
        <v>0.272</v>
      </c>
      <c r="BR65" s="46">
        <v>25.0</v>
      </c>
      <c r="BS65" s="46">
        <v>7.0</v>
      </c>
      <c r="BT65" s="47">
        <v>1.25</v>
      </c>
      <c r="BU65" s="46">
        <f t="shared" si="14"/>
        <v>31.25</v>
      </c>
      <c r="BV65" s="46">
        <f t="shared" si="15"/>
        <v>42.75</v>
      </c>
      <c r="BW65" s="406"/>
      <c r="BX65" s="395"/>
      <c r="BY65" s="395"/>
      <c r="BZ65" s="395"/>
      <c r="CA65" s="395"/>
      <c r="CB65" s="406"/>
      <c r="CC65" s="395"/>
      <c r="CD65" s="395"/>
      <c r="CE65" s="395"/>
      <c r="CF65" s="395"/>
      <c r="CG65" s="395"/>
      <c r="CH65" s="397"/>
      <c r="CI65" s="397"/>
      <c r="CJ65" s="397"/>
      <c r="CK65" s="397"/>
      <c r="CL65" s="398"/>
      <c r="CM65" s="398"/>
      <c r="CN65" s="399">
        <f t="shared" si="16"/>
        <v>0</v>
      </c>
      <c r="CO65" s="399">
        <f t="shared" si="17"/>
        <v>0.509009009</v>
      </c>
      <c r="CP65" s="398"/>
      <c r="CQ65" s="398"/>
      <c r="CR65" s="408" t="s">
        <v>4478</v>
      </c>
      <c r="CS65" s="398"/>
      <c r="CT65" s="398"/>
      <c r="CU65" s="398"/>
      <c r="CV65" s="398"/>
      <c r="CW65" s="398"/>
      <c r="CX65" s="398"/>
      <c r="CY65" s="398"/>
      <c r="CZ65" s="398"/>
      <c r="DA65" s="398"/>
      <c r="DB65" s="398"/>
      <c r="DC65" s="398"/>
      <c r="DD65" s="398"/>
      <c r="DE65" s="398"/>
      <c r="DF65" s="398"/>
      <c r="DG65" s="398"/>
      <c r="DH65" s="398"/>
      <c r="DI65" s="398"/>
      <c r="DJ65" s="398"/>
      <c r="DK65" s="398"/>
      <c r="DL65" s="398"/>
      <c r="DM65" s="398"/>
      <c r="DN65" s="398"/>
      <c r="DO65" s="398"/>
      <c r="DP65" s="398"/>
      <c r="DQ65" s="398"/>
      <c r="DR65" s="398"/>
      <c r="DS65" s="398"/>
      <c r="DT65" s="398"/>
      <c r="DU65" s="398"/>
      <c r="DV65" s="398"/>
      <c r="DW65" s="398"/>
      <c r="DX65" s="398"/>
      <c r="DY65" s="398"/>
      <c r="DZ65" s="398"/>
      <c r="EA65" s="398"/>
      <c r="EB65" s="398"/>
      <c r="EC65" s="398"/>
      <c r="ED65" s="398"/>
      <c r="EE65" s="398"/>
      <c r="EF65" s="398"/>
      <c r="EG65" s="398"/>
      <c r="EH65" s="398"/>
      <c r="EI65" s="398"/>
      <c r="EJ65" s="398"/>
      <c r="EK65" s="398"/>
      <c r="EL65" s="398"/>
      <c r="EM65" s="398"/>
      <c r="EN65" s="398"/>
      <c r="EO65" s="398"/>
      <c r="EP65" s="398"/>
      <c r="EQ65" s="398"/>
      <c r="ER65" s="398"/>
      <c r="ES65" s="398"/>
      <c r="ET65" s="398"/>
      <c r="EU65" s="398"/>
      <c r="EV65" s="398"/>
      <c r="EW65" s="398"/>
      <c r="EX65" s="398"/>
      <c r="EY65" s="398"/>
      <c r="EZ65" s="398"/>
      <c r="FA65" s="398"/>
      <c r="FB65" s="398"/>
      <c r="FC65" s="398"/>
      <c r="FD65" s="398"/>
      <c r="FE65" s="398"/>
      <c r="FF65" s="398"/>
      <c r="FG65" s="398"/>
      <c r="FH65" s="398"/>
      <c r="FI65" s="398"/>
      <c r="FJ65" s="398"/>
      <c r="FK65" s="398"/>
      <c r="FL65" s="398"/>
      <c r="FM65" s="398"/>
      <c r="FN65" s="398"/>
      <c r="FO65" s="398"/>
      <c r="FP65" s="398"/>
      <c r="FQ65" s="398"/>
      <c r="FR65" s="398"/>
      <c r="FS65" s="398"/>
      <c r="FT65" s="398"/>
      <c r="FU65" s="398"/>
      <c r="FV65" s="398"/>
      <c r="FW65" s="398"/>
      <c r="FX65" s="398"/>
      <c r="FY65" s="398"/>
      <c r="FZ65" s="398"/>
      <c r="GA65" s="398"/>
      <c r="GB65" s="398"/>
      <c r="GC65" s="398"/>
      <c r="GD65" s="398"/>
      <c r="GE65" s="398"/>
      <c r="GF65" s="398"/>
      <c r="GG65" s="398"/>
      <c r="GH65" s="398"/>
      <c r="GI65" s="398"/>
      <c r="GJ65" s="398"/>
      <c r="GK65" s="398"/>
      <c r="GL65" s="398"/>
      <c r="GM65" s="398"/>
      <c r="GN65" s="398"/>
      <c r="GO65" s="398"/>
      <c r="GP65" s="398"/>
      <c r="GQ65" s="398"/>
      <c r="GR65" s="398"/>
      <c r="GS65" s="398"/>
      <c r="GT65" s="398"/>
      <c r="GU65" s="398"/>
      <c r="GV65" s="398"/>
      <c r="GW65" s="398"/>
      <c r="GX65" s="398"/>
      <c r="GY65" s="398"/>
      <c r="GZ65" s="398"/>
      <c r="HA65" s="398"/>
      <c r="HB65" s="398"/>
      <c r="HC65" s="398"/>
      <c r="HD65" s="398"/>
      <c r="HE65" s="398"/>
      <c r="HF65" s="398"/>
      <c r="HG65" s="398"/>
      <c r="HH65" s="398"/>
      <c r="HI65" s="398"/>
      <c r="HJ65" s="398"/>
      <c r="HK65" s="398"/>
      <c r="HL65" s="398"/>
      <c r="HM65" s="398"/>
      <c r="HN65" s="398"/>
      <c r="HO65" s="398"/>
      <c r="HP65" s="398"/>
      <c r="HQ65" s="398"/>
      <c r="HR65" s="398"/>
      <c r="HS65" s="398"/>
      <c r="HT65" s="398"/>
      <c r="HU65" s="398"/>
      <c r="HV65" s="398"/>
      <c r="HW65" s="398"/>
      <c r="HX65" s="398"/>
      <c r="HY65" s="398"/>
      <c r="HZ65" s="398"/>
      <c r="IA65" s="398"/>
      <c r="IB65" s="398"/>
      <c r="IC65" s="398"/>
    </row>
    <row r="66" ht="20.25" customHeight="1">
      <c r="A66" s="432" t="s">
        <v>6049</v>
      </c>
      <c r="B66" s="362" t="s">
        <v>6558</v>
      </c>
      <c r="C66" s="363"/>
      <c r="D66" s="364">
        <v>50.0</v>
      </c>
      <c r="E66" s="401" t="s">
        <v>6559</v>
      </c>
      <c r="F66" s="366" t="s">
        <v>6560</v>
      </c>
      <c r="G66" s="367">
        <v>2.000524746413E12</v>
      </c>
      <c r="H66" s="409">
        <v>427.0</v>
      </c>
      <c r="I66" s="469">
        <v>0.25383864792444544</v>
      </c>
      <c r="J66" s="370">
        <f t="shared" si="1"/>
        <v>319</v>
      </c>
      <c r="K66" s="402" t="s">
        <v>6561</v>
      </c>
      <c r="L66" s="403" t="s">
        <v>6562</v>
      </c>
      <c r="M66" s="403" t="s">
        <v>6563</v>
      </c>
      <c r="N66" s="423"/>
      <c r="O66" s="374">
        <v>60.0</v>
      </c>
      <c r="P66" s="404">
        <v>80.0</v>
      </c>
      <c r="Q66" s="378">
        <v>20.0</v>
      </c>
      <c r="R66" s="378">
        <v>170.0</v>
      </c>
      <c r="S66" s="377"/>
      <c r="T66" s="377"/>
      <c r="U66" s="378" t="s">
        <v>6564</v>
      </c>
      <c r="V66" s="378" t="s">
        <v>2257</v>
      </c>
      <c r="W66" s="378" t="s">
        <v>6521</v>
      </c>
      <c r="X66" s="377"/>
      <c r="Y66" s="377"/>
      <c r="Z66" s="377"/>
      <c r="AA66" s="377"/>
      <c r="AB66" s="379"/>
      <c r="AC66" s="380" t="s">
        <v>6565</v>
      </c>
      <c r="AD66" s="423"/>
      <c r="AE66" s="423"/>
      <c r="AF66" s="423"/>
      <c r="AG66" s="423"/>
      <c r="AH66" s="381" t="s">
        <v>6059</v>
      </c>
      <c r="AI66" s="379" t="s">
        <v>6060</v>
      </c>
      <c r="AJ66" s="423"/>
      <c r="AK66" s="423"/>
      <c r="AL66" s="423"/>
      <c r="AM66" s="423"/>
      <c r="AN66" s="423">
        <v>10.0</v>
      </c>
      <c r="AO66" s="423"/>
      <c r="AP66" s="423"/>
      <c r="AQ66" s="46">
        <f t="shared" si="2"/>
        <v>432</v>
      </c>
      <c r="AR66" s="382">
        <f t="shared" si="3"/>
        <v>-0.01</v>
      </c>
      <c r="AS66" s="423"/>
      <c r="AT66" s="423"/>
      <c r="AU66" s="423"/>
      <c r="AV66" s="423"/>
      <c r="AW66" s="423"/>
      <c r="AX66" s="383" t="s">
        <v>6177</v>
      </c>
      <c r="AY66" s="489" t="s">
        <v>6178</v>
      </c>
      <c r="AZ66" s="385">
        <v>20.0</v>
      </c>
      <c r="BA66" s="386">
        <v>72.0</v>
      </c>
      <c r="BB66" s="386">
        <v>127.0</v>
      </c>
      <c r="BC66" s="482">
        <f>IFERROR(__xludf.DUMMYFUNCTION("IMPORTRANGE(""https://docs.google.com/spreadsheets/d/11x9rug0jw9OQ--PARsiC-syyc-w1p08-Nt1KJofrAjY/edit?usp=sharing"",""Себестоимость (Алкиона)!J6"")"),4.56)</f>
        <v>4.56</v>
      </c>
      <c r="BD66" s="482">
        <f>IFERROR(__xludf.DUMMYFUNCTION("IMPORTRANGE(""https://docs.google.com/spreadsheets/d/11x9rug0jw9OQ--PARsiC-syyc-w1p08-Nt1KJofrAjY/edit?usp=sharing"",""Себестоимость (Алкиона)!J65"")"),0.813618)</f>
        <v>0.813618</v>
      </c>
      <c r="BE66" s="483">
        <f>IFERROR(__xludf.DUMMYFUNCTION("IMPORTRANGE(""https://docs.google.com/spreadsheets/d/1s3L4zx0lRdF0JYMrTaoYwrEnGJI9Se6ibkReFEtRbpU/edit?usp=sharing"",""Упаковка!B3"")"),25.0)</f>
        <v>25</v>
      </c>
      <c r="BF66" s="389">
        <v>10.0</v>
      </c>
      <c r="BG66" s="442">
        <f t="shared" si="4"/>
        <v>88.73618</v>
      </c>
      <c r="BH66" s="405">
        <f t="shared" si="18"/>
        <v>0.2</v>
      </c>
      <c r="BI66" s="392">
        <f t="shared" si="5"/>
        <v>63.8</v>
      </c>
      <c r="BJ66" s="393">
        <f t="shared" si="6"/>
        <v>94.46382</v>
      </c>
      <c r="BK66" s="393">
        <f t="shared" si="7"/>
        <v>39.46382</v>
      </c>
      <c r="BL66" s="394">
        <f t="shared" si="8"/>
        <v>0.2961248276</v>
      </c>
      <c r="BM66" s="394">
        <f t="shared" si="9"/>
        <v>0.1237110345</v>
      </c>
      <c r="BN66" s="55">
        <f t="shared" si="10"/>
        <v>-0.01</v>
      </c>
      <c r="BO66" s="56">
        <f t="shared" si="11"/>
        <v>430</v>
      </c>
      <c r="BP66" s="57">
        <f t="shared" si="12"/>
        <v>0.3382879535</v>
      </c>
      <c r="BQ66" s="46">
        <f t="shared" si="13"/>
        <v>0.272</v>
      </c>
      <c r="BR66" s="46">
        <v>25.0</v>
      </c>
      <c r="BS66" s="46">
        <v>7.0</v>
      </c>
      <c r="BT66" s="47">
        <v>1.25</v>
      </c>
      <c r="BU66" s="46">
        <f t="shared" si="14"/>
        <v>31.25</v>
      </c>
      <c r="BV66" s="46">
        <f t="shared" si="15"/>
        <v>40.75</v>
      </c>
      <c r="BW66" s="378" t="s">
        <v>6062</v>
      </c>
      <c r="BX66" s="381" t="s">
        <v>6063</v>
      </c>
      <c r="BY66" s="395"/>
      <c r="BZ66" s="395"/>
      <c r="CA66" s="395"/>
      <c r="CB66" s="406"/>
      <c r="CC66" s="395"/>
      <c r="CD66" s="395"/>
      <c r="CE66" s="395"/>
      <c r="CF66" s="395"/>
      <c r="CG66" s="395"/>
      <c r="CH66" s="397"/>
      <c r="CI66" s="397"/>
      <c r="CJ66" s="397"/>
      <c r="CK66" s="397"/>
      <c r="CL66" s="398"/>
      <c r="CM66" s="398"/>
      <c r="CN66" s="399">
        <f t="shared" si="16"/>
        <v>0.003875172414</v>
      </c>
      <c r="CO66" s="399">
        <f t="shared" si="17"/>
        <v>0.2499634755</v>
      </c>
      <c r="CP66" s="398"/>
      <c r="CQ66" s="398"/>
      <c r="CR66" s="408" t="s">
        <v>4478</v>
      </c>
      <c r="CS66" s="398"/>
      <c r="CT66" s="398"/>
      <c r="CU66" s="398"/>
      <c r="CV66" s="398"/>
      <c r="CW66" s="398"/>
      <c r="CX66" s="398"/>
      <c r="CY66" s="398"/>
      <c r="CZ66" s="398"/>
      <c r="DA66" s="398"/>
      <c r="DB66" s="398"/>
      <c r="DC66" s="398"/>
      <c r="DD66" s="398"/>
      <c r="DE66" s="398"/>
      <c r="DF66" s="398"/>
      <c r="DG66" s="398"/>
      <c r="DH66" s="398"/>
      <c r="DI66" s="398"/>
      <c r="DJ66" s="398"/>
      <c r="DK66" s="398"/>
      <c r="DL66" s="398"/>
      <c r="DM66" s="398"/>
      <c r="DN66" s="398"/>
      <c r="DO66" s="398"/>
      <c r="DP66" s="398"/>
      <c r="DQ66" s="398"/>
      <c r="DR66" s="398"/>
      <c r="DS66" s="398"/>
      <c r="DT66" s="398"/>
      <c r="DU66" s="398"/>
      <c r="DV66" s="398"/>
      <c r="DW66" s="398"/>
      <c r="DX66" s="398"/>
      <c r="DY66" s="398"/>
      <c r="DZ66" s="398"/>
      <c r="EA66" s="398"/>
      <c r="EB66" s="398"/>
      <c r="EC66" s="398"/>
      <c r="ED66" s="398"/>
      <c r="EE66" s="398"/>
      <c r="EF66" s="398"/>
      <c r="EG66" s="398"/>
      <c r="EH66" s="398"/>
      <c r="EI66" s="398"/>
      <c r="EJ66" s="398"/>
      <c r="EK66" s="398"/>
      <c r="EL66" s="398"/>
      <c r="EM66" s="398"/>
      <c r="EN66" s="398"/>
      <c r="EO66" s="398"/>
      <c r="EP66" s="398"/>
      <c r="EQ66" s="398"/>
      <c r="ER66" s="398"/>
      <c r="ES66" s="398"/>
      <c r="ET66" s="398"/>
      <c r="EU66" s="398"/>
      <c r="EV66" s="398"/>
      <c r="EW66" s="398"/>
      <c r="EX66" s="398"/>
      <c r="EY66" s="398"/>
      <c r="EZ66" s="398"/>
      <c r="FA66" s="398"/>
      <c r="FB66" s="398"/>
      <c r="FC66" s="398"/>
      <c r="FD66" s="398"/>
      <c r="FE66" s="398"/>
      <c r="FF66" s="398"/>
      <c r="FG66" s="398"/>
      <c r="FH66" s="398"/>
      <c r="FI66" s="398"/>
      <c r="FJ66" s="398"/>
      <c r="FK66" s="398"/>
      <c r="FL66" s="398"/>
      <c r="FM66" s="398"/>
      <c r="FN66" s="398"/>
      <c r="FO66" s="398"/>
      <c r="FP66" s="398"/>
      <c r="FQ66" s="398"/>
      <c r="FR66" s="398"/>
      <c r="FS66" s="398"/>
      <c r="FT66" s="398"/>
      <c r="FU66" s="398"/>
      <c r="FV66" s="398"/>
      <c r="FW66" s="398"/>
      <c r="FX66" s="398"/>
      <c r="FY66" s="398"/>
      <c r="FZ66" s="398"/>
      <c r="GA66" s="398"/>
      <c r="GB66" s="398"/>
      <c r="GC66" s="398"/>
      <c r="GD66" s="398"/>
      <c r="GE66" s="398"/>
      <c r="GF66" s="398"/>
      <c r="GG66" s="398"/>
      <c r="GH66" s="398"/>
      <c r="GI66" s="398"/>
      <c r="GJ66" s="398"/>
      <c r="GK66" s="398"/>
      <c r="GL66" s="398"/>
      <c r="GM66" s="398"/>
      <c r="GN66" s="398"/>
      <c r="GO66" s="398"/>
      <c r="GP66" s="398"/>
      <c r="GQ66" s="398"/>
      <c r="GR66" s="398"/>
      <c r="GS66" s="398"/>
      <c r="GT66" s="398"/>
      <c r="GU66" s="398"/>
      <c r="GV66" s="398"/>
      <c r="GW66" s="398"/>
      <c r="GX66" s="398"/>
      <c r="GY66" s="398"/>
      <c r="GZ66" s="398"/>
      <c r="HA66" s="398"/>
      <c r="HB66" s="398"/>
      <c r="HC66" s="398"/>
      <c r="HD66" s="398"/>
      <c r="HE66" s="398"/>
      <c r="HF66" s="398"/>
      <c r="HG66" s="398"/>
      <c r="HH66" s="398"/>
      <c r="HI66" s="398"/>
      <c r="HJ66" s="398"/>
      <c r="HK66" s="398"/>
      <c r="HL66" s="398"/>
      <c r="HM66" s="398"/>
      <c r="HN66" s="398"/>
      <c r="HO66" s="398"/>
      <c r="HP66" s="398"/>
      <c r="HQ66" s="398"/>
      <c r="HR66" s="398"/>
      <c r="HS66" s="398"/>
      <c r="HT66" s="398"/>
      <c r="HU66" s="398"/>
      <c r="HV66" s="398"/>
      <c r="HW66" s="398"/>
      <c r="HX66" s="398"/>
      <c r="HY66" s="398"/>
      <c r="HZ66" s="398"/>
      <c r="IA66" s="398"/>
      <c r="IB66" s="398"/>
      <c r="IC66" s="398"/>
    </row>
    <row r="67" ht="20.25" customHeight="1">
      <c r="A67" s="432" t="s">
        <v>6049</v>
      </c>
      <c r="B67" s="362" t="s">
        <v>6566</v>
      </c>
      <c r="C67" s="363"/>
      <c r="D67" s="364">
        <v>50.0</v>
      </c>
      <c r="E67" s="401" t="s">
        <v>6567</v>
      </c>
      <c r="F67" s="366" t="s">
        <v>6568</v>
      </c>
      <c r="G67" s="367">
        <v>2.00052474642E12</v>
      </c>
      <c r="H67" s="409">
        <v>433.0</v>
      </c>
      <c r="I67" s="469">
        <v>0.25381014247208317</v>
      </c>
      <c r="J67" s="370">
        <f t="shared" si="1"/>
        <v>323</v>
      </c>
      <c r="K67" s="402" t="s">
        <v>6569</v>
      </c>
      <c r="L67" s="403" t="s">
        <v>6570</v>
      </c>
      <c r="M67" s="403" t="s">
        <v>6557</v>
      </c>
      <c r="N67" s="373"/>
      <c r="O67" s="374">
        <v>70.0</v>
      </c>
      <c r="P67" s="404">
        <v>80.0</v>
      </c>
      <c r="Q67" s="378">
        <v>20.0</v>
      </c>
      <c r="R67" s="378">
        <v>170.0</v>
      </c>
      <c r="S67" s="377"/>
      <c r="T67" s="377"/>
      <c r="U67" s="378" t="s">
        <v>6571</v>
      </c>
      <c r="V67" s="378" t="s">
        <v>2257</v>
      </c>
      <c r="W67" s="378" t="s">
        <v>6521</v>
      </c>
      <c r="X67" s="377"/>
      <c r="Y67" s="377"/>
      <c r="Z67" s="377"/>
      <c r="AA67" s="377"/>
      <c r="AB67" s="379"/>
      <c r="AC67" s="439" t="s">
        <v>6565</v>
      </c>
      <c r="AD67" s="440"/>
      <c r="AE67" s="440"/>
      <c r="AF67" s="440"/>
      <c r="AG67" s="440"/>
      <c r="AH67" s="381" t="s">
        <v>6059</v>
      </c>
      <c r="AI67" s="379" t="s">
        <v>6060</v>
      </c>
      <c r="AJ67" s="440"/>
      <c r="AK67" s="440"/>
      <c r="AL67" s="440"/>
      <c r="AM67" s="440"/>
      <c r="AN67" s="373">
        <v>10.0</v>
      </c>
      <c r="AO67" s="440"/>
      <c r="AP67" s="440"/>
      <c r="AQ67" s="46">
        <f t="shared" si="2"/>
        <v>438</v>
      </c>
      <c r="AR67" s="382">
        <f t="shared" si="3"/>
        <v>-0.01</v>
      </c>
      <c r="AS67" s="440"/>
      <c r="AT67" s="440"/>
      <c r="AU67" s="440"/>
      <c r="AV67" s="440"/>
      <c r="AW67" s="440"/>
      <c r="AX67" s="383" t="s">
        <v>6177</v>
      </c>
      <c r="AY67" s="490" t="s">
        <v>6178</v>
      </c>
      <c r="AZ67" s="385">
        <v>20.0</v>
      </c>
      <c r="BA67" s="386">
        <v>73.0</v>
      </c>
      <c r="BB67" s="386">
        <v>128.0</v>
      </c>
      <c r="BC67" s="482">
        <f>IFERROR(__xludf.DUMMYFUNCTION("IMPORTRANGE(""https://docs.google.com/spreadsheets/d/11x9rug0jw9OQ--PARsiC-syyc-w1p08-Nt1KJofrAjY/edit?usp=sharing"",""Себестоимость (Алкиона)!J7"")"),4.674)</f>
        <v>4.674</v>
      </c>
      <c r="BD67" s="482">
        <f>IFERROR(__xludf.DUMMYFUNCTION("IMPORTRANGE(""https://docs.google.com/spreadsheets/d/11x9rug0jw9OQ--PARsiC-syyc-w1p08-Nt1KJofrAjY/edit?usp=sharing"",""Себестоимость (Алкиона)!J65"")"),0.813618)</f>
        <v>0.813618</v>
      </c>
      <c r="BE67" s="483">
        <f>IFERROR(__xludf.DUMMYFUNCTION("IMPORTRANGE(""https://docs.google.com/spreadsheets/d/1s3L4zx0lRdF0JYMrTaoYwrEnGJI9Se6ibkReFEtRbpU/edit?usp=sharing"",""Упаковка!B3"")"),25.0)</f>
        <v>25</v>
      </c>
      <c r="BF67" s="389">
        <v>10.0</v>
      </c>
      <c r="BG67" s="442">
        <f t="shared" si="4"/>
        <v>89.87618</v>
      </c>
      <c r="BH67" s="405">
        <f t="shared" si="18"/>
        <v>0.2</v>
      </c>
      <c r="BI67" s="392">
        <f t="shared" si="5"/>
        <v>64.6</v>
      </c>
      <c r="BJ67" s="393">
        <f t="shared" si="6"/>
        <v>95.52382</v>
      </c>
      <c r="BK67" s="393">
        <f t="shared" si="7"/>
        <v>40.52382</v>
      </c>
      <c r="BL67" s="394">
        <f t="shared" si="8"/>
        <v>0.2957393808</v>
      </c>
      <c r="BM67" s="394">
        <f t="shared" si="9"/>
        <v>0.125460743</v>
      </c>
      <c r="BN67" s="55">
        <f t="shared" si="10"/>
        <v>-0.01</v>
      </c>
      <c r="BO67" s="56">
        <f t="shared" si="11"/>
        <v>434</v>
      </c>
      <c r="BP67" s="57">
        <f t="shared" si="12"/>
        <v>0.3379811521</v>
      </c>
      <c r="BQ67" s="46">
        <f t="shared" si="13"/>
        <v>0.272</v>
      </c>
      <c r="BR67" s="46">
        <v>25.0</v>
      </c>
      <c r="BS67" s="46">
        <v>7.0</v>
      </c>
      <c r="BT67" s="47">
        <v>1.25</v>
      </c>
      <c r="BU67" s="46">
        <f t="shared" si="14"/>
        <v>31.25</v>
      </c>
      <c r="BV67" s="46">
        <f t="shared" si="15"/>
        <v>41.75</v>
      </c>
      <c r="BW67" s="378" t="s">
        <v>6062</v>
      </c>
      <c r="BX67" s="395"/>
      <c r="BY67" s="381" t="s">
        <v>6063</v>
      </c>
      <c r="BZ67" s="395"/>
      <c r="CA67" s="395"/>
      <c r="CB67" s="406"/>
      <c r="CC67" s="395"/>
      <c r="CD67" s="395"/>
      <c r="CE67" s="395"/>
      <c r="CF67" s="395"/>
      <c r="CG67" s="395"/>
      <c r="CH67" s="397"/>
      <c r="CI67" s="397"/>
      <c r="CJ67" s="397"/>
      <c r="CK67" s="397"/>
      <c r="CL67" s="398"/>
      <c r="CM67" s="398"/>
      <c r="CN67" s="399">
        <f t="shared" si="16"/>
        <v>0.004260619195</v>
      </c>
      <c r="CO67" s="399">
        <f t="shared" si="17"/>
        <v>0.2495495233</v>
      </c>
      <c r="CP67" s="398"/>
      <c r="CQ67" s="398"/>
      <c r="CR67" s="408" t="s">
        <v>4478</v>
      </c>
      <c r="CS67" s="398"/>
      <c r="CT67" s="398"/>
      <c r="CU67" s="398"/>
      <c r="CV67" s="398"/>
      <c r="CW67" s="398"/>
      <c r="CX67" s="398"/>
      <c r="CY67" s="398"/>
      <c r="CZ67" s="398"/>
      <c r="DA67" s="398"/>
      <c r="DB67" s="398"/>
      <c r="DC67" s="398"/>
      <c r="DD67" s="398"/>
      <c r="DE67" s="398"/>
      <c r="DF67" s="398"/>
      <c r="DG67" s="398"/>
      <c r="DH67" s="398"/>
      <c r="DI67" s="398"/>
      <c r="DJ67" s="398"/>
      <c r="DK67" s="398"/>
      <c r="DL67" s="398"/>
      <c r="DM67" s="398"/>
      <c r="DN67" s="398"/>
      <c r="DO67" s="398"/>
      <c r="DP67" s="398"/>
      <c r="DQ67" s="398"/>
      <c r="DR67" s="398"/>
      <c r="DS67" s="398"/>
      <c r="DT67" s="398"/>
      <c r="DU67" s="398"/>
      <c r="DV67" s="398"/>
      <c r="DW67" s="398"/>
      <c r="DX67" s="398"/>
      <c r="DY67" s="398"/>
      <c r="DZ67" s="398"/>
      <c r="EA67" s="398"/>
      <c r="EB67" s="398"/>
      <c r="EC67" s="398"/>
      <c r="ED67" s="398"/>
      <c r="EE67" s="398"/>
      <c r="EF67" s="398"/>
      <c r="EG67" s="398"/>
      <c r="EH67" s="398"/>
      <c r="EI67" s="398"/>
      <c r="EJ67" s="398"/>
      <c r="EK67" s="398"/>
      <c r="EL67" s="398"/>
      <c r="EM67" s="398"/>
      <c r="EN67" s="398"/>
      <c r="EO67" s="398"/>
      <c r="EP67" s="398"/>
      <c r="EQ67" s="398"/>
      <c r="ER67" s="398"/>
      <c r="ES67" s="398"/>
      <c r="ET67" s="398"/>
      <c r="EU67" s="398"/>
      <c r="EV67" s="398"/>
      <c r="EW67" s="398"/>
      <c r="EX67" s="398"/>
      <c r="EY67" s="398"/>
      <c r="EZ67" s="398"/>
      <c r="FA67" s="398"/>
      <c r="FB67" s="398"/>
      <c r="FC67" s="398"/>
      <c r="FD67" s="398"/>
      <c r="FE67" s="398"/>
      <c r="FF67" s="398"/>
      <c r="FG67" s="398"/>
      <c r="FH67" s="398"/>
      <c r="FI67" s="398"/>
      <c r="FJ67" s="398"/>
      <c r="FK67" s="398"/>
      <c r="FL67" s="398"/>
      <c r="FM67" s="398"/>
      <c r="FN67" s="398"/>
      <c r="FO67" s="398"/>
      <c r="FP67" s="398"/>
      <c r="FQ67" s="398"/>
      <c r="FR67" s="398"/>
      <c r="FS67" s="398"/>
      <c r="FT67" s="398"/>
      <c r="FU67" s="398"/>
      <c r="FV67" s="398"/>
      <c r="FW67" s="398"/>
      <c r="FX67" s="398"/>
      <c r="FY67" s="398"/>
      <c r="FZ67" s="398"/>
      <c r="GA67" s="398"/>
      <c r="GB67" s="398"/>
      <c r="GC67" s="398"/>
      <c r="GD67" s="398"/>
      <c r="GE67" s="398"/>
      <c r="GF67" s="398"/>
      <c r="GG67" s="398"/>
      <c r="GH67" s="398"/>
      <c r="GI67" s="398"/>
      <c r="GJ67" s="398"/>
      <c r="GK67" s="398"/>
      <c r="GL67" s="398"/>
      <c r="GM67" s="398"/>
      <c r="GN67" s="398"/>
      <c r="GO67" s="398"/>
      <c r="GP67" s="398"/>
      <c r="GQ67" s="398"/>
      <c r="GR67" s="398"/>
      <c r="GS67" s="398"/>
      <c r="GT67" s="398"/>
      <c r="GU67" s="398"/>
      <c r="GV67" s="398"/>
      <c r="GW67" s="398"/>
      <c r="GX67" s="398"/>
      <c r="GY67" s="398"/>
      <c r="GZ67" s="398"/>
      <c r="HA67" s="398"/>
      <c r="HB67" s="398"/>
      <c r="HC67" s="398"/>
      <c r="HD67" s="398"/>
      <c r="HE67" s="398"/>
      <c r="HF67" s="398"/>
      <c r="HG67" s="398"/>
      <c r="HH67" s="398"/>
      <c r="HI67" s="398"/>
      <c r="HJ67" s="398"/>
      <c r="HK67" s="398"/>
      <c r="HL67" s="398"/>
      <c r="HM67" s="398"/>
      <c r="HN67" s="398"/>
      <c r="HO67" s="398"/>
      <c r="HP67" s="398"/>
      <c r="HQ67" s="398"/>
      <c r="HR67" s="398"/>
      <c r="HS67" s="398"/>
      <c r="HT67" s="398"/>
      <c r="HU67" s="398"/>
      <c r="HV67" s="398"/>
      <c r="HW67" s="398"/>
      <c r="HX67" s="398"/>
      <c r="HY67" s="398"/>
      <c r="HZ67" s="398"/>
      <c r="IA67" s="398"/>
      <c r="IB67" s="398"/>
      <c r="IC67" s="398"/>
    </row>
    <row r="68" ht="20.25" customHeight="1">
      <c r="A68" s="432" t="s">
        <v>6049</v>
      </c>
      <c r="B68" s="362" t="s">
        <v>6572</v>
      </c>
      <c r="C68" s="363"/>
      <c r="D68" s="364">
        <v>50.0</v>
      </c>
      <c r="E68" s="401" t="s">
        <v>6573</v>
      </c>
      <c r="F68" s="366" t="s">
        <v>6574</v>
      </c>
      <c r="G68" s="367">
        <v>2.038689140623E12</v>
      </c>
      <c r="H68" s="409">
        <v>444.0</v>
      </c>
      <c r="I68" s="469">
        <v>0.2696469375000001</v>
      </c>
      <c r="J68" s="370">
        <f t="shared" si="1"/>
        <v>324</v>
      </c>
      <c r="K68" s="402" t="s">
        <v>6575</v>
      </c>
      <c r="L68" s="403" t="s">
        <v>6576</v>
      </c>
      <c r="M68" s="403" t="s">
        <v>6557</v>
      </c>
      <c r="N68" s="373"/>
      <c r="O68" s="374">
        <v>75.0</v>
      </c>
      <c r="P68" s="404">
        <v>80.0</v>
      </c>
      <c r="Q68" s="378">
        <v>20.0</v>
      </c>
      <c r="R68" s="378">
        <v>170.0</v>
      </c>
      <c r="S68" s="377"/>
      <c r="T68" s="377"/>
      <c r="U68" s="378" t="s">
        <v>6577</v>
      </c>
      <c r="V68" s="378" t="s">
        <v>2257</v>
      </c>
      <c r="W68" s="378" t="s">
        <v>6521</v>
      </c>
      <c r="X68" s="377"/>
      <c r="Y68" s="377"/>
      <c r="Z68" s="377"/>
      <c r="AA68" s="377"/>
      <c r="AB68" s="379"/>
      <c r="AC68" s="494"/>
      <c r="AD68" s="440"/>
      <c r="AE68" s="440"/>
      <c r="AF68" s="440"/>
      <c r="AG68" s="440"/>
      <c r="AH68" s="381" t="s">
        <v>6059</v>
      </c>
      <c r="AI68" s="379" t="s">
        <v>6060</v>
      </c>
      <c r="AJ68" s="440"/>
      <c r="AK68" s="440"/>
      <c r="AL68" s="440"/>
      <c r="AM68" s="440"/>
      <c r="AN68" s="373">
        <v>10.0</v>
      </c>
      <c r="AO68" s="440"/>
      <c r="AP68" s="440"/>
      <c r="AQ68" s="46">
        <f t="shared" si="2"/>
        <v>436</v>
      </c>
      <c r="AR68" s="382">
        <f t="shared" si="3"/>
        <v>0.02</v>
      </c>
      <c r="AS68" s="440"/>
      <c r="AT68" s="440"/>
      <c r="AU68" s="440"/>
      <c r="AV68" s="440"/>
      <c r="AW68" s="440"/>
      <c r="AX68" s="383" t="s">
        <v>6177</v>
      </c>
      <c r="AY68" s="441" t="s">
        <v>6178</v>
      </c>
      <c r="AZ68" s="418"/>
      <c r="BA68" s="386">
        <v>73.0</v>
      </c>
      <c r="BB68" s="386">
        <v>129.0</v>
      </c>
      <c r="BC68" s="482">
        <f>IFERROR(__xludf.DUMMYFUNCTION("IMPORTRANGE(""https://docs.google.com/spreadsheets/d/11x9rug0jw9OQ--PARsiC-syyc-w1p08-Nt1KJofrAjY/edit?usp=sharing"",""Себестоимость (Алкиона)!J8"")"),4.7196)</f>
        <v>4.7196</v>
      </c>
      <c r="BD68" s="482">
        <f>IFERROR(__xludf.DUMMYFUNCTION("IMPORTRANGE(""https://docs.google.com/spreadsheets/d/11x9rug0jw9OQ--PARsiC-syyc-w1p08-Nt1KJofrAjY/edit?usp=sharing"",""Себестоимость (Алкиона)!J65"")"),0.813618)</f>
        <v>0.813618</v>
      </c>
      <c r="BE68" s="483">
        <f>IFERROR(__xludf.DUMMYFUNCTION("IMPORTRANGE(""https://docs.google.com/spreadsheets/d/1s3L4zx0lRdF0JYMrTaoYwrEnGJI9Se6ibkReFEtRbpU/edit?usp=sharing"",""Упаковка!B3"")"),25.0)</f>
        <v>25</v>
      </c>
      <c r="BF68" s="389">
        <v>10.0</v>
      </c>
      <c r="BG68" s="442">
        <f t="shared" si="4"/>
        <v>90.33218</v>
      </c>
      <c r="BH68" s="405">
        <f t="shared" si="18"/>
        <v>0.2</v>
      </c>
      <c r="BI68" s="392">
        <f t="shared" si="5"/>
        <v>64.8</v>
      </c>
      <c r="BJ68" s="393">
        <f t="shared" si="6"/>
        <v>95.86782</v>
      </c>
      <c r="BK68" s="393">
        <f t="shared" si="7"/>
        <v>39.86782</v>
      </c>
      <c r="BL68" s="394">
        <f t="shared" si="8"/>
        <v>0.2958883333</v>
      </c>
      <c r="BM68" s="394">
        <f t="shared" si="9"/>
        <v>0.1230488272</v>
      </c>
      <c r="BN68" s="55">
        <f t="shared" si="10"/>
        <v>0.02</v>
      </c>
      <c r="BO68" s="56">
        <f t="shared" si="11"/>
        <v>437</v>
      </c>
      <c r="BP68" s="57">
        <f t="shared" si="12"/>
        <v>0.3380956979</v>
      </c>
      <c r="BQ68" s="46">
        <f t="shared" si="13"/>
        <v>0.272</v>
      </c>
      <c r="BR68" s="46">
        <v>25.0</v>
      </c>
      <c r="BS68" s="46">
        <v>7.0</v>
      </c>
      <c r="BT68" s="47">
        <v>1.25</v>
      </c>
      <c r="BU68" s="46">
        <f t="shared" si="14"/>
        <v>31.25</v>
      </c>
      <c r="BV68" s="46">
        <f t="shared" si="15"/>
        <v>41.75</v>
      </c>
      <c r="BW68" s="378" t="s">
        <v>6062</v>
      </c>
      <c r="BX68" s="395"/>
      <c r="BY68" s="395"/>
      <c r="BZ68" s="395"/>
      <c r="CA68" s="395"/>
      <c r="CB68" s="406"/>
      <c r="CC68" s="395"/>
      <c r="CD68" s="395"/>
      <c r="CE68" s="395"/>
      <c r="CF68" s="395"/>
      <c r="CG68" s="395"/>
      <c r="CH68" s="397"/>
      <c r="CI68" s="397"/>
      <c r="CJ68" s="397"/>
      <c r="CK68" s="397"/>
      <c r="CL68" s="398"/>
      <c r="CM68" s="398"/>
      <c r="CN68" s="399">
        <f t="shared" si="16"/>
        <v>0.004111666667</v>
      </c>
      <c r="CO68" s="399">
        <f t="shared" si="17"/>
        <v>0.2655352708</v>
      </c>
      <c r="CP68" s="398"/>
      <c r="CQ68" s="398"/>
      <c r="CR68" s="408" t="s">
        <v>4478</v>
      </c>
      <c r="CS68" s="398"/>
      <c r="CT68" s="398"/>
      <c r="CU68" s="398"/>
      <c r="CV68" s="398"/>
      <c r="CW68" s="398"/>
      <c r="CX68" s="398"/>
      <c r="CY68" s="398"/>
      <c r="CZ68" s="398"/>
      <c r="DA68" s="398"/>
      <c r="DB68" s="398"/>
      <c r="DC68" s="398"/>
      <c r="DD68" s="398"/>
      <c r="DE68" s="398"/>
      <c r="DF68" s="398"/>
      <c r="DG68" s="398"/>
      <c r="DH68" s="398"/>
      <c r="DI68" s="398"/>
      <c r="DJ68" s="398"/>
      <c r="DK68" s="398"/>
      <c r="DL68" s="398"/>
      <c r="DM68" s="398"/>
      <c r="DN68" s="398"/>
      <c r="DO68" s="398"/>
      <c r="DP68" s="398"/>
      <c r="DQ68" s="398"/>
      <c r="DR68" s="398"/>
      <c r="DS68" s="398"/>
      <c r="DT68" s="398"/>
      <c r="DU68" s="398"/>
      <c r="DV68" s="398"/>
      <c r="DW68" s="398"/>
      <c r="DX68" s="398"/>
      <c r="DY68" s="398"/>
      <c r="DZ68" s="398"/>
      <c r="EA68" s="398"/>
      <c r="EB68" s="398"/>
      <c r="EC68" s="398"/>
      <c r="ED68" s="398"/>
      <c r="EE68" s="398"/>
      <c r="EF68" s="398"/>
      <c r="EG68" s="398"/>
      <c r="EH68" s="398"/>
      <c r="EI68" s="398"/>
      <c r="EJ68" s="398"/>
      <c r="EK68" s="398"/>
      <c r="EL68" s="398"/>
      <c r="EM68" s="398"/>
      <c r="EN68" s="398"/>
      <c r="EO68" s="398"/>
      <c r="EP68" s="398"/>
      <c r="EQ68" s="398"/>
      <c r="ER68" s="398"/>
      <c r="ES68" s="398"/>
      <c r="ET68" s="398"/>
      <c r="EU68" s="398"/>
      <c r="EV68" s="398"/>
      <c r="EW68" s="398"/>
      <c r="EX68" s="398"/>
      <c r="EY68" s="398"/>
      <c r="EZ68" s="398"/>
      <c r="FA68" s="398"/>
      <c r="FB68" s="398"/>
      <c r="FC68" s="398"/>
      <c r="FD68" s="398"/>
      <c r="FE68" s="398"/>
      <c r="FF68" s="398"/>
      <c r="FG68" s="398"/>
      <c r="FH68" s="398"/>
      <c r="FI68" s="398"/>
      <c r="FJ68" s="398"/>
      <c r="FK68" s="398"/>
      <c r="FL68" s="398"/>
      <c r="FM68" s="398"/>
      <c r="FN68" s="398"/>
      <c r="FO68" s="398"/>
      <c r="FP68" s="398"/>
      <c r="FQ68" s="398"/>
      <c r="FR68" s="398"/>
      <c r="FS68" s="398"/>
      <c r="FT68" s="398"/>
      <c r="FU68" s="398"/>
      <c r="FV68" s="398"/>
      <c r="FW68" s="398"/>
      <c r="FX68" s="398"/>
      <c r="FY68" s="398"/>
      <c r="FZ68" s="398"/>
      <c r="GA68" s="398"/>
      <c r="GB68" s="398"/>
      <c r="GC68" s="398"/>
      <c r="GD68" s="398"/>
      <c r="GE68" s="398"/>
      <c r="GF68" s="398"/>
      <c r="GG68" s="398"/>
      <c r="GH68" s="398"/>
      <c r="GI68" s="398"/>
      <c r="GJ68" s="398"/>
      <c r="GK68" s="398"/>
      <c r="GL68" s="398"/>
      <c r="GM68" s="398"/>
      <c r="GN68" s="398"/>
      <c r="GO68" s="398"/>
      <c r="GP68" s="398"/>
      <c r="GQ68" s="398"/>
      <c r="GR68" s="398"/>
      <c r="GS68" s="398"/>
      <c r="GT68" s="398"/>
      <c r="GU68" s="398"/>
      <c r="GV68" s="398"/>
      <c r="GW68" s="398"/>
      <c r="GX68" s="398"/>
      <c r="GY68" s="398"/>
      <c r="GZ68" s="398"/>
      <c r="HA68" s="398"/>
      <c r="HB68" s="398"/>
      <c r="HC68" s="398"/>
      <c r="HD68" s="398"/>
      <c r="HE68" s="398"/>
      <c r="HF68" s="398"/>
      <c r="HG68" s="398"/>
      <c r="HH68" s="398"/>
      <c r="HI68" s="398"/>
      <c r="HJ68" s="398"/>
      <c r="HK68" s="398"/>
      <c r="HL68" s="398"/>
      <c r="HM68" s="398"/>
      <c r="HN68" s="398"/>
      <c r="HO68" s="398"/>
      <c r="HP68" s="398"/>
      <c r="HQ68" s="398"/>
      <c r="HR68" s="398"/>
      <c r="HS68" s="398"/>
      <c r="HT68" s="398"/>
      <c r="HU68" s="398"/>
      <c r="HV68" s="398"/>
      <c r="HW68" s="398"/>
      <c r="HX68" s="398"/>
      <c r="HY68" s="398"/>
      <c r="HZ68" s="398"/>
      <c r="IA68" s="398"/>
      <c r="IB68" s="398"/>
      <c r="IC68" s="398"/>
    </row>
    <row r="69" ht="20.25" customHeight="1">
      <c r="A69" s="432" t="s">
        <v>6049</v>
      </c>
      <c r="B69" s="362" t="s">
        <v>6578</v>
      </c>
      <c r="C69" s="363"/>
      <c r="D69" s="364">
        <v>50.0</v>
      </c>
      <c r="E69" s="401" t="s">
        <v>6579</v>
      </c>
      <c r="F69" s="366" t="s">
        <v>6580</v>
      </c>
      <c r="G69" s="367">
        <v>2.001093098101E12</v>
      </c>
      <c r="H69" s="409">
        <v>422.0</v>
      </c>
      <c r="I69" s="469">
        <v>0.3219263420919792</v>
      </c>
      <c r="J69" s="370">
        <f t="shared" si="1"/>
        <v>286</v>
      </c>
      <c r="K69" s="402" t="s">
        <v>6581</v>
      </c>
      <c r="L69" s="403" t="s">
        <v>6582</v>
      </c>
      <c r="M69" s="403" t="s">
        <v>6583</v>
      </c>
      <c r="N69" s="373"/>
      <c r="O69" s="374">
        <v>36.0</v>
      </c>
      <c r="P69" s="404">
        <v>70.0</v>
      </c>
      <c r="Q69" s="378">
        <v>20.0</v>
      </c>
      <c r="R69" s="378">
        <v>90.0</v>
      </c>
      <c r="S69" s="377"/>
      <c r="T69" s="377"/>
      <c r="U69" s="378" t="s">
        <v>6584</v>
      </c>
      <c r="V69" s="378" t="s">
        <v>298</v>
      </c>
      <c r="W69" s="378" t="s">
        <v>6521</v>
      </c>
      <c r="X69" s="377"/>
      <c r="Y69" s="377"/>
      <c r="Z69" s="377"/>
      <c r="AA69" s="377"/>
      <c r="AB69" s="379"/>
      <c r="AC69" s="380" t="s">
        <v>6585</v>
      </c>
      <c r="AD69" s="373"/>
      <c r="AE69" s="373"/>
      <c r="AF69" s="373"/>
      <c r="AG69" s="373"/>
      <c r="AH69" s="381" t="s">
        <v>6059</v>
      </c>
      <c r="AI69" s="379" t="s">
        <v>6060</v>
      </c>
      <c r="AJ69" s="373"/>
      <c r="AK69" s="373"/>
      <c r="AL69" s="373"/>
      <c r="AM69" s="373"/>
      <c r="AN69" s="373">
        <v>10.0</v>
      </c>
      <c r="AO69" s="373"/>
      <c r="AP69" s="373"/>
      <c r="AQ69" s="46">
        <f t="shared" si="2"/>
        <v>393</v>
      </c>
      <c r="AR69" s="382">
        <f t="shared" si="3"/>
        <v>0.07</v>
      </c>
      <c r="AS69" s="373"/>
      <c r="AT69" s="373"/>
      <c r="AU69" s="373"/>
      <c r="AV69" s="373"/>
      <c r="AW69" s="373"/>
      <c r="AX69" s="383" t="s">
        <v>6061</v>
      </c>
      <c r="AY69" s="489" t="s">
        <v>6061</v>
      </c>
      <c r="AZ69" s="385">
        <v>20.0</v>
      </c>
      <c r="BA69" s="386">
        <v>74.0</v>
      </c>
      <c r="BB69" s="386">
        <v>130.0</v>
      </c>
      <c r="BC69" s="482">
        <f>IFERROR(__xludf.DUMMYFUNCTION("IMPORTRANGE(""https://docs.google.com/spreadsheets/d/11x9rug0jw9OQ--PARsiC-syyc-w1p08-Nt1KJofrAjY/edit?usp=sharing"",""Себестоимость (Алкиона)!J5"")"),4.4574)</f>
        <v>4.4574</v>
      </c>
      <c r="BD69" s="482">
        <f>IFERROR(__xludf.DUMMYFUNCTION("IMPORTRANGE(""https://docs.google.com/spreadsheets/d/11x9rug0jw9OQ--PARsiC-syyc-w1p08-Nt1KJofrAjY/edit?usp=sharing"",""Себестоимость (Алкиона)!J65"")"),0.813618)</f>
        <v>0.813618</v>
      </c>
      <c r="BE69" s="483">
        <f>IFERROR(__xludf.DUMMYFUNCTION("IMPORTRANGE(""https://docs.google.com/spreadsheets/d/1s3L4zx0lRdF0JYMrTaoYwrEnGJI9Se6ibkReFEtRbpU/edit?usp=sharing"",""Упаковка!B2"")"),7.0)</f>
        <v>7</v>
      </c>
      <c r="BF69" s="389">
        <v>10.0</v>
      </c>
      <c r="BG69" s="442">
        <f t="shared" si="4"/>
        <v>69.71018</v>
      </c>
      <c r="BH69" s="405">
        <f t="shared" si="18"/>
        <v>0.2</v>
      </c>
      <c r="BI69" s="392">
        <f t="shared" si="5"/>
        <v>57.2</v>
      </c>
      <c r="BJ69" s="393">
        <f t="shared" si="6"/>
        <v>85.08982</v>
      </c>
      <c r="BK69" s="393">
        <f t="shared" si="7"/>
        <v>29.08982</v>
      </c>
      <c r="BL69" s="394">
        <f t="shared" si="8"/>
        <v>0.2975168531</v>
      </c>
      <c r="BM69" s="394">
        <f t="shared" si="9"/>
        <v>0.1017126573</v>
      </c>
      <c r="BN69" s="55">
        <f t="shared" si="10"/>
        <v>0.07</v>
      </c>
      <c r="BO69" s="56">
        <f t="shared" si="11"/>
        <v>395</v>
      </c>
      <c r="BP69" s="57">
        <f t="shared" si="12"/>
        <v>0.3344046076</v>
      </c>
      <c r="BQ69" s="46">
        <f t="shared" si="13"/>
        <v>0.126</v>
      </c>
      <c r="BR69" s="46">
        <v>25.0</v>
      </c>
      <c r="BS69" s="46">
        <v>7.0</v>
      </c>
      <c r="BT69" s="47">
        <v>1.25</v>
      </c>
      <c r="BU69" s="46">
        <f t="shared" si="14"/>
        <v>31.25</v>
      </c>
      <c r="BV69" s="46">
        <f t="shared" si="15"/>
        <v>42.75</v>
      </c>
      <c r="BW69" s="378" t="s">
        <v>6062</v>
      </c>
      <c r="BX69" s="381" t="s">
        <v>6073</v>
      </c>
      <c r="BY69" s="395"/>
      <c r="BZ69" s="395"/>
      <c r="CA69" s="395"/>
      <c r="CB69" s="406"/>
      <c r="CC69" s="395"/>
      <c r="CD69" s="395"/>
      <c r="CE69" s="395"/>
      <c r="CF69" s="395"/>
      <c r="CG69" s="395"/>
      <c r="CH69" s="397"/>
      <c r="CI69" s="397"/>
      <c r="CJ69" s="397"/>
      <c r="CK69" s="397"/>
      <c r="CL69" s="398"/>
      <c r="CM69" s="398"/>
      <c r="CN69" s="399">
        <f t="shared" si="16"/>
        <v>0.002483146853</v>
      </c>
      <c r="CO69" s="399">
        <f t="shared" si="17"/>
        <v>0.3194431952</v>
      </c>
      <c r="CP69" s="398"/>
      <c r="CQ69" s="398"/>
      <c r="CR69" s="408" t="s">
        <v>4478</v>
      </c>
      <c r="CS69" s="398"/>
      <c r="CT69" s="398"/>
      <c r="CU69" s="398"/>
      <c r="CV69" s="398"/>
      <c r="CW69" s="398"/>
      <c r="CX69" s="398"/>
      <c r="CY69" s="398"/>
      <c r="CZ69" s="398"/>
      <c r="DA69" s="398"/>
      <c r="DB69" s="398"/>
      <c r="DC69" s="398"/>
      <c r="DD69" s="398"/>
      <c r="DE69" s="398"/>
      <c r="DF69" s="398"/>
      <c r="DG69" s="398"/>
      <c r="DH69" s="398"/>
      <c r="DI69" s="398"/>
      <c r="DJ69" s="398"/>
      <c r="DK69" s="398"/>
      <c r="DL69" s="398"/>
      <c r="DM69" s="398"/>
      <c r="DN69" s="398"/>
      <c r="DO69" s="398"/>
      <c r="DP69" s="398"/>
      <c r="DQ69" s="398"/>
      <c r="DR69" s="398"/>
      <c r="DS69" s="398"/>
      <c r="DT69" s="398"/>
      <c r="DU69" s="398"/>
      <c r="DV69" s="398"/>
      <c r="DW69" s="398"/>
      <c r="DX69" s="398"/>
      <c r="DY69" s="398"/>
      <c r="DZ69" s="398"/>
      <c r="EA69" s="398"/>
      <c r="EB69" s="398"/>
      <c r="EC69" s="398"/>
      <c r="ED69" s="398"/>
      <c r="EE69" s="398"/>
      <c r="EF69" s="398"/>
      <c r="EG69" s="398"/>
      <c r="EH69" s="398"/>
      <c r="EI69" s="398"/>
      <c r="EJ69" s="398"/>
      <c r="EK69" s="398"/>
      <c r="EL69" s="398"/>
      <c r="EM69" s="398"/>
      <c r="EN69" s="398"/>
      <c r="EO69" s="398"/>
      <c r="EP69" s="398"/>
      <c r="EQ69" s="398"/>
      <c r="ER69" s="398"/>
      <c r="ES69" s="398"/>
      <c r="ET69" s="398"/>
      <c r="EU69" s="398"/>
      <c r="EV69" s="398"/>
      <c r="EW69" s="398"/>
      <c r="EX69" s="398"/>
      <c r="EY69" s="398"/>
      <c r="EZ69" s="398"/>
      <c r="FA69" s="398"/>
      <c r="FB69" s="398"/>
      <c r="FC69" s="398"/>
      <c r="FD69" s="398"/>
      <c r="FE69" s="398"/>
      <c r="FF69" s="398"/>
      <c r="FG69" s="398"/>
      <c r="FH69" s="398"/>
      <c r="FI69" s="398"/>
      <c r="FJ69" s="398"/>
      <c r="FK69" s="398"/>
      <c r="FL69" s="398"/>
      <c r="FM69" s="398"/>
      <c r="FN69" s="398"/>
      <c r="FO69" s="398"/>
      <c r="FP69" s="398"/>
      <c r="FQ69" s="398"/>
      <c r="FR69" s="398"/>
      <c r="FS69" s="398"/>
      <c r="FT69" s="398"/>
      <c r="FU69" s="398"/>
      <c r="FV69" s="398"/>
      <c r="FW69" s="398"/>
      <c r="FX69" s="398"/>
      <c r="FY69" s="398"/>
      <c r="FZ69" s="398"/>
      <c r="GA69" s="398"/>
      <c r="GB69" s="398"/>
      <c r="GC69" s="398"/>
      <c r="GD69" s="398"/>
      <c r="GE69" s="398"/>
      <c r="GF69" s="398"/>
      <c r="GG69" s="398"/>
      <c r="GH69" s="398"/>
      <c r="GI69" s="398"/>
      <c r="GJ69" s="398"/>
      <c r="GK69" s="398"/>
      <c r="GL69" s="398"/>
      <c r="GM69" s="398"/>
      <c r="GN69" s="398"/>
      <c r="GO69" s="398"/>
      <c r="GP69" s="398"/>
      <c r="GQ69" s="398"/>
      <c r="GR69" s="398"/>
      <c r="GS69" s="398"/>
      <c r="GT69" s="398"/>
      <c r="GU69" s="398"/>
      <c r="GV69" s="398"/>
      <c r="GW69" s="398"/>
      <c r="GX69" s="398"/>
      <c r="GY69" s="398"/>
      <c r="GZ69" s="398"/>
      <c r="HA69" s="398"/>
      <c r="HB69" s="398"/>
      <c r="HC69" s="398"/>
      <c r="HD69" s="398"/>
      <c r="HE69" s="398"/>
      <c r="HF69" s="398"/>
      <c r="HG69" s="398"/>
      <c r="HH69" s="398"/>
      <c r="HI69" s="398"/>
      <c r="HJ69" s="398"/>
      <c r="HK69" s="398"/>
      <c r="HL69" s="398"/>
      <c r="HM69" s="398"/>
      <c r="HN69" s="398"/>
      <c r="HO69" s="398"/>
      <c r="HP69" s="398"/>
      <c r="HQ69" s="398"/>
      <c r="HR69" s="398"/>
      <c r="HS69" s="398"/>
      <c r="HT69" s="398"/>
      <c r="HU69" s="398"/>
      <c r="HV69" s="398"/>
      <c r="HW69" s="398"/>
      <c r="HX69" s="398"/>
      <c r="HY69" s="398"/>
      <c r="HZ69" s="398"/>
      <c r="IA69" s="398"/>
      <c r="IB69" s="398"/>
      <c r="IC69" s="398"/>
    </row>
    <row r="70" ht="20.25" customHeight="1">
      <c r="A70" s="432" t="s">
        <v>6049</v>
      </c>
      <c r="B70" s="362" t="s">
        <v>6586</v>
      </c>
      <c r="C70" s="363"/>
      <c r="D70" s="364">
        <v>50.0</v>
      </c>
      <c r="E70" s="401" t="s">
        <v>6587</v>
      </c>
      <c r="F70" s="366" t="s">
        <v>6588</v>
      </c>
      <c r="G70" s="367">
        <v>2.001093098095E12</v>
      </c>
      <c r="H70" s="409">
        <v>427.0</v>
      </c>
      <c r="I70" s="469">
        <v>0.2622281385962968</v>
      </c>
      <c r="J70" s="370">
        <f t="shared" si="1"/>
        <v>315</v>
      </c>
      <c r="K70" s="402" t="s">
        <v>6589</v>
      </c>
      <c r="L70" s="403" t="s">
        <v>6590</v>
      </c>
      <c r="M70" s="403" t="s">
        <v>6591</v>
      </c>
      <c r="N70" s="373"/>
      <c r="O70" s="374">
        <v>60.0</v>
      </c>
      <c r="P70" s="404">
        <v>80.0</v>
      </c>
      <c r="Q70" s="378">
        <v>20.0</v>
      </c>
      <c r="R70" s="378">
        <v>170.0</v>
      </c>
      <c r="S70" s="377"/>
      <c r="T70" s="377"/>
      <c r="U70" s="378" t="s">
        <v>6592</v>
      </c>
      <c r="V70" s="378" t="s">
        <v>298</v>
      </c>
      <c r="W70" s="378" t="s">
        <v>6521</v>
      </c>
      <c r="X70" s="377"/>
      <c r="Y70" s="377"/>
      <c r="Z70" s="377"/>
      <c r="AA70" s="377"/>
      <c r="AB70" s="379"/>
      <c r="AC70" s="380" t="s">
        <v>6593</v>
      </c>
      <c r="AD70" s="373"/>
      <c r="AE70" s="373"/>
      <c r="AF70" s="373"/>
      <c r="AG70" s="373"/>
      <c r="AH70" s="381" t="s">
        <v>6059</v>
      </c>
      <c r="AI70" s="379" t="s">
        <v>6060</v>
      </c>
      <c r="AJ70" s="373"/>
      <c r="AK70" s="373"/>
      <c r="AL70" s="373"/>
      <c r="AM70" s="373"/>
      <c r="AN70" s="373">
        <v>10.0</v>
      </c>
      <c r="AO70" s="373"/>
      <c r="AP70" s="373"/>
      <c r="AQ70" s="46">
        <f t="shared" si="2"/>
        <v>427</v>
      </c>
      <c r="AR70" s="382">
        <f t="shared" si="3"/>
        <v>0</v>
      </c>
      <c r="AS70" s="373"/>
      <c r="AT70" s="373"/>
      <c r="AU70" s="373"/>
      <c r="AV70" s="373"/>
      <c r="AW70" s="373"/>
      <c r="AX70" s="383" t="s">
        <v>6177</v>
      </c>
      <c r="AY70" s="489" t="s">
        <v>6178</v>
      </c>
      <c r="AZ70" s="385">
        <v>20.0</v>
      </c>
      <c r="BA70" s="386">
        <v>70.0</v>
      </c>
      <c r="BB70" s="386">
        <v>126.0</v>
      </c>
      <c r="BC70" s="482">
        <f>IFERROR(__xludf.DUMMYFUNCTION("IMPORTRANGE(""https://docs.google.com/spreadsheets/d/11x9rug0jw9OQ--PARsiC-syyc-w1p08-Nt1KJofrAjY/edit?usp=sharing"",""Себестоимость (Алкиона)!J6"")"),4.56)</f>
        <v>4.56</v>
      </c>
      <c r="BD70" s="482">
        <f>IFERROR(__xludf.DUMMYFUNCTION("IMPORTRANGE(""https://docs.google.com/spreadsheets/d/11x9rug0jw9OQ--PARsiC-syyc-w1p08-Nt1KJofrAjY/edit?usp=sharing"",""Себестоимость (Алкиона)!J65"")"),0.813618)</f>
        <v>0.813618</v>
      </c>
      <c r="BE70" s="483">
        <f>IFERROR(__xludf.DUMMYFUNCTION("IMPORTRANGE(""https://docs.google.com/spreadsheets/d/1s3L4zx0lRdF0JYMrTaoYwrEnGJI9Se6ibkReFEtRbpU/edit?usp=sharing"",""Упаковка!B3"")"),25.0)</f>
        <v>25</v>
      </c>
      <c r="BF70" s="389">
        <v>10.0</v>
      </c>
      <c r="BG70" s="442">
        <f t="shared" si="4"/>
        <v>88.73618</v>
      </c>
      <c r="BH70" s="405">
        <f t="shared" si="18"/>
        <v>0.2</v>
      </c>
      <c r="BI70" s="392">
        <f t="shared" si="5"/>
        <v>63</v>
      </c>
      <c r="BJ70" s="393">
        <f t="shared" si="6"/>
        <v>93.26382</v>
      </c>
      <c r="BK70" s="393">
        <f t="shared" si="7"/>
        <v>37.26382</v>
      </c>
      <c r="BL70" s="394">
        <f t="shared" si="8"/>
        <v>0.296075619</v>
      </c>
      <c r="BM70" s="394">
        <f t="shared" si="9"/>
        <v>0.1182978413</v>
      </c>
      <c r="BN70" s="55">
        <f t="shared" si="10"/>
        <v>0</v>
      </c>
      <c r="BO70" s="56">
        <f t="shared" si="11"/>
        <v>427</v>
      </c>
      <c r="BP70" s="57">
        <f t="shared" si="12"/>
        <v>0.3371049649</v>
      </c>
      <c r="BQ70" s="46">
        <f t="shared" si="13"/>
        <v>0.272</v>
      </c>
      <c r="BR70" s="46">
        <v>25.0</v>
      </c>
      <c r="BS70" s="46">
        <v>7.0</v>
      </c>
      <c r="BT70" s="47">
        <v>1.25</v>
      </c>
      <c r="BU70" s="46">
        <f t="shared" si="14"/>
        <v>31.25</v>
      </c>
      <c r="BV70" s="46">
        <f t="shared" si="15"/>
        <v>38.75</v>
      </c>
      <c r="BW70" s="378" t="s">
        <v>6062</v>
      </c>
      <c r="BX70" s="381" t="s">
        <v>6073</v>
      </c>
      <c r="BY70" s="395"/>
      <c r="BZ70" s="395"/>
      <c r="CA70" s="395"/>
      <c r="CB70" s="406"/>
      <c r="CC70" s="395"/>
      <c r="CD70" s="395"/>
      <c r="CE70" s="395"/>
      <c r="CF70" s="395"/>
      <c r="CG70" s="395"/>
      <c r="CH70" s="397"/>
      <c r="CI70" s="397"/>
      <c r="CJ70" s="397"/>
      <c r="CK70" s="397"/>
      <c r="CL70" s="398"/>
      <c r="CM70" s="398"/>
      <c r="CN70" s="399">
        <f t="shared" si="16"/>
        <v>0.003924380952</v>
      </c>
      <c r="CO70" s="399">
        <f t="shared" si="17"/>
        <v>0.2583037576</v>
      </c>
      <c r="CP70" s="398"/>
      <c r="CQ70" s="398"/>
      <c r="CR70" s="408" t="s">
        <v>4478</v>
      </c>
      <c r="CS70" s="398"/>
      <c r="CT70" s="398"/>
      <c r="CU70" s="398"/>
      <c r="CV70" s="398"/>
      <c r="CW70" s="398"/>
      <c r="CX70" s="398"/>
      <c r="CY70" s="398"/>
      <c r="CZ70" s="398"/>
      <c r="DA70" s="398"/>
      <c r="DB70" s="398"/>
      <c r="DC70" s="398"/>
      <c r="DD70" s="398"/>
      <c r="DE70" s="398"/>
      <c r="DF70" s="398"/>
      <c r="DG70" s="398"/>
      <c r="DH70" s="398"/>
      <c r="DI70" s="398"/>
      <c r="DJ70" s="398"/>
      <c r="DK70" s="398"/>
      <c r="DL70" s="398"/>
      <c r="DM70" s="398"/>
      <c r="DN70" s="398"/>
      <c r="DO70" s="398"/>
      <c r="DP70" s="398"/>
      <c r="DQ70" s="398"/>
      <c r="DR70" s="398"/>
      <c r="DS70" s="398"/>
      <c r="DT70" s="398"/>
      <c r="DU70" s="398"/>
      <c r="DV70" s="398"/>
      <c r="DW70" s="398"/>
      <c r="DX70" s="398"/>
      <c r="DY70" s="398"/>
      <c r="DZ70" s="398"/>
      <c r="EA70" s="398"/>
      <c r="EB70" s="398"/>
      <c r="EC70" s="398"/>
      <c r="ED70" s="398"/>
      <c r="EE70" s="398"/>
      <c r="EF70" s="398"/>
      <c r="EG70" s="398"/>
      <c r="EH70" s="398"/>
      <c r="EI70" s="398"/>
      <c r="EJ70" s="398"/>
      <c r="EK70" s="398"/>
      <c r="EL70" s="398"/>
      <c r="EM70" s="398"/>
      <c r="EN70" s="398"/>
      <c r="EO70" s="398"/>
      <c r="EP70" s="398"/>
      <c r="EQ70" s="398"/>
      <c r="ER70" s="398"/>
      <c r="ES70" s="398"/>
      <c r="ET70" s="398"/>
      <c r="EU70" s="398"/>
      <c r="EV70" s="398"/>
      <c r="EW70" s="398"/>
      <c r="EX70" s="398"/>
      <c r="EY70" s="398"/>
      <c r="EZ70" s="398"/>
      <c r="FA70" s="398"/>
      <c r="FB70" s="398"/>
      <c r="FC70" s="398"/>
      <c r="FD70" s="398"/>
      <c r="FE70" s="398"/>
      <c r="FF70" s="398"/>
      <c r="FG70" s="398"/>
      <c r="FH70" s="398"/>
      <c r="FI70" s="398"/>
      <c r="FJ70" s="398"/>
      <c r="FK70" s="398"/>
      <c r="FL70" s="398"/>
      <c r="FM70" s="398"/>
      <c r="FN70" s="398"/>
      <c r="FO70" s="398"/>
      <c r="FP70" s="398"/>
      <c r="FQ70" s="398"/>
      <c r="FR70" s="398"/>
      <c r="FS70" s="398"/>
      <c r="FT70" s="398"/>
      <c r="FU70" s="398"/>
      <c r="FV70" s="398"/>
      <c r="FW70" s="398"/>
      <c r="FX70" s="398"/>
      <c r="FY70" s="398"/>
      <c r="FZ70" s="398"/>
      <c r="GA70" s="398"/>
      <c r="GB70" s="398"/>
      <c r="GC70" s="398"/>
      <c r="GD70" s="398"/>
      <c r="GE70" s="398"/>
      <c r="GF70" s="398"/>
      <c r="GG70" s="398"/>
      <c r="GH70" s="398"/>
      <c r="GI70" s="398"/>
      <c r="GJ70" s="398"/>
      <c r="GK70" s="398"/>
      <c r="GL70" s="398"/>
      <c r="GM70" s="398"/>
      <c r="GN70" s="398"/>
      <c r="GO70" s="398"/>
      <c r="GP70" s="398"/>
      <c r="GQ70" s="398"/>
      <c r="GR70" s="398"/>
      <c r="GS70" s="398"/>
      <c r="GT70" s="398"/>
      <c r="GU70" s="398"/>
      <c r="GV70" s="398"/>
      <c r="GW70" s="398"/>
      <c r="GX70" s="398"/>
      <c r="GY70" s="398"/>
      <c r="GZ70" s="398"/>
      <c r="HA70" s="398"/>
      <c r="HB70" s="398"/>
      <c r="HC70" s="398"/>
      <c r="HD70" s="398"/>
      <c r="HE70" s="398"/>
      <c r="HF70" s="398"/>
      <c r="HG70" s="398"/>
      <c r="HH70" s="398"/>
      <c r="HI70" s="398"/>
      <c r="HJ70" s="398"/>
      <c r="HK70" s="398"/>
      <c r="HL70" s="398"/>
      <c r="HM70" s="398"/>
      <c r="HN70" s="398"/>
      <c r="HO70" s="398"/>
      <c r="HP70" s="398"/>
      <c r="HQ70" s="398"/>
      <c r="HR70" s="398"/>
      <c r="HS70" s="398"/>
      <c r="HT70" s="398"/>
      <c r="HU70" s="398"/>
      <c r="HV70" s="398"/>
      <c r="HW70" s="398"/>
      <c r="HX70" s="398"/>
      <c r="HY70" s="398"/>
      <c r="HZ70" s="398"/>
      <c r="IA70" s="398"/>
      <c r="IB70" s="398"/>
      <c r="IC70" s="398"/>
    </row>
    <row r="71" ht="20.25" customHeight="1">
      <c r="A71" s="432" t="s">
        <v>6049</v>
      </c>
      <c r="B71" s="362" t="s">
        <v>6594</v>
      </c>
      <c r="C71" s="363"/>
      <c r="D71" s="364">
        <v>50.0</v>
      </c>
      <c r="E71" s="401" t="s">
        <v>6595</v>
      </c>
      <c r="F71" s="366" t="s">
        <v>6596</v>
      </c>
      <c r="G71" s="367">
        <v>2.001093098088E12</v>
      </c>
      <c r="H71" s="409">
        <v>427.0</v>
      </c>
      <c r="I71" s="469">
        <v>0.26129521920390286</v>
      </c>
      <c r="J71" s="370">
        <f t="shared" si="1"/>
        <v>315</v>
      </c>
      <c r="K71" s="402" t="s">
        <v>6597</v>
      </c>
      <c r="L71" s="403" t="s">
        <v>6598</v>
      </c>
      <c r="M71" s="403" t="s">
        <v>6599</v>
      </c>
      <c r="N71" s="373"/>
      <c r="O71" s="374">
        <v>70.0</v>
      </c>
      <c r="P71" s="404">
        <v>80.0</v>
      </c>
      <c r="Q71" s="378">
        <v>20.0</v>
      </c>
      <c r="R71" s="378">
        <v>170.0</v>
      </c>
      <c r="S71" s="377"/>
      <c r="T71" s="377"/>
      <c r="U71" s="378" t="s">
        <v>6600</v>
      </c>
      <c r="V71" s="378" t="s">
        <v>298</v>
      </c>
      <c r="W71" s="378" t="s">
        <v>6521</v>
      </c>
      <c r="X71" s="377"/>
      <c r="Y71" s="377"/>
      <c r="Z71" s="377"/>
      <c r="AA71" s="377"/>
      <c r="AB71" s="379"/>
      <c r="AC71" s="439" t="s">
        <v>6593</v>
      </c>
      <c r="AD71" s="440"/>
      <c r="AE71" s="440"/>
      <c r="AF71" s="440"/>
      <c r="AG71" s="440"/>
      <c r="AH71" s="381" t="s">
        <v>6059</v>
      </c>
      <c r="AI71" s="379" t="s">
        <v>6060</v>
      </c>
      <c r="AJ71" s="440"/>
      <c r="AK71" s="440"/>
      <c r="AL71" s="440"/>
      <c r="AM71" s="440"/>
      <c r="AN71" s="373">
        <v>10.0</v>
      </c>
      <c r="AO71" s="440"/>
      <c r="AP71" s="440"/>
      <c r="AQ71" s="46">
        <f t="shared" si="2"/>
        <v>423</v>
      </c>
      <c r="AR71" s="382">
        <f t="shared" si="3"/>
        <v>0.01</v>
      </c>
      <c r="AS71" s="440"/>
      <c r="AT71" s="440"/>
      <c r="AU71" s="440"/>
      <c r="AV71" s="440"/>
      <c r="AW71" s="440"/>
      <c r="AX71" s="383" t="s">
        <v>6177</v>
      </c>
      <c r="AY71" s="496" t="s">
        <v>6178</v>
      </c>
      <c r="AZ71" s="385">
        <v>20.0</v>
      </c>
      <c r="BA71" s="386">
        <v>69.0</v>
      </c>
      <c r="BB71" s="386">
        <v>124.0</v>
      </c>
      <c r="BC71" s="482">
        <f>IFERROR(__xludf.DUMMYFUNCTION("IMPORTRANGE(""https://docs.google.com/spreadsheets/d/11x9rug0jw9OQ--PARsiC-syyc-w1p08-Nt1KJofrAjY/edit?usp=sharing"",""Себестоимость (Алкиона)!J7"")"),4.674)</f>
        <v>4.674</v>
      </c>
      <c r="BD71" s="482">
        <f>IFERROR(__xludf.DUMMYFUNCTION("IMPORTRANGE(""https://docs.google.com/spreadsheets/d/11x9rug0jw9OQ--PARsiC-syyc-w1p08-Nt1KJofrAjY/edit?usp=sharing"",""Себестоимость (Алкиона)!J65"")"),0.813618)</f>
        <v>0.813618</v>
      </c>
      <c r="BE71" s="483">
        <f>IFERROR(__xludf.DUMMYFUNCTION("IMPORTRANGE(""https://docs.google.com/spreadsheets/d/1s3L4zx0lRdF0JYMrTaoYwrEnGJI9Se6ibkReFEtRbpU/edit?usp=sharing"",""Упаковка!B3"")"),25.0)</f>
        <v>25</v>
      </c>
      <c r="BF71" s="389">
        <v>10.0</v>
      </c>
      <c r="BG71" s="442">
        <f t="shared" si="4"/>
        <v>89.87618</v>
      </c>
      <c r="BH71" s="405">
        <f t="shared" si="18"/>
        <v>0.2</v>
      </c>
      <c r="BI71" s="392">
        <f t="shared" si="5"/>
        <v>63</v>
      </c>
      <c r="BJ71" s="393">
        <f t="shared" si="6"/>
        <v>93.12382</v>
      </c>
      <c r="BK71" s="393">
        <f t="shared" si="7"/>
        <v>38.12382</v>
      </c>
      <c r="BL71" s="394">
        <f t="shared" si="8"/>
        <v>0.2956311746</v>
      </c>
      <c r="BM71" s="394">
        <f t="shared" si="9"/>
        <v>0.121028</v>
      </c>
      <c r="BN71" s="55">
        <f t="shared" si="10"/>
        <v>0.01</v>
      </c>
      <c r="BO71" s="56">
        <f t="shared" si="11"/>
        <v>425</v>
      </c>
      <c r="BP71" s="57">
        <f t="shared" si="12"/>
        <v>0.3367619294</v>
      </c>
      <c r="BQ71" s="46">
        <f t="shared" si="13"/>
        <v>0.272</v>
      </c>
      <c r="BR71" s="46">
        <v>25.0</v>
      </c>
      <c r="BS71" s="46">
        <v>7.0</v>
      </c>
      <c r="BT71" s="47">
        <v>1.25</v>
      </c>
      <c r="BU71" s="46">
        <f t="shared" si="14"/>
        <v>31.25</v>
      </c>
      <c r="BV71" s="46">
        <f t="shared" si="15"/>
        <v>37.75</v>
      </c>
      <c r="BW71" s="378" t="s">
        <v>6062</v>
      </c>
      <c r="BX71" s="381" t="s">
        <v>6110</v>
      </c>
      <c r="BY71" s="395"/>
      <c r="BZ71" s="395"/>
      <c r="CA71" s="395"/>
      <c r="CB71" s="406"/>
      <c r="CC71" s="395"/>
      <c r="CD71" s="395"/>
      <c r="CE71" s="395"/>
      <c r="CF71" s="395"/>
      <c r="CG71" s="395"/>
      <c r="CH71" s="397"/>
      <c r="CI71" s="397"/>
      <c r="CJ71" s="397"/>
      <c r="CK71" s="397"/>
      <c r="CL71" s="398"/>
      <c r="CM71" s="398"/>
      <c r="CN71" s="399">
        <f t="shared" si="16"/>
        <v>0.004368825397</v>
      </c>
      <c r="CO71" s="399">
        <f t="shared" si="17"/>
        <v>0.2569263938</v>
      </c>
      <c r="CP71" s="398"/>
      <c r="CQ71" s="398"/>
      <c r="CR71" s="408" t="s">
        <v>4478</v>
      </c>
      <c r="CS71" s="398"/>
      <c r="CT71" s="398"/>
      <c r="CU71" s="398"/>
      <c r="CV71" s="398"/>
      <c r="CW71" s="398"/>
      <c r="CX71" s="398"/>
      <c r="CY71" s="398"/>
      <c r="CZ71" s="398"/>
      <c r="DA71" s="398"/>
      <c r="DB71" s="398"/>
      <c r="DC71" s="398"/>
      <c r="DD71" s="398"/>
      <c r="DE71" s="398"/>
      <c r="DF71" s="398"/>
      <c r="DG71" s="398"/>
      <c r="DH71" s="398"/>
      <c r="DI71" s="398"/>
      <c r="DJ71" s="398"/>
      <c r="DK71" s="398"/>
      <c r="DL71" s="398"/>
      <c r="DM71" s="398"/>
      <c r="DN71" s="398"/>
      <c r="DO71" s="398"/>
      <c r="DP71" s="398"/>
      <c r="DQ71" s="398"/>
      <c r="DR71" s="398"/>
      <c r="DS71" s="398"/>
      <c r="DT71" s="398"/>
      <c r="DU71" s="398"/>
      <c r="DV71" s="398"/>
      <c r="DW71" s="398"/>
      <c r="DX71" s="398"/>
      <c r="DY71" s="398"/>
      <c r="DZ71" s="398"/>
      <c r="EA71" s="398"/>
      <c r="EB71" s="398"/>
      <c r="EC71" s="398"/>
      <c r="ED71" s="398"/>
      <c r="EE71" s="398"/>
      <c r="EF71" s="398"/>
      <c r="EG71" s="398"/>
      <c r="EH71" s="398"/>
      <c r="EI71" s="398"/>
      <c r="EJ71" s="398"/>
      <c r="EK71" s="398"/>
      <c r="EL71" s="398"/>
      <c r="EM71" s="398"/>
      <c r="EN71" s="398"/>
      <c r="EO71" s="398"/>
      <c r="EP71" s="398"/>
      <c r="EQ71" s="398"/>
      <c r="ER71" s="398"/>
      <c r="ES71" s="398"/>
      <c r="ET71" s="398"/>
      <c r="EU71" s="398"/>
      <c r="EV71" s="398"/>
      <c r="EW71" s="398"/>
      <c r="EX71" s="398"/>
      <c r="EY71" s="398"/>
      <c r="EZ71" s="398"/>
      <c r="FA71" s="398"/>
      <c r="FB71" s="398"/>
      <c r="FC71" s="398"/>
      <c r="FD71" s="398"/>
      <c r="FE71" s="398"/>
      <c r="FF71" s="398"/>
      <c r="FG71" s="398"/>
      <c r="FH71" s="398"/>
      <c r="FI71" s="398"/>
      <c r="FJ71" s="398"/>
      <c r="FK71" s="398"/>
      <c r="FL71" s="398"/>
      <c r="FM71" s="398"/>
      <c r="FN71" s="398"/>
      <c r="FO71" s="398"/>
      <c r="FP71" s="398"/>
      <c r="FQ71" s="398"/>
      <c r="FR71" s="398"/>
      <c r="FS71" s="398"/>
      <c r="FT71" s="398"/>
      <c r="FU71" s="398"/>
      <c r="FV71" s="398"/>
      <c r="FW71" s="398"/>
      <c r="FX71" s="398"/>
      <c r="FY71" s="398"/>
      <c r="FZ71" s="398"/>
      <c r="GA71" s="398"/>
      <c r="GB71" s="398"/>
      <c r="GC71" s="398"/>
      <c r="GD71" s="398"/>
      <c r="GE71" s="398"/>
      <c r="GF71" s="398"/>
      <c r="GG71" s="398"/>
      <c r="GH71" s="398"/>
      <c r="GI71" s="398"/>
      <c r="GJ71" s="398"/>
      <c r="GK71" s="398"/>
      <c r="GL71" s="398"/>
      <c r="GM71" s="398"/>
      <c r="GN71" s="398"/>
      <c r="GO71" s="398"/>
      <c r="GP71" s="398"/>
      <c r="GQ71" s="398"/>
      <c r="GR71" s="398"/>
      <c r="GS71" s="398"/>
      <c r="GT71" s="398"/>
      <c r="GU71" s="398"/>
      <c r="GV71" s="398"/>
      <c r="GW71" s="398"/>
      <c r="GX71" s="398"/>
      <c r="GY71" s="398"/>
      <c r="GZ71" s="398"/>
      <c r="HA71" s="398"/>
      <c r="HB71" s="398"/>
      <c r="HC71" s="398"/>
      <c r="HD71" s="398"/>
      <c r="HE71" s="398"/>
      <c r="HF71" s="398"/>
      <c r="HG71" s="398"/>
      <c r="HH71" s="398"/>
      <c r="HI71" s="398"/>
      <c r="HJ71" s="398"/>
      <c r="HK71" s="398"/>
      <c r="HL71" s="398"/>
      <c r="HM71" s="398"/>
      <c r="HN71" s="398"/>
      <c r="HO71" s="398"/>
      <c r="HP71" s="398"/>
      <c r="HQ71" s="398"/>
      <c r="HR71" s="398"/>
      <c r="HS71" s="398"/>
      <c r="HT71" s="398"/>
      <c r="HU71" s="398"/>
      <c r="HV71" s="398"/>
      <c r="HW71" s="398"/>
      <c r="HX71" s="398"/>
      <c r="HY71" s="398"/>
      <c r="HZ71" s="398"/>
      <c r="IA71" s="398"/>
      <c r="IB71" s="398"/>
      <c r="IC71" s="398"/>
    </row>
    <row r="72" ht="20.25" customHeight="1">
      <c r="A72" s="432" t="s">
        <v>6049</v>
      </c>
      <c r="B72" s="362" t="s">
        <v>6601</v>
      </c>
      <c r="C72" s="363"/>
      <c r="D72" s="364">
        <v>50.0</v>
      </c>
      <c r="E72" s="401" t="s">
        <v>6602</v>
      </c>
      <c r="F72" s="366" t="s">
        <v>6603</v>
      </c>
      <c r="G72" s="367">
        <v>2.001093098071E12</v>
      </c>
      <c r="H72" s="409">
        <v>444.0</v>
      </c>
      <c r="I72" s="469">
        <v>0.2821791563226887</v>
      </c>
      <c r="J72" s="370">
        <f t="shared" si="1"/>
        <v>319</v>
      </c>
      <c r="K72" s="402" t="s">
        <v>6604</v>
      </c>
      <c r="L72" s="403" t="s">
        <v>6605</v>
      </c>
      <c r="M72" s="403" t="s">
        <v>6606</v>
      </c>
      <c r="N72" s="373"/>
      <c r="O72" s="374">
        <v>75.0</v>
      </c>
      <c r="P72" s="404">
        <v>80.0</v>
      </c>
      <c r="Q72" s="378">
        <v>20.0</v>
      </c>
      <c r="R72" s="378">
        <v>170.0</v>
      </c>
      <c r="S72" s="377"/>
      <c r="T72" s="377"/>
      <c r="U72" s="378" t="s">
        <v>6607</v>
      </c>
      <c r="V72" s="378" t="s">
        <v>298</v>
      </c>
      <c r="W72" s="378" t="s">
        <v>6521</v>
      </c>
      <c r="X72" s="377"/>
      <c r="Y72" s="377"/>
      <c r="Z72" s="377"/>
      <c r="AA72" s="377"/>
      <c r="AB72" s="379"/>
      <c r="AC72" s="439" t="s">
        <v>6593</v>
      </c>
      <c r="AD72" s="440"/>
      <c r="AE72" s="440"/>
      <c r="AF72" s="440"/>
      <c r="AG72" s="440"/>
      <c r="AH72" s="381" t="s">
        <v>6059</v>
      </c>
      <c r="AI72" s="379" t="s">
        <v>6060</v>
      </c>
      <c r="AJ72" s="440"/>
      <c r="AK72" s="440"/>
      <c r="AL72" s="440"/>
      <c r="AM72" s="440"/>
      <c r="AN72" s="373">
        <v>10.0</v>
      </c>
      <c r="AO72" s="440"/>
      <c r="AP72" s="440"/>
      <c r="AQ72" s="46">
        <f t="shared" si="2"/>
        <v>427</v>
      </c>
      <c r="AR72" s="382">
        <f t="shared" si="3"/>
        <v>0.04</v>
      </c>
      <c r="AS72" s="440"/>
      <c r="AT72" s="440"/>
      <c r="AU72" s="440"/>
      <c r="AV72" s="440"/>
      <c r="AW72" s="440"/>
      <c r="AX72" s="383" t="s">
        <v>6177</v>
      </c>
      <c r="AY72" s="496" t="s">
        <v>6178</v>
      </c>
      <c r="AZ72" s="385">
        <v>20.0</v>
      </c>
      <c r="BA72" s="386">
        <v>70.0</v>
      </c>
      <c r="BB72" s="386">
        <v>126.0</v>
      </c>
      <c r="BC72" s="482">
        <f>IFERROR(__xludf.DUMMYFUNCTION("IMPORTRANGE(""https://docs.google.com/spreadsheets/d/11x9rug0jw9OQ--PARsiC-syyc-w1p08-Nt1KJofrAjY/edit?usp=sharing"",""Себестоимость (Алкиона)!J8"")"),4.7196)</f>
        <v>4.7196</v>
      </c>
      <c r="BD72" s="482">
        <f>IFERROR(__xludf.DUMMYFUNCTION("IMPORTRANGE(""https://docs.google.com/spreadsheets/d/11x9rug0jw9OQ--PARsiC-syyc-w1p08-Nt1KJofrAjY/edit?usp=sharing"",""Себестоимость (Алкиона)!J65"")"),0.813618)</f>
        <v>0.813618</v>
      </c>
      <c r="BE72" s="483">
        <f>IFERROR(__xludf.DUMMYFUNCTION("IMPORTRANGE(""https://docs.google.com/spreadsheets/d/1s3L4zx0lRdF0JYMrTaoYwrEnGJI9Se6ibkReFEtRbpU/edit?usp=sharing"",""Упаковка!B3"")"),25.0)</f>
        <v>25</v>
      </c>
      <c r="BF72" s="389">
        <v>10.0</v>
      </c>
      <c r="BG72" s="442">
        <f t="shared" si="4"/>
        <v>90.33218</v>
      </c>
      <c r="BH72" s="405">
        <f t="shared" si="18"/>
        <v>0.2</v>
      </c>
      <c r="BI72" s="392">
        <f t="shared" si="5"/>
        <v>63.8</v>
      </c>
      <c r="BJ72" s="393">
        <f t="shared" si="6"/>
        <v>94.86782</v>
      </c>
      <c r="BK72" s="393">
        <f t="shared" si="7"/>
        <v>38.86782</v>
      </c>
      <c r="BL72" s="394">
        <f t="shared" si="8"/>
        <v>0.2973912853</v>
      </c>
      <c r="BM72" s="394">
        <f t="shared" si="9"/>
        <v>0.1218426959</v>
      </c>
      <c r="BN72" s="55">
        <f t="shared" si="10"/>
        <v>0.04</v>
      </c>
      <c r="BO72" s="56">
        <f t="shared" si="11"/>
        <v>430</v>
      </c>
      <c r="BP72" s="57">
        <f t="shared" si="12"/>
        <v>0.336901907</v>
      </c>
      <c r="BQ72" s="46">
        <f t="shared" si="13"/>
        <v>0.272</v>
      </c>
      <c r="BR72" s="46">
        <v>25.0</v>
      </c>
      <c r="BS72" s="46">
        <v>7.0</v>
      </c>
      <c r="BT72" s="47">
        <v>1.25</v>
      </c>
      <c r="BU72" s="46">
        <f t="shared" si="14"/>
        <v>31.25</v>
      </c>
      <c r="BV72" s="46">
        <f t="shared" si="15"/>
        <v>38.75</v>
      </c>
      <c r="BW72" s="378" t="s">
        <v>6062</v>
      </c>
      <c r="BX72" s="395"/>
      <c r="BY72" s="395"/>
      <c r="BZ72" s="395"/>
      <c r="CA72" s="395"/>
      <c r="CB72" s="406"/>
      <c r="CC72" s="395"/>
      <c r="CD72" s="395"/>
      <c r="CE72" s="395"/>
      <c r="CF72" s="395"/>
      <c r="CG72" s="395"/>
      <c r="CH72" s="397"/>
      <c r="CI72" s="397"/>
      <c r="CJ72" s="397"/>
      <c r="CK72" s="397"/>
      <c r="CL72" s="398"/>
      <c r="CM72" s="398"/>
      <c r="CN72" s="399">
        <f t="shared" si="16"/>
        <v>0.002608714734</v>
      </c>
      <c r="CO72" s="399">
        <f t="shared" si="17"/>
        <v>0.2795704416</v>
      </c>
      <c r="CP72" s="398"/>
      <c r="CQ72" s="398"/>
      <c r="CR72" s="408" t="s">
        <v>4478</v>
      </c>
      <c r="CS72" s="398"/>
      <c r="CT72" s="398"/>
      <c r="CU72" s="398"/>
      <c r="CV72" s="398"/>
      <c r="CW72" s="398"/>
      <c r="CX72" s="398"/>
      <c r="CY72" s="398"/>
      <c r="CZ72" s="398"/>
      <c r="DA72" s="398"/>
      <c r="DB72" s="398"/>
      <c r="DC72" s="398"/>
      <c r="DD72" s="398"/>
      <c r="DE72" s="398"/>
      <c r="DF72" s="398"/>
      <c r="DG72" s="398"/>
      <c r="DH72" s="398"/>
      <c r="DI72" s="398"/>
      <c r="DJ72" s="398"/>
      <c r="DK72" s="398"/>
      <c r="DL72" s="398"/>
      <c r="DM72" s="398"/>
      <c r="DN72" s="398"/>
      <c r="DO72" s="398"/>
      <c r="DP72" s="398"/>
      <c r="DQ72" s="398"/>
      <c r="DR72" s="398"/>
      <c r="DS72" s="398"/>
      <c r="DT72" s="398"/>
      <c r="DU72" s="398"/>
      <c r="DV72" s="398"/>
      <c r="DW72" s="398"/>
      <c r="DX72" s="398"/>
      <c r="DY72" s="398"/>
      <c r="DZ72" s="398"/>
      <c r="EA72" s="398"/>
      <c r="EB72" s="398"/>
      <c r="EC72" s="398"/>
      <c r="ED72" s="398"/>
      <c r="EE72" s="398"/>
      <c r="EF72" s="398"/>
      <c r="EG72" s="398"/>
      <c r="EH72" s="398"/>
      <c r="EI72" s="398"/>
      <c r="EJ72" s="398"/>
      <c r="EK72" s="398"/>
      <c r="EL72" s="398"/>
      <c r="EM72" s="398"/>
      <c r="EN72" s="398"/>
      <c r="EO72" s="398"/>
      <c r="EP72" s="398"/>
      <c r="EQ72" s="398"/>
      <c r="ER72" s="398"/>
      <c r="ES72" s="398"/>
      <c r="ET72" s="398"/>
      <c r="EU72" s="398"/>
      <c r="EV72" s="398"/>
      <c r="EW72" s="398"/>
      <c r="EX72" s="398"/>
      <c r="EY72" s="398"/>
      <c r="EZ72" s="398"/>
      <c r="FA72" s="398"/>
      <c r="FB72" s="398"/>
      <c r="FC72" s="398"/>
      <c r="FD72" s="398"/>
      <c r="FE72" s="398"/>
      <c r="FF72" s="398"/>
      <c r="FG72" s="398"/>
      <c r="FH72" s="398"/>
      <c r="FI72" s="398"/>
      <c r="FJ72" s="398"/>
      <c r="FK72" s="398"/>
      <c r="FL72" s="398"/>
      <c r="FM72" s="398"/>
      <c r="FN72" s="398"/>
      <c r="FO72" s="398"/>
      <c r="FP72" s="398"/>
      <c r="FQ72" s="398"/>
      <c r="FR72" s="398"/>
      <c r="FS72" s="398"/>
      <c r="FT72" s="398"/>
      <c r="FU72" s="398"/>
      <c r="FV72" s="398"/>
      <c r="FW72" s="398"/>
      <c r="FX72" s="398"/>
      <c r="FY72" s="398"/>
      <c r="FZ72" s="398"/>
      <c r="GA72" s="398"/>
      <c r="GB72" s="398"/>
      <c r="GC72" s="398"/>
      <c r="GD72" s="398"/>
      <c r="GE72" s="398"/>
      <c r="GF72" s="398"/>
      <c r="GG72" s="398"/>
      <c r="GH72" s="398"/>
      <c r="GI72" s="398"/>
      <c r="GJ72" s="398"/>
      <c r="GK72" s="398"/>
      <c r="GL72" s="398"/>
      <c r="GM72" s="398"/>
      <c r="GN72" s="398"/>
      <c r="GO72" s="398"/>
      <c r="GP72" s="398"/>
      <c r="GQ72" s="398"/>
      <c r="GR72" s="398"/>
      <c r="GS72" s="398"/>
      <c r="GT72" s="398"/>
      <c r="GU72" s="398"/>
      <c r="GV72" s="398"/>
      <c r="GW72" s="398"/>
      <c r="GX72" s="398"/>
      <c r="GY72" s="398"/>
      <c r="GZ72" s="398"/>
      <c r="HA72" s="398"/>
      <c r="HB72" s="398"/>
      <c r="HC72" s="398"/>
      <c r="HD72" s="398"/>
      <c r="HE72" s="398"/>
      <c r="HF72" s="398"/>
      <c r="HG72" s="398"/>
      <c r="HH72" s="398"/>
      <c r="HI72" s="398"/>
      <c r="HJ72" s="398"/>
      <c r="HK72" s="398"/>
      <c r="HL72" s="398"/>
      <c r="HM72" s="398"/>
      <c r="HN72" s="398"/>
      <c r="HO72" s="398"/>
      <c r="HP72" s="398"/>
      <c r="HQ72" s="398"/>
      <c r="HR72" s="398"/>
      <c r="HS72" s="398"/>
      <c r="HT72" s="398"/>
      <c r="HU72" s="398"/>
      <c r="HV72" s="398"/>
      <c r="HW72" s="398"/>
      <c r="HX72" s="398"/>
      <c r="HY72" s="398"/>
      <c r="HZ72" s="398"/>
      <c r="IA72" s="398"/>
      <c r="IB72" s="398"/>
      <c r="IC72" s="398"/>
    </row>
    <row r="73" ht="20.25" customHeight="1">
      <c r="A73" s="432" t="s">
        <v>6049</v>
      </c>
      <c r="B73" s="362" t="s">
        <v>6608</v>
      </c>
      <c r="C73" s="363"/>
      <c r="D73" s="364">
        <v>50.0</v>
      </c>
      <c r="E73" s="401" t="s">
        <v>6609</v>
      </c>
      <c r="F73" s="366" t="s">
        <v>6610</v>
      </c>
      <c r="G73" s="367">
        <v>2.001093098064E12</v>
      </c>
      <c r="H73" s="409">
        <v>455.0</v>
      </c>
      <c r="I73" s="469">
        <v>0.2867364093457945</v>
      </c>
      <c r="J73" s="370">
        <f t="shared" si="1"/>
        <v>325</v>
      </c>
      <c r="K73" s="402" t="s">
        <v>6611</v>
      </c>
      <c r="L73" s="403" t="s">
        <v>6612</v>
      </c>
      <c r="M73" s="403" t="s">
        <v>6613</v>
      </c>
      <c r="N73" s="373"/>
      <c r="O73" s="374">
        <v>75.0</v>
      </c>
      <c r="P73" s="404">
        <v>80.0</v>
      </c>
      <c r="Q73" s="378">
        <v>20.0</v>
      </c>
      <c r="R73" s="378">
        <v>170.0</v>
      </c>
      <c r="S73" s="377"/>
      <c r="T73" s="377"/>
      <c r="U73" s="378" t="s">
        <v>6614</v>
      </c>
      <c r="V73" s="378" t="s">
        <v>298</v>
      </c>
      <c r="W73" s="378" t="s">
        <v>6521</v>
      </c>
      <c r="X73" s="377"/>
      <c r="Y73" s="377"/>
      <c r="Z73" s="377"/>
      <c r="AA73" s="377"/>
      <c r="AB73" s="379"/>
      <c r="AC73" s="439" t="s">
        <v>6593</v>
      </c>
      <c r="AD73" s="440"/>
      <c r="AE73" s="440"/>
      <c r="AF73" s="440"/>
      <c r="AG73" s="440"/>
      <c r="AH73" s="381" t="s">
        <v>6059</v>
      </c>
      <c r="AI73" s="379" t="s">
        <v>6060</v>
      </c>
      <c r="AJ73" s="440"/>
      <c r="AK73" s="440"/>
      <c r="AL73" s="440"/>
      <c r="AM73" s="440"/>
      <c r="AN73" s="373">
        <v>10.0</v>
      </c>
      <c r="AO73" s="440"/>
      <c r="AP73" s="440"/>
      <c r="AQ73" s="46">
        <f t="shared" si="2"/>
        <v>437</v>
      </c>
      <c r="AR73" s="382">
        <f t="shared" si="3"/>
        <v>0.04</v>
      </c>
      <c r="AS73" s="440"/>
      <c r="AT73" s="440"/>
      <c r="AU73" s="440"/>
      <c r="AV73" s="440"/>
      <c r="AW73" s="440"/>
      <c r="AX73" s="383" t="s">
        <v>6177</v>
      </c>
      <c r="AY73" s="496" t="s">
        <v>6178</v>
      </c>
      <c r="AZ73" s="385">
        <v>20.0</v>
      </c>
      <c r="BA73" s="386">
        <v>73.0</v>
      </c>
      <c r="BB73" s="386">
        <v>129.0</v>
      </c>
      <c r="BC73" s="482">
        <f>IFERROR(__xludf.DUMMYFUNCTION("IMPORTRANGE(""https://docs.google.com/spreadsheets/d/11x9rug0jw9OQ--PARsiC-syyc-w1p08-Nt1KJofrAjY/edit?usp=sharing"",""Себестоимость (Алкиона)!J8"")"),4.7196)</f>
        <v>4.7196</v>
      </c>
      <c r="BD73" s="482">
        <f>IFERROR(__xludf.DUMMYFUNCTION("IMPORTRANGE(""https://docs.google.com/spreadsheets/d/11x9rug0jw9OQ--PARsiC-syyc-w1p08-Nt1KJofrAjY/edit?usp=sharing"",""Себестоимость (Алкиона)!J65"")"),0.813618)</f>
        <v>0.813618</v>
      </c>
      <c r="BE73" s="483">
        <f>IFERROR(__xludf.DUMMYFUNCTION("IMPORTRANGE(""https://docs.google.com/spreadsheets/d/1s3L4zx0lRdF0JYMrTaoYwrEnGJI9Se6ibkReFEtRbpU/edit?usp=sharing"",""Упаковка!B3"")"),25.0)</f>
        <v>25</v>
      </c>
      <c r="BF73" s="389">
        <v>10.0</v>
      </c>
      <c r="BG73" s="442">
        <f t="shared" si="4"/>
        <v>90.33218</v>
      </c>
      <c r="BH73" s="405">
        <f t="shared" si="18"/>
        <v>0.2</v>
      </c>
      <c r="BI73" s="392">
        <f t="shared" si="5"/>
        <v>65</v>
      </c>
      <c r="BJ73" s="393">
        <f t="shared" si="6"/>
        <v>96.66782</v>
      </c>
      <c r="BK73" s="393">
        <f t="shared" si="7"/>
        <v>40.66782</v>
      </c>
      <c r="BL73" s="394">
        <f t="shared" si="8"/>
        <v>0.2974394462</v>
      </c>
      <c r="BM73" s="394">
        <f t="shared" si="9"/>
        <v>0.1251317538</v>
      </c>
      <c r="BN73" s="55">
        <f t="shared" si="10"/>
        <v>0.04</v>
      </c>
      <c r="BO73" s="56">
        <f t="shared" si="11"/>
        <v>437</v>
      </c>
      <c r="BP73" s="57">
        <f t="shared" si="12"/>
        <v>0.3380956979</v>
      </c>
      <c r="BQ73" s="46">
        <f t="shared" si="13"/>
        <v>0.272</v>
      </c>
      <c r="BR73" s="46">
        <v>25.0</v>
      </c>
      <c r="BS73" s="46">
        <v>7.0</v>
      </c>
      <c r="BT73" s="47">
        <v>1.25</v>
      </c>
      <c r="BU73" s="46">
        <f t="shared" si="14"/>
        <v>31.25</v>
      </c>
      <c r="BV73" s="46">
        <f t="shared" si="15"/>
        <v>41.75</v>
      </c>
      <c r="BW73" s="378" t="s">
        <v>6062</v>
      </c>
      <c r="BX73" s="395"/>
      <c r="BY73" s="395"/>
      <c r="BZ73" s="395"/>
      <c r="CA73" s="395"/>
      <c r="CB73" s="406"/>
      <c r="CC73" s="395"/>
      <c r="CD73" s="395"/>
      <c r="CE73" s="395"/>
      <c r="CF73" s="395"/>
      <c r="CG73" s="395"/>
      <c r="CH73" s="397"/>
      <c r="CI73" s="397"/>
      <c r="CJ73" s="397"/>
      <c r="CK73" s="397"/>
      <c r="CL73" s="398"/>
      <c r="CM73" s="398"/>
      <c r="CN73" s="399">
        <f t="shared" si="16"/>
        <v>0.002560553846</v>
      </c>
      <c r="CO73" s="399">
        <f t="shared" si="17"/>
        <v>0.2841758555</v>
      </c>
      <c r="CP73" s="398"/>
      <c r="CQ73" s="398"/>
      <c r="CR73" s="408" t="s">
        <v>4478</v>
      </c>
      <c r="CS73" s="398"/>
      <c r="CT73" s="398"/>
      <c r="CU73" s="398"/>
      <c r="CV73" s="398"/>
      <c r="CW73" s="398"/>
      <c r="CX73" s="398"/>
      <c r="CY73" s="398"/>
      <c r="CZ73" s="398"/>
      <c r="DA73" s="398"/>
      <c r="DB73" s="398"/>
      <c r="DC73" s="398"/>
      <c r="DD73" s="398"/>
      <c r="DE73" s="398"/>
      <c r="DF73" s="398"/>
      <c r="DG73" s="398"/>
      <c r="DH73" s="398"/>
      <c r="DI73" s="398"/>
      <c r="DJ73" s="398"/>
      <c r="DK73" s="398"/>
      <c r="DL73" s="398"/>
      <c r="DM73" s="398"/>
      <c r="DN73" s="398"/>
      <c r="DO73" s="398"/>
      <c r="DP73" s="398"/>
      <c r="DQ73" s="398"/>
      <c r="DR73" s="398"/>
      <c r="DS73" s="398"/>
      <c r="DT73" s="398"/>
      <c r="DU73" s="398"/>
      <c r="DV73" s="398"/>
      <c r="DW73" s="398"/>
      <c r="DX73" s="398"/>
      <c r="DY73" s="398"/>
      <c r="DZ73" s="398"/>
      <c r="EA73" s="398"/>
      <c r="EB73" s="398"/>
      <c r="EC73" s="398"/>
      <c r="ED73" s="398"/>
      <c r="EE73" s="398"/>
      <c r="EF73" s="398"/>
      <c r="EG73" s="398"/>
      <c r="EH73" s="398"/>
      <c r="EI73" s="398"/>
      <c r="EJ73" s="398"/>
      <c r="EK73" s="398"/>
      <c r="EL73" s="398"/>
      <c r="EM73" s="398"/>
      <c r="EN73" s="398"/>
      <c r="EO73" s="398"/>
      <c r="EP73" s="398"/>
      <c r="EQ73" s="398"/>
      <c r="ER73" s="398"/>
      <c r="ES73" s="398"/>
      <c r="ET73" s="398"/>
      <c r="EU73" s="398"/>
      <c r="EV73" s="398"/>
      <c r="EW73" s="398"/>
      <c r="EX73" s="398"/>
      <c r="EY73" s="398"/>
      <c r="EZ73" s="398"/>
      <c r="FA73" s="398"/>
      <c r="FB73" s="398"/>
      <c r="FC73" s="398"/>
      <c r="FD73" s="398"/>
      <c r="FE73" s="398"/>
      <c r="FF73" s="398"/>
      <c r="FG73" s="398"/>
      <c r="FH73" s="398"/>
      <c r="FI73" s="398"/>
      <c r="FJ73" s="398"/>
      <c r="FK73" s="398"/>
      <c r="FL73" s="398"/>
      <c r="FM73" s="398"/>
      <c r="FN73" s="398"/>
      <c r="FO73" s="398"/>
      <c r="FP73" s="398"/>
      <c r="FQ73" s="398"/>
      <c r="FR73" s="398"/>
      <c r="FS73" s="398"/>
      <c r="FT73" s="398"/>
      <c r="FU73" s="398"/>
      <c r="FV73" s="398"/>
      <c r="FW73" s="398"/>
      <c r="FX73" s="398"/>
      <c r="FY73" s="398"/>
      <c r="FZ73" s="398"/>
      <c r="GA73" s="398"/>
      <c r="GB73" s="398"/>
      <c r="GC73" s="398"/>
      <c r="GD73" s="398"/>
      <c r="GE73" s="398"/>
      <c r="GF73" s="398"/>
      <c r="GG73" s="398"/>
      <c r="GH73" s="398"/>
      <c r="GI73" s="398"/>
      <c r="GJ73" s="398"/>
      <c r="GK73" s="398"/>
      <c r="GL73" s="398"/>
      <c r="GM73" s="398"/>
      <c r="GN73" s="398"/>
      <c r="GO73" s="398"/>
      <c r="GP73" s="398"/>
      <c r="GQ73" s="398"/>
      <c r="GR73" s="398"/>
      <c r="GS73" s="398"/>
      <c r="GT73" s="398"/>
      <c r="GU73" s="398"/>
      <c r="GV73" s="398"/>
      <c r="GW73" s="398"/>
      <c r="GX73" s="398"/>
      <c r="GY73" s="398"/>
      <c r="GZ73" s="398"/>
      <c r="HA73" s="398"/>
      <c r="HB73" s="398"/>
      <c r="HC73" s="398"/>
      <c r="HD73" s="398"/>
      <c r="HE73" s="398"/>
      <c r="HF73" s="398"/>
      <c r="HG73" s="398"/>
      <c r="HH73" s="398"/>
      <c r="HI73" s="398"/>
      <c r="HJ73" s="398"/>
      <c r="HK73" s="398"/>
      <c r="HL73" s="398"/>
      <c r="HM73" s="398"/>
      <c r="HN73" s="398"/>
      <c r="HO73" s="398"/>
      <c r="HP73" s="398"/>
      <c r="HQ73" s="398"/>
      <c r="HR73" s="398"/>
      <c r="HS73" s="398"/>
      <c r="HT73" s="398"/>
      <c r="HU73" s="398"/>
      <c r="HV73" s="398"/>
      <c r="HW73" s="398"/>
      <c r="HX73" s="398"/>
      <c r="HY73" s="398"/>
      <c r="HZ73" s="398"/>
      <c r="IA73" s="398"/>
      <c r="IB73" s="398"/>
      <c r="IC73" s="398"/>
    </row>
    <row r="74" ht="20.25" customHeight="1">
      <c r="A74" s="432" t="s">
        <v>6049</v>
      </c>
      <c r="B74" s="362" t="s">
        <v>6615</v>
      </c>
      <c r="C74" s="363"/>
      <c r="D74" s="364">
        <v>50.0</v>
      </c>
      <c r="E74" s="401" t="s">
        <v>6616</v>
      </c>
      <c r="F74" s="366" t="s">
        <v>6617</v>
      </c>
      <c r="G74" s="367">
        <v>2.008515226005E12</v>
      </c>
      <c r="H74" s="409">
        <v>422.0</v>
      </c>
      <c r="I74" s="469">
        <v>0.33495925510513413</v>
      </c>
      <c r="J74" s="370">
        <f t="shared" si="1"/>
        <v>281</v>
      </c>
      <c r="K74" s="402" t="s">
        <v>6618</v>
      </c>
      <c r="L74" s="403" t="s">
        <v>6619</v>
      </c>
      <c r="M74" s="403" t="s">
        <v>6620</v>
      </c>
      <c r="N74" s="373"/>
      <c r="O74" s="374">
        <v>36.0</v>
      </c>
      <c r="P74" s="404">
        <v>70.0</v>
      </c>
      <c r="Q74" s="378">
        <v>20.0</v>
      </c>
      <c r="R74" s="378">
        <v>90.0</v>
      </c>
      <c r="S74" s="377"/>
      <c r="T74" s="377"/>
      <c r="U74" s="378" t="s">
        <v>6621</v>
      </c>
      <c r="V74" s="378" t="s">
        <v>2257</v>
      </c>
      <c r="W74" s="378" t="s">
        <v>6521</v>
      </c>
      <c r="X74" s="377"/>
      <c r="Y74" s="377"/>
      <c r="Z74" s="377"/>
      <c r="AA74" s="377"/>
      <c r="AB74" s="379"/>
      <c r="AC74" s="406"/>
      <c r="AD74" s="373"/>
      <c r="AE74" s="373"/>
      <c r="AF74" s="373"/>
      <c r="AG74" s="373"/>
      <c r="AH74" s="381" t="s">
        <v>6059</v>
      </c>
      <c r="AI74" s="379" t="s">
        <v>6060</v>
      </c>
      <c r="AJ74" s="373"/>
      <c r="AK74" s="373"/>
      <c r="AL74" s="373"/>
      <c r="AM74" s="373"/>
      <c r="AN74" s="373">
        <v>10.0</v>
      </c>
      <c r="AO74" s="373"/>
      <c r="AP74" s="373"/>
      <c r="AQ74" s="46">
        <f t="shared" si="2"/>
        <v>385</v>
      </c>
      <c r="AR74" s="382">
        <f t="shared" si="3"/>
        <v>0.09</v>
      </c>
      <c r="AS74" s="373"/>
      <c r="AT74" s="373"/>
      <c r="AU74" s="373"/>
      <c r="AV74" s="373"/>
      <c r="AW74" s="373"/>
      <c r="AX74" s="383" t="s">
        <v>6061</v>
      </c>
      <c r="AY74" s="384" t="s">
        <v>6061</v>
      </c>
      <c r="AZ74" s="385">
        <v>20.0</v>
      </c>
      <c r="BA74" s="386">
        <v>71.0</v>
      </c>
      <c r="BB74" s="386">
        <v>126.0</v>
      </c>
      <c r="BC74" s="482">
        <f>IFERROR(__xludf.DUMMYFUNCTION("IMPORTRANGE(""https://docs.google.com/spreadsheets/d/11x9rug0jw9OQ--PARsiC-syyc-w1p08-Nt1KJofrAjY/edit?usp=sharing"",""Себестоимость (Алкиона)!J5"")"),4.4574)</f>
        <v>4.4574</v>
      </c>
      <c r="BD74" s="482">
        <f>IFERROR(__xludf.DUMMYFUNCTION("IMPORTRANGE(""https://docs.google.com/spreadsheets/d/11x9rug0jw9OQ--PARsiC-syyc-w1p08-Nt1KJofrAjY/edit?usp=sharing"",""Себестоимость (Алкиона)!J65"")"),0.813618)</f>
        <v>0.813618</v>
      </c>
      <c r="BE74" s="483">
        <f>IFERROR(__xludf.DUMMYFUNCTION("IMPORTRANGE(""https://docs.google.com/spreadsheets/d/1s3L4zx0lRdF0JYMrTaoYwrEnGJI9Se6ibkReFEtRbpU/edit?usp=sharing"",""Упаковка!B2"")"),7.0)</f>
        <v>7</v>
      </c>
      <c r="BF74" s="389">
        <v>10.0</v>
      </c>
      <c r="BG74" s="442">
        <f t="shared" si="4"/>
        <v>69.71018</v>
      </c>
      <c r="BH74" s="405">
        <f t="shared" si="18"/>
        <v>0.2</v>
      </c>
      <c r="BI74" s="392">
        <f t="shared" si="5"/>
        <v>56.2</v>
      </c>
      <c r="BJ74" s="393">
        <f t="shared" si="6"/>
        <v>84.08982</v>
      </c>
      <c r="BK74" s="393">
        <f t="shared" si="7"/>
        <v>29.08982</v>
      </c>
      <c r="BL74" s="394">
        <f t="shared" si="8"/>
        <v>0.2992520285</v>
      </c>
      <c r="BM74" s="394">
        <f t="shared" si="9"/>
        <v>0.1035224911</v>
      </c>
      <c r="BN74" s="55">
        <f t="shared" si="10"/>
        <v>0.09</v>
      </c>
      <c r="BO74" s="56">
        <f t="shared" si="11"/>
        <v>387</v>
      </c>
      <c r="BP74" s="57">
        <f t="shared" si="12"/>
        <v>0.3342889406</v>
      </c>
      <c r="BQ74" s="46">
        <f t="shared" si="13"/>
        <v>0.126</v>
      </c>
      <c r="BR74" s="46">
        <v>25.0</v>
      </c>
      <c r="BS74" s="46">
        <v>7.0</v>
      </c>
      <c r="BT74" s="47">
        <v>1.25</v>
      </c>
      <c r="BU74" s="46">
        <f t="shared" si="14"/>
        <v>31.25</v>
      </c>
      <c r="BV74" s="46">
        <f t="shared" si="15"/>
        <v>39.75</v>
      </c>
      <c r="BW74" s="378" t="s">
        <v>6062</v>
      </c>
      <c r="BX74" s="497"/>
      <c r="BY74" s="497"/>
      <c r="BZ74" s="497"/>
      <c r="CA74" s="497"/>
      <c r="CB74" s="498"/>
      <c r="CC74" s="497"/>
      <c r="CD74" s="497"/>
      <c r="CE74" s="497"/>
      <c r="CF74" s="497"/>
      <c r="CG74" s="497"/>
      <c r="CH74" s="499"/>
      <c r="CI74" s="499"/>
      <c r="CJ74" s="499"/>
      <c r="CK74" s="499"/>
      <c r="CL74" s="398"/>
      <c r="CM74" s="398"/>
      <c r="CN74" s="399">
        <f t="shared" si="16"/>
        <v>0.0007479715302</v>
      </c>
      <c r="CO74" s="399">
        <f t="shared" si="17"/>
        <v>0.3342112836</v>
      </c>
      <c r="CP74" s="398"/>
      <c r="CQ74" s="398"/>
      <c r="CR74" s="408" t="s">
        <v>4478</v>
      </c>
      <c r="CS74" s="398"/>
      <c r="CT74" s="398"/>
      <c r="CU74" s="398"/>
      <c r="CV74" s="398"/>
      <c r="CW74" s="398"/>
      <c r="CX74" s="398"/>
      <c r="CY74" s="398"/>
      <c r="CZ74" s="398"/>
      <c r="DA74" s="398"/>
      <c r="DB74" s="398"/>
      <c r="DC74" s="398"/>
      <c r="DD74" s="398"/>
      <c r="DE74" s="398"/>
      <c r="DF74" s="398"/>
      <c r="DG74" s="398"/>
      <c r="DH74" s="398"/>
      <c r="DI74" s="398"/>
      <c r="DJ74" s="398"/>
      <c r="DK74" s="398"/>
      <c r="DL74" s="398"/>
      <c r="DM74" s="398"/>
      <c r="DN74" s="398"/>
      <c r="DO74" s="398"/>
      <c r="DP74" s="398"/>
      <c r="DQ74" s="398"/>
      <c r="DR74" s="398"/>
      <c r="DS74" s="398"/>
      <c r="DT74" s="398"/>
      <c r="DU74" s="398"/>
      <c r="DV74" s="398"/>
      <c r="DW74" s="398"/>
      <c r="DX74" s="398"/>
      <c r="DY74" s="398"/>
      <c r="DZ74" s="398"/>
      <c r="EA74" s="398"/>
      <c r="EB74" s="398"/>
      <c r="EC74" s="398"/>
      <c r="ED74" s="398"/>
      <c r="EE74" s="398"/>
      <c r="EF74" s="398"/>
      <c r="EG74" s="398"/>
      <c r="EH74" s="398"/>
      <c r="EI74" s="398"/>
      <c r="EJ74" s="398"/>
      <c r="EK74" s="398"/>
      <c r="EL74" s="398"/>
      <c r="EM74" s="398"/>
      <c r="EN74" s="398"/>
      <c r="EO74" s="398"/>
      <c r="EP74" s="398"/>
      <c r="EQ74" s="398"/>
      <c r="ER74" s="398"/>
      <c r="ES74" s="398"/>
      <c r="ET74" s="398"/>
      <c r="EU74" s="398"/>
      <c r="EV74" s="398"/>
      <c r="EW74" s="398"/>
      <c r="EX74" s="398"/>
      <c r="EY74" s="398"/>
      <c r="EZ74" s="398"/>
      <c r="FA74" s="398"/>
      <c r="FB74" s="398"/>
      <c r="FC74" s="398"/>
      <c r="FD74" s="398"/>
      <c r="FE74" s="398"/>
      <c r="FF74" s="398"/>
      <c r="FG74" s="398"/>
      <c r="FH74" s="398"/>
      <c r="FI74" s="398"/>
      <c r="FJ74" s="398"/>
      <c r="FK74" s="398"/>
      <c r="FL74" s="398"/>
      <c r="FM74" s="398"/>
      <c r="FN74" s="398"/>
      <c r="FO74" s="398"/>
      <c r="FP74" s="398"/>
      <c r="FQ74" s="398"/>
      <c r="FR74" s="398"/>
      <c r="FS74" s="398"/>
      <c r="FT74" s="398"/>
      <c r="FU74" s="398"/>
      <c r="FV74" s="398"/>
      <c r="FW74" s="398"/>
      <c r="FX74" s="398"/>
      <c r="FY74" s="398"/>
      <c r="FZ74" s="398"/>
      <c r="GA74" s="398"/>
      <c r="GB74" s="398"/>
      <c r="GC74" s="398"/>
      <c r="GD74" s="398"/>
      <c r="GE74" s="398"/>
      <c r="GF74" s="398"/>
      <c r="GG74" s="398"/>
      <c r="GH74" s="398"/>
      <c r="GI74" s="398"/>
      <c r="GJ74" s="398"/>
      <c r="GK74" s="398"/>
      <c r="GL74" s="398"/>
      <c r="GM74" s="398"/>
      <c r="GN74" s="398"/>
      <c r="GO74" s="398"/>
      <c r="GP74" s="398"/>
      <c r="GQ74" s="398"/>
      <c r="GR74" s="398"/>
      <c r="GS74" s="398"/>
      <c r="GT74" s="398"/>
      <c r="GU74" s="398"/>
      <c r="GV74" s="398"/>
      <c r="GW74" s="398"/>
      <c r="GX74" s="398"/>
      <c r="GY74" s="398"/>
      <c r="GZ74" s="398"/>
      <c r="HA74" s="398"/>
      <c r="HB74" s="398"/>
      <c r="HC74" s="398"/>
      <c r="HD74" s="398"/>
      <c r="HE74" s="398"/>
      <c r="HF74" s="398"/>
      <c r="HG74" s="398"/>
      <c r="HH74" s="398"/>
      <c r="HI74" s="398"/>
      <c r="HJ74" s="398"/>
      <c r="HK74" s="398"/>
      <c r="HL74" s="398"/>
      <c r="HM74" s="398"/>
      <c r="HN74" s="398"/>
      <c r="HO74" s="398"/>
      <c r="HP74" s="398"/>
      <c r="HQ74" s="398"/>
      <c r="HR74" s="398"/>
      <c r="HS74" s="398"/>
      <c r="HT74" s="398"/>
      <c r="HU74" s="398"/>
      <c r="HV74" s="398"/>
      <c r="HW74" s="398"/>
      <c r="HX74" s="398"/>
      <c r="HY74" s="398"/>
      <c r="HZ74" s="398"/>
      <c r="IA74" s="398"/>
      <c r="IB74" s="398"/>
      <c r="IC74" s="398"/>
    </row>
    <row r="75" ht="20.25" customHeight="1">
      <c r="A75" s="432" t="s">
        <v>6049</v>
      </c>
      <c r="B75" s="362" t="s">
        <v>6622</v>
      </c>
      <c r="C75" s="363"/>
      <c r="D75" s="364">
        <v>50.0</v>
      </c>
      <c r="E75" s="401" t="s">
        <v>6623</v>
      </c>
      <c r="F75" s="366" t="s">
        <v>6624</v>
      </c>
      <c r="G75" s="367">
        <v>2.001093098057E12</v>
      </c>
      <c r="H75" s="409">
        <v>427.0</v>
      </c>
      <c r="I75" s="469">
        <v>0.2622281385962968</v>
      </c>
      <c r="J75" s="370">
        <f t="shared" si="1"/>
        <v>315</v>
      </c>
      <c r="K75" s="402" t="s">
        <v>6625</v>
      </c>
      <c r="L75" s="403" t="s">
        <v>6626</v>
      </c>
      <c r="M75" s="403" t="s">
        <v>6627</v>
      </c>
      <c r="N75" s="373"/>
      <c r="O75" s="374">
        <v>60.0</v>
      </c>
      <c r="P75" s="404">
        <v>80.0</v>
      </c>
      <c r="Q75" s="378">
        <v>20.0</v>
      </c>
      <c r="R75" s="378">
        <v>170.0</v>
      </c>
      <c r="S75" s="377"/>
      <c r="T75" s="377"/>
      <c r="U75" s="378" t="s">
        <v>6628</v>
      </c>
      <c r="V75" s="378" t="s">
        <v>2257</v>
      </c>
      <c r="W75" s="378" t="s">
        <v>6521</v>
      </c>
      <c r="X75" s="377"/>
      <c r="Y75" s="377"/>
      <c r="Z75" s="377"/>
      <c r="AA75" s="377"/>
      <c r="AB75" s="379"/>
      <c r="AC75" s="380" t="s">
        <v>6629</v>
      </c>
      <c r="AD75" s="373"/>
      <c r="AE75" s="373"/>
      <c r="AF75" s="373"/>
      <c r="AG75" s="373"/>
      <c r="AH75" s="381" t="s">
        <v>6059</v>
      </c>
      <c r="AI75" s="379" t="s">
        <v>6060</v>
      </c>
      <c r="AJ75" s="373"/>
      <c r="AK75" s="373"/>
      <c r="AL75" s="373"/>
      <c r="AM75" s="373"/>
      <c r="AN75" s="373">
        <v>10.0</v>
      </c>
      <c r="AO75" s="373"/>
      <c r="AP75" s="373"/>
      <c r="AQ75" s="46">
        <f t="shared" si="2"/>
        <v>427</v>
      </c>
      <c r="AR75" s="382">
        <f t="shared" si="3"/>
        <v>0</v>
      </c>
      <c r="AS75" s="373"/>
      <c r="AT75" s="373"/>
      <c r="AU75" s="373"/>
      <c r="AV75" s="373"/>
      <c r="AW75" s="373"/>
      <c r="AX75" s="383" t="s">
        <v>6177</v>
      </c>
      <c r="AY75" s="384" t="s">
        <v>6178</v>
      </c>
      <c r="AZ75" s="385">
        <v>20.0</v>
      </c>
      <c r="BA75" s="386">
        <v>70.0</v>
      </c>
      <c r="BB75" s="386">
        <v>126.0</v>
      </c>
      <c r="BC75" s="482">
        <f>IFERROR(__xludf.DUMMYFUNCTION("IMPORTRANGE(""https://docs.google.com/spreadsheets/d/11x9rug0jw9OQ--PARsiC-syyc-w1p08-Nt1KJofrAjY/edit?usp=sharing"",""Себестоимость (Алкиона)!J6"")"),4.56)</f>
        <v>4.56</v>
      </c>
      <c r="BD75" s="482">
        <f>IFERROR(__xludf.DUMMYFUNCTION("IMPORTRANGE(""https://docs.google.com/spreadsheets/d/11x9rug0jw9OQ--PARsiC-syyc-w1p08-Nt1KJofrAjY/edit?usp=sharing"",""Себестоимость (Алкиона)!J65"")"),0.813618)</f>
        <v>0.813618</v>
      </c>
      <c r="BE75" s="483">
        <f>IFERROR(__xludf.DUMMYFUNCTION("IMPORTRANGE(""https://docs.google.com/spreadsheets/d/1s3L4zx0lRdF0JYMrTaoYwrEnGJI9Se6ibkReFEtRbpU/edit?usp=sharing"",""Упаковка!B3"")"),25.0)</f>
        <v>25</v>
      </c>
      <c r="BF75" s="389">
        <v>10.0</v>
      </c>
      <c r="BG75" s="442">
        <f t="shared" si="4"/>
        <v>88.73618</v>
      </c>
      <c r="BH75" s="405">
        <f t="shared" si="18"/>
        <v>0.2</v>
      </c>
      <c r="BI75" s="392">
        <f t="shared" si="5"/>
        <v>63</v>
      </c>
      <c r="BJ75" s="393">
        <f t="shared" si="6"/>
        <v>93.26382</v>
      </c>
      <c r="BK75" s="393">
        <f t="shared" si="7"/>
        <v>37.26382</v>
      </c>
      <c r="BL75" s="394">
        <f t="shared" si="8"/>
        <v>0.296075619</v>
      </c>
      <c r="BM75" s="394">
        <f t="shared" si="9"/>
        <v>0.1182978413</v>
      </c>
      <c r="BN75" s="55">
        <f t="shared" si="10"/>
        <v>0</v>
      </c>
      <c r="BO75" s="56">
        <f t="shared" si="11"/>
        <v>427</v>
      </c>
      <c r="BP75" s="57">
        <f t="shared" si="12"/>
        <v>0.3371049649</v>
      </c>
      <c r="BQ75" s="46">
        <f t="shared" si="13"/>
        <v>0.272</v>
      </c>
      <c r="BR75" s="46">
        <v>25.0</v>
      </c>
      <c r="BS75" s="46">
        <v>7.0</v>
      </c>
      <c r="BT75" s="47">
        <v>1.25</v>
      </c>
      <c r="BU75" s="46">
        <f t="shared" si="14"/>
        <v>31.25</v>
      </c>
      <c r="BV75" s="46">
        <f t="shared" si="15"/>
        <v>38.75</v>
      </c>
      <c r="BW75" s="378" t="s">
        <v>6062</v>
      </c>
      <c r="BX75" s="381" t="s">
        <v>6110</v>
      </c>
      <c r="BY75" s="395"/>
      <c r="BZ75" s="395"/>
      <c r="CA75" s="395"/>
      <c r="CB75" s="406"/>
      <c r="CC75" s="395"/>
      <c r="CD75" s="395"/>
      <c r="CE75" s="395"/>
      <c r="CF75" s="395"/>
      <c r="CG75" s="395"/>
      <c r="CH75" s="397"/>
      <c r="CI75" s="397"/>
      <c r="CJ75" s="397"/>
      <c r="CK75" s="397"/>
      <c r="CL75" s="398"/>
      <c r="CM75" s="398"/>
      <c r="CN75" s="399">
        <f t="shared" si="16"/>
        <v>0.003924380952</v>
      </c>
      <c r="CO75" s="399">
        <f t="shared" si="17"/>
        <v>0.2583037576</v>
      </c>
      <c r="CP75" s="398"/>
      <c r="CQ75" s="398"/>
      <c r="CR75" s="408" t="s">
        <v>4478</v>
      </c>
      <c r="CS75" s="398"/>
      <c r="CT75" s="398"/>
      <c r="CU75" s="398"/>
      <c r="CV75" s="398"/>
      <c r="CW75" s="398"/>
      <c r="CX75" s="398"/>
      <c r="CY75" s="398"/>
      <c r="CZ75" s="398"/>
      <c r="DA75" s="398"/>
      <c r="DB75" s="398"/>
      <c r="DC75" s="398"/>
      <c r="DD75" s="398"/>
      <c r="DE75" s="398"/>
      <c r="DF75" s="398"/>
      <c r="DG75" s="398"/>
      <c r="DH75" s="398"/>
      <c r="DI75" s="398"/>
      <c r="DJ75" s="398"/>
      <c r="DK75" s="398"/>
      <c r="DL75" s="398"/>
      <c r="DM75" s="398"/>
      <c r="DN75" s="398"/>
      <c r="DO75" s="398"/>
      <c r="DP75" s="398"/>
      <c r="DQ75" s="398"/>
      <c r="DR75" s="398"/>
      <c r="DS75" s="398"/>
      <c r="DT75" s="398"/>
      <c r="DU75" s="398"/>
      <c r="DV75" s="398"/>
      <c r="DW75" s="398"/>
      <c r="DX75" s="398"/>
      <c r="DY75" s="398"/>
      <c r="DZ75" s="398"/>
      <c r="EA75" s="398"/>
      <c r="EB75" s="398"/>
      <c r="EC75" s="398"/>
      <c r="ED75" s="398"/>
      <c r="EE75" s="398"/>
      <c r="EF75" s="398"/>
      <c r="EG75" s="398"/>
      <c r="EH75" s="398"/>
      <c r="EI75" s="398"/>
      <c r="EJ75" s="398"/>
      <c r="EK75" s="398"/>
      <c r="EL75" s="398"/>
      <c r="EM75" s="398"/>
      <c r="EN75" s="398"/>
      <c r="EO75" s="398"/>
      <c r="EP75" s="398"/>
      <c r="EQ75" s="398"/>
      <c r="ER75" s="398"/>
      <c r="ES75" s="398"/>
      <c r="ET75" s="398"/>
      <c r="EU75" s="398"/>
      <c r="EV75" s="398"/>
      <c r="EW75" s="398"/>
      <c r="EX75" s="398"/>
      <c r="EY75" s="398"/>
      <c r="EZ75" s="398"/>
      <c r="FA75" s="398"/>
      <c r="FB75" s="398"/>
      <c r="FC75" s="398"/>
      <c r="FD75" s="398"/>
      <c r="FE75" s="398"/>
      <c r="FF75" s="398"/>
      <c r="FG75" s="398"/>
      <c r="FH75" s="398"/>
      <c r="FI75" s="398"/>
      <c r="FJ75" s="398"/>
      <c r="FK75" s="398"/>
      <c r="FL75" s="398"/>
      <c r="FM75" s="398"/>
      <c r="FN75" s="398"/>
      <c r="FO75" s="398"/>
      <c r="FP75" s="398"/>
      <c r="FQ75" s="398"/>
      <c r="FR75" s="398"/>
      <c r="FS75" s="398"/>
      <c r="FT75" s="398"/>
      <c r="FU75" s="398"/>
      <c r="FV75" s="398"/>
      <c r="FW75" s="398"/>
      <c r="FX75" s="398"/>
      <c r="FY75" s="398"/>
      <c r="FZ75" s="398"/>
      <c r="GA75" s="398"/>
      <c r="GB75" s="398"/>
      <c r="GC75" s="398"/>
      <c r="GD75" s="398"/>
      <c r="GE75" s="398"/>
      <c r="GF75" s="398"/>
      <c r="GG75" s="398"/>
      <c r="GH75" s="398"/>
      <c r="GI75" s="398"/>
      <c r="GJ75" s="398"/>
      <c r="GK75" s="398"/>
      <c r="GL75" s="398"/>
      <c r="GM75" s="398"/>
      <c r="GN75" s="398"/>
      <c r="GO75" s="398"/>
      <c r="GP75" s="398"/>
      <c r="GQ75" s="398"/>
      <c r="GR75" s="398"/>
      <c r="GS75" s="398"/>
      <c r="GT75" s="398"/>
      <c r="GU75" s="398"/>
      <c r="GV75" s="398"/>
      <c r="GW75" s="398"/>
      <c r="GX75" s="398"/>
      <c r="GY75" s="398"/>
      <c r="GZ75" s="398"/>
      <c r="HA75" s="398"/>
      <c r="HB75" s="398"/>
      <c r="HC75" s="398"/>
      <c r="HD75" s="398"/>
      <c r="HE75" s="398"/>
      <c r="HF75" s="398"/>
      <c r="HG75" s="398"/>
      <c r="HH75" s="398"/>
      <c r="HI75" s="398"/>
      <c r="HJ75" s="398"/>
      <c r="HK75" s="398"/>
      <c r="HL75" s="398"/>
      <c r="HM75" s="398"/>
      <c r="HN75" s="398"/>
      <c r="HO75" s="398"/>
      <c r="HP75" s="398"/>
      <c r="HQ75" s="398"/>
      <c r="HR75" s="398"/>
      <c r="HS75" s="398"/>
      <c r="HT75" s="398"/>
      <c r="HU75" s="398"/>
      <c r="HV75" s="398"/>
      <c r="HW75" s="398"/>
      <c r="HX75" s="398"/>
      <c r="HY75" s="398"/>
      <c r="HZ75" s="398"/>
      <c r="IA75" s="398"/>
      <c r="IB75" s="398"/>
      <c r="IC75" s="398"/>
    </row>
    <row r="76" ht="20.25" customHeight="1">
      <c r="A76" s="432" t="s">
        <v>6049</v>
      </c>
      <c r="B76" s="362" t="s">
        <v>6630</v>
      </c>
      <c r="C76" s="435" t="s">
        <v>6631</v>
      </c>
      <c r="D76" s="425">
        <v>0.0</v>
      </c>
      <c r="E76" s="401" t="s">
        <v>6632</v>
      </c>
      <c r="F76" s="366" t="s">
        <v>6633</v>
      </c>
      <c r="G76" s="367">
        <v>2.00109309804E12</v>
      </c>
      <c r="H76" s="409">
        <v>433.0</v>
      </c>
      <c r="I76" s="469">
        <v>0.25381014247208317</v>
      </c>
      <c r="J76" s="370">
        <f t="shared" si="1"/>
        <v>323</v>
      </c>
      <c r="K76" s="402" t="s">
        <v>6634</v>
      </c>
      <c r="L76" s="403" t="s">
        <v>6635</v>
      </c>
      <c r="M76" s="403" t="s">
        <v>6636</v>
      </c>
      <c r="N76" s="373"/>
      <c r="O76" s="374">
        <v>70.0</v>
      </c>
      <c r="P76" s="404">
        <v>80.0</v>
      </c>
      <c r="Q76" s="378">
        <v>20.0</v>
      </c>
      <c r="R76" s="378">
        <v>170.0</v>
      </c>
      <c r="S76" s="377"/>
      <c r="T76" s="377"/>
      <c r="U76" s="378" t="s">
        <v>6637</v>
      </c>
      <c r="V76" s="378" t="s">
        <v>2257</v>
      </c>
      <c r="W76" s="378" t="s">
        <v>6521</v>
      </c>
      <c r="X76" s="377"/>
      <c r="Y76" s="377"/>
      <c r="Z76" s="377"/>
      <c r="AA76" s="377"/>
      <c r="AB76" s="379"/>
      <c r="AC76" s="439" t="s">
        <v>6629</v>
      </c>
      <c r="AD76" s="440"/>
      <c r="AE76" s="440"/>
      <c r="AF76" s="440"/>
      <c r="AG76" s="440"/>
      <c r="AH76" s="381" t="s">
        <v>6059</v>
      </c>
      <c r="AI76" s="379" t="s">
        <v>6060</v>
      </c>
      <c r="AJ76" s="440"/>
      <c r="AK76" s="440"/>
      <c r="AL76" s="440"/>
      <c r="AM76" s="440"/>
      <c r="AN76" s="373">
        <v>10.0</v>
      </c>
      <c r="AO76" s="440"/>
      <c r="AP76" s="440"/>
      <c r="AQ76" s="46">
        <f t="shared" si="2"/>
        <v>438</v>
      </c>
      <c r="AR76" s="382">
        <f t="shared" si="3"/>
        <v>-0.01</v>
      </c>
      <c r="AS76" s="440"/>
      <c r="AT76" s="440"/>
      <c r="AU76" s="440"/>
      <c r="AV76" s="440"/>
      <c r="AW76" s="440"/>
      <c r="AX76" s="383" t="s">
        <v>6177</v>
      </c>
      <c r="AY76" s="441" t="s">
        <v>6178</v>
      </c>
      <c r="AZ76" s="385">
        <v>20.0</v>
      </c>
      <c r="BA76" s="386">
        <v>73.0</v>
      </c>
      <c r="BB76" s="386">
        <v>130.0</v>
      </c>
      <c r="BC76" s="482">
        <f>IFERROR(__xludf.DUMMYFUNCTION("IMPORTRANGE(""https://docs.google.com/spreadsheets/d/11x9rug0jw9OQ--PARsiC-syyc-w1p08-Nt1KJofrAjY/edit?usp=sharing"",""Себестоимость (Алкиона)!J7"")"),4.674)</f>
        <v>4.674</v>
      </c>
      <c r="BD76" s="482">
        <f>IFERROR(__xludf.DUMMYFUNCTION("IMPORTRANGE(""https://docs.google.com/spreadsheets/d/11x9rug0jw9OQ--PARsiC-syyc-w1p08-Nt1KJofrAjY/edit?usp=sharing"",""Себестоимость (Алкиона)!J65"")"),0.813618)</f>
        <v>0.813618</v>
      </c>
      <c r="BE76" s="483">
        <f>IFERROR(__xludf.DUMMYFUNCTION("IMPORTRANGE(""https://docs.google.com/spreadsheets/d/1s3L4zx0lRdF0JYMrTaoYwrEnGJI9Se6ibkReFEtRbpU/edit?usp=sharing"",""Упаковка!B3"")"),25.0)</f>
        <v>25</v>
      </c>
      <c r="BF76" s="389">
        <v>10.0</v>
      </c>
      <c r="BG76" s="442">
        <f t="shared" si="4"/>
        <v>89.87618</v>
      </c>
      <c r="BH76" s="405">
        <f t="shared" si="18"/>
        <v>0.2</v>
      </c>
      <c r="BI76" s="392">
        <f t="shared" si="5"/>
        <v>64.6</v>
      </c>
      <c r="BJ76" s="393">
        <f t="shared" si="6"/>
        <v>95.52382</v>
      </c>
      <c r="BK76" s="393">
        <f t="shared" si="7"/>
        <v>38.52382</v>
      </c>
      <c r="BL76" s="394">
        <f t="shared" si="8"/>
        <v>0.2957393808</v>
      </c>
      <c r="BM76" s="394">
        <f t="shared" si="9"/>
        <v>0.1192687926</v>
      </c>
      <c r="BN76" s="55">
        <f t="shared" si="10"/>
        <v>-0.01</v>
      </c>
      <c r="BO76" s="56">
        <f t="shared" si="11"/>
        <v>437</v>
      </c>
      <c r="BP76" s="57">
        <f t="shared" si="12"/>
        <v>0.3368508467</v>
      </c>
      <c r="BQ76" s="46">
        <f t="shared" si="13"/>
        <v>0.272</v>
      </c>
      <c r="BR76" s="46">
        <v>25.0</v>
      </c>
      <c r="BS76" s="46">
        <v>7.0</v>
      </c>
      <c r="BT76" s="47">
        <v>1.25</v>
      </c>
      <c r="BU76" s="46">
        <f t="shared" si="14"/>
        <v>31.25</v>
      </c>
      <c r="BV76" s="46">
        <f t="shared" si="15"/>
        <v>41.75</v>
      </c>
      <c r="BW76" s="378" t="s">
        <v>6062</v>
      </c>
      <c r="BX76" s="381" t="s">
        <v>6110</v>
      </c>
      <c r="BY76" s="395"/>
      <c r="BZ76" s="395"/>
      <c r="CA76" s="395"/>
      <c r="CB76" s="406"/>
      <c r="CC76" s="395"/>
      <c r="CD76" s="395"/>
      <c r="CE76" s="395"/>
      <c r="CF76" s="395"/>
      <c r="CG76" s="395"/>
      <c r="CH76" s="397"/>
      <c r="CI76" s="397"/>
      <c r="CJ76" s="397"/>
      <c r="CK76" s="397"/>
      <c r="CL76" s="398"/>
      <c r="CM76" s="398"/>
      <c r="CN76" s="399">
        <f t="shared" si="16"/>
        <v>0.004260619195</v>
      </c>
      <c r="CO76" s="399">
        <f t="shared" si="17"/>
        <v>0.2495495233</v>
      </c>
      <c r="CP76" s="398"/>
      <c r="CQ76" s="398"/>
      <c r="CR76" s="408" t="s">
        <v>4478</v>
      </c>
      <c r="CS76" s="398"/>
      <c r="CT76" s="398"/>
      <c r="CU76" s="398"/>
      <c r="CV76" s="398"/>
      <c r="CW76" s="398"/>
      <c r="CX76" s="398"/>
      <c r="CY76" s="398"/>
      <c r="CZ76" s="398"/>
      <c r="DA76" s="398"/>
      <c r="DB76" s="398"/>
      <c r="DC76" s="398"/>
      <c r="DD76" s="398"/>
      <c r="DE76" s="398"/>
      <c r="DF76" s="398"/>
      <c r="DG76" s="398"/>
      <c r="DH76" s="398"/>
      <c r="DI76" s="398"/>
      <c r="DJ76" s="398"/>
      <c r="DK76" s="398"/>
      <c r="DL76" s="398"/>
      <c r="DM76" s="398"/>
      <c r="DN76" s="398"/>
      <c r="DO76" s="398"/>
      <c r="DP76" s="398"/>
      <c r="DQ76" s="398"/>
      <c r="DR76" s="398"/>
      <c r="DS76" s="398"/>
      <c r="DT76" s="398"/>
      <c r="DU76" s="398"/>
      <c r="DV76" s="398"/>
      <c r="DW76" s="398"/>
      <c r="DX76" s="398"/>
      <c r="DY76" s="398"/>
      <c r="DZ76" s="398"/>
      <c r="EA76" s="398"/>
      <c r="EB76" s="398"/>
      <c r="EC76" s="398"/>
      <c r="ED76" s="398"/>
      <c r="EE76" s="398"/>
      <c r="EF76" s="398"/>
      <c r="EG76" s="398"/>
      <c r="EH76" s="398"/>
      <c r="EI76" s="398"/>
      <c r="EJ76" s="398"/>
      <c r="EK76" s="398"/>
      <c r="EL76" s="398"/>
      <c r="EM76" s="398"/>
      <c r="EN76" s="398"/>
      <c r="EO76" s="398"/>
      <c r="EP76" s="398"/>
      <c r="EQ76" s="398"/>
      <c r="ER76" s="398"/>
      <c r="ES76" s="398"/>
      <c r="ET76" s="398"/>
      <c r="EU76" s="398"/>
      <c r="EV76" s="398"/>
      <c r="EW76" s="398"/>
      <c r="EX76" s="398"/>
      <c r="EY76" s="398"/>
      <c r="EZ76" s="398"/>
      <c r="FA76" s="398"/>
      <c r="FB76" s="398"/>
      <c r="FC76" s="398"/>
      <c r="FD76" s="398"/>
      <c r="FE76" s="398"/>
      <c r="FF76" s="398"/>
      <c r="FG76" s="398"/>
      <c r="FH76" s="398"/>
      <c r="FI76" s="398"/>
      <c r="FJ76" s="398"/>
      <c r="FK76" s="398"/>
      <c r="FL76" s="398"/>
      <c r="FM76" s="398"/>
      <c r="FN76" s="398"/>
      <c r="FO76" s="398"/>
      <c r="FP76" s="398"/>
      <c r="FQ76" s="398"/>
      <c r="FR76" s="398"/>
      <c r="FS76" s="398"/>
      <c r="FT76" s="398"/>
      <c r="FU76" s="398"/>
      <c r="FV76" s="398"/>
      <c r="FW76" s="398"/>
      <c r="FX76" s="398"/>
      <c r="FY76" s="398"/>
      <c r="FZ76" s="398"/>
      <c r="GA76" s="398"/>
      <c r="GB76" s="398"/>
      <c r="GC76" s="398"/>
      <c r="GD76" s="398"/>
      <c r="GE76" s="398"/>
      <c r="GF76" s="398"/>
      <c r="GG76" s="398"/>
      <c r="GH76" s="398"/>
      <c r="GI76" s="398"/>
      <c r="GJ76" s="398"/>
      <c r="GK76" s="398"/>
      <c r="GL76" s="398"/>
      <c r="GM76" s="398"/>
      <c r="GN76" s="398"/>
      <c r="GO76" s="398"/>
      <c r="GP76" s="398"/>
      <c r="GQ76" s="398"/>
      <c r="GR76" s="398"/>
      <c r="GS76" s="398"/>
      <c r="GT76" s="398"/>
      <c r="GU76" s="398"/>
      <c r="GV76" s="398"/>
      <c r="GW76" s="398"/>
      <c r="GX76" s="398"/>
      <c r="GY76" s="398"/>
      <c r="GZ76" s="398"/>
      <c r="HA76" s="398"/>
      <c r="HB76" s="398"/>
      <c r="HC76" s="398"/>
      <c r="HD76" s="398"/>
      <c r="HE76" s="398"/>
      <c r="HF76" s="398"/>
      <c r="HG76" s="398"/>
      <c r="HH76" s="398"/>
      <c r="HI76" s="398"/>
      <c r="HJ76" s="398"/>
      <c r="HK76" s="398"/>
      <c r="HL76" s="398"/>
      <c r="HM76" s="398"/>
      <c r="HN76" s="398"/>
      <c r="HO76" s="398"/>
      <c r="HP76" s="398"/>
      <c r="HQ76" s="398"/>
      <c r="HR76" s="398"/>
      <c r="HS76" s="398"/>
      <c r="HT76" s="398"/>
      <c r="HU76" s="398"/>
      <c r="HV76" s="398"/>
      <c r="HW76" s="398"/>
      <c r="HX76" s="398"/>
      <c r="HY76" s="398"/>
      <c r="HZ76" s="398"/>
      <c r="IA76" s="398"/>
      <c r="IB76" s="398"/>
      <c r="IC76" s="398"/>
    </row>
    <row r="77" ht="20.25" customHeight="1">
      <c r="A77" s="432" t="s">
        <v>6049</v>
      </c>
      <c r="B77" s="362" t="s">
        <v>6638</v>
      </c>
      <c r="C77" s="363"/>
      <c r="D77" s="364">
        <v>50.0</v>
      </c>
      <c r="E77" s="401" t="s">
        <v>6639</v>
      </c>
      <c r="F77" s="366" t="s">
        <v>6640</v>
      </c>
      <c r="G77" s="367">
        <v>2.001093098033E12</v>
      </c>
      <c r="H77" s="409">
        <v>444.0</v>
      </c>
      <c r="I77" s="469">
        <v>0.2821791563226887</v>
      </c>
      <c r="J77" s="370">
        <f t="shared" si="1"/>
        <v>319</v>
      </c>
      <c r="K77" s="402" t="s">
        <v>6641</v>
      </c>
      <c r="L77" s="403" t="s">
        <v>6642</v>
      </c>
      <c r="M77" s="403" t="s">
        <v>6643</v>
      </c>
      <c r="N77" s="500"/>
      <c r="O77" s="374">
        <v>75.0</v>
      </c>
      <c r="P77" s="404">
        <v>80.0</v>
      </c>
      <c r="Q77" s="378">
        <v>20.0</v>
      </c>
      <c r="R77" s="378">
        <v>170.0</v>
      </c>
      <c r="S77" s="377"/>
      <c r="T77" s="377"/>
      <c r="U77" s="378" t="s">
        <v>6644</v>
      </c>
      <c r="V77" s="378" t="s">
        <v>2257</v>
      </c>
      <c r="W77" s="378" t="s">
        <v>6521</v>
      </c>
      <c r="X77" s="377"/>
      <c r="Y77" s="377"/>
      <c r="Z77" s="377"/>
      <c r="AA77" s="377"/>
      <c r="AB77" s="379"/>
      <c r="AC77" s="439" t="s">
        <v>6629</v>
      </c>
      <c r="AD77" s="501"/>
      <c r="AE77" s="501"/>
      <c r="AF77" s="501"/>
      <c r="AG77" s="501"/>
      <c r="AH77" s="381" t="s">
        <v>6059</v>
      </c>
      <c r="AI77" s="379" t="s">
        <v>6060</v>
      </c>
      <c r="AJ77" s="501"/>
      <c r="AK77" s="501"/>
      <c r="AL77" s="501"/>
      <c r="AM77" s="501"/>
      <c r="AN77" s="500">
        <v>10.0</v>
      </c>
      <c r="AO77" s="501"/>
      <c r="AP77" s="501"/>
      <c r="AQ77" s="46">
        <f t="shared" si="2"/>
        <v>427</v>
      </c>
      <c r="AR77" s="382">
        <f t="shared" si="3"/>
        <v>0.04</v>
      </c>
      <c r="AS77" s="501"/>
      <c r="AT77" s="501"/>
      <c r="AU77" s="501"/>
      <c r="AV77" s="501"/>
      <c r="AW77" s="501"/>
      <c r="AX77" s="383" t="s">
        <v>6177</v>
      </c>
      <c r="AY77" s="441" t="s">
        <v>6178</v>
      </c>
      <c r="AZ77" s="385">
        <v>20.0</v>
      </c>
      <c r="BA77" s="386">
        <v>70.0</v>
      </c>
      <c r="BB77" s="386">
        <v>126.0</v>
      </c>
      <c r="BC77" s="482">
        <f>IFERROR(__xludf.DUMMYFUNCTION("IMPORTRANGE(""https://docs.google.com/spreadsheets/d/11x9rug0jw9OQ--PARsiC-syyc-w1p08-Nt1KJofrAjY/edit?usp=sharing"",""Себестоимость (Алкиона)!J8"")"),4.7196)</f>
        <v>4.7196</v>
      </c>
      <c r="BD77" s="482">
        <f>IFERROR(__xludf.DUMMYFUNCTION("IMPORTRANGE(""https://docs.google.com/spreadsheets/d/11x9rug0jw9OQ--PARsiC-syyc-w1p08-Nt1KJofrAjY/edit?usp=sharing"",""Себестоимость (Алкиона)!J65"")"),0.813618)</f>
        <v>0.813618</v>
      </c>
      <c r="BE77" s="483">
        <f>IFERROR(__xludf.DUMMYFUNCTION("IMPORTRANGE(""https://docs.google.com/spreadsheets/d/1s3L4zx0lRdF0JYMrTaoYwrEnGJI9Se6ibkReFEtRbpU/edit?usp=sharing"",""Упаковка!B3"")"),25.0)</f>
        <v>25</v>
      </c>
      <c r="BF77" s="389">
        <v>10.0</v>
      </c>
      <c r="BG77" s="442">
        <f t="shared" si="4"/>
        <v>90.33218</v>
      </c>
      <c r="BH77" s="405">
        <f t="shared" si="18"/>
        <v>0.2</v>
      </c>
      <c r="BI77" s="392">
        <f t="shared" si="5"/>
        <v>63.8</v>
      </c>
      <c r="BJ77" s="393">
        <f t="shared" si="6"/>
        <v>94.86782</v>
      </c>
      <c r="BK77" s="393">
        <f t="shared" si="7"/>
        <v>38.86782</v>
      </c>
      <c r="BL77" s="394">
        <f t="shared" si="8"/>
        <v>0.2973912853</v>
      </c>
      <c r="BM77" s="394">
        <f t="shared" si="9"/>
        <v>0.1218426959</v>
      </c>
      <c r="BN77" s="55">
        <f t="shared" si="10"/>
        <v>0.04</v>
      </c>
      <c r="BO77" s="56">
        <f t="shared" si="11"/>
        <v>430</v>
      </c>
      <c r="BP77" s="57">
        <f t="shared" si="12"/>
        <v>0.336901907</v>
      </c>
      <c r="BQ77" s="46">
        <f t="shared" si="13"/>
        <v>0.272</v>
      </c>
      <c r="BR77" s="46">
        <v>25.0</v>
      </c>
      <c r="BS77" s="46">
        <v>7.0</v>
      </c>
      <c r="BT77" s="47">
        <v>1.25</v>
      </c>
      <c r="BU77" s="46">
        <f t="shared" si="14"/>
        <v>31.25</v>
      </c>
      <c r="BV77" s="46">
        <f t="shared" si="15"/>
        <v>38.75</v>
      </c>
      <c r="BW77" s="378" t="s">
        <v>6062</v>
      </c>
      <c r="BX77" s="395"/>
      <c r="BY77" s="395"/>
      <c r="BZ77" s="395"/>
      <c r="CA77" s="395"/>
      <c r="CB77" s="406"/>
      <c r="CC77" s="395"/>
      <c r="CD77" s="395"/>
      <c r="CE77" s="395"/>
      <c r="CF77" s="395"/>
      <c r="CG77" s="395"/>
      <c r="CH77" s="397"/>
      <c r="CI77" s="397"/>
      <c r="CJ77" s="397"/>
      <c r="CK77" s="397"/>
      <c r="CL77" s="398"/>
      <c r="CM77" s="398"/>
      <c r="CN77" s="399">
        <f t="shared" si="16"/>
        <v>0.002608714734</v>
      </c>
      <c r="CO77" s="399">
        <f t="shared" si="17"/>
        <v>0.2795704416</v>
      </c>
      <c r="CP77" s="398"/>
      <c r="CQ77" s="398"/>
      <c r="CR77" s="408" t="s">
        <v>4478</v>
      </c>
      <c r="CS77" s="398"/>
      <c r="CT77" s="398"/>
      <c r="CU77" s="398"/>
      <c r="CV77" s="398"/>
      <c r="CW77" s="398"/>
      <c r="CX77" s="398"/>
      <c r="CY77" s="398"/>
      <c r="CZ77" s="398"/>
      <c r="DA77" s="398"/>
      <c r="DB77" s="398"/>
      <c r="DC77" s="398"/>
      <c r="DD77" s="398"/>
      <c r="DE77" s="398"/>
      <c r="DF77" s="398"/>
      <c r="DG77" s="398"/>
      <c r="DH77" s="398"/>
      <c r="DI77" s="398"/>
      <c r="DJ77" s="398"/>
      <c r="DK77" s="398"/>
      <c r="DL77" s="398"/>
      <c r="DM77" s="398"/>
      <c r="DN77" s="398"/>
      <c r="DO77" s="398"/>
      <c r="DP77" s="398"/>
      <c r="DQ77" s="398"/>
      <c r="DR77" s="398"/>
      <c r="DS77" s="398"/>
      <c r="DT77" s="398"/>
      <c r="DU77" s="398"/>
      <c r="DV77" s="398"/>
      <c r="DW77" s="398"/>
      <c r="DX77" s="398"/>
      <c r="DY77" s="398"/>
      <c r="DZ77" s="398"/>
      <c r="EA77" s="398"/>
      <c r="EB77" s="398"/>
      <c r="EC77" s="398"/>
      <c r="ED77" s="398"/>
      <c r="EE77" s="398"/>
      <c r="EF77" s="398"/>
      <c r="EG77" s="398"/>
      <c r="EH77" s="398"/>
      <c r="EI77" s="398"/>
      <c r="EJ77" s="398"/>
      <c r="EK77" s="398"/>
      <c r="EL77" s="398"/>
      <c r="EM77" s="398"/>
      <c r="EN77" s="398"/>
      <c r="EO77" s="398"/>
      <c r="EP77" s="398"/>
      <c r="EQ77" s="398"/>
      <c r="ER77" s="398"/>
      <c r="ES77" s="398"/>
      <c r="ET77" s="398"/>
      <c r="EU77" s="398"/>
      <c r="EV77" s="398"/>
      <c r="EW77" s="398"/>
      <c r="EX77" s="398"/>
      <c r="EY77" s="398"/>
      <c r="EZ77" s="398"/>
      <c r="FA77" s="398"/>
      <c r="FB77" s="398"/>
      <c r="FC77" s="398"/>
      <c r="FD77" s="398"/>
      <c r="FE77" s="398"/>
      <c r="FF77" s="398"/>
      <c r="FG77" s="398"/>
      <c r="FH77" s="398"/>
      <c r="FI77" s="398"/>
      <c r="FJ77" s="398"/>
      <c r="FK77" s="398"/>
      <c r="FL77" s="398"/>
      <c r="FM77" s="398"/>
      <c r="FN77" s="398"/>
      <c r="FO77" s="398"/>
      <c r="FP77" s="398"/>
      <c r="FQ77" s="398"/>
      <c r="FR77" s="398"/>
      <c r="FS77" s="398"/>
      <c r="FT77" s="398"/>
      <c r="FU77" s="398"/>
      <c r="FV77" s="398"/>
      <c r="FW77" s="398"/>
      <c r="FX77" s="398"/>
      <c r="FY77" s="398"/>
      <c r="FZ77" s="398"/>
      <c r="GA77" s="398"/>
      <c r="GB77" s="398"/>
      <c r="GC77" s="398"/>
      <c r="GD77" s="398"/>
      <c r="GE77" s="398"/>
      <c r="GF77" s="398"/>
      <c r="GG77" s="398"/>
      <c r="GH77" s="398"/>
      <c r="GI77" s="398"/>
      <c r="GJ77" s="398"/>
      <c r="GK77" s="398"/>
      <c r="GL77" s="398"/>
      <c r="GM77" s="398"/>
      <c r="GN77" s="398"/>
      <c r="GO77" s="398"/>
      <c r="GP77" s="398"/>
      <c r="GQ77" s="398"/>
      <c r="GR77" s="398"/>
      <c r="GS77" s="398"/>
      <c r="GT77" s="398"/>
      <c r="GU77" s="398"/>
      <c r="GV77" s="398"/>
      <c r="GW77" s="398"/>
      <c r="GX77" s="398"/>
      <c r="GY77" s="398"/>
      <c r="GZ77" s="398"/>
      <c r="HA77" s="398"/>
      <c r="HB77" s="398"/>
      <c r="HC77" s="398"/>
      <c r="HD77" s="398"/>
      <c r="HE77" s="398"/>
      <c r="HF77" s="398"/>
      <c r="HG77" s="398"/>
      <c r="HH77" s="398"/>
      <c r="HI77" s="398"/>
      <c r="HJ77" s="398"/>
      <c r="HK77" s="398"/>
      <c r="HL77" s="398"/>
      <c r="HM77" s="398"/>
      <c r="HN77" s="398"/>
      <c r="HO77" s="398"/>
      <c r="HP77" s="398"/>
      <c r="HQ77" s="398"/>
      <c r="HR77" s="398"/>
      <c r="HS77" s="398"/>
      <c r="HT77" s="398"/>
      <c r="HU77" s="398"/>
      <c r="HV77" s="398"/>
      <c r="HW77" s="398"/>
      <c r="HX77" s="398"/>
      <c r="HY77" s="398"/>
      <c r="HZ77" s="398"/>
      <c r="IA77" s="398"/>
      <c r="IB77" s="398"/>
      <c r="IC77" s="398"/>
    </row>
    <row r="78" ht="20.25" customHeight="1">
      <c r="A78" s="432" t="s">
        <v>6049</v>
      </c>
      <c r="B78" s="362" t="s">
        <v>6645</v>
      </c>
      <c r="C78" s="363"/>
      <c r="D78" s="364">
        <v>50.0</v>
      </c>
      <c r="E78" s="401" t="s">
        <v>6646</v>
      </c>
      <c r="F78" s="366" t="s">
        <v>6647</v>
      </c>
      <c r="G78" s="367">
        <v>2.001093098026E12</v>
      </c>
      <c r="H78" s="409">
        <v>455.0</v>
      </c>
      <c r="I78" s="469">
        <v>0.2728572670870114</v>
      </c>
      <c r="J78" s="370">
        <f t="shared" si="1"/>
        <v>331</v>
      </c>
      <c r="K78" s="402" t="s">
        <v>6648</v>
      </c>
      <c r="L78" s="403" t="s">
        <v>6649</v>
      </c>
      <c r="M78" s="403" t="s">
        <v>6650</v>
      </c>
      <c r="N78" s="373"/>
      <c r="O78" s="374">
        <v>75.0</v>
      </c>
      <c r="P78" s="404">
        <v>80.0</v>
      </c>
      <c r="Q78" s="378">
        <v>20.0</v>
      </c>
      <c r="R78" s="378">
        <v>170.0</v>
      </c>
      <c r="S78" s="377"/>
      <c r="T78" s="377"/>
      <c r="U78" s="378" t="s">
        <v>6651</v>
      </c>
      <c r="V78" s="378" t="s">
        <v>2257</v>
      </c>
      <c r="W78" s="378" t="s">
        <v>6521</v>
      </c>
      <c r="X78" s="377"/>
      <c r="Y78" s="377"/>
      <c r="Z78" s="377"/>
      <c r="AA78" s="377"/>
      <c r="AB78" s="379"/>
      <c r="AC78" s="439" t="s">
        <v>6629</v>
      </c>
      <c r="AD78" s="440"/>
      <c r="AE78" s="440"/>
      <c r="AF78" s="440"/>
      <c r="AG78" s="440"/>
      <c r="AH78" s="381" t="s">
        <v>6059</v>
      </c>
      <c r="AI78" s="379" t="s">
        <v>6060</v>
      </c>
      <c r="AJ78" s="440"/>
      <c r="AK78" s="440"/>
      <c r="AL78" s="440"/>
      <c r="AM78" s="440"/>
      <c r="AN78" s="373">
        <v>10.0</v>
      </c>
      <c r="AO78" s="440"/>
      <c r="AP78" s="440"/>
      <c r="AQ78" s="46">
        <f t="shared" si="2"/>
        <v>442</v>
      </c>
      <c r="AR78" s="382">
        <f t="shared" si="3"/>
        <v>0.03</v>
      </c>
      <c r="AS78" s="440"/>
      <c r="AT78" s="440"/>
      <c r="AU78" s="440"/>
      <c r="AV78" s="440"/>
      <c r="AW78" s="440"/>
      <c r="AX78" s="383" t="s">
        <v>6177</v>
      </c>
      <c r="AY78" s="496" t="s">
        <v>6178</v>
      </c>
      <c r="AZ78" s="385">
        <v>20.0</v>
      </c>
      <c r="BA78" s="386">
        <v>76.0</v>
      </c>
      <c r="BB78" s="386">
        <v>132.0</v>
      </c>
      <c r="BC78" s="482">
        <f>IFERROR(__xludf.DUMMYFUNCTION("IMPORTRANGE(""https://docs.google.com/spreadsheets/d/11x9rug0jw9OQ--PARsiC-syyc-w1p08-Nt1KJofrAjY/edit?usp=sharing"",""Себестоимость (Алкиона)!J8"")"),4.7196)</f>
        <v>4.7196</v>
      </c>
      <c r="BD78" s="482">
        <f>IFERROR(__xludf.DUMMYFUNCTION("IMPORTRANGE(""https://docs.google.com/spreadsheets/d/11x9rug0jw9OQ--PARsiC-syyc-w1p08-Nt1KJofrAjY/edit?usp=sharing"",""Себестоимость (Алкиона)!J65"")"),0.813618)</f>
        <v>0.813618</v>
      </c>
      <c r="BE78" s="483">
        <f>IFERROR(__xludf.DUMMYFUNCTION("IMPORTRANGE(""https://docs.google.com/spreadsheets/d/1s3L4zx0lRdF0JYMrTaoYwrEnGJI9Se6ibkReFEtRbpU/edit?usp=sharing"",""Упаковка!B3"")"),25.0)</f>
        <v>25</v>
      </c>
      <c r="BF78" s="389">
        <v>10.0</v>
      </c>
      <c r="BG78" s="442">
        <f t="shared" si="4"/>
        <v>90.33218</v>
      </c>
      <c r="BH78" s="405">
        <f t="shared" si="18"/>
        <v>0.2</v>
      </c>
      <c r="BI78" s="392">
        <f t="shared" si="5"/>
        <v>66.2</v>
      </c>
      <c r="BJ78" s="393">
        <f t="shared" si="6"/>
        <v>98.46782</v>
      </c>
      <c r="BK78" s="393">
        <f t="shared" si="7"/>
        <v>42.46782</v>
      </c>
      <c r="BL78" s="394">
        <f t="shared" si="8"/>
        <v>0.297485861</v>
      </c>
      <c r="BM78" s="394">
        <f t="shared" si="9"/>
        <v>0.128301571</v>
      </c>
      <c r="BN78" s="55">
        <f t="shared" si="10"/>
        <v>0.03</v>
      </c>
      <c r="BO78" s="56">
        <f t="shared" si="11"/>
        <v>443</v>
      </c>
      <c r="BP78" s="57">
        <f t="shared" si="12"/>
        <v>0.3381214898</v>
      </c>
      <c r="BQ78" s="46">
        <f t="shared" si="13"/>
        <v>0.272</v>
      </c>
      <c r="BR78" s="46">
        <v>25.0</v>
      </c>
      <c r="BS78" s="46">
        <v>7.0</v>
      </c>
      <c r="BT78" s="47">
        <v>1.25</v>
      </c>
      <c r="BU78" s="46">
        <f t="shared" si="14"/>
        <v>31.25</v>
      </c>
      <c r="BV78" s="46">
        <f t="shared" si="15"/>
        <v>44.75</v>
      </c>
      <c r="BW78" s="378" t="s">
        <v>6062</v>
      </c>
      <c r="BX78" s="395"/>
      <c r="BY78" s="395"/>
      <c r="BZ78" s="395"/>
      <c r="CA78" s="395"/>
      <c r="CB78" s="406"/>
      <c r="CC78" s="395"/>
      <c r="CD78" s="395"/>
      <c r="CE78" s="395"/>
      <c r="CF78" s="395"/>
      <c r="CG78" s="395"/>
      <c r="CH78" s="397"/>
      <c r="CI78" s="397"/>
      <c r="CJ78" s="397"/>
      <c r="CK78" s="397"/>
      <c r="CL78" s="398"/>
      <c r="CM78" s="398"/>
      <c r="CN78" s="399">
        <f t="shared" si="16"/>
        <v>0.002514138973</v>
      </c>
      <c r="CO78" s="399">
        <f t="shared" si="17"/>
        <v>0.2703431281</v>
      </c>
      <c r="CP78" s="398"/>
      <c r="CQ78" s="398"/>
      <c r="CR78" s="408" t="s">
        <v>4478</v>
      </c>
      <c r="CS78" s="398"/>
      <c r="CT78" s="398"/>
      <c r="CU78" s="398"/>
      <c r="CV78" s="398"/>
      <c r="CW78" s="398"/>
      <c r="CX78" s="398"/>
      <c r="CY78" s="398"/>
      <c r="CZ78" s="398"/>
      <c r="DA78" s="398"/>
      <c r="DB78" s="398"/>
      <c r="DC78" s="398"/>
      <c r="DD78" s="398"/>
      <c r="DE78" s="398"/>
      <c r="DF78" s="398"/>
      <c r="DG78" s="398"/>
      <c r="DH78" s="398"/>
      <c r="DI78" s="398"/>
      <c r="DJ78" s="398"/>
      <c r="DK78" s="398"/>
      <c r="DL78" s="398"/>
      <c r="DM78" s="398"/>
      <c r="DN78" s="398"/>
      <c r="DO78" s="398"/>
      <c r="DP78" s="398"/>
      <c r="DQ78" s="398"/>
      <c r="DR78" s="398"/>
      <c r="DS78" s="398"/>
      <c r="DT78" s="398"/>
      <c r="DU78" s="398"/>
      <c r="DV78" s="398"/>
      <c r="DW78" s="398"/>
      <c r="DX78" s="398"/>
      <c r="DY78" s="398"/>
      <c r="DZ78" s="398"/>
      <c r="EA78" s="398"/>
      <c r="EB78" s="398"/>
      <c r="EC78" s="398"/>
      <c r="ED78" s="398"/>
      <c r="EE78" s="398"/>
      <c r="EF78" s="398"/>
      <c r="EG78" s="398"/>
      <c r="EH78" s="398"/>
      <c r="EI78" s="398"/>
      <c r="EJ78" s="398"/>
      <c r="EK78" s="398"/>
      <c r="EL78" s="398"/>
      <c r="EM78" s="398"/>
      <c r="EN78" s="398"/>
      <c r="EO78" s="398"/>
      <c r="EP78" s="398"/>
      <c r="EQ78" s="398"/>
      <c r="ER78" s="398"/>
      <c r="ES78" s="398"/>
      <c r="ET78" s="398"/>
      <c r="EU78" s="398"/>
      <c r="EV78" s="398"/>
      <c r="EW78" s="398"/>
      <c r="EX78" s="398"/>
      <c r="EY78" s="398"/>
      <c r="EZ78" s="398"/>
      <c r="FA78" s="398"/>
      <c r="FB78" s="398"/>
      <c r="FC78" s="398"/>
      <c r="FD78" s="398"/>
      <c r="FE78" s="398"/>
      <c r="FF78" s="398"/>
      <c r="FG78" s="398"/>
      <c r="FH78" s="398"/>
      <c r="FI78" s="398"/>
      <c r="FJ78" s="398"/>
      <c r="FK78" s="398"/>
      <c r="FL78" s="398"/>
      <c r="FM78" s="398"/>
      <c r="FN78" s="398"/>
      <c r="FO78" s="398"/>
      <c r="FP78" s="398"/>
      <c r="FQ78" s="398"/>
      <c r="FR78" s="398"/>
      <c r="FS78" s="398"/>
      <c r="FT78" s="398"/>
      <c r="FU78" s="398"/>
      <c r="FV78" s="398"/>
      <c r="FW78" s="398"/>
      <c r="FX78" s="398"/>
      <c r="FY78" s="398"/>
      <c r="FZ78" s="398"/>
      <c r="GA78" s="398"/>
      <c r="GB78" s="398"/>
      <c r="GC78" s="398"/>
      <c r="GD78" s="398"/>
      <c r="GE78" s="398"/>
      <c r="GF78" s="398"/>
      <c r="GG78" s="398"/>
      <c r="GH78" s="398"/>
      <c r="GI78" s="398"/>
      <c r="GJ78" s="398"/>
      <c r="GK78" s="398"/>
      <c r="GL78" s="398"/>
      <c r="GM78" s="398"/>
      <c r="GN78" s="398"/>
      <c r="GO78" s="398"/>
      <c r="GP78" s="398"/>
      <c r="GQ78" s="398"/>
      <c r="GR78" s="398"/>
      <c r="GS78" s="398"/>
      <c r="GT78" s="398"/>
      <c r="GU78" s="398"/>
      <c r="GV78" s="398"/>
      <c r="GW78" s="398"/>
      <c r="GX78" s="398"/>
      <c r="GY78" s="398"/>
      <c r="GZ78" s="398"/>
      <c r="HA78" s="398"/>
      <c r="HB78" s="398"/>
      <c r="HC78" s="398"/>
      <c r="HD78" s="398"/>
      <c r="HE78" s="398"/>
      <c r="HF78" s="398"/>
      <c r="HG78" s="398"/>
      <c r="HH78" s="398"/>
      <c r="HI78" s="398"/>
      <c r="HJ78" s="398"/>
      <c r="HK78" s="398"/>
      <c r="HL78" s="398"/>
      <c r="HM78" s="398"/>
      <c r="HN78" s="398"/>
      <c r="HO78" s="398"/>
      <c r="HP78" s="398"/>
      <c r="HQ78" s="398"/>
      <c r="HR78" s="398"/>
      <c r="HS78" s="398"/>
      <c r="HT78" s="398"/>
      <c r="HU78" s="398"/>
      <c r="HV78" s="398"/>
      <c r="HW78" s="398"/>
      <c r="HX78" s="398"/>
      <c r="HY78" s="398"/>
      <c r="HZ78" s="398"/>
      <c r="IA78" s="398"/>
      <c r="IB78" s="398"/>
      <c r="IC78" s="398"/>
    </row>
    <row r="79" ht="20.25" customHeight="1">
      <c r="A79" s="432" t="s">
        <v>6049</v>
      </c>
      <c r="B79" s="362" t="s">
        <v>6652</v>
      </c>
      <c r="C79" s="363"/>
      <c r="D79" s="364">
        <v>50.0</v>
      </c>
      <c r="E79" s="401" t="s">
        <v>6653</v>
      </c>
      <c r="F79" s="366" t="s">
        <v>6654</v>
      </c>
      <c r="G79" s="367">
        <v>2.001093098019E12</v>
      </c>
      <c r="H79" s="409">
        <v>422.0</v>
      </c>
      <c r="I79" s="469">
        <v>0.23578122950106578</v>
      </c>
      <c r="J79" s="370">
        <f t="shared" si="1"/>
        <v>323</v>
      </c>
      <c r="K79" s="402" t="s">
        <v>6655</v>
      </c>
      <c r="L79" s="403" t="s">
        <v>6656</v>
      </c>
      <c r="M79" s="403" t="s">
        <v>6657</v>
      </c>
      <c r="N79" s="373"/>
      <c r="O79" s="374">
        <v>60.0</v>
      </c>
      <c r="P79" s="404">
        <v>80.0</v>
      </c>
      <c r="Q79" s="378">
        <v>20.0</v>
      </c>
      <c r="R79" s="378">
        <v>170.0</v>
      </c>
      <c r="S79" s="377"/>
      <c r="T79" s="377"/>
      <c r="U79" s="378" t="s">
        <v>6658</v>
      </c>
      <c r="V79" s="378" t="s">
        <v>2267</v>
      </c>
      <c r="W79" s="378" t="s">
        <v>6521</v>
      </c>
      <c r="X79" s="377"/>
      <c r="Y79" s="377"/>
      <c r="Z79" s="377"/>
      <c r="AA79" s="377"/>
      <c r="AB79" s="379"/>
      <c r="AC79" s="380" t="s">
        <v>6659</v>
      </c>
      <c r="AD79" s="373"/>
      <c r="AE79" s="373"/>
      <c r="AF79" s="373"/>
      <c r="AG79" s="373"/>
      <c r="AH79" s="381" t="s">
        <v>6059</v>
      </c>
      <c r="AI79" s="379" t="s">
        <v>6060</v>
      </c>
      <c r="AJ79" s="373"/>
      <c r="AK79" s="373"/>
      <c r="AL79" s="373"/>
      <c r="AM79" s="373"/>
      <c r="AN79" s="373">
        <v>10.0</v>
      </c>
      <c r="AO79" s="373"/>
      <c r="AP79" s="373"/>
      <c r="AQ79" s="46">
        <f t="shared" si="2"/>
        <v>439</v>
      </c>
      <c r="AR79" s="382">
        <f t="shared" si="3"/>
        <v>-0.04</v>
      </c>
      <c r="AS79" s="373"/>
      <c r="AT79" s="373"/>
      <c r="AU79" s="373"/>
      <c r="AV79" s="373"/>
      <c r="AW79" s="373"/>
      <c r="AX79" s="383" t="s">
        <v>6178</v>
      </c>
      <c r="AY79" s="489" t="s">
        <v>6178</v>
      </c>
      <c r="AZ79" s="385">
        <v>20.0</v>
      </c>
      <c r="BA79" s="386">
        <v>74.0</v>
      </c>
      <c r="BB79" s="386">
        <v>130.0</v>
      </c>
      <c r="BC79" s="482">
        <f>IFERROR(__xludf.DUMMYFUNCTION("IMPORTRANGE(""https://docs.google.com/spreadsheets/d/11x9rug0jw9OQ--PARsiC-syyc-w1p08-Nt1KJofrAjY/edit?usp=sharing"",""Себестоимость (Алкиона)!J6"")"),4.56)</f>
        <v>4.56</v>
      </c>
      <c r="BD79" s="482">
        <f>IFERROR(__xludf.DUMMYFUNCTION("IMPORTRANGE(""https://docs.google.com/spreadsheets/d/11x9rug0jw9OQ--PARsiC-syyc-w1p08-Nt1KJofrAjY/edit?usp=sharing"",""Себестоимость (Алкиона)!J65"")"),0.813618)</f>
        <v>0.813618</v>
      </c>
      <c r="BE79" s="483">
        <f>IFERROR(__xludf.DUMMYFUNCTION("IMPORTRANGE(""https://docs.google.com/spreadsheets/d/1s3L4zx0lRdF0JYMrTaoYwrEnGJI9Se6ibkReFEtRbpU/edit?usp=sharing"",""Упаковка!B3"")"),25.0)</f>
        <v>25</v>
      </c>
      <c r="BF79" s="389">
        <v>10.0</v>
      </c>
      <c r="BG79" s="442">
        <f t="shared" si="4"/>
        <v>88.73618</v>
      </c>
      <c r="BH79" s="405">
        <f t="shared" si="18"/>
        <v>0.2</v>
      </c>
      <c r="BI79" s="392">
        <f t="shared" si="5"/>
        <v>64.6</v>
      </c>
      <c r="BJ79" s="393">
        <f t="shared" si="6"/>
        <v>95.66382</v>
      </c>
      <c r="BK79" s="393">
        <f t="shared" si="7"/>
        <v>39.66382</v>
      </c>
      <c r="BL79" s="394">
        <f t="shared" si="8"/>
        <v>0.2961728173</v>
      </c>
      <c r="BM79" s="394">
        <f t="shared" si="9"/>
        <v>0.1227982043</v>
      </c>
      <c r="BN79" s="55">
        <f t="shared" si="10"/>
        <v>-0.04</v>
      </c>
      <c r="BO79" s="56">
        <f t="shared" si="11"/>
        <v>435</v>
      </c>
      <c r="BP79" s="57">
        <f t="shared" si="12"/>
        <v>0.3371582069</v>
      </c>
      <c r="BQ79" s="46">
        <f t="shared" si="13"/>
        <v>0.272</v>
      </c>
      <c r="BR79" s="46">
        <v>25.0</v>
      </c>
      <c r="BS79" s="46">
        <v>7.0</v>
      </c>
      <c r="BT79" s="47">
        <v>1.25</v>
      </c>
      <c r="BU79" s="46">
        <f t="shared" si="14"/>
        <v>31.25</v>
      </c>
      <c r="BV79" s="46">
        <f t="shared" si="15"/>
        <v>42.75</v>
      </c>
      <c r="BW79" s="378" t="s">
        <v>6062</v>
      </c>
      <c r="BX79" s="395"/>
      <c r="BY79" s="381" t="s">
        <v>6073</v>
      </c>
      <c r="BZ79" s="395"/>
      <c r="CA79" s="395"/>
      <c r="CB79" s="406"/>
      <c r="CC79" s="395"/>
      <c r="CD79" s="395"/>
      <c r="CE79" s="395"/>
      <c r="CF79" s="395"/>
      <c r="CG79" s="395"/>
      <c r="CH79" s="397"/>
      <c r="CI79" s="397"/>
      <c r="CJ79" s="397"/>
      <c r="CK79" s="397"/>
      <c r="CL79" s="398"/>
      <c r="CM79" s="398"/>
      <c r="CN79" s="399">
        <f t="shared" si="16"/>
        <v>0.003827182663</v>
      </c>
      <c r="CO79" s="399">
        <f t="shared" si="17"/>
        <v>0.2319540468</v>
      </c>
      <c r="CP79" s="398"/>
      <c r="CQ79" s="398"/>
      <c r="CR79" s="408" t="s">
        <v>4478</v>
      </c>
      <c r="CS79" s="398"/>
      <c r="CT79" s="398"/>
      <c r="CU79" s="398"/>
      <c r="CV79" s="398"/>
      <c r="CW79" s="398"/>
      <c r="CX79" s="398"/>
      <c r="CY79" s="398"/>
      <c r="CZ79" s="398"/>
      <c r="DA79" s="398"/>
      <c r="DB79" s="398"/>
      <c r="DC79" s="398"/>
      <c r="DD79" s="398"/>
      <c r="DE79" s="398"/>
      <c r="DF79" s="398"/>
      <c r="DG79" s="398"/>
      <c r="DH79" s="398"/>
      <c r="DI79" s="398"/>
      <c r="DJ79" s="398"/>
      <c r="DK79" s="398"/>
      <c r="DL79" s="398"/>
      <c r="DM79" s="398"/>
      <c r="DN79" s="398"/>
      <c r="DO79" s="398"/>
      <c r="DP79" s="398"/>
      <c r="DQ79" s="398"/>
      <c r="DR79" s="398"/>
      <c r="DS79" s="398"/>
      <c r="DT79" s="398"/>
      <c r="DU79" s="398"/>
      <c r="DV79" s="398"/>
      <c r="DW79" s="398"/>
      <c r="DX79" s="398"/>
      <c r="DY79" s="398"/>
      <c r="DZ79" s="398"/>
      <c r="EA79" s="398"/>
      <c r="EB79" s="398"/>
      <c r="EC79" s="398"/>
      <c r="ED79" s="398"/>
      <c r="EE79" s="398"/>
      <c r="EF79" s="398"/>
      <c r="EG79" s="398"/>
      <c r="EH79" s="398"/>
      <c r="EI79" s="398"/>
      <c r="EJ79" s="398"/>
      <c r="EK79" s="398"/>
      <c r="EL79" s="398"/>
      <c r="EM79" s="398"/>
      <c r="EN79" s="398"/>
      <c r="EO79" s="398"/>
      <c r="EP79" s="398"/>
      <c r="EQ79" s="398"/>
      <c r="ER79" s="398"/>
      <c r="ES79" s="398"/>
      <c r="ET79" s="398"/>
      <c r="EU79" s="398"/>
      <c r="EV79" s="398"/>
      <c r="EW79" s="398"/>
      <c r="EX79" s="398"/>
      <c r="EY79" s="398"/>
      <c r="EZ79" s="398"/>
      <c r="FA79" s="398"/>
      <c r="FB79" s="398"/>
      <c r="FC79" s="398"/>
      <c r="FD79" s="398"/>
      <c r="FE79" s="398"/>
      <c r="FF79" s="398"/>
      <c r="FG79" s="398"/>
      <c r="FH79" s="398"/>
      <c r="FI79" s="398"/>
      <c r="FJ79" s="398"/>
      <c r="FK79" s="398"/>
      <c r="FL79" s="398"/>
      <c r="FM79" s="398"/>
      <c r="FN79" s="398"/>
      <c r="FO79" s="398"/>
      <c r="FP79" s="398"/>
      <c r="FQ79" s="398"/>
      <c r="FR79" s="398"/>
      <c r="FS79" s="398"/>
      <c r="FT79" s="398"/>
      <c r="FU79" s="398"/>
      <c r="FV79" s="398"/>
      <c r="FW79" s="398"/>
      <c r="FX79" s="398"/>
      <c r="FY79" s="398"/>
      <c r="FZ79" s="398"/>
      <c r="GA79" s="398"/>
      <c r="GB79" s="398"/>
      <c r="GC79" s="398"/>
      <c r="GD79" s="398"/>
      <c r="GE79" s="398"/>
      <c r="GF79" s="398"/>
      <c r="GG79" s="398"/>
      <c r="GH79" s="398"/>
      <c r="GI79" s="398"/>
      <c r="GJ79" s="398"/>
      <c r="GK79" s="398"/>
      <c r="GL79" s="398"/>
      <c r="GM79" s="398"/>
      <c r="GN79" s="398"/>
      <c r="GO79" s="398"/>
      <c r="GP79" s="398"/>
      <c r="GQ79" s="398"/>
      <c r="GR79" s="398"/>
      <c r="GS79" s="398"/>
      <c r="GT79" s="398"/>
      <c r="GU79" s="398"/>
      <c r="GV79" s="398"/>
      <c r="GW79" s="398"/>
      <c r="GX79" s="398"/>
      <c r="GY79" s="398"/>
      <c r="GZ79" s="398"/>
      <c r="HA79" s="398"/>
      <c r="HB79" s="398"/>
      <c r="HC79" s="398"/>
      <c r="HD79" s="398"/>
      <c r="HE79" s="398"/>
      <c r="HF79" s="398"/>
      <c r="HG79" s="398"/>
      <c r="HH79" s="398"/>
      <c r="HI79" s="398"/>
      <c r="HJ79" s="398"/>
      <c r="HK79" s="398"/>
      <c r="HL79" s="398"/>
      <c r="HM79" s="398"/>
      <c r="HN79" s="398"/>
      <c r="HO79" s="398"/>
      <c r="HP79" s="398"/>
      <c r="HQ79" s="398"/>
      <c r="HR79" s="398"/>
      <c r="HS79" s="398"/>
      <c r="HT79" s="398"/>
      <c r="HU79" s="398"/>
      <c r="HV79" s="398"/>
      <c r="HW79" s="398"/>
      <c r="HX79" s="398"/>
      <c r="HY79" s="398"/>
      <c r="HZ79" s="398"/>
      <c r="IA79" s="398"/>
      <c r="IB79" s="398"/>
      <c r="IC79" s="398"/>
    </row>
    <row r="80" ht="20.25" customHeight="1">
      <c r="A80" s="432" t="s">
        <v>6049</v>
      </c>
      <c r="B80" s="362" t="s">
        <v>6660</v>
      </c>
      <c r="C80" s="363"/>
      <c r="D80" s="364">
        <v>50.0</v>
      </c>
      <c r="E80" s="401" t="s">
        <v>6661</v>
      </c>
      <c r="F80" s="366" t="s">
        <v>6662</v>
      </c>
      <c r="G80" s="367">
        <v>2.001093098002E12</v>
      </c>
      <c r="H80" s="409">
        <v>427.0</v>
      </c>
      <c r="I80" s="469">
        <v>0.24737455152004306</v>
      </c>
      <c r="J80" s="370">
        <f t="shared" si="1"/>
        <v>321</v>
      </c>
      <c r="K80" s="402" t="s">
        <v>6663</v>
      </c>
      <c r="L80" s="403" t="s">
        <v>6664</v>
      </c>
      <c r="M80" s="403" t="s">
        <v>6665</v>
      </c>
      <c r="N80" s="373"/>
      <c r="O80" s="374">
        <v>70.0</v>
      </c>
      <c r="P80" s="404">
        <v>80.0</v>
      </c>
      <c r="Q80" s="378">
        <v>20.0</v>
      </c>
      <c r="R80" s="378">
        <v>170.0</v>
      </c>
      <c r="S80" s="377"/>
      <c r="T80" s="377"/>
      <c r="U80" s="378" t="s">
        <v>6666</v>
      </c>
      <c r="V80" s="378" t="s">
        <v>2267</v>
      </c>
      <c r="W80" s="378" t="s">
        <v>6521</v>
      </c>
      <c r="X80" s="377"/>
      <c r="Y80" s="377"/>
      <c r="Z80" s="377"/>
      <c r="AA80" s="377"/>
      <c r="AB80" s="379"/>
      <c r="AC80" s="439" t="s">
        <v>6659</v>
      </c>
      <c r="AD80" s="440"/>
      <c r="AE80" s="440"/>
      <c r="AF80" s="440"/>
      <c r="AG80" s="440"/>
      <c r="AH80" s="381" t="s">
        <v>6059</v>
      </c>
      <c r="AI80" s="379" t="s">
        <v>6060</v>
      </c>
      <c r="AJ80" s="440"/>
      <c r="AK80" s="440"/>
      <c r="AL80" s="440"/>
      <c r="AM80" s="440"/>
      <c r="AN80" s="373">
        <v>10.0</v>
      </c>
      <c r="AO80" s="440"/>
      <c r="AP80" s="440"/>
      <c r="AQ80" s="46">
        <f t="shared" si="2"/>
        <v>436</v>
      </c>
      <c r="AR80" s="382">
        <f t="shared" si="3"/>
        <v>-0.02</v>
      </c>
      <c r="AS80" s="440"/>
      <c r="AT80" s="440"/>
      <c r="AU80" s="440"/>
      <c r="AV80" s="440"/>
      <c r="AW80" s="440"/>
      <c r="AX80" s="383" t="s">
        <v>6178</v>
      </c>
      <c r="AY80" s="441" t="s">
        <v>6178</v>
      </c>
      <c r="AZ80" s="385">
        <v>20.0</v>
      </c>
      <c r="BA80" s="386">
        <v>72.0</v>
      </c>
      <c r="BB80" s="386">
        <v>128.0</v>
      </c>
      <c r="BC80" s="482">
        <f>IFERROR(__xludf.DUMMYFUNCTION("IMPORTRANGE(""https://docs.google.com/spreadsheets/d/11x9rug0jw9OQ--PARsiC-syyc-w1p08-Nt1KJofrAjY/edit?usp=sharing"",""Себестоимость (Алкиона)!J7"")"),4.674)</f>
        <v>4.674</v>
      </c>
      <c r="BD80" s="482">
        <f>IFERROR(__xludf.DUMMYFUNCTION("IMPORTRANGE(""https://docs.google.com/spreadsheets/d/11x9rug0jw9OQ--PARsiC-syyc-w1p08-Nt1KJofrAjY/edit?usp=sharing"",""Себестоимость (Алкиона)!J65"")"),0.813618)</f>
        <v>0.813618</v>
      </c>
      <c r="BE80" s="483">
        <f>IFERROR(__xludf.DUMMYFUNCTION("IMPORTRANGE(""https://docs.google.com/spreadsheets/d/1s3L4zx0lRdF0JYMrTaoYwrEnGJI9Se6ibkReFEtRbpU/edit?usp=sharing"",""Упаковка!B3"")"),25.0)</f>
        <v>25</v>
      </c>
      <c r="BF80" s="389">
        <v>10.0</v>
      </c>
      <c r="BG80" s="442">
        <f t="shared" si="4"/>
        <v>89.87618</v>
      </c>
      <c r="BH80" s="405">
        <f t="shared" si="18"/>
        <v>0.2</v>
      </c>
      <c r="BI80" s="392">
        <f t="shared" si="5"/>
        <v>64.2</v>
      </c>
      <c r="BJ80" s="393">
        <f t="shared" si="6"/>
        <v>94.92382</v>
      </c>
      <c r="BK80" s="393">
        <f t="shared" si="7"/>
        <v>38.92382</v>
      </c>
      <c r="BL80" s="394">
        <f t="shared" si="8"/>
        <v>0.2957128349</v>
      </c>
      <c r="BM80" s="394">
        <f t="shared" si="9"/>
        <v>0.1212580062</v>
      </c>
      <c r="BN80" s="55">
        <f t="shared" si="10"/>
        <v>-0.02</v>
      </c>
      <c r="BO80" s="56">
        <f t="shared" si="11"/>
        <v>433</v>
      </c>
      <c r="BP80" s="57">
        <f t="shared" si="12"/>
        <v>0.3368217552</v>
      </c>
      <c r="BQ80" s="46">
        <f t="shared" si="13"/>
        <v>0.272</v>
      </c>
      <c r="BR80" s="46">
        <v>25.0</v>
      </c>
      <c r="BS80" s="46">
        <v>7.0</v>
      </c>
      <c r="BT80" s="47">
        <v>1.25</v>
      </c>
      <c r="BU80" s="46">
        <f t="shared" si="14"/>
        <v>31.25</v>
      </c>
      <c r="BV80" s="46">
        <f t="shared" si="15"/>
        <v>40.75</v>
      </c>
      <c r="BW80" s="378" t="s">
        <v>6062</v>
      </c>
      <c r="BX80" s="395"/>
      <c r="BY80" s="395"/>
      <c r="BZ80" s="395"/>
      <c r="CA80" s="395"/>
      <c r="CB80" s="406"/>
      <c r="CC80" s="395"/>
      <c r="CD80" s="395"/>
      <c r="CE80" s="395"/>
      <c r="CF80" s="395"/>
      <c r="CG80" s="395"/>
      <c r="CH80" s="397"/>
      <c r="CI80" s="397"/>
      <c r="CJ80" s="397"/>
      <c r="CK80" s="397"/>
      <c r="CL80" s="398"/>
      <c r="CM80" s="398"/>
      <c r="CN80" s="399">
        <f t="shared" si="16"/>
        <v>0.004287165109</v>
      </c>
      <c r="CO80" s="399">
        <f t="shared" si="17"/>
        <v>0.2430873864</v>
      </c>
      <c r="CP80" s="398"/>
      <c r="CQ80" s="398"/>
      <c r="CR80" s="408" t="s">
        <v>4478</v>
      </c>
      <c r="CS80" s="398"/>
      <c r="CT80" s="398"/>
      <c r="CU80" s="398"/>
      <c r="CV80" s="398"/>
      <c r="CW80" s="398"/>
      <c r="CX80" s="398"/>
      <c r="CY80" s="398"/>
      <c r="CZ80" s="398"/>
      <c r="DA80" s="398"/>
      <c r="DB80" s="398"/>
      <c r="DC80" s="398"/>
      <c r="DD80" s="398"/>
      <c r="DE80" s="398"/>
      <c r="DF80" s="398"/>
      <c r="DG80" s="398"/>
      <c r="DH80" s="398"/>
      <c r="DI80" s="398"/>
      <c r="DJ80" s="398"/>
      <c r="DK80" s="398"/>
      <c r="DL80" s="398"/>
      <c r="DM80" s="398"/>
      <c r="DN80" s="398"/>
      <c r="DO80" s="398"/>
      <c r="DP80" s="398"/>
      <c r="DQ80" s="398"/>
      <c r="DR80" s="398"/>
      <c r="DS80" s="398"/>
      <c r="DT80" s="398"/>
      <c r="DU80" s="398"/>
      <c r="DV80" s="398"/>
      <c r="DW80" s="398"/>
      <c r="DX80" s="398"/>
      <c r="DY80" s="398"/>
      <c r="DZ80" s="398"/>
      <c r="EA80" s="398"/>
      <c r="EB80" s="398"/>
      <c r="EC80" s="398"/>
      <c r="ED80" s="398"/>
      <c r="EE80" s="398"/>
      <c r="EF80" s="398"/>
      <c r="EG80" s="398"/>
      <c r="EH80" s="398"/>
      <c r="EI80" s="398"/>
      <c r="EJ80" s="398"/>
      <c r="EK80" s="398"/>
      <c r="EL80" s="398"/>
      <c r="EM80" s="398"/>
      <c r="EN80" s="398"/>
      <c r="EO80" s="398"/>
      <c r="EP80" s="398"/>
      <c r="EQ80" s="398"/>
      <c r="ER80" s="398"/>
      <c r="ES80" s="398"/>
      <c r="ET80" s="398"/>
      <c r="EU80" s="398"/>
      <c r="EV80" s="398"/>
      <c r="EW80" s="398"/>
      <c r="EX80" s="398"/>
      <c r="EY80" s="398"/>
      <c r="EZ80" s="398"/>
      <c r="FA80" s="398"/>
      <c r="FB80" s="398"/>
      <c r="FC80" s="398"/>
      <c r="FD80" s="398"/>
      <c r="FE80" s="398"/>
      <c r="FF80" s="398"/>
      <c r="FG80" s="398"/>
      <c r="FH80" s="398"/>
      <c r="FI80" s="398"/>
      <c r="FJ80" s="398"/>
      <c r="FK80" s="398"/>
      <c r="FL80" s="398"/>
      <c r="FM80" s="398"/>
      <c r="FN80" s="398"/>
      <c r="FO80" s="398"/>
      <c r="FP80" s="398"/>
      <c r="FQ80" s="398"/>
      <c r="FR80" s="398"/>
      <c r="FS80" s="398"/>
      <c r="FT80" s="398"/>
      <c r="FU80" s="398"/>
      <c r="FV80" s="398"/>
      <c r="FW80" s="398"/>
      <c r="FX80" s="398"/>
      <c r="FY80" s="398"/>
      <c r="FZ80" s="398"/>
      <c r="GA80" s="398"/>
      <c r="GB80" s="398"/>
      <c r="GC80" s="398"/>
      <c r="GD80" s="398"/>
      <c r="GE80" s="398"/>
      <c r="GF80" s="398"/>
      <c r="GG80" s="398"/>
      <c r="GH80" s="398"/>
      <c r="GI80" s="398"/>
      <c r="GJ80" s="398"/>
      <c r="GK80" s="398"/>
      <c r="GL80" s="398"/>
      <c r="GM80" s="398"/>
      <c r="GN80" s="398"/>
      <c r="GO80" s="398"/>
      <c r="GP80" s="398"/>
      <c r="GQ80" s="398"/>
      <c r="GR80" s="398"/>
      <c r="GS80" s="398"/>
      <c r="GT80" s="398"/>
      <c r="GU80" s="398"/>
      <c r="GV80" s="398"/>
      <c r="GW80" s="398"/>
      <c r="GX80" s="398"/>
      <c r="GY80" s="398"/>
      <c r="GZ80" s="398"/>
      <c r="HA80" s="398"/>
      <c r="HB80" s="398"/>
      <c r="HC80" s="398"/>
      <c r="HD80" s="398"/>
      <c r="HE80" s="398"/>
      <c r="HF80" s="398"/>
      <c r="HG80" s="398"/>
      <c r="HH80" s="398"/>
      <c r="HI80" s="398"/>
      <c r="HJ80" s="398"/>
      <c r="HK80" s="398"/>
      <c r="HL80" s="398"/>
      <c r="HM80" s="398"/>
      <c r="HN80" s="398"/>
      <c r="HO80" s="398"/>
      <c r="HP80" s="398"/>
      <c r="HQ80" s="398"/>
      <c r="HR80" s="398"/>
      <c r="HS80" s="398"/>
      <c r="HT80" s="398"/>
      <c r="HU80" s="398"/>
      <c r="HV80" s="398"/>
      <c r="HW80" s="398"/>
      <c r="HX80" s="398"/>
      <c r="HY80" s="398"/>
      <c r="HZ80" s="398"/>
      <c r="IA80" s="398"/>
      <c r="IB80" s="398"/>
      <c r="IC80" s="398"/>
    </row>
    <row r="81" ht="20.25" customHeight="1">
      <c r="A81" s="432" t="s">
        <v>6049</v>
      </c>
      <c r="B81" s="362" t="s">
        <v>6667</v>
      </c>
      <c r="C81" s="363"/>
      <c r="D81" s="364">
        <v>50.0</v>
      </c>
      <c r="E81" s="401" t="s">
        <v>6668</v>
      </c>
      <c r="F81" s="366" t="s">
        <v>6669</v>
      </c>
      <c r="G81" s="367">
        <v>2.013753894046E12</v>
      </c>
      <c r="H81" s="409">
        <v>422.0</v>
      </c>
      <c r="I81" s="469">
        <v>0.3405587338201129</v>
      </c>
      <c r="J81" s="370">
        <f t="shared" si="1"/>
        <v>278</v>
      </c>
      <c r="K81" s="402" t="s">
        <v>6670</v>
      </c>
      <c r="L81" s="403" t="s">
        <v>6671</v>
      </c>
      <c r="M81" s="403" t="s">
        <v>6672</v>
      </c>
      <c r="N81" s="373"/>
      <c r="O81" s="374">
        <v>36.0</v>
      </c>
      <c r="P81" s="404">
        <v>70.0</v>
      </c>
      <c r="Q81" s="378">
        <v>20.0</v>
      </c>
      <c r="R81" s="378">
        <v>90.0</v>
      </c>
      <c r="S81" s="377"/>
      <c r="T81" s="377"/>
      <c r="U81" s="378" t="s">
        <v>6673</v>
      </c>
      <c r="V81" s="378" t="s">
        <v>2267</v>
      </c>
      <c r="W81" s="378" t="s">
        <v>6521</v>
      </c>
      <c r="X81" s="377"/>
      <c r="Y81" s="377"/>
      <c r="Z81" s="377"/>
      <c r="AA81" s="377"/>
      <c r="AB81" s="379"/>
      <c r="AC81" s="406"/>
      <c r="AD81" s="373"/>
      <c r="AE81" s="373"/>
      <c r="AF81" s="373"/>
      <c r="AG81" s="373"/>
      <c r="AH81" s="381" t="s">
        <v>6059</v>
      </c>
      <c r="AI81" s="379" t="s">
        <v>6060</v>
      </c>
      <c r="AJ81" s="373"/>
      <c r="AK81" s="373"/>
      <c r="AL81" s="373"/>
      <c r="AM81" s="373"/>
      <c r="AN81" s="373">
        <v>10.0</v>
      </c>
      <c r="AO81" s="373"/>
      <c r="AP81" s="373"/>
      <c r="AQ81" s="46">
        <f t="shared" si="2"/>
        <v>385</v>
      </c>
      <c r="AR81" s="382">
        <f t="shared" si="3"/>
        <v>0.09</v>
      </c>
      <c r="AS81" s="373"/>
      <c r="AT81" s="373"/>
      <c r="AU81" s="373"/>
      <c r="AV81" s="373"/>
      <c r="AW81" s="373"/>
      <c r="AX81" s="383" t="s">
        <v>6061</v>
      </c>
      <c r="AY81" s="384" t="s">
        <v>6061</v>
      </c>
      <c r="AZ81" s="385">
        <v>20.0</v>
      </c>
      <c r="BA81" s="386">
        <v>70.0</v>
      </c>
      <c r="BB81" s="386">
        <v>125.0</v>
      </c>
      <c r="BC81" s="482">
        <f>IFERROR(__xludf.DUMMYFUNCTION("IMPORTRANGE(""https://docs.google.com/spreadsheets/d/11x9rug0jw9OQ--PARsiC-syyc-w1p08-Nt1KJofrAjY/edit?usp=sharing"",""Себестоимость (Алкиона)!J5"")"),4.4574)</f>
        <v>4.4574</v>
      </c>
      <c r="BD81" s="482">
        <f>IFERROR(__xludf.DUMMYFUNCTION("IMPORTRANGE(""https://docs.google.com/spreadsheets/d/11x9rug0jw9OQ--PARsiC-syyc-w1p08-Nt1KJofrAjY/edit?usp=sharing"",""Себестоимость (Алкиона)!J65"")"),0.813618)</f>
        <v>0.813618</v>
      </c>
      <c r="BE81" s="483">
        <f>IFERROR(__xludf.DUMMYFUNCTION("IMPORTRANGE(""https://docs.google.com/spreadsheets/d/1s3L4zx0lRdF0JYMrTaoYwrEnGJI9Se6ibkReFEtRbpU/edit?usp=sharing"",""Упаковка!B2"")"),7.0)</f>
        <v>7</v>
      </c>
      <c r="BF81" s="389">
        <v>10.0</v>
      </c>
      <c r="BG81" s="442">
        <f t="shared" si="4"/>
        <v>69.71018</v>
      </c>
      <c r="BH81" s="405">
        <f t="shared" si="18"/>
        <v>0.2</v>
      </c>
      <c r="BI81" s="392">
        <f t="shared" si="5"/>
        <v>55.6</v>
      </c>
      <c r="BJ81" s="393">
        <f t="shared" si="6"/>
        <v>82.68982</v>
      </c>
      <c r="BK81" s="393">
        <f t="shared" si="7"/>
        <v>27.68982</v>
      </c>
      <c r="BL81" s="394">
        <f t="shared" si="8"/>
        <v>0.2974453957</v>
      </c>
      <c r="BM81" s="394">
        <f t="shared" si="9"/>
        <v>0.09960366906</v>
      </c>
      <c r="BN81" s="55">
        <f t="shared" si="10"/>
        <v>0.09</v>
      </c>
      <c r="BO81" s="56">
        <f t="shared" si="11"/>
        <v>385</v>
      </c>
      <c r="BP81" s="57">
        <f t="shared" si="12"/>
        <v>0.3342592727</v>
      </c>
      <c r="BQ81" s="46">
        <f t="shared" si="13"/>
        <v>0.126</v>
      </c>
      <c r="BR81" s="46">
        <v>25.0</v>
      </c>
      <c r="BS81" s="46">
        <v>7.0</v>
      </c>
      <c r="BT81" s="47">
        <v>1.25</v>
      </c>
      <c r="BU81" s="46">
        <f t="shared" si="14"/>
        <v>31.25</v>
      </c>
      <c r="BV81" s="46">
        <f t="shared" si="15"/>
        <v>38.75</v>
      </c>
      <c r="BW81" s="378" t="s">
        <v>6062</v>
      </c>
      <c r="BX81" s="395"/>
      <c r="BY81" s="395"/>
      <c r="BZ81" s="395"/>
      <c r="CA81" s="395"/>
      <c r="CB81" s="406"/>
      <c r="CC81" s="395"/>
      <c r="CD81" s="395"/>
      <c r="CE81" s="395"/>
      <c r="CF81" s="395"/>
      <c r="CG81" s="395"/>
      <c r="CH81" s="397"/>
      <c r="CI81" s="397"/>
      <c r="CJ81" s="397"/>
      <c r="CK81" s="397"/>
      <c r="CL81" s="398"/>
      <c r="CM81" s="398"/>
      <c r="CN81" s="399">
        <f t="shared" si="16"/>
        <v>0.002554604317</v>
      </c>
      <c r="CO81" s="399">
        <f t="shared" si="17"/>
        <v>0.3380041295</v>
      </c>
      <c r="CP81" s="398"/>
      <c r="CQ81" s="398"/>
      <c r="CR81" s="408" t="s">
        <v>4478</v>
      </c>
      <c r="CS81" s="398"/>
      <c r="CT81" s="398"/>
      <c r="CU81" s="398"/>
      <c r="CV81" s="398"/>
      <c r="CW81" s="398"/>
      <c r="CX81" s="398"/>
      <c r="CY81" s="398"/>
      <c r="CZ81" s="398"/>
      <c r="DA81" s="398"/>
      <c r="DB81" s="398"/>
      <c r="DC81" s="398"/>
      <c r="DD81" s="398"/>
      <c r="DE81" s="398"/>
      <c r="DF81" s="398"/>
      <c r="DG81" s="398"/>
      <c r="DH81" s="398"/>
      <c r="DI81" s="398"/>
      <c r="DJ81" s="398"/>
      <c r="DK81" s="398"/>
      <c r="DL81" s="398"/>
      <c r="DM81" s="398"/>
      <c r="DN81" s="398"/>
      <c r="DO81" s="398"/>
      <c r="DP81" s="398"/>
      <c r="DQ81" s="398"/>
      <c r="DR81" s="398"/>
      <c r="DS81" s="398"/>
      <c r="DT81" s="398"/>
      <c r="DU81" s="398"/>
      <c r="DV81" s="398"/>
      <c r="DW81" s="398"/>
      <c r="DX81" s="398"/>
      <c r="DY81" s="398"/>
      <c r="DZ81" s="398"/>
      <c r="EA81" s="398"/>
      <c r="EB81" s="398"/>
      <c r="EC81" s="398"/>
      <c r="ED81" s="398"/>
      <c r="EE81" s="398"/>
      <c r="EF81" s="398"/>
      <c r="EG81" s="398"/>
      <c r="EH81" s="398"/>
      <c r="EI81" s="398"/>
      <c r="EJ81" s="398"/>
      <c r="EK81" s="398"/>
      <c r="EL81" s="398"/>
      <c r="EM81" s="398"/>
      <c r="EN81" s="398"/>
      <c r="EO81" s="398"/>
      <c r="EP81" s="398"/>
      <c r="EQ81" s="398"/>
      <c r="ER81" s="398"/>
      <c r="ES81" s="398"/>
      <c r="ET81" s="398"/>
      <c r="EU81" s="398"/>
      <c r="EV81" s="398"/>
      <c r="EW81" s="398"/>
      <c r="EX81" s="398"/>
      <c r="EY81" s="398"/>
      <c r="EZ81" s="398"/>
      <c r="FA81" s="398"/>
      <c r="FB81" s="398"/>
      <c r="FC81" s="398"/>
      <c r="FD81" s="398"/>
      <c r="FE81" s="398"/>
      <c r="FF81" s="398"/>
      <c r="FG81" s="398"/>
      <c r="FH81" s="398"/>
      <c r="FI81" s="398"/>
      <c r="FJ81" s="398"/>
      <c r="FK81" s="398"/>
      <c r="FL81" s="398"/>
      <c r="FM81" s="398"/>
      <c r="FN81" s="398"/>
      <c r="FO81" s="398"/>
      <c r="FP81" s="398"/>
      <c r="FQ81" s="398"/>
      <c r="FR81" s="398"/>
      <c r="FS81" s="398"/>
      <c r="FT81" s="398"/>
      <c r="FU81" s="398"/>
      <c r="FV81" s="398"/>
      <c r="FW81" s="398"/>
      <c r="FX81" s="398"/>
      <c r="FY81" s="398"/>
      <c r="FZ81" s="398"/>
      <c r="GA81" s="398"/>
      <c r="GB81" s="398"/>
      <c r="GC81" s="398"/>
      <c r="GD81" s="398"/>
      <c r="GE81" s="398"/>
      <c r="GF81" s="398"/>
      <c r="GG81" s="398"/>
      <c r="GH81" s="398"/>
      <c r="GI81" s="398"/>
      <c r="GJ81" s="398"/>
      <c r="GK81" s="398"/>
      <c r="GL81" s="398"/>
      <c r="GM81" s="398"/>
      <c r="GN81" s="398"/>
      <c r="GO81" s="398"/>
      <c r="GP81" s="398"/>
      <c r="GQ81" s="398"/>
      <c r="GR81" s="398"/>
      <c r="GS81" s="398"/>
      <c r="GT81" s="398"/>
      <c r="GU81" s="398"/>
      <c r="GV81" s="398"/>
      <c r="GW81" s="398"/>
      <c r="GX81" s="398"/>
      <c r="GY81" s="398"/>
      <c r="GZ81" s="398"/>
      <c r="HA81" s="398"/>
      <c r="HB81" s="398"/>
      <c r="HC81" s="398"/>
      <c r="HD81" s="398"/>
      <c r="HE81" s="398"/>
      <c r="HF81" s="398"/>
      <c r="HG81" s="398"/>
      <c r="HH81" s="398"/>
      <c r="HI81" s="398"/>
      <c r="HJ81" s="398"/>
      <c r="HK81" s="398"/>
      <c r="HL81" s="398"/>
      <c r="HM81" s="398"/>
      <c r="HN81" s="398"/>
      <c r="HO81" s="398"/>
      <c r="HP81" s="398"/>
      <c r="HQ81" s="398"/>
      <c r="HR81" s="398"/>
      <c r="HS81" s="398"/>
      <c r="HT81" s="398"/>
      <c r="HU81" s="398"/>
      <c r="HV81" s="398"/>
      <c r="HW81" s="398"/>
      <c r="HX81" s="398"/>
      <c r="HY81" s="398"/>
      <c r="HZ81" s="398"/>
      <c r="IA81" s="398"/>
      <c r="IB81" s="398"/>
      <c r="IC81" s="398"/>
    </row>
    <row r="82" ht="20.25" customHeight="1">
      <c r="A82" s="432" t="s">
        <v>6049</v>
      </c>
      <c r="B82" s="362" t="s">
        <v>6674</v>
      </c>
      <c r="C82" s="363"/>
      <c r="D82" s="364">
        <v>50.0</v>
      </c>
      <c r="E82" s="401" t="s">
        <v>6675</v>
      </c>
      <c r="F82" s="366" t="s">
        <v>6676</v>
      </c>
      <c r="G82" s="367">
        <v>2.013753894039E12</v>
      </c>
      <c r="H82" s="409">
        <v>444.0</v>
      </c>
      <c r="I82" s="469">
        <v>0.2971189738850129</v>
      </c>
      <c r="J82" s="370">
        <f t="shared" si="1"/>
        <v>312</v>
      </c>
      <c r="K82" s="402" t="s">
        <v>6677</v>
      </c>
      <c r="L82" s="403" t="s">
        <v>6678</v>
      </c>
      <c r="M82" s="403" t="s">
        <v>6679</v>
      </c>
      <c r="N82" s="373"/>
      <c r="O82" s="374">
        <v>60.0</v>
      </c>
      <c r="P82" s="404">
        <v>80.0</v>
      </c>
      <c r="Q82" s="378">
        <v>20.0</v>
      </c>
      <c r="R82" s="378">
        <v>170.0</v>
      </c>
      <c r="S82" s="377"/>
      <c r="T82" s="377"/>
      <c r="U82" s="378" t="s">
        <v>6680</v>
      </c>
      <c r="V82" s="378" t="s">
        <v>2267</v>
      </c>
      <c r="W82" s="378" t="s">
        <v>6521</v>
      </c>
      <c r="X82" s="377"/>
      <c r="Y82" s="377"/>
      <c r="Z82" s="377"/>
      <c r="AA82" s="377"/>
      <c r="AB82" s="379"/>
      <c r="AC82" s="406"/>
      <c r="AD82" s="373"/>
      <c r="AE82" s="373"/>
      <c r="AF82" s="373"/>
      <c r="AG82" s="373"/>
      <c r="AH82" s="381" t="s">
        <v>6059</v>
      </c>
      <c r="AI82" s="379" t="s">
        <v>6060</v>
      </c>
      <c r="AJ82" s="373"/>
      <c r="AK82" s="373"/>
      <c r="AL82" s="373"/>
      <c r="AM82" s="373"/>
      <c r="AN82" s="373">
        <v>10.0</v>
      </c>
      <c r="AO82" s="373"/>
      <c r="AP82" s="373"/>
      <c r="AQ82" s="46">
        <f t="shared" si="2"/>
        <v>418</v>
      </c>
      <c r="AR82" s="382">
        <f t="shared" si="3"/>
        <v>0.06</v>
      </c>
      <c r="AS82" s="373"/>
      <c r="AT82" s="373"/>
      <c r="AU82" s="373"/>
      <c r="AV82" s="373"/>
      <c r="AW82" s="373"/>
      <c r="AX82" s="383" t="s">
        <v>6178</v>
      </c>
      <c r="AY82" s="441" t="s">
        <v>6178</v>
      </c>
      <c r="AZ82" s="385">
        <v>20.0</v>
      </c>
      <c r="BA82" s="386">
        <v>68.0</v>
      </c>
      <c r="BB82" s="386">
        <v>123.0</v>
      </c>
      <c r="BC82" s="482">
        <f>IFERROR(__xludf.DUMMYFUNCTION("IMPORTRANGE(""https://docs.google.com/spreadsheets/d/11x9rug0jw9OQ--PARsiC-syyc-w1p08-Nt1KJofrAjY/edit?usp=sharing"",""Себестоимость (Алкиона)!J6"")"),4.56)</f>
        <v>4.56</v>
      </c>
      <c r="BD82" s="482">
        <f>IFERROR(__xludf.DUMMYFUNCTION("IMPORTRANGE(""https://docs.google.com/spreadsheets/d/11x9rug0jw9OQ--PARsiC-syyc-w1p08-Nt1KJofrAjY/edit?usp=sharing"",""Себестоимость (Алкиона)!J65"")"),0.813618)</f>
        <v>0.813618</v>
      </c>
      <c r="BE82" s="483">
        <f>IFERROR(__xludf.DUMMYFUNCTION("IMPORTRANGE(""https://docs.google.com/spreadsheets/d/1s3L4zx0lRdF0JYMrTaoYwrEnGJI9Se6ibkReFEtRbpU/edit?usp=sharing"",""Упаковка!B3"")"),25.0)</f>
        <v>25</v>
      </c>
      <c r="BF82" s="389">
        <v>10.0</v>
      </c>
      <c r="BG82" s="442">
        <f t="shared" si="4"/>
        <v>88.73618</v>
      </c>
      <c r="BH82" s="405">
        <f t="shared" si="18"/>
        <v>0.2</v>
      </c>
      <c r="BI82" s="392">
        <f t="shared" si="5"/>
        <v>62.4</v>
      </c>
      <c r="BJ82" s="393">
        <f t="shared" si="6"/>
        <v>92.86382</v>
      </c>
      <c r="BK82" s="393">
        <f t="shared" si="7"/>
        <v>37.86382</v>
      </c>
      <c r="BL82" s="394">
        <f t="shared" si="8"/>
        <v>0.2976404487</v>
      </c>
      <c r="BM82" s="394">
        <f t="shared" si="9"/>
        <v>0.1213583974</v>
      </c>
      <c r="BN82" s="55">
        <f t="shared" si="10"/>
        <v>0.06</v>
      </c>
      <c r="BO82" s="56">
        <f t="shared" si="11"/>
        <v>421</v>
      </c>
      <c r="BP82" s="57">
        <f t="shared" si="12"/>
        <v>0.3370637055</v>
      </c>
      <c r="BQ82" s="46">
        <f t="shared" si="13"/>
        <v>0.272</v>
      </c>
      <c r="BR82" s="46">
        <v>25.0</v>
      </c>
      <c r="BS82" s="46">
        <v>7.0</v>
      </c>
      <c r="BT82" s="47">
        <v>1.25</v>
      </c>
      <c r="BU82" s="46">
        <f t="shared" si="14"/>
        <v>31.25</v>
      </c>
      <c r="BV82" s="46">
        <f t="shared" si="15"/>
        <v>36.75</v>
      </c>
      <c r="BW82" s="378" t="s">
        <v>6062</v>
      </c>
      <c r="BX82" s="395"/>
      <c r="BY82" s="395"/>
      <c r="BZ82" s="395"/>
      <c r="CA82" s="395"/>
      <c r="CB82" s="406"/>
      <c r="CC82" s="395"/>
      <c r="CD82" s="395"/>
      <c r="CE82" s="395"/>
      <c r="CF82" s="395"/>
      <c r="CG82" s="395"/>
      <c r="CH82" s="397"/>
      <c r="CI82" s="397"/>
      <c r="CJ82" s="397"/>
      <c r="CK82" s="397"/>
      <c r="CL82" s="398"/>
      <c r="CM82" s="398"/>
      <c r="CN82" s="399">
        <f t="shared" si="16"/>
        <v>0.002359551282</v>
      </c>
      <c r="CO82" s="399">
        <f t="shared" si="17"/>
        <v>0.2947594226</v>
      </c>
      <c r="CP82" s="398"/>
      <c r="CQ82" s="398"/>
      <c r="CR82" s="408" t="s">
        <v>4478</v>
      </c>
      <c r="CS82" s="398"/>
      <c r="CT82" s="398"/>
      <c r="CU82" s="398"/>
      <c r="CV82" s="398"/>
      <c r="CW82" s="398"/>
      <c r="CX82" s="398"/>
      <c r="CY82" s="398"/>
      <c r="CZ82" s="398"/>
      <c r="DA82" s="398"/>
      <c r="DB82" s="398"/>
      <c r="DC82" s="398"/>
      <c r="DD82" s="398"/>
      <c r="DE82" s="398"/>
      <c r="DF82" s="398"/>
      <c r="DG82" s="398"/>
      <c r="DH82" s="398"/>
      <c r="DI82" s="398"/>
      <c r="DJ82" s="398"/>
      <c r="DK82" s="398"/>
      <c r="DL82" s="398"/>
      <c r="DM82" s="398"/>
      <c r="DN82" s="398"/>
      <c r="DO82" s="398"/>
      <c r="DP82" s="398"/>
      <c r="DQ82" s="398"/>
      <c r="DR82" s="398"/>
      <c r="DS82" s="398"/>
      <c r="DT82" s="398"/>
      <c r="DU82" s="398"/>
      <c r="DV82" s="398"/>
      <c r="DW82" s="398"/>
      <c r="DX82" s="398"/>
      <c r="DY82" s="398"/>
      <c r="DZ82" s="398"/>
      <c r="EA82" s="398"/>
      <c r="EB82" s="398"/>
      <c r="EC82" s="398"/>
      <c r="ED82" s="398"/>
      <c r="EE82" s="398"/>
      <c r="EF82" s="398"/>
      <c r="EG82" s="398"/>
      <c r="EH82" s="398"/>
      <c r="EI82" s="398"/>
      <c r="EJ82" s="398"/>
      <c r="EK82" s="398"/>
      <c r="EL82" s="398"/>
      <c r="EM82" s="398"/>
      <c r="EN82" s="398"/>
      <c r="EO82" s="398"/>
      <c r="EP82" s="398"/>
      <c r="EQ82" s="398"/>
      <c r="ER82" s="398"/>
      <c r="ES82" s="398"/>
      <c r="ET82" s="398"/>
      <c r="EU82" s="398"/>
      <c r="EV82" s="398"/>
      <c r="EW82" s="398"/>
      <c r="EX82" s="398"/>
      <c r="EY82" s="398"/>
      <c r="EZ82" s="398"/>
      <c r="FA82" s="398"/>
      <c r="FB82" s="398"/>
      <c r="FC82" s="398"/>
      <c r="FD82" s="398"/>
      <c r="FE82" s="398"/>
      <c r="FF82" s="398"/>
      <c r="FG82" s="398"/>
      <c r="FH82" s="398"/>
      <c r="FI82" s="398"/>
      <c r="FJ82" s="398"/>
      <c r="FK82" s="398"/>
      <c r="FL82" s="398"/>
      <c r="FM82" s="398"/>
      <c r="FN82" s="398"/>
      <c r="FO82" s="398"/>
      <c r="FP82" s="398"/>
      <c r="FQ82" s="398"/>
      <c r="FR82" s="398"/>
      <c r="FS82" s="398"/>
      <c r="FT82" s="398"/>
      <c r="FU82" s="398"/>
      <c r="FV82" s="398"/>
      <c r="FW82" s="398"/>
      <c r="FX82" s="398"/>
      <c r="FY82" s="398"/>
      <c r="FZ82" s="398"/>
      <c r="GA82" s="398"/>
      <c r="GB82" s="398"/>
      <c r="GC82" s="398"/>
      <c r="GD82" s="398"/>
      <c r="GE82" s="398"/>
      <c r="GF82" s="398"/>
      <c r="GG82" s="398"/>
      <c r="GH82" s="398"/>
      <c r="GI82" s="398"/>
      <c r="GJ82" s="398"/>
      <c r="GK82" s="398"/>
      <c r="GL82" s="398"/>
      <c r="GM82" s="398"/>
      <c r="GN82" s="398"/>
      <c r="GO82" s="398"/>
      <c r="GP82" s="398"/>
      <c r="GQ82" s="398"/>
      <c r="GR82" s="398"/>
      <c r="GS82" s="398"/>
      <c r="GT82" s="398"/>
      <c r="GU82" s="398"/>
      <c r="GV82" s="398"/>
      <c r="GW82" s="398"/>
      <c r="GX82" s="398"/>
      <c r="GY82" s="398"/>
      <c r="GZ82" s="398"/>
      <c r="HA82" s="398"/>
      <c r="HB82" s="398"/>
      <c r="HC82" s="398"/>
      <c r="HD82" s="398"/>
      <c r="HE82" s="398"/>
      <c r="HF82" s="398"/>
      <c r="HG82" s="398"/>
      <c r="HH82" s="398"/>
      <c r="HI82" s="398"/>
      <c r="HJ82" s="398"/>
      <c r="HK82" s="398"/>
      <c r="HL82" s="398"/>
      <c r="HM82" s="398"/>
      <c r="HN82" s="398"/>
      <c r="HO82" s="398"/>
      <c r="HP82" s="398"/>
      <c r="HQ82" s="398"/>
      <c r="HR82" s="398"/>
      <c r="HS82" s="398"/>
      <c r="HT82" s="398"/>
      <c r="HU82" s="398"/>
      <c r="HV82" s="398"/>
      <c r="HW82" s="398"/>
      <c r="HX82" s="398"/>
      <c r="HY82" s="398"/>
      <c r="HZ82" s="398"/>
      <c r="IA82" s="398"/>
      <c r="IB82" s="398"/>
      <c r="IC82" s="398"/>
    </row>
    <row r="83" ht="20.25" customHeight="1">
      <c r="A83" s="432" t="s">
        <v>6049</v>
      </c>
      <c r="B83" s="362" t="s">
        <v>6681</v>
      </c>
      <c r="C83" s="363"/>
      <c r="D83" s="364">
        <v>50.0</v>
      </c>
      <c r="E83" s="401" t="s">
        <v>6682</v>
      </c>
      <c r="F83" s="366" t="s">
        <v>6683</v>
      </c>
      <c r="G83" s="367">
        <v>2.013753894022E12</v>
      </c>
      <c r="H83" s="409">
        <v>433.0</v>
      </c>
      <c r="I83" s="469">
        <v>0.26627917374005305</v>
      </c>
      <c r="J83" s="370">
        <f t="shared" si="1"/>
        <v>318</v>
      </c>
      <c r="K83" s="402" t="s">
        <v>6684</v>
      </c>
      <c r="L83" s="403" t="s">
        <v>6685</v>
      </c>
      <c r="M83" s="403" t="s">
        <v>6686</v>
      </c>
      <c r="N83" s="373"/>
      <c r="O83" s="374">
        <v>70.0</v>
      </c>
      <c r="P83" s="404">
        <v>80.0</v>
      </c>
      <c r="Q83" s="378">
        <v>20.0</v>
      </c>
      <c r="R83" s="378">
        <v>170.0</v>
      </c>
      <c r="S83" s="377"/>
      <c r="T83" s="377"/>
      <c r="U83" s="378" t="s">
        <v>6687</v>
      </c>
      <c r="V83" s="378" t="s">
        <v>2267</v>
      </c>
      <c r="W83" s="378" t="s">
        <v>6521</v>
      </c>
      <c r="X83" s="377"/>
      <c r="Y83" s="377"/>
      <c r="Z83" s="377"/>
      <c r="AA83" s="377"/>
      <c r="AB83" s="379"/>
      <c r="AC83" s="481"/>
      <c r="AD83" s="440"/>
      <c r="AE83" s="440"/>
      <c r="AF83" s="440"/>
      <c r="AG83" s="440"/>
      <c r="AH83" s="381" t="s">
        <v>6059</v>
      </c>
      <c r="AI83" s="379" t="s">
        <v>6060</v>
      </c>
      <c r="AJ83" s="440"/>
      <c r="AK83" s="440"/>
      <c r="AL83" s="440"/>
      <c r="AM83" s="440"/>
      <c r="AN83" s="373">
        <v>10.0</v>
      </c>
      <c r="AO83" s="440"/>
      <c r="AP83" s="440"/>
      <c r="AQ83" s="46">
        <f t="shared" si="2"/>
        <v>425</v>
      </c>
      <c r="AR83" s="382">
        <f t="shared" si="3"/>
        <v>0.02</v>
      </c>
      <c r="AS83" s="440"/>
      <c r="AT83" s="440"/>
      <c r="AU83" s="440"/>
      <c r="AV83" s="440"/>
      <c r="AW83" s="440"/>
      <c r="AX83" s="383" t="s">
        <v>6178</v>
      </c>
      <c r="AY83" s="441" t="s">
        <v>6178</v>
      </c>
      <c r="AZ83" s="385">
        <v>20.0</v>
      </c>
      <c r="BA83" s="386">
        <v>70.0</v>
      </c>
      <c r="BB83" s="386">
        <v>125.0</v>
      </c>
      <c r="BC83" s="482">
        <f>IFERROR(__xludf.DUMMYFUNCTION("IMPORTRANGE(""https://docs.google.com/spreadsheets/d/11x9rug0jw9OQ--PARsiC-syyc-w1p08-Nt1KJofrAjY/edit?usp=sharing"",""Себестоимость (Алкиона)!J7"")"),4.674)</f>
        <v>4.674</v>
      </c>
      <c r="BD83" s="482">
        <f>IFERROR(__xludf.DUMMYFUNCTION("IMPORTRANGE(""https://docs.google.com/spreadsheets/d/11x9rug0jw9OQ--PARsiC-syyc-w1p08-Nt1KJofrAjY/edit?usp=sharing"",""Себестоимость (Алкиона)!J65"")"),0.813618)</f>
        <v>0.813618</v>
      </c>
      <c r="BE83" s="483">
        <f>IFERROR(__xludf.DUMMYFUNCTION("IMPORTRANGE(""https://docs.google.com/spreadsheets/d/1s3L4zx0lRdF0JYMrTaoYwrEnGJI9Se6ibkReFEtRbpU/edit?usp=sharing"",""Упаковка!B3"")"),25.0)</f>
        <v>25</v>
      </c>
      <c r="BF83" s="389">
        <v>10.0</v>
      </c>
      <c r="BG83" s="442">
        <f t="shared" si="4"/>
        <v>89.87618</v>
      </c>
      <c r="BH83" s="405">
        <f t="shared" si="18"/>
        <v>0.2</v>
      </c>
      <c r="BI83" s="392">
        <f t="shared" si="5"/>
        <v>63.6</v>
      </c>
      <c r="BJ83" s="393">
        <f t="shared" si="6"/>
        <v>94.52382</v>
      </c>
      <c r="BK83" s="393">
        <f t="shared" si="7"/>
        <v>39.52382</v>
      </c>
      <c r="BL83" s="394">
        <f t="shared" si="8"/>
        <v>0.297244717</v>
      </c>
      <c r="BM83" s="394">
        <f t="shared" si="9"/>
        <v>0.1242887421</v>
      </c>
      <c r="BN83" s="55">
        <f t="shared" si="10"/>
        <v>0.02</v>
      </c>
      <c r="BO83" s="56">
        <f t="shared" si="11"/>
        <v>428</v>
      </c>
      <c r="BP83" s="57">
        <f t="shared" si="12"/>
        <v>0.3379528505</v>
      </c>
      <c r="BQ83" s="46">
        <f t="shared" si="13"/>
        <v>0.272</v>
      </c>
      <c r="BR83" s="46">
        <v>25.0</v>
      </c>
      <c r="BS83" s="46">
        <v>7.0</v>
      </c>
      <c r="BT83" s="47">
        <v>1.25</v>
      </c>
      <c r="BU83" s="46">
        <f t="shared" si="14"/>
        <v>31.25</v>
      </c>
      <c r="BV83" s="46">
        <f t="shared" si="15"/>
        <v>38.75</v>
      </c>
      <c r="BW83" s="378" t="s">
        <v>6062</v>
      </c>
      <c r="BX83" s="395"/>
      <c r="BY83" s="395"/>
      <c r="BZ83" s="395"/>
      <c r="CA83" s="395"/>
      <c r="CB83" s="406"/>
      <c r="CC83" s="395"/>
      <c r="CD83" s="395"/>
      <c r="CE83" s="395"/>
      <c r="CF83" s="395"/>
      <c r="CG83" s="395"/>
      <c r="CH83" s="397"/>
      <c r="CI83" s="397"/>
      <c r="CJ83" s="397"/>
      <c r="CK83" s="397"/>
      <c r="CL83" s="398"/>
      <c r="CM83" s="398"/>
      <c r="CN83" s="399">
        <f t="shared" si="16"/>
        <v>0.002755283019</v>
      </c>
      <c r="CO83" s="399">
        <f t="shared" si="17"/>
        <v>0.2635238907</v>
      </c>
      <c r="CP83" s="398"/>
      <c r="CQ83" s="398"/>
      <c r="CR83" s="408" t="s">
        <v>4478</v>
      </c>
      <c r="CS83" s="398"/>
      <c r="CT83" s="398"/>
      <c r="CU83" s="398"/>
      <c r="CV83" s="398"/>
      <c r="CW83" s="398"/>
      <c r="CX83" s="398"/>
      <c r="CY83" s="398"/>
      <c r="CZ83" s="398"/>
      <c r="DA83" s="398"/>
      <c r="DB83" s="398"/>
      <c r="DC83" s="398"/>
      <c r="DD83" s="398"/>
      <c r="DE83" s="398"/>
      <c r="DF83" s="398"/>
      <c r="DG83" s="398"/>
      <c r="DH83" s="398"/>
      <c r="DI83" s="398"/>
      <c r="DJ83" s="398"/>
      <c r="DK83" s="398"/>
      <c r="DL83" s="398"/>
      <c r="DM83" s="398"/>
      <c r="DN83" s="398"/>
      <c r="DO83" s="398"/>
      <c r="DP83" s="398"/>
      <c r="DQ83" s="398"/>
      <c r="DR83" s="398"/>
      <c r="DS83" s="398"/>
      <c r="DT83" s="398"/>
      <c r="DU83" s="398"/>
      <c r="DV83" s="398"/>
      <c r="DW83" s="398"/>
      <c r="DX83" s="398"/>
      <c r="DY83" s="398"/>
      <c r="DZ83" s="398"/>
      <c r="EA83" s="398"/>
      <c r="EB83" s="398"/>
      <c r="EC83" s="398"/>
      <c r="ED83" s="398"/>
      <c r="EE83" s="398"/>
      <c r="EF83" s="398"/>
      <c r="EG83" s="398"/>
      <c r="EH83" s="398"/>
      <c r="EI83" s="398"/>
      <c r="EJ83" s="398"/>
      <c r="EK83" s="398"/>
      <c r="EL83" s="398"/>
      <c r="EM83" s="398"/>
      <c r="EN83" s="398"/>
      <c r="EO83" s="398"/>
      <c r="EP83" s="398"/>
      <c r="EQ83" s="398"/>
      <c r="ER83" s="398"/>
      <c r="ES83" s="398"/>
      <c r="ET83" s="398"/>
      <c r="EU83" s="398"/>
      <c r="EV83" s="398"/>
      <c r="EW83" s="398"/>
      <c r="EX83" s="398"/>
      <c r="EY83" s="398"/>
      <c r="EZ83" s="398"/>
      <c r="FA83" s="398"/>
      <c r="FB83" s="398"/>
      <c r="FC83" s="398"/>
      <c r="FD83" s="398"/>
      <c r="FE83" s="398"/>
      <c r="FF83" s="398"/>
      <c r="FG83" s="398"/>
      <c r="FH83" s="398"/>
      <c r="FI83" s="398"/>
      <c r="FJ83" s="398"/>
      <c r="FK83" s="398"/>
      <c r="FL83" s="398"/>
      <c r="FM83" s="398"/>
      <c r="FN83" s="398"/>
      <c r="FO83" s="398"/>
      <c r="FP83" s="398"/>
      <c r="FQ83" s="398"/>
      <c r="FR83" s="398"/>
      <c r="FS83" s="398"/>
      <c r="FT83" s="398"/>
      <c r="FU83" s="398"/>
      <c r="FV83" s="398"/>
      <c r="FW83" s="398"/>
      <c r="FX83" s="398"/>
      <c r="FY83" s="398"/>
      <c r="FZ83" s="398"/>
      <c r="GA83" s="398"/>
      <c r="GB83" s="398"/>
      <c r="GC83" s="398"/>
      <c r="GD83" s="398"/>
      <c r="GE83" s="398"/>
      <c r="GF83" s="398"/>
      <c r="GG83" s="398"/>
      <c r="GH83" s="398"/>
      <c r="GI83" s="398"/>
      <c r="GJ83" s="398"/>
      <c r="GK83" s="398"/>
      <c r="GL83" s="398"/>
      <c r="GM83" s="398"/>
      <c r="GN83" s="398"/>
      <c r="GO83" s="398"/>
      <c r="GP83" s="398"/>
      <c r="GQ83" s="398"/>
      <c r="GR83" s="398"/>
      <c r="GS83" s="398"/>
      <c r="GT83" s="398"/>
      <c r="GU83" s="398"/>
      <c r="GV83" s="398"/>
      <c r="GW83" s="398"/>
      <c r="GX83" s="398"/>
      <c r="GY83" s="398"/>
      <c r="GZ83" s="398"/>
      <c r="HA83" s="398"/>
      <c r="HB83" s="398"/>
      <c r="HC83" s="398"/>
      <c r="HD83" s="398"/>
      <c r="HE83" s="398"/>
      <c r="HF83" s="398"/>
      <c r="HG83" s="398"/>
      <c r="HH83" s="398"/>
      <c r="HI83" s="398"/>
      <c r="HJ83" s="398"/>
      <c r="HK83" s="398"/>
      <c r="HL83" s="398"/>
      <c r="HM83" s="398"/>
      <c r="HN83" s="398"/>
      <c r="HO83" s="398"/>
      <c r="HP83" s="398"/>
      <c r="HQ83" s="398"/>
      <c r="HR83" s="398"/>
      <c r="HS83" s="398"/>
      <c r="HT83" s="398"/>
      <c r="HU83" s="398"/>
      <c r="HV83" s="398"/>
      <c r="HW83" s="398"/>
      <c r="HX83" s="398"/>
      <c r="HY83" s="398"/>
      <c r="HZ83" s="398"/>
      <c r="IA83" s="398"/>
      <c r="IB83" s="398"/>
      <c r="IC83" s="398"/>
    </row>
    <row r="84" ht="20.25" customHeight="1">
      <c r="A84" s="432" t="s">
        <v>6049</v>
      </c>
      <c r="B84" s="362" t="s">
        <v>6688</v>
      </c>
      <c r="C84" s="363"/>
      <c r="D84" s="364">
        <v>50.0</v>
      </c>
      <c r="E84" s="401" t="s">
        <v>6689</v>
      </c>
      <c r="F84" s="366" t="s">
        <v>6690</v>
      </c>
      <c r="G84" s="367">
        <v>2.013753894015E12</v>
      </c>
      <c r="H84" s="409">
        <v>444.0</v>
      </c>
      <c r="I84" s="469">
        <v>0.2821791563226887</v>
      </c>
      <c r="J84" s="370">
        <f t="shared" si="1"/>
        <v>319</v>
      </c>
      <c r="K84" s="402" t="s">
        <v>6691</v>
      </c>
      <c r="L84" s="403" t="s">
        <v>6692</v>
      </c>
      <c r="M84" s="403" t="s">
        <v>6693</v>
      </c>
      <c r="N84" s="373"/>
      <c r="O84" s="374">
        <v>75.0</v>
      </c>
      <c r="P84" s="404">
        <v>80.0</v>
      </c>
      <c r="Q84" s="378">
        <v>20.0</v>
      </c>
      <c r="R84" s="378">
        <v>170.0</v>
      </c>
      <c r="S84" s="377"/>
      <c r="T84" s="377"/>
      <c r="U84" s="378" t="s">
        <v>6694</v>
      </c>
      <c r="V84" s="378" t="s">
        <v>2267</v>
      </c>
      <c r="W84" s="378" t="s">
        <v>6521</v>
      </c>
      <c r="X84" s="377"/>
      <c r="Y84" s="377"/>
      <c r="Z84" s="377"/>
      <c r="AA84" s="377"/>
      <c r="AB84" s="379"/>
      <c r="AC84" s="481"/>
      <c r="AD84" s="440"/>
      <c r="AE84" s="440"/>
      <c r="AF84" s="440"/>
      <c r="AG84" s="440"/>
      <c r="AH84" s="381" t="s">
        <v>6059</v>
      </c>
      <c r="AI84" s="379" t="s">
        <v>6060</v>
      </c>
      <c r="AJ84" s="440"/>
      <c r="AK84" s="440"/>
      <c r="AL84" s="440"/>
      <c r="AM84" s="440"/>
      <c r="AN84" s="373">
        <v>10.0</v>
      </c>
      <c r="AO84" s="440"/>
      <c r="AP84" s="440"/>
      <c r="AQ84" s="46">
        <f t="shared" si="2"/>
        <v>427</v>
      </c>
      <c r="AR84" s="382">
        <f t="shared" si="3"/>
        <v>0.04</v>
      </c>
      <c r="AS84" s="440"/>
      <c r="AT84" s="440"/>
      <c r="AU84" s="440"/>
      <c r="AV84" s="440"/>
      <c r="AW84" s="440"/>
      <c r="AX84" s="383" t="s">
        <v>6178</v>
      </c>
      <c r="AY84" s="441" t="s">
        <v>6178</v>
      </c>
      <c r="AZ84" s="385">
        <v>20.0</v>
      </c>
      <c r="BA84" s="386">
        <v>70.0</v>
      </c>
      <c r="BB84" s="386">
        <v>126.0</v>
      </c>
      <c r="BC84" s="482">
        <f>IFERROR(__xludf.DUMMYFUNCTION("IMPORTRANGE(""https://docs.google.com/spreadsheets/d/11x9rug0jw9OQ--PARsiC-syyc-w1p08-Nt1KJofrAjY/edit?usp=sharing"",""Себестоимость (Алкиона)!J8"")"),4.7196)</f>
        <v>4.7196</v>
      </c>
      <c r="BD84" s="482">
        <f>IFERROR(__xludf.DUMMYFUNCTION("IMPORTRANGE(""https://docs.google.com/spreadsheets/d/11x9rug0jw9OQ--PARsiC-syyc-w1p08-Nt1KJofrAjY/edit?usp=sharing"",""Себестоимость (Алкиона)!J65"")"),0.813618)</f>
        <v>0.813618</v>
      </c>
      <c r="BE84" s="483">
        <f>IFERROR(__xludf.DUMMYFUNCTION("IMPORTRANGE(""https://docs.google.com/spreadsheets/d/1s3L4zx0lRdF0JYMrTaoYwrEnGJI9Se6ibkReFEtRbpU/edit?usp=sharing"",""Упаковка!B3"")"),25.0)</f>
        <v>25</v>
      </c>
      <c r="BF84" s="389">
        <v>10.0</v>
      </c>
      <c r="BG84" s="442">
        <f t="shared" si="4"/>
        <v>90.33218</v>
      </c>
      <c r="BH84" s="405">
        <f t="shared" si="18"/>
        <v>0.2</v>
      </c>
      <c r="BI84" s="392">
        <f t="shared" si="5"/>
        <v>63.8</v>
      </c>
      <c r="BJ84" s="393">
        <f t="shared" si="6"/>
        <v>94.86782</v>
      </c>
      <c r="BK84" s="393">
        <f t="shared" si="7"/>
        <v>38.86782</v>
      </c>
      <c r="BL84" s="394">
        <f t="shared" si="8"/>
        <v>0.2973912853</v>
      </c>
      <c r="BM84" s="394">
        <f t="shared" si="9"/>
        <v>0.1218426959</v>
      </c>
      <c r="BN84" s="55">
        <f t="shared" si="10"/>
        <v>0.04</v>
      </c>
      <c r="BO84" s="56">
        <f t="shared" si="11"/>
        <v>430</v>
      </c>
      <c r="BP84" s="57">
        <f t="shared" si="12"/>
        <v>0.336901907</v>
      </c>
      <c r="BQ84" s="46">
        <f t="shared" si="13"/>
        <v>0.272</v>
      </c>
      <c r="BR84" s="46">
        <v>25.0</v>
      </c>
      <c r="BS84" s="46">
        <v>7.0</v>
      </c>
      <c r="BT84" s="47">
        <v>1.25</v>
      </c>
      <c r="BU84" s="46">
        <f t="shared" si="14"/>
        <v>31.25</v>
      </c>
      <c r="BV84" s="46">
        <f t="shared" si="15"/>
        <v>38.75</v>
      </c>
      <c r="BW84" s="378" t="s">
        <v>6062</v>
      </c>
      <c r="BX84" s="395"/>
      <c r="BY84" s="395"/>
      <c r="BZ84" s="395"/>
      <c r="CA84" s="395"/>
      <c r="CB84" s="406"/>
      <c r="CC84" s="395"/>
      <c r="CD84" s="395"/>
      <c r="CE84" s="395"/>
      <c r="CF84" s="395"/>
      <c r="CG84" s="395"/>
      <c r="CH84" s="397"/>
      <c r="CI84" s="397"/>
      <c r="CJ84" s="397"/>
      <c r="CK84" s="397"/>
      <c r="CL84" s="398"/>
      <c r="CM84" s="398"/>
      <c r="CN84" s="399">
        <f t="shared" si="16"/>
        <v>0.002608714734</v>
      </c>
      <c r="CO84" s="399">
        <f t="shared" si="17"/>
        <v>0.2795704416</v>
      </c>
      <c r="CP84" s="398"/>
      <c r="CQ84" s="398"/>
      <c r="CR84" s="408" t="s">
        <v>4478</v>
      </c>
      <c r="CS84" s="398"/>
      <c r="CT84" s="398"/>
      <c r="CU84" s="398"/>
      <c r="CV84" s="398"/>
      <c r="CW84" s="398"/>
      <c r="CX84" s="398"/>
      <c r="CY84" s="398"/>
      <c r="CZ84" s="398"/>
      <c r="DA84" s="398"/>
      <c r="DB84" s="398"/>
      <c r="DC84" s="398"/>
      <c r="DD84" s="398"/>
      <c r="DE84" s="398"/>
      <c r="DF84" s="398"/>
      <c r="DG84" s="398"/>
      <c r="DH84" s="398"/>
      <c r="DI84" s="398"/>
      <c r="DJ84" s="398"/>
      <c r="DK84" s="398"/>
      <c r="DL84" s="398"/>
      <c r="DM84" s="398"/>
      <c r="DN84" s="398"/>
      <c r="DO84" s="398"/>
      <c r="DP84" s="398"/>
      <c r="DQ84" s="398"/>
      <c r="DR84" s="398"/>
      <c r="DS84" s="398"/>
      <c r="DT84" s="398"/>
      <c r="DU84" s="398"/>
      <c r="DV84" s="398"/>
      <c r="DW84" s="398"/>
      <c r="DX84" s="398"/>
      <c r="DY84" s="398"/>
      <c r="DZ84" s="398"/>
      <c r="EA84" s="398"/>
      <c r="EB84" s="398"/>
      <c r="EC84" s="398"/>
      <c r="ED84" s="398"/>
      <c r="EE84" s="398"/>
      <c r="EF84" s="398"/>
      <c r="EG84" s="398"/>
      <c r="EH84" s="398"/>
      <c r="EI84" s="398"/>
      <c r="EJ84" s="398"/>
      <c r="EK84" s="398"/>
      <c r="EL84" s="398"/>
      <c r="EM84" s="398"/>
      <c r="EN84" s="398"/>
      <c r="EO84" s="398"/>
      <c r="EP84" s="398"/>
      <c r="EQ84" s="398"/>
      <c r="ER84" s="398"/>
      <c r="ES84" s="398"/>
      <c r="ET84" s="398"/>
      <c r="EU84" s="398"/>
      <c r="EV84" s="398"/>
      <c r="EW84" s="398"/>
      <c r="EX84" s="398"/>
      <c r="EY84" s="398"/>
      <c r="EZ84" s="398"/>
      <c r="FA84" s="398"/>
      <c r="FB84" s="398"/>
      <c r="FC84" s="398"/>
      <c r="FD84" s="398"/>
      <c r="FE84" s="398"/>
      <c r="FF84" s="398"/>
      <c r="FG84" s="398"/>
      <c r="FH84" s="398"/>
      <c r="FI84" s="398"/>
      <c r="FJ84" s="398"/>
      <c r="FK84" s="398"/>
      <c r="FL84" s="398"/>
      <c r="FM84" s="398"/>
      <c r="FN84" s="398"/>
      <c r="FO84" s="398"/>
      <c r="FP84" s="398"/>
      <c r="FQ84" s="398"/>
      <c r="FR84" s="398"/>
      <c r="FS84" s="398"/>
      <c r="FT84" s="398"/>
      <c r="FU84" s="398"/>
      <c r="FV84" s="398"/>
      <c r="FW84" s="398"/>
      <c r="FX84" s="398"/>
      <c r="FY84" s="398"/>
      <c r="FZ84" s="398"/>
      <c r="GA84" s="398"/>
      <c r="GB84" s="398"/>
      <c r="GC84" s="398"/>
      <c r="GD84" s="398"/>
      <c r="GE84" s="398"/>
      <c r="GF84" s="398"/>
      <c r="GG84" s="398"/>
      <c r="GH84" s="398"/>
      <c r="GI84" s="398"/>
      <c r="GJ84" s="398"/>
      <c r="GK84" s="398"/>
      <c r="GL84" s="398"/>
      <c r="GM84" s="398"/>
      <c r="GN84" s="398"/>
      <c r="GO84" s="398"/>
      <c r="GP84" s="398"/>
      <c r="GQ84" s="398"/>
      <c r="GR84" s="398"/>
      <c r="GS84" s="398"/>
      <c r="GT84" s="398"/>
      <c r="GU84" s="398"/>
      <c r="GV84" s="398"/>
      <c r="GW84" s="398"/>
      <c r="GX84" s="398"/>
      <c r="GY84" s="398"/>
      <c r="GZ84" s="398"/>
      <c r="HA84" s="398"/>
      <c r="HB84" s="398"/>
      <c r="HC84" s="398"/>
      <c r="HD84" s="398"/>
      <c r="HE84" s="398"/>
      <c r="HF84" s="398"/>
      <c r="HG84" s="398"/>
      <c r="HH84" s="398"/>
      <c r="HI84" s="398"/>
      <c r="HJ84" s="398"/>
      <c r="HK84" s="398"/>
      <c r="HL84" s="398"/>
      <c r="HM84" s="398"/>
      <c r="HN84" s="398"/>
      <c r="HO84" s="398"/>
      <c r="HP84" s="398"/>
      <c r="HQ84" s="398"/>
      <c r="HR84" s="398"/>
      <c r="HS84" s="398"/>
      <c r="HT84" s="398"/>
      <c r="HU84" s="398"/>
      <c r="HV84" s="398"/>
      <c r="HW84" s="398"/>
      <c r="HX84" s="398"/>
      <c r="HY84" s="398"/>
      <c r="HZ84" s="398"/>
      <c r="IA84" s="398"/>
      <c r="IB84" s="398"/>
      <c r="IC84" s="398"/>
    </row>
    <row r="85" ht="20.25" customHeight="1">
      <c r="A85" s="432" t="s">
        <v>6049</v>
      </c>
      <c r="B85" s="362" t="s">
        <v>6695</v>
      </c>
      <c r="C85" s="363"/>
      <c r="D85" s="364">
        <v>50.0</v>
      </c>
      <c r="E85" s="401" t="s">
        <v>6696</v>
      </c>
      <c r="F85" s="502" t="s">
        <v>6697</v>
      </c>
      <c r="G85" s="367">
        <v>2.013753894008E12</v>
      </c>
      <c r="H85" s="409">
        <v>455.0</v>
      </c>
      <c r="I85" s="469">
        <v>0.29934618211068215</v>
      </c>
      <c r="J85" s="370">
        <f t="shared" si="1"/>
        <v>319</v>
      </c>
      <c r="K85" s="402" t="s">
        <v>6698</v>
      </c>
      <c r="L85" s="403" t="s">
        <v>6699</v>
      </c>
      <c r="M85" s="403" t="s">
        <v>6700</v>
      </c>
      <c r="N85" s="373"/>
      <c r="O85" s="374">
        <v>75.0</v>
      </c>
      <c r="P85" s="404">
        <v>80.0</v>
      </c>
      <c r="Q85" s="378">
        <v>20.0</v>
      </c>
      <c r="R85" s="378">
        <v>170.0</v>
      </c>
      <c r="S85" s="377"/>
      <c r="T85" s="377"/>
      <c r="U85" s="378" t="s">
        <v>6701</v>
      </c>
      <c r="V85" s="378" t="s">
        <v>2267</v>
      </c>
      <c r="W85" s="378" t="s">
        <v>6521</v>
      </c>
      <c r="X85" s="377"/>
      <c r="Y85" s="377"/>
      <c r="Z85" s="377"/>
      <c r="AA85" s="377"/>
      <c r="AB85" s="379"/>
      <c r="AC85" s="481"/>
      <c r="AD85" s="440"/>
      <c r="AE85" s="440"/>
      <c r="AF85" s="440"/>
      <c r="AG85" s="440"/>
      <c r="AH85" s="381" t="s">
        <v>6059</v>
      </c>
      <c r="AI85" s="379" t="s">
        <v>6060</v>
      </c>
      <c r="AJ85" s="440"/>
      <c r="AK85" s="440"/>
      <c r="AL85" s="440"/>
      <c r="AM85" s="440"/>
      <c r="AN85" s="373">
        <v>10.0</v>
      </c>
      <c r="AO85" s="440"/>
      <c r="AP85" s="440"/>
      <c r="AQ85" s="46">
        <f t="shared" si="2"/>
        <v>428</v>
      </c>
      <c r="AR85" s="382">
        <f t="shared" si="3"/>
        <v>0.06</v>
      </c>
      <c r="AS85" s="440"/>
      <c r="AT85" s="440"/>
      <c r="AU85" s="440"/>
      <c r="AV85" s="440"/>
      <c r="AW85" s="440"/>
      <c r="AX85" s="383" t="s">
        <v>6178</v>
      </c>
      <c r="AY85" s="496" t="s">
        <v>6178</v>
      </c>
      <c r="AZ85" s="385">
        <v>20.0</v>
      </c>
      <c r="BA85" s="386">
        <v>70.0</v>
      </c>
      <c r="BB85" s="386">
        <v>125.0</v>
      </c>
      <c r="BC85" s="482">
        <f>IFERROR(__xludf.DUMMYFUNCTION("IMPORTRANGE(""https://docs.google.com/spreadsheets/d/11x9rug0jw9OQ--PARsiC-syyc-w1p08-Nt1KJofrAjY/edit?usp=sharing"",""Себестоимость (Алкиона)!J8"")"),4.7196)</f>
        <v>4.7196</v>
      </c>
      <c r="BD85" s="482">
        <f>IFERROR(__xludf.DUMMYFUNCTION("IMPORTRANGE(""https://docs.google.com/spreadsheets/d/11x9rug0jw9OQ--PARsiC-syyc-w1p08-Nt1KJofrAjY/edit?usp=sharing"",""Себестоимость (Алкиона)!J65"")"),0.813618)</f>
        <v>0.813618</v>
      </c>
      <c r="BE85" s="483">
        <f>IFERROR(__xludf.DUMMYFUNCTION("IMPORTRANGE(""https://docs.google.com/spreadsheets/d/1s3L4zx0lRdF0JYMrTaoYwrEnGJI9Se6ibkReFEtRbpU/edit?usp=sharing"",""Упаковка!B3"")"),25.0)</f>
        <v>25</v>
      </c>
      <c r="BF85" s="389">
        <v>10.0</v>
      </c>
      <c r="BG85" s="442">
        <f t="shared" si="4"/>
        <v>90.33218</v>
      </c>
      <c r="BH85" s="405">
        <f t="shared" si="18"/>
        <v>0.2</v>
      </c>
      <c r="BI85" s="392">
        <f t="shared" si="5"/>
        <v>63.8</v>
      </c>
      <c r="BJ85" s="393">
        <f t="shared" si="6"/>
        <v>94.86782</v>
      </c>
      <c r="BK85" s="393">
        <f t="shared" si="7"/>
        <v>39.86782</v>
      </c>
      <c r="BL85" s="394">
        <f t="shared" si="8"/>
        <v>0.2973912853</v>
      </c>
      <c r="BM85" s="394">
        <f t="shared" si="9"/>
        <v>0.1249774922</v>
      </c>
      <c r="BN85" s="55">
        <f t="shared" si="10"/>
        <v>0.06</v>
      </c>
      <c r="BO85" s="56">
        <f t="shared" si="11"/>
        <v>429</v>
      </c>
      <c r="BP85" s="57">
        <f t="shared" si="12"/>
        <v>0.3380601865</v>
      </c>
      <c r="BQ85" s="46">
        <f t="shared" si="13"/>
        <v>0.272</v>
      </c>
      <c r="BR85" s="46">
        <v>25.0</v>
      </c>
      <c r="BS85" s="46">
        <v>7.0</v>
      </c>
      <c r="BT85" s="47">
        <v>1.25</v>
      </c>
      <c r="BU85" s="46">
        <f t="shared" si="14"/>
        <v>31.25</v>
      </c>
      <c r="BV85" s="46">
        <f t="shared" si="15"/>
        <v>38.75</v>
      </c>
      <c r="BW85" s="378" t="s">
        <v>6062</v>
      </c>
      <c r="BX85" s="395"/>
      <c r="BY85" s="395"/>
      <c r="BZ85" s="395"/>
      <c r="CA85" s="395"/>
      <c r="CB85" s="406"/>
      <c r="CC85" s="395"/>
      <c r="CD85" s="395"/>
      <c r="CE85" s="395"/>
      <c r="CF85" s="395"/>
      <c r="CG85" s="395"/>
      <c r="CH85" s="397"/>
      <c r="CI85" s="397"/>
      <c r="CJ85" s="397"/>
      <c r="CK85" s="397"/>
      <c r="CL85" s="398"/>
      <c r="CM85" s="398"/>
      <c r="CN85" s="399">
        <f t="shared" si="16"/>
        <v>0.002608714734</v>
      </c>
      <c r="CO85" s="399">
        <f t="shared" si="17"/>
        <v>0.2967374674</v>
      </c>
      <c r="CP85" s="398"/>
      <c r="CQ85" s="398"/>
      <c r="CR85" s="408" t="s">
        <v>4478</v>
      </c>
      <c r="CS85" s="398"/>
      <c r="CT85" s="398"/>
      <c r="CU85" s="398"/>
      <c r="CV85" s="398"/>
      <c r="CW85" s="398"/>
      <c r="CX85" s="398"/>
      <c r="CY85" s="398"/>
      <c r="CZ85" s="398"/>
      <c r="DA85" s="398"/>
      <c r="DB85" s="398"/>
      <c r="DC85" s="398"/>
      <c r="DD85" s="398"/>
      <c r="DE85" s="398"/>
      <c r="DF85" s="398"/>
      <c r="DG85" s="398"/>
      <c r="DH85" s="398"/>
      <c r="DI85" s="398"/>
      <c r="DJ85" s="398"/>
      <c r="DK85" s="398"/>
      <c r="DL85" s="398"/>
      <c r="DM85" s="398"/>
      <c r="DN85" s="398"/>
      <c r="DO85" s="398"/>
      <c r="DP85" s="398"/>
      <c r="DQ85" s="398"/>
      <c r="DR85" s="398"/>
      <c r="DS85" s="398"/>
      <c r="DT85" s="398"/>
      <c r="DU85" s="398"/>
      <c r="DV85" s="398"/>
      <c r="DW85" s="398"/>
      <c r="DX85" s="398"/>
      <c r="DY85" s="398"/>
      <c r="DZ85" s="398"/>
      <c r="EA85" s="398"/>
      <c r="EB85" s="398"/>
      <c r="EC85" s="398"/>
      <c r="ED85" s="398"/>
      <c r="EE85" s="398"/>
      <c r="EF85" s="398"/>
      <c r="EG85" s="398"/>
      <c r="EH85" s="398"/>
      <c r="EI85" s="398"/>
      <c r="EJ85" s="398"/>
      <c r="EK85" s="398"/>
      <c r="EL85" s="398"/>
      <c r="EM85" s="398"/>
      <c r="EN85" s="398"/>
      <c r="EO85" s="398"/>
      <c r="EP85" s="398"/>
      <c r="EQ85" s="398"/>
      <c r="ER85" s="398"/>
      <c r="ES85" s="398"/>
      <c r="ET85" s="398"/>
      <c r="EU85" s="398"/>
      <c r="EV85" s="398"/>
      <c r="EW85" s="398"/>
      <c r="EX85" s="398"/>
      <c r="EY85" s="398"/>
      <c r="EZ85" s="398"/>
      <c r="FA85" s="398"/>
      <c r="FB85" s="398"/>
      <c r="FC85" s="398"/>
      <c r="FD85" s="398"/>
      <c r="FE85" s="398"/>
      <c r="FF85" s="398"/>
      <c r="FG85" s="398"/>
      <c r="FH85" s="398"/>
      <c r="FI85" s="398"/>
      <c r="FJ85" s="398"/>
      <c r="FK85" s="398"/>
      <c r="FL85" s="398"/>
      <c r="FM85" s="398"/>
      <c r="FN85" s="398"/>
      <c r="FO85" s="398"/>
      <c r="FP85" s="398"/>
      <c r="FQ85" s="398"/>
      <c r="FR85" s="398"/>
      <c r="FS85" s="398"/>
      <c r="FT85" s="398"/>
      <c r="FU85" s="398"/>
      <c r="FV85" s="398"/>
      <c r="FW85" s="398"/>
      <c r="FX85" s="398"/>
      <c r="FY85" s="398"/>
      <c r="FZ85" s="398"/>
      <c r="GA85" s="398"/>
      <c r="GB85" s="398"/>
      <c r="GC85" s="398"/>
      <c r="GD85" s="398"/>
      <c r="GE85" s="398"/>
      <c r="GF85" s="398"/>
      <c r="GG85" s="398"/>
      <c r="GH85" s="398"/>
      <c r="GI85" s="398"/>
      <c r="GJ85" s="398"/>
      <c r="GK85" s="398"/>
      <c r="GL85" s="398"/>
      <c r="GM85" s="398"/>
      <c r="GN85" s="398"/>
      <c r="GO85" s="398"/>
      <c r="GP85" s="398"/>
      <c r="GQ85" s="398"/>
      <c r="GR85" s="398"/>
      <c r="GS85" s="398"/>
      <c r="GT85" s="398"/>
      <c r="GU85" s="398"/>
      <c r="GV85" s="398"/>
      <c r="GW85" s="398"/>
      <c r="GX85" s="398"/>
      <c r="GY85" s="398"/>
      <c r="GZ85" s="398"/>
      <c r="HA85" s="398"/>
      <c r="HB85" s="398"/>
      <c r="HC85" s="398"/>
      <c r="HD85" s="398"/>
      <c r="HE85" s="398"/>
      <c r="HF85" s="398"/>
      <c r="HG85" s="398"/>
      <c r="HH85" s="398"/>
      <c r="HI85" s="398"/>
      <c r="HJ85" s="398"/>
      <c r="HK85" s="398"/>
      <c r="HL85" s="398"/>
      <c r="HM85" s="398"/>
      <c r="HN85" s="398"/>
      <c r="HO85" s="398"/>
      <c r="HP85" s="398"/>
      <c r="HQ85" s="398"/>
      <c r="HR85" s="398"/>
      <c r="HS85" s="398"/>
      <c r="HT85" s="398"/>
      <c r="HU85" s="398"/>
      <c r="HV85" s="398"/>
      <c r="HW85" s="398"/>
      <c r="HX85" s="398"/>
      <c r="HY85" s="398"/>
      <c r="HZ85" s="398"/>
      <c r="IA85" s="398"/>
      <c r="IB85" s="398"/>
      <c r="IC85" s="398"/>
    </row>
    <row r="86" ht="20.25" customHeight="1">
      <c r="A86" s="432" t="s">
        <v>6049</v>
      </c>
      <c r="B86" s="362" t="s">
        <v>6702</v>
      </c>
      <c r="C86" s="424" t="s">
        <v>6143</v>
      </c>
      <c r="D86" s="425">
        <v>0.0</v>
      </c>
      <c r="E86" s="401" t="s">
        <v>6703</v>
      </c>
      <c r="F86" s="503" t="s">
        <v>6704</v>
      </c>
      <c r="G86" s="504">
        <v>2.016215180046E12</v>
      </c>
      <c r="H86" s="409">
        <v>424.0</v>
      </c>
      <c r="I86" s="469">
        <v>0.3431222618181819</v>
      </c>
      <c r="J86" s="370">
        <f t="shared" si="1"/>
        <v>279</v>
      </c>
      <c r="K86" s="402" t="s">
        <v>6705</v>
      </c>
      <c r="L86" s="403" t="s">
        <v>6706</v>
      </c>
      <c r="M86" s="403" t="s">
        <v>6707</v>
      </c>
      <c r="N86" s="373"/>
      <c r="O86" s="374">
        <v>36.0</v>
      </c>
      <c r="P86" s="404">
        <v>70.0</v>
      </c>
      <c r="Q86" s="378">
        <v>20.0</v>
      </c>
      <c r="R86" s="378">
        <v>90.0</v>
      </c>
      <c r="S86" s="377"/>
      <c r="T86" s="377"/>
      <c r="U86" s="378" t="s">
        <v>6708</v>
      </c>
      <c r="V86" s="378" t="s">
        <v>2238</v>
      </c>
      <c r="W86" s="378" t="s">
        <v>6521</v>
      </c>
      <c r="X86" s="377"/>
      <c r="Y86" s="377"/>
      <c r="Z86" s="377"/>
      <c r="AA86" s="377"/>
      <c r="AB86" s="379"/>
      <c r="AC86" s="406"/>
      <c r="AD86" s="373"/>
      <c r="AE86" s="373"/>
      <c r="AF86" s="373"/>
      <c r="AG86" s="373"/>
      <c r="AH86" s="381" t="s">
        <v>6059</v>
      </c>
      <c r="AI86" s="379" t="s">
        <v>6411</v>
      </c>
      <c r="AJ86" s="373"/>
      <c r="AK86" s="373"/>
      <c r="AL86" s="373"/>
      <c r="AM86" s="373"/>
      <c r="AN86" s="373">
        <v>10.0</v>
      </c>
      <c r="AO86" s="373"/>
      <c r="AP86" s="373"/>
      <c r="AQ86" s="46">
        <f t="shared" si="2"/>
        <v>382</v>
      </c>
      <c r="AR86" s="382">
        <f t="shared" si="3"/>
        <v>0.1</v>
      </c>
      <c r="AS86" s="373"/>
      <c r="AT86" s="373"/>
      <c r="AU86" s="373"/>
      <c r="AV86" s="373"/>
      <c r="AW86" s="373"/>
      <c r="AX86" s="383" t="s">
        <v>6061</v>
      </c>
      <c r="AY86" s="384" t="s">
        <v>6061</v>
      </c>
      <c r="AZ86" s="385">
        <v>20.0</v>
      </c>
      <c r="BA86" s="386">
        <v>70.0</v>
      </c>
      <c r="BB86" s="386">
        <v>125.0</v>
      </c>
      <c r="BC86" s="482">
        <f>IFERROR(__xludf.DUMMYFUNCTION("IMPORTRANGE(""https://docs.google.com/spreadsheets/d/11x9rug0jw9OQ--PARsiC-syyc-w1p08-Nt1KJofrAjY/edit?usp=sharing"",""Себестоимость (Алкиона)!J5"")"),4.4574)</f>
        <v>4.4574</v>
      </c>
      <c r="BD86" s="482">
        <f>IFERROR(__xludf.DUMMYFUNCTION("IMPORTRANGE(""https://docs.google.com/spreadsheets/d/11x9rug0jw9OQ--PARsiC-syyc-w1p08-Nt1KJofrAjY/edit?usp=sharing"",""Себестоимость (Алкиона)!J65"")"),0.813618)</f>
        <v>0.813618</v>
      </c>
      <c r="BE86" s="483">
        <f>IFERROR(__xludf.DUMMYFUNCTION("IMPORTRANGE(""https://docs.google.com/spreadsheets/d/1s3L4zx0lRdF0JYMrTaoYwrEnGJI9Se6ibkReFEtRbpU/edit?usp=sharing"",""Упаковка!B2"")"),7.0)</f>
        <v>7</v>
      </c>
      <c r="BF86" s="389">
        <v>10.0</v>
      </c>
      <c r="BG86" s="442">
        <f t="shared" si="4"/>
        <v>69.71018</v>
      </c>
      <c r="BH86" s="405">
        <f t="shared" si="18"/>
        <v>0.2</v>
      </c>
      <c r="BI86" s="392">
        <f t="shared" si="5"/>
        <v>55.8</v>
      </c>
      <c r="BJ86" s="393">
        <f t="shared" si="6"/>
        <v>83.48982</v>
      </c>
      <c r="BK86" s="393">
        <f t="shared" si="7"/>
        <v>28.48982</v>
      </c>
      <c r="BL86" s="394">
        <f t="shared" si="8"/>
        <v>0.2992466667</v>
      </c>
      <c r="BM86" s="394">
        <f t="shared" si="9"/>
        <v>0.1021140502</v>
      </c>
      <c r="BN86" s="55">
        <f t="shared" si="10"/>
        <v>0.1</v>
      </c>
      <c r="BO86" s="56">
        <f t="shared" si="11"/>
        <v>385</v>
      </c>
      <c r="BP86" s="57">
        <f t="shared" si="12"/>
        <v>0.3342592727</v>
      </c>
      <c r="BQ86" s="46">
        <f t="shared" si="13"/>
        <v>0.126</v>
      </c>
      <c r="BR86" s="46">
        <v>25.0</v>
      </c>
      <c r="BS86" s="46">
        <v>7.0</v>
      </c>
      <c r="BT86" s="47">
        <v>1.25</v>
      </c>
      <c r="BU86" s="46">
        <f t="shared" si="14"/>
        <v>31.25</v>
      </c>
      <c r="BV86" s="46">
        <f t="shared" si="15"/>
        <v>38.75</v>
      </c>
      <c r="BW86" s="378" t="s">
        <v>6062</v>
      </c>
      <c r="BX86" s="395"/>
      <c r="BY86" s="395"/>
      <c r="BZ86" s="395"/>
      <c r="CA86" s="395"/>
      <c r="CB86" s="406"/>
      <c r="CC86" s="395"/>
      <c r="CD86" s="395"/>
      <c r="CE86" s="395"/>
      <c r="CF86" s="395"/>
      <c r="CG86" s="395"/>
      <c r="CH86" s="397"/>
      <c r="CI86" s="397"/>
      <c r="CJ86" s="397"/>
      <c r="CK86" s="397"/>
      <c r="CL86" s="398"/>
      <c r="CM86" s="398"/>
      <c r="CN86" s="399">
        <f t="shared" si="16"/>
        <v>0.0007533333333</v>
      </c>
      <c r="CO86" s="399">
        <f t="shared" si="17"/>
        <v>0.3423689285</v>
      </c>
      <c r="CP86" s="398"/>
      <c r="CQ86" s="398"/>
      <c r="CR86" s="408" t="s">
        <v>4478</v>
      </c>
      <c r="CS86" s="398"/>
      <c r="CT86" s="398"/>
      <c r="CU86" s="398"/>
      <c r="CV86" s="398"/>
      <c r="CW86" s="398"/>
      <c r="CX86" s="398"/>
      <c r="CY86" s="398"/>
      <c r="CZ86" s="398"/>
      <c r="DA86" s="398"/>
      <c r="DB86" s="398"/>
      <c r="DC86" s="398"/>
      <c r="DD86" s="398"/>
      <c r="DE86" s="398"/>
      <c r="DF86" s="398"/>
      <c r="DG86" s="398"/>
      <c r="DH86" s="398"/>
      <c r="DI86" s="398"/>
      <c r="DJ86" s="398"/>
      <c r="DK86" s="398"/>
      <c r="DL86" s="398"/>
      <c r="DM86" s="398"/>
      <c r="DN86" s="398"/>
      <c r="DO86" s="398"/>
      <c r="DP86" s="398"/>
      <c r="DQ86" s="398"/>
      <c r="DR86" s="398"/>
      <c r="DS86" s="398"/>
      <c r="DT86" s="398"/>
      <c r="DU86" s="398"/>
      <c r="DV86" s="398"/>
      <c r="DW86" s="398"/>
      <c r="DX86" s="398"/>
      <c r="DY86" s="398"/>
      <c r="DZ86" s="398"/>
      <c r="EA86" s="398"/>
      <c r="EB86" s="398"/>
      <c r="EC86" s="398"/>
      <c r="ED86" s="398"/>
      <c r="EE86" s="398"/>
      <c r="EF86" s="398"/>
      <c r="EG86" s="398"/>
      <c r="EH86" s="398"/>
      <c r="EI86" s="398"/>
      <c r="EJ86" s="398"/>
      <c r="EK86" s="398"/>
      <c r="EL86" s="398"/>
      <c r="EM86" s="398"/>
      <c r="EN86" s="398"/>
      <c r="EO86" s="398"/>
      <c r="EP86" s="398"/>
      <c r="EQ86" s="398"/>
      <c r="ER86" s="398"/>
      <c r="ES86" s="398"/>
      <c r="ET86" s="398"/>
      <c r="EU86" s="398"/>
      <c r="EV86" s="398"/>
      <c r="EW86" s="398"/>
      <c r="EX86" s="398"/>
      <c r="EY86" s="398"/>
      <c r="EZ86" s="398"/>
      <c r="FA86" s="398"/>
      <c r="FB86" s="398"/>
      <c r="FC86" s="398"/>
      <c r="FD86" s="398"/>
      <c r="FE86" s="398"/>
      <c r="FF86" s="398"/>
      <c r="FG86" s="398"/>
      <c r="FH86" s="398"/>
      <c r="FI86" s="398"/>
      <c r="FJ86" s="398"/>
      <c r="FK86" s="398"/>
      <c r="FL86" s="398"/>
      <c r="FM86" s="398"/>
      <c r="FN86" s="398"/>
      <c r="FO86" s="398"/>
      <c r="FP86" s="398"/>
      <c r="FQ86" s="398"/>
      <c r="FR86" s="398"/>
      <c r="FS86" s="398"/>
      <c r="FT86" s="398"/>
      <c r="FU86" s="398"/>
      <c r="FV86" s="398"/>
      <c r="FW86" s="398"/>
      <c r="FX86" s="398"/>
      <c r="FY86" s="398"/>
      <c r="FZ86" s="398"/>
      <c r="GA86" s="398"/>
      <c r="GB86" s="398"/>
      <c r="GC86" s="398"/>
      <c r="GD86" s="398"/>
      <c r="GE86" s="398"/>
      <c r="GF86" s="398"/>
      <c r="GG86" s="398"/>
      <c r="GH86" s="398"/>
      <c r="GI86" s="398"/>
      <c r="GJ86" s="398"/>
      <c r="GK86" s="398"/>
      <c r="GL86" s="398"/>
      <c r="GM86" s="398"/>
      <c r="GN86" s="398"/>
      <c r="GO86" s="398"/>
      <c r="GP86" s="398"/>
      <c r="GQ86" s="398"/>
      <c r="GR86" s="398"/>
      <c r="GS86" s="398"/>
      <c r="GT86" s="398"/>
      <c r="GU86" s="398"/>
      <c r="GV86" s="398"/>
      <c r="GW86" s="398"/>
      <c r="GX86" s="398"/>
      <c r="GY86" s="398"/>
      <c r="GZ86" s="398"/>
      <c r="HA86" s="398"/>
      <c r="HB86" s="398"/>
      <c r="HC86" s="398"/>
      <c r="HD86" s="398"/>
      <c r="HE86" s="398"/>
      <c r="HF86" s="398"/>
      <c r="HG86" s="398"/>
      <c r="HH86" s="398"/>
      <c r="HI86" s="398"/>
      <c r="HJ86" s="398"/>
      <c r="HK86" s="398"/>
      <c r="HL86" s="398"/>
      <c r="HM86" s="398"/>
      <c r="HN86" s="398"/>
      <c r="HO86" s="398"/>
      <c r="HP86" s="398"/>
      <c r="HQ86" s="398"/>
      <c r="HR86" s="398"/>
      <c r="HS86" s="398"/>
      <c r="HT86" s="398"/>
      <c r="HU86" s="398"/>
      <c r="HV86" s="398"/>
      <c r="HW86" s="398"/>
      <c r="HX86" s="398"/>
      <c r="HY86" s="398"/>
      <c r="HZ86" s="398"/>
      <c r="IA86" s="398"/>
      <c r="IB86" s="398"/>
      <c r="IC86" s="398"/>
    </row>
    <row r="87" ht="20.25" customHeight="1">
      <c r="A87" s="432" t="s">
        <v>6049</v>
      </c>
      <c r="B87" s="362" t="s">
        <v>6709</v>
      </c>
      <c r="C87" s="424" t="s">
        <v>6143</v>
      </c>
      <c r="D87" s="425">
        <v>0.0</v>
      </c>
      <c r="E87" s="401" t="s">
        <v>6710</v>
      </c>
      <c r="F87" s="505" t="s">
        <v>6711</v>
      </c>
      <c r="G87" s="504">
        <v>2.016215180039E12</v>
      </c>
      <c r="H87" s="409">
        <v>426.0</v>
      </c>
      <c r="I87" s="469">
        <v>0.2650775944409052</v>
      </c>
      <c r="J87" s="370">
        <f t="shared" si="1"/>
        <v>313</v>
      </c>
      <c r="K87" s="402" t="s">
        <v>6712</v>
      </c>
      <c r="L87" s="403" t="s">
        <v>6713</v>
      </c>
      <c r="M87" s="403" t="s">
        <v>6714</v>
      </c>
      <c r="N87" s="373"/>
      <c r="O87" s="374">
        <v>60.0</v>
      </c>
      <c r="P87" s="404">
        <v>80.0</v>
      </c>
      <c r="Q87" s="378">
        <v>20.0</v>
      </c>
      <c r="R87" s="378">
        <v>170.0</v>
      </c>
      <c r="S87" s="377"/>
      <c r="T87" s="377"/>
      <c r="U87" s="378" t="s">
        <v>6715</v>
      </c>
      <c r="V87" s="378" t="s">
        <v>2238</v>
      </c>
      <c r="W87" s="378" t="s">
        <v>6521</v>
      </c>
      <c r="X87" s="377"/>
      <c r="Y87" s="377"/>
      <c r="Z87" s="377"/>
      <c r="AA87" s="377"/>
      <c r="AB87" s="379"/>
      <c r="AC87" s="406"/>
      <c r="AD87" s="373"/>
      <c r="AE87" s="373"/>
      <c r="AF87" s="373"/>
      <c r="AG87" s="373"/>
      <c r="AH87" s="381" t="s">
        <v>6059</v>
      </c>
      <c r="AI87" s="379" t="s">
        <v>6411</v>
      </c>
      <c r="AJ87" s="373"/>
      <c r="AK87" s="373"/>
      <c r="AL87" s="373"/>
      <c r="AM87" s="373"/>
      <c r="AN87" s="373">
        <v>10.0</v>
      </c>
      <c r="AO87" s="373"/>
      <c r="AP87" s="373"/>
      <c r="AQ87" s="46">
        <f t="shared" si="2"/>
        <v>422</v>
      </c>
      <c r="AR87" s="382">
        <f t="shared" si="3"/>
        <v>0.01</v>
      </c>
      <c r="AS87" s="373"/>
      <c r="AT87" s="373"/>
      <c r="AU87" s="373"/>
      <c r="AV87" s="373"/>
      <c r="AW87" s="373"/>
      <c r="AX87" s="383" t="s">
        <v>6178</v>
      </c>
      <c r="AY87" s="384" t="s">
        <v>6178</v>
      </c>
      <c r="AZ87" s="385">
        <v>20.0</v>
      </c>
      <c r="BA87" s="386">
        <v>69.0</v>
      </c>
      <c r="BB87" s="386">
        <v>125.0</v>
      </c>
      <c r="BC87" s="482">
        <f>IFERROR(__xludf.DUMMYFUNCTION("IMPORTRANGE(""https://docs.google.com/spreadsheets/d/11x9rug0jw9OQ--PARsiC-syyc-w1p08-Nt1KJofrAjY/edit?usp=sharing"",""Себестоимость (Алкиона)!J6"")"),4.56)</f>
        <v>4.56</v>
      </c>
      <c r="BD87" s="482">
        <f>IFERROR(__xludf.DUMMYFUNCTION("IMPORTRANGE(""https://docs.google.com/spreadsheets/d/11x9rug0jw9OQ--PARsiC-syyc-w1p08-Nt1KJofrAjY/edit?usp=sharing"",""Себестоимость (Алкиона)!J65"")"),0.813618)</f>
        <v>0.813618</v>
      </c>
      <c r="BE87" s="483">
        <f>IFERROR(__xludf.DUMMYFUNCTION("IMPORTRANGE(""https://docs.google.com/spreadsheets/d/1s3L4zx0lRdF0JYMrTaoYwrEnGJI9Se6ibkReFEtRbpU/edit?usp=sharing"",""Упаковка!B3"")"),25.0)</f>
        <v>25</v>
      </c>
      <c r="BF87" s="389">
        <v>10.0</v>
      </c>
      <c r="BG87" s="442">
        <f t="shared" si="4"/>
        <v>88.73618</v>
      </c>
      <c r="BH87" s="405">
        <f t="shared" si="18"/>
        <v>0.2</v>
      </c>
      <c r="BI87" s="392">
        <f t="shared" si="5"/>
        <v>62.6</v>
      </c>
      <c r="BJ87" s="393">
        <f t="shared" si="6"/>
        <v>92.66382</v>
      </c>
      <c r="BK87" s="393">
        <f t="shared" si="7"/>
        <v>36.66382</v>
      </c>
      <c r="BL87" s="394">
        <f t="shared" si="8"/>
        <v>0.2960505431</v>
      </c>
      <c r="BM87" s="394">
        <f t="shared" si="9"/>
        <v>0.1171368051</v>
      </c>
      <c r="BN87" s="55">
        <f t="shared" si="10"/>
        <v>0.01</v>
      </c>
      <c r="BO87" s="56">
        <f t="shared" si="11"/>
        <v>425</v>
      </c>
      <c r="BP87" s="57">
        <f t="shared" si="12"/>
        <v>0.3370913412</v>
      </c>
      <c r="BQ87" s="46">
        <f t="shared" si="13"/>
        <v>0.272</v>
      </c>
      <c r="BR87" s="46">
        <v>25.0</v>
      </c>
      <c r="BS87" s="46">
        <v>7.0</v>
      </c>
      <c r="BT87" s="47">
        <v>1.25</v>
      </c>
      <c r="BU87" s="46">
        <f t="shared" si="14"/>
        <v>31.25</v>
      </c>
      <c r="BV87" s="46">
        <f t="shared" si="15"/>
        <v>37.75</v>
      </c>
      <c r="BW87" s="378" t="s">
        <v>6062</v>
      </c>
      <c r="BX87" s="395"/>
      <c r="BY87" s="395"/>
      <c r="BZ87" s="395"/>
      <c r="CA87" s="395"/>
      <c r="CB87" s="406"/>
      <c r="CC87" s="395"/>
      <c r="CD87" s="395"/>
      <c r="CE87" s="395"/>
      <c r="CF87" s="395"/>
      <c r="CG87" s="395"/>
      <c r="CH87" s="397"/>
      <c r="CI87" s="397"/>
      <c r="CJ87" s="397"/>
      <c r="CK87" s="397"/>
      <c r="CL87" s="398"/>
      <c r="CM87" s="398"/>
      <c r="CN87" s="399">
        <f t="shared" si="16"/>
        <v>0.003949456869</v>
      </c>
      <c r="CO87" s="399">
        <f t="shared" si="17"/>
        <v>0.2611281376</v>
      </c>
      <c r="CP87" s="398"/>
      <c r="CQ87" s="398"/>
      <c r="CR87" s="408" t="s">
        <v>4478</v>
      </c>
      <c r="CS87" s="398"/>
      <c r="CT87" s="398"/>
      <c r="CU87" s="398"/>
      <c r="CV87" s="398"/>
      <c r="CW87" s="398"/>
      <c r="CX87" s="398"/>
      <c r="CY87" s="398"/>
      <c r="CZ87" s="398"/>
      <c r="DA87" s="398"/>
      <c r="DB87" s="398"/>
      <c r="DC87" s="398"/>
      <c r="DD87" s="398"/>
      <c r="DE87" s="398"/>
      <c r="DF87" s="398"/>
      <c r="DG87" s="398"/>
      <c r="DH87" s="398"/>
      <c r="DI87" s="398"/>
      <c r="DJ87" s="398"/>
      <c r="DK87" s="398"/>
      <c r="DL87" s="398"/>
      <c r="DM87" s="398"/>
      <c r="DN87" s="398"/>
      <c r="DO87" s="398"/>
      <c r="DP87" s="398"/>
      <c r="DQ87" s="398"/>
      <c r="DR87" s="398"/>
      <c r="DS87" s="398"/>
      <c r="DT87" s="398"/>
      <c r="DU87" s="398"/>
      <c r="DV87" s="398"/>
      <c r="DW87" s="398"/>
      <c r="DX87" s="398"/>
      <c r="DY87" s="398"/>
      <c r="DZ87" s="398"/>
      <c r="EA87" s="398"/>
      <c r="EB87" s="398"/>
      <c r="EC87" s="398"/>
      <c r="ED87" s="398"/>
      <c r="EE87" s="398"/>
      <c r="EF87" s="398"/>
      <c r="EG87" s="398"/>
      <c r="EH87" s="398"/>
      <c r="EI87" s="398"/>
      <c r="EJ87" s="398"/>
      <c r="EK87" s="398"/>
      <c r="EL87" s="398"/>
      <c r="EM87" s="398"/>
      <c r="EN87" s="398"/>
      <c r="EO87" s="398"/>
      <c r="EP87" s="398"/>
      <c r="EQ87" s="398"/>
      <c r="ER87" s="398"/>
      <c r="ES87" s="398"/>
      <c r="ET87" s="398"/>
      <c r="EU87" s="398"/>
      <c r="EV87" s="398"/>
      <c r="EW87" s="398"/>
      <c r="EX87" s="398"/>
      <c r="EY87" s="398"/>
      <c r="EZ87" s="398"/>
      <c r="FA87" s="398"/>
      <c r="FB87" s="398"/>
      <c r="FC87" s="398"/>
      <c r="FD87" s="398"/>
      <c r="FE87" s="398"/>
      <c r="FF87" s="398"/>
      <c r="FG87" s="398"/>
      <c r="FH87" s="398"/>
      <c r="FI87" s="398"/>
      <c r="FJ87" s="398"/>
      <c r="FK87" s="398"/>
      <c r="FL87" s="398"/>
      <c r="FM87" s="398"/>
      <c r="FN87" s="398"/>
      <c r="FO87" s="398"/>
      <c r="FP87" s="398"/>
      <c r="FQ87" s="398"/>
      <c r="FR87" s="398"/>
      <c r="FS87" s="398"/>
      <c r="FT87" s="398"/>
      <c r="FU87" s="398"/>
      <c r="FV87" s="398"/>
      <c r="FW87" s="398"/>
      <c r="FX87" s="398"/>
      <c r="FY87" s="398"/>
      <c r="FZ87" s="398"/>
      <c r="GA87" s="398"/>
      <c r="GB87" s="398"/>
      <c r="GC87" s="398"/>
      <c r="GD87" s="398"/>
      <c r="GE87" s="398"/>
      <c r="GF87" s="398"/>
      <c r="GG87" s="398"/>
      <c r="GH87" s="398"/>
      <c r="GI87" s="398"/>
      <c r="GJ87" s="398"/>
      <c r="GK87" s="398"/>
      <c r="GL87" s="398"/>
      <c r="GM87" s="398"/>
      <c r="GN87" s="398"/>
      <c r="GO87" s="398"/>
      <c r="GP87" s="398"/>
      <c r="GQ87" s="398"/>
      <c r="GR87" s="398"/>
      <c r="GS87" s="398"/>
      <c r="GT87" s="398"/>
      <c r="GU87" s="398"/>
      <c r="GV87" s="398"/>
      <c r="GW87" s="398"/>
      <c r="GX87" s="398"/>
      <c r="GY87" s="398"/>
      <c r="GZ87" s="398"/>
      <c r="HA87" s="398"/>
      <c r="HB87" s="398"/>
      <c r="HC87" s="398"/>
      <c r="HD87" s="398"/>
      <c r="HE87" s="398"/>
      <c r="HF87" s="398"/>
      <c r="HG87" s="398"/>
      <c r="HH87" s="398"/>
      <c r="HI87" s="398"/>
      <c r="HJ87" s="398"/>
      <c r="HK87" s="398"/>
      <c r="HL87" s="398"/>
      <c r="HM87" s="398"/>
      <c r="HN87" s="398"/>
      <c r="HO87" s="398"/>
      <c r="HP87" s="398"/>
      <c r="HQ87" s="398"/>
      <c r="HR87" s="398"/>
      <c r="HS87" s="398"/>
      <c r="HT87" s="398"/>
      <c r="HU87" s="398"/>
      <c r="HV87" s="398"/>
      <c r="HW87" s="398"/>
      <c r="HX87" s="398"/>
      <c r="HY87" s="398"/>
      <c r="HZ87" s="398"/>
      <c r="IA87" s="398"/>
      <c r="IB87" s="398"/>
      <c r="IC87" s="398"/>
    </row>
    <row r="88" ht="20.25" customHeight="1">
      <c r="A88" s="432" t="s">
        <v>6049</v>
      </c>
      <c r="B88" s="362" t="s">
        <v>6716</v>
      </c>
      <c r="C88" s="424" t="s">
        <v>6143</v>
      </c>
      <c r="D88" s="425">
        <v>0.0</v>
      </c>
      <c r="E88" s="401" t="s">
        <v>6717</v>
      </c>
      <c r="F88" s="505" t="s">
        <v>6718</v>
      </c>
      <c r="G88" s="504">
        <v>2.016215180022E12</v>
      </c>
      <c r="H88" s="409">
        <v>433.0</v>
      </c>
      <c r="I88" s="469">
        <v>0.2669743044478264</v>
      </c>
      <c r="J88" s="370">
        <f t="shared" si="1"/>
        <v>317</v>
      </c>
      <c r="K88" s="402" t="s">
        <v>6719</v>
      </c>
      <c r="L88" s="403" t="s">
        <v>6720</v>
      </c>
      <c r="M88" s="403" t="s">
        <v>6721</v>
      </c>
      <c r="N88" s="373"/>
      <c r="O88" s="374">
        <v>70.0</v>
      </c>
      <c r="P88" s="404">
        <v>80.0</v>
      </c>
      <c r="Q88" s="378">
        <v>20.0</v>
      </c>
      <c r="R88" s="378">
        <v>170.0</v>
      </c>
      <c r="S88" s="377"/>
      <c r="T88" s="377"/>
      <c r="U88" s="378" t="s">
        <v>6722</v>
      </c>
      <c r="V88" s="378" t="s">
        <v>2238</v>
      </c>
      <c r="W88" s="378" t="s">
        <v>6521</v>
      </c>
      <c r="X88" s="377"/>
      <c r="Y88" s="377"/>
      <c r="Z88" s="377"/>
      <c r="AA88" s="377"/>
      <c r="AB88" s="379"/>
      <c r="AC88" s="481"/>
      <c r="AD88" s="440"/>
      <c r="AE88" s="440"/>
      <c r="AF88" s="440"/>
      <c r="AG88" s="440"/>
      <c r="AH88" s="381" t="s">
        <v>6059</v>
      </c>
      <c r="AI88" s="379" t="s">
        <v>6411</v>
      </c>
      <c r="AJ88" s="440"/>
      <c r="AK88" s="440"/>
      <c r="AL88" s="440"/>
      <c r="AM88" s="440"/>
      <c r="AN88" s="373">
        <v>10.0</v>
      </c>
      <c r="AO88" s="440"/>
      <c r="AP88" s="440"/>
      <c r="AQ88" s="46">
        <f t="shared" si="2"/>
        <v>425</v>
      </c>
      <c r="AR88" s="382">
        <f t="shared" si="3"/>
        <v>0.02</v>
      </c>
      <c r="AS88" s="440"/>
      <c r="AT88" s="440"/>
      <c r="AU88" s="440"/>
      <c r="AV88" s="440"/>
      <c r="AW88" s="440"/>
      <c r="AX88" s="383" t="s">
        <v>6178</v>
      </c>
      <c r="AY88" s="441" t="s">
        <v>6178</v>
      </c>
      <c r="AZ88" s="385">
        <v>20.0</v>
      </c>
      <c r="BA88" s="386">
        <v>70.0</v>
      </c>
      <c r="BB88" s="386">
        <v>125.0</v>
      </c>
      <c r="BC88" s="482">
        <f>IFERROR(__xludf.DUMMYFUNCTION("IMPORTRANGE(""https://docs.google.com/spreadsheets/d/11x9rug0jw9OQ--PARsiC-syyc-w1p08-Nt1KJofrAjY/edit?usp=sharing"",""Себестоимость (Алкиона)!J7"")"),4.674)</f>
        <v>4.674</v>
      </c>
      <c r="BD88" s="482">
        <f>IFERROR(__xludf.DUMMYFUNCTION("IMPORTRANGE(""https://docs.google.com/spreadsheets/d/11x9rug0jw9OQ--PARsiC-syyc-w1p08-Nt1KJofrAjY/edit?usp=sharing"",""Себестоимость (Алкиона)!J65"")"),0.813618)</f>
        <v>0.813618</v>
      </c>
      <c r="BE88" s="483">
        <f>IFERROR(__xludf.DUMMYFUNCTION("IMPORTRANGE(""https://docs.google.com/spreadsheets/d/1s3L4zx0lRdF0JYMrTaoYwrEnGJI9Se6ibkReFEtRbpU/edit?usp=sharing"",""Упаковка!B3"")"),25.0)</f>
        <v>25</v>
      </c>
      <c r="BF88" s="389">
        <v>10.0</v>
      </c>
      <c r="BG88" s="442">
        <f t="shared" si="4"/>
        <v>89.87618</v>
      </c>
      <c r="BH88" s="405">
        <f t="shared" si="18"/>
        <v>0.2</v>
      </c>
      <c r="BI88" s="392">
        <f t="shared" si="5"/>
        <v>63.4</v>
      </c>
      <c r="BJ88" s="393">
        <f t="shared" si="6"/>
        <v>93.72382</v>
      </c>
      <c r="BK88" s="393">
        <f t="shared" si="7"/>
        <v>38.72382</v>
      </c>
      <c r="BL88" s="394">
        <f t="shared" si="8"/>
        <v>0.2956587382</v>
      </c>
      <c r="BM88" s="394">
        <f t="shared" si="9"/>
        <v>0.1221571609</v>
      </c>
      <c r="BN88" s="55">
        <f t="shared" si="10"/>
        <v>0.02</v>
      </c>
      <c r="BO88" s="56">
        <f t="shared" si="11"/>
        <v>428</v>
      </c>
      <c r="BP88" s="57">
        <f t="shared" si="12"/>
        <v>0.3379528505</v>
      </c>
      <c r="BQ88" s="46">
        <f t="shared" si="13"/>
        <v>0.272</v>
      </c>
      <c r="BR88" s="46">
        <v>25.0</v>
      </c>
      <c r="BS88" s="46">
        <v>7.0</v>
      </c>
      <c r="BT88" s="47">
        <v>1.25</v>
      </c>
      <c r="BU88" s="46">
        <f t="shared" si="14"/>
        <v>31.25</v>
      </c>
      <c r="BV88" s="46">
        <f t="shared" si="15"/>
        <v>38.75</v>
      </c>
      <c r="BW88" s="378" t="s">
        <v>6062</v>
      </c>
      <c r="BX88" s="395"/>
      <c r="BY88" s="395"/>
      <c r="BZ88" s="395"/>
      <c r="CA88" s="395"/>
      <c r="CB88" s="406"/>
      <c r="CC88" s="395"/>
      <c r="CD88" s="395"/>
      <c r="CE88" s="395"/>
      <c r="CF88" s="395"/>
      <c r="CG88" s="395"/>
      <c r="CH88" s="397"/>
      <c r="CI88" s="397"/>
      <c r="CJ88" s="397"/>
      <c r="CK88" s="397"/>
      <c r="CL88" s="398"/>
      <c r="CM88" s="398"/>
      <c r="CN88" s="399">
        <f t="shared" si="16"/>
        <v>0.00434126183</v>
      </c>
      <c r="CO88" s="399">
        <f t="shared" si="17"/>
        <v>0.2626330426</v>
      </c>
      <c r="CP88" s="398"/>
      <c r="CQ88" s="398"/>
      <c r="CR88" s="408" t="s">
        <v>4478</v>
      </c>
      <c r="CS88" s="398"/>
      <c r="CT88" s="398"/>
      <c r="CU88" s="398"/>
      <c r="CV88" s="398"/>
      <c r="CW88" s="398"/>
      <c r="CX88" s="398"/>
      <c r="CY88" s="398"/>
      <c r="CZ88" s="398"/>
      <c r="DA88" s="398"/>
      <c r="DB88" s="398"/>
      <c r="DC88" s="398"/>
      <c r="DD88" s="398"/>
      <c r="DE88" s="398"/>
      <c r="DF88" s="398"/>
      <c r="DG88" s="398"/>
      <c r="DH88" s="398"/>
      <c r="DI88" s="398"/>
      <c r="DJ88" s="398"/>
      <c r="DK88" s="398"/>
      <c r="DL88" s="398"/>
      <c r="DM88" s="398"/>
      <c r="DN88" s="398"/>
      <c r="DO88" s="398"/>
      <c r="DP88" s="398"/>
      <c r="DQ88" s="398"/>
      <c r="DR88" s="398"/>
      <c r="DS88" s="398"/>
      <c r="DT88" s="398"/>
      <c r="DU88" s="398"/>
      <c r="DV88" s="398"/>
      <c r="DW88" s="398"/>
      <c r="DX88" s="398"/>
      <c r="DY88" s="398"/>
      <c r="DZ88" s="398"/>
      <c r="EA88" s="398"/>
      <c r="EB88" s="398"/>
      <c r="EC88" s="398"/>
      <c r="ED88" s="398"/>
      <c r="EE88" s="398"/>
      <c r="EF88" s="398"/>
      <c r="EG88" s="398"/>
      <c r="EH88" s="398"/>
      <c r="EI88" s="398"/>
      <c r="EJ88" s="398"/>
      <c r="EK88" s="398"/>
      <c r="EL88" s="398"/>
      <c r="EM88" s="398"/>
      <c r="EN88" s="398"/>
      <c r="EO88" s="398"/>
      <c r="EP88" s="398"/>
      <c r="EQ88" s="398"/>
      <c r="ER88" s="398"/>
      <c r="ES88" s="398"/>
      <c r="ET88" s="398"/>
      <c r="EU88" s="398"/>
      <c r="EV88" s="398"/>
      <c r="EW88" s="398"/>
      <c r="EX88" s="398"/>
      <c r="EY88" s="398"/>
      <c r="EZ88" s="398"/>
      <c r="FA88" s="398"/>
      <c r="FB88" s="398"/>
      <c r="FC88" s="398"/>
      <c r="FD88" s="398"/>
      <c r="FE88" s="398"/>
      <c r="FF88" s="398"/>
      <c r="FG88" s="398"/>
      <c r="FH88" s="398"/>
      <c r="FI88" s="398"/>
      <c r="FJ88" s="398"/>
      <c r="FK88" s="398"/>
      <c r="FL88" s="398"/>
      <c r="FM88" s="398"/>
      <c r="FN88" s="398"/>
      <c r="FO88" s="398"/>
      <c r="FP88" s="398"/>
      <c r="FQ88" s="398"/>
      <c r="FR88" s="398"/>
      <c r="FS88" s="398"/>
      <c r="FT88" s="398"/>
      <c r="FU88" s="398"/>
      <c r="FV88" s="398"/>
      <c r="FW88" s="398"/>
      <c r="FX88" s="398"/>
      <c r="FY88" s="398"/>
      <c r="FZ88" s="398"/>
      <c r="GA88" s="398"/>
      <c r="GB88" s="398"/>
      <c r="GC88" s="398"/>
      <c r="GD88" s="398"/>
      <c r="GE88" s="398"/>
      <c r="GF88" s="398"/>
      <c r="GG88" s="398"/>
      <c r="GH88" s="398"/>
      <c r="GI88" s="398"/>
      <c r="GJ88" s="398"/>
      <c r="GK88" s="398"/>
      <c r="GL88" s="398"/>
      <c r="GM88" s="398"/>
      <c r="GN88" s="398"/>
      <c r="GO88" s="398"/>
      <c r="GP88" s="398"/>
      <c r="GQ88" s="398"/>
      <c r="GR88" s="398"/>
      <c r="GS88" s="398"/>
      <c r="GT88" s="398"/>
      <c r="GU88" s="398"/>
      <c r="GV88" s="398"/>
      <c r="GW88" s="398"/>
      <c r="GX88" s="398"/>
      <c r="GY88" s="398"/>
      <c r="GZ88" s="398"/>
      <c r="HA88" s="398"/>
      <c r="HB88" s="398"/>
      <c r="HC88" s="398"/>
      <c r="HD88" s="398"/>
      <c r="HE88" s="398"/>
      <c r="HF88" s="398"/>
      <c r="HG88" s="398"/>
      <c r="HH88" s="398"/>
      <c r="HI88" s="398"/>
      <c r="HJ88" s="398"/>
      <c r="HK88" s="398"/>
      <c r="HL88" s="398"/>
      <c r="HM88" s="398"/>
      <c r="HN88" s="398"/>
      <c r="HO88" s="398"/>
      <c r="HP88" s="398"/>
      <c r="HQ88" s="398"/>
      <c r="HR88" s="398"/>
      <c r="HS88" s="398"/>
      <c r="HT88" s="398"/>
      <c r="HU88" s="398"/>
      <c r="HV88" s="398"/>
      <c r="HW88" s="398"/>
      <c r="HX88" s="398"/>
      <c r="HY88" s="398"/>
      <c r="HZ88" s="398"/>
      <c r="IA88" s="398"/>
      <c r="IB88" s="398"/>
      <c r="IC88" s="398"/>
    </row>
    <row r="89" ht="20.25" customHeight="1">
      <c r="A89" s="432" t="s">
        <v>6049</v>
      </c>
      <c r="B89" s="362" t="s">
        <v>6723</v>
      </c>
      <c r="C89" s="424" t="s">
        <v>6143</v>
      </c>
      <c r="D89" s="425">
        <v>0.0</v>
      </c>
      <c r="E89" s="401" t="s">
        <v>6724</v>
      </c>
      <c r="F89" s="505" t="s">
        <v>6725</v>
      </c>
      <c r="G89" s="506">
        <v>2.016215180015E12</v>
      </c>
      <c r="H89" s="409">
        <v>444.0</v>
      </c>
      <c r="I89" s="469">
        <v>0.2921260515487749</v>
      </c>
      <c r="J89" s="370">
        <f t="shared" si="1"/>
        <v>314</v>
      </c>
      <c r="K89" s="402" t="s">
        <v>6726</v>
      </c>
      <c r="L89" s="403" t="s">
        <v>6727</v>
      </c>
      <c r="M89" s="403" t="s">
        <v>6728</v>
      </c>
      <c r="N89" s="373"/>
      <c r="O89" s="374">
        <v>75.0</v>
      </c>
      <c r="P89" s="404">
        <v>80.0</v>
      </c>
      <c r="Q89" s="378">
        <v>20.0</v>
      </c>
      <c r="R89" s="378">
        <v>170.0</v>
      </c>
      <c r="S89" s="377"/>
      <c r="T89" s="377"/>
      <c r="U89" s="378" t="s">
        <v>6729</v>
      </c>
      <c r="V89" s="378" t="s">
        <v>2238</v>
      </c>
      <c r="W89" s="378" t="s">
        <v>6521</v>
      </c>
      <c r="X89" s="377"/>
      <c r="Y89" s="377"/>
      <c r="Z89" s="377"/>
      <c r="AA89" s="377"/>
      <c r="AB89" s="379"/>
      <c r="AC89" s="481"/>
      <c r="AD89" s="440"/>
      <c r="AE89" s="440"/>
      <c r="AF89" s="440"/>
      <c r="AG89" s="440"/>
      <c r="AH89" s="381" t="s">
        <v>6059</v>
      </c>
      <c r="AI89" s="379" t="s">
        <v>6411</v>
      </c>
      <c r="AJ89" s="440"/>
      <c r="AK89" s="440"/>
      <c r="AL89" s="440"/>
      <c r="AM89" s="440"/>
      <c r="AN89" s="373">
        <v>10.0</v>
      </c>
      <c r="AO89" s="440"/>
      <c r="AP89" s="440"/>
      <c r="AQ89" s="46">
        <f t="shared" si="2"/>
        <v>422</v>
      </c>
      <c r="AR89" s="382">
        <f t="shared" si="3"/>
        <v>0.05</v>
      </c>
      <c r="AS89" s="440"/>
      <c r="AT89" s="440"/>
      <c r="AU89" s="440"/>
      <c r="AV89" s="440"/>
      <c r="AW89" s="440"/>
      <c r="AX89" s="383" t="s">
        <v>6178</v>
      </c>
      <c r="AY89" s="441" t="s">
        <v>6178</v>
      </c>
      <c r="AZ89" s="385">
        <v>20.0</v>
      </c>
      <c r="BA89" s="386">
        <v>68.0</v>
      </c>
      <c r="BB89" s="386">
        <v>123.0</v>
      </c>
      <c r="BC89" s="482">
        <f>IFERROR(__xludf.DUMMYFUNCTION("IMPORTRANGE(""https://docs.google.com/spreadsheets/d/11x9rug0jw9OQ--PARsiC-syyc-w1p08-Nt1KJofrAjY/edit?usp=sharing"",""Себестоимость (Алкиона)!J8"")"),4.7196)</f>
        <v>4.7196</v>
      </c>
      <c r="BD89" s="482">
        <f>IFERROR(__xludf.DUMMYFUNCTION("IMPORTRANGE(""https://docs.google.com/spreadsheets/d/11x9rug0jw9OQ--PARsiC-syyc-w1p08-Nt1KJofrAjY/edit?usp=sharing"",""Себестоимость (Алкиона)!J65"")"),0.813618)</f>
        <v>0.813618</v>
      </c>
      <c r="BE89" s="483">
        <f>IFERROR(__xludf.DUMMYFUNCTION("IMPORTRANGE(""https://docs.google.com/spreadsheets/d/1s3L4zx0lRdF0JYMrTaoYwrEnGJI9Se6ibkReFEtRbpU/edit?usp=sharing"",""Упаковка!B3"")"),25.0)</f>
        <v>25</v>
      </c>
      <c r="BF89" s="389">
        <v>10.0</v>
      </c>
      <c r="BG89" s="442">
        <f t="shared" si="4"/>
        <v>90.33218</v>
      </c>
      <c r="BH89" s="405">
        <f t="shared" si="18"/>
        <v>0.2</v>
      </c>
      <c r="BI89" s="392">
        <f t="shared" si="5"/>
        <v>62.8</v>
      </c>
      <c r="BJ89" s="393">
        <f t="shared" si="6"/>
        <v>92.86782</v>
      </c>
      <c r="BK89" s="393">
        <f t="shared" si="7"/>
        <v>37.86782</v>
      </c>
      <c r="BL89" s="394">
        <f t="shared" si="8"/>
        <v>0.2957573885</v>
      </c>
      <c r="BM89" s="394">
        <f t="shared" si="9"/>
        <v>0.1205981529</v>
      </c>
      <c r="BN89" s="55">
        <f t="shared" si="10"/>
        <v>0.05</v>
      </c>
      <c r="BO89" s="56">
        <f t="shared" si="11"/>
        <v>424</v>
      </c>
      <c r="BP89" s="57">
        <f t="shared" si="12"/>
        <v>0.336858066</v>
      </c>
      <c r="BQ89" s="46">
        <f t="shared" si="13"/>
        <v>0.272</v>
      </c>
      <c r="BR89" s="46">
        <v>25.0</v>
      </c>
      <c r="BS89" s="46">
        <v>7.0</v>
      </c>
      <c r="BT89" s="47">
        <v>1.25</v>
      </c>
      <c r="BU89" s="46">
        <f t="shared" si="14"/>
        <v>31.25</v>
      </c>
      <c r="BV89" s="46">
        <f t="shared" si="15"/>
        <v>36.75</v>
      </c>
      <c r="BW89" s="378" t="s">
        <v>6062</v>
      </c>
      <c r="BX89" s="395"/>
      <c r="BY89" s="395"/>
      <c r="BZ89" s="395"/>
      <c r="CA89" s="395"/>
      <c r="CB89" s="406"/>
      <c r="CC89" s="395"/>
      <c r="CD89" s="395"/>
      <c r="CE89" s="395"/>
      <c r="CF89" s="395"/>
      <c r="CG89" s="395"/>
      <c r="CH89" s="397"/>
      <c r="CI89" s="397"/>
      <c r="CJ89" s="397"/>
      <c r="CK89" s="397"/>
      <c r="CL89" s="398"/>
      <c r="CM89" s="398"/>
      <c r="CN89" s="399">
        <f t="shared" si="16"/>
        <v>0.004242611465</v>
      </c>
      <c r="CO89" s="399">
        <f t="shared" si="17"/>
        <v>0.2878834401</v>
      </c>
      <c r="CP89" s="398"/>
      <c r="CQ89" s="398"/>
      <c r="CR89" s="408" t="s">
        <v>4478</v>
      </c>
      <c r="CS89" s="398"/>
      <c r="CT89" s="398"/>
      <c r="CU89" s="398"/>
      <c r="CV89" s="398"/>
      <c r="CW89" s="398"/>
      <c r="CX89" s="398"/>
      <c r="CY89" s="398"/>
      <c r="CZ89" s="398"/>
      <c r="DA89" s="398"/>
      <c r="DB89" s="398"/>
      <c r="DC89" s="398"/>
      <c r="DD89" s="398"/>
      <c r="DE89" s="398"/>
      <c r="DF89" s="398"/>
      <c r="DG89" s="398"/>
      <c r="DH89" s="398"/>
      <c r="DI89" s="398"/>
      <c r="DJ89" s="398"/>
      <c r="DK89" s="398"/>
      <c r="DL89" s="398"/>
      <c r="DM89" s="398"/>
      <c r="DN89" s="398"/>
      <c r="DO89" s="398"/>
      <c r="DP89" s="398"/>
      <c r="DQ89" s="398"/>
      <c r="DR89" s="398"/>
      <c r="DS89" s="398"/>
      <c r="DT89" s="398"/>
      <c r="DU89" s="398"/>
      <c r="DV89" s="398"/>
      <c r="DW89" s="398"/>
      <c r="DX89" s="398"/>
      <c r="DY89" s="398"/>
      <c r="DZ89" s="398"/>
      <c r="EA89" s="398"/>
      <c r="EB89" s="398"/>
      <c r="EC89" s="398"/>
      <c r="ED89" s="398"/>
      <c r="EE89" s="398"/>
      <c r="EF89" s="398"/>
      <c r="EG89" s="398"/>
      <c r="EH89" s="398"/>
      <c r="EI89" s="398"/>
      <c r="EJ89" s="398"/>
      <c r="EK89" s="398"/>
      <c r="EL89" s="398"/>
      <c r="EM89" s="398"/>
      <c r="EN89" s="398"/>
      <c r="EO89" s="398"/>
      <c r="EP89" s="398"/>
      <c r="EQ89" s="398"/>
      <c r="ER89" s="398"/>
      <c r="ES89" s="398"/>
      <c r="ET89" s="398"/>
      <c r="EU89" s="398"/>
      <c r="EV89" s="398"/>
      <c r="EW89" s="398"/>
      <c r="EX89" s="398"/>
      <c r="EY89" s="398"/>
      <c r="EZ89" s="398"/>
      <c r="FA89" s="398"/>
      <c r="FB89" s="398"/>
      <c r="FC89" s="398"/>
      <c r="FD89" s="398"/>
      <c r="FE89" s="398"/>
      <c r="FF89" s="398"/>
      <c r="FG89" s="398"/>
      <c r="FH89" s="398"/>
      <c r="FI89" s="398"/>
      <c r="FJ89" s="398"/>
      <c r="FK89" s="398"/>
      <c r="FL89" s="398"/>
      <c r="FM89" s="398"/>
      <c r="FN89" s="398"/>
      <c r="FO89" s="398"/>
      <c r="FP89" s="398"/>
      <c r="FQ89" s="398"/>
      <c r="FR89" s="398"/>
      <c r="FS89" s="398"/>
      <c r="FT89" s="398"/>
      <c r="FU89" s="398"/>
      <c r="FV89" s="398"/>
      <c r="FW89" s="398"/>
      <c r="FX89" s="398"/>
      <c r="FY89" s="398"/>
      <c r="FZ89" s="398"/>
      <c r="GA89" s="398"/>
      <c r="GB89" s="398"/>
      <c r="GC89" s="398"/>
      <c r="GD89" s="398"/>
      <c r="GE89" s="398"/>
      <c r="GF89" s="398"/>
      <c r="GG89" s="398"/>
      <c r="GH89" s="398"/>
      <c r="GI89" s="398"/>
      <c r="GJ89" s="398"/>
      <c r="GK89" s="398"/>
      <c r="GL89" s="398"/>
      <c r="GM89" s="398"/>
      <c r="GN89" s="398"/>
      <c r="GO89" s="398"/>
      <c r="GP89" s="398"/>
      <c r="GQ89" s="398"/>
      <c r="GR89" s="398"/>
      <c r="GS89" s="398"/>
      <c r="GT89" s="398"/>
      <c r="GU89" s="398"/>
      <c r="GV89" s="398"/>
      <c r="GW89" s="398"/>
      <c r="GX89" s="398"/>
      <c r="GY89" s="398"/>
      <c r="GZ89" s="398"/>
      <c r="HA89" s="398"/>
      <c r="HB89" s="398"/>
      <c r="HC89" s="398"/>
      <c r="HD89" s="398"/>
      <c r="HE89" s="398"/>
      <c r="HF89" s="398"/>
      <c r="HG89" s="398"/>
      <c r="HH89" s="398"/>
      <c r="HI89" s="398"/>
      <c r="HJ89" s="398"/>
      <c r="HK89" s="398"/>
      <c r="HL89" s="398"/>
      <c r="HM89" s="398"/>
      <c r="HN89" s="398"/>
      <c r="HO89" s="398"/>
      <c r="HP89" s="398"/>
      <c r="HQ89" s="398"/>
      <c r="HR89" s="398"/>
      <c r="HS89" s="398"/>
      <c r="HT89" s="398"/>
      <c r="HU89" s="398"/>
      <c r="HV89" s="398"/>
      <c r="HW89" s="398"/>
      <c r="HX89" s="398"/>
      <c r="HY89" s="398"/>
      <c r="HZ89" s="398"/>
      <c r="IA89" s="398"/>
      <c r="IB89" s="398"/>
      <c r="IC89" s="398"/>
    </row>
    <row r="90" ht="20.25" customHeight="1">
      <c r="A90" s="432" t="s">
        <v>6049</v>
      </c>
      <c r="B90" s="362" t="s">
        <v>6730</v>
      </c>
      <c r="C90" s="424" t="s">
        <v>6143</v>
      </c>
      <c r="D90" s="425">
        <v>0.0</v>
      </c>
      <c r="E90" s="401" t="s">
        <v>6731</v>
      </c>
      <c r="F90" s="505" t="s">
        <v>6732</v>
      </c>
      <c r="G90" s="504">
        <v>2.016215180008E12</v>
      </c>
      <c r="H90" s="409">
        <v>455.0</v>
      </c>
      <c r="I90" s="369">
        <v>0.30431220540098197</v>
      </c>
      <c r="J90" s="370">
        <f t="shared" si="1"/>
        <v>317</v>
      </c>
      <c r="K90" s="402" t="s">
        <v>6733</v>
      </c>
      <c r="L90" s="403" t="s">
        <v>6734</v>
      </c>
      <c r="M90" s="403" t="s">
        <v>6735</v>
      </c>
      <c r="N90" s="373"/>
      <c r="O90" s="433">
        <v>75.0</v>
      </c>
      <c r="P90" s="404">
        <v>80.0</v>
      </c>
      <c r="Q90" s="378">
        <v>20.0</v>
      </c>
      <c r="R90" s="378">
        <v>170.0</v>
      </c>
      <c r="S90" s="377"/>
      <c r="T90" s="377"/>
      <c r="U90" s="378" t="s">
        <v>6736</v>
      </c>
      <c r="V90" s="378" t="s">
        <v>2238</v>
      </c>
      <c r="W90" s="378" t="s">
        <v>6521</v>
      </c>
      <c r="X90" s="377"/>
      <c r="Y90" s="377"/>
      <c r="Z90" s="377"/>
      <c r="AA90" s="377"/>
      <c r="AB90" s="379"/>
      <c r="AC90" s="481"/>
      <c r="AD90" s="440"/>
      <c r="AE90" s="440"/>
      <c r="AF90" s="440"/>
      <c r="AG90" s="440"/>
      <c r="AH90" s="381" t="s">
        <v>6059</v>
      </c>
      <c r="AI90" s="379" t="s">
        <v>6411</v>
      </c>
      <c r="AJ90" s="440"/>
      <c r="AK90" s="440"/>
      <c r="AL90" s="440"/>
      <c r="AM90" s="440"/>
      <c r="AN90" s="373">
        <v>10.0</v>
      </c>
      <c r="AO90" s="440"/>
      <c r="AP90" s="440"/>
      <c r="AQ90" s="46">
        <f t="shared" si="2"/>
        <v>424</v>
      </c>
      <c r="AR90" s="382">
        <f t="shared" si="3"/>
        <v>0.07</v>
      </c>
      <c r="AS90" s="440"/>
      <c r="AT90" s="440"/>
      <c r="AU90" s="440"/>
      <c r="AV90" s="440"/>
      <c r="AW90" s="440"/>
      <c r="AX90" s="383" t="s">
        <v>6178</v>
      </c>
      <c r="AY90" s="496" t="s">
        <v>6178</v>
      </c>
      <c r="AZ90" s="385">
        <v>20.0</v>
      </c>
      <c r="BA90" s="386">
        <v>69.0</v>
      </c>
      <c r="BB90" s="386">
        <v>124.0</v>
      </c>
      <c r="BC90" s="482">
        <f>IFERROR(__xludf.DUMMYFUNCTION("IMPORTRANGE(""https://docs.google.com/spreadsheets/d/11x9rug0jw9OQ--PARsiC-syyc-w1p08-Nt1KJofrAjY/edit?usp=sharing"",""Себестоимость (Алкиона)!J8"")"),4.7196)</f>
        <v>4.7196</v>
      </c>
      <c r="BD90" s="482">
        <f>IFERROR(__xludf.DUMMYFUNCTION("IMPORTRANGE(""https://docs.google.com/spreadsheets/d/11x9rug0jw9OQ--PARsiC-syyc-w1p08-Nt1KJofrAjY/edit?usp=sharing"",""Себестоимость (Алкиона)!J65"")"),0.813618)</f>
        <v>0.813618</v>
      </c>
      <c r="BE90" s="483">
        <f>IFERROR(__xludf.DUMMYFUNCTION("IMPORTRANGE(""https://docs.google.com/spreadsheets/d/1s3L4zx0lRdF0JYMrTaoYwrEnGJI9Se6ibkReFEtRbpU/edit?usp=sharing"",""Упаковка!B3"")"),25.0)</f>
        <v>25</v>
      </c>
      <c r="BF90" s="389">
        <v>10.0</v>
      </c>
      <c r="BG90" s="442">
        <f t="shared" si="4"/>
        <v>90.33218</v>
      </c>
      <c r="BH90" s="405">
        <f t="shared" si="18"/>
        <v>0.2</v>
      </c>
      <c r="BI90" s="392">
        <f t="shared" si="5"/>
        <v>63.4</v>
      </c>
      <c r="BJ90" s="393">
        <f t="shared" si="6"/>
        <v>94.26782</v>
      </c>
      <c r="BK90" s="393">
        <f t="shared" si="7"/>
        <v>39.26782</v>
      </c>
      <c r="BL90" s="394">
        <f t="shared" si="8"/>
        <v>0.2973748265</v>
      </c>
      <c r="BM90" s="394">
        <f t="shared" si="9"/>
        <v>0.1238732492</v>
      </c>
      <c r="BN90" s="55">
        <f t="shared" si="10"/>
        <v>0.07</v>
      </c>
      <c r="BO90" s="56">
        <f t="shared" si="11"/>
        <v>427</v>
      </c>
      <c r="BP90" s="57">
        <f t="shared" si="12"/>
        <v>0.3380511007</v>
      </c>
      <c r="BQ90" s="46">
        <f t="shared" si="13"/>
        <v>0.272</v>
      </c>
      <c r="BR90" s="46">
        <v>25.0</v>
      </c>
      <c r="BS90" s="46">
        <v>7.0</v>
      </c>
      <c r="BT90" s="47">
        <v>1.25</v>
      </c>
      <c r="BU90" s="46">
        <f t="shared" si="14"/>
        <v>31.25</v>
      </c>
      <c r="BV90" s="46">
        <f t="shared" si="15"/>
        <v>37.75</v>
      </c>
      <c r="BW90" s="378" t="s">
        <v>6062</v>
      </c>
      <c r="BX90" s="395"/>
      <c r="BY90" s="395"/>
      <c r="BZ90" s="395"/>
      <c r="CA90" s="395"/>
      <c r="CB90" s="406"/>
      <c r="CC90" s="395"/>
      <c r="CD90" s="395"/>
      <c r="CE90" s="395"/>
      <c r="CF90" s="395"/>
      <c r="CG90" s="395"/>
      <c r="CH90" s="397"/>
      <c r="CI90" s="397"/>
      <c r="CJ90" s="397"/>
      <c r="CK90" s="397"/>
      <c r="CL90" s="398"/>
      <c r="CM90" s="398"/>
      <c r="CN90" s="399">
        <f t="shared" si="16"/>
        <v>0.002625173502</v>
      </c>
      <c r="CO90" s="399">
        <f t="shared" si="17"/>
        <v>0.3016870319</v>
      </c>
      <c r="CP90" s="398"/>
      <c r="CQ90" s="398"/>
      <c r="CR90" s="408" t="s">
        <v>4478</v>
      </c>
      <c r="CS90" s="398"/>
      <c r="CT90" s="398"/>
      <c r="CU90" s="398"/>
      <c r="CV90" s="398"/>
      <c r="CW90" s="398"/>
      <c r="CX90" s="398"/>
      <c r="CY90" s="398"/>
      <c r="CZ90" s="398"/>
      <c r="DA90" s="398"/>
      <c r="DB90" s="398"/>
      <c r="DC90" s="398"/>
      <c r="DD90" s="398"/>
      <c r="DE90" s="398"/>
      <c r="DF90" s="398"/>
      <c r="DG90" s="398"/>
      <c r="DH90" s="398"/>
      <c r="DI90" s="398"/>
      <c r="DJ90" s="398"/>
      <c r="DK90" s="398"/>
      <c r="DL90" s="398"/>
      <c r="DM90" s="398"/>
      <c r="DN90" s="398"/>
      <c r="DO90" s="398"/>
      <c r="DP90" s="398"/>
      <c r="DQ90" s="398"/>
      <c r="DR90" s="398"/>
      <c r="DS90" s="398"/>
      <c r="DT90" s="398"/>
      <c r="DU90" s="398"/>
      <c r="DV90" s="398"/>
      <c r="DW90" s="398"/>
      <c r="DX90" s="398"/>
      <c r="DY90" s="398"/>
      <c r="DZ90" s="398"/>
      <c r="EA90" s="398"/>
      <c r="EB90" s="398"/>
      <c r="EC90" s="398"/>
      <c r="ED90" s="398"/>
      <c r="EE90" s="398"/>
      <c r="EF90" s="398"/>
      <c r="EG90" s="398"/>
      <c r="EH90" s="398"/>
      <c r="EI90" s="398"/>
      <c r="EJ90" s="398"/>
      <c r="EK90" s="398"/>
      <c r="EL90" s="398"/>
      <c r="EM90" s="398"/>
      <c r="EN90" s="398"/>
      <c r="EO90" s="398"/>
      <c r="EP90" s="398"/>
      <c r="EQ90" s="398"/>
      <c r="ER90" s="398"/>
      <c r="ES90" s="398"/>
      <c r="ET90" s="398"/>
      <c r="EU90" s="398"/>
      <c r="EV90" s="398"/>
      <c r="EW90" s="398"/>
      <c r="EX90" s="398"/>
      <c r="EY90" s="398"/>
      <c r="EZ90" s="398"/>
      <c r="FA90" s="398"/>
      <c r="FB90" s="398"/>
      <c r="FC90" s="398"/>
      <c r="FD90" s="398"/>
      <c r="FE90" s="398"/>
      <c r="FF90" s="398"/>
      <c r="FG90" s="398"/>
      <c r="FH90" s="398"/>
      <c r="FI90" s="398"/>
      <c r="FJ90" s="398"/>
      <c r="FK90" s="398"/>
      <c r="FL90" s="398"/>
      <c r="FM90" s="398"/>
      <c r="FN90" s="398"/>
      <c r="FO90" s="398"/>
      <c r="FP90" s="398"/>
      <c r="FQ90" s="398"/>
      <c r="FR90" s="398"/>
      <c r="FS90" s="398"/>
      <c r="FT90" s="398"/>
      <c r="FU90" s="398"/>
      <c r="FV90" s="398"/>
      <c r="FW90" s="398"/>
      <c r="FX90" s="398"/>
      <c r="FY90" s="398"/>
      <c r="FZ90" s="398"/>
      <c r="GA90" s="398"/>
      <c r="GB90" s="398"/>
      <c r="GC90" s="398"/>
      <c r="GD90" s="398"/>
      <c r="GE90" s="398"/>
      <c r="GF90" s="398"/>
      <c r="GG90" s="398"/>
      <c r="GH90" s="398"/>
      <c r="GI90" s="398"/>
      <c r="GJ90" s="398"/>
      <c r="GK90" s="398"/>
      <c r="GL90" s="398"/>
      <c r="GM90" s="398"/>
      <c r="GN90" s="398"/>
      <c r="GO90" s="398"/>
      <c r="GP90" s="398"/>
      <c r="GQ90" s="398"/>
      <c r="GR90" s="398"/>
      <c r="GS90" s="398"/>
      <c r="GT90" s="398"/>
      <c r="GU90" s="398"/>
      <c r="GV90" s="398"/>
      <c r="GW90" s="398"/>
      <c r="GX90" s="398"/>
      <c r="GY90" s="398"/>
      <c r="GZ90" s="398"/>
      <c r="HA90" s="398"/>
      <c r="HB90" s="398"/>
      <c r="HC90" s="398"/>
      <c r="HD90" s="398"/>
      <c r="HE90" s="398"/>
      <c r="HF90" s="398"/>
      <c r="HG90" s="398"/>
      <c r="HH90" s="398"/>
      <c r="HI90" s="398"/>
      <c r="HJ90" s="398"/>
      <c r="HK90" s="398"/>
      <c r="HL90" s="398"/>
      <c r="HM90" s="398"/>
      <c r="HN90" s="398"/>
      <c r="HO90" s="398"/>
      <c r="HP90" s="398"/>
      <c r="HQ90" s="398"/>
      <c r="HR90" s="398"/>
      <c r="HS90" s="398"/>
      <c r="HT90" s="398"/>
      <c r="HU90" s="398"/>
      <c r="HV90" s="398"/>
      <c r="HW90" s="398"/>
      <c r="HX90" s="398"/>
      <c r="HY90" s="398"/>
      <c r="HZ90" s="398"/>
      <c r="IA90" s="398"/>
      <c r="IB90" s="398"/>
      <c r="IC90" s="398"/>
    </row>
    <row r="91" ht="20.25" customHeight="1">
      <c r="A91" s="507" t="s">
        <v>6737</v>
      </c>
      <c r="B91" s="362" t="s">
        <v>6738</v>
      </c>
      <c r="C91" s="363"/>
      <c r="D91" s="364">
        <v>50.0</v>
      </c>
      <c r="E91" s="401" t="s">
        <v>6739</v>
      </c>
      <c r="F91" s="508" t="s">
        <v>6740</v>
      </c>
      <c r="G91" s="509">
        <v>2.001713659156E12</v>
      </c>
      <c r="H91" s="409">
        <v>403.0</v>
      </c>
      <c r="I91" s="369">
        <v>0.4958392195121952</v>
      </c>
      <c r="J91" s="370">
        <f t="shared" si="1"/>
        <v>203</v>
      </c>
      <c r="K91" s="402" t="s">
        <v>6741</v>
      </c>
      <c r="L91" s="403" t="s">
        <v>6742</v>
      </c>
      <c r="M91" s="403" t="s">
        <v>6743</v>
      </c>
      <c r="N91" s="492"/>
      <c r="O91" s="510">
        <v>20.0</v>
      </c>
      <c r="P91" s="511">
        <v>70.0</v>
      </c>
      <c r="Q91" s="511">
        <v>20.0</v>
      </c>
      <c r="R91" s="512">
        <v>90.0</v>
      </c>
      <c r="S91" s="513"/>
      <c r="T91" s="513"/>
      <c r="U91" s="406"/>
      <c r="V91" s="406"/>
      <c r="W91" s="406"/>
      <c r="X91" s="493"/>
      <c r="Y91" s="493"/>
      <c r="Z91" s="493"/>
      <c r="AA91" s="493"/>
      <c r="AB91" s="379"/>
      <c r="AC91" s="406"/>
      <c r="AD91" s="492"/>
      <c r="AE91" s="492"/>
      <c r="AF91" s="492"/>
      <c r="AG91" s="492"/>
      <c r="AH91" s="395"/>
      <c r="AI91" s="379" t="s">
        <v>6411</v>
      </c>
      <c r="AJ91" s="492"/>
      <c r="AK91" s="492"/>
      <c r="AL91" s="492"/>
      <c r="AM91" s="492"/>
      <c r="AN91" s="373">
        <v>6.0</v>
      </c>
      <c r="AO91" s="492"/>
      <c r="AP91" s="492"/>
      <c r="AQ91" s="46">
        <f t="shared" si="2"/>
        <v>299</v>
      </c>
      <c r="AR91" s="382">
        <f t="shared" si="3"/>
        <v>0.26</v>
      </c>
      <c r="AS91" s="492"/>
      <c r="AT91" s="492"/>
      <c r="AU91" s="492"/>
      <c r="AV91" s="492"/>
      <c r="AW91" s="492"/>
      <c r="AX91" s="514" t="s">
        <v>6061</v>
      </c>
      <c r="AY91" s="515" t="s">
        <v>6061</v>
      </c>
      <c r="AZ91" s="418"/>
      <c r="BA91" s="386">
        <v>67.0</v>
      </c>
      <c r="BB91" s="386">
        <v>121.0</v>
      </c>
      <c r="BC91" s="482">
        <f>IFERROR(__xludf.DUMMYFUNCTION("IMPORTRANGE(""https://docs.google.com/spreadsheets/d/11x9rug0jw9OQ--PARsiC-syyc-w1p08-Nt1KJofrAjY/edit?usp=sharing"",""Себестоимость (Алкиона)!J10"")"),2.2868399999999998)</f>
        <v>2.28684</v>
      </c>
      <c r="BD91" s="482">
        <f>IFERROR(__xludf.DUMMYFUNCTION("IMPORTRANGE(""https://docs.google.com/spreadsheets/d/11x9rug0jw9OQ--PARsiC-syyc-w1p08-Nt1KJofrAjY/edit?usp=sharing"",""Себестоимость (Алкиона)!J68"")"),0.6817199999999999)</f>
        <v>0.68172</v>
      </c>
      <c r="BE91" s="483">
        <f>IFERROR(__xludf.DUMMYFUNCTION("IMPORTRANGE(""https://docs.google.com/spreadsheets/d/1s3L4zx0lRdF0JYMrTaoYwrEnGJI9Se6ibkReFEtRbpU/edit?usp=sharing"",""Упаковка!B2"")"),7.0)</f>
        <v>7</v>
      </c>
      <c r="BF91" s="389">
        <v>10.0</v>
      </c>
      <c r="BG91" s="442">
        <f t="shared" si="4"/>
        <v>34.81136</v>
      </c>
      <c r="BH91" s="405">
        <f t="shared" si="18"/>
        <v>0.2</v>
      </c>
      <c r="BI91" s="392">
        <f t="shared" si="5"/>
        <v>40.6</v>
      </c>
      <c r="BJ91" s="393">
        <f t="shared" si="6"/>
        <v>60.58864</v>
      </c>
      <c r="BK91" s="393">
        <f t="shared" si="7"/>
        <v>6.58864</v>
      </c>
      <c r="BL91" s="394">
        <f t="shared" si="8"/>
        <v>0.2984662069</v>
      </c>
      <c r="BM91" s="394">
        <f t="shared" si="9"/>
        <v>0.03245635468</v>
      </c>
      <c r="BN91" s="55">
        <f t="shared" si="10"/>
        <v>0.26</v>
      </c>
      <c r="BO91" s="56">
        <f t="shared" si="11"/>
        <v>302</v>
      </c>
      <c r="BP91" s="57">
        <f t="shared" si="12"/>
        <v>0.3240683444</v>
      </c>
      <c r="BQ91" s="46">
        <f t="shared" si="13"/>
        <v>0.126</v>
      </c>
      <c r="BR91" s="46">
        <v>25.0</v>
      </c>
      <c r="BS91" s="46">
        <v>7.0</v>
      </c>
      <c r="BT91" s="47">
        <v>1.25</v>
      </c>
      <c r="BU91" s="46">
        <f t="shared" si="14"/>
        <v>31.25</v>
      </c>
      <c r="BV91" s="46">
        <f t="shared" si="15"/>
        <v>35.75</v>
      </c>
      <c r="BW91" s="406"/>
      <c r="BX91" s="395"/>
      <c r="BY91" s="395"/>
      <c r="BZ91" s="395"/>
      <c r="CA91" s="395"/>
      <c r="CB91" s="406"/>
      <c r="CC91" s="395"/>
      <c r="CD91" s="395"/>
      <c r="CE91" s="395"/>
      <c r="CF91" s="395"/>
      <c r="CG91" s="395"/>
      <c r="CH91" s="397"/>
      <c r="CI91" s="397"/>
      <c r="CJ91" s="397"/>
      <c r="CK91" s="397"/>
      <c r="CL91" s="398"/>
      <c r="CM91" s="398"/>
      <c r="CN91" s="399">
        <f t="shared" si="16"/>
        <v>0.001533793103</v>
      </c>
      <c r="CO91" s="399">
        <f t="shared" si="17"/>
        <v>0.4943054264</v>
      </c>
      <c r="CP91" s="398"/>
      <c r="CQ91" s="398"/>
      <c r="CR91" s="478"/>
      <c r="CS91" s="398"/>
      <c r="CT91" s="398"/>
      <c r="CU91" s="398"/>
      <c r="CV91" s="398"/>
      <c r="CW91" s="398"/>
      <c r="CX91" s="398"/>
      <c r="CY91" s="398"/>
      <c r="CZ91" s="398"/>
      <c r="DA91" s="398"/>
      <c r="DB91" s="398"/>
      <c r="DC91" s="398"/>
      <c r="DD91" s="398"/>
      <c r="DE91" s="398"/>
      <c r="DF91" s="398"/>
      <c r="DG91" s="398"/>
      <c r="DH91" s="398"/>
      <c r="DI91" s="398"/>
      <c r="DJ91" s="398"/>
      <c r="DK91" s="398"/>
      <c r="DL91" s="398"/>
      <c r="DM91" s="398"/>
      <c r="DN91" s="398"/>
      <c r="DO91" s="398"/>
      <c r="DP91" s="398"/>
      <c r="DQ91" s="398"/>
      <c r="DR91" s="398"/>
      <c r="DS91" s="398"/>
      <c r="DT91" s="398"/>
      <c r="DU91" s="398"/>
      <c r="DV91" s="398"/>
      <c r="DW91" s="398"/>
      <c r="DX91" s="398"/>
      <c r="DY91" s="398"/>
      <c r="DZ91" s="398"/>
      <c r="EA91" s="398"/>
      <c r="EB91" s="398"/>
      <c r="EC91" s="398"/>
      <c r="ED91" s="398"/>
      <c r="EE91" s="398"/>
      <c r="EF91" s="398"/>
      <c r="EG91" s="398"/>
      <c r="EH91" s="398"/>
      <c r="EI91" s="398"/>
      <c r="EJ91" s="398"/>
      <c r="EK91" s="398"/>
      <c r="EL91" s="398"/>
      <c r="EM91" s="398"/>
      <c r="EN91" s="398"/>
      <c r="EO91" s="398"/>
      <c r="EP91" s="398"/>
      <c r="EQ91" s="398"/>
      <c r="ER91" s="398"/>
      <c r="ES91" s="398"/>
      <c r="ET91" s="398"/>
      <c r="EU91" s="398"/>
      <c r="EV91" s="398"/>
      <c r="EW91" s="398"/>
      <c r="EX91" s="398"/>
      <c r="EY91" s="398"/>
      <c r="EZ91" s="398"/>
      <c r="FA91" s="398"/>
      <c r="FB91" s="398"/>
      <c r="FC91" s="398"/>
      <c r="FD91" s="398"/>
      <c r="FE91" s="398"/>
      <c r="FF91" s="398"/>
      <c r="FG91" s="398"/>
      <c r="FH91" s="398"/>
      <c r="FI91" s="398"/>
      <c r="FJ91" s="398"/>
      <c r="FK91" s="398"/>
      <c r="FL91" s="398"/>
      <c r="FM91" s="398"/>
      <c r="FN91" s="398"/>
      <c r="FO91" s="398"/>
      <c r="FP91" s="398"/>
      <c r="FQ91" s="398"/>
      <c r="FR91" s="398"/>
      <c r="FS91" s="398"/>
      <c r="FT91" s="398"/>
      <c r="FU91" s="398"/>
      <c r="FV91" s="398"/>
      <c r="FW91" s="398"/>
      <c r="FX91" s="398"/>
      <c r="FY91" s="398"/>
      <c r="FZ91" s="398"/>
      <c r="GA91" s="398"/>
      <c r="GB91" s="398"/>
      <c r="GC91" s="398"/>
      <c r="GD91" s="398"/>
      <c r="GE91" s="398"/>
      <c r="GF91" s="398"/>
      <c r="GG91" s="398"/>
      <c r="GH91" s="398"/>
      <c r="GI91" s="398"/>
      <c r="GJ91" s="398"/>
      <c r="GK91" s="398"/>
      <c r="GL91" s="398"/>
      <c r="GM91" s="398"/>
      <c r="GN91" s="398"/>
      <c r="GO91" s="398"/>
      <c r="GP91" s="398"/>
      <c r="GQ91" s="398"/>
      <c r="GR91" s="398"/>
      <c r="GS91" s="398"/>
      <c r="GT91" s="398"/>
      <c r="GU91" s="398"/>
      <c r="GV91" s="398"/>
      <c r="GW91" s="398"/>
      <c r="GX91" s="398"/>
      <c r="GY91" s="398"/>
      <c r="GZ91" s="398"/>
      <c r="HA91" s="398"/>
      <c r="HB91" s="398"/>
      <c r="HC91" s="398"/>
      <c r="HD91" s="398"/>
      <c r="HE91" s="398"/>
      <c r="HF91" s="398"/>
      <c r="HG91" s="398"/>
      <c r="HH91" s="398"/>
      <c r="HI91" s="398"/>
      <c r="HJ91" s="398"/>
      <c r="HK91" s="398"/>
      <c r="HL91" s="398"/>
      <c r="HM91" s="398"/>
      <c r="HN91" s="398"/>
      <c r="HO91" s="398"/>
      <c r="HP91" s="398"/>
      <c r="HQ91" s="398"/>
      <c r="HR91" s="398"/>
      <c r="HS91" s="398"/>
      <c r="HT91" s="398"/>
      <c r="HU91" s="398"/>
      <c r="HV91" s="398"/>
      <c r="HW91" s="398"/>
      <c r="HX91" s="398"/>
      <c r="HY91" s="398"/>
      <c r="HZ91" s="398"/>
      <c r="IA91" s="398"/>
      <c r="IB91" s="398"/>
      <c r="IC91" s="398"/>
    </row>
    <row r="92" ht="20.25" customHeight="1">
      <c r="A92" s="432" t="s">
        <v>6049</v>
      </c>
      <c r="B92" s="362" t="s">
        <v>6744</v>
      </c>
      <c r="C92" s="363"/>
      <c r="D92" s="364">
        <v>50.0</v>
      </c>
      <c r="E92" s="401" t="s">
        <v>6745</v>
      </c>
      <c r="F92" s="508" t="s">
        <v>6746</v>
      </c>
      <c r="G92" s="504">
        <v>2.001713659149E12</v>
      </c>
      <c r="H92" s="409">
        <v>409.0</v>
      </c>
      <c r="I92" s="369">
        <v>0.5030917195121951</v>
      </c>
      <c r="J92" s="370">
        <f t="shared" si="1"/>
        <v>203</v>
      </c>
      <c r="K92" s="402" t="s">
        <v>6747</v>
      </c>
      <c r="L92" s="403" t="s">
        <v>6748</v>
      </c>
      <c r="M92" s="403" t="s">
        <v>6749</v>
      </c>
      <c r="N92" s="373"/>
      <c r="O92" s="516">
        <v>20.0</v>
      </c>
      <c r="P92" s="375">
        <v>70.0</v>
      </c>
      <c r="Q92" s="376">
        <v>20.0</v>
      </c>
      <c r="R92" s="376">
        <v>90.0</v>
      </c>
      <c r="S92" s="377"/>
      <c r="T92" s="377"/>
      <c r="U92" s="378" t="s">
        <v>6750</v>
      </c>
      <c r="V92" s="378" t="s">
        <v>2296</v>
      </c>
      <c r="W92" s="378" t="s">
        <v>6057</v>
      </c>
      <c r="X92" s="377"/>
      <c r="Y92" s="377"/>
      <c r="Z92" s="377"/>
      <c r="AA92" s="377"/>
      <c r="AB92" s="379"/>
      <c r="AC92" s="380" t="s">
        <v>6751</v>
      </c>
      <c r="AD92" s="373"/>
      <c r="AE92" s="373"/>
      <c r="AF92" s="373"/>
      <c r="AG92" s="373"/>
      <c r="AH92" s="381" t="s">
        <v>6059</v>
      </c>
      <c r="AI92" s="379" t="s">
        <v>6060</v>
      </c>
      <c r="AJ92" s="373"/>
      <c r="AK92" s="373"/>
      <c r="AL92" s="373"/>
      <c r="AM92" s="373"/>
      <c r="AN92" s="373">
        <v>6.0</v>
      </c>
      <c r="AO92" s="373"/>
      <c r="AP92" s="373"/>
      <c r="AQ92" s="46">
        <f t="shared" si="2"/>
        <v>303</v>
      </c>
      <c r="AR92" s="382">
        <f t="shared" si="3"/>
        <v>0.26</v>
      </c>
      <c r="AS92" s="373"/>
      <c r="AT92" s="373"/>
      <c r="AU92" s="373"/>
      <c r="AV92" s="373"/>
      <c r="AW92" s="373"/>
      <c r="AX92" s="517" t="s">
        <v>6061</v>
      </c>
      <c r="AY92" s="518" t="s">
        <v>6061</v>
      </c>
      <c r="AZ92" s="385">
        <v>12.0</v>
      </c>
      <c r="BA92" s="386">
        <v>67.0</v>
      </c>
      <c r="BB92" s="386">
        <v>122.0</v>
      </c>
      <c r="BC92" s="482">
        <f>IFERROR(__xludf.DUMMYFUNCTION("IMPORTRANGE(""https://docs.google.com/spreadsheets/d/11x9rug0jw9OQ--PARsiC-syyc-w1p08-Nt1KJofrAjY/edit?usp=sharing"",""Себестоимость (Алкиона)!J10"")"),2.2868399999999998)</f>
        <v>2.28684</v>
      </c>
      <c r="BD92" s="482">
        <f>IFERROR(__xludf.DUMMYFUNCTION("IMPORTRANGE(""https://docs.google.com/spreadsheets/d/11x9rug0jw9OQ--PARsiC-syyc-w1p08-Nt1KJofrAjY/edit?usp=sharing"",""Себестоимость (Алкиона)!J68"")"),0.6817199999999999)</f>
        <v>0.68172</v>
      </c>
      <c r="BE92" s="483">
        <f>IFERROR(__xludf.DUMMYFUNCTION("IMPORTRANGE(""https://docs.google.com/spreadsheets/d/1s3L4zx0lRdF0JYMrTaoYwrEnGJI9Se6ibkReFEtRbpU/edit?usp=sharing"",""Упаковка!B2"")"),7.0)</f>
        <v>7</v>
      </c>
      <c r="BF92" s="389">
        <v>10.0</v>
      </c>
      <c r="BG92" s="442">
        <f t="shared" si="4"/>
        <v>34.81136</v>
      </c>
      <c r="BH92" s="405">
        <f t="shared" si="18"/>
        <v>0.2</v>
      </c>
      <c r="BI92" s="392">
        <f t="shared" si="5"/>
        <v>40.6</v>
      </c>
      <c r="BJ92" s="393">
        <f t="shared" si="6"/>
        <v>60.58864</v>
      </c>
      <c r="BK92" s="393">
        <f t="shared" si="7"/>
        <v>5.58864</v>
      </c>
      <c r="BL92" s="394">
        <f t="shared" si="8"/>
        <v>0.2984662069</v>
      </c>
      <c r="BM92" s="394">
        <f t="shared" si="9"/>
        <v>0.02753024631</v>
      </c>
      <c r="BN92" s="55">
        <f t="shared" si="10"/>
        <v>0.26</v>
      </c>
      <c r="BO92" s="56">
        <f t="shared" si="11"/>
        <v>303</v>
      </c>
      <c r="BP92" s="57">
        <f t="shared" si="12"/>
        <v>0.3224707591</v>
      </c>
      <c r="BQ92" s="46">
        <f t="shared" si="13"/>
        <v>0.126</v>
      </c>
      <c r="BR92" s="46">
        <v>25.0</v>
      </c>
      <c r="BS92" s="46">
        <v>7.0</v>
      </c>
      <c r="BT92" s="47">
        <v>1.25</v>
      </c>
      <c r="BU92" s="46">
        <f t="shared" si="14"/>
        <v>31.25</v>
      </c>
      <c r="BV92" s="46">
        <f t="shared" si="15"/>
        <v>35.75</v>
      </c>
      <c r="BW92" s="378" t="s">
        <v>6062</v>
      </c>
      <c r="BX92" s="395"/>
      <c r="BY92" s="395"/>
      <c r="BZ92" s="395"/>
      <c r="CA92" s="395"/>
      <c r="CB92" s="406"/>
      <c r="CC92" s="395"/>
      <c r="CD92" s="395"/>
      <c r="CE92" s="395"/>
      <c r="CF92" s="395"/>
      <c r="CG92" s="395"/>
      <c r="CH92" s="397"/>
      <c r="CI92" s="397"/>
      <c r="CJ92" s="397"/>
      <c r="CK92" s="397"/>
      <c r="CL92" s="414">
        <v>13.0</v>
      </c>
      <c r="CM92" s="414" t="s">
        <v>6095</v>
      </c>
      <c r="CN92" s="399">
        <f t="shared" si="16"/>
        <v>0.001533793103</v>
      </c>
      <c r="CO92" s="399">
        <f t="shared" si="17"/>
        <v>0.5015579264</v>
      </c>
      <c r="CP92" s="398"/>
      <c r="CQ92" s="398"/>
      <c r="CR92" s="478"/>
      <c r="CS92" s="398"/>
      <c r="CT92" s="398"/>
      <c r="CU92" s="398"/>
      <c r="CV92" s="398"/>
      <c r="CW92" s="398"/>
      <c r="CX92" s="398"/>
      <c r="CY92" s="398"/>
      <c r="CZ92" s="398"/>
      <c r="DA92" s="398"/>
      <c r="DB92" s="398"/>
      <c r="DC92" s="398"/>
      <c r="DD92" s="398"/>
      <c r="DE92" s="398"/>
      <c r="DF92" s="398"/>
      <c r="DG92" s="398"/>
      <c r="DH92" s="398"/>
      <c r="DI92" s="398"/>
      <c r="DJ92" s="398"/>
      <c r="DK92" s="398"/>
      <c r="DL92" s="398"/>
      <c r="DM92" s="398"/>
      <c r="DN92" s="398"/>
      <c r="DO92" s="398"/>
      <c r="DP92" s="398"/>
      <c r="DQ92" s="398"/>
      <c r="DR92" s="398"/>
      <c r="DS92" s="398"/>
      <c r="DT92" s="398"/>
      <c r="DU92" s="398"/>
      <c r="DV92" s="398"/>
      <c r="DW92" s="398"/>
      <c r="DX92" s="398"/>
      <c r="DY92" s="398"/>
      <c r="DZ92" s="398"/>
      <c r="EA92" s="398"/>
      <c r="EB92" s="398"/>
      <c r="EC92" s="398"/>
      <c r="ED92" s="398"/>
      <c r="EE92" s="398"/>
      <c r="EF92" s="398"/>
      <c r="EG92" s="398"/>
      <c r="EH92" s="398"/>
      <c r="EI92" s="398"/>
      <c r="EJ92" s="398"/>
      <c r="EK92" s="398"/>
      <c r="EL92" s="398"/>
      <c r="EM92" s="398"/>
      <c r="EN92" s="398"/>
      <c r="EO92" s="398"/>
      <c r="EP92" s="398"/>
      <c r="EQ92" s="398"/>
      <c r="ER92" s="398"/>
      <c r="ES92" s="398"/>
      <c r="ET92" s="398"/>
      <c r="EU92" s="398"/>
      <c r="EV92" s="398"/>
      <c r="EW92" s="398"/>
      <c r="EX92" s="398"/>
      <c r="EY92" s="398"/>
      <c r="EZ92" s="398"/>
      <c r="FA92" s="398"/>
      <c r="FB92" s="398"/>
      <c r="FC92" s="398"/>
      <c r="FD92" s="398"/>
      <c r="FE92" s="398"/>
      <c r="FF92" s="398"/>
      <c r="FG92" s="398"/>
      <c r="FH92" s="398"/>
      <c r="FI92" s="398"/>
      <c r="FJ92" s="398"/>
      <c r="FK92" s="398"/>
      <c r="FL92" s="398"/>
      <c r="FM92" s="398"/>
      <c r="FN92" s="398"/>
      <c r="FO92" s="398"/>
      <c r="FP92" s="398"/>
      <c r="FQ92" s="398"/>
      <c r="FR92" s="398"/>
      <c r="FS92" s="398"/>
      <c r="FT92" s="398"/>
      <c r="FU92" s="398"/>
      <c r="FV92" s="398"/>
      <c r="FW92" s="398"/>
      <c r="FX92" s="398"/>
      <c r="FY92" s="398"/>
      <c r="FZ92" s="398"/>
      <c r="GA92" s="398"/>
      <c r="GB92" s="398"/>
      <c r="GC92" s="398"/>
      <c r="GD92" s="398"/>
      <c r="GE92" s="398"/>
      <c r="GF92" s="398"/>
      <c r="GG92" s="398"/>
      <c r="GH92" s="398"/>
      <c r="GI92" s="398"/>
      <c r="GJ92" s="398"/>
      <c r="GK92" s="398"/>
      <c r="GL92" s="398"/>
      <c r="GM92" s="398"/>
      <c r="GN92" s="398"/>
      <c r="GO92" s="398"/>
      <c r="GP92" s="398"/>
      <c r="GQ92" s="398"/>
      <c r="GR92" s="398"/>
      <c r="GS92" s="398"/>
      <c r="GT92" s="398"/>
      <c r="GU92" s="398"/>
      <c r="GV92" s="398"/>
      <c r="GW92" s="398"/>
      <c r="GX92" s="398"/>
      <c r="GY92" s="398"/>
      <c r="GZ92" s="398"/>
      <c r="HA92" s="398"/>
      <c r="HB92" s="398"/>
      <c r="HC92" s="398"/>
      <c r="HD92" s="398"/>
      <c r="HE92" s="398"/>
      <c r="HF92" s="398"/>
      <c r="HG92" s="398"/>
      <c r="HH92" s="398"/>
      <c r="HI92" s="398"/>
      <c r="HJ92" s="398"/>
      <c r="HK92" s="398"/>
      <c r="HL92" s="398"/>
      <c r="HM92" s="398"/>
      <c r="HN92" s="398"/>
      <c r="HO92" s="398"/>
      <c r="HP92" s="398"/>
      <c r="HQ92" s="398"/>
      <c r="HR92" s="398"/>
      <c r="HS92" s="398"/>
      <c r="HT92" s="398"/>
      <c r="HU92" s="398"/>
      <c r="HV92" s="398"/>
      <c r="HW92" s="398"/>
      <c r="HX92" s="398"/>
      <c r="HY92" s="398"/>
      <c r="HZ92" s="398"/>
      <c r="IA92" s="398"/>
      <c r="IB92" s="398"/>
      <c r="IC92" s="398"/>
    </row>
    <row r="93" ht="20.25" customHeight="1">
      <c r="A93" s="432" t="s">
        <v>6049</v>
      </c>
      <c r="B93" s="362" t="s">
        <v>6752</v>
      </c>
      <c r="C93" s="363"/>
      <c r="D93" s="364">
        <v>50.0</v>
      </c>
      <c r="E93" s="401" t="s">
        <v>6753</v>
      </c>
      <c r="F93" s="508" t="s">
        <v>6754</v>
      </c>
      <c r="G93" s="504">
        <v>2.001713659132E12</v>
      </c>
      <c r="H93" s="409">
        <v>414.0</v>
      </c>
      <c r="I93" s="369">
        <v>0.49382601659012776</v>
      </c>
      <c r="J93" s="370">
        <f t="shared" si="1"/>
        <v>210</v>
      </c>
      <c r="K93" s="402" t="s">
        <v>6755</v>
      </c>
      <c r="L93" s="403" t="s">
        <v>6756</v>
      </c>
      <c r="M93" s="403" t="s">
        <v>6757</v>
      </c>
      <c r="N93" s="373"/>
      <c r="O93" s="516">
        <v>30.0</v>
      </c>
      <c r="P93" s="404">
        <v>70.0</v>
      </c>
      <c r="Q93" s="378">
        <v>20.0</v>
      </c>
      <c r="R93" s="378">
        <v>90.0</v>
      </c>
      <c r="S93" s="377"/>
      <c r="T93" s="377"/>
      <c r="U93" s="378" t="s">
        <v>6758</v>
      </c>
      <c r="V93" s="378" t="s">
        <v>2296</v>
      </c>
      <c r="W93" s="378" t="s">
        <v>6057</v>
      </c>
      <c r="X93" s="377"/>
      <c r="Y93" s="377"/>
      <c r="Z93" s="377"/>
      <c r="AA93" s="377"/>
      <c r="AB93" s="379"/>
      <c r="AC93" s="380" t="s">
        <v>6759</v>
      </c>
      <c r="AD93" s="373"/>
      <c r="AE93" s="373"/>
      <c r="AF93" s="373"/>
      <c r="AG93" s="373"/>
      <c r="AH93" s="381" t="s">
        <v>6059</v>
      </c>
      <c r="AI93" s="379" t="s">
        <v>6060</v>
      </c>
      <c r="AJ93" s="373"/>
      <c r="AK93" s="373"/>
      <c r="AL93" s="373"/>
      <c r="AM93" s="373"/>
      <c r="AN93" s="373">
        <v>6.0</v>
      </c>
      <c r="AO93" s="373"/>
      <c r="AP93" s="373"/>
      <c r="AQ93" s="46">
        <f t="shared" si="2"/>
        <v>307</v>
      </c>
      <c r="AR93" s="382">
        <f t="shared" si="3"/>
        <v>0.26</v>
      </c>
      <c r="AS93" s="373"/>
      <c r="AT93" s="373"/>
      <c r="AU93" s="373"/>
      <c r="AV93" s="373"/>
      <c r="AW93" s="373"/>
      <c r="AX93" s="517" t="s">
        <v>6061</v>
      </c>
      <c r="AY93" s="518" t="s">
        <v>6061</v>
      </c>
      <c r="AZ93" s="385">
        <v>12.0</v>
      </c>
      <c r="BA93" s="386">
        <v>67.0</v>
      </c>
      <c r="BB93" s="386">
        <v>122.0</v>
      </c>
      <c r="BC93" s="482">
        <f>IFERROR(__xludf.DUMMYFUNCTION("IMPORTRANGE(""https://docs.google.com/spreadsheets/d/11x9rug0jw9OQ--PARsiC-syyc-w1p08-Nt1KJofrAjY/edit?usp=sharing"",""Себестоимость (Алкиона)!J12"")"),2.6208599999999995)</f>
        <v>2.62086</v>
      </c>
      <c r="BD93" s="482">
        <f>IFERROR(__xludf.DUMMYFUNCTION("IMPORTRANGE(""https://docs.google.com/spreadsheets/d/11x9rug0jw9OQ--PARsiC-syyc-w1p08-Nt1KJofrAjY/edit?usp=sharing"",""Себестоимость (Алкиона)!J65"")"),0.813618)</f>
        <v>0.813618</v>
      </c>
      <c r="BE93" s="483">
        <f>IFERROR(__xludf.DUMMYFUNCTION("IMPORTRANGE(""https://docs.google.com/spreadsheets/d/1s3L4zx0lRdF0JYMrTaoYwrEnGJI9Se6ibkReFEtRbpU/edit?usp=sharing"",""Упаковка!B2"")"),7.0)</f>
        <v>7</v>
      </c>
      <c r="BF93" s="389">
        <v>10.0</v>
      </c>
      <c r="BG93" s="442">
        <f t="shared" si="4"/>
        <v>37.606868</v>
      </c>
      <c r="BH93" s="405">
        <f t="shared" si="18"/>
        <v>0.2</v>
      </c>
      <c r="BI93" s="392">
        <f t="shared" si="5"/>
        <v>42</v>
      </c>
      <c r="BJ93" s="393">
        <f t="shared" si="6"/>
        <v>63.393132</v>
      </c>
      <c r="BK93" s="393">
        <f t="shared" si="7"/>
        <v>8.393132</v>
      </c>
      <c r="BL93" s="394">
        <f t="shared" si="8"/>
        <v>0.3018720571</v>
      </c>
      <c r="BM93" s="394">
        <f t="shared" si="9"/>
        <v>0.03996729524</v>
      </c>
      <c r="BN93" s="55">
        <f t="shared" si="10"/>
        <v>0.26</v>
      </c>
      <c r="BO93" s="56">
        <f t="shared" si="11"/>
        <v>310</v>
      </c>
      <c r="BP93" s="57">
        <f t="shared" si="12"/>
        <v>0.3251391355</v>
      </c>
      <c r="BQ93" s="46">
        <f t="shared" si="13"/>
        <v>0.126</v>
      </c>
      <c r="BR93" s="46">
        <v>25.0</v>
      </c>
      <c r="BS93" s="46">
        <v>7.0</v>
      </c>
      <c r="BT93" s="47">
        <v>1.25</v>
      </c>
      <c r="BU93" s="46">
        <f t="shared" si="14"/>
        <v>31.25</v>
      </c>
      <c r="BV93" s="46">
        <f t="shared" si="15"/>
        <v>35.75</v>
      </c>
      <c r="BW93" s="378" t="s">
        <v>6062</v>
      </c>
      <c r="BX93" s="395"/>
      <c r="BY93" s="395"/>
      <c r="BZ93" s="395"/>
      <c r="CA93" s="395"/>
      <c r="CB93" s="406"/>
      <c r="CC93" s="395"/>
      <c r="CD93" s="395"/>
      <c r="CE93" s="395"/>
      <c r="CF93" s="395"/>
      <c r="CG93" s="395"/>
      <c r="CH93" s="397"/>
      <c r="CI93" s="397"/>
      <c r="CJ93" s="397"/>
      <c r="CK93" s="397"/>
      <c r="CL93" s="398"/>
      <c r="CM93" s="398"/>
      <c r="CN93" s="399">
        <f t="shared" si="16"/>
        <v>-0.001872057143</v>
      </c>
      <c r="CO93" s="399">
        <f t="shared" si="17"/>
        <v>0.4956980737</v>
      </c>
      <c r="CP93" s="398"/>
      <c r="CQ93" s="398"/>
      <c r="CR93" s="478"/>
      <c r="CS93" s="398"/>
      <c r="CT93" s="398"/>
      <c r="CU93" s="398"/>
      <c r="CV93" s="398"/>
      <c r="CW93" s="398"/>
      <c r="CX93" s="398"/>
      <c r="CY93" s="398"/>
      <c r="CZ93" s="398"/>
      <c r="DA93" s="398"/>
      <c r="DB93" s="398"/>
      <c r="DC93" s="398"/>
      <c r="DD93" s="398"/>
      <c r="DE93" s="398"/>
      <c r="DF93" s="398"/>
      <c r="DG93" s="398"/>
      <c r="DH93" s="398"/>
      <c r="DI93" s="398"/>
      <c r="DJ93" s="398"/>
      <c r="DK93" s="398"/>
      <c r="DL93" s="398"/>
      <c r="DM93" s="398"/>
      <c r="DN93" s="398"/>
      <c r="DO93" s="398"/>
      <c r="DP93" s="398"/>
      <c r="DQ93" s="398"/>
      <c r="DR93" s="398"/>
      <c r="DS93" s="398"/>
      <c r="DT93" s="398"/>
      <c r="DU93" s="398"/>
      <c r="DV93" s="398"/>
      <c r="DW93" s="398"/>
      <c r="DX93" s="398"/>
      <c r="DY93" s="398"/>
      <c r="DZ93" s="398"/>
      <c r="EA93" s="398"/>
      <c r="EB93" s="398"/>
      <c r="EC93" s="398"/>
      <c r="ED93" s="398"/>
      <c r="EE93" s="398"/>
      <c r="EF93" s="398"/>
      <c r="EG93" s="398"/>
      <c r="EH93" s="398"/>
      <c r="EI93" s="398"/>
      <c r="EJ93" s="398"/>
      <c r="EK93" s="398"/>
      <c r="EL93" s="398"/>
      <c r="EM93" s="398"/>
      <c r="EN93" s="398"/>
      <c r="EO93" s="398"/>
      <c r="EP93" s="398"/>
      <c r="EQ93" s="398"/>
      <c r="ER93" s="398"/>
      <c r="ES93" s="398"/>
      <c r="ET93" s="398"/>
      <c r="EU93" s="398"/>
      <c r="EV93" s="398"/>
      <c r="EW93" s="398"/>
      <c r="EX93" s="398"/>
      <c r="EY93" s="398"/>
      <c r="EZ93" s="398"/>
      <c r="FA93" s="398"/>
      <c r="FB93" s="398"/>
      <c r="FC93" s="398"/>
      <c r="FD93" s="398"/>
      <c r="FE93" s="398"/>
      <c r="FF93" s="398"/>
      <c r="FG93" s="398"/>
      <c r="FH93" s="398"/>
      <c r="FI93" s="398"/>
      <c r="FJ93" s="398"/>
      <c r="FK93" s="398"/>
      <c r="FL93" s="398"/>
      <c r="FM93" s="398"/>
      <c r="FN93" s="398"/>
      <c r="FO93" s="398"/>
      <c r="FP93" s="398"/>
      <c r="FQ93" s="398"/>
      <c r="FR93" s="398"/>
      <c r="FS93" s="398"/>
      <c r="FT93" s="398"/>
      <c r="FU93" s="398"/>
      <c r="FV93" s="398"/>
      <c r="FW93" s="398"/>
      <c r="FX93" s="398"/>
      <c r="FY93" s="398"/>
      <c r="FZ93" s="398"/>
      <c r="GA93" s="398"/>
      <c r="GB93" s="398"/>
      <c r="GC93" s="398"/>
      <c r="GD93" s="398"/>
      <c r="GE93" s="398"/>
      <c r="GF93" s="398"/>
      <c r="GG93" s="398"/>
      <c r="GH93" s="398"/>
      <c r="GI93" s="398"/>
      <c r="GJ93" s="398"/>
      <c r="GK93" s="398"/>
      <c r="GL93" s="398"/>
      <c r="GM93" s="398"/>
      <c r="GN93" s="398"/>
      <c r="GO93" s="398"/>
      <c r="GP93" s="398"/>
      <c r="GQ93" s="398"/>
      <c r="GR93" s="398"/>
      <c r="GS93" s="398"/>
      <c r="GT93" s="398"/>
      <c r="GU93" s="398"/>
      <c r="GV93" s="398"/>
      <c r="GW93" s="398"/>
      <c r="GX93" s="398"/>
      <c r="GY93" s="398"/>
      <c r="GZ93" s="398"/>
      <c r="HA93" s="398"/>
      <c r="HB93" s="398"/>
      <c r="HC93" s="398"/>
      <c r="HD93" s="398"/>
      <c r="HE93" s="398"/>
      <c r="HF93" s="398"/>
      <c r="HG93" s="398"/>
      <c r="HH93" s="398"/>
      <c r="HI93" s="398"/>
      <c r="HJ93" s="398"/>
      <c r="HK93" s="398"/>
      <c r="HL93" s="398"/>
      <c r="HM93" s="398"/>
      <c r="HN93" s="398"/>
      <c r="HO93" s="398"/>
      <c r="HP93" s="398"/>
      <c r="HQ93" s="398"/>
      <c r="HR93" s="398"/>
      <c r="HS93" s="398"/>
      <c r="HT93" s="398"/>
      <c r="HU93" s="398"/>
      <c r="HV93" s="398"/>
      <c r="HW93" s="398"/>
      <c r="HX93" s="398"/>
      <c r="HY93" s="398"/>
      <c r="HZ93" s="398"/>
      <c r="IA93" s="398"/>
      <c r="IB93" s="398"/>
      <c r="IC93" s="398"/>
    </row>
    <row r="94" ht="20.25" customHeight="1">
      <c r="A94" s="432" t="s">
        <v>6049</v>
      </c>
      <c r="B94" s="362" t="s">
        <v>6760</v>
      </c>
      <c r="C94" s="363"/>
      <c r="D94" s="364">
        <v>50.0</v>
      </c>
      <c r="E94" s="401" t="s">
        <v>6761</v>
      </c>
      <c r="F94" s="366" t="s">
        <v>6762</v>
      </c>
      <c r="G94" s="367">
        <v>2.001713659125E12</v>
      </c>
      <c r="H94" s="409">
        <v>435.0</v>
      </c>
      <c r="I94" s="369">
        <v>0.4326342917846011</v>
      </c>
      <c r="J94" s="370">
        <f t="shared" si="1"/>
        <v>247</v>
      </c>
      <c r="K94" s="402" t="s">
        <v>6763</v>
      </c>
      <c r="L94" s="403" t="s">
        <v>6764</v>
      </c>
      <c r="M94" s="403" t="s">
        <v>6765</v>
      </c>
      <c r="N94" s="373"/>
      <c r="O94" s="374">
        <v>50.0</v>
      </c>
      <c r="P94" s="404">
        <v>80.0</v>
      </c>
      <c r="Q94" s="378">
        <v>20.0</v>
      </c>
      <c r="R94" s="378">
        <v>170.0</v>
      </c>
      <c r="S94" s="377"/>
      <c r="T94" s="377"/>
      <c r="U94" s="378" t="s">
        <v>6766</v>
      </c>
      <c r="V94" s="378" t="s">
        <v>2296</v>
      </c>
      <c r="W94" s="378" t="s">
        <v>6057</v>
      </c>
      <c r="X94" s="377"/>
      <c r="Y94" s="377"/>
      <c r="Z94" s="377"/>
      <c r="AA94" s="377"/>
      <c r="AB94" s="379"/>
      <c r="AC94" s="380" t="s">
        <v>6767</v>
      </c>
      <c r="AD94" s="373"/>
      <c r="AE94" s="373"/>
      <c r="AF94" s="373"/>
      <c r="AG94" s="373"/>
      <c r="AH94" s="381" t="s">
        <v>6059</v>
      </c>
      <c r="AI94" s="379" t="s">
        <v>6060</v>
      </c>
      <c r="AJ94" s="373"/>
      <c r="AK94" s="373"/>
      <c r="AL94" s="373"/>
      <c r="AM94" s="373"/>
      <c r="AN94" s="373">
        <v>6.0</v>
      </c>
      <c r="AO94" s="373"/>
      <c r="AP94" s="373"/>
      <c r="AQ94" s="46">
        <f t="shared" si="2"/>
        <v>348</v>
      </c>
      <c r="AR94" s="382">
        <f t="shared" si="3"/>
        <v>0.2</v>
      </c>
      <c r="AS94" s="373"/>
      <c r="AT94" s="373"/>
      <c r="AU94" s="373"/>
      <c r="AV94" s="373"/>
      <c r="AW94" s="373"/>
      <c r="AX94" s="519" t="s">
        <v>6178</v>
      </c>
      <c r="AY94" s="489" t="s">
        <v>6178</v>
      </c>
      <c r="AZ94" s="385">
        <v>12.0</v>
      </c>
      <c r="BA94" s="386">
        <v>68.0</v>
      </c>
      <c r="BB94" s="386">
        <v>122.0</v>
      </c>
      <c r="BC94" s="482">
        <f>IFERROR(__xludf.DUMMYFUNCTION("IMPORTRANGE(""https://docs.google.com/spreadsheets/d/11x9rug0jw9OQ--PARsiC-syyc-w1p08-Nt1KJofrAjY/edit?usp=sharing"",""Себестоимость (Алкиона)!J12"")"),2.6208599999999995)</f>
        <v>2.62086</v>
      </c>
      <c r="BD94" s="482">
        <f>IFERROR(__xludf.DUMMYFUNCTION("IMPORTRANGE(""https://docs.google.com/spreadsheets/d/11x9rug0jw9OQ--PARsiC-syyc-w1p08-Nt1KJofrAjY/edit?usp=sharing"",""Себестоимость (Алкиона)!J65"")"),0.813618)</f>
        <v>0.813618</v>
      </c>
      <c r="BE94" s="483">
        <f>IFERROR(__xludf.DUMMYFUNCTION("IMPORTRANGE(""https://docs.google.com/spreadsheets/d/1s3L4zx0lRdF0JYMrTaoYwrEnGJI9Se6ibkReFEtRbpU/edit?usp=sharing"",""Упаковка!B3"")"),25.0)</f>
        <v>25</v>
      </c>
      <c r="BF94" s="389">
        <v>10.0</v>
      </c>
      <c r="BG94" s="442">
        <f t="shared" si="4"/>
        <v>55.606868</v>
      </c>
      <c r="BH94" s="405">
        <f t="shared" si="18"/>
        <v>0.2</v>
      </c>
      <c r="BI94" s="392">
        <f t="shared" si="5"/>
        <v>49.4</v>
      </c>
      <c r="BJ94" s="393">
        <f t="shared" si="6"/>
        <v>73.993132</v>
      </c>
      <c r="BK94" s="393">
        <f t="shared" si="7"/>
        <v>19.993132</v>
      </c>
      <c r="BL94" s="394">
        <f t="shared" si="8"/>
        <v>0.299567336</v>
      </c>
      <c r="BM94" s="394">
        <f t="shared" si="9"/>
        <v>0.08094385425</v>
      </c>
      <c r="BN94" s="55">
        <f t="shared" si="10"/>
        <v>0.2</v>
      </c>
      <c r="BO94" s="56">
        <f t="shared" si="11"/>
        <v>349</v>
      </c>
      <c r="BP94" s="57">
        <f t="shared" si="12"/>
        <v>0.3310977994</v>
      </c>
      <c r="BQ94" s="46">
        <f t="shared" si="13"/>
        <v>0.272</v>
      </c>
      <c r="BR94" s="46">
        <v>25.0</v>
      </c>
      <c r="BS94" s="46">
        <v>7.0</v>
      </c>
      <c r="BT94" s="47">
        <v>1.25</v>
      </c>
      <c r="BU94" s="46">
        <f t="shared" si="14"/>
        <v>31.25</v>
      </c>
      <c r="BV94" s="46">
        <f t="shared" si="15"/>
        <v>36.75</v>
      </c>
      <c r="BW94" s="378" t="s">
        <v>6062</v>
      </c>
      <c r="BX94" s="395"/>
      <c r="BY94" s="395"/>
      <c r="BZ94" s="395"/>
      <c r="CA94" s="395"/>
      <c r="CB94" s="406"/>
      <c r="CC94" s="395"/>
      <c r="CD94" s="395"/>
      <c r="CE94" s="395"/>
      <c r="CF94" s="395"/>
      <c r="CG94" s="395"/>
      <c r="CH94" s="397"/>
      <c r="CI94" s="397"/>
      <c r="CJ94" s="397"/>
      <c r="CK94" s="397"/>
      <c r="CL94" s="398"/>
      <c r="CM94" s="398"/>
      <c r="CN94" s="399">
        <f t="shared" si="16"/>
        <v>0.0004326639676</v>
      </c>
      <c r="CO94" s="399">
        <f t="shared" si="17"/>
        <v>0.4322016278</v>
      </c>
      <c r="CP94" s="398"/>
      <c r="CQ94" s="398"/>
      <c r="CR94" s="478"/>
      <c r="CS94" s="398"/>
      <c r="CT94" s="398"/>
      <c r="CU94" s="398"/>
      <c r="CV94" s="398"/>
      <c r="CW94" s="398"/>
      <c r="CX94" s="398"/>
      <c r="CY94" s="398"/>
      <c r="CZ94" s="398"/>
      <c r="DA94" s="398"/>
      <c r="DB94" s="398"/>
      <c r="DC94" s="398"/>
      <c r="DD94" s="398"/>
      <c r="DE94" s="398"/>
      <c r="DF94" s="398"/>
      <c r="DG94" s="398"/>
      <c r="DH94" s="398"/>
      <c r="DI94" s="398"/>
      <c r="DJ94" s="398"/>
      <c r="DK94" s="398"/>
      <c r="DL94" s="398"/>
      <c r="DM94" s="398"/>
      <c r="DN94" s="398"/>
      <c r="DO94" s="398"/>
      <c r="DP94" s="398"/>
      <c r="DQ94" s="398"/>
      <c r="DR94" s="398"/>
      <c r="DS94" s="398"/>
      <c r="DT94" s="398"/>
      <c r="DU94" s="398"/>
      <c r="DV94" s="398"/>
      <c r="DW94" s="398"/>
      <c r="DX94" s="398"/>
      <c r="DY94" s="398"/>
      <c r="DZ94" s="398"/>
      <c r="EA94" s="398"/>
      <c r="EB94" s="398"/>
      <c r="EC94" s="398"/>
      <c r="ED94" s="398"/>
      <c r="EE94" s="398"/>
      <c r="EF94" s="398"/>
      <c r="EG94" s="398"/>
      <c r="EH94" s="398"/>
      <c r="EI94" s="398"/>
      <c r="EJ94" s="398"/>
      <c r="EK94" s="398"/>
      <c r="EL94" s="398"/>
      <c r="EM94" s="398"/>
      <c r="EN94" s="398"/>
      <c r="EO94" s="398"/>
      <c r="EP94" s="398"/>
      <c r="EQ94" s="398"/>
      <c r="ER94" s="398"/>
      <c r="ES94" s="398"/>
      <c r="ET94" s="398"/>
      <c r="EU94" s="398"/>
      <c r="EV94" s="398"/>
      <c r="EW94" s="398"/>
      <c r="EX94" s="398"/>
      <c r="EY94" s="398"/>
      <c r="EZ94" s="398"/>
      <c r="FA94" s="398"/>
      <c r="FB94" s="398"/>
      <c r="FC94" s="398"/>
      <c r="FD94" s="398"/>
      <c r="FE94" s="398"/>
      <c r="FF94" s="398"/>
      <c r="FG94" s="398"/>
      <c r="FH94" s="398"/>
      <c r="FI94" s="398"/>
      <c r="FJ94" s="398"/>
      <c r="FK94" s="398"/>
      <c r="FL94" s="398"/>
      <c r="FM94" s="398"/>
      <c r="FN94" s="398"/>
      <c r="FO94" s="398"/>
      <c r="FP94" s="398"/>
      <c r="FQ94" s="398"/>
      <c r="FR94" s="398"/>
      <c r="FS94" s="398"/>
      <c r="FT94" s="398"/>
      <c r="FU94" s="398"/>
      <c r="FV94" s="398"/>
      <c r="FW94" s="398"/>
      <c r="FX94" s="398"/>
      <c r="FY94" s="398"/>
      <c r="FZ94" s="398"/>
      <c r="GA94" s="398"/>
      <c r="GB94" s="398"/>
      <c r="GC94" s="398"/>
      <c r="GD94" s="398"/>
      <c r="GE94" s="398"/>
      <c r="GF94" s="398"/>
      <c r="GG94" s="398"/>
      <c r="GH94" s="398"/>
      <c r="GI94" s="398"/>
      <c r="GJ94" s="398"/>
      <c r="GK94" s="398"/>
      <c r="GL94" s="398"/>
      <c r="GM94" s="398"/>
      <c r="GN94" s="398"/>
      <c r="GO94" s="398"/>
      <c r="GP94" s="398"/>
      <c r="GQ94" s="398"/>
      <c r="GR94" s="398"/>
      <c r="GS94" s="398"/>
      <c r="GT94" s="398"/>
      <c r="GU94" s="398"/>
      <c r="GV94" s="398"/>
      <c r="GW94" s="398"/>
      <c r="GX94" s="398"/>
      <c r="GY94" s="398"/>
      <c r="GZ94" s="398"/>
      <c r="HA94" s="398"/>
      <c r="HB94" s="398"/>
      <c r="HC94" s="398"/>
      <c r="HD94" s="398"/>
      <c r="HE94" s="398"/>
      <c r="HF94" s="398"/>
      <c r="HG94" s="398"/>
      <c r="HH94" s="398"/>
      <c r="HI94" s="398"/>
      <c r="HJ94" s="398"/>
      <c r="HK94" s="398"/>
      <c r="HL94" s="398"/>
      <c r="HM94" s="398"/>
      <c r="HN94" s="398"/>
      <c r="HO94" s="398"/>
      <c r="HP94" s="398"/>
      <c r="HQ94" s="398"/>
      <c r="HR94" s="398"/>
      <c r="HS94" s="398"/>
      <c r="HT94" s="398"/>
      <c r="HU94" s="398"/>
      <c r="HV94" s="398"/>
      <c r="HW94" s="398"/>
      <c r="HX94" s="398"/>
      <c r="HY94" s="398"/>
      <c r="HZ94" s="398"/>
      <c r="IA94" s="398"/>
      <c r="IB94" s="398"/>
      <c r="IC94" s="398"/>
    </row>
    <row r="95" ht="20.25" customHeight="1">
      <c r="A95" s="432" t="s">
        <v>6049</v>
      </c>
      <c r="B95" s="362" t="s">
        <v>6768</v>
      </c>
      <c r="C95" s="363"/>
      <c r="D95" s="364">
        <v>50.0</v>
      </c>
      <c r="E95" s="401" t="s">
        <v>6769</v>
      </c>
      <c r="F95" s="366" t="s">
        <v>6770</v>
      </c>
      <c r="G95" s="367">
        <v>2.001713659118E12</v>
      </c>
      <c r="H95" s="409">
        <v>448.0</v>
      </c>
      <c r="I95" s="369">
        <v>0.443049460367787</v>
      </c>
      <c r="J95" s="370">
        <f t="shared" si="1"/>
        <v>250</v>
      </c>
      <c r="K95" s="402" t="s">
        <v>6771</v>
      </c>
      <c r="L95" s="403" t="s">
        <v>6772</v>
      </c>
      <c r="M95" s="403" t="s">
        <v>6773</v>
      </c>
      <c r="N95" s="373"/>
      <c r="O95" s="378">
        <v>55.0</v>
      </c>
      <c r="P95" s="378">
        <v>80.0</v>
      </c>
      <c r="Q95" s="378">
        <v>20.0</v>
      </c>
      <c r="R95" s="378">
        <v>170.0</v>
      </c>
      <c r="S95" s="377"/>
      <c r="T95" s="377"/>
      <c r="U95" s="378" t="s">
        <v>6774</v>
      </c>
      <c r="V95" s="378" t="s">
        <v>2296</v>
      </c>
      <c r="W95" s="378" t="s">
        <v>6057</v>
      </c>
      <c r="X95" s="377"/>
      <c r="Y95" s="377"/>
      <c r="Z95" s="377"/>
      <c r="AA95" s="377"/>
      <c r="AB95" s="379"/>
      <c r="AC95" s="439" t="s">
        <v>6767</v>
      </c>
      <c r="AD95" s="440"/>
      <c r="AE95" s="440"/>
      <c r="AF95" s="440"/>
      <c r="AG95" s="440"/>
      <c r="AH95" s="381" t="s">
        <v>6059</v>
      </c>
      <c r="AI95" s="379" t="s">
        <v>6060</v>
      </c>
      <c r="AJ95" s="440"/>
      <c r="AK95" s="440"/>
      <c r="AL95" s="440"/>
      <c r="AM95" s="440"/>
      <c r="AN95" s="373">
        <v>6.0</v>
      </c>
      <c r="AO95" s="440"/>
      <c r="AP95" s="440"/>
      <c r="AQ95" s="46">
        <f t="shared" si="2"/>
        <v>350</v>
      </c>
      <c r="AR95" s="382">
        <f t="shared" si="3"/>
        <v>0.22</v>
      </c>
      <c r="AS95" s="440"/>
      <c r="AT95" s="440"/>
      <c r="AU95" s="440"/>
      <c r="AV95" s="440"/>
      <c r="AW95" s="440"/>
      <c r="AX95" s="383" t="s">
        <v>6178</v>
      </c>
      <c r="AY95" s="496" t="s">
        <v>6178</v>
      </c>
      <c r="AZ95" s="385">
        <v>12.0</v>
      </c>
      <c r="BA95" s="386">
        <v>69.0</v>
      </c>
      <c r="BB95" s="386">
        <v>124.0</v>
      </c>
      <c r="BC95" s="482">
        <f>IFERROR(__xludf.DUMMYFUNCTION("IMPORTRANGE(""https://docs.google.com/spreadsheets/d/11x9rug0jw9OQ--PARsiC-syyc-w1p08-Nt1KJofrAjY/edit?usp=sharing"",""Себестоимость (Алкиона)!J12"")"),2.6208599999999995)</f>
        <v>2.62086</v>
      </c>
      <c r="BD95" s="482">
        <f>IFERROR(__xludf.DUMMYFUNCTION("IMPORTRANGE(""https://docs.google.com/spreadsheets/d/11x9rug0jw9OQ--PARsiC-syyc-w1p08-Nt1KJofrAjY/edit?usp=sharing"",""Себестоимость (Алкиона)!J65"")"),0.813618)</f>
        <v>0.813618</v>
      </c>
      <c r="BE95" s="483">
        <f>IFERROR(__xludf.DUMMYFUNCTION("IMPORTRANGE(""https://docs.google.com/spreadsheets/d/1s3L4zx0lRdF0JYMrTaoYwrEnGJI9Se6ibkReFEtRbpU/edit?usp=sharing"",""Упаковка!B3"")"),25.0)</f>
        <v>25</v>
      </c>
      <c r="BF95" s="389">
        <v>10.0</v>
      </c>
      <c r="BG95" s="442">
        <f t="shared" si="4"/>
        <v>55.606868</v>
      </c>
      <c r="BH95" s="405">
        <f t="shared" si="18"/>
        <v>0.2</v>
      </c>
      <c r="BI95" s="392">
        <f t="shared" si="5"/>
        <v>50</v>
      </c>
      <c r="BJ95" s="393">
        <f t="shared" si="6"/>
        <v>75.393132</v>
      </c>
      <c r="BK95" s="393">
        <f t="shared" si="7"/>
        <v>20.393132</v>
      </c>
      <c r="BL95" s="394">
        <f t="shared" si="8"/>
        <v>0.301572528</v>
      </c>
      <c r="BM95" s="394">
        <f t="shared" si="9"/>
        <v>0.081572528</v>
      </c>
      <c r="BN95" s="55">
        <f t="shared" si="10"/>
        <v>0.22</v>
      </c>
      <c r="BO95" s="56">
        <f t="shared" si="11"/>
        <v>353</v>
      </c>
      <c r="BP95" s="57">
        <f t="shared" si="12"/>
        <v>0.3311986742</v>
      </c>
      <c r="BQ95" s="46">
        <f t="shared" si="13"/>
        <v>0.272</v>
      </c>
      <c r="BR95" s="46">
        <v>25.0</v>
      </c>
      <c r="BS95" s="46">
        <v>7.0</v>
      </c>
      <c r="BT95" s="47">
        <v>1.25</v>
      </c>
      <c r="BU95" s="46">
        <f t="shared" si="14"/>
        <v>31.25</v>
      </c>
      <c r="BV95" s="46">
        <f t="shared" si="15"/>
        <v>37.75</v>
      </c>
      <c r="BW95" s="378" t="s">
        <v>6062</v>
      </c>
      <c r="BX95" s="395"/>
      <c r="BY95" s="395"/>
      <c r="BZ95" s="395"/>
      <c r="CA95" s="395"/>
      <c r="CB95" s="406"/>
      <c r="CC95" s="395"/>
      <c r="CD95" s="395"/>
      <c r="CE95" s="395"/>
      <c r="CF95" s="395"/>
      <c r="CG95" s="395"/>
      <c r="CH95" s="397"/>
      <c r="CI95" s="397"/>
      <c r="CJ95" s="397"/>
      <c r="CK95" s="397"/>
      <c r="CL95" s="398"/>
      <c r="CM95" s="398"/>
      <c r="CN95" s="399">
        <f t="shared" si="16"/>
        <v>-0.001572528</v>
      </c>
      <c r="CO95" s="399">
        <f t="shared" si="17"/>
        <v>0.4446219884</v>
      </c>
      <c r="CP95" s="398"/>
      <c r="CQ95" s="398"/>
      <c r="CR95" s="478"/>
      <c r="CS95" s="398"/>
      <c r="CT95" s="398"/>
      <c r="CU95" s="398"/>
      <c r="CV95" s="398"/>
      <c r="CW95" s="398"/>
      <c r="CX95" s="398"/>
      <c r="CY95" s="398"/>
      <c r="CZ95" s="398"/>
      <c r="DA95" s="398"/>
      <c r="DB95" s="398"/>
      <c r="DC95" s="398"/>
      <c r="DD95" s="398"/>
      <c r="DE95" s="398"/>
      <c r="DF95" s="398"/>
      <c r="DG95" s="398"/>
      <c r="DH95" s="398"/>
      <c r="DI95" s="398"/>
      <c r="DJ95" s="398"/>
      <c r="DK95" s="398"/>
      <c r="DL95" s="398"/>
      <c r="DM95" s="398"/>
      <c r="DN95" s="398"/>
      <c r="DO95" s="398"/>
      <c r="DP95" s="398"/>
      <c r="DQ95" s="398"/>
      <c r="DR95" s="398"/>
      <c r="DS95" s="398"/>
      <c r="DT95" s="398"/>
      <c r="DU95" s="398"/>
      <c r="DV95" s="398"/>
      <c r="DW95" s="398"/>
      <c r="DX95" s="398"/>
      <c r="DY95" s="398"/>
      <c r="DZ95" s="398"/>
      <c r="EA95" s="398"/>
      <c r="EB95" s="398"/>
      <c r="EC95" s="398"/>
      <c r="ED95" s="398"/>
      <c r="EE95" s="398"/>
      <c r="EF95" s="398"/>
      <c r="EG95" s="398"/>
      <c r="EH95" s="398"/>
      <c r="EI95" s="398"/>
      <c r="EJ95" s="398"/>
      <c r="EK95" s="398"/>
      <c r="EL95" s="398"/>
      <c r="EM95" s="398"/>
      <c r="EN95" s="398"/>
      <c r="EO95" s="398"/>
      <c r="EP95" s="398"/>
      <c r="EQ95" s="398"/>
      <c r="ER95" s="398"/>
      <c r="ES95" s="398"/>
      <c r="ET95" s="398"/>
      <c r="EU95" s="398"/>
      <c r="EV95" s="398"/>
      <c r="EW95" s="398"/>
      <c r="EX95" s="398"/>
      <c r="EY95" s="398"/>
      <c r="EZ95" s="398"/>
      <c r="FA95" s="398"/>
      <c r="FB95" s="398"/>
      <c r="FC95" s="398"/>
      <c r="FD95" s="398"/>
      <c r="FE95" s="398"/>
      <c r="FF95" s="398"/>
      <c r="FG95" s="398"/>
      <c r="FH95" s="398"/>
      <c r="FI95" s="398"/>
      <c r="FJ95" s="398"/>
      <c r="FK95" s="398"/>
      <c r="FL95" s="398"/>
      <c r="FM95" s="398"/>
      <c r="FN95" s="398"/>
      <c r="FO95" s="398"/>
      <c r="FP95" s="398"/>
      <c r="FQ95" s="398"/>
      <c r="FR95" s="398"/>
      <c r="FS95" s="398"/>
      <c r="FT95" s="398"/>
      <c r="FU95" s="398"/>
      <c r="FV95" s="398"/>
      <c r="FW95" s="398"/>
      <c r="FX95" s="398"/>
      <c r="FY95" s="398"/>
      <c r="FZ95" s="398"/>
      <c r="GA95" s="398"/>
      <c r="GB95" s="398"/>
      <c r="GC95" s="398"/>
      <c r="GD95" s="398"/>
      <c r="GE95" s="398"/>
      <c r="GF95" s="398"/>
      <c r="GG95" s="398"/>
      <c r="GH95" s="398"/>
      <c r="GI95" s="398"/>
      <c r="GJ95" s="398"/>
      <c r="GK95" s="398"/>
      <c r="GL95" s="398"/>
      <c r="GM95" s="398"/>
      <c r="GN95" s="398"/>
      <c r="GO95" s="398"/>
      <c r="GP95" s="398"/>
      <c r="GQ95" s="398"/>
      <c r="GR95" s="398"/>
      <c r="GS95" s="398"/>
      <c r="GT95" s="398"/>
      <c r="GU95" s="398"/>
      <c r="GV95" s="398"/>
      <c r="GW95" s="398"/>
      <c r="GX95" s="398"/>
      <c r="GY95" s="398"/>
      <c r="GZ95" s="398"/>
      <c r="HA95" s="398"/>
      <c r="HB95" s="398"/>
      <c r="HC95" s="398"/>
      <c r="HD95" s="398"/>
      <c r="HE95" s="398"/>
      <c r="HF95" s="398"/>
      <c r="HG95" s="398"/>
      <c r="HH95" s="398"/>
      <c r="HI95" s="398"/>
      <c r="HJ95" s="398"/>
      <c r="HK95" s="398"/>
      <c r="HL95" s="398"/>
      <c r="HM95" s="398"/>
      <c r="HN95" s="398"/>
      <c r="HO95" s="398"/>
      <c r="HP95" s="398"/>
      <c r="HQ95" s="398"/>
      <c r="HR95" s="398"/>
      <c r="HS95" s="398"/>
      <c r="HT95" s="398"/>
      <c r="HU95" s="398"/>
      <c r="HV95" s="398"/>
      <c r="HW95" s="398"/>
      <c r="HX95" s="398"/>
      <c r="HY95" s="398"/>
      <c r="HZ95" s="398"/>
      <c r="IA95" s="398"/>
      <c r="IB95" s="398"/>
      <c r="IC95" s="398"/>
    </row>
    <row r="96" ht="20.25" customHeight="1">
      <c r="A96" s="432" t="s">
        <v>6049</v>
      </c>
      <c r="B96" s="362" t="s">
        <v>6775</v>
      </c>
      <c r="C96" s="363"/>
      <c r="D96" s="364">
        <v>50.0</v>
      </c>
      <c r="E96" s="401" t="s">
        <v>6776</v>
      </c>
      <c r="F96" s="366" t="s">
        <v>6777</v>
      </c>
      <c r="G96" s="367">
        <v>2.001713659101E12</v>
      </c>
      <c r="H96" s="409">
        <v>470.0</v>
      </c>
      <c r="I96" s="369">
        <v>0.4588500369911208</v>
      </c>
      <c r="J96" s="370">
        <f t="shared" si="1"/>
        <v>254</v>
      </c>
      <c r="K96" s="402" t="s">
        <v>6778</v>
      </c>
      <c r="L96" s="403" t="s">
        <v>6779</v>
      </c>
      <c r="M96" s="403" t="s">
        <v>6780</v>
      </c>
      <c r="N96" s="373"/>
      <c r="O96" s="471">
        <v>60.0</v>
      </c>
      <c r="P96" s="378">
        <v>80.0</v>
      </c>
      <c r="Q96" s="378">
        <v>20.0</v>
      </c>
      <c r="R96" s="378">
        <v>170.0</v>
      </c>
      <c r="S96" s="377"/>
      <c r="T96" s="377"/>
      <c r="U96" s="378" t="s">
        <v>6781</v>
      </c>
      <c r="V96" s="378" t="s">
        <v>2296</v>
      </c>
      <c r="W96" s="378" t="s">
        <v>6057</v>
      </c>
      <c r="X96" s="377"/>
      <c r="Y96" s="377"/>
      <c r="Z96" s="377"/>
      <c r="AA96" s="377"/>
      <c r="AB96" s="379"/>
      <c r="AC96" s="439" t="s">
        <v>6767</v>
      </c>
      <c r="AD96" s="440"/>
      <c r="AE96" s="440"/>
      <c r="AF96" s="440"/>
      <c r="AG96" s="440"/>
      <c r="AH96" s="381" t="s">
        <v>6059</v>
      </c>
      <c r="AI96" s="379" t="s">
        <v>6060</v>
      </c>
      <c r="AJ96" s="440"/>
      <c r="AK96" s="440"/>
      <c r="AL96" s="440"/>
      <c r="AM96" s="440"/>
      <c r="AN96" s="373">
        <v>6.0</v>
      </c>
      <c r="AO96" s="440"/>
      <c r="AP96" s="440"/>
      <c r="AQ96" s="46">
        <f t="shared" si="2"/>
        <v>358</v>
      </c>
      <c r="AR96" s="382">
        <f t="shared" si="3"/>
        <v>0.24</v>
      </c>
      <c r="AS96" s="440"/>
      <c r="AT96" s="440"/>
      <c r="AU96" s="440"/>
      <c r="AV96" s="440"/>
      <c r="AW96" s="440"/>
      <c r="AX96" s="383" t="s">
        <v>6178</v>
      </c>
      <c r="AY96" s="496" t="s">
        <v>6178</v>
      </c>
      <c r="AZ96" s="385">
        <v>12.0</v>
      </c>
      <c r="BA96" s="386">
        <v>68.0</v>
      </c>
      <c r="BB96" s="386">
        <v>123.0</v>
      </c>
      <c r="BC96" s="482">
        <f>IFERROR(__xludf.DUMMYFUNCTION("IMPORTRANGE(""https://docs.google.com/spreadsheets/d/11x9rug0jw9OQ--PARsiC-syyc-w1p08-Nt1KJofrAjY/edit?usp=sharing"",""Себестоимость (Алкиона)!J15"")"),3.20112)</f>
        <v>3.20112</v>
      </c>
      <c r="BD96" s="482">
        <f>IFERROR(__xludf.DUMMYFUNCTION("IMPORTRANGE(""https://docs.google.com/spreadsheets/d/11x9rug0jw9OQ--PARsiC-syyc-w1p08-Nt1KJofrAjY/edit?usp=sharing"",""Себестоимость (Алкиона)!J65"")"),0.813618)</f>
        <v>0.813618</v>
      </c>
      <c r="BE96" s="483">
        <f>IFERROR(__xludf.DUMMYFUNCTION("IMPORTRANGE(""https://docs.google.com/spreadsheets/d/1s3L4zx0lRdF0JYMrTaoYwrEnGJI9Se6ibkReFEtRbpU/edit?usp=sharing"",""Упаковка!B3"")"),25.0)</f>
        <v>25</v>
      </c>
      <c r="BF96" s="389">
        <v>10.0</v>
      </c>
      <c r="BG96" s="442">
        <f t="shared" si="4"/>
        <v>59.088428</v>
      </c>
      <c r="BH96" s="405">
        <f t="shared" si="18"/>
        <v>0.2</v>
      </c>
      <c r="BI96" s="392">
        <f t="shared" si="5"/>
        <v>50.8</v>
      </c>
      <c r="BJ96" s="393">
        <f t="shared" si="6"/>
        <v>76.111572</v>
      </c>
      <c r="BK96" s="393">
        <f t="shared" si="7"/>
        <v>21.111572</v>
      </c>
      <c r="BL96" s="394">
        <f t="shared" si="8"/>
        <v>0.2996518583</v>
      </c>
      <c r="BM96" s="394">
        <f t="shared" si="9"/>
        <v>0.0831164252</v>
      </c>
      <c r="BN96" s="55">
        <f t="shared" si="10"/>
        <v>0.24</v>
      </c>
      <c r="BO96" s="56">
        <f t="shared" si="11"/>
        <v>358</v>
      </c>
      <c r="BP96" s="57">
        <f t="shared" si="12"/>
        <v>0.3313731061</v>
      </c>
      <c r="BQ96" s="46">
        <f t="shared" si="13"/>
        <v>0.272</v>
      </c>
      <c r="BR96" s="46">
        <v>25.0</v>
      </c>
      <c r="BS96" s="46">
        <v>7.0</v>
      </c>
      <c r="BT96" s="47">
        <v>1.25</v>
      </c>
      <c r="BU96" s="46">
        <f t="shared" si="14"/>
        <v>31.25</v>
      </c>
      <c r="BV96" s="46">
        <f t="shared" si="15"/>
        <v>36.75</v>
      </c>
      <c r="BW96" s="378" t="s">
        <v>6062</v>
      </c>
      <c r="BX96" s="395"/>
      <c r="BY96" s="395"/>
      <c r="BZ96" s="395"/>
      <c r="CA96" s="395"/>
      <c r="CB96" s="406"/>
      <c r="CC96" s="395"/>
      <c r="CD96" s="395"/>
      <c r="CE96" s="395"/>
      <c r="CF96" s="395"/>
      <c r="CG96" s="395"/>
      <c r="CH96" s="397"/>
      <c r="CI96" s="397"/>
      <c r="CJ96" s="397"/>
      <c r="CK96" s="397"/>
      <c r="CL96" s="398"/>
      <c r="CM96" s="398"/>
      <c r="CN96" s="399">
        <f t="shared" si="16"/>
        <v>0.0003481417323</v>
      </c>
      <c r="CO96" s="399">
        <f t="shared" si="17"/>
        <v>0.4585018953</v>
      </c>
      <c r="CP96" s="398"/>
      <c r="CQ96" s="398"/>
      <c r="CR96" s="478"/>
      <c r="CS96" s="398"/>
      <c r="CT96" s="398"/>
      <c r="CU96" s="398"/>
      <c r="CV96" s="398"/>
      <c r="CW96" s="398"/>
      <c r="CX96" s="398"/>
      <c r="CY96" s="398"/>
      <c r="CZ96" s="398"/>
      <c r="DA96" s="398"/>
      <c r="DB96" s="398"/>
      <c r="DC96" s="398"/>
      <c r="DD96" s="398"/>
      <c r="DE96" s="398"/>
      <c r="DF96" s="398"/>
      <c r="DG96" s="398"/>
      <c r="DH96" s="398"/>
      <c r="DI96" s="398"/>
      <c r="DJ96" s="398"/>
      <c r="DK96" s="398"/>
      <c r="DL96" s="398"/>
      <c r="DM96" s="398"/>
      <c r="DN96" s="398"/>
      <c r="DO96" s="398"/>
      <c r="DP96" s="398"/>
      <c r="DQ96" s="398"/>
      <c r="DR96" s="398"/>
      <c r="DS96" s="398"/>
      <c r="DT96" s="398"/>
      <c r="DU96" s="398"/>
      <c r="DV96" s="398"/>
      <c r="DW96" s="398"/>
      <c r="DX96" s="398"/>
      <c r="DY96" s="398"/>
      <c r="DZ96" s="398"/>
      <c r="EA96" s="398"/>
      <c r="EB96" s="398"/>
      <c r="EC96" s="398"/>
      <c r="ED96" s="398"/>
      <c r="EE96" s="398"/>
      <c r="EF96" s="398"/>
      <c r="EG96" s="398"/>
      <c r="EH96" s="398"/>
      <c r="EI96" s="398"/>
      <c r="EJ96" s="398"/>
      <c r="EK96" s="398"/>
      <c r="EL96" s="398"/>
      <c r="EM96" s="398"/>
      <c r="EN96" s="398"/>
      <c r="EO96" s="398"/>
      <c r="EP96" s="398"/>
      <c r="EQ96" s="398"/>
      <c r="ER96" s="398"/>
      <c r="ES96" s="398"/>
      <c r="ET96" s="398"/>
      <c r="EU96" s="398"/>
      <c r="EV96" s="398"/>
      <c r="EW96" s="398"/>
      <c r="EX96" s="398"/>
      <c r="EY96" s="398"/>
      <c r="EZ96" s="398"/>
      <c r="FA96" s="398"/>
      <c r="FB96" s="398"/>
      <c r="FC96" s="398"/>
      <c r="FD96" s="398"/>
      <c r="FE96" s="398"/>
      <c r="FF96" s="398"/>
      <c r="FG96" s="398"/>
      <c r="FH96" s="398"/>
      <c r="FI96" s="398"/>
      <c r="FJ96" s="398"/>
      <c r="FK96" s="398"/>
      <c r="FL96" s="398"/>
      <c r="FM96" s="398"/>
      <c r="FN96" s="398"/>
      <c r="FO96" s="398"/>
      <c r="FP96" s="398"/>
      <c r="FQ96" s="398"/>
      <c r="FR96" s="398"/>
      <c r="FS96" s="398"/>
      <c r="FT96" s="398"/>
      <c r="FU96" s="398"/>
      <c r="FV96" s="398"/>
      <c r="FW96" s="398"/>
      <c r="FX96" s="398"/>
      <c r="FY96" s="398"/>
      <c r="FZ96" s="398"/>
      <c r="GA96" s="398"/>
      <c r="GB96" s="398"/>
      <c r="GC96" s="398"/>
      <c r="GD96" s="398"/>
      <c r="GE96" s="398"/>
      <c r="GF96" s="398"/>
      <c r="GG96" s="398"/>
      <c r="GH96" s="398"/>
      <c r="GI96" s="398"/>
      <c r="GJ96" s="398"/>
      <c r="GK96" s="398"/>
      <c r="GL96" s="398"/>
      <c r="GM96" s="398"/>
      <c r="GN96" s="398"/>
      <c r="GO96" s="398"/>
      <c r="GP96" s="398"/>
      <c r="GQ96" s="398"/>
      <c r="GR96" s="398"/>
      <c r="GS96" s="398"/>
      <c r="GT96" s="398"/>
      <c r="GU96" s="398"/>
      <c r="GV96" s="398"/>
      <c r="GW96" s="398"/>
      <c r="GX96" s="398"/>
      <c r="GY96" s="398"/>
      <c r="GZ96" s="398"/>
      <c r="HA96" s="398"/>
      <c r="HB96" s="398"/>
      <c r="HC96" s="398"/>
      <c r="HD96" s="398"/>
      <c r="HE96" s="398"/>
      <c r="HF96" s="398"/>
      <c r="HG96" s="398"/>
      <c r="HH96" s="398"/>
      <c r="HI96" s="398"/>
      <c r="HJ96" s="398"/>
      <c r="HK96" s="398"/>
      <c r="HL96" s="398"/>
      <c r="HM96" s="398"/>
      <c r="HN96" s="398"/>
      <c r="HO96" s="398"/>
      <c r="HP96" s="398"/>
      <c r="HQ96" s="398"/>
      <c r="HR96" s="398"/>
      <c r="HS96" s="398"/>
      <c r="HT96" s="398"/>
      <c r="HU96" s="398"/>
      <c r="HV96" s="398"/>
      <c r="HW96" s="398"/>
      <c r="HX96" s="398"/>
      <c r="HY96" s="398"/>
      <c r="HZ96" s="398"/>
      <c r="IA96" s="398"/>
      <c r="IB96" s="398"/>
      <c r="IC96" s="398"/>
    </row>
    <row r="97" ht="20.25" customHeight="1">
      <c r="A97" s="432" t="s">
        <v>6049</v>
      </c>
      <c r="B97" s="362" t="s">
        <v>6782</v>
      </c>
      <c r="C97" s="363"/>
      <c r="D97" s="364">
        <v>50.0</v>
      </c>
      <c r="E97" s="401" t="s">
        <v>6783</v>
      </c>
      <c r="F97" s="366" t="s">
        <v>6784</v>
      </c>
      <c r="G97" s="367">
        <v>2.001713659095E12</v>
      </c>
      <c r="H97" s="409">
        <v>480.0</v>
      </c>
      <c r="I97" s="369">
        <v>0.454607680386353</v>
      </c>
      <c r="J97" s="370">
        <f t="shared" si="1"/>
        <v>262</v>
      </c>
      <c r="K97" s="402" t="s">
        <v>6785</v>
      </c>
      <c r="L97" s="403" t="s">
        <v>6786</v>
      </c>
      <c r="M97" s="403" t="s">
        <v>6787</v>
      </c>
      <c r="N97" s="373"/>
      <c r="O97" s="471">
        <v>65.0</v>
      </c>
      <c r="P97" s="378">
        <v>80.0</v>
      </c>
      <c r="Q97" s="378">
        <v>20.0</v>
      </c>
      <c r="R97" s="378">
        <v>170.0</v>
      </c>
      <c r="S97" s="377"/>
      <c r="T97" s="377"/>
      <c r="U97" s="378" t="s">
        <v>6788</v>
      </c>
      <c r="V97" s="378" t="s">
        <v>2296</v>
      </c>
      <c r="W97" s="378" t="s">
        <v>6057</v>
      </c>
      <c r="X97" s="377"/>
      <c r="Y97" s="377"/>
      <c r="Z97" s="377"/>
      <c r="AA97" s="377"/>
      <c r="AB97" s="379"/>
      <c r="AC97" s="439" t="s">
        <v>6767</v>
      </c>
      <c r="AD97" s="440"/>
      <c r="AE97" s="440"/>
      <c r="AF97" s="440"/>
      <c r="AG97" s="440"/>
      <c r="AH97" s="381" t="s">
        <v>6059</v>
      </c>
      <c r="AI97" s="379" t="s">
        <v>6060</v>
      </c>
      <c r="AJ97" s="440"/>
      <c r="AK97" s="440"/>
      <c r="AL97" s="440"/>
      <c r="AM97" s="440"/>
      <c r="AN97" s="373">
        <v>6.0</v>
      </c>
      <c r="AO97" s="440"/>
      <c r="AP97" s="440"/>
      <c r="AQ97" s="46">
        <f t="shared" si="2"/>
        <v>365</v>
      </c>
      <c r="AR97" s="382">
        <f t="shared" si="3"/>
        <v>0.24</v>
      </c>
      <c r="AS97" s="440"/>
      <c r="AT97" s="440"/>
      <c r="AU97" s="440"/>
      <c r="AV97" s="440"/>
      <c r="AW97" s="440"/>
      <c r="AX97" s="383" t="s">
        <v>6178</v>
      </c>
      <c r="AY97" s="520" t="s">
        <v>6178</v>
      </c>
      <c r="AZ97" s="385">
        <v>12.0</v>
      </c>
      <c r="BA97" s="386">
        <v>72.0</v>
      </c>
      <c r="BB97" s="386">
        <v>127.0</v>
      </c>
      <c r="BC97" s="482">
        <f>IFERROR(__xludf.DUMMYFUNCTION("IMPORTRANGE(""https://docs.google.com/spreadsheets/d/11x9rug0jw9OQ--PARsiC-syyc-w1p08-Nt1KJofrAjY/edit?usp=sharing"",""Себестоимость (Алкиона)!J15"")"),3.20112)</f>
        <v>3.20112</v>
      </c>
      <c r="BD97" s="482">
        <f>IFERROR(__xludf.DUMMYFUNCTION("IMPORTRANGE(""https://docs.google.com/spreadsheets/d/11x9rug0jw9OQ--PARsiC-syyc-w1p08-Nt1KJofrAjY/edit?usp=sharing"",""Себестоимость (Алкиона)!J65"")"),0.813618)</f>
        <v>0.813618</v>
      </c>
      <c r="BE97" s="483">
        <f>IFERROR(__xludf.DUMMYFUNCTION("IMPORTRANGE(""https://docs.google.com/spreadsheets/d/1s3L4zx0lRdF0JYMrTaoYwrEnGJI9Se6ibkReFEtRbpU/edit?usp=sharing"",""Упаковка!B3"")"),25.0)</f>
        <v>25</v>
      </c>
      <c r="BF97" s="389">
        <v>10.0</v>
      </c>
      <c r="BG97" s="442">
        <f t="shared" si="4"/>
        <v>59.088428</v>
      </c>
      <c r="BH97" s="405">
        <f t="shared" si="18"/>
        <v>0.2</v>
      </c>
      <c r="BI97" s="392">
        <f t="shared" si="5"/>
        <v>52.4</v>
      </c>
      <c r="BJ97" s="393">
        <f t="shared" si="6"/>
        <v>78.511572</v>
      </c>
      <c r="BK97" s="393">
        <f t="shared" si="7"/>
        <v>23.511572</v>
      </c>
      <c r="BL97" s="394">
        <f t="shared" si="8"/>
        <v>0.2996624885</v>
      </c>
      <c r="BM97" s="394">
        <f t="shared" si="9"/>
        <v>0.08973882443</v>
      </c>
      <c r="BN97" s="55">
        <f t="shared" si="10"/>
        <v>0.24</v>
      </c>
      <c r="BO97" s="56">
        <f t="shared" si="11"/>
        <v>366</v>
      </c>
      <c r="BP97" s="57">
        <f t="shared" si="12"/>
        <v>0.3315616721</v>
      </c>
      <c r="BQ97" s="46">
        <f t="shared" si="13"/>
        <v>0.272</v>
      </c>
      <c r="BR97" s="46">
        <v>25.0</v>
      </c>
      <c r="BS97" s="46">
        <v>7.0</v>
      </c>
      <c r="BT97" s="47">
        <v>1.25</v>
      </c>
      <c r="BU97" s="46">
        <f t="shared" si="14"/>
        <v>31.25</v>
      </c>
      <c r="BV97" s="46">
        <f t="shared" si="15"/>
        <v>40.75</v>
      </c>
      <c r="BW97" s="378" t="s">
        <v>6062</v>
      </c>
      <c r="BX97" s="395"/>
      <c r="BY97" s="395"/>
      <c r="BZ97" s="395"/>
      <c r="CA97" s="395"/>
      <c r="CB97" s="406"/>
      <c r="CC97" s="395"/>
      <c r="CD97" s="395"/>
      <c r="CE97" s="395"/>
      <c r="CF97" s="395"/>
      <c r="CG97" s="395"/>
      <c r="CH97" s="397"/>
      <c r="CI97" s="397"/>
      <c r="CJ97" s="397"/>
      <c r="CK97" s="397"/>
      <c r="CL97" s="398"/>
      <c r="CM97" s="398"/>
      <c r="CN97" s="399">
        <f t="shared" si="16"/>
        <v>0.0003375114504</v>
      </c>
      <c r="CO97" s="399">
        <f t="shared" si="17"/>
        <v>0.4542701689</v>
      </c>
      <c r="CP97" s="398"/>
      <c r="CQ97" s="398"/>
      <c r="CR97" s="478"/>
      <c r="CS97" s="398"/>
      <c r="CT97" s="398"/>
      <c r="CU97" s="398"/>
      <c r="CV97" s="398"/>
      <c r="CW97" s="398"/>
      <c r="CX97" s="398"/>
      <c r="CY97" s="398"/>
      <c r="CZ97" s="398"/>
      <c r="DA97" s="398"/>
      <c r="DB97" s="398"/>
      <c r="DC97" s="398"/>
      <c r="DD97" s="398"/>
      <c r="DE97" s="398"/>
      <c r="DF97" s="398"/>
      <c r="DG97" s="398"/>
      <c r="DH97" s="398"/>
      <c r="DI97" s="398"/>
      <c r="DJ97" s="398"/>
      <c r="DK97" s="398"/>
      <c r="DL97" s="398"/>
      <c r="DM97" s="398"/>
      <c r="DN97" s="398"/>
      <c r="DO97" s="398"/>
      <c r="DP97" s="398"/>
      <c r="DQ97" s="398"/>
      <c r="DR97" s="398"/>
      <c r="DS97" s="398"/>
      <c r="DT97" s="398"/>
      <c r="DU97" s="398"/>
      <c r="DV97" s="398"/>
      <c r="DW97" s="398"/>
      <c r="DX97" s="398"/>
      <c r="DY97" s="398"/>
      <c r="DZ97" s="398"/>
      <c r="EA97" s="398"/>
      <c r="EB97" s="398"/>
      <c r="EC97" s="398"/>
      <c r="ED97" s="398"/>
      <c r="EE97" s="398"/>
      <c r="EF97" s="398"/>
      <c r="EG97" s="398"/>
      <c r="EH97" s="398"/>
      <c r="EI97" s="398"/>
      <c r="EJ97" s="398"/>
      <c r="EK97" s="398"/>
      <c r="EL97" s="398"/>
      <c r="EM97" s="398"/>
      <c r="EN97" s="398"/>
      <c r="EO97" s="398"/>
      <c r="EP97" s="398"/>
      <c r="EQ97" s="398"/>
      <c r="ER97" s="398"/>
      <c r="ES97" s="398"/>
      <c r="ET97" s="398"/>
      <c r="EU97" s="398"/>
      <c r="EV97" s="398"/>
      <c r="EW97" s="398"/>
      <c r="EX97" s="398"/>
      <c r="EY97" s="398"/>
      <c r="EZ97" s="398"/>
      <c r="FA97" s="398"/>
      <c r="FB97" s="398"/>
      <c r="FC97" s="398"/>
      <c r="FD97" s="398"/>
      <c r="FE97" s="398"/>
      <c r="FF97" s="398"/>
      <c r="FG97" s="398"/>
      <c r="FH97" s="398"/>
      <c r="FI97" s="398"/>
      <c r="FJ97" s="398"/>
      <c r="FK97" s="398"/>
      <c r="FL97" s="398"/>
      <c r="FM97" s="398"/>
      <c r="FN97" s="398"/>
      <c r="FO97" s="398"/>
      <c r="FP97" s="398"/>
      <c r="FQ97" s="398"/>
      <c r="FR97" s="398"/>
      <c r="FS97" s="398"/>
      <c r="FT97" s="398"/>
      <c r="FU97" s="398"/>
      <c r="FV97" s="398"/>
      <c r="FW97" s="398"/>
      <c r="FX97" s="398"/>
      <c r="FY97" s="398"/>
      <c r="FZ97" s="398"/>
      <c r="GA97" s="398"/>
      <c r="GB97" s="398"/>
      <c r="GC97" s="398"/>
      <c r="GD97" s="398"/>
      <c r="GE97" s="398"/>
      <c r="GF97" s="398"/>
      <c r="GG97" s="398"/>
      <c r="GH97" s="398"/>
      <c r="GI97" s="398"/>
      <c r="GJ97" s="398"/>
      <c r="GK97" s="398"/>
      <c r="GL97" s="398"/>
      <c r="GM97" s="398"/>
      <c r="GN97" s="398"/>
      <c r="GO97" s="398"/>
      <c r="GP97" s="398"/>
      <c r="GQ97" s="398"/>
      <c r="GR97" s="398"/>
      <c r="GS97" s="398"/>
      <c r="GT97" s="398"/>
      <c r="GU97" s="398"/>
      <c r="GV97" s="398"/>
      <c r="GW97" s="398"/>
      <c r="GX97" s="398"/>
      <c r="GY97" s="398"/>
      <c r="GZ97" s="398"/>
      <c r="HA97" s="398"/>
      <c r="HB97" s="398"/>
      <c r="HC97" s="398"/>
      <c r="HD97" s="398"/>
      <c r="HE97" s="398"/>
      <c r="HF97" s="398"/>
      <c r="HG97" s="398"/>
      <c r="HH97" s="398"/>
      <c r="HI97" s="398"/>
      <c r="HJ97" s="398"/>
      <c r="HK97" s="398"/>
      <c r="HL97" s="398"/>
      <c r="HM97" s="398"/>
      <c r="HN97" s="398"/>
      <c r="HO97" s="398"/>
      <c r="HP97" s="398"/>
      <c r="HQ97" s="398"/>
      <c r="HR97" s="398"/>
      <c r="HS97" s="398"/>
      <c r="HT97" s="398"/>
      <c r="HU97" s="398"/>
      <c r="HV97" s="398"/>
      <c r="HW97" s="398"/>
      <c r="HX97" s="398"/>
      <c r="HY97" s="398"/>
      <c r="HZ97" s="398"/>
      <c r="IA97" s="398"/>
      <c r="IB97" s="398"/>
      <c r="IC97" s="398"/>
    </row>
    <row r="98" ht="13.5" customHeight="1">
      <c r="A98" s="432" t="s">
        <v>6049</v>
      </c>
      <c r="B98" s="362" t="s">
        <v>6789</v>
      </c>
      <c r="C98" s="424" t="s">
        <v>6790</v>
      </c>
      <c r="D98" s="425">
        <v>0.0</v>
      </c>
      <c r="E98" s="365" t="s">
        <v>6791</v>
      </c>
      <c r="F98" s="467" t="s">
        <v>6792</v>
      </c>
      <c r="G98" s="367">
        <v>2.001713659088E12</v>
      </c>
      <c r="H98" s="409">
        <v>434.0</v>
      </c>
      <c r="I98" s="369">
        <v>0.44528127850678734</v>
      </c>
      <c r="J98" s="370">
        <f t="shared" si="1"/>
        <v>241</v>
      </c>
      <c r="K98" s="402" t="s">
        <v>6793</v>
      </c>
      <c r="L98" s="403" t="s">
        <v>6756</v>
      </c>
      <c r="M98" s="403" t="s">
        <v>6794</v>
      </c>
      <c r="N98" s="521"/>
      <c r="O98" s="374">
        <v>30.0</v>
      </c>
      <c r="P98" s="404">
        <v>70.0</v>
      </c>
      <c r="Q98" s="378">
        <v>20.0</v>
      </c>
      <c r="R98" s="378">
        <v>90.0</v>
      </c>
      <c r="S98" s="377"/>
      <c r="T98" s="377"/>
      <c r="U98" s="378" t="s">
        <v>6795</v>
      </c>
      <c r="V98" s="378" t="s">
        <v>2296</v>
      </c>
      <c r="W98" s="378" t="s">
        <v>6057</v>
      </c>
      <c r="X98" s="377"/>
      <c r="Y98" s="377"/>
      <c r="Z98" s="377"/>
      <c r="AA98" s="377"/>
      <c r="AB98" s="379"/>
      <c r="AC98" s="380" t="s">
        <v>6796</v>
      </c>
      <c r="AD98" s="521"/>
      <c r="AE98" s="521"/>
      <c r="AF98" s="521"/>
      <c r="AG98" s="521"/>
      <c r="AH98" s="381" t="s">
        <v>6059</v>
      </c>
      <c r="AI98" s="379" t="s">
        <v>6060</v>
      </c>
      <c r="AJ98" s="521"/>
      <c r="AK98" s="521"/>
      <c r="AL98" s="521"/>
      <c r="AM98" s="521"/>
      <c r="AN98" s="521">
        <v>6.0</v>
      </c>
      <c r="AO98" s="521"/>
      <c r="AP98" s="521"/>
      <c r="AQ98" s="46">
        <f t="shared" si="2"/>
        <v>343</v>
      </c>
      <c r="AR98" s="382">
        <f t="shared" si="3"/>
        <v>0.21</v>
      </c>
      <c r="AS98" s="521"/>
      <c r="AT98" s="521"/>
      <c r="AU98" s="521"/>
      <c r="AV98" s="521"/>
      <c r="AW98" s="521"/>
      <c r="AX98" s="519" t="s">
        <v>6061</v>
      </c>
      <c r="AY98" s="489" t="s">
        <v>6061</v>
      </c>
      <c r="AZ98" s="385">
        <v>12.0</v>
      </c>
      <c r="BA98" s="386">
        <v>70.0</v>
      </c>
      <c r="BB98" s="386">
        <v>125.0</v>
      </c>
      <c r="BC98" s="482">
        <f>IFERROR(__xludf.DUMMYFUNCTION("IMPORTRANGE(""https://docs.google.com/spreadsheets/d/11x9rug0jw9OQ--PARsiC-syyc-w1p08-Nt1KJofrAjY/edit?usp=sharing"",""Себестоимость (Алкиона)!J8"")"),4.7196)</f>
        <v>4.7196</v>
      </c>
      <c r="BD98" s="482">
        <f>IFERROR(__xludf.DUMMYFUNCTION("IMPORTRANGE(""https://docs.google.com/spreadsheets/d/11x9rug0jw9OQ--PARsiC-syyc-w1p08-Nt1KJofrAjY/edit?usp=sharing"",""Себестоимость (Алкиона)!J65"")"),0.813618)</f>
        <v>0.813618</v>
      </c>
      <c r="BE98" s="483">
        <f>IFERROR(__xludf.DUMMYFUNCTION("IMPORTRANGE(""https://docs.google.com/spreadsheets/d/1s3L4zx0lRdF0JYMrTaoYwrEnGJI9Se6ibkReFEtRbpU/edit?usp=sharing"",""Упаковка!B2"")"),7.0)</f>
        <v>7</v>
      </c>
      <c r="BF98" s="389">
        <v>10.0</v>
      </c>
      <c r="BG98" s="442">
        <f t="shared" si="4"/>
        <v>50.199308</v>
      </c>
      <c r="BH98" s="405">
        <f t="shared" si="18"/>
        <v>0.2</v>
      </c>
      <c r="BI98" s="392">
        <f t="shared" si="5"/>
        <v>48.2</v>
      </c>
      <c r="BJ98" s="393">
        <f t="shared" si="6"/>
        <v>72.600692</v>
      </c>
      <c r="BK98" s="393">
        <f t="shared" si="7"/>
        <v>17.600692</v>
      </c>
      <c r="BL98" s="394">
        <f t="shared" si="8"/>
        <v>0.3012476846</v>
      </c>
      <c r="BM98" s="394">
        <f t="shared" si="9"/>
        <v>0.07303191701</v>
      </c>
      <c r="BN98" s="55">
        <f t="shared" si="10"/>
        <v>0.21</v>
      </c>
      <c r="BO98" s="56">
        <f t="shared" si="11"/>
        <v>343</v>
      </c>
      <c r="BP98" s="57">
        <f t="shared" si="12"/>
        <v>0.3292148455</v>
      </c>
      <c r="BQ98" s="46">
        <f t="shared" si="13"/>
        <v>0.126</v>
      </c>
      <c r="BR98" s="46">
        <v>25.0</v>
      </c>
      <c r="BS98" s="46">
        <v>7.0</v>
      </c>
      <c r="BT98" s="47">
        <v>1.25</v>
      </c>
      <c r="BU98" s="46">
        <f t="shared" si="14"/>
        <v>31.25</v>
      </c>
      <c r="BV98" s="46">
        <f t="shared" si="15"/>
        <v>38.75</v>
      </c>
      <c r="BW98" s="378" t="s">
        <v>6062</v>
      </c>
      <c r="BX98" s="395"/>
      <c r="BY98" s="395"/>
      <c r="BZ98" s="395"/>
      <c r="CA98" s="395"/>
      <c r="CB98" s="406"/>
      <c r="CC98" s="395"/>
      <c r="CD98" s="395"/>
      <c r="CE98" s="395"/>
      <c r="CF98" s="395"/>
      <c r="CG98" s="395"/>
      <c r="CH98" s="397"/>
      <c r="CI98" s="397"/>
      <c r="CJ98" s="397"/>
      <c r="CK98" s="397"/>
      <c r="CL98" s="398"/>
      <c r="CM98" s="398"/>
      <c r="CN98" s="399">
        <f t="shared" si="16"/>
        <v>-0.001247684647</v>
      </c>
      <c r="CO98" s="399">
        <f t="shared" si="17"/>
        <v>0.4465289632</v>
      </c>
      <c r="CP98" s="398"/>
      <c r="CQ98" s="398"/>
      <c r="CR98" s="522"/>
      <c r="CS98" s="398"/>
      <c r="CT98" s="398"/>
      <c r="CU98" s="398"/>
      <c r="CV98" s="398"/>
      <c r="CW98" s="398"/>
      <c r="CX98" s="398"/>
      <c r="CY98" s="398"/>
      <c r="CZ98" s="398"/>
      <c r="DA98" s="398"/>
      <c r="DB98" s="398"/>
      <c r="DC98" s="398"/>
      <c r="DD98" s="398"/>
      <c r="DE98" s="398"/>
      <c r="DF98" s="398"/>
      <c r="DG98" s="398"/>
      <c r="DH98" s="398"/>
      <c r="DI98" s="398"/>
      <c r="DJ98" s="398"/>
      <c r="DK98" s="398"/>
      <c r="DL98" s="398"/>
      <c r="DM98" s="398"/>
      <c r="DN98" s="398"/>
      <c r="DO98" s="398"/>
      <c r="DP98" s="398"/>
      <c r="DQ98" s="398"/>
      <c r="DR98" s="398"/>
      <c r="DS98" s="398"/>
      <c r="DT98" s="398"/>
      <c r="DU98" s="398"/>
      <c r="DV98" s="398"/>
      <c r="DW98" s="398"/>
      <c r="DX98" s="398"/>
      <c r="DY98" s="398"/>
      <c r="DZ98" s="398"/>
      <c r="EA98" s="398"/>
      <c r="EB98" s="398"/>
      <c r="EC98" s="398"/>
      <c r="ED98" s="398"/>
      <c r="EE98" s="398"/>
      <c r="EF98" s="398"/>
      <c r="EG98" s="398"/>
      <c r="EH98" s="398"/>
      <c r="EI98" s="398"/>
      <c r="EJ98" s="398"/>
      <c r="EK98" s="398"/>
      <c r="EL98" s="398"/>
      <c r="EM98" s="398"/>
      <c r="EN98" s="398"/>
      <c r="EO98" s="398"/>
      <c r="EP98" s="398"/>
      <c r="EQ98" s="398"/>
      <c r="ER98" s="398"/>
      <c r="ES98" s="398"/>
      <c r="ET98" s="398"/>
      <c r="EU98" s="398"/>
      <c r="EV98" s="398"/>
      <c r="EW98" s="398"/>
      <c r="EX98" s="398"/>
      <c r="EY98" s="398"/>
      <c r="EZ98" s="398"/>
      <c r="FA98" s="398"/>
      <c r="FB98" s="398"/>
      <c r="FC98" s="398"/>
      <c r="FD98" s="398"/>
      <c r="FE98" s="398"/>
      <c r="FF98" s="398"/>
      <c r="FG98" s="398"/>
      <c r="FH98" s="398"/>
      <c r="FI98" s="398"/>
      <c r="FJ98" s="398"/>
      <c r="FK98" s="398"/>
      <c r="FL98" s="398"/>
      <c r="FM98" s="398"/>
      <c r="FN98" s="398"/>
      <c r="FO98" s="398"/>
      <c r="FP98" s="398"/>
      <c r="FQ98" s="398"/>
      <c r="FR98" s="398"/>
      <c r="FS98" s="398"/>
      <c r="FT98" s="398"/>
      <c r="FU98" s="398"/>
      <c r="FV98" s="398"/>
      <c r="FW98" s="398"/>
      <c r="FX98" s="398"/>
      <c r="FY98" s="398"/>
      <c r="FZ98" s="398"/>
      <c r="GA98" s="398"/>
      <c r="GB98" s="398"/>
      <c r="GC98" s="398"/>
      <c r="GD98" s="398"/>
      <c r="GE98" s="398"/>
      <c r="GF98" s="398"/>
      <c r="GG98" s="398"/>
      <c r="GH98" s="398"/>
      <c r="GI98" s="398"/>
      <c r="GJ98" s="398"/>
      <c r="GK98" s="398"/>
      <c r="GL98" s="398"/>
      <c r="GM98" s="398"/>
      <c r="GN98" s="398"/>
      <c r="GO98" s="398"/>
      <c r="GP98" s="398"/>
      <c r="GQ98" s="398"/>
      <c r="GR98" s="398"/>
      <c r="GS98" s="398"/>
      <c r="GT98" s="398"/>
      <c r="GU98" s="398"/>
      <c r="GV98" s="398"/>
      <c r="GW98" s="398"/>
      <c r="GX98" s="398"/>
      <c r="GY98" s="398"/>
      <c r="GZ98" s="398"/>
      <c r="HA98" s="398"/>
      <c r="HB98" s="398"/>
      <c r="HC98" s="398"/>
      <c r="HD98" s="398"/>
      <c r="HE98" s="398"/>
      <c r="HF98" s="398"/>
      <c r="HG98" s="398"/>
      <c r="HH98" s="398"/>
      <c r="HI98" s="398"/>
      <c r="HJ98" s="398"/>
      <c r="HK98" s="398"/>
      <c r="HL98" s="398"/>
      <c r="HM98" s="398"/>
      <c r="HN98" s="398"/>
      <c r="HO98" s="398"/>
      <c r="HP98" s="398"/>
      <c r="HQ98" s="398"/>
      <c r="HR98" s="398"/>
      <c r="HS98" s="398"/>
      <c r="HT98" s="398"/>
      <c r="HU98" s="398"/>
      <c r="HV98" s="398"/>
      <c r="HW98" s="398"/>
      <c r="HX98" s="398"/>
      <c r="HY98" s="398"/>
      <c r="HZ98" s="398"/>
      <c r="IA98" s="398"/>
      <c r="IB98" s="398"/>
      <c r="IC98" s="398"/>
    </row>
    <row r="99" ht="13.5" customHeight="1">
      <c r="A99" s="432" t="s">
        <v>6049</v>
      </c>
      <c r="B99" s="362" t="s">
        <v>6797</v>
      </c>
      <c r="C99" s="363"/>
      <c r="D99" s="364">
        <v>50.0</v>
      </c>
      <c r="E99" s="401" t="s">
        <v>6798</v>
      </c>
      <c r="F99" s="366" t="s">
        <v>6799</v>
      </c>
      <c r="G99" s="367">
        <v>2.001713659071E12</v>
      </c>
      <c r="H99" s="409">
        <v>476.0</v>
      </c>
      <c r="I99" s="369">
        <v>0.4229967338217338</v>
      </c>
      <c r="J99" s="370">
        <f t="shared" si="1"/>
        <v>275</v>
      </c>
      <c r="K99" s="402" t="s">
        <v>6800</v>
      </c>
      <c r="L99" s="403" t="s">
        <v>6764</v>
      </c>
      <c r="M99" s="403" t="s">
        <v>6801</v>
      </c>
      <c r="N99" s="521"/>
      <c r="O99" s="374">
        <v>50.0</v>
      </c>
      <c r="P99" s="404">
        <v>80.0</v>
      </c>
      <c r="Q99" s="378">
        <v>20.0</v>
      </c>
      <c r="R99" s="378">
        <v>170.0</v>
      </c>
      <c r="S99" s="377"/>
      <c r="T99" s="377"/>
      <c r="U99" s="378" t="s">
        <v>6802</v>
      </c>
      <c r="V99" s="378" t="s">
        <v>2296</v>
      </c>
      <c r="W99" s="378" t="s">
        <v>6057</v>
      </c>
      <c r="X99" s="377"/>
      <c r="Y99" s="377"/>
      <c r="Z99" s="377"/>
      <c r="AA99" s="377"/>
      <c r="AB99" s="379"/>
      <c r="AC99" s="380" t="s">
        <v>6803</v>
      </c>
      <c r="AD99" s="521"/>
      <c r="AE99" s="521"/>
      <c r="AF99" s="521"/>
      <c r="AG99" s="521"/>
      <c r="AH99" s="381" t="s">
        <v>6059</v>
      </c>
      <c r="AI99" s="379" t="s">
        <v>6060</v>
      </c>
      <c r="AJ99" s="521"/>
      <c r="AK99" s="521"/>
      <c r="AL99" s="521"/>
      <c r="AM99" s="521"/>
      <c r="AN99" s="521">
        <v>6.0</v>
      </c>
      <c r="AO99" s="521"/>
      <c r="AP99" s="521"/>
      <c r="AQ99" s="46">
        <f t="shared" si="2"/>
        <v>381</v>
      </c>
      <c r="AR99" s="382">
        <f t="shared" si="3"/>
        <v>0.2</v>
      </c>
      <c r="AS99" s="521"/>
      <c r="AT99" s="521"/>
      <c r="AU99" s="521"/>
      <c r="AV99" s="521"/>
      <c r="AW99" s="521"/>
      <c r="AX99" s="383" t="s">
        <v>6178</v>
      </c>
      <c r="AY99" s="489" t="s">
        <v>6178</v>
      </c>
      <c r="AZ99" s="385">
        <v>12.0</v>
      </c>
      <c r="BA99" s="386">
        <v>69.0</v>
      </c>
      <c r="BB99" s="386">
        <v>125.0</v>
      </c>
      <c r="BC99" s="482">
        <f>IFERROR(__xludf.DUMMYFUNCTION("IMPORTRANGE(""https://docs.google.com/spreadsheets/d/11x9rug0jw9OQ--PARsiC-syyc-w1p08-Nt1KJofrAjY/edit?usp=sharing"",""Себестоимость (Алкиона)!J8"")"),4.7196)</f>
        <v>4.7196</v>
      </c>
      <c r="BD99" s="482">
        <f>IFERROR(__xludf.DUMMYFUNCTION("IMPORTRANGE(""https://docs.google.com/spreadsheets/d/11x9rug0jw9OQ--PARsiC-syyc-w1p08-Nt1KJofrAjY/edit?usp=sharing"",""Себестоимость (Алкиона)!J65"")"),0.813618)</f>
        <v>0.813618</v>
      </c>
      <c r="BE99" s="483">
        <f>IFERROR(__xludf.DUMMYFUNCTION("IMPORTRANGE(""https://docs.google.com/spreadsheets/d/1s3L4zx0lRdF0JYMrTaoYwrEnGJI9Se6ibkReFEtRbpU/edit?usp=sharing"",""Упаковка!B3"")"),25.0)</f>
        <v>25</v>
      </c>
      <c r="BF99" s="389">
        <v>10.0</v>
      </c>
      <c r="BG99" s="442">
        <f t="shared" si="4"/>
        <v>68.199308</v>
      </c>
      <c r="BH99" s="405">
        <f t="shared" si="18"/>
        <v>0.2</v>
      </c>
      <c r="BI99" s="392">
        <f t="shared" si="5"/>
        <v>55</v>
      </c>
      <c r="BJ99" s="393">
        <f t="shared" si="6"/>
        <v>82.800692</v>
      </c>
      <c r="BK99" s="393">
        <f t="shared" si="7"/>
        <v>26.800692</v>
      </c>
      <c r="BL99" s="394">
        <f t="shared" si="8"/>
        <v>0.3010934255</v>
      </c>
      <c r="BM99" s="394">
        <f t="shared" si="9"/>
        <v>0.09745706182</v>
      </c>
      <c r="BN99" s="55">
        <f t="shared" si="10"/>
        <v>0.2</v>
      </c>
      <c r="BO99" s="56">
        <f t="shared" si="11"/>
        <v>381</v>
      </c>
      <c r="BP99" s="57">
        <f t="shared" si="12"/>
        <v>0.3329152021</v>
      </c>
      <c r="BQ99" s="46">
        <f t="shared" si="13"/>
        <v>0.272</v>
      </c>
      <c r="BR99" s="46">
        <v>25.0</v>
      </c>
      <c r="BS99" s="46">
        <v>7.0</v>
      </c>
      <c r="BT99" s="47">
        <v>1.25</v>
      </c>
      <c r="BU99" s="46">
        <f t="shared" si="14"/>
        <v>31.25</v>
      </c>
      <c r="BV99" s="46">
        <f t="shared" si="15"/>
        <v>37.75</v>
      </c>
      <c r="BW99" s="378" t="s">
        <v>6062</v>
      </c>
      <c r="BX99" s="395"/>
      <c r="BY99" s="395"/>
      <c r="BZ99" s="395"/>
      <c r="CA99" s="395"/>
      <c r="CB99" s="406"/>
      <c r="CC99" s="395"/>
      <c r="CD99" s="395"/>
      <c r="CE99" s="395"/>
      <c r="CF99" s="395"/>
      <c r="CG99" s="395"/>
      <c r="CH99" s="397"/>
      <c r="CI99" s="397"/>
      <c r="CJ99" s="397"/>
      <c r="CK99" s="397"/>
      <c r="CL99" s="398"/>
      <c r="CM99" s="398"/>
      <c r="CN99" s="399">
        <f t="shared" si="16"/>
        <v>-0.001093425455</v>
      </c>
      <c r="CO99" s="399">
        <f t="shared" si="17"/>
        <v>0.4240901593</v>
      </c>
      <c r="CP99" s="398"/>
      <c r="CQ99" s="398"/>
      <c r="CR99" s="478"/>
      <c r="CS99" s="398"/>
      <c r="CT99" s="398"/>
      <c r="CU99" s="398"/>
      <c r="CV99" s="398"/>
      <c r="CW99" s="398"/>
      <c r="CX99" s="398"/>
      <c r="CY99" s="398"/>
      <c r="CZ99" s="398"/>
      <c r="DA99" s="398"/>
      <c r="DB99" s="398"/>
      <c r="DC99" s="398"/>
      <c r="DD99" s="398"/>
      <c r="DE99" s="398"/>
      <c r="DF99" s="398"/>
      <c r="DG99" s="398"/>
      <c r="DH99" s="398"/>
      <c r="DI99" s="398"/>
      <c r="DJ99" s="398"/>
      <c r="DK99" s="398"/>
      <c r="DL99" s="398"/>
      <c r="DM99" s="398"/>
      <c r="DN99" s="398"/>
      <c r="DO99" s="398"/>
      <c r="DP99" s="398"/>
      <c r="DQ99" s="398"/>
      <c r="DR99" s="398"/>
      <c r="DS99" s="398"/>
      <c r="DT99" s="398"/>
      <c r="DU99" s="398"/>
      <c r="DV99" s="398"/>
      <c r="DW99" s="398"/>
      <c r="DX99" s="398"/>
      <c r="DY99" s="398"/>
      <c r="DZ99" s="398"/>
      <c r="EA99" s="398"/>
      <c r="EB99" s="398"/>
      <c r="EC99" s="398"/>
      <c r="ED99" s="398"/>
      <c r="EE99" s="398"/>
      <c r="EF99" s="398"/>
      <c r="EG99" s="398"/>
      <c r="EH99" s="398"/>
      <c r="EI99" s="398"/>
      <c r="EJ99" s="398"/>
      <c r="EK99" s="398"/>
      <c r="EL99" s="398"/>
      <c r="EM99" s="398"/>
      <c r="EN99" s="398"/>
      <c r="EO99" s="398"/>
      <c r="EP99" s="398"/>
      <c r="EQ99" s="398"/>
      <c r="ER99" s="398"/>
      <c r="ES99" s="398"/>
      <c r="ET99" s="398"/>
      <c r="EU99" s="398"/>
      <c r="EV99" s="398"/>
      <c r="EW99" s="398"/>
      <c r="EX99" s="398"/>
      <c r="EY99" s="398"/>
      <c r="EZ99" s="398"/>
      <c r="FA99" s="398"/>
      <c r="FB99" s="398"/>
      <c r="FC99" s="398"/>
      <c r="FD99" s="398"/>
      <c r="FE99" s="398"/>
      <c r="FF99" s="398"/>
      <c r="FG99" s="398"/>
      <c r="FH99" s="398"/>
      <c r="FI99" s="398"/>
      <c r="FJ99" s="398"/>
      <c r="FK99" s="398"/>
      <c r="FL99" s="398"/>
      <c r="FM99" s="398"/>
      <c r="FN99" s="398"/>
      <c r="FO99" s="398"/>
      <c r="FP99" s="398"/>
      <c r="FQ99" s="398"/>
      <c r="FR99" s="398"/>
      <c r="FS99" s="398"/>
      <c r="FT99" s="398"/>
      <c r="FU99" s="398"/>
      <c r="FV99" s="398"/>
      <c r="FW99" s="398"/>
      <c r="FX99" s="398"/>
      <c r="FY99" s="398"/>
      <c r="FZ99" s="398"/>
      <c r="GA99" s="398"/>
      <c r="GB99" s="398"/>
      <c r="GC99" s="398"/>
      <c r="GD99" s="398"/>
      <c r="GE99" s="398"/>
      <c r="GF99" s="398"/>
      <c r="GG99" s="398"/>
      <c r="GH99" s="398"/>
      <c r="GI99" s="398"/>
      <c r="GJ99" s="398"/>
      <c r="GK99" s="398"/>
      <c r="GL99" s="398"/>
      <c r="GM99" s="398"/>
      <c r="GN99" s="398"/>
      <c r="GO99" s="398"/>
      <c r="GP99" s="398"/>
      <c r="GQ99" s="398"/>
      <c r="GR99" s="398"/>
      <c r="GS99" s="398"/>
      <c r="GT99" s="398"/>
      <c r="GU99" s="398"/>
      <c r="GV99" s="398"/>
      <c r="GW99" s="398"/>
      <c r="GX99" s="398"/>
      <c r="GY99" s="398"/>
      <c r="GZ99" s="398"/>
      <c r="HA99" s="398"/>
      <c r="HB99" s="398"/>
      <c r="HC99" s="398"/>
      <c r="HD99" s="398"/>
      <c r="HE99" s="398"/>
      <c r="HF99" s="398"/>
      <c r="HG99" s="398"/>
      <c r="HH99" s="398"/>
      <c r="HI99" s="398"/>
      <c r="HJ99" s="398"/>
      <c r="HK99" s="398"/>
      <c r="HL99" s="398"/>
      <c r="HM99" s="398"/>
      <c r="HN99" s="398"/>
      <c r="HO99" s="398"/>
      <c r="HP99" s="398"/>
      <c r="HQ99" s="398"/>
      <c r="HR99" s="398"/>
      <c r="HS99" s="398"/>
      <c r="HT99" s="398"/>
      <c r="HU99" s="398"/>
      <c r="HV99" s="398"/>
      <c r="HW99" s="398"/>
      <c r="HX99" s="398"/>
      <c r="HY99" s="398"/>
      <c r="HZ99" s="398"/>
      <c r="IA99" s="398"/>
      <c r="IB99" s="398"/>
      <c r="IC99" s="398"/>
    </row>
    <row r="100" ht="13.5" customHeight="1">
      <c r="A100" s="432" t="s">
        <v>6049</v>
      </c>
      <c r="B100" s="362" t="s">
        <v>6804</v>
      </c>
      <c r="C100" s="363"/>
      <c r="D100" s="364">
        <v>50.0</v>
      </c>
      <c r="E100" s="401" t="s">
        <v>6805</v>
      </c>
      <c r="F100" s="366" t="s">
        <v>6806</v>
      </c>
      <c r="G100" s="367">
        <v>2.001713659064E12</v>
      </c>
      <c r="H100" s="409">
        <v>468.0</v>
      </c>
      <c r="I100" s="369">
        <v>0.41421541610539997</v>
      </c>
      <c r="J100" s="370">
        <f t="shared" si="1"/>
        <v>274</v>
      </c>
      <c r="K100" s="402" t="s">
        <v>6807</v>
      </c>
      <c r="L100" s="403" t="s">
        <v>6772</v>
      </c>
      <c r="M100" s="403" t="s">
        <v>6808</v>
      </c>
      <c r="N100" s="521"/>
      <c r="O100" s="378">
        <v>55.0</v>
      </c>
      <c r="P100" s="378">
        <v>80.0</v>
      </c>
      <c r="Q100" s="378">
        <v>20.0</v>
      </c>
      <c r="R100" s="378">
        <v>170.0</v>
      </c>
      <c r="S100" s="377"/>
      <c r="T100" s="377"/>
      <c r="U100" s="378" t="s">
        <v>6809</v>
      </c>
      <c r="V100" s="378" t="s">
        <v>2296</v>
      </c>
      <c r="W100" s="378" t="s">
        <v>6057</v>
      </c>
      <c r="X100" s="377"/>
      <c r="Y100" s="377"/>
      <c r="Z100" s="377"/>
      <c r="AA100" s="377"/>
      <c r="AB100" s="379"/>
      <c r="AC100" s="439" t="s">
        <v>6803</v>
      </c>
      <c r="AD100" s="523"/>
      <c r="AE100" s="523"/>
      <c r="AF100" s="523"/>
      <c r="AG100" s="523"/>
      <c r="AH100" s="381" t="s">
        <v>6059</v>
      </c>
      <c r="AI100" s="379" t="s">
        <v>6060</v>
      </c>
      <c r="AJ100" s="523"/>
      <c r="AK100" s="523"/>
      <c r="AL100" s="523"/>
      <c r="AM100" s="523"/>
      <c r="AN100" s="521">
        <v>6.0</v>
      </c>
      <c r="AO100" s="523"/>
      <c r="AP100" s="523"/>
      <c r="AQ100" s="46">
        <f t="shared" si="2"/>
        <v>375</v>
      </c>
      <c r="AR100" s="382">
        <f t="shared" si="3"/>
        <v>0.2</v>
      </c>
      <c r="AS100" s="523"/>
      <c r="AT100" s="523"/>
      <c r="AU100" s="523"/>
      <c r="AV100" s="523"/>
      <c r="AW100" s="523"/>
      <c r="AX100" s="383" t="s">
        <v>6178</v>
      </c>
      <c r="AY100" s="520" t="s">
        <v>6178</v>
      </c>
      <c r="AZ100" s="385">
        <v>12.0</v>
      </c>
      <c r="BA100" s="386">
        <v>69.0</v>
      </c>
      <c r="BB100" s="386">
        <v>124.0</v>
      </c>
      <c r="BC100" s="482">
        <f>IFERROR(__xludf.DUMMYFUNCTION("IMPORTRANGE(""https://docs.google.com/spreadsheets/d/11x9rug0jw9OQ--PARsiC-syyc-w1p08-Nt1KJofrAjY/edit?usp=sharing"",""Себестоимость (Алкиона)!J8"")"),4.7196)</f>
        <v>4.7196</v>
      </c>
      <c r="BD100" s="482">
        <f>IFERROR(__xludf.DUMMYFUNCTION("IMPORTRANGE(""https://docs.google.com/spreadsheets/d/11x9rug0jw9OQ--PARsiC-syyc-w1p08-Nt1KJofrAjY/edit?usp=sharing"",""Себестоимость (Алкиона)!J65"")"),0.813618)</f>
        <v>0.813618</v>
      </c>
      <c r="BE100" s="483">
        <f>IFERROR(__xludf.DUMMYFUNCTION("IMPORTRANGE(""https://docs.google.com/spreadsheets/d/1s3L4zx0lRdF0JYMrTaoYwrEnGJI9Se6ibkReFEtRbpU/edit?usp=sharing"",""Упаковка!B3"")"),25.0)</f>
        <v>25</v>
      </c>
      <c r="BF100" s="389">
        <v>10.0</v>
      </c>
      <c r="BG100" s="442">
        <f t="shared" si="4"/>
        <v>68.199308</v>
      </c>
      <c r="BH100" s="405">
        <f t="shared" si="18"/>
        <v>0.2</v>
      </c>
      <c r="BI100" s="392">
        <f t="shared" si="5"/>
        <v>54.8</v>
      </c>
      <c r="BJ100" s="393">
        <f t="shared" si="6"/>
        <v>82.000692</v>
      </c>
      <c r="BK100" s="393">
        <f t="shared" si="7"/>
        <v>27.000692</v>
      </c>
      <c r="BL100" s="394">
        <f t="shared" si="8"/>
        <v>0.2992725985</v>
      </c>
      <c r="BM100" s="394">
        <f t="shared" si="9"/>
        <v>0.09854267153</v>
      </c>
      <c r="BN100" s="55">
        <f t="shared" si="10"/>
        <v>0.2</v>
      </c>
      <c r="BO100" s="56">
        <f t="shared" si="11"/>
        <v>379</v>
      </c>
      <c r="BP100" s="57">
        <f t="shared" si="12"/>
        <v>0.3328778153</v>
      </c>
      <c r="BQ100" s="46">
        <f t="shared" si="13"/>
        <v>0.272</v>
      </c>
      <c r="BR100" s="46">
        <v>25.0</v>
      </c>
      <c r="BS100" s="46">
        <v>7.0</v>
      </c>
      <c r="BT100" s="47">
        <v>1.25</v>
      </c>
      <c r="BU100" s="46">
        <f t="shared" si="14"/>
        <v>31.25</v>
      </c>
      <c r="BV100" s="46">
        <f t="shared" si="15"/>
        <v>37.75</v>
      </c>
      <c r="BW100" s="378" t="s">
        <v>6062</v>
      </c>
      <c r="BX100" s="395"/>
      <c r="BY100" s="395"/>
      <c r="BZ100" s="395"/>
      <c r="CA100" s="395"/>
      <c r="CB100" s="406"/>
      <c r="CC100" s="395"/>
      <c r="CD100" s="395"/>
      <c r="CE100" s="395"/>
      <c r="CF100" s="395"/>
      <c r="CG100" s="395"/>
      <c r="CH100" s="397"/>
      <c r="CI100" s="397"/>
      <c r="CJ100" s="397"/>
      <c r="CK100" s="397"/>
      <c r="CL100" s="398"/>
      <c r="CM100" s="398"/>
      <c r="CN100" s="399">
        <f t="shared" si="16"/>
        <v>0.0007274014599</v>
      </c>
      <c r="CO100" s="399">
        <f t="shared" si="17"/>
        <v>0.4134880146</v>
      </c>
      <c r="CP100" s="398"/>
      <c r="CQ100" s="398"/>
      <c r="CR100" s="478"/>
      <c r="CS100" s="398"/>
      <c r="CT100" s="398"/>
      <c r="CU100" s="398"/>
      <c r="CV100" s="398"/>
      <c r="CW100" s="398"/>
      <c r="CX100" s="398"/>
      <c r="CY100" s="398"/>
      <c r="CZ100" s="398"/>
      <c r="DA100" s="398"/>
      <c r="DB100" s="398"/>
      <c r="DC100" s="398"/>
      <c r="DD100" s="398"/>
      <c r="DE100" s="398"/>
      <c r="DF100" s="398"/>
      <c r="DG100" s="398"/>
      <c r="DH100" s="398"/>
      <c r="DI100" s="398"/>
      <c r="DJ100" s="398"/>
      <c r="DK100" s="398"/>
      <c r="DL100" s="398"/>
      <c r="DM100" s="398"/>
      <c r="DN100" s="398"/>
      <c r="DO100" s="398"/>
      <c r="DP100" s="398"/>
      <c r="DQ100" s="398"/>
      <c r="DR100" s="398"/>
      <c r="DS100" s="398"/>
      <c r="DT100" s="398"/>
      <c r="DU100" s="398"/>
      <c r="DV100" s="398"/>
      <c r="DW100" s="398"/>
      <c r="DX100" s="398"/>
      <c r="DY100" s="398"/>
      <c r="DZ100" s="398"/>
      <c r="EA100" s="398"/>
      <c r="EB100" s="398"/>
      <c r="EC100" s="398"/>
      <c r="ED100" s="398"/>
      <c r="EE100" s="398"/>
      <c r="EF100" s="398"/>
      <c r="EG100" s="398"/>
      <c r="EH100" s="398"/>
      <c r="EI100" s="398"/>
      <c r="EJ100" s="398"/>
      <c r="EK100" s="398"/>
      <c r="EL100" s="398"/>
      <c r="EM100" s="398"/>
      <c r="EN100" s="398"/>
      <c r="EO100" s="398"/>
      <c r="EP100" s="398"/>
      <c r="EQ100" s="398"/>
      <c r="ER100" s="398"/>
      <c r="ES100" s="398"/>
      <c r="ET100" s="398"/>
      <c r="EU100" s="398"/>
      <c r="EV100" s="398"/>
      <c r="EW100" s="398"/>
      <c r="EX100" s="398"/>
      <c r="EY100" s="398"/>
      <c r="EZ100" s="398"/>
      <c r="FA100" s="398"/>
      <c r="FB100" s="398"/>
      <c r="FC100" s="398"/>
      <c r="FD100" s="398"/>
      <c r="FE100" s="398"/>
      <c r="FF100" s="398"/>
      <c r="FG100" s="398"/>
      <c r="FH100" s="398"/>
      <c r="FI100" s="398"/>
      <c r="FJ100" s="398"/>
      <c r="FK100" s="398"/>
      <c r="FL100" s="398"/>
      <c r="FM100" s="398"/>
      <c r="FN100" s="398"/>
      <c r="FO100" s="398"/>
      <c r="FP100" s="398"/>
      <c r="FQ100" s="398"/>
      <c r="FR100" s="398"/>
      <c r="FS100" s="398"/>
      <c r="FT100" s="398"/>
      <c r="FU100" s="398"/>
      <c r="FV100" s="398"/>
      <c r="FW100" s="398"/>
      <c r="FX100" s="398"/>
      <c r="FY100" s="398"/>
      <c r="FZ100" s="398"/>
      <c r="GA100" s="398"/>
      <c r="GB100" s="398"/>
      <c r="GC100" s="398"/>
      <c r="GD100" s="398"/>
      <c r="GE100" s="398"/>
      <c r="GF100" s="398"/>
      <c r="GG100" s="398"/>
      <c r="GH100" s="398"/>
      <c r="GI100" s="398"/>
      <c r="GJ100" s="398"/>
      <c r="GK100" s="398"/>
      <c r="GL100" s="398"/>
      <c r="GM100" s="398"/>
      <c r="GN100" s="398"/>
      <c r="GO100" s="398"/>
      <c r="GP100" s="398"/>
      <c r="GQ100" s="398"/>
      <c r="GR100" s="398"/>
      <c r="GS100" s="398"/>
      <c r="GT100" s="398"/>
      <c r="GU100" s="398"/>
      <c r="GV100" s="398"/>
      <c r="GW100" s="398"/>
      <c r="GX100" s="398"/>
      <c r="GY100" s="398"/>
      <c r="GZ100" s="398"/>
      <c r="HA100" s="398"/>
      <c r="HB100" s="398"/>
      <c r="HC100" s="398"/>
      <c r="HD100" s="398"/>
      <c r="HE100" s="398"/>
      <c r="HF100" s="398"/>
      <c r="HG100" s="398"/>
      <c r="HH100" s="398"/>
      <c r="HI100" s="398"/>
      <c r="HJ100" s="398"/>
      <c r="HK100" s="398"/>
      <c r="HL100" s="398"/>
      <c r="HM100" s="398"/>
      <c r="HN100" s="398"/>
      <c r="HO100" s="398"/>
      <c r="HP100" s="398"/>
      <c r="HQ100" s="398"/>
      <c r="HR100" s="398"/>
      <c r="HS100" s="398"/>
      <c r="HT100" s="398"/>
      <c r="HU100" s="398"/>
      <c r="HV100" s="398"/>
      <c r="HW100" s="398"/>
      <c r="HX100" s="398"/>
      <c r="HY100" s="398"/>
      <c r="HZ100" s="398"/>
      <c r="IA100" s="398"/>
      <c r="IB100" s="398"/>
      <c r="IC100" s="398"/>
    </row>
    <row r="101" ht="13.5" customHeight="1">
      <c r="A101" s="432" t="s">
        <v>6049</v>
      </c>
      <c r="B101" s="362" t="s">
        <v>6810</v>
      </c>
      <c r="C101" s="424" t="s">
        <v>6143</v>
      </c>
      <c r="D101" s="425">
        <v>0.0</v>
      </c>
      <c r="E101" s="401" t="s">
        <v>6811</v>
      </c>
      <c r="F101" s="366" t="s">
        <v>6812</v>
      </c>
      <c r="G101" s="367">
        <v>2.001713659057E12</v>
      </c>
      <c r="H101" s="409">
        <v>480.0</v>
      </c>
      <c r="I101" s="369">
        <v>0.4326222956752767</v>
      </c>
      <c r="J101" s="370">
        <f t="shared" si="1"/>
        <v>272</v>
      </c>
      <c r="K101" s="402" t="s">
        <v>6813</v>
      </c>
      <c r="L101" s="403" t="s">
        <v>6814</v>
      </c>
      <c r="M101" s="403" t="s">
        <v>6815</v>
      </c>
      <c r="N101" s="521"/>
      <c r="O101" s="378">
        <v>60.0</v>
      </c>
      <c r="P101" s="378">
        <v>80.0</v>
      </c>
      <c r="Q101" s="378">
        <v>20.0</v>
      </c>
      <c r="R101" s="378">
        <v>170.0</v>
      </c>
      <c r="S101" s="377"/>
      <c r="T101" s="377"/>
      <c r="U101" s="378" t="s">
        <v>6816</v>
      </c>
      <c r="V101" s="378" t="s">
        <v>2296</v>
      </c>
      <c r="W101" s="378" t="s">
        <v>6057</v>
      </c>
      <c r="X101" s="377"/>
      <c r="Y101" s="377"/>
      <c r="Z101" s="377"/>
      <c r="AA101" s="377"/>
      <c r="AB101" s="379"/>
      <c r="AC101" s="439" t="s">
        <v>6803</v>
      </c>
      <c r="AD101" s="523"/>
      <c r="AE101" s="523"/>
      <c r="AF101" s="523"/>
      <c r="AG101" s="523"/>
      <c r="AH101" s="381" t="s">
        <v>6059</v>
      </c>
      <c r="AI101" s="379" t="s">
        <v>6060</v>
      </c>
      <c r="AJ101" s="523"/>
      <c r="AK101" s="523"/>
      <c r="AL101" s="523"/>
      <c r="AM101" s="523"/>
      <c r="AN101" s="521">
        <v>6.0</v>
      </c>
      <c r="AO101" s="523"/>
      <c r="AP101" s="523"/>
      <c r="AQ101" s="46">
        <f t="shared" si="2"/>
        <v>375</v>
      </c>
      <c r="AR101" s="382">
        <f t="shared" si="3"/>
        <v>0.22</v>
      </c>
      <c r="AS101" s="523"/>
      <c r="AT101" s="523"/>
      <c r="AU101" s="523"/>
      <c r="AV101" s="523"/>
      <c r="AW101" s="523"/>
      <c r="AX101" s="383" t="s">
        <v>6178</v>
      </c>
      <c r="AY101" s="520" t="s">
        <v>6178</v>
      </c>
      <c r="AZ101" s="385">
        <v>12.0</v>
      </c>
      <c r="BA101" s="386">
        <v>68.0</v>
      </c>
      <c r="BB101" s="386">
        <v>123.0</v>
      </c>
      <c r="BC101" s="482">
        <f>IFERROR(__xludf.DUMMYFUNCTION("IMPORTRANGE(""https://docs.google.com/spreadsheets/d/11x9rug0jw9OQ--PARsiC-syyc-w1p08-Nt1KJofrAjY/edit?usp=sharing"",""Себестоимость (Алкиона)!J8"")"),4.7196)</f>
        <v>4.7196</v>
      </c>
      <c r="BD101" s="482">
        <f>IFERROR(__xludf.DUMMYFUNCTION("IMPORTRANGE(""https://docs.google.com/spreadsheets/d/11x9rug0jw9OQ--PARsiC-syyc-w1p08-Nt1KJofrAjY/edit?usp=sharing"",""Себестоимость (Алкиона)!J65"")"),0.813618)</f>
        <v>0.813618</v>
      </c>
      <c r="BE101" s="483">
        <f>IFERROR(__xludf.DUMMYFUNCTION("IMPORTRANGE(""https://docs.google.com/spreadsheets/d/1s3L4zx0lRdF0JYMrTaoYwrEnGJI9Se6ibkReFEtRbpU/edit?usp=sharing"",""Упаковка!B3"")"),25.0)</f>
        <v>25</v>
      </c>
      <c r="BF101" s="389">
        <v>10.0</v>
      </c>
      <c r="BG101" s="442">
        <f t="shared" si="4"/>
        <v>68.199308</v>
      </c>
      <c r="BH101" s="405">
        <f t="shared" si="18"/>
        <v>0.2</v>
      </c>
      <c r="BI101" s="392">
        <f t="shared" si="5"/>
        <v>54.4</v>
      </c>
      <c r="BJ101" s="393">
        <f t="shared" si="6"/>
        <v>81.400692</v>
      </c>
      <c r="BK101" s="393">
        <f t="shared" si="7"/>
        <v>26.400692</v>
      </c>
      <c r="BL101" s="394">
        <f t="shared" si="8"/>
        <v>0.29926725</v>
      </c>
      <c r="BM101" s="394">
        <f t="shared" si="9"/>
        <v>0.09706136765</v>
      </c>
      <c r="BN101" s="55">
        <f t="shared" si="10"/>
        <v>0.22</v>
      </c>
      <c r="BO101" s="56">
        <f t="shared" si="11"/>
        <v>377</v>
      </c>
      <c r="BP101" s="57">
        <f t="shared" si="12"/>
        <v>0.3328400318</v>
      </c>
      <c r="BQ101" s="46">
        <f t="shared" si="13"/>
        <v>0.272</v>
      </c>
      <c r="BR101" s="46">
        <v>25.0</v>
      </c>
      <c r="BS101" s="46">
        <v>7.0</v>
      </c>
      <c r="BT101" s="47">
        <v>1.25</v>
      </c>
      <c r="BU101" s="46">
        <f t="shared" si="14"/>
        <v>31.25</v>
      </c>
      <c r="BV101" s="46">
        <f t="shared" si="15"/>
        <v>36.75</v>
      </c>
      <c r="BW101" s="378" t="s">
        <v>6062</v>
      </c>
      <c r="BX101" s="395"/>
      <c r="BY101" s="395"/>
      <c r="BZ101" s="395"/>
      <c r="CA101" s="395"/>
      <c r="CB101" s="406"/>
      <c r="CC101" s="395"/>
      <c r="CD101" s="395"/>
      <c r="CE101" s="395"/>
      <c r="CF101" s="395"/>
      <c r="CG101" s="395"/>
      <c r="CH101" s="397"/>
      <c r="CI101" s="397"/>
      <c r="CJ101" s="397"/>
      <c r="CK101" s="397"/>
      <c r="CL101" s="398"/>
      <c r="CM101" s="398"/>
      <c r="CN101" s="399">
        <f t="shared" si="16"/>
        <v>0.00073275</v>
      </c>
      <c r="CO101" s="399">
        <f t="shared" si="17"/>
        <v>0.4318895457</v>
      </c>
      <c r="CP101" s="398"/>
      <c r="CQ101" s="398"/>
      <c r="CR101" s="478"/>
      <c r="CS101" s="398"/>
      <c r="CT101" s="398"/>
      <c r="CU101" s="398"/>
      <c r="CV101" s="398"/>
      <c r="CW101" s="398"/>
      <c r="CX101" s="398"/>
      <c r="CY101" s="398"/>
      <c r="CZ101" s="398"/>
      <c r="DA101" s="398"/>
      <c r="DB101" s="398"/>
      <c r="DC101" s="398"/>
      <c r="DD101" s="398"/>
      <c r="DE101" s="398"/>
      <c r="DF101" s="398"/>
      <c r="DG101" s="398"/>
      <c r="DH101" s="398"/>
      <c r="DI101" s="398"/>
      <c r="DJ101" s="398"/>
      <c r="DK101" s="398"/>
      <c r="DL101" s="398"/>
      <c r="DM101" s="398"/>
      <c r="DN101" s="398"/>
      <c r="DO101" s="398"/>
      <c r="DP101" s="398"/>
      <c r="DQ101" s="398"/>
      <c r="DR101" s="398"/>
      <c r="DS101" s="398"/>
      <c r="DT101" s="398"/>
      <c r="DU101" s="398"/>
      <c r="DV101" s="398"/>
      <c r="DW101" s="398"/>
      <c r="DX101" s="398"/>
      <c r="DY101" s="398"/>
      <c r="DZ101" s="398"/>
      <c r="EA101" s="398"/>
      <c r="EB101" s="398"/>
      <c r="EC101" s="398"/>
      <c r="ED101" s="398"/>
      <c r="EE101" s="398"/>
      <c r="EF101" s="398"/>
      <c r="EG101" s="398"/>
      <c r="EH101" s="398"/>
      <c r="EI101" s="398"/>
      <c r="EJ101" s="398"/>
      <c r="EK101" s="398"/>
      <c r="EL101" s="398"/>
      <c r="EM101" s="398"/>
      <c r="EN101" s="398"/>
      <c r="EO101" s="398"/>
      <c r="EP101" s="398"/>
      <c r="EQ101" s="398"/>
      <c r="ER101" s="398"/>
      <c r="ES101" s="398"/>
      <c r="ET101" s="398"/>
      <c r="EU101" s="398"/>
      <c r="EV101" s="398"/>
      <c r="EW101" s="398"/>
      <c r="EX101" s="398"/>
      <c r="EY101" s="398"/>
      <c r="EZ101" s="398"/>
      <c r="FA101" s="398"/>
      <c r="FB101" s="398"/>
      <c r="FC101" s="398"/>
      <c r="FD101" s="398"/>
      <c r="FE101" s="398"/>
      <c r="FF101" s="398"/>
      <c r="FG101" s="398"/>
      <c r="FH101" s="398"/>
      <c r="FI101" s="398"/>
      <c r="FJ101" s="398"/>
      <c r="FK101" s="398"/>
      <c r="FL101" s="398"/>
      <c r="FM101" s="398"/>
      <c r="FN101" s="398"/>
      <c r="FO101" s="398"/>
      <c r="FP101" s="398"/>
      <c r="FQ101" s="398"/>
      <c r="FR101" s="398"/>
      <c r="FS101" s="398"/>
      <c r="FT101" s="398"/>
      <c r="FU101" s="398"/>
      <c r="FV101" s="398"/>
      <c r="FW101" s="398"/>
      <c r="FX101" s="398"/>
      <c r="FY101" s="398"/>
      <c r="FZ101" s="398"/>
      <c r="GA101" s="398"/>
      <c r="GB101" s="398"/>
      <c r="GC101" s="398"/>
      <c r="GD101" s="398"/>
      <c r="GE101" s="398"/>
      <c r="GF101" s="398"/>
      <c r="GG101" s="398"/>
      <c r="GH101" s="398"/>
      <c r="GI101" s="398"/>
      <c r="GJ101" s="398"/>
      <c r="GK101" s="398"/>
      <c r="GL101" s="398"/>
      <c r="GM101" s="398"/>
      <c r="GN101" s="398"/>
      <c r="GO101" s="398"/>
      <c r="GP101" s="398"/>
      <c r="GQ101" s="398"/>
      <c r="GR101" s="398"/>
      <c r="GS101" s="398"/>
      <c r="GT101" s="398"/>
      <c r="GU101" s="398"/>
      <c r="GV101" s="398"/>
      <c r="GW101" s="398"/>
      <c r="GX101" s="398"/>
      <c r="GY101" s="398"/>
      <c r="GZ101" s="398"/>
      <c r="HA101" s="398"/>
      <c r="HB101" s="398"/>
      <c r="HC101" s="398"/>
      <c r="HD101" s="398"/>
      <c r="HE101" s="398"/>
      <c r="HF101" s="398"/>
      <c r="HG101" s="398"/>
      <c r="HH101" s="398"/>
      <c r="HI101" s="398"/>
      <c r="HJ101" s="398"/>
      <c r="HK101" s="398"/>
      <c r="HL101" s="398"/>
      <c r="HM101" s="398"/>
      <c r="HN101" s="398"/>
      <c r="HO101" s="398"/>
      <c r="HP101" s="398"/>
      <c r="HQ101" s="398"/>
      <c r="HR101" s="398"/>
      <c r="HS101" s="398"/>
      <c r="HT101" s="398"/>
      <c r="HU101" s="398"/>
      <c r="HV101" s="398"/>
      <c r="HW101" s="398"/>
      <c r="HX101" s="398"/>
      <c r="HY101" s="398"/>
      <c r="HZ101" s="398"/>
      <c r="IA101" s="398"/>
      <c r="IB101" s="398"/>
      <c r="IC101" s="398"/>
    </row>
    <row r="102" ht="13.5" customHeight="1">
      <c r="A102" s="432" t="s">
        <v>6049</v>
      </c>
      <c r="B102" s="362" t="s">
        <v>6817</v>
      </c>
      <c r="C102" s="363"/>
      <c r="D102" s="364">
        <v>50.0</v>
      </c>
      <c r="E102" s="401" t="s">
        <v>6818</v>
      </c>
      <c r="F102" s="366" t="s">
        <v>6819</v>
      </c>
      <c r="G102" s="367">
        <v>2.00171365904E12</v>
      </c>
      <c r="H102" s="409">
        <v>500.0</v>
      </c>
      <c r="I102" s="369">
        <v>0.44731979897698204</v>
      </c>
      <c r="J102" s="370">
        <f t="shared" si="1"/>
        <v>276</v>
      </c>
      <c r="K102" s="402" t="s">
        <v>6820</v>
      </c>
      <c r="L102" s="403" t="s">
        <v>6821</v>
      </c>
      <c r="M102" s="403" t="s">
        <v>6822</v>
      </c>
      <c r="N102" s="373"/>
      <c r="O102" s="471">
        <v>65.0</v>
      </c>
      <c r="P102" s="378">
        <v>80.0</v>
      </c>
      <c r="Q102" s="378">
        <v>20.0</v>
      </c>
      <c r="R102" s="378">
        <v>170.0</v>
      </c>
      <c r="S102" s="377"/>
      <c r="T102" s="377"/>
      <c r="U102" s="378" t="s">
        <v>6823</v>
      </c>
      <c r="V102" s="378" t="s">
        <v>2296</v>
      </c>
      <c r="W102" s="378" t="s">
        <v>6057</v>
      </c>
      <c r="X102" s="377"/>
      <c r="Y102" s="377"/>
      <c r="Z102" s="377"/>
      <c r="AA102" s="377"/>
      <c r="AB102" s="379"/>
      <c r="AC102" s="439" t="s">
        <v>6803</v>
      </c>
      <c r="AD102" s="440"/>
      <c r="AE102" s="440"/>
      <c r="AF102" s="440"/>
      <c r="AG102" s="440"/>
      <c r="AH102" s="381" t="s">
        <v>6059</v>
      </c>
      <c r="AI102" s="379" t="s">
        <v>6060</v>
      </c>
      <c r="AJ102" s="440"/>
      <c r="AK102" s="440"/>
      <c r="AL102" s="440"/>
      <c r="AM102" s="440"/>
      <c r="AN102" s="373">
        <v>6.0</v>
      </c>
      <c r="AO102" s="440"/>
      <c r="AP102" s="440"/>
      <c r="AQ102" s="46">
        <f t="shared" si="2"/>
        <v>380</v>
      </c>
      <c r="AR102" s="382">
        <f t="shared" si="3"/>
        <v>0.24</v>
      </c>
      <c r="AS102" s="440"/>
      <c r="AT102" s="440"/>
      <c r="AU102" s="440"/>
      <c r="AV102" s="440"/>
      <c r="AW102" s="440"/>
      <c r="AX102" s="383" t="s">
        <v>6178</v>
      </c>
      <c r="AY102" s="520" t="s">
        <v>6178</v>
      </c>
      <c r="AZ102" s="385">
        <v>12.0</v>
      </c>
      <c r="BA102" s="386">
        <v>70.0</v>
      </c>
      <c r="BB102" s="386">
        <v>125.0</v>
      </c>
      <c r="BC102" s="482">
        <f>IFERROR(__xludf.DUMMYFUNCTION("IMPORTRANGE(""https://docs.google.com/spreadsheets/d/11x9rug0jw9OQ--PARsiC-syyc-w1p08-Nt1KJofrAjY/edit?usp=sharing"",""Себестоимость (Алкиона)!J8"")"),4.7196)</f>
        <v>4.7196</v>
      </c>
      <c r="BD102" s="482">
        <f>IFERROR(__xludf.DUMMYFUNCTION("IMPORTRANGE(""https://docs.google.com/spreadsheets/d/11x9rug0jw9OQ--PARsiC-syyc-w1p08-Nt1KJofrAjY/edit?usp=sharing"",""Себестоимость (Алкиона)!J65"")"),0.813618)</f>
        <v>0.813618</v>
      </c>
      <c r="BE102" s="483">
        <f>IFERROR(__xludf.DUMMYFUNCTION("IMPORTRANGE(""https://docs.google.com/spreadsheets/d/1s3L4zx0lRdF0JYMrTaoYwrEnGJI9Se6ibkReFEtRbpU/edit?usp=sharing"",""Упаковка!B3"")"),25.0)</f>
        <v>25</v>
      </c>
      <c r="BF102" s="389">
        <v>10.0</v>
      </c>
      <c r="BG102" s="442">
        <f t="shared" si="4"/>
        <v>68.199308</v>
      </c>
      <c r="BH102" s="405">
        <f t="shared" si="18"/>
        <v>0.2</v>
      </c>
      <c r="BI102" s="392">
        <f t="shared" si="5"/>
        <v>55.2</v>
      </c>
      <c r="BJ102" s="393">
        <f t="shared" si="6"/>
        <v>82.600692</v>
      </c>
      <c r="BK102" s="393">
        <f t="shared" si="7"/>
        <v>27.600692</v>
      </c>
      <c r="BL102" s="394">
        <f t="shared" si="8"/>
        <v>0.2992778696</v>
      </c>
      <c r="BM102" s="394">
        <f t="shared" si="9"/>
        <v>0.1000025072</v>
      </c>
      <c r="BN102" s="55">
        <f t="shared" si="10"/>
        <v>0.24</v>
      </c>
      <c r="BO102" s="56">
        <f t="shared" si="11"/>
        <v>382</v>
      </c>
      <c r="BP102" s="57">
        <f t="shared" si="12"/>
        <v>0.3342426492</v>
      </c>
      <c r="BQ102" s="46">
        <f t="shared" si="13"/>
        <v>0.272</v>
      </c>
      <c r="BR102" s="46">
        <v>25.0</v>
      </c>
      <c r="BS102" s="46">
        <v>7.0</v>
      </c>
      <c r="BT102" s="47">
        <v>1.25</v>
      </c>
      <c r="BU102" s="46">
        <f t="shared" si="14"/>
        <v>31.25</v>
      </c>
      <c r="BV102" s="46">
        <f t="shared" si="15"/>
        <v>38.75</v>
      </c>
      <c r="BW102" s="378" t="s">
        <v>6062</v>
      </c>
      <c r="BX102" s="395"/>
      <c r="BY102" s="395"/>
      <c r="BZ102" s="395"/>
      <c r="CA102" s="395"/>
      <c r="CB102" s="406"/>
      <c r="CC102" s="395"/>
      <c r="CD102" s="395"/>
      <c r="CE102" s="395"/>
      <c r="CF102" s="395"/>
      <c r="CG102" s="395"/>
      <c r="CH102" s="397"/>
      <c r="CI102" s="397"/>
      <c r="CJ102" s="397"/>
      <c r="CK102" s="397"/>
      <c r="CL102" s="398"/>
      <c r="CM102" s="398"/>
      <c r="CN102" s="399">
        <f t="shared" si="16"/>
        <v>0.0007221304348</v>
      </c>
      <c r="CO102" s="399">
        <f t="shared" si="17"/>
        <v>0.4465976685</v>
      </c>
      <c r="CP102" s="398"/>
      <c r="CQ102" s="398"/>
      <c r="CR102" s="478"/>
      <c r="CS102" s="398"/>
      <c r="CT102" s="398"/>
      <c r="CU102" s="398"/>
      <c r="CV102" s="398"/>
      <c r="CW102" s="398"/>
      <c r="CX102" s="398"/>
      <c r="CY102" s="398"/>
      <c r="CZ102" s="398"/>
      <c r="DA102" s="398"/>
      <c r="DB102" s="398"/>
      <c r="DC102" s="398"/>
      <c r="DD102" s="398"/>
      <c r="DE102" s="398"/>
      <c r="DF102" s="398"/>
      <c r="DG102" s="398"/>
      <c r="DH102" s="398"/>
      <c r="DI102" s="398"/>
      <c r="DJ102" s="398"/>
      <c r="DK102" s="398"/>
      <c r="DL102" s="398"/>
      <c r="DM102" s="398"/>
      <c r="DN102" s="398"/>
      <c r="DO102" s="398"/>
      <c r="DP102" s="398"/>
      <c r="DQ102" s="398"/>
      <c r="DR102" s="398"/>
      <c r="DS102" s="398"/>
      <c r="DT102" s="398"/>
      <c r="DU102" s="398"/>
      <c r="DV102" s="398"/>
      <c r="DW102" s="398"/>
      <c r="DX102" s="398"/>
      <c r="DY102" s="398"/>
      <c r="DZ102" s="398"/>
      <c r="EA102" s="398"/>
      <c r="EB102" s="398"/>
      <c r="EC102" s="398"/>
      <c r="ED102" s="398"/>
      <c r="EE102" s="398"/>
      <c r="EF102" s="398"/>
      <c r="EG102" s="398"/>
      <c r="EH102" s="398"/>
      <c r="EI102" s="398"/>
      <c r="EJ102" s="398"/>
      <c r="EK102" s="398"/>
      <c r="EL102" s="398"/>
      <c r="EM102" s="398"/>
      <c r="EN102" s="398"/>
      <c r="EO102" s="398"/>
      <c r="EP102" s="398"/>
      <c r="EQ102" s="398"/>
      <c r="ER102" s="398"/>
      <c r="ES102" s="398"/>
      <c r="ET102" s="398"/>
      <c r="EU102" s="398"/>
      <c r="EV102" s="398"/>
      <c r="EW102" s="398"/>
      <c r="EX102" s="398"/>
      <c r="EY102" s="398"/>
      <c r="EZ102" s="398"/>
      <c r="FA102" s="398"/>
      <c r="FB102" s="398"/>
      <c r="FC102" s="398"/>
      <c r="FD102" s="398"/>
      <c r="FE102" s="398"/>
      <c r="FF102" s="398"/>
      <c r="FG102" s="398"/>
      <c r="FH102" s="398"/>
      <c r="FI102" s="398"/>
      <c r="FJ102" s="398"/>
      <c r="FK102" s="398"/>
      <c r="FL102" s="398"/>
      <c r="FM102" s="398"/>
      <c r="FN102" s="398"/>
      <c r="FO102" s="398"/>
      <c r="FP102" s="398"/>
      <c r="FQ102" s="398"/>
      <c r="FR102" s="398"/>
      <c r="FS102" s="398"/>
      <c r="FT102" s="398"/>
      <c r="FU102" s="398"/>
      <c r="FV102" s="398"/>
      <c r="FW102" s="398"/>
      <c r="FX102" s="398"/>
      <c r="FY102" s="398"/>
      <c r="FZ102" s="398"/>
      <c r="GA102" s="398"/>
      <c r="GB102" s="398"/>
      <c r="GC102" s="398"/>
      <c r="GD102" s="398"/>
      <c r="GE102" s="398"/>
      <c r="GF102" s="398"/>
      <c r="GG102" s="398"/>
      <c r="GH102" s="398"/>
      <c r="GI102" s="398"/>
      <c r="GJ102" s="398"/>
      <c r="GK102" s="398"/>
      <c r="GL102" s="398"/>
      <c r="GM102" s="398"/>
      <c r="GN102" s="398"/>
      <c r="GO102" s="398"/>
      <c r="GP102" s="398"/>
      <c r="GQ102" s="398"/>
      <c r="GR102" s="398"/>
      <c r="GS102" s="398"/>
      <c r="GT102" s="398"/>
      <c r="GU102" s="398"/>
      <c r="GV102" s="398"/>
      <c r="GW102" s="398"/>
      <c r="GX102" s="398"/>
      <c r="GY102" s="398"/>
      <c r="GZ102" s="398"/>
      <c r="HA102" s="398"/>
      <c r="HB102" s="398"/>
      <c r="HC102" s="398"/>
      <c r="HD102" s="398"/>
      <c r="HE102" s="398"/>
      <c r="HF102" s="398"/>
      <c r="HG102" s="398"/>
      <c r="HH102" s="398"/>
      <c r="HI102" s="398"/>
      <c r="HJ102" s="398"/>
      <c r="HK102" s="398"/>
      <c r="HL102" s="398"/>
      <c r="HM102" s="398"/>
      <c r="HN102" s="398"/>
      <c r="HO102" s="398"/>
      <c r="HP102" s="398"/>
      <c r="HQ102" s="398"/>
      <c r="HR102" s="398"/>
      <c r="HS102" s="398"/>
      <c r="HT102" s="398"/>
      <c r="HU102" s="398"/>
      <c r="HV102" s="398"/>
      <c r="HW102" s="398"/>
      <c r="HX102" s="398"/>
      <c r="HY102" s="398"/>
      <c r="HZ102" s="398"/>
      <c r="IA102" s="398"/>
      <c r="IB102" s="398"/>
      <c r="IC102" s="398"/>
    </row>
    <row r="103" ht="13.5" customHeight="1">
      <c r="A103" s="432" t="s">
        <v>6049</v>
      </c>
      <c r="B103" s="362" t="s">
        <v>6824</v>
      </c>
      <c r="C103" s="363"/>
      <c r="D103" s="364">
        <v>50.0</v>
      </c>
      <c r="E103" s="401" t="s">
        <v>6825</v>
      </c>
      <c r="F103" s="366" t="s">
        <v>6826</v>
      </c>
      <c r="G103" s="367">
        <v>2.001713659033E12</v>
      </c>
      <c r="H103" s="409">
        <v>436.0</v>
      </c>
      <c r="I103" s="369">
        <v>0.38033735950543757</v>
      </c>
      <c r="J103" s="370">
        <f t="shared" si="1"/>
        <v>270</v>
      </c>
      <c r="K103" s="402" t="s">
        <v>6827</v>
      </c>
      <c r="L103" s="403" t="s">
        <v>6828</v>
      </c>
      <c r="M103" s="403" t="s">
        <v>6829</v>
      </c>
      <c r="N103" s="373"/>
      <c r="O103" s="374">
        <v>50.0</v>
      </c>
      <c r="P103" s="404">
        <v>80.0</v>
      </c>
      <c r="Q103" s="378">
        <v>20.0</v>
      </c>
      <c r="R103" s="378">
        <v>170.0</v>
      </c>
      <c r="S103" s="377"/>
      <c r="T103" s="377"/>
      <c r="U103" s="378" t="s">
        <v>6830</v>
      </c>
      <c r="V103" s="378" t="s">
        <v>2296</v>
      </c>
      <c r="W103" s="378" t="s">
        <v>6521</v>
      </c>
      <c r="X103" s="377"/>
      <c r="Y103" s="377"/>
      <c r="Z103" s="377"/>
      <c r="AA103" s="377"/>
      <c r="AB103" s="379"/>
      <c r="AC103" s="380" t="s">
        <v>6831</v>
      </c>
      <c r="AD103" s="373"/>
      <c r="AE103" s="373"/>
      <c r="AF103" s="373"/>
      <c r="AG103" s="373"/>
      <c r="AH103" s="381" t="s">
        <v>6059</v>
      </c>
      <c r="AI103" s="379" t="s">
        <v>6060</v>
      </c>
      <c r="AJ103" s="373"/>
      <c r="AK103" s="373"/>
      <c r="AL103" s="373"/>
      <c r="AM103" s="373"/>
      <c r="AN103" s="373">
        <v>6.0</v>
      </c>
      <c r="AO103" s="373"/>
      <c r="AP103" s="373"/>
      <c r="AQ103" s="46">
        <f t="shared" si="2"/>
        <v>375</v>
      </c>
      <c r="AR103" s="382">
        <f t="shared" si="3"/>
        <v>0.14</v>
      </c>
      <c r="AS103" s="373"/>
      <c r="AT103" s="373"/>
      <c r="AU103" s="373"/>
      <c r="AV103" s="373"/>
      <c r="AW103" s="373"/>
      <c r="AX103" s="383" t="s">
        <v>6178</v>
      </c>
      <c r="AY103" s="489" t="s">
        <v>6178</v>
      </c>
      <c r="AZ103" s="385">
        <v>12.0</v>
      </c>
      <c r="BA103" s="386">
        <v>68.0</v>
      </c>
      <c r="BB103" s="386">
        <v>123.0</v>
      </c>
      <c r="BC103" s="482">
        <f>IFERROR(__xludf.DUMMYFUNCTION("IMPORTRANGE(""https://docs.google.com/spreadsheets/d/11x9rug0jw9OQ--PARsiC-syyc-w1p08-Nt1KJofrAjY/edit?usp=sharing"",""Себестоимость (Алкиона)!J6"")"),4.56)</f>
        <v>4.56</v>
      </c>
      <c r="BD103" s="482">
        <f>IFERROR(__xludf.DUMMYFUNCTION("IMPORTRANGE(""https://docs.google.com/spreadsheets/d/11x9rug0jw9OQ--PARsiC-syyc-w1p08-Nt1KJofrAjY/edit?usp=sharing"",""Себестоимость (Алкиона)!J65"")"),0.813618)</f>
        <v>0.813618</v>
      </c>
      <c r="BE103" s="483">
        <f>IFERROR(__xludf.DUMMYFUNCTION("IMPORTRANGE(""https://docs.google.com/spreadsheets/d/1s3L4zx0lRdF0JYMrTaoYwrEnGJI9Se6ibkReFEtRbpU/edit?usp=sharing"",""Упаковка!B3"")"),25.0)</f>
        <v>25</v>
      </c>
      <c r="BF103" s="389">
        <v>10.0</v>
      </c>
      <c r="BG103" s="442">
        <f t="shared" si="4"/>
        <v>67.241708</v>
      </c>
      <c r="BH103" s="405">
        <f t="shared" si="18"/>
        <v>0.2</v>
      </c>
      <c r="BI103" s="392">
        <f t="shared" si="5"/>
        <v>54</v>
      </c>
      <c r="BJ103" s="393">
        <f t="shared" si="6"/>
        <v>80.758292</v>
      </c>
      <c r="BK103" s="393">
        <f t="shared" si="7"/>
        <v>25.758292</v>
      </c>
      <c r="BL103" s="394">
        <f t="shared" si="8"/>
        <v>0.2991047852</v>
      </c>
      <c r="BM103" s="394">
        <f t="shared" si="9"/>
        <v>0.09540108148</v>
      </c>
      <c r="BN103" s="55">
        <f t="shared" si="10"/>
        <v>0.14</v>
      </c>
      <c r="BO103" s="56">
        <f t="shared" si="11"/>
        <v>375</v>
      </c>
      <c r="BP103" s="57">
        <f t="shared" si="12"/>
        <v>0.3326887787</v>
      </c>
      <c r="BQ103" s="46">
        <f t="shared" si="13"/>
        <v>0.272</v>
      </c>
      <c r="BR103" s="46">
        <v>25.0</v>
      </c>
      <c r="BS103" s="46">
        <v>7.0</v>
      </c>
      <c r="BT103" s="47">
        <v>1.25</v>
      </c>
      <c r="BU103" s="46">
        <f t="shared" si="14"/>
        <v>31.25</v>
      </c>
      <c r="BV103" s="46">
        <f t="shared" si="15"/>
        <v>36.75</v>
      </c>
      <c r="BW103" s="378" t="s">
        <v>6062</v>
      </c>
      <c r="BX103" s="395"/>
      <c r="BY103" s="395"/>
      <c r="BZ103" s="395"/>
      <c r="CA103" s="395"/>
      <c r="CB103" s="406"/>
      <c r="CC103" s="395"/>
      <c r="CD103" s="395"/>
      <c r="CE103" s="395"/>
      <c r="CF103" s="395"/>
      <c r="CG103" s="395"/>
      <c r="CH103" s="397"/>
      <c r="CI103" s="397"/>
      <c r="CJ103" s="397"/>
      <c r="CK103" s="397"/>
      <c r="CL103" s="398"/>
      <c r="CM103" s="398"/>
      <c r="CN103" s="399">
        <f t="shared" si="16"/>
        <v>0.0008952148148</v>
      </c>
      <c r="CO103" s="399">
        <f t="shared" si="17"/>
        <v>0.3794421447</v>
      </c>
      <c r="CP103" s="398"/>
      <c r="CQ103" s="398"/>
      <c r="CR103" s="478"/>
      <c r="CS103" s="398"/>
      <c r="CT103" s="398"/>
      <c r="CU103" s="398"/>
      <c r="CV103" s="398"/>
      <c r="CW103" s="398"/>
      <c r="CX103" s="398"/>
      <c r="CY103" s="398"/>
      <c r="CZ103" s="398"/>
      <c r="DA103" s="398"/>
      <c r="DB103" s="398"/>
      <c r="DC103" s="398"/>
      <c r="DD103" s="398"/>
      <c r="DE103" s="398"/>
      <c r="DF103" s="398"/>
      <c r="DG103" s="398"/>
      <c r="DH103" s="398"/>
      <c r="DI103" s="398"/>
      <c r="DJ103" s="398"/>
      <c r="DK103" s="398"/>
      <c r="DL103" s="398"/>
      <c r="DM103" s="398"/>
      <c r="DN103" s="398"/>
      <c r="DO103" s="398"/>
      <c r="DP103" s="398"/>
      <c r="DQ103" s="398"/>
      <c r="DR103" s="398"/>
      <c r="DS103" s="398"/>
      <c r="DT103" s="398"/>
      <c r="DU103" s="398"/>
      <c r="DV103" s="398"/>
      <c r="DW103" s="398"/>
      <c r="DX103" s="398"/>
      <c r="DY103" s="398"/>
      <c r="DZ103" s="398"/>
      <c r="EA103" s="398"/>
      <c r="EB103" s="398"/>
      <c r="EC103" s="398"/>
      <c r="ED103" s="398"/>
      <c r="EE103" s="398"/>
      <c r="EF103" s="398"/>
      <c r="EG103" s="398"/>
      <c r="EH103" s="398"/>
      <c r="EI103" s="398"/>
      <c r="EJ103" s="398"/>
      <c r="EK103" s="398"/>
      <c r="EL103" s="398"/>
      <c r="EM103" s="398"/>
      <c r="EN103" s="398"/>
      <c r="EO103" s="398"/>
      <c r="EP103" s="398"/>
      <c r="EQ103" s="398"/>
      <c r="ER103" s="398"/>
      <c r="ES103" s="398"/>
      <c r="ET103" s="398"/>
      <c r="EU103" s="398"/>
      <c r="EV103" s="398"/>
      <c r="EW103" s="398"/>
      <c r="EX103" s="398"/>
      <c r="EY103" s="398"/>
      <c r="EZ103" s="398"/>
      <c r="FA103" s="398"/>
      <c r="FB103" s="398"/>
      <c r="FC103" s="398"/>
      <c r="FD103" s="398"/>
      <c r="FE103" s="398"/>
      <c r="FF103" s="398"/>
      <c r="FG103" s="398"/>
      <c r="FH103" s="398"/>
      <c r="FI103" s="398"/>
      <c r="FJ103" s="398"/>
      <c r="FK103" s="398"/>
      <c r="FL103" s="398"/>
      <c r="FM103" s="398"/>
      <c r="FN103" s="398"/>
      <c r="FO103" s="398"/>
      <c r="FP103" s="398"/>
      <c r="FQ103" s="398"/>
      <c r="FR103" s="398"/>
      <c r="FS103" s="398"/>
      <c r="FT103" s="398"/>
      <c r="FU103" s="398"/>
      <c r="FV103" s="398"/>
      <c r="FW103" s="398"/>
      <c r="FX103" s="398"/>
      <c r="FY103" s="398"/>
      <c r="FZ103" s="398"/>
      <c r="GA103" s="398"/>
      <c r="GB103" s="398"/>
      <c r="GC103" s="398"/>
      <c r="GD103" s="398"/>
      <c r="GE103" s="398"/>
      <c r="GF103" s="398"/>
      <c r="GG103" s="398"/>
      <c r="GH103" s="398"/>
      <c r="GI103" s="398"/>
      <c r="GJ103" s="398"/>
      <c r="GK103" s="398"/>
      <c r="GL103" s="398"/>
      <c r="GM103" s="398"/>
      <c r="GN103" s="398"/>
      <c r="GO103" s="398"/>
      <c r="GP103" s="398"/>
      <c r="GQ103" s="398"/>
      <c r="GR103" s="398"/>
      <c r="GS103" s="398"/>
      <c r="GT103" s="398"/>
      <c r="GU103" s="398"/>
      <c r="GV103" s="398"/>
      <c r="GW103" s="398"/>
      <c r="GX103" s="398"/>
      <c r="GY103" s="398"/>
      <c r="GZ103" s="398"/>
      <c r="HA103" s="398"/>
      <c r="HB103" s="398"/>
      <c r="HC103" s="398"/>
      <c r="HD103" s="398"/>
      <c r="HE103" s="398"/>
      <c r="HF103" s="398"/>
      <c r="HG103" s="398"/>
      <c r="HH103" s="398"/>
      <c r="HI103" s="398"/>
      <c r="HJ103" s="398"/>
      <c r="HK103" s="398"/>
      <c r="HL103" s="398"/>
      <c r="HM103" s="398"/>
      <c r="HN103" s="398"/>
      <c r="HO103" s="398"/>
      <c r="HP103" s="398"/>
      <c r="HQ103" s="398"/>
      <c r="HR103" s="398"/>
      <c r="HS103" s="398"/>
      <c r="HT103" s="398"/>
      <c r="HU103" s="398"/>
      <c r="HV103" s="398"/>
      <c r="HW103" s="398"/>
      <c r="HX103" s="398"/>
      <c r="HY103" s="398"/>
      <c r="HZ103" s="398"/>
      <c r="IA103" s="398"/>
      <c r="IB103" s="398"/>
      <c r="IC103" s="398"/>
    </row>
    <row r="104" ht="13.5" customHeight="1">
      <c r="A104" s="432" t="s">
        <v>6049</v>
      </c>
      <c r="B104" s="362" t="s">
        <v>6832</v>
      </c>
      <c r="C104" s="363"/>
      <c r="D104" s="364">
        <v>50.0</v>
      </c>
      <c r="E104" s="401" t="s">
        <v>6833</v>
      </c>
      <c r="F104" s="366" t="s">
        <v>6834</v>
      </c>
      <c r="G104" s="367">
        <v>2.001713659002E12</v>
      </c>
      <c r="H104" s="409">
        <v>480.0</v>
      </c>
      <c r="I104" s="369">
        <v>0.4251861057856897</v>
      </c>
      <c r="J104" s="370">
        <f t="shared" si="1"/>
        <v>276</v>
      </c>
      <c r="K104" s="402" t="s">
        <v>6835</v>
      </c>
      <c r="L104" s="403" t="s">
        <v>6836</v>
      </c>
      <c r="M104" s="403" t="s">
        <v>6837</v>
      </c>
      <c r="N104" s="373"/>
      <c r="O104" s="471">
        <v>65.0</v>
      </c>
      <c r="P104" s="378">
        <v>80.0</v>
      </c>
      <c r="Q104" s="378">
        <v>20.0</v>
      </c>
      <c r="R104" s="378">
        <v>170.0</v>
      </c>
      <c r="S104" s="377"/>
      <c r="T104" s="377"/>
      <c r="U104" s="378" t="s">
        <v>6838</v>
      </c>
      <c r="V104" s="378" t="s">
        <v>2296</v>
      </c>
      <c r="W104" s="378" t="s">
        <v>6521</v>
      </c>
      <c r="X104" s="377"/>
      <c r="Y104" s="377"/>
      <c r="Z104" s="377"/>
      <c r="AA104" s="377"/>
      <c r="AB104" s="379"/>
      <c r="AC104" s="439" t="s">
        <v>6831</v>
      </c>
      <c r="AD104" s="440"/>
      <c r="AE104" s="440"/>
      <c r="AF104" s="440"/>
      <c r="AG104" s="440"/>
      <c r="AH104" s="381" t="s">
        <v>6059</v>
      </c>
      <c r="AI104" s="379" t="s">
        <v>6060</v>
      </c>
      <c r="AJ104" s="440"/>
      <c r="AK104" s="440"/>
      <c r="AL104" s="440"/>
      <c r="AM104" s="440"/>
      <c r="AN104" s="373">
        <v>6.0</v>
      </c>
      <c r="AO104" s="440"/>
      <c r="AP104" s="440"/>
      <c r="AQ104" s="46">
        <f t="shared" si="2"/>
        <v>380</v>
      </c>
      <c r="AR104" s="382">
        <f t="shared" si="3"/>
        <v>0.21</v>
      </c>
      <c r="AS104" s="440"/>
      <c r="AT104" s="440"/>
      <c r="AU104" s="440"/>
      <c r="AV104" s="440"/>
      <c r="AW104" s="440"/>
      <c r="AX104" s="383" t="s">
        <v>6178</v>
      </c>
      <c r="AY104" s="520" t="s">
        <v>6178</v>
      </c>
      <c r="AZ104" s="385">
        <v>12.0</v>
      </c>
      <c r="BA104" s="386">
        <v>70.0</v>
      </c>
      <c r="BB104" s="386">
        <v>125.0</v>
      </c>
      <c r="BC104" s="482">
        <f>IFERROR(__xludf.DUMMYFUNCTION("IMPORTRANGE(""https://docs.google.com/spreadsheets/d/11x9rug0jw9OQ--PARsiC-syyc-w1p08-Nt1KJofrAjY/edit?usp=sharing"",""Себестоимость (Алкиона)!J8"")"),4.7196)</f>
        <v>4.7196</v>
      </c>
      <c r="BD104" s="482">
        <f>IFERROR(__xludf.DUMMYFUNCTION("IMPORTRANGE(""https://docs.google.com/spreadsheets/d/11x9rug0jw9OQ--PARsiC-syyc-w1p08-Nt1KJofrAjY/edit?usp=sharing"",""Себестоимость (Алкиона)!J65"")"),0.813618)</f>
        <v>0.813618</v>
      </c>
      <c r="BE104" s="483">
        <f>IFERROR(__xludf.DUMMYFUNCTION("IMPORTRANGE(""https://docs.google.com/spreadsheets/d/1s3L4zx0lRdF0JYMrTaoYwrEnGJI9Se6ibkReFEtRbpU/edit?usp=sharing"",""Упаковка!B3"")"),25.0)</f>
        <v>25</v>
      </c>
      <c r="BF104" s="389">
        <v>10.0</v>
      </c>
      <c r="BG104" s="442">
        <f t="shared" si="4"/>
        <v>68.199308</v>
      </c>
      <c r="BH104" s="405">
        <f t="shared" si="18"/>
        <v>0.2</v>
      </c>
      <c r="BI104" s="392">
        <f t="shared" si="5"/>
        <v>55.2</v>
      </c>
      <c r="BJ104" s="393">
        <f t="shared" si="6"/>
        <v>82.600692</v>
      </c>
      <c r="BK104" s="393">
        <f t="shared" si="7"/>
        <v>27.600692</v>
      </c>
      <c r="BL104" s="394">
        <f t="shared" si="8"/>
        <v>0.2992778696</v>
      </c>
      <c r="BM104" s="394">
        <f t="shared" si="9"/>
        <v>0.1000025072</v>
      </c>
      <c r="BN104" s="55">
        <f t="shared" si="10"/>
        <v>0.21</v>
      </c>
      <c r="BO104" s="56">
        <f t="shared" si="11"/>
        <v>382</v>
      </c>
      <c r="BP104" s="57">
        <f t="shared" si="12"/>
        <v>0.3342426492</v>
      </c>
      <c r="BQ104" s="46">
        <f t="shared" si="13"/>
        <v>0.272</v>
      </c>
      <c r="BR104" s="46">
        <v>25.0</v>
      </c>
      <c r="BS104" s="46">
        <v>7.0</v>
      </c>
      <c r="BT104" s="47">
        <v>1.25</v>
      </c>
      <c r="BU104" s="46">
        <f t="shared" si="14"/>
        <v>31.25</v>
      </c>
      <c r="BV104" s="46">
        <f t="shared" si="15"/>
        <v>38.75</v>
      </c>
      <c r="BW104" s="378" t="s">
        <v>6062</v>
      </c>
      <c r="BX104" s="395"/>
      <c r="BY104" s="395"/>
      <c r="BZ104" s="395"/>
      <c r="CA104" s="395"/>
      <c r="CB104" s="406"/>
      <c r="CC104" s="395"/>
      <c r="CD104" s="395"/>
      <c r="CE104" s="395"/>
      <c r="CF104" s="395"/>
      <c r="CG104" s="395"/>
      <c r="CH104" s="397"/>
      <c r="CI104" s="397"/>
      <c r="CJ104" s="397"/>
      <c r="CK104" s="397"/>
      <c r="CL104" s="398"/>
      <c r="CM104" s="398"/>
      <c r="CN104" s="399">
        <f t="shared" si="16"/>
        <v>0.0007221304348</v>
      </c>
      <c r="CO104" s="399">
        <f t="shared" si="17"/>
        <v>0.4244639754</v>
      </c>
      <c r="CP104" s="398"/>
      <c r="CQ104" s="398"/>
      <c r="CR104" s="478"/>
      <c r="CS104" s="398"/>
      <c r="CT104" s="398"/>
      <c r="CU104" s="398"/>
      <c r="CV104" s="398"/>
      <c r="CW104" s="398"/>
      <c r="CX104" s="398"/>
      <c r="CY104" s="398"/>
      <c r="CZ104" s="398"/>
      <c r="DA104" s="398"/>
      <c r="DB104" s="398"/>
      <c r="DC104" s="398"/>
      <c r="DD104" s="398"/>
      <c r="DE104" s="398"/>
      <c r="DF104" s="398"/>
      <c r="DG104" s="398"/>
      <c r="DH104" s="398"/>
      <c r="DI104" s="398"/>
      <c r="DJ104" s="398"/>
      <c r="DK104" s="398"/>
      <c r="DL104" s="398"/>
      <c r="DM104" s="398"/>
      <c r="DN104" s="398"/>
      <c r="DO104" s="398"/>
      <c r="DP104" s="398"/>
      <c r="DQ104" s="398"/>
      <c r="DR104" s="398"/>
      <c r="DS104" s="398"/>
      <c r="DT104" s="398"/>
      <c r="DU104" s="398"/>
      <c r="DV104" s="398"/>
      <c r="DW104" s="398"/>
      <c r="DX104" s="398"/>
      <c r="DY104" s="398"/>
      <c r="DZ104" s="398"/>
      <c r="EA104" s="398"/>
      <c r="EB104" s="398"/>
      <c r="EC104" s="398"/>
      <c r="ED104" s="398"/>
      <c r="EE104" s="398"/>
      <c r="EF104" s="398"/>
      <c r="EG104" s="398"/>
      <c r="EH104" s="398"/>
      <c r="EI104" s="398"/>
      <c r="EJ104" s="398"/>
      <c r="EK104" s="398"/>
      <c r="EL104" s="398"/>
      <c r="EM104" s="398"/>
      <c r="EN104" s="398"/>
      <c r="EO104" s="398"/>
      <c r="EP104" s="398"/>
      <c r="EQ104" s="398"/>
      <c r="ER104" s="398"/>
      <c r="ES104" s="398"/>
      <c r="ET104" s="398"/>
      <c r="EU104" s="398"/>
      <c r="EV104" s="398"/>
      <c r="EW104" s="398"/>
      <c r="EX104" s="398"/>
      <c r="EY104" s="398"/>
      <c r="EZ104" s="398"/>
      <c r="FA104" s="398"/>
      <c r="FB104" s="398"/>
      <c r="FC104" s="398"/>
      <c r="FD104" s="398"/>
      <c r="FE104" s="398"/>
      <c r="FF104" s="398"/>
      <c r="FG104" s="398"/>
      <c r="FH104" s="398"/>
      <c r="FI104" s="398"/>
      <c r="FJ104" s="398"/>
      <c r="FK104" s="398"/>
      <c r="FL104" s="398"/>
      <c r="FM104" s="398"/>
      <c r="FN104" s="398"/>
      <c r="FO104" s="398"/>
      <c r="FP104" s="398"/>
      <c r="FQ104" s="398"/>
      <c r="FR104" s="398"/>
      <c r="FS104" s="398"/>
      <c r="FT104" s="398"/>
      <c r="FU104" s="398"/>
      <c r="FV104" s="398"/>
      <c r="FW104" s="398"/>
      <c r="FX104" s="398"/>
      <c r="FY104" s="398"/>
      <c r="FZ104" s="398"/>
      <c r="GA104" s="398"/>
      <c r="GB104" s="398"/>
      <c r="GC104" s="398"/>
      <c r="GD104" s="398"/>
      <c r="GE104" s="398"/>
      <c r="GF104" s="398"/>
      <c r="GG104" s="398"/>
      <c r="GH104" s="398"/>
      <c r="GI104" s="398"/>
      <c r="GJ104" s="398"/>
      <c r="GK104" s="398"/>
      <c r="GL104" s="398"/>
      <c r="GM104" s="398"/>
      <c r="GN104" s="398"/>
      <c r="GO104" s="398"/>
      <c r="GP104" s="398"/>
      <c r="GQ104" s="398"/>
      <c r="GR104" s="398"/>
      <c r="GS104" s="398"/>
      <c r="GT104" s="398"/>
      <c r="GU104" s="398"/>
      <c r="GV104" s="398"/>
      <c r="GW104" s="398"/>
      <c r="GX104" s="398"/>
      <c r="GY104" s="398"/>
      <c r="GZ104" s="398"/>
      <c r="HA104" s="398"/>
      <c r="HB104" s="398"/>
      <c r="HC104" s="398"/>
      <c r="HD104" s="398"/>
      <c r="HE104" s="398"/>
      <c r="HF104" s="398"/>
      <c r="HG104" s="398"/>
      <c r="HH104" s="398"/>
      <c r="HI104" s="398"/>
      <c r="HJ104" s="398"/>
      <c r="HK104" s="398"/>
      <c r="HL104" s="398"/>
      <c r="HM104" s="398"/>
      <c r="HN104" s="398"/>
      <c r="HO104" s="398"/>
      <c r="HP104" s="398"/>
      <c r="HQ104" s="398"/>
      <c r="HR104" s="398"/>
      <c r="HS104" s="398"/>
      <c r="HT104" s="398"/>
      <c r="HU104" s="398"/>
      <c r="HV104" s="398"/>
      <c r="HW104" s="398"/>
      <c r="HX104" s="398"/>
      <c r="HY104" s="398"/>
      <c r="HZ104" s="398"/>
      <c r="IA104" s="398"/>
      <c r="IB104" s="398"/>
      <c r="IC104" s="398"/>
    </row>
    <row r="105" ht="13.5" customHeight="1">
      <c r="A105" s="432" t="s">
        <v>6049</v>
      </c>
      <c r="B105" s="362" t="s">
        <v>6839</v>
      </c>
      <c r="C105" s="424" t="s">
        <v>6143</v>
      </c>
      <c r="D105" s="425">
        <v>0.0</v>
      </c>
      <c r="E105" s="401" t="s">
        <v>6840</v>
      </c>
      <c r="F105" s="524"/>
      <c r="G105" s="525">
        <v>2.021299643066E12</v>
      </c>
      <c r="H105" s="409">
        <v>414.0</v>
      </c>
      <c r="I105" s="369">
        <v>0.44630462167157514</v>
      </c>
      <c r="J105" s="370">
        <f t="shared" si="1"/>
        <v>229</v>
      </c>
      <c r="K105" s="402" t="s">
        <v>6793</v>
      </c>
      <c r="L105" s="403" t="s">
        <v>6841</v>
      </c>
      <c r="M105" s="403" t="s">
        <v>6842</v>
      </c>
      <c r="N105" s="373"/>
      <c r="O105" s="374">
        <v>30.0</v>
      </c>
      <c r="P105" s="404">
        <v>70.0</v>
      </c>
      <c r="Q105" s="378">
        <v>20.0</v>
      </c>
      <c r="R105" s="378">
        <v>90.0</v>
      </c>
      <c r="S105" s="377"/>
      <c r="T105" s="377"/>
      <c r="U105" s="378" t="s">
        <v>6843</v>
      </c>
      <c r="V105" s="378" t="s">
        <v>2296</v>
      </c>
      <c r="W105" s="378" t="s">
        <v>6844</v>
      </c>
      <c r="X105" s="377"/>
      <c r="Y105" s="377"/>
      <c r="Z105" s="377"/>
      <c r="AA105" s="377"/>
      <c r="AB105" s="379"/>
      <c r="AC105" s="406"/>
      <c r="AD105" s="373"/>
      <c r="AE105" s="373"/>
      <c r="AF105" s="373"/>
      <c r="AG105" s="373"/>
      <c r="AH105" s="381" t="s">
        <v>6059</v>
      </c>
      <c r="AI105" s="379" t="s">
        <v>6060</v>
      </c>
      <c r="AJ105" s="373"/>
      <c r="AK105" s="373"/>
      <c r="AL105" s="373"/>
      <c r="AM105" s="373"/>
      <c r="AN105" s="373">
        <v>6.0</v>
      </c>
      <c r="AO105" s="373"/>
      <c r="AP105" s="373"/>
      <c r="AQ105" s="46">
        <f t="shared" si="2"/>
        <v>328</v>
      </c>
      <c r="AR105" s="382">
        <f t="shared" si="3"/>
        <v>0.21</v>
      </c>
      <c r="AS105" s="373"/>
      <c r="AT105" s="373"/>
      <c r="AU105" s="373"/>
      <c r="AV105" s="373"/>
      <c r="AW105" s="373"/>
      <c r="AX105" s="383" t="s">
        <v>6061</v>
      </c>
      <c r="AY105" s="489" t="s">
        <v>6061</v>
      </c>
      <c r="AZ105" s="385">
        <v>12.0</v>
      </c>
      <c r="BA105" s="386">
        <v>66.0</v>
      </c>
      <c r="BB105" s="386">
        <v>121.0</v>
      </c>
      <c r="BC105" s="482">
        <f>IFERROR(__xludf.DUMMYFUNCTION("IMPORTRANGE(""https://docs.google.com/spreadsheets/d/11x9rug0jw9OQ--PARsiC-syyc-w1p08-Nt1KJofrAjY/edit?usp=sharing"",""Себестоимость (Алкиона)!J5"")"),4.4574)</f>
        <v>4.4574</v>
      </c>
      <c r="BD105" s="482">
        <f>IFERROR(__xludf.DUMMYFUNCTION("IMPORTRANGE(""https://docs.google.com/spreadsheets/d/11x9rug0jw9OQ--PARsiC-syyc-w1p08-Nt1KJofrAjY/edit?usp=sharing"",""Себестоимость (Алкиона)!J65"")"),0.813618)</f>
        <v>0.813618</v>
      </c>
      <c r="BE105" s="483">
        <f>IFERROR(__xludf.DUMMYFUNCTION("IMPORTRANGE(""https://docs.google.com/spreadsheets/d/1s3L4zx0lRdF0JYMrTaoYwrEnGJI9Se6ibkReFEtRbpU/edit?usp=sharing"",""Упаковка!B2"")"),7.0)</f>
        <v>7</v>
      </c>
      <c r="BF105" s="389">
        <v>10.0</v>
      </c>
      <c r="BG105" s="442">
        <f t="shared" si="4"/>
        <v>48.626108</v>
      </c>
      <c r="BH105" s="405">
        <f t="shared" si="18"/>
        <v>0.2</v>
      </c>
      <c r="BI105" s="392">
        <f t="shared" si="5"/>
        <v>45.8</v>
      </c>
      <c r="BJ105" s="393">
        <f t="shared" si="6"/>
        <v>68.573892</v>
      </c>
      <c r="BK105" s="393">
        <f t="shared" si="7"/>
        <v>13.573892</v>
      </c>
      <c r="BL105" s="394">
        <f t="shared" si="8"/>
        <v>0.29944931</v>
      </c>
      <c r="BM105" s="394">
        <f t="shared" si="9"/>
        <v>0.05927463755</v>
      </c>
      <c r="BN105" s="55">
        <f t="shared" si="10"/>
        <v>0.21</v>
      </c>
      <c r="BO105" s="56">
        <f t="shared" si="11"/>
        <v>331</v>
      </c>
      <c r="BP105" s="57">
        <f t="shared" si="12"/>
        <v>0.3275344169</v>
      </c>
      <c r="BQ105" s="46">
        <f t="shared" si="13"/>
        <v>0.126</v>
      </c>
      <c r="BR105" s="46">
        <v>25.0</v>
      </c>
      <c r="BS105" s="46">
        <v>7.0</v>
      </c>
      <c r="BT105" s="47">
        <v>1.25</v>
      </c>
      <c r="BU105" s="46">
        <f t="shared" si="14"/>
        <v>31.25</v>
      </c>
      <c r="BV105" s="46">
        <f t="shared" si="15"/>
        <v>34.75</v>
      </c>
      <c r="BW105" s="378" t="s">
        <v>6062</v>
      </c>
      <c r="BX105" s="395"/>
      <c r="BY105" s="395"/>
      <c r="BZ105" s="395"/>
      <c r="CA105" s="395"/>
      <c r="CB105" s="406"/>
      <c r="CC105" s="395"/>
      <c r="CD105" s="395"/>
      <c r="CE105" s="395"/>
      <c r="CF105" s="395"/>
      <c r="CG105" s="395"/>
      <c r="CH105" s="397"/>
      <c r="CI105" s="397"/>
      <c r="CJ105" s="397"/>
      <c r="CK105" s="397"/>
      <c r="CL105" s="398"/>
      <c r="CM105" s="398"/>
      <c r="CN105" s="399">
        <f t="shared" si="16"/>
        <v>0.0005506899563</v>
      </c>
      <c r="CO105" s="399">
        <f t="shared" si="17"/>
        <v>0.4457539317</v>
      </c>
      <c r="CP105" s="398"/>
      <c r="CQ105" s="398"/>
      <c r="CR105" s="408" t="s">
        <v>6845</v>
      </c>
      <c r="CS105" s="398"/>
      <c r="CT105" s="398"/>
      <c r="CU105" s="398"/>
      <c r="CV105" s="398"/>
      <c r="CW105" s="398"/>
      <c r="CX105" s="398"/>
      <c r="CY105" s="398"/>
      <c r="CZ105" s="398"/>
      <c r="DA105" s="398"/>
      <c r="DB105" s="398"/>
      <c r="DC105" s="398"/>
      <c r="DD105" s="398"/>
      <c r="DE105" s="398"/>
      <c r="DF105" s="398"/>
      <c r="DG105" s="398"/>
      <c r="DH105" s="398"/>
      <c r="DI105" s="398"/>
      <c r="DJ105" s="398"/>
      <c r="DK105" s="398"/>
      <c r="DL105" s="398"/>
      <c r="DM105" s="398"/>
      <c r="DN105" s="398"/>
      <c r="DO105" s="398"/>
      <c r="DP105" s="398"/>
      <c r="DQ105" s="398"/>
      <c r="DR105" s="398"/>
      <c r="DS105" s="398"/>
      <c r="DT105" s="398"/>
      <c r="DU105" s="398"/>
      <c r="DV105" s="398"/>
      <c r="DW105" s="398"/>
      <c r="DX105" s="398"/>
      <c r="DY105" s="398"/>
      <c r="DZ105" s="398"/>
      <c r="EA105" s="398"/>
      <c r="EB105" s="398"/>
      <c r="EC105" s="398"/>
      <c r="ED105" s="398"/>
      <c r="EE105" s="398"/>
      <c r="EF105" s="398"/>
      <c r="EG105" s="398"/>
      <c r="EH105" s="398"/>
      <c r="EI105" s="398"/>
      <c r="EJ105" s="398"/>
      <c r="EK105" s="398"/>
      <c r="EL105" s="398"/>
      <c r="EM105" s="398"/>
      <c r="EN105" s="398"/>
      <c r="EO105" s="398"/>
      <c r="EP105" s="398"/>
      <c r="EQ105" s="398"/>
      <c r="ER105" s="398"/>
      <c r="ES105" s="398"/>
      <c r="ET105" s="398"/>
      <c r="EU105" s="398"/>
      <c r="EV105" s="398"/>
      <c r="EW105" s="398"/>
      <c r="EX105" s="398"/>
      <c r="EY105" s="398"/>
      <c r="EZ105" s="398"/>
      <c r="FA105" s="398"/>
      <c r="FB105" s="398"/>
      <c r="FC105" s="398"/>
      <c r="FD105" s="398"/>
      <c r="FE105" s="398"/>
      <c r="FF105" s="398"/>
      <c r="FG105" s="398"/>
      <c r="FH105" s="398"/>
      <c r="FI105" s="398"/>
      <c r="FJ105" s="398"/>
      <c r="FK105" s="398"/>
      <c r="FL105" s="398"/>
      <c r="FM105" s="398"/>
      <c r="FN105" s="398"/>
      <c r="FO105" s="398"/>
      <c r="FP105" s="398"/>
      <c r="FQ105" s="398"/>
      <c r="FR105" s="398"/>
      <c r="FS105" s="398"/>
      <c r="FT105" s="398"/>
      <c r="FU105" s="398"/>
      <c r="FV105" s="398"/>
      <c r="FW105" s="398"/>
      <c r="FX105" s="398"/>
      <c r="FY105" s="398"/>
      <c r="FZ105" s="398"/>
      <c r="GA105" s="398"/>
      <c r="GB105" s="398"/>
      <c r="GC105" s="398"/>
      <c r="GD105" s="398"/>
      <c r="GE105" s="398"/>
      <c r="GF105" s="398"/>
      <c r="GG105" s="398"/>
      <c r="GH105" s="398"/>
      <c r="GI105" s="398"/>
      <c r="GJ105" s="398"/>
      <c r="GK105" s="398"/>
      <c r="GL105" s="398"/>
      <c r="GM105" s="398"/>
      <c r="GN105" s="398"/>
      <c r="GO105" s="398"/>
      <c r="GP105" s="398"/>
      <c r="GQ105" s="398"/>
      <c r="GR105" s="398"/>
      <c r="GS105" s="398"/>
      <c r="GT105" s="398"/>
      <c r="GU105" s="398"/>
      <c r="GV105" s="398"/>
      <c r="GW105" s="398"/>
      <c r="GX105" s="398"/>
      <c r="GY105" s="398"/>
      <c r="GZ105" s="398"/>
      <c r="HA105" s="398"/>
      <c r="HB105" s="398"/>
      <c r="HC105" s="398"/>
      <c r="HD105" s="398"/>
      <c r="HE105" s="398"/>
      <c r="HF105" s="398"/>
      <c r="HG105" s="398"/>
      <c r="HH105" s="398"/>
      <c r="HI105" s="398"/>
      <c r="HJ105" s="398"/>
      <c r="HK105" s="398"/>
      <c r="HL105" s="398"/>
      <c r="HM105" s="398"/>
      <c r="HN105" s="398"/>
      <c r="HO105" s="398"/>
      <c r="HP105" s="398"/>
      <c r="HQ105" s="398"/>
      <c r="HR105" s="398"/>
      <c r="HS105" s="398"/>
      <c r="HT105" s="398"/>
      <c r="HU105" s="398"/>
      <c r="HV105" s="398"/>
      <c r="HW105" s="398"/>
      <c r="HX105" s="398"/>
      <c r="HY105" s="398"/>
      <c r="HZ105" s="398"/>
      <c r="IA105" s="398"/>
      <c r="IB105" s="398"/>
      <c r="IC105" s="398"/>
    </row>
    <row r="106" ht="13.5" customHeight="1">
      <c r="A106" s="432" t="s">
        <v>6049</v>
      </c>
      <c r="B106" s="362" t="s">
        <v>6846</v>
      </c>
      <c r="C106" s="424" t="s">
        <v>6143</v>
      </c>
      <c r="D106" s="425">
        <v>0.0</v>
      </c>
      <c r="E106" s="401" t="s">
        <v>6847</v>
      </c>
      <c r="F106" s="526"/>
      <c r="G106" s="525">
        <v>2.021299643059E12</v>
      </c>
      <c r="H106" s="409">
        <v>436.0</v>
      </c>
      <c r="I106" s="369">
        <v>0.38922398683556886</v>
      </c>
      <c r="J106" s="370">
        <f t="shared" si="1"/>
        <v>266</v>
      </c>
      <c r="K106" s="402" t="s">
        <v>6800</v>
      </c>
      <c r="L106" s="403" t="s">
        <v>6848</v>
      </c>
      <c r="M106" s="403" t="s">
        <v>6849</v>
      </c>
      <c r="N106" s="373"/>
      <c r="O106" s="374">
        <v>50.0</v>
      </c>
      <c r="P106" s="404">
        <v>80.0</v>
      </c>
      <c r="Q106" s="378">
        <v>20.0</v>
      </c>
      <c r="R106" s="378">
        <v>170.0</v>
      </c>
      <c r="S106" s="377"/>
      <c r="T106" s="377"/>
      <c r="U106" s="378" t="s">
        <v>6850</v>
      </c>
      <c r="V106" s="378" t="s">
        <v>2296</v>
      </c>
      <c r="W106" s="378" t="s">
        <v>6844</v>
      </c>
      <c r="X106" s="377"/>
      <c r="Y106" s="377"/>
      <c r="Z106" s="377"/>
      <c r="AA106" s="377"/>
      <c r="AB106" s="379"/>
      <c r="AC106" s="406"/>
      <c r="AD106" s="373"/>
      <c r="AE106" s="373"/>
      <c r="AF106" s="373"/>
      <c r="AG106" s="373"/>
      <c r="AH106" s="381" t="s">
        <v>6059</v>
      </c>
      <c r="AI106" s="379" t="s">
        <v>6060</v>
      </c>
      <c r="AJ106" s="373"/>
      <c r="AK106" s="373"/>
      <c r="AL106" s="373"/>
      <c r="AM106" s="373"/>
      <c r="AN106" s="373">
        <v>6.0</v>
      </c>
      <c r="AO106" s="373"/>
      <c r="AP106" s="373"/>
      <c r="AQ106" s="46">
        <f t="shared" si="2"/>
        <v>371</v>
      </c>
      <c r="AR106" s="382">
        <f t="shared" si="3"/>
        <v>0.15</v>
      </c>
      <c r="AS106" s="373"/>
      <c r="AT106" s="373"/>
      <c r="AU106" s="373"/>
      <c r="AV106" s="373"/>
      <c r="AW106" s="373"/>
      <c r="AX106" s="383" t="s">
        <v>6178</v>
      </c>
      <c r="AY106" s="489" t="s">
        <v>6178</v>
      </c>
      <c r="AZ106" s="385">
        <v>12.0</v>
      </c>
      <c r="BA106" s="386">
        <v>66.0</v>
      </c>
      <c r="BB106" s="386">
        <v>121.0</v>
      </c>
      <c r="BC106" s="482">
        <f>IFERROR(__xludf.DUMMYFUNCTION("IMPORTRANGE(""https://docs.google.com/spreadsheets/d/11x9rug0jw9OQ--PARsiC-syyc-w1p08-Nt1KJofrAjY/edit?usp=sharing"",""Себестоимость (Алкиона)!J6"")"),4.56)</f>
        <v>4.56</v>
      </c>
      <c r="BD106" s="482">
        <f>IFERROR(__xludf.DUMMYFUNCTION("IMPORTRANGE(""https://docs.google.com/spreadsheets/d/11x9rug0jw9OQ--PARsiC-syyc-w1p08-Nt1KJofrAjY/edit?usp=sharing"",""Себестоимость (Алкиона)!J65"")"),0.813618)</f>
        <v>0.813618</v>
      </c>
      <c r="BE106" s="483">
        <f>IFERROR(__xludf.DUMMYFUNCTION("IMPORTRANGE(""https://docs.google.com/spreadsheets/d/1s3L4zx0lRdF0JYMrTaoYwrEnGJI9Se6ibkReFEtRbpU/edit?usp=sharing"",""Упаковка!B3"")"),25.0)</f>
        <v>25</v>
      </c>
      <c r="BF106" s="389">
        <v>10.0</v>
      </c>
      <c r="BG106" s="442">
        <f t="shared" si="4"/>
        <v>67.241708</v>
      </c>
      <c r="BH106" s="405">
        <f t="shared" si="18"/>
        <v>0.2</v>
      </c>
      <c r="BI106" s="392">
        <f t="shared" si="5"/>
        <v>53.2</v>
      </c>
      <c r="BJ106" s="393">
        <f t="shared" si="6"/>
        <v>79.558292</v>
      </c>
      <c r="BK106" s="393">
        <f t="shared" si="7"/>
        <v>24.558292</v>
      </c>
      <c r="BL106" s="394">
        <f t="shared" si="8"/>
        <v>0.2990913233</v>
      </c>
      <c r="BM106" s="394">
        <f t="shared" si="9"/>
        <v>0.09232440602</v>
      </c>
      <c r="BN106" s="55">
        <f t="shared" si="10"/>
        <v>0.15</v>
      </c>
      <c r="BO106" s="56">
        <f t="shared" si="11"/>
        <v>371</v>
      </c>
      <c r="BP106" s="57">
        <f t="shared" si="12"/>
        <v>0.3326099515</v>
      </c>
      <c r="BQ106" s="46">
        <f t="shared" si="13"/>
        <v>0.272</v>
      </c>
      <c r="BR106" s="46">
        <v>25.0</v>
      </c>
      <c r="BS106" s="46">
        <v>7.0</v>
      </c>
      <c r="BT106" s="47">
        <v>1.25</v>
      </c>
      <c r="BU106" s="46">
        <f t="shared" si="14"/>
        <v>31.25</v>
      </c>
      <c r="BV106" s="46">
        <f t="shared" si="15"/>
        <v>34.75</v>
      </c>
      <c r="BW106" s="378" t="s">
        <v>6062</v>
      </c>
      <c r="BX106" s="395"/>
      <c r="BY106" s="395"/>
      <c r="BZ106" s="395"/>
      <c r="CA106" s="395"/>
      <c r="CB106" s="406"/>
      <c r="CC106" s="395"/>
      <c r="CD106" s="395"/>
      <c r="CE106" s="395"/>
      <c r="CF106" s="395"/>
      <c r="CG106" s="395"/>
      <c r="CH106" s="397"/>
      <c r="CI106" s="397"/>
      <c r="CJ106" s="397"/>
      <c r="CK106" s="397"/>
      <c r="CL106" s="398"/>
      <c r="CM106" s="398"/>
      <c r="CN106" s="399">
        <f t="shared" si="16"/>
        <v>0.0009086766917</v>
      </c>
      <c r="CO106" s="399">
        <f t="shared" si="17"/>
        <v>0.3883153101</v>
      </c>
      <c r="CP106" s="398"/>
      <c r="CQ106" s="398"/>
      <c r="CR106" s="408" t="s">
        <v>6851</v>
      </c>
      <c r="CS106" s="398"/>
      <c r="CT106" s="398"/>
      <c r="CU106" s="398"/>
      <c r="CV106" s="398"/>
      <c r="CW106" s="398"/>
      <c r="CX106" s="398"/>
      <c r="CY106" s="398"/>
      <c r="CZ106" s="398"/>
      <c r="DA106" s="398"/>
      <c r="DB106" s="398"/>
      <c r="DC106" s="398"/>
      <c r="DD106" s="398"/>
      <c r="DE106" s="398"/>
      <c r="DF106" s="398"/>
      <c r="DG106" s="398"/>
      <c r="DH106" s="398"/>
      <c r="DI106" s="398"/>
      <c r="DJ106" s="398"/>
      <c r="DK106" s="398"/>
      <c r="DL106" s="398"/>
      <c r="DM106" s="398"/>
      <c r="DN106" s="398"/>
      <c r="DO106" s="398"/>
      <c r="DP106" s="398"/>
      <c r="DQ106" s="398"/>
      <c r="DR106" s="398"/>
      <c r="DS106" s="398"/>
      <c r="DT106" s="398"/>
      <c r="DU106" s="398"/>
      <c r="DV106" s="398"/>
      <c r="DW106" s="398"/>
      <c r="DX106" s="398"/>
      <c r="DY106" s="398"/>
      <c r="DZ106" s="398"/>
      <c r="EA106" s="398"/>
      <c r="EB106" s="398"/>
      <c r="EC106" s="398"/>
      <c r="ED106" s="398"/>
      <c r="EE106" s="398"/>
      <c r="EF106" s="398"/>
      <c r="EG106" s="398"/>
      <c r="EH106" s="398"/>
      <c r="EI106" s="398"/>
      <c r="EJ106" s="398"/>
      <c r="EK106" s="398"/>
      <c r="EL106" s="398"/>
      <c r="EM106" s="398"/>
      <c r="EN106" s="398"/>
      <c r="EO106" s="398"/>
      <c r="EP106" s="398"/>
      <c r="EQ106" s="398"/>
      <c r="ER106" s="398"/>
      <c r="ES106" s="398"/>
      <c r="ET106" s="398"/>
      <c r="EU106" s="398"/>
      <c r="EV106" s="398"/>
      <c r="EW106" s="398"/>
      <c r="EX106" s="398"/>
      <c r="EY106" s="398"/>
      <c r="EZ106" s="398"/>
      <c r="FA106" s="398"/>
      <c r="FB106" s="398"/>
      <c r="FC106" s="398"/>
      <c r="FD106" s="398"/>
      <c r="FE106" s="398"/>
      <c r="FF106" s="398"/>
      <c r="FG106" s="398"/>
      <c r="FH106" s="398"/>
      <c r="FI106" s="398"/>
      <c r="FJ106" s="398"/>
      <c r="FK106" s="398"/>
      <c r="FL106" s="398"/>
      <c r="FM106" s="398"/>
      <c r="FN106" s="398"/>
      <c r="FO106" s="398"/>
      <c r="FP106" s="398"/>
      <c r="FQ106" s="398"/>
      <c r="FR106" s="398"/>
      <c r="FS106" s="398"/>
      <c r="FT106" s="398"/>
      <c r="FU106" s="398"/>
      <c r="FV106" s="398"/>
      <c r="FW106" s="398"/>
      <c r="FX106" s="398"/>
      <c r="FY106" s="398"/>
      <c r="FZ106" s="398"/>
      <c r="GA106" s="398"/>
      <c r="GB106" s="398"/>
      <c r="GC106" s="398"/>
      <c r="GD106" s="398"/>
      <c r="GE106" s="398"/>
      <c r="GF106" s="398"/>
      <c r="GG106" s="398"/>
      <c r="GH106" s="398"/>
      <c r="GI106" s="398"/>
      <c r="GJ106" s="398"/>
      <c r="GK106" s="398"/>
      <c r="GL106" s="398"/>
      <c r="GM106" s="398"/>
      <c r="GN106" s="398"/>
      <c r="GO106" s="398"/>
      <c r="GP106" s="398"/>
      <c r="GQ106" s="398"/>
      <c r="GR106" s="398"/>
      <c r="GS106" s="398"/>
      <c r="GT106" s="398"/>
      <c r="GU106" s="398"/>
      <c r="GV106" s="398"/>
      <c r="GW106" s="398"/>
      <c r="GX106" s="398"/>
      <c r="GY106" s="398"/>
      <c r="GZ106" s="398"/>
      <c r="HA106" s="398"/>
      <c r="HB106" s="398"/>
      <c r="HC106" s="398"/>
      <c r="HD106" s="398"/>
      <c r="HE106" s="398"/>
      <c r="HF106" s="398"/>
      <c r="HG106" s="398"/>
      <c r="HH106" s="398"/>
      <c r="HI106" s="398"/>
      <c r="HJ106" s="398"/>
      <c r="HK106" s="398"/>
      <c r="HL106" s="398"/>
      <c r="HM106" s="398"/>
      <c r="HN106" s="398"/>
      <c r="HO106" s="398"/>
      <c r="HP106" s="398"/>
      <c r="HQ106" s="398"/>
      <c r="HR106" s="398"/>
      <c r="HS106" s="398"/>
      <c r="HT106" s="398"/>
      <c r="HU106" s="398"/>
      <c r="HV106" s="398"/>
      <c r="HW106" s="398"/>
      <c r="HX106" s="398"/>
      <c r="HY106" s="398"/>
      <c r="HZ106" s="398"/>
      <c r="IA106" s="398"/>
      <c r="IB106" s="398"/>
      <c r="IC106" s="398"/>
    </row>
    <row r="107" ht="13.5" customHeight="1">
      <c r="A107" s="432" t="s">
        <v>6049</v>
      </c>
      <c r="B107" s="362" t="s">
        <v>6852</v>
      </c>
      <c r="C107" s="424" t="s">
        <v>6143</v>
      </c>
      <c r="D107" s="425">
        <v>0.0</v>
      </c>
      <c r="E107" s="401" t="s">
        <v>6853</v>
      </c>
      <c r="F107" s="526"/>
      <c r="G107" s="525">
        <v>2.021299643042E12</v>
      </c>
      <c r="H107" s="409">
        <v>448.0</v>
      </c>
      <c r="I107" s="369">
        <v>0.3892183358668647</v>
      </c>
      <c r="J107" s="370">
        <f t="shared" si="1"/>
        <v>274</v>
      </c>
      <c r="K107" s="402" t="s">
        <v>6807</v>
      </c>
      <c r="L107" s="403" t="s">
        <v>6854</v>
      </c>
      <c r="M107" s="403" t="s">
        <v>6855</v>
      </c>
      <c r="N107" s="373"/>
      <c r="O107" s="374">
        <v>55.0</v>
      </c>
      <c r="P107" s="404">
        <v>80.0</v>
      </c>
      <c r="Q107" s="378">
        <v>20.0</v>
      </c>
      <c r="R107" s="378">
        <v>170.0</v>
      </c>
      <c r="S107" s="377"/>
      <c r="T107" s="377"/>
      <c r="U107" s="378" t="s">
        <v>6856</v>
      </c>
      <c r="V107" s="378" t="s">
        <v>2296</v>
      </c>
      <c r="W107" s="378" t="s">
        <v>6844</v>
      </c>
      <c r="X107" s="377"/>
      <c r="Y107" s="377"/>
      <c r="Z107" s="377"/>
      <c r="AA107" s="377"/>
      <c r="AB107" s="379"/>
      <c r="AC107" s="481"/>
      <c r="AD107" s="440"/>
      <c r="AE107" s="440"/>
      <c r="AF107" s="440"/>
      <c r="AG107" s="440"/>
      <c r="AH107" s="381" t="s">
        <v>6059</v>
      </c>
      <c r="AI107" s="379" t="s">
        <v>6060</v>
      </c>
      <c r="AJ107" s="440"/>
      <c r="AK107" s="440"/>
      <c r="AL107" s="440"/>
      <c r="AM107" s="440"/>
      <c r="AN107" s="373">
        <v>6.0</v>
      </c>
      <c r="AO107" s="440"/>
      <c r="AP107" s="440"/>
      <c r="AQ107" s="46">
        <f t="shared" si="2"/>
        <v>377</v>
      </c>
      <c r="AR107" s="382">
        <f t="shared" si="3"/>
        <v>0.16</v>
      </c>
      <c r="AS107" s="440"/>
      <c r="AT107" s="440"/>
      <c r="AU107" s="440"/>
      <c r="AV107" s="440"/>
      <c r="AW107" s="440"/>
      <c r="AX107" s="383" t="s">
        <v>6178</v>
      </c>
      <c r="AY107" s="496" t="s">
        <v>6178</v>
      </c>
      <c r="AZ107" s="385">
        <v>12.0</v>
      </c>
      <c r="BA107" s="386">
        <v>69.0</v>
      </c>
      <c r="BB107" s="386">
        <v>124.0</v>
      </c>
      <c r="BC107" s="482">
        <f>IFERROR(__xludf.DUMMYFUNCTION("IMPORTRANGE(""https://docs.google.com/spreadsheets/d/11x9rug0jw9OQ--PARsiC-syyc-w1p08-Nt1KJofrAjY/edit?usp=sharing"",""Себестоимость (Алкиона)!J7"")"),4.674)</f>
        <v>4.674</v>
      </c>
      <c r="BD107" s="482">
        <f>IFERROR(__xludf.DUMMYFUNCTION("IMPORTRANGE(""https://docs.google.com/spreadsheets/d/11x9rug0jw9OQ--PARsiC-syyc-w1p08-Nt1KJofrAjY/edit?usp=sharing"",""Себестоимость (Алкиона)!J65"")"),0.813618)</f>
        <v>0.813618</v>
      </c>
      <c r="BE107" s="483">
        <f>IFERROR(__xludf.DUMMYFUNCTION("IMPORTRANGE(""https://docs.google.com/spreadsheets/d/1s3L4zx0lRdF0JYMrTaoYwrEnGJI9Se6ibkReFEtRbpU/edit?usp=sharing"",""Упаковка!B3"")"),25.0)</f>
        <v>25</v>
      </c>
      <c r="BF107" s="389">
        <v>10.0</v>
      </c>
      <c r="BG107" s="442">
        <f t="shared" si="4"/>
        <v>67.925708</v>
      </c>
      <c r="BH107" s="405">
        <f t="shared" si="18"/>
        <v>0.2</v>
      </c>
      <c r="BI107" s="392">
        <f t="shared" si="5"/>
        <v>54.8</v>
      </c>
      <c r="BJ107" s="393">
        <f t="shared" si="6"/>
        <v>82.274292</v>
      </c>
      <c r="BK107" s="393">
        <f t="shared" si="7"/>
        <v>27.274292</v>
      </c>
      <c r="BL107" s="394">
        <f t="shared" si="8"/>
        <v>0.3002711387</v>
      </c>
      <c r="BM107" s="394">
        <f t="shared" si="9"/>
        <v>0.09954121168</v>
      </c>
      <c r="BN107" s="55">
        <f t="shared" si="10"/>
        <v>0.16</v>
      </c>
      <c r="BO107" s="56">
        <f t="shared" si="11"/>
        <v>379</v>
      </c>
      <c r="BP107" s="57">
        <f t="shared" si="12"/>
        <v>0.333599715</v>
      </c>
      <c r="BQ107" s="46">
        <f t="shared" si="13"/>
        <v>0.272</v>
      </c>
      <c r="BR107" s="46">
        <v>25.0</v>
      </c>
      <c r="BS107" s="46">
        <v>7.0</v>
      </c>
      <c r="BT107" s="47">
        <v>1.25</v>
      </c>
      <c r="BU107" s="46">
        <f t="shared" si="14"/>
        <v>31.25</v>
      </c>
      <c r="BV107" s="46">
        <f t="shared" si="15"/>
        <v>37.75</v>
      </c>
      <c r="BW107" s="378" t="s">
        <v>6062</v>
      </c>
      <c r="BX107" s="395"/>
      <c r="BY107" s="395"/>
      <c r="BZ107" s="395"/>
      <c r="CA107" s="395"/>
      <c r="CB107" s="406"/>
      <c r="CC107" s="395"/>
      <c r="CD107" s="395"/>
      <c r="CE107" s="395"/>
      <c r="CF107" s="395"/>
      <c r="CG107" s="395"/>
      <c r="CH107" s="397"/>
      <c r="CI107" s="397"/>
      <c r="CJ107" s="397"/>
      <c r="CK107" s="397"/>
      <c r="CL107" s="398"/>
      <c r="CM107" s="398"/>
      <c r="CN107" s="399">
        <f t="shared" si="16"/>
        <v>-0.0002711386861</v>
      </c>
      <c r="CO107" s="399">
        <f t="shared" si="17"/>
        <v>0.3894894746</v>
      </c>
      <c r="CP107" s="398"/>
      <c r="CQ107" s="398"/>
      <c r="CR107" s="408" t="s">
        <v>6857</v>
      </c>
      <c r="CS107" s="398"/>
      <c r="CT107" s="398"/>
      <c r="CU107" s="398"/>
      <c r="CV107" s="398"/>
      <c r="CW107" s="398"/>
      <c r="CX107" s="398"/>
      <c r="CY107" s="398"/>
      <c r="CZ107" s="398"/>
      <c r="DA107" s="398"/>
      <c r="DB107" s="398"/>
      <c r="DC107" s="398"/>
      <c r="DD107" s="398"/>
      <c r="DE107" s="398"/>
      <c r="DF107" s="398"/>
      <c r="DG107" s="398"/>
      <c r="DH107" s="398"/>
      <c r="DI107" s="398"/>
      <c r="DJ107" s="398"/>
      <c r="DK107" s="398"/>
      <c r="DL107" s="398"/>
      <c r="DM107" s="398"/>
      <c r="DN107" s="398"/>
      <c r="DO107" s="398"/>
      <c r="DP107" s="398"/>
      <c r="DQ107" s="398"/>
      <c r="DR107" s="398"/>
      <c r="DS107" s="398"/>
      <c r="DT107" s="398"/>
      <c r="DU107" s="398"/>
      <c r="DV107" s="398"/>
      <c r="DW107" s="398"/>
      <c r="DX107" s="398"/>
      <c r="DY107" s="398"/>
      <c r="DZ107" s="398"/>
      <c r="EA107" s="398"/>
      <c r="EB107" s="398"/>
      <c r="EC107" s="398"/>
      <c r="ED107" s="398"/>
      <c r="EE107" s="398"/>
      <c r="EF107" s="398"/>
      <c r="EG107" s="398"/>
      <c r="EH107" s="398"/>
      <c r="EI107" s="398"/>
      <c r="EJ107" s="398"/>
      <c r="EK107" s="398"/>
      <c r="EL107" s="398"/>
      <c r="EM107" s="398"/>
      <c r="EN107" s="398"/>
      <c r="EO107" s="398"/>
      <c r="EP107" s="398"/>
      <c r="EQ107" s="398"/>
      <c r="ER107" s="398"/>
      <c r="ES107" s="398"/>
      <c r="ET107" s="398"/>
      <c r="EU107" s="398"/>
      <c r="EV107" s="398"/>
      <c r="EW107" s="398"/>
      <c r="EX107" s="398"/>
      <c r="EY107" s="398"/>
      <c r="EZ107" s="398"/>
      <c r="FA107" s="398"/>
      <c r="FB107" s="398"/>
      <c r="FC107" s="398"/>
      <c r="FD107" s="398"/>
      <c r="FE107" s="398"/>
      <c r="FF107" s="398"/>
      <c r="FG107" s="398"/>
      <c r="FH107" s="398"/>
      <c r="FI107" s="398"/>
      <c r="FJ107" s="398"/>
      <c r="FK107" s="398"/>
      <c r="FL107" s="398"/>
      <c r="FM107" s="398"/>
      <c r="FN107" s="398"/>
      <c r="FO107" s="398"/>
      <c r="FP107" s="398"/>
      <c r="FQ107" s="398"/>
      <c r="FR107" s="398"/>
      <c r="FS107" s="398"/>
      <c r="FT107" s="398"/>
      <c r="FU107" s="398"/>
      <c r="FV107" s="398"/>
      <c r="FW107" s="398"/>
      <c r="FX107" s="398"/>
      <c r="FY107" s="398"/>
      <c r="FZ107" s="398"/>
      <c r="GA107" s="398"/>
      <c r="GB107" s="398"/>
      <c r="GC107" s="398"/>
      <c r="GD107" s="398"/>
      <c r="GE107" s="398"/>
      <c r="GF107" s="398"/>
      <c r="GG107" s="398"/>
      <c r="GH107" s="398"/>
      <c r="GI107" s="398"/>
      <c r="GJ107" s="398"/>
      <c r="GK107" s="398"/>
      <c r="GL107" s="398"/>
      <c r="GM107" s="398"/>
      <c r="GN107" s="398"/>
      <c r="GO107" s="398"/>
      <c r="GP107" s="398"/>
      <c r="GQ107" s="398"/>
      <c r="GR107" s="398"/>
      <c r="GS107" s="398"/>
      <c r="GT107" s="398"/>
      <c r="GU107" s="398"/>
      <c r="GV107" s="398"/>
      <c r="GW107" s="398"/>
      <c r="GX107" s="398"/>
      <c r="GY107" s="398"/>
      <c r="GZ107" s="398"/>
      <c r="HA107" s="398"/>
      <c r="HB107" s="398"/>
      <c r="HC107" s="398"/>
      <c r="HD107" s="398"/>
      <c r="HE107" s="398"/>
      <c r="HF107" s="398"/>
      <c r="HG107" s="398"/>
      <c r="HH107" s="398"/>
      <c r="HI107" s="398"/>
      <c r="HJ107" s="398"/>
      <c r="HK107" s="398"/>
      <c r="HL107" s="398"/>
      <c r="HM107" s="398"/>
      <c r="HN107" s="398"/>
      <c r="HO107" s="398"/>
      <c r="HP107" s="398"/>
      <c r="HQ107" s="398"/>
      <c r="HR107" s="398"/>
      <c r="HS107" s="398"/>
      <c r="HT107" s="398"/>
      <c r="HU107" s="398"/>
      <c r="HV107" s="398"/>
      <c r="HW107" s="398"/>
      <c r="HX107" s="398"/>
      <c r="HY107" s="398"/>
      <c r="HZ107" s="398"/>
      <c r="IA107" s="398"/>
      <c r="IB107" s="398"/>
      <c r="IC107" s="398"/>
    </row>
    <row r="108" ht="13.5" customHeight="1">
      <c r="A108" s="432" t="s">
        <v>6049</v>
      </c>
      <c r="B108" s="362" t="s">
        <v>6858</v>
      </c>
      <c r="C108" s="424" t="s">
        <v>6143</v>
      </c>
      <c r="D108" s="425">
        <v>0.0</v>
      </c>
      <c r="E108" s="401" t="s">
        <v>6859</v>
      </c>
      <c r="F108" s="526"/>
      <c r="G108" s="525">
        <v>2.021299643035E12</v>
      </c>
      <c r="H108" s="409">
        <v>470.0</v>
      </c>
      <c r="I108" s="369">
        <v>0.42511960184995456</v>
      </c>
      <c r="J108" s="370">
        <f t="shared" si="1"/>
        <v>270</v>
      </c>
      <c r="K108" s="402" t="s">
        <v>6813</v>
      </c>
      <c r="L108" s="403" t="s">
        <v>6860</v>
      </c>
      <c r="M108" s="403" t="s">
        <v>6861</v>
      </c>
      <c r="N108" s="373"/>
      <c r="O108" s="374">
        <v>60.0</v>
      </c>
      <c r="P108" s="404">
        <v>80.0</v>
      </c>
      <c r="Q108" s="378">
        <v>20.0</v>
      </c>
      <c r="R108" s="378">
        <v>170.0</v>
      </c>
      <c r="S108" s="377"/>
      <c r="T108" s="377"/>
      <c r="U108" s="378" t="s">
        <v>6862</v>
      </c>
      <c r="V108" s="378" t="s">
        <v>2296</v>
      </c>
      <c r="W108" s="378" t="s">
        <v>6844</v>
      </c>
      <c r="X108" s="377"/>
      <c r="Y108" s="377"/>
      <c r="Z108" s="377"/>
      <c r="AA108" s="377"/>
      <c r="AB108" s="379"/>
      <c r="AC108" s="481"/>
      <c r="AD108" s="440"/>
      <c r="AE108" s="440"/>
      <c r="AF108" s="440"/>
      <c r="AG108" s="440"/>
      <c r="AH108" s="381" t="s">
        <v>6059</v>
      </c>
      <c r="AI108" s="379" t="s">
        <v>6060</v>
      </c>
      <c r="AJ108" s="440"/>
      <c r="AK108" s="440"/>
      <c r="AL108" s="440"/>
      <c r="AM108" s="440"/>
      <c r="AN108" s="373">
        <v>6.0</v>
      </c>
      <c r="AO108" s="440"/>
      <c r="AP108" s="440"/>
      <c r="AQ108" s="46">
        <f t="shared" si="2"/>
        <v>372</v>
      </c>
      <c r="AR108" s="382">
        <f t="shared" si="3"/>
        <v>0.21</v>
      </c>
      <c r="AS108" s="440"/>
      <c r="AT108" s="440"/>
      <c r="AU108" s="440"/>
      <c r="AV108" s="440"/>
      <c r="AW108" s="440"/>
      <c r="AX108" s="383" t="s">
        <v>6178</v>
      </c>
      <c r="AY108" s="496" t="s">
        <v>6178</v>
      </c>
      <c r="AZ108" s="385">
        <v>12.0</v>
      </c>
      <c r="BA108" s="386">
        <v>67.0</v>
      </c>
      <c r="BB108" s="386">
        <v>122.0</v>
      </c>
      <c r="BC108" s="482">
        <f>IFERROR(__xludf.DUMMYFUNCTION("IMPORTRANGE(""https://docs.google.com/spreadsheets/d/11x9rug0jw9OQ--PARsiC-syyc-w1p08-Nt1KJofrAjY/edit?usp=sharing"",""Себестоимость (Алкиона)!J8"")"),4.7196)</f>
        <v>4.7196</v>
      </c>
      <c r="BD108" s="482">
        <f>IFERROR(__xludf.DUMMYFUNCTION("IMPORTRANGE(""https://docs.google.com/spreadsheets/d/11x9rug0jw9OQ--PARsiC-syyc-w1p08-Nt1KJofrAjY/edit?usp=sharing"",""Себестоимость (Алкиона)!J65"")"),0.813618)</f>
        <v>0.813618</v>
      </c>
      <c r="BE108" s="483">
        <f>IFERROR(__xludf.DUMMYFUNCTION("IMPORTRANGE(""https://docs.google.com/spreadsheets/d/1s3L4zx0lRdF0JYMrTaoYwrEnGJI9Se6ibkReFEtRbpU/edit?usp=sharing"",""Упаковка!B3"")"),25.0)</f>
        <v>25</v>
      </c>
      <c r="BF108" s="389">
        <v>10.0</v>
      </c>
      <c r="BG108" s="442">
        <f t="shared" si="4"/>
        <v>68.199308</v>
      </c>
      <c r="BH108" s="405">
        <f t="shared" si="18"/>
        <v>0.2</v>
      </c>
      <c r="BI108" s="392">
        <f t="shared" si="5"/>
        <v>54</v>
      </c>
      <c r="BJ108" s="393">
        <f t="shared" si="6"/>
        <v>80.800692</v>
      </c>
      <c r="BK108" s="393">
        <f t="shared" si="7"/>
        <v>25.800692</v>
      </c>
      <c r="BL108" s="394">
        <f t="shared" si="8"/>
        <v>0.2992618222</v>
      </c>
      <c r="BM108" s="394">
        <f t="shared" si="9"/>
        <v>0.09555811852</v>
      </c>
      <c r="BN108" s="55">
        <f t="shared" si="10"/>
        <v>0.21</v>
      </c>
      <c r="BO108" s="56">
        <f t="shared" si="11"/>
        <v>375</v>
      </c>
      <c r="BP108" s="57">
        <f t="shared" si="12"/>
        <v>0.3328018453</v>
      </c>
      <c r="BQ108" s="46">
        <f t="shared" si="13"/>
        <v>0.272</v>
      </c>
      <c r="BR108" s="46">
        <v>25.0</v>
      </c>
      <c r="BS108" s="46">
        <v>7.0</v>
      </c>
      <c r="BT108" s="47">
        <v>1.25</v>
      </c>
      <c r="BU108" s="46">
        <f t="shared" si="14"/>
        <v>31.25</v>
      </c>
      <c r="BV108" s="46">
        <f t="shared" si="15"/>
        <v>35.75</v>
      </c>
      <c r="BW108" s="378" t="s">
        <v>6062</v>
      </c>
      <c r="BX108" s="395"/>
      <c r="BY108" s="395"/>
      <c r="BZ108" s="395"/>
      <c r="CA108" s="395"/>
      <c r="CB108" s="406"/>
      <c r="CC108" s="395"/>
      <c r="CD108" s="395"/>
      <c r="CE108" s="395"/>
      <c r="CF108" s="395"/>
      <c r="CG108" s="395"/>
      <c r="CH108" s="397"/>
      <c r="CI108" s="397"/>
      <c r="CJ108" s="397"/>
      <c r="CK108" s="397"/>
      <c r="CL108" s="398"/>
      <c r="CM108" s="398"/>
      <c r="CN108" s="399">
        <f t="shared" si="16"/>
        <v>0.0007381777778</v>
      </c>
      <c r="CO108" s="399">
        <f t="shared" si="17"/>
        <v>0.4243814241</v>
      </c>
      <c r="CP108" s="398"/>
      <c r="CQ108" s="398"/>
      <c r="CR108" s="408" t="s">
        <v>6863</v>
      </c>
      <c r="CS108" s="398"/>
      <c r="CT108" s="398"/>
      <c r="CU108" s="398"/>
      <c r="CV108" s="398"/>
      <c r="CW108" s="398"/>
      <c r="CX108" s="398"/>
      <c r="CY108" s="398"/>
      <c r="CZ108" s="398"/>
      <c r="DA108" s="398"/>
      <c r="DB108" s="398"/>
      <c r="DC108" s="398"/>
      <c r="DD108" s="398"/>
      <c r="DE108" s="398"/>
      <c r="DF108" s="398"/>
      <c r="DG108" s="398"/>
      <c r="DH108" s="398"/>
      <c r="DI108" s="398"/>
      <c r="DJ108" s="398"/>
      <c r="DK108" s="398"/>
      <c r="DL108" s="398"/>
      <c r="DM108" s="398"/>
      <c r="DN108" s="398"/>
      <c r="DO108" s="398"/>
      <c r="DP108" s="398"/>
      <c r="DQ108" s="398"/>
      <c r="DR108" s="398"/>
      <c r="DS108" s="398"/>
      <c r="DT108" s="398"/>
      <c r="DU108" s="398"/>
      <c r="DV108" s="398"/>
      <c r="DW108" s="398"/>
      <c r="DX108" s="398"/>
      <c r="DY108" s="398"/>
      <c r="DZ108" s="398"/>
      <c r="EA108" s="398"/>
      <c r="EB108" s="398"/>
      <c r="EC108" s="398"/>
      <c r="ED108" s="398"/>
      <c r="EE108" s="398"/>
      <c r="EF108" s="398"/>
      <c r="EG108" s="398"/>
      <c r="EH108" s="398"/>
      <c r="EI108" s="398"/>
      <c r="EJ108" s="398"/>
      <c r="EK108" s="398"/>
      <c r="EL108" s="398"/>
      <c r="EM108" s="398"/>
      <c r="EN108" s="398"/>
      <c r="EO108" s="398"/>
      <c r="EP108" s="398"/>
      <c r="EQ108" s="398"/>
      <c r="ER108" s="398"/>
      <c r="ES108" s="398"/>
      <c r="ET108" s="398"/>
      <c r="EU108" s="398"/>
      <c r="EV108" s="398"/>
      <c r="EW108" s="398"/>
      <c r="EX108" s="398"/>
      <c r="EY108" s="398"/>
      <c r="EZ108" s="398"/>
      <c r="FA108" s="398"/>
      <c r="FB108" s="398"/>
      <c r="FC108" s="398"/>
      <c r="FD108" s="398"/>
      <c r="FE108" s="398"/>
      <c r="FF108" s="398"/>
      <c r="FG108" s="398"/>
      <c r="FH108" s="398"/>
      <c r="FI108" s="398"/>
      <c r="FJ108" s="398"/>
      <c r="FK108" s="398"/>
      <c r="FL108" s="398"/>
      <c r="FM108" s="398"/>
      <c r="FN108" s="398"/>
      <c r="FO108" s="398"/>
      <c r="FP108" s="398"/>
      <c r="FQ108" s="398"/>
      <c r="FR108" s="398"/>
      <c r="FS108" s="398"/>
      <c r="FT108" s="398"/>
      <c r="FU108" s="398"/>
      <c r="FV108" s="398"/>
      <c r="FW108" s="398"/>
      <c r="FX108" s="398"/>
      <c r="FY108" s="398"/>
      <c r="FZ108" s="398"/>
      <c r="GA108" s="398"/>
      <c r="GB108" s="398"/>
      <c r="GC108" s="398"/>
      <c r="GD108" s="398"/>
      <c r="GE108" s="398"/>
      <c r="GF108" s="398"/>
      <c r="GG108" s="398"/>
      <c r="GH108" s="398"/>
      <c r="GI108" s="398"/>
      <c r="GJ108" s="398"/>
      <c r="GK108" s="398"/>
      <c r="GL108" s="398"/>
      <c r="GM108" s="398"/>
      <c r="GN108" s="398"/>
      <c r="GO108" s="398"/>
      <c r="GP108" s="398"/>
      <c r="GQ108" s="398"/>
      <c r="GR108" s="398"/>
      <c r="GS108" s="398"/>
      <c r="GT108" s="398"/>
      <c r="GU108" s="398"/>
      <c r="GV108" s="398"/>
      <c r="GW108" s="398"/>
      <c r="GX108" s="398"/>
      <c r="GY108" s="398"/>
      <c r="GZ108" s="398"/>
      <c r="HA108" s="398"/>
      <c r="HB108" s="398"/>
      <c r="HC108" s="398"/>
      <c r="HD108" s="398"/>
      <c r="HE108" s="398"/>
      <c r="HF108" s="398"/>
      <c r="HG108" s="398"/>
      <c r="HH108" s="398"/>
      <c r="HI108" s="398"/>
      <c r="HJ108" s="398"/>
      <c r="HK108" s="398"/>
      <c r="HL108" s="398"/>
      <c r="HM108" s="398"/>
      <c r="HN108" s="398"/>
      <c r="HO108" s="398"/>
      <c r="HP108" s="398"/>
      <c r="HQ108" s="398"/>
      <c r="HR108" s="398"/>
      <c r="HS108" s="398"/>
      <c r="HT108" s="398"/>
      <c r="HU108" s="398"/>
      <c r="HV108" s="398"/>
      <c r="HW108" s="398"/>
      <c r="HX108" s="398"/>
      <c r="HY108" s="398"/>
      <c r="HZ108" s="398"/>
      <c r="IA108" s="398"/>
      <c r="IB108" s="398"/>
      <c r="IC108" s="398"/>
    </row>
    <row r="109" ht="13.5" customHeight="1">
      <c r="A109" s="432" t="s">
        <v>6049</v>
      </c>
      <c r="B109" s="362" t="s">
        <v>6864</v>
      </c>
      <c r="C109" s="424" t="s">
        <v>6143</v>
      </c>
      <c r="D109" s="425">
        <v>0.0</v>
      </c>
      <c r="E109" s="401" t="s">
        <v>6865</v>
      </c>
      <c r="F109" s="526"/>
      <c r="G109" s="525">
        <v>2.021299643028E12</v>
      </c>
      <c r="H109" s="409">
        <v>480.0</v>
      </c>
      <c r="I109" s="369">
        <v>0.4330495019685039</v>
      </c>
      <c r="J109" s="370">
        <f t="shared" si="1"/>
        <v>272</v>
      </c>
      <c r="K109" s="402" t="s">
        <v>6820</v>
      </c>
      <c r="L109" s="403" t="s">
        <v>6866</v>
      </c>
      <c r="M109" s="403" t="s">
        <v>6867</v>
      </c>
      <c r="N109" s="373"/>
      <c r="O109" s="433">
        <v>65.0</v>
      </c>
      <c r="P109" s="404">
        <v>80.0</v>
      </c>
      <c r="Q109" s="378">
        <v>20.0</v>
      </c>
      <c r="R109" s="378">
        <v>170.0</v>
      </c>
      <c r="S109" s="377"/>
      <c r="T109" s="377"/>
      <c r="U109" s="378" t="s">
        <v>6868</v>
      </c>
      <c r="V109" s="378" t="s">
        <v>2296</v>
      </c>
      <c r="W109" s="378" t="s">
        <v>6844</v>
      </c>
      <c r="X109" s="377"/>
      <c r="Y109" s="377"/>
      <c r="Z109" s="377"/>
      <c r="AA109" s="377"/>
      <c r="AB109" s="379"/>
      <c r="AC109" s="481"/>
      <c r="AD109" s="440"/>
      <c r="AE109" s="440"/>
      <c r="AF109" s="440"/>
      <c r="AG109" s="440"/>
      <c r="AH109" s="381" t="s">
        <v>6059</v>
      </c>
      <c r="AI109" s="379" t="s">
        <v>6060</v>
      </c>
      <c r="AJ109" s="440"/>
      <c r="AK109" s="440"/>
      <c r="AL109" s="440"/>
      <c r="AM109" s="440"/>
      <c r="AN109" s="373">
        <v>6.0</v>
      </c>
      <c r="AO109" s="440"/>
      <c r="AP109" s="440"/>
      <c r="AQ109" s="46">
        <f t="shared" si="2"/>
        <v>375</v>
      </c>
      <c r="AR109" s="382">
        <f t="shared" si="3"/>
        <v>0.22</v>
      </c>
      <c r="AS109" s="440"/>
      <c r="AT109" s="440"/>
      <c r="AU109" s="440"/>
      <c r="AV109" s="440"/>
      <c r="AW109" s="440"/>
      <c r="AX109" s="383" t="s">
        <v>6178</v>
      </c>
      <c r="AY109" s="496" t="s">
        <v>6178</v>
      </c>
      <c r="AZ109" s="385">
        <v>12.0</v>
      </c>
      <c r="BA109" s="386">
        <v>68.0</v>
      </c>
      <c r="BB109" s="386">
        <v>124.0</v>
      </c>
      <c r="BC109" s="482">
        <f>IFERROR(__xludf.DUMMYFUNCTION("IMPORTRANGE(""https://docs.google.com/spreadsheets/d/11x9rug0jw9OQ--PARsiC-syyc-w1p08-Nt1KJofrAjY/edit?usp=sharing"",""Себестоимость (Алкиона)!J8"")"),4.7196)</f>
        <v>4.7196</v>
      </c>
      <c r="BD109" s="482">
        <f>IFERROR(__xludf.DUMMYFUNCTION("IMPORTRANGE(""https://docs.google.com/spreadsheets/d/11x9rug0jw9OQ--PARsiC-syyc-w1p08-Nt1KJofrAjY/edit?usp=sharing"",""Себестоимость (Алкиона)!J65"")"),0.813618)</f>
        <v>0.813618</v>
      </c>
      <c r="BE109" s="483">
        <f>IFERROR(__xludf.DUMMYFUNCTION("IMPORTRANGE(""https://docs.google.com/spreadsheets/d/1s3L4zx0lRdF0JYMrTaoYwrEnGJI9Se6ibkReFEtRbpU/edit?usp=sharing"",""Упаковка!B3"")"),25.0)</f>
        <v>25</v>
      </c>
      <c r="BF109" s="389">
        <v>10.0</v>
      </c>
      <c r="BG109" s="442">
        <f t="shared" si="4"/>
        <v>68.199308</v>
      </c>
      <c r="BH109" s="405">
        <f t="shared" si="18"/>
        <v>0.2</v>
      </c>
      <c r="BI109" s="392">
        <f t="shared" si="5"/>
        <v>54.4</v>
      </c>
      <c r="BJ109" s="393">
        <f t="shared" si="6"/>
        <v>81.400692</v>
      </c>
      <c r="BK109" s="393">
        <f t="shared" si="7"/>
        <v>25.400692</v>
      </c>
      <c r="BL109" s="394">
        <f t="shared" si="8"/>
        <v>0.29926725</v>
      </c>
      <c r="BM109" s="394">
        <f t="shared" si="9"/>
        <v>0.09338489706</v>
      </c>
      <c r="BN109" s="55">
        <f t="shared" si="10"/>
        <v>0.22</v>
      </c>
      <c r="BO109" s="56">
        <f t="shared" si="11"/>
        <v>379</v>
      </c>
      <c r="BP109" s="57">
        <f t="shared" si="12"/>
        <v>0.3328778153</v>
      </c>
      <c r="BQ109" s="46">
        <f t="shared" si="13"/>
        <v>0.272</v>
      </c>
      <c r="BR109" s="46">
        <v>25.0</v>
      </c>
      <c r="BS109" s="46">
        <v>7.0</v>
      </c>
      <c r="BT109" s="47">
        <v>1.25</v>
      </c>
      <c r="BU109" s="46">
        <f t="shared" si="14"/>
        <v>31.25</v>
      </c>
      <c r="BV109" s="46">
        <f t="shared" si="15"/>
        <v>36.75</v>
      </c>
      <c r="BW109" s="378" t="s">
        <v>6062</v>
      </c>
      <c r="BX109" s="395"/>
      <c r="BY109" s="395"/>
      <c r="BZ109" s="395"/>
      <c r="CA109" s="395"/>
      <c r="CB109" s="406"/>
      <c r="CC109" s="395"/>
      <c r="CD109" s="395"/>
      <c r="CE109" s="395"/>
      <c r="CF109" s="395"/>
      <c r="CG109" s="395"/>
      <c r="CH109" s="397"/>
      <c r="CI109" s="397"/>
      <c r="CJ109" s="397"/>
      <c r="CK109" s="397"/>
      <c r="CL109" s="398"/>
      <c r="CM109" s="398"/>
      <c r="CN109" s="399">
        <f t="shared" si="16"/>
        <v>0.00073275</v>
      </c>
      <c r="CO109" s="399">
        <f t="shared" si="17"/>
        <v>0.432316752</v>
      </c>
      <c r="CP109" s="398"/>
      <c r="CQ109" s="398"/>
      <c r="CR109" s="408" t="s">
        <v>4478</v>
      </c>
      <c r="CS109" s="398"/>
      <c r="CT109" s="398"/>
      <c r="CU109" s="398"/>
      <c r="CV109" s="398"/>
      <c r="CW109" s="398"/>
      <c r="CX109" s="398"/>
      <c r="CY109" s="398"/>
      <c r="CZ109" s="398"/>
      <c r="DA109" s="398"/>
      <c r="DB109" s="398"/>
      <c r="DC109" s="398"/>
      <c r="DD109" s="398"/>
      <c r="DE109" s="398"/>
      <c r="DF109" s="398"/>
      <c r="DG109" s="398"/>
      <c r="DH109" s="398"/>
      <c r="DI109" s="398"/>
      <c r="DJ109" s="398"/>
      <c r="DK109" s="398"/>
      <c r="DL109" s="398"/>
      <c r="DM109" s="398"/>
      <c r="DN109" s="398"/>
      <c r="DO109" s="398"/>
      <c r="DP109" s="398"/>
      <c r="DQ109" s="398"/>
      <c r="DR109" s="398"/>
      <c r="DS109" s="398"/>
      <c r="DT109" s="398"/>
      <c r="DU109" s="398"/>
      <c r="DV109" s="398"/>
      <c r="DW109" s="398"/>
      <c r="DX109" s="398"/>
      <c r="DY109" s="398"/>
      <c r="DZ109" s="398"/>
      <c r="EA109" s="398"/>
      <c r="EB109" s="398"/>
      <c r="EC109" s="398"/>
      <c r="ED109" s="398"/>
      <c r="EE109" s="398"/>
      <c r="EF109" s="398"/>
      <c r="EG109" s="398"/>
      <c r="EH109" s="398"/>
      <c r="EI109" s="398"/>
      <c r="EJ109" s="398"/>
      <c r="EK109" s="398"/>
      <c r="EL109" s="398"/>
      <c r="EM109" s="398"/>
      <c r="EN109" s="398"/>
      <c r="EO109" s="398"/>
      <c r="EP109" s="398"/>
      <c r="EQ109" s="398"/>
      <c r="ER109" s="398"/>
      <c r="ES109" s="398"/>
      <c r="ET109" s="398"/>
      <c r="EU109" s="398"/>
      <c r="EV109" s="398"/>
      <c r="EW109" s="398"/>
      <c r="EX109" s="398"/>
      <c r="EY109" s="398"/>
      <c r="EZ109" s="398"/>
      <c r="FA109" s="398"/>
      <c r="FB109" s="398"/>
      <c r="FC109" s="398"/>
      <c r="FD109" s="398"/>
      <c r="FE109" s="398"/>
      <c r="FF109" s="398"/>
      <c r="FG109" s="398"/>
      <c r="FH109" s="398"/>
      <c r="FI109" s="398"/>
      <c r="FJ109" s="398"/>
      <c r="FK109" s="398"/>
      <c r="FL109" s="398"/>
      <c r="FM109" s="398"/>
      <c r="FN109" s="398"/>
      <c r="FO109" s="398"/>
      <c r="FP109" s="398"/>
      <c r="FQ109" s="398"/>
      <c r="FR109" s="398"/>
      <c r="FS109" s="398"/>
      <c r="FT109" s="398"/>
      <c r="FU109" s="398"/>
      <c r="FV109" s="398"/>
      <c r="FW109" s="398"/>
      <c r="FX109" s="398"/>
      <c r="FY109" s="398"/>
      <c r="FZ109" s="398"/>
      <c r="GA109" s="398"/>
      <c r="GB109" s="398"/>
      <c r="GC109" s="398"/>
      <c r="GD109" s="398"/>
      <c r="GE109" s="398"/>
      <c r="GF109" s="398"/>
      <c r="GG109" s="398"/>
      <c r="GH109" s="398"/>
      <c r="GI109" s="398"/>
      <c r="GJ109" s="398"/>
      <c r="GK109" s="398"/>
      <c r="GL109" s="398"/>
      <c r="GM109" s="398"/>
      <c r="GN109" s="398"/>
      <c r="GO109" s="398"/>
      <c r="GP109" s="398"/>
      <c r="GQ109" s="398"/>
      <c r="GR109" s="398"/>
      <c r="GS109" s="398"/>
      <c r="GT109" s="398"/>
      <c r="GU109" s="398"/>
      <c r="GV109" s="398"/>
      <c r="GW109" s="398"/>
      <c r="GX109" s="398"/>
      <c r="GY109" s="398"/>
      <c r="GZ109" s="398"/>
      <c r="HA109" s="398"/>
      <c r="HB109" s="398"/>
      <c r="HC109" s="398"/>
      <c r="HD109" s="398"/>
      <c r="HE109" s="398"/>
      <c r="HF109" s="398"/>
      <c r="HG109" s="398"/>
      <c r="HH109" s="398"/>
      <c r="HI109" s="398"/>
      <c r="HJ109" s="398"/>
      <c r="HK109" s="398"/>
      <c r="HL109" s="398"/>
      <c r="HM109" s="398"/>
      <c r="HN109" s="398"/>
      <c r="HO109" s="398"/>
      <c r="HP109" s="398"/>
      <c r="HQ109" s="398"/>
      <c r="HR109" s="398"/>
      <c r="HS109" s="398"/>
      <c r="HT109" s="398"/>
      <c r="HU109" s="398"/>
      <c r="HV109" s="398"/>
      <c r="HW109" s="398"/>
      <c r="HX109" s="398"/>
      <c r="HY109" s="398"/>
      <c r="HZ109" s="398"/>
      <c r="IA109" s="398"/>
      <c r="IB109" s="398"/>
      <c r="IC109" s="398"/>
    </row>
    <row r="110" ht="13.5" customHeight="1">
      <c r="A110" s="432" t="s">
        <v>6049</v>
      </c>
      <c r="B110" s="362" t="s">
        <v>6869</v>
      </c>
      <c r="C110" s="363"/>
      <c r="D110" s="364">
        <v>50.0</v>
      </c>
      <c r="E110" s="401" t="s">
        <v>6870</v>
      </c>
      <c r="F110" s="467" t="s">
        <v>6871</v>
      </c>
      <c r="G110" s="367">
        <v>2.005807400006E12</v>
      </c>
      <c r="H110" s="409">
        <v>350.0</v>
      </c>
      <c r="I110" s="369">
        <v>0.23948821199406667</v>
      </c>
      <c r="J110" s="370">
        <f t="shared" si="1"/>
        <v>266</v>
      </c>
      <c r="K110" s="402" t="s">
        <v>6872</v>
      </c>
      <c r="L110" s="403" t="s">
        <v>6873</v>
      </c>
      <c r="M110" s="403" t="s">
        <v>6874</v>
      </c>
      <c r="N110" s="373"/>
      <c r="O110" s="374">
        <v>55.0</v>
      </c>
      <c r="P110" s="404">
        <v>80.0</v>
      </c>
      <c r="Q110" s="378">
        <v>20.0</v>
      </c>
      <c r="R110" s="378">
        <v>170.0</v>
      </c>
      <c r="S110" s="377"/>
      <c r="T110" s="377"/>
      <c r="U110" s="378" t="s">
        <v>6875</v>
      </c>
      <c r="V110" s="378" t="s">
        <v>2296</v>
      </c>
      <c r="W110" s="378" t="s">
        <v>6876</v>
      </c>
      <c r="X110" s="377"/>
      <c r="Y110" s="377"/>
      <c r="Z110" s="377"/>
      <c r="AA110" s="377"/>
      <c r="AB110" s="379"/>
      <c r="AC110" s="406"/>
      <c r="AD110" s="373"/>
      <c r="AE110" s="373"/>
      <c r="AF110" s="373"/>
      <c r="AG110" s="373"/>
      <c r="AH110" s="381" t="s">
        <v>6059</v>
      </c>
      <c r="AI110" s="379" t="s">
        <v>6060</v>
      </c>
      <c r="AJ110" s="373"/>
      <c r="AK110" s="373"/>
      <c r="AL110" s="373"/>
      <c r="AM110" s="373"/>
      <c r="AN110" s="373">
        <v>8.0</v>
      </c>
      <c r="AO110" s="373"/>
      <c r="AP110" s="373"/>
      <c r="AQ110" s="46">
        <f t="shared" si="2"/>
        <v>371</v>
      </c>
      <c r="AR110" s="382">
        <f t="shared" si="3"/>
        <v>-0.06</v>
      </c>
      <c r="AS110" s="373"/>
      <c r="AT110" s="373"/>
      <c r="AU110" s="373"/>
      <c r="AV110" s="373"/>
      <c r="AW110" s="373"/>
      <c r="AX110" s="383" t="s">
        <v>6178</v>
      </c>
      <c r="AY110" s="489" t="s">
        <v>6178</v>
      </c>
      <c r="AZ110" s="418"/>
      <c r="BA110" s="386">
        <v>71.0</v>
      </c>
      <c r="BB110" s="386">
        <v>126.0</v>
      </c>
      <c r="BC110" s="482">
        <f>IFERROR(__xludf.DUMMYFUNCTION("IMPORTRANGE(""https://docs.google.com/spreadsheets/d/11x9rug0jw9OQ--PARsiC-syyc-w1p08-Nt1KJofrAjY/edit?usp=sharing"",""Себестоимость (Алкиона)!J12"")"),2.6208599999999995)</f>
        <v>2.62086</v>
      </c>
      <c r="BD110" s="482">
        <f>IFERROR(__xludf.DUMMYFUNCTION("IMPORTRANGE(""https://docs.google.com/spreadsheets/d/11x9rug0jw9OQ--PARsiC-syyc-w1p08-Nt1KJofrAjY/edit?usp=sharing"",""Себестоимость (Алкиона)!J65"")"),0.813618)</f>
        <v>0.813618</v>
      </c>
      <c r="BE110" s="483">
        <f>IFERROR(__xludf.DUMMYFUNCTION("IMPORTRANGE(""https://docs.google.com/spreadsheets/d/1s3L4zx0lRdF0JYMrTaoYwrEnGJI9Se6ibkReFEtRbpU/edit?usp=sharing"",""Упаковка!B3"")"),25.0)</f>
        <v>25</v>
      </c>
      <c r="BF110" s="389">
        <v>10.0</v>
      </c>
      <c r="BG110" s="442">
        <f t="shared" si="4"/>
        <v>62.475824</v>
      </c>
      <c r="BH110" s="405">
        <f t="shared" si="18"/>
        <v>0.2</v>
      </c>
      <c r="BI110" s="392">
        <f t="shared" si="5"/>
        <v>53.2</v>
      </c>
      <c r="BJ110" s="393">
        <f t="shared" si="6"/>
        <v>79.324176</v>
      </c>
      <c r="BK110" s="393">
        <f t="shared" si="7"/>
        <v>24.324176</v>
      </c>
      <c r="BL110" s="394">
        <f t="shared" si="8"/>
        <v>0.298211188</v>
      </c>
      <c r="BM110" s="394">
        <f t="shared" si="9"/>
        <v>0.09144427068</v>
      </c>
      <c r="BN110" s="55">
        <f t="shared" si="10"/>
        <v>-0.06</v>
      </c>
      <c r="BO110" s="56">
        <f t="shared" si="11"/>
        <v>371</v>
      </c>
      <c r="BP110" s="57">
        <f t="shared" si="12"/>
        <v>0.3319789111</v>
      </c>
      <c r="BQ110" s="46">
        <f t="shared" si="13"/>
        <v>0.272</v>
      </c>
      <c r="BR110" s="46">
        <v>25.0</v>
      </c>
      <c r="BS110" s="46">
        <v>7.0</v>
      </c>
      <c r="BT110" s="47">
        <v>1.25</v>
      </c>
      <c r="BU110" s="46">
        <f t="shared" si="14"/>
        <v>31.25</v>
      </c>
      <c r="BV110" s="46">
        <f t="shared" si="15"/>
        <v>39.75</v>
      </c>
      <c r="BW110" s="378" t="s">
        <v>6062</v>
      </c>
      <c r="BX110" s="395"/>
      <c r="BY110" s="395"/>
      <c r="BZ110" s="395"/>
      <c r="CA110" s="395"/>
      <c r="CB110" s="406"/>
      <c r="CC110" s="395"/>
      <c r="CD110" s="395"/>
      <c r="CE110" s="395"/>
      <c r="CF110" s="395"/>
      <c r="CG110" s="395"/>
      <c r="CH110" s="397"/>
      <c r="CI110" s="397"/>
      <c r="CJ110" s="397"/>
      <c r="CK110" s="397"/>
      <c r="CL110" s="398"/>
      <c r="CM110" s="398"/>
      <c r="CN110" s="399">
        <f t="shared" si="16"/>
        <v>0.00178881203</v>
      </c>
      <c r="CO110" s="399">
        <f t="shared" si="17"/>
        <v>0.2376994</v>
      </c>
      <c r="CP110" s="398"/>
      <c r="CQ110" s="398"/>
      <c r="CR110" s="478"/>
      <c r="CS110" s="398"/>
      <c r="CT110" s="398"/>
      <c r="CU110" s="398"/>
      <c r="CV110" s="398"/>
      <c r="CW110" s="398"/>
      <c r="CX110" s="398"/>
      <c r="CY110" s="398"/>
      <c r="CZ110" s="398"/>
      <c r="DA110" s="398"/>
      <c r="DB110" s="398"/>
      <c r="DC110" s="398"/>
      <c r="DD110" s="398"/>
      <c r="DE110" s="398"/>
      <c r="DF110" s="398"/>
      <c r="DG110" s="398"/>
      <c r="DH110" s="398"/>
      <c r="DI110" s="398"/>
      <c r="DJ110" s="398"/>
      <c r="DK110" s="398"/>
      <c r="DL110" s="398"/>
      <c r="DM110" s="398"/>
      <c r="DN110" s="398"/>
      <c r="DO110" s="398"/>
      <c r="DP110" s="398"/>
      <c r="DQ110" s="398"/>
      <c r="DR110" s="398"/>
      <c r="DS110" s="398"/>
      <c r="DT110" s="398"/>
      <c r="DU110" s="398"/>
      <c r="DV110" s="398"/>
      <c r="DW110" s="398"/>
      <c r="DX110" s="398"/>
      <c r="DY110" s="398"/>
      <c r="DZ110" s="398"/>
      <c r="EA110" s="398"/>
      <c r="EB110" s="398"/>
      <c r="EC110" s="398"/>
      <c r="ED110" s="398"/>
      <c r="EE110" s="398"/>
      <c r="EF110" s="398"/>
      <c r="EG110" s="398"/>
      <c r="EH110" s="398"/>
      <c r="EI110" s="398"/>
      <c r="EJ110" s="398"/>
      <c r="EK110" s="398"/>
      <c r="EL110" s="398"/>
      <c r="EM110" s="398"/>
      <c r="EN110" s="398"/>
      <c r="EO110" s="398"/>
      <c r="EP110" s="398"/>
      <c r="EQ110" s="398"/>
      <c r="ER110" s="398"/>
      <c r="ES110" s="398"/>
      <c r="ET110" s="398"/>
      <c r="EU110" s="398"/>
      <c r="EV110" s="398"/>
      <c r="EW110" s="398"/>
      <c r="EX110" s="398"/>
      <c r="EY110" s="398"/>
      <c r="EZ110" s="398"/>
      <c r="FA110" s="398"/>
      <c r="FB110" s="398"/>
      <c r="FC110" s="398"/>
      <c r="FD110" s="398"/>
      <c r="FE110" s="398"/>
      <c r="FF110" s="398"/>
      <c r="FG110" s="398"/>
      <c r="FH110" s="398"/>
      <c r="FI110" s="398"/>
      <c r="FJ110" s="398"/>
      <c r="FK110" s="398"/>
      <c r="FL110" s="398"/>
      <c r="FM110" s="398"/>
      <c r="FN110" s="398"/>
      <c r="FO110" s="398"/>
      <c r="FP110" s="398"/>
      <c r="FQ110" s="398"/>
      <c r="FR110" s="398"/>
      <c r="FS110" s="398"/>
      <c r="FT110" s="398"/>
      <c r="FU110" s="398"/>
      <c r="FV110" s="398"/>
      <c r="FW110" s="398"/>
      <c r="FX110" s="398"/>
      <c r="FY110" s="398"/>
      <c r="FZ110" s="398"/>
      <c r="GA110" s="398"/>
      <c r="GB110" s="398"/>
      <c r="GC110" s="398"/>
      <c r="GD110" s="398"/>
      <c r="GE110" s="398"/>
      <c r="GF110" s="398"/>
      <c r="GG110" s="398"/>
      <c r="GH110" s="398"/>
      <c r="GI110" s="398"/>
      <c r="GJ110" s="398"/>
      <c r="GK110" s="398"/>
      <c r="GL110" s="398"/>
      <c r="GM110" s="398"/>
      <c r="GN110" s="398"/>
      <c r="GO110" s="398"/>
      <c r="GP110" s="398"/>
      <c r="GQ110" s="398"/>
      <c r="GR110" s="398"/>
      <c r="GS110" s="398"/>
      <c r="GT110" s="398"/>
      <c r="GU110" s="398"/>
      <c r="GV110" s="398"/>
      <c r="GW110" s="398"/>
      <c r="GX110" s="398"/>
      <c r="GY110" s="398"/>
      <c r="GZ110" s="398"/>
      <c r="HA110" s="398"/>
      <c r="HB110" s="398"/>
      <c r="HC110" s="398"/>
      <c r="HD110" s="398"/>
      <c r="HE110" s="398"/>
      <c r="HF110" s="398"/>
      <c r="HG110" s="398"/>
      <c r="HH110" s="398"/>
      <c r="HI110" s="398"/>
      <c r="HJ110" s="398"/>
      <c r="HK110" s="398"/>
      <c r="HL110" s="398"/>
      <c r="HM110" s="398"/>
      <c r="HN110" s="398"/>
      <c r="HO110" s="398"/>
      <c r="HP110" s="398"/>
      <c r="HQ110" s="398"/>
      <c r="HR110" s="398"/>
      <c r="HS110" s="398"/>
      <c r="HT110" s="398"/>
      <c r="HU110" s="398"/>
      <c r="HV110" s="398"/>
      <c r="HW110" s="398"/>
      <c r="HX110" s="398"/>
      <c r="HY110" s="398"/>
      <c r="HZ110" s="398"/>
      <c r="IA110" s="398"/>
      <c r="IB110" s="398"/>
      <c r="IC110" s="398"/>
    </row>
    <row r="111" ht="13.5" customHeight="1">
      <c r="A111" s="432" t="s">
        <v>6049</v>
      </c>
      <c r="B111" s="362" t="s">
        <v>6877</v>
      </c>
      <c r="C111" s="363"/>
      <c r="D111" s="364">
        <v>50.0</v>
      </c>
      <c r="E111" s="401" t="s">
        <v>6878</v>
      </c>
      <c r="F111" s="366" t="s">
        <v>6879</v>
      </c>
      <c r="G111" s="367">
        <v>2.005842271005E12</v>
      </c>
      <c r="H111" s="368">
        <v>356.0</v>
      </c>
      <c r="I111" s="369">
        <v>0.2610895717157536</v>
      </c>
      <c r="J111" s="370">
        <f t="shared" si="1"/>
        <v>263</v>
      </c>
      <c r="K111" s="402" t="s">
        <v>6880</v>
      </c>
      <c r="L111" s="403" t="s">
        <v>6881</v>
      </c>
      <c r="M111" s="403" t="s">
        <v>6882</v>
      </c>
      <c r="N111" s="527"/>
      <c r="O111" s="374">
        <v>30.0</v>
      </c>
      <c r="P111" s="404">
        <v>80.0</v>
      </c>
      <c r="Q111" s="378">
        <v>20.0</v>
      </c>
      <c r="R111" s="378">
        <v>170.0</v>
      </c>
      <c r="S111" s="430"/>
      <c r="T111" s="430"/>
      <c r="U111" s="378" t="s">
        <v>6883</v>
      </c>
      <c r="V111" s="378" t="s">
        <v>2296</v>
      </c>
      <c r="W111" s="378" t="s">
        <v>6876</v>
      </c>
      <c r="X111" s="430"/>
      <c r="Y111" s="430"/>
      <c r="Z111" s="430"/>
      <c r="AA111" s="430"/>
      <c r="AB111" s="379"/>
      <c r="AC111" s="481"/>
      <c r="AD111" s="389"/>
      <c r="AE111" s="389"/>
      <c r="AF111" s="389"/>
      <c r="AG111" s="389"/>
      <c r="AH111" s="381" t="s">
        <v>6059</v>
      </c>
      <c r="AI111" s="379" t="s">
        <v>6060</v>
      </c>
      <c r="AJ111" s="389"/>
      <c r="AK111" s="389"/>
      <c r="AL111" s="389"/>
      <c r="AM111" s="389"/>
      <c r="AN111" s="527">
        <v>8.0</v>
      </c>
      <c r="AO111" s="389"/>
      <c r="AP111" s="389"/>
      <c r="AQ111" s="46">
        <f t="shared" si="2"/>
        <v>371</v>
      </c>
      <c r="AR111" s="382">
        <f t="shared" si="3"/>
        <v>-0.04</v>
      </c>
      <c r="AS111" s="389"/>
      <c r="AT111" s="389"/>
      <c r="AU111" s="389"/>
      <c r="AV111" s="389"/>
      <c r="AW111" s="389"/>
      <c r="AX111" s="383" t="s">
        <v>6061</v>
      </c>
      <c r="AY111" s="496" t="s">
        <v>6178</v>
      </c>
      <c r="AZ111" s="418"/>
      <c r="BA111" s="386">
        <v>70.0</v>
      </c>
      <c r="BB111" s="386">
        <v>125.0</v>
      </c>
      <c r="BC111" s="482">
        <f>IFERROR(__xludf.DUMMYFUNCTION("IMPORTRANGE(""https://docs.google.com/spreadsheets/d/11x9rug0jw9OQ--PARsiC-syyc-w1p08-Nt1KJofrAjY/edit?usp=sharing"",""Себестоимость (Алкиона)!J12"")"),2.6208599999999995)</f>
        <v>2.62086</v>
      </c>
      <c r="BD111" s="482">
        <f>IFERROR(__xludf.DUMMYFUNCTION("IMPORTRANGE(""https://docs.google.com/spreadsheets/d/11x9rug0jw9OQ--PARsiC-syyc-w1p08-Nt1KJofrAjY/edit?usp=sharing"",""Себестоимость (Алкиона)!J65"")"),0.813618)</f>
        <v>0.813618</v>
      </c>
      <c r="BE111" s="483">
        <f>IFERROR(__xludf.DUMMYFUNCTION("IMPORTRANGE(""https://docs.google.com/spreadsheets/d/1s3L4zx0lRdF0JYMrTaoYwrEnGJI9Se6ibkReFEtRbpU/edit?usp=sharing"",""Упаковка!B3"")"),25.0)</f>
        <v>25</v>
      </c>
      <c r="BF111" s="389">
        <v>10.0</v>
      </c>
      <c r="BG111" s="442">
        <f t="shared" si="4"/>
        <v>62.475824</v>
      </c>
      <c r="BH111" s="405">
        <f t="shared" si="18"/>
        <v>0.2</v>
      </c>
      <c r="BI111" s="392">
        <f t="shared" si="5"/>
        <v>52.6</v>
      </c>
      <c r="BJ111" s="393">
        <f t="shared" si="6"/>
        <v>77.924176</v>
      </c>
      <c r="BK111" s="393">
        <f t="shared" si="7"/>
        <v>22.924176</v>
      </c>
      <c r="BL111" s="394">
        <f t="shared" si="8"/>
        <v>0.2962896426</v>
      </c>
      <c r="BM111" s="394">
        <f t="shared" si="9"/>
        <v>0.0871641673</v>
      </c>
      <c r="BN111" s="55">
        <f t="shared" si="10"/>
        <v>-0.04</v>
      </c>
      <c r="BO111" s="56">
        <f t="shared" si="11"/>
        <v>369</v>
      </c>
      <c r="BP111" s="57">
        <f t="shared" si="12"/>
        <v>0.3319354363</v>
      </c>
      <c r="BQ111" s="46">
        <f t="shared" si="13"/>
        <v>0.272</v>
      </c>
      <c r="BR111" s="46">
        <v>25.0</v>
      </c>
      <c r="BS111" s="46">
        <v>7.0</v>
      </c>
      <c r="BT111" s="47">
        <v>1.25</v>
      </c>
      <c r="BU111" s="46">
        <f t="shared" si="14"/>
        <v>31.25</v>
      </c>
      <c r="BV111" s="46">
        <f t="shared" si="15"/>
        <v>38.75</v>
      </c>
      <c r="BW111" s="378" t="s">
        <v>6062</v>
      </c>
      <c r="BX111" s="395"/>
      <c r="BY111" s="395"/>
      <c r="BZ111" s="395"/>
      <c r="CA111" s="395"/>
      <c r="CB111" s="406"/>
      <c r="CC111" s="395"/>
      <c r="CD111" s="395"/>
      <c r="CE111" s="395"/>
      <c r="CF111" s="395"/>
      <c r="CG111" s="395"/>
      <c r="CH111" s="397"/>
      <c r="CI111" s="397"/>
      <c r="CJ111" s="397"/>
      <c r="CK111" s="397"/>
      <c r="CL111" s="398"/>
      <c r="CM111" s="398"/>
      <c r="CN111" s="399">
        <f t="shared" si="16"/>
        <v>0.003710357414</v>
      </c>
      <c r="CO111" s="399">
        <f t="shared" si="17"/>
        <v>0.2573792143</v>
      </c>
      <c r="CP111" s="398"/>
      <c r="CQ111" s="398"/>
      <c r="CR111" s="478"/>
      <c r="CS111" s="398"/>
      <c r="CT111" s="398"/>
      <c r="CU111" s="398"/>
      <c r="CV111" s="398"/>
      <c r="CW111" s="398"/>
      <c r="CX111" s="398"/>
      <c r="CY111" s="398"/>
      <c r="CZ111" s="398"/>
      <c r="DA111" s="398"/>
      <c r="DB111" s="398"/>
      <c r="DC111" s="398"/>
      <c r="DD111" s="398"/>
      <c r="DE111" s="398"/>
      <c r="DF111" s="398"/>
      <c r="DG111" s="398"/>
      <c r="DH111" s="398"/>
      <c r="DI111" s="398"/>
      <c r="DJ111" s="398"/>
      <c r="DK111" s="398"/>
      <c r="DL111" s="398"/>
      <c r="DM111" s="398"/>
      <c r="DN111" s="398"/>
      <c r="DO111" s="398"/>
      <c r="DP111" s="398"/>
      <c r="DQ111" s="398"/>
      <c r="DR111" s="398"/>
      <c r="DS111" s="398"/>
      <c r="DT111" s="398"/>
      <c r="DU111" s="398"/>
      <c r="DV111" s="398"/>
      <c r="DW111" s="398"/>
      <c r="DX111" s="398"/>
      <c r="DY111" s="398"/>
      <c r="DZ111" s="398"/>
      <c r="EA111" s="398"/>
      <c r="EB111" s="398"/>
      <c r="EC111" s="398"/>
      <c r="ED111" s="398"/>
      <c r="EE111" s="398"/>
      <c r="EF111" s="398"/>
      <c r="EG111" s="398"/>
      <c r="EH111" s="398"/>
      <c r="EI111" s="398"/>
      <c r="EJ111" s="398"/>
      <c r="EK111" s="398"/>
      <c r="EL111" s="398"/>
      <c r="EM111" s="398"/>
      <c r="EN111" s="398"/>
      <c r="EO111" s="398"/>
      <c r="EP111" s="398"/>
      <c r="EQ111" s="398"/>
      <c r="ER111" s="398"/>
      <c r="ES111" s="398"/>
      <c r="ET111" s="398"/>
      <c r="EU111" s="398"/>
      <c r="EV111" s="398"/>
      <c r="EW111" s="398"/>
      <c r="EX111" s="398"/>
      <c r="EY111" s="398"/>
      <c r="EZ111" s="398"/>
      <c r="FA111" s="398"/>
      <c r="FB111" s="398"/>
      <c r="FC111" s="398"/>
      <c r="FD111" s="398"/>
      <c r="FE111" s="398"/>
      <c r="FF111" s="398"/>
      <c r="FG111" s="398"/>
      <c r="FH111" s="398"/>
      <c r="FI111" s="398"/>
      <c r="FJ111" s="398"/>
      <c r="FK111" s="398"/>
      <c r="FL111" s="398"/>
      <c r="FM111" s="398"/>
      <c r="FN111" s="398"/>
      <c r="FO111" s="398"/>
      <c r="FP111" s="398"/>
      <c r="FQ111" s="398"/>
      <c r="FR111" s="398"/>
      <c r="FS111" s="398"/>
      <c r="FT111" s="398"/>
      <c r="FU111" s="398"/>
      <c r="FV111" s="398"/>
      <c r="FW111" s="398"/>
      <c r="FX111" s="398"/>
      <c r="FY111" s="398"/>
      <c r="FZ111" s="398"/>
      <c r="GA111" s="398"/>
      <c r="GB111" s="398"/>
      <c r="GC111" s="398"/>
      <c r="GD111" s="398"/>
      <c r="GE111" s="398"/>
      <c r="GF111" s="398"/>
      <c r="GG111" s="398"/>
      <c r="GH111" s="398"/>
      <c r="GI111" s="398"/>
      <c r="GJ111" s="398"/>
      <c r="GK111" s="398"/>
      <c r="GL111" s="398"/>
      <c r="GM111" s="398"/>
      <c r="GN111" s="398"/>
      <c r="GO111" s="398"/>
      <c r="GP111" s="398"/>
      <c r="GQ111" s="398"/>
      <c r="GR111" s="398"/>
      <c r="GS111" s="398"/>
      <c r="GT111" s="398"/>
      <c r="GU111" s="398"/>
      <c r="GV111" s="398"/>
      <c r="GW111" s="398"/>
      <c r="GX111" s="398"/>
      <c r="GY111" s="398"/>
      <c r="GZ111" s="398"/>
      <c r="HA111" s="398"/>
      <c r="HB111" s="398"/>
      <c r="HC111" s="398"/>
      <c r="HD111" s="398"/>
      <c r="HE111" s="398"/>
      <c r="HF111" s="398"/>
      <c r="HG111" s="398"/>
      <c r="HH111" s="398"/>
      <c r="HI111" s="398"/>
      <c r="HJ111" s="398"/>
      <c r="HK111" s="398"/>
      <c r="HL111" s="398"/>
      <c r="HM111" s="398"/>
      <c r="HN111" s="398"/>
      <c r="HO111" s="398"/>
      <c r="HP111" s="398"/>
      <c r="HQ111" s="398"/>
      <c r="HR111" s="398"/>
      <c r="HS111" s="398"/>
      <c r="HT111" s="398"/>
      <c r="HU111" s="398"/>
      <c r="HV111" s="398"/>
      <c r="HW111" s="398"/>
      <c r="HX111" s="398"/>
      <c r="HY111" s="398"/>
      <c r="HZ111" s="398"/>
      <c r="IA111" s="398"/>
      <c r="IB111" s="398"/>
      <c r="IC111" s="398"/>
    </row>
    <row r="112" ht="13.5" customHeight="1">
      <c r="A112" s="432" t="s">
        <v>6049</v>
      </c>
      <c r="B112" s="362" t="s">
        <v>6884</v>
      </c>
      <c r="C112" s="424" t="s">
        <v>6143</v>
      </c>
      <c r="D112" s="425">
        <v>0.0</v>
      </c>
      <c r="E112" s="401" t="s">
        <v>6885</v>
      </c>
      <c r="F112" s="366" t="s">
        <v>6886</v>
      </c>
      <c r="G112" s="367">
        <v>2.028865238442E12</v>
      </c>
      <c r="H112" s="368">
        <v>352.0</v>
      </c>
      <c r="I112" s="369">
        <v>0.3008939709238594</v>
      </c>
      <c r="J112" s="370">
        <f t="shared" si="1"/>
        <v>246</v>
      </c>
      <c r="K112" s="402" t="s">
        <v>6887</v>
      </c>
      <c r="L112" s="403" t="s">
        <v>6888</v>
      </c>
      <c r="M112" s="403" t="s">
        <v>6889</v>
      </c>
      <c r="N112" s="373"/>
      <c r="O112" s="374">
        <v>25.0</v>
      </c>
      <c r="P112" s="404">
        <v>70.0</v>
      </c>
      <c r="Q112" s="378">
        <v>20.0</v>
      </c>
      <c r="R112" s="378">
        <v>90.0</v>
      </c>
      <c r="S112" s="377"/>
      <c r="T112" s="377"/>
      <c r="U112" s="378" t="s">
        <v>6890</v>
      </c>
      <c r="V112" s="378" t="s">
        <v>2225</v>
      </c>
      <c r="W112" s="378" t="s">
        <v>6891</v>
      </c>
      <c r="X112" s="377"/>
      <c r="Y112" s="377"/>
      <c r="Z112" s="377"/>
      <c r="AA112" s="377"/>
      <c r="AB112" s="379"/>
      <c r="AC112" s="406"/>
      <c r="AD112" s="373"/>
      <c r="AE112" s="373"/>
      <c r="AF112" s="373"/>
      <c r="AG112" s="373"/>
      <c r="AH112" s="381" t="s">
        <v>6059</v>
      </c>
      <c r="AI112" s="379" t="s">
        <v>6411</v>
      </c>
      <c r="AJ112" s="373"/>
      <c r="AK112" s="373"/>
      <c r="AL112" s="373"/>
      <c r="AM112" s="373"/>
      <c r="AN112" s="456">
        <v>10.0</v>
      </c>
      <c r="AO112" s="373"/>
      <c r="AP112" s="373"/>
      <c r="AQ112" s="46">
        <f t="shared" si="2"/>
        <v>349</v>
      </c>
      <c r="AR112" s="382">
        <f t="shared" si="3"/>
        <v>0.01</v>
      </c>
      <c r="AS112" s="373"/>
      <c r="AT112" s="373"/>
      <c r="AU112" s="373"/>
      <c r="AV112" s="373"/>
      <c r="AW112" s="373"/>
      <c r="AX112" s="528" t="s">
        <v>6061</v>
      </c>
      <c r="AY112" s="489" t="s">
        <v>6061</v>
      </c>
      <c r="AZ112" s="418"/>
      <c r="BA112" s="386">
        <v>67.0</v>
      </c>
      <c r="BB112" s="386">
        <v>122.0</v>
      </c>
      <c r="BC112" s="482">
        <f>IFERROR(__xludf.DUMMYFUNCTION("IMPORTRANGE(""https://docs.google.com/spreadsheets/d/11x9rug0jw9OQ--PARsiC-syyc-w1p08-Nt1KJofrAjY/edit?usp=sharing"",""Себестоимость (Алкиона)!J114"")"),3.2868399999999998)</f>
        <v>3.28684</v>
      </c>
      <c r="BD112" s="482">
        <f>IFERROR(__xludf.DUMMYFUNCTION("IMPORTRANGE(""https://docs.google.com/spreadsheets/d/11x9rug0jw9OQ--PARsiC-syyc-w1p08-Nt1KJofrAjY/edit?usp=sharing"",""Себестоимость (Алкиона)!J68"")"),0.6817199999999999)</f>
        <v>0.68172</v>
      </c>
      <c r="BE112" s="483">
        <f>IFERROR(__xludf.DUMMYFUNCTION("IMPORTRANGE(""https://docs.google.com/spreadsheets/d/1s3L4zx0lRdF0JYMrTaoYwrEnGJI9Se6ibkReFEtRbpU/edit?usp=sharing"",""Упаковка!B2"")"),7.0)</f>
        <v>7</v>
      </c>
      <c r="BF112" s="389">
        <v>10.0</v>
      </c>
      <c r="BG112" s="442">
        <f t="shared" si="4"/>
        <v>56.6856</v>
      </c>
      <c r="BH112" s="405">
        <f t="shared" si="18"/>
        <v>0.2</v>
      </c>
      <c r="BI112" s="392">
        <f t="shared" si="5"/>
        <v>49.2</v>
      </c>
      <c r="BJ112" s="393">
        <f t="shared" si="6"/>
        <v>73.1144</v>
      </c>
      <c r="BK112" s="393">
        <f t="shared" si="7"/>
        <v>18.1144</v>
      </c>
      <c r="BL112" s="394">
        <f t="shared" si="8"/>
        <v>0.2972130081</v>
      </c>
      <c r="BM112" s="394">
        <f t="shared" si="9"/>
        <v>0.07363577236</v>
      </c>
      <c r="BN112" s="55">
        <f t="shared" si="10"/>
        <v>0.01</v>
      </c>
      <c r="BO112" s="56">
        <f t="shared" si="11"/>
        <v>350</v>
      </c>
      <c r="BP112" s="57">
        <f t="shared" si="12"/>
        <v>0.3294697143</v>
      </c>
      <c r="BQ112" s="46">
        <f t="shared" si="13"/>
        <v>0.126</v>
      </c>
      <c r="BR112" s="46">
        <v>25.0</v>
      </c>
      <c r="BS112" s="46">
        <v>7.0</v>
      </c>
      <c r="BT112" s="47">
        <v>1.25</v>
      </c>
      <c r="BU112" s="46">
        <f t="shared" si="14"/>
        <v>31.25</v>
      </c>
      <c r="BV112" s="46">
        <f t="shared" si="15"/>
        <v>35.75</v>
      </c>
      <c r="BW112" s="378" t="s">
        <v>6062</v>
      </c>
      <c r="BX112" s="395"/>
      <c r="BY112" s="395"/>
      <c r="BZ112" s="395"/>
      <c r="CA112" s="395"/>
      <c r="CB112" s="406"/>
      <c r="CC112" s="395"/>
      <c r="CD112" s="395"/>
      <c r="CE112" s="395"/>
      <c r="CF112" s="395"/>
      <c r="CG112" s="395"/>
      <c r="CH112" s="397"/>
      <c r="CI112" s="397"/>
      <c r="CJ112" s="397"/>
      <c r="CK112" s="397"/>
      <c r="CL112" s="398"/>
      <c r="CM112" s="398"/>
      <c r="CN112" s="399">
        <f t="shared" si="16"/>
        <v>0.00278699187</v>
      </c>
      <c r="CO112" s="399">
        <f t="shared" si="17"/>
        <v>0.2981069791</v>
      </c>
      <c r="CP112" s="398"/>
      <c r="CQ112" s="398"/>
      <c r="CR112" s="408">
        <v>250.0</v>
      </c>
      <c r="CS112" s="398"/>
      <c r="CT112" s="398"/>
      <c r="CU112" s="398"/>
      <c r="CV112" s="398"/>
      <c r="CW112" s="398"/>
      <c r="CX112" s="398"/>
      <c r="CY112" s="398"/>
      <c r="CZ112" s="398"/>
      <c r="DA112" s="398"/>
      <c r="DB112" s="398"/>
      <c r="DC112" s="398"/>
      <c r="DD112" s="398"/>
      <c r="DE112" s="398"/>
      <c r="DF112" s="398"/>
      <c r="DG112" s="398"/>
      <c r="DH112" s="398"/>
      <c r="DI112" s="398"/>
      <c r="DJ112" s="398"/>
      <c r="DK112" s="398"/>
      <c r="DL112" s="398"/>
      <c r="DM112" s="398"/>
      <c r="DN112" s="398"/>
      <c r="DO112" s="398"/>
      <c r="DP112" s="398"/>
      <c r="DQ112" s="398"/>
      <c r="DR112" s="398"/>
      <c r="DS112" s="398"/>
      <c r="DT112" s="398"/>
      <c r="DU112" s="398"/>
      <c r="DV112" s="398"/>
      <c r="DW112" s="398"/>
      <c r="DX112" s="398"/>
      <c r="DY112" s="398"/>
      <c r="DZ112" s="398"/>
      <c r="EA112" s="398"/>
      <c r="EB112" s="398"/>
      <c r="EC112" s="398"/>
      <c r="ED112" s="398"/>
      <c r="EE112" s="398"/>
      <c r="EF112" s="398"/>
      <c r="EG112" s="398"/>
      <c r="EH112" s="398"/>
      <c r="EI112" s="398"/>
      <c r="EJ112" s="398"/>
      <c r="EK112" s="398"/>
      <c r="EL112" s="398"/>
      <c r="EM112" s="398"/>
      <c r="EN112" s="398"/>
      <c r="EO112" s="398"/>
      <c r="EP112" s="398"/>
      <c r="EQ112" s="398"/>
      <c r="ER112" s="398"/>
      <c r="ES112" s="398"/>
      <c r="ET112" s="398"/>
      <c r="EU112" s="398"/>
      <c r="EV112" s="398"/>
      <c r="EW112" s="398"/>
      <c r="EX112" s="398"/>
      <c r="EY112" s="398"/>
      <c r="EZ112" s="398"/>
      <c r="FA112" s="398"/>
      <c r="FB112" s="398"/>
      <c r="FC112" s="398"/>
      <c r="FD112" s="398"/>
      <c r="FE112" s="398"/>
      <c r="FF112" s="398"/>
      <c r="FG112" s="398"/>
      <c r="FH112" s="398"/>
      <c r="FI112" s="398"/>
      <c r="FJ112" s="398"/>
      <c r="FK112" s="398"/>
      <c r="FL112" s="398"/>
      <c r="FM112" s="398"/>
      <c r="FN112" s="398"/>
      <c r="FO112" s="398"/>
      <c r="FP112" s="398"/>
      <c r="FQ112" s="398"/>
      <c r="FR112" s="398"/>
      <c r="FS112" s="398"/>
      <c r="FT112" s="398"/>
      <c r="FU112" s="398"/>
      <c r="FV112" s="398"/>
      <c r="FW112" s="398"/>
      <c r="FX112" s="398"/>
      <c r="FY112" s="398"/>
      <c r="FZ112" s="398"/>
      <c r="GA112" s="398"/>
      <c r="GB112" s="398"/>
      <c r="GC112" s="398"/>
      <c r="GD112" s="398"/>
      <c r="GE112" s="398"/>
      <c r="GF112" s="398"/>
      <c r="GG112" s="398"/>
      <c r="GH112" s="398"/>
      <c r="GI112" s="398"/>
      <c r="GJ112" s="398"/>
      <c r="GK112" s="398"/>
      <c r="GL112" s="398"/>
      <c r="GM112" s="398"/>
      <c r="GN112" s="398"/>
      <c r="GO112" s="398"/>
      <c r="GP112" s="398"/>
      <c r="GQ112" s="398"/>
      <c r="GR112" s="398"/>
      <c r="GS112" s="398"/>
      <c r="GT112" s="398"/>
      <c r="GU112" s="398"/>
      <c r="GV112" s="398"/>
      <c r="GW112" s="398"/>
      <c r="GX112" s="398"/>
      <c r="GY112" s="398"/>
      <c r="GZ112" s="398"/>
      <c r="HA112" s="398"/>
      <c r="HB112" s="398"/>
      <c r="HC112" s="398"/>
      <c r="HD112" s="398"/>
      <c r="HE112" s="398"/>
      <c r="HF112" s="398"/>
      <c r="HG112" s="398"/>
      <c r="HH112" s="398"/>
      <c r="HI112" s="398"/>
      <c r="HJ112" s="398"/>
      <c r="HK112" s="398"/>
      <c r="HL112" s="398"/>
      <c r="HM112" s="398"/>
      <c r="HN112" s="398"/>
      <c r="HO112" s="398"/>
      <c r="HP112" s="398"/>
      <c r="HQ112" s="398"/>
      <c r="HR112" s="398"/>
      <c r="HS112" s="398"/>
      <c r="HT112" s="398"/>
      <c r="HU112" s="398"/>
      <c r="HV112" s="398"/>
      <c r="HW112" s="398"/>
      <c r="HX112" s="398"/>
      <c r="HY112" s="398"/>
      <c r="HZ112" s="398"/>
      <c r="IA112" s="398"/>
      <c r="IB112" s="398"/>
      <c r="IC112" s="398"/>
    </row>
    <row r="113" ht="13.5" customHeight="1">
      <c r="A113" s="432" t="s">
        <v>6049</v>
      </c>
      <c r="B113" s="362" t="s">
        <v>6892</v>
      </c>
      <c r="C113" s="424" t="s">
        <v>6143</v>
      </c>
      <c r="D113" s="425">
        <v>0.0</v>
      </c>
      <c r="E113" s="401" t="s">
        <v>6893</v>
      </c>
      <c r="F113" s="366" t="s">
        <v>6894</v>
      </c>
      <c r="G113" s="415">
        <v>2.028865238459E12</v>
      </c>
      <c r="H113" s="368">
        <v>367.0</v>
      </c>
      <c r="I113" s="369">
        <v>0.3392678947368422</v>
      </c>
      <c r="J113" s="370">
        <f t="shared" si="1"/>
        <v>242</v>
      </c>
      <c r="K113" s="402" t="s">
        <v>6895</v>
      </c>
      <c r="L113" s="403" t="s">
        <v>6896</v>
      </c>
      <c r="M113" s="403" t="s">
        <v>6897</v>
      </c>
      <c r="N113" s="373"/>
      <c r="O113" s="374">
        <v>25.0</v>
      </c>
      <c r="P113" s="404">
        <v>70.0</v>
      </c>
      <c r="Q113" s="378">
        <v>20.0</v>
      </c>
      <c r="R113" s="378">
        <v>90.0</v>
      </c>
      <c r="S113" s="377"/>
      <c r="T113" s="377"/>
      <c r="U113" s="378" t="s">
        <v>6890</v>
      </c>
      <c r="V113" s="378" t="s">
        <v>2225</v>
      </c>
      <c r="W113" s="378" t="s">
        <v>6891</v>
      </c>
      <c r="X113" s="377"/>
      <c r="Y113" s="377"/>
      <c r="Z113" s="377"/>
      <c r="AA113" s="377"/>
      <c r="AB113" s="379"/>
      <c r="AC113" s="406"/>
      <c r="AD113" s="373"/>
      <c r="AE113" s="373"/>
      <c r="AF113" s="373"/>
      <c r="AG113" s="373"/>
      <c r="AH113" s="381" t="s">
        <v>6059</v>
      </c>
      <c r="AI113" s="379" t="s">
        <v>6411</v>
      </c>
      <c r="AJ113" s="373"/>
      <c r="AK113" s="373"/>
      <c r="AL113" s="373"/>
      <c r="AM113" s="373"/>
      <c r="AN113" s="464">
        <v>10.0</v>
      </c>
      <c r="AO113" s="373"/>
      <c r="AP113" s="373"/>
      <c r="AQ113" s="46">
        <f t="shared" si="2"/>
        <v>345</v>
      </c>
      <c r="AR113" s="382">
        <f t="shared" si="3"/>
        <v>0.06</v>
      </c>
      <c r="AS113" s="373"/>
      <c r="AT113" s="373"/>
      <c r="AU113" s="373"/>
      <c r="AV113" s="373"/>
      <c r="AW113" s="373"/>
      <c r="AX113" s="528" t="s">
        <v>6061</v>
      </c>
      <c r="AY113" s="489" t="s">
        <v>6061</v>
      </c>
      <c r="AZ113" s="418"/>
      <c r="BA113" s="386">
        <v>64.0</v>
      </c>
      <c r="BB113" s="386">
        <v>120.0</v>
      </c>
      <c r="BC113" s="482">
        <f>IFERROR(__xludf.DUMMYFUNCTION("IMPORTRANGE(""https://docs.google.com/spreadsheets/d/11x9rug0jw9OQ--PARsiC-syyc-w1p08-Nt1KJofrAjY/edit?usp=sharing"",""Себестоимость (Алкиона)!J115"")"),3.38684)</f>
        <v>3.38684</v>
      </c>
      <c r="BD113" s="482">
        <f>IFERROR(__xludf.DUMMYFUNCTION("IMPORTRANGE(""https://docs.google.com/spreadsheets/d/11x9rug0jw9OQ--PARsiC-syyc-w1p08-Nt1KJofrAjY/edit?usp=sharing"",""Себестоимость (Алкиона)!J68"")"),0.6817199999999999)</f>
        <v>0.68172</v>
      </c>
      <c r="BE113" s="483">
        <f>IFERROR(__xludf.DUMMYFUNCTION("IMPORTRANGE(""https://docs.google.com/spreadsheets/d/1s3L4zx0lRdF0JYMrTaoYwrEnGJI9Se6ibkReFEtRbpU/edit?usp=sharing"",""Упаковка!B2"")"),7.0)</f>
        <v>7</v>
      </c>
      <c r="BF113" s="389">
        <v>10.0</v>
      </c>
      <c r="BG113" s="442">
        <f t="shared" si="4"/>
        <v>57.6856</v>
      </c>
      <c r="BH113" s="405">
        <f t="shared" si="18"/>
        <v>0.2</v>
      </c>
      <c r="BI113" s="392">
        <f t="shared" si="5"/>
        <v>48.4</v>
      </c>
      <c r="BJ113" s="393">
        <f t="shared" si="6"/>
        <v>71.9144</v>
      </c>
      <c r="BK113" s="393">
        <f t="shared" si="7"/>
        <v>15.9144</v>
      </c>
      <c r="BL113" s="394">
        <f t="shared" si="8"/>
        <v>0.2971669421</v>
      </c>
      <c r="BM113" s="394">
        <f t="shared" si="9"/>
        <v>0.06576198347</v>
      </c>
      <c r="BN113" s="55">
        <f t="shared" si="10"/>
        <v>0.06</v>
      </c>
      <c r="BO113" s="56">
        <f t="shared" si="11"/>
        <v>347</v>
      </c>
      <c r="BP113" s="57">
        <f t="shared" si="12"/>
        <v>0.3279377522</v>
      </c>
      <c r="BQ113" s="46">
        <f t="shared" si="13"/>
        <v>0.126</v>
      </c>
      <c r="BR113" s="46">
        <v>25.0</v>
      </c>
      <c r="BS113" s="46">
        <v>7.0</v>
      </c>
      <c r="BT113" s="47">
        <v>1.25</v>
      </c>
      <c r="BU113" s="46">
        <f t="shared" si="14"/>
        <v>31.25</v>
      </c>
      <c r="BV113" s="46">
        <f t="shared" si="15"/>
        <v>32.75</v>
      </c>
      <c r="BW113" s="378" t="s">
        <v>6062</v>
      </c>
      <c r="BX113" s="395"/>
      <c r="BY113" s="395"/>
      <c r="BZ113" s="395"/>
      <c r="CA113" s="395"/>
      <c r="CB113" s="406"/>
      <c r="CC113" s="395"/>
      <c r="CD113" s="395"/>
      <c r="CE113" s="395"/>
      <c r="CF113" s="395"/>
      <c r="CG113" s="395"/>
      <c r="CH113" s="397"/>
      <c r="CI113" s="397"/>
      <c r="CJ113" s="397"/>
      <c r="CK113" s="397"/>
      <c r="CL113" s="414">
        <v>13.0</v>
      </c>
      <c r="CM113" s="414" t="s">
        <v>6095</v>
      </c>
      <c r="CN113" s="399">
        <f t="shared" si="16"/>
        <v>0.002833057851</v>
      </c>
      <c r="CO113" s="399">
        <f t="shared" si="17"/>
        <v>0.3364348369</v>
      </c>
      <c r="CP113" s="398"/>
      <c r="CQ113" s="398"/>
      <c r="CR113" s="408">
        <v>260.0</v>
      </c>
      <c r="CS113" s="398"/>
      <c r="CT113" s="398"/>
      <c r="CU113" s="398"/>
      <c r="CV113" s="398"/>
      <c r="CW113" s="398"/>
      <c r="CX113" s="398"/>
      <c r="CY113" s="398"/>
      <c r="CZ113" s="398"/>
      <c r="DA113" s="398"/>
      <c r="DB113" s="398"/>
      <c r="DC113" s="398"/>
      <c r="DD113" s="398"/>
      <c r="DE113" s="398"/>
      <c r="DF113" s="398"/>
      <c r="DG113" s="398"/>
      <c r="DH113" s="398"/>
      <c r="DI113" s="398"/>
      <c r="DJ113" s="398"/>
      <c r="DK113" s="398"/>
      <c r="DL113" s="398"/>
      <c r="DM113" s="398"/>
      <c r="DN113" s="398"/>
      <c r="DO113" s="398"/>
      <c r="DP113" s="398"/>
      <c r="DQ113" s="398"/>
      <c r="DR113" s="398"/>
      <c r="DS113" s="398"/>
      <c r="DT113" s="398"/>
      <c r="DU113" s="398"/>
      <c r="DV113" s="398"/>
      <c r="DW113" s="398"/>
      <c r="DX113" s="398"/>
      <c r="DY113" s="398"/>
      <c r="DZ113" s="398"/>
      <c r="EA113" s="398"/>
      <c r="EB113" s="398"/>
      <c r="EC113" s="398"/>
      <c r="ED113" s="398"/>
      <c r="EE113" s="398"/>
      <c r="EF113" s="398"/>
      <c r="EG113" s="398"/>
      <c r="EH113" s="398"/>
      <c r="EI113" s="398"/>
      <c r="EJ113" s="398"/>
      <c r="EK113" s="398"/>
      <c r="EL113" s="398"/>
      <c r="EM113" s="398"/>
      <c r="EN113" s="398"/>
      <c r="EO113" s="398"/>
      <c r="EP113" s="398"/>
      <c r="EQ113" s="398"/>
      <c r="ER113" s="398"/>
      <c r="ES113" s="398"/>
      <c r="ET113" s="398"/>
      <c r="EU113" s="398"/>
      <c r="EV113" s="398"/>
      <c r="EW113" s="398"/>
      <c r="EX113" s="398"/>
      <c r="EY113" s="398"/>
      <c r="EZ113" s="398"/>
      <c r="FA113" s="398"/>
      <c r="FB113" s="398"/>
      <c r="FC113" s="398"/>
      <c r="FD113" s="398"/>
      <c r="FE113" s="398"/>
      <c r="FF113" s="398"/>
      <c r="FG113" s="398"/>
      <c r="FH113" s="398"/>
      <c r="FI113" s="398"/>
      <c r="FJ113" s="398"/>
      <c r="FK113" s="398"/>
      <c r="FL113" s="398"/>
      <c r="FM113" s="398"/>
      <c r="FN113" s="398"/>
      <c r="FO113" s="398"/>
      <c r="FP113" s="398"/>
      <c r="FQ113" s="398"/>
      <c r="FR113" s="398"/>
      <c r="FS113" s="398"/>
      <c r="FT113" s="398"/>
      <c r="FU113" s="398"/>
      <c r="FV113" s="398"/>
      <c r="FW113" s="398"/>
      <c r="FX113" s="398"/>
      <c r="FY113" s="398"/>
      <c r="FZ113" s="398"/>
      <c r="GA113" s="398"/>
      <c r="GB113" s="398"/>
      <c r="GC113" s="398"/>
      <c r="GD113" s="398"/>
      <c r="GE113" s="398"/>
      <c r="GF113" s="398"/>
      <c r="GG113" s="398"/>
      <c r="GH113" s="398"/>
      <c r="GI113" s="398"/>
      <c r="GJ113" s="398"/>
      <c r="GK113" s="398"/>
      <c r="GL113" s="398"/>
      <c r="GM113" s="398"/>
      <c r="GN113" s="398"/>
      <c r="GO113" s="398"/>
      <c r="GP113" s="398"/>
      <c r="GQ113" s="398"/>
      <c r="GR113" s="398"/>
      <c r="GS113" s="398"/>
      <c r="GT113" s="398"/>
      <c r="GU113" s="398"/>
      <c r="GV113" s="398"/>
      <c r="GW113" s="398"/>
      <c r="GX113" s="398"/>
      <c r="GY113" s="398"/>
      <c r="GZ113" s="398"/>
      <c r="HA113" s="398"/>
      <c r="HB113" s="398"/>
      <c r="HC113" s="398"/>
      <c r="HD113" s="398"/>
      <c r="HE113" s="398"/>
      <c r="HF113" s="398"/>
      <c r="HG113" s="398"/>
      <c r="HH113" s="398"/>
      <c r="HI113" s="398"/>
      <c r="HJ113" s="398"/>
      <c r="HK113" s="398"/>
      <c r="HL113" s="398"/>
      <c r="HM113" s="398"/>
      <c r="HN113" s="398"/>
      <c r="HO113" s="398"/>
      <c r="HP113" s="398"/>
      <c r="HQ113" s="398"/>
      <c r="HR113" s="398"/>
      <c r="HS113" s="398"/>
      <c r="HT113" s="398"/>
      <c r="HU113" s="398"/>
      <c r="HV113" s="398"/>
      <c r="HW113" s="398"/>
      <c r="HX113" s="398"/>
      <c r="HY113" s="398"/>
      <c r="HZ113" s="398"/>
      <c r="IA113" s="398"/>
      <c r="IB113" s="398"/>
      <c r="IC113" s="398"/>
    </row>
    <row r="114" ht="13.5" customHeight="1">
      <c r="A114" s="432" t="s">
        <v>6049</v>
      </c>
      <c r="B114" s="362" t="s">
        <v>6898</v>
      </c>
      <c r="C114" s="424" t="s">
        <v>6143</v>
      </c>
      <c r="D114" s="425">
        <v>0.0</v>
      </c>
      <c r="E114" s="401" t="s">
        <v>6899</v>
      </c>
      <c r="F114" s="366" t="s">
        <v>6900</v>
      </c>
      <c r="G114" s="367">
        <v>2.011559455348E12</v>
      </c>
      <c r="H114" s="409">
        <v>400.0</v>
      </c>
      <c r="I114" s="369">
        <v>0.32992435968852946</v>
      </c>
      <c r="J114" s="370">
        <f t="shared" si="1"/>
        <v>268</v>
      </c>
      <c r="K114" s="402" t="s">
        <v>6901</v>
      </c>
      <c r="L114" s="403" t="s">
        <v>6902</v>
      </c>
      <c r="M114" s="403" t="s">
        <v>6903</v>
      </c>
      <c r="N114" s="373"/>
      <c r="O114" s="374">
        <v>36.0</v>
      </c>
      <c r="P114" s="404">
        <v>70.0</v>
      </c>
      <c r="Q114" s="378">
        <v>20.0</v>
      </c>
      <c r="R114" s="378">
        <v>90.0</v>
      </c>
      <c r="S114" s="377"/>
      <c r="T114" s="377"/>
      <c r="U114" s="378" t="s">
        <v>6904</v>
      </c>
      <c r="V114" s="378" t="s">
        <v>2225</v>
      </c>
      <c r="W114" s="378" t="s">
        <v>6891</v>
      </c>
      <c r="X114" s="377"/>
      <c r="Y114" s="377"/>
      <c r="Z114" s="377"/>
      <c r="AA114" s="377"/>
      <c r="AB114" s="379"/>
      <c r="AC114" s="406"/>
      <c r="AD114" s="373"/>
      <c r="AE114" s="373"/>
      <c r="AF114" s="373"/>
      <c r="AG114" s="373"/>
      <c r="AH114" s="381" t="s">
        <v>6059</v>
      </c>
      <c r="AI114" s="379" t="s">
        <v>6411</v>
      </c>
      <c r="AJ114" s="373"/>
      <c r="AK114" s="373"/>
      <c r="AL114" s="373"/>
      <c r="AM114" s="373"/>
      <c r="AN114" s="373">
        <v>10.0</v>
      </c>
      <c r="AO114" s="373"/>
      <c r="AP114" s="373"/>
      <c r="AQ114" s="46">
        <f t="shared" si="2"/>
        <v>372</v>
      </c>
      <c r="AR114" s="382">
        <f t="shared" si="3"/>
        <v>0.07</v>
      </c>
      <c r="AS114" s="373"/>
      <c r="AT114" s="373"/>
      <c r="AU114" s="373"/>
      <c r="AV114" s="373"/>
      <c r="AW114" s="373"/>
      <c r="AX114" s="529" t="s">
        <v>6061</v>
      </c>
      <c r="AY114" s="489" t="s">
        <v>6061</v>
      </c>
      <c r="AZ114" s="385">
        <v>20.0</v>
      </c>
      <c r="BA114" s="386">
        <v>71.0</v>
      </c>
      <c r="BB114" s="386">
        <v>126.0</v>
      </c>
      <c r="BC114" s="482">
        <f>IFERROR(__xludf.DUMMYFUNCTION("IMPORTRANGE(""https://docs.google.com/spreadsheets/d/11x9rug0jw9OQ--PARsiC-syyc-w1p08-Nt1KJofrAjY/edit?usp=sharing"",""Себестоимость (Алкиона)!J116"")"),3.8208599999999997)</f>
        <v>3.82086</v>
      </c>
      <c r="BD114" s="482">
        <f>IFERROR(__xludf.DUMMYFUNCTION("IMPORTRANGE(""https://docs.google.com/spreadsheets/d/11x9rug0jw9OQ--PARsiC-syyc-w1p08-Nt1KJofrAjY/edit?usp=sharing"",""Себестоимость (Алкиона)!J65"")"),0.813618)</f>
        <v>0.813618</v>
      </c>
      <c r="BE114" s="483">
        <f>IFERROR(__xludf.DUMMYFUNCTION("IMPORTRANGE(""https://docs.google.com/spreadsheets/d/1s3L4zx0lRdF0JYMrTaoYwrEnGJI9Se6ibkReFEtRbpU/edit?usp=sharing"",""Упаковка!B2"")"),7.0)</f>
        <v>7</v>
      </c>
      <c r="BF114" s="389">
        <v>10.0</v>
      </c>
      <c r="BG114" s="442">
        <f t="shared" si="4"/>
        <v>63.34478</v>
      </c>
      <c r="BH114" s="405">
        <f t="shared" si="18"/>
        <v>0.2</v>
      </c>
      <c r="BI114" s="392">
        <f t="shared" si="5"/>
        <v>53.6</v>
      </c>
      <c r="BJ114" s="393">
        <f t="shared" si="6"/>
        <v>80.05522</v>
      </c>
      <c r="BK114" s="393">
        <f t="shared" si="7"/>
        <v>25.05522</v>
      </c>
      <c r="BL114" s="394">
        <f t="shared" si="8"/>
        <v>0.2987135075</v>
      </c>
      <c r="BM114" s="394">
        <f t="shared" si="9"/>
        <v>0.09348962687</v>
      </c>
      <c r="BN114" s="55">
        <f t="shared" si="10"/>
        <v>0.07</v>
      </c>
      <c r="BO114" s="56">
        <f t="shared" si="11"/>
        <v>373</v>
      </c>
      <c r="BP114" s="57">
        <f t="shared" si="12"/>
        <v>0.332373244</v>
      </c>
      <c r="BQ114" s="46">
        <f t="shared" si="13"/>
        <v>0.126</v>
      </c>
      <c r="BR114" s="46">
        <v>25.0</v>
      </c>
      <c r="BS114" s="46">
        <v>7.0</v>
      </c>
      <c r="BT114" s="47">
        <v>1.25</v>
      </c>
      <c r="BU114" s="46">
        <f t="shared" si="14"/>
        <v>31.25</v>
      </c>
      <c r="BV114" s="46">
        <f t="shared" si="15"/>
        <v>39.75</v>
      </c>
      <c r="BW114" s="378" t="s">
        <v>6062</v>
      </c>
      <c r="BX114" s="395"/>
      <c r="BY114" s="395"/>
      <c r="BZ114" s="395"/>
      <c r="CA114" s="395"/>
      <c r="CB114" s="406"/>
      <c r="CC114" s="395"/>
      <c r="CD114" s="395"/>
      <c r="CE114" s="395"/>
      <c r="CF114" s="395"/>
      <c r="CG114" s="395"/>
      <c r="CH114" s="397"/>
      <c r="CI114" s="397"/>
      <c r="CJ114" s="397"/>
      <c r="CK114" s="397"/>
      <c r="CL114" s="398"/>
      <c r="CM114" s="398"/>
      <c r="CN114" s="399">
        <f t="shared" si="16"/>
        <v>0.001286492537</v>
      </c>
      <c r="CO114" s="399">
        <f t="shared" si="17"/>
        <v>0.3286378672</v>
      </c>
      <c r="CP114" s="398"/>
      <c r="CQ114" s="398"/>
      <c r="CR114" s="408">
        <v>270.0</v>
      </c>
      <c r="CS114" s="398"/>
      <c r="CT114" s="398"/>
      <c r="CU114" s="398"/>
      <c r="CV114" s="398"/>
      <c r="CW114" s="398"/>
      <c r="CX114" s="398"/>
      <c r="CY114" s="398"/>
      <c r="CZ114" s="398"/>
      <c r="DA114" s="398"/>
      <c r="DB114" s="398"/>
      <c r="DC114" s="398"/>
      <c r="DD114" s="398"/>
      <c r="DE114" s="398"/>
      <c r="DF114" s="398"/>
      <c r="DG114" s="398"/>
      <c r="DH114" s="398"/>
      <c r="DI114" s="398"/>
      <c r="DJ114" s="398"/>
      <c r="DK114" s="398"/>
      <c r="DL114" s="398"/>
      <c r="DM114" s="398"/>
      <c r="DN114" s="398"/>
      <c r="DO114" s="398"/>
      <c r="DP114" s="398"/>
      <c r="DQ114" s="398"/>
      <c r="DR114" s="398"/>
      <c r="DS114" s="398"/>
      <c r="DT114" s="398"/>
      <c r="DU114" s="398"/>
      <c r="DV114" s="398"/>
      <c r="DW114" s="398"/>
      <c r="DX114" s="398"/>
      <c r="DY114" s="398"/>
      <c r="DZ114" s="398"/>
      <c r="EA114" s="398"/>
      <c r="EB114" s="398"/>
      <c r="EC114" s="398"/>
      <c r="ED114" s="398"/>
      <c r="EE114" s="398"/>
      <c r="EF114" s="398"/>
      <c r="EG114" s="398"/>
      <c r="EH114" s="398"/>
      <c r="EI114" s="398"/>
      <c r="EJ114" s="398"/>
      <c r="EK114" s="398"/>
      <c r="EL114" s="398"/>
      <c r="EM114" s="398"/>
      <c r="EN114" s="398"/>
      <c r="EO114" s="398"/>
      <c r="EP114" s="398"/>
      <c r="EQ114" s="398"/>
      <c r="ER114" s="398"/>
      <c r="ES114" s="398"/>
      <c r="ET114" s="398"/>
      <c r="EU114" s="398"/>
      <c r="EV114" s="398"/>
      <c r="EW114" s="398"/>
      <c r="EX114" s="398"/>
      <c r="EY114" s="398"/>
      <c r="EZ114" s="398"/>
      <c r="FA114" s="398"/>
      <c r="FB114" s="398"/>
      <c r="FC114" s="398"/>
      <c r="FD114" s="398"/>
      <c r="FE114" s="398"/>
      <c r="FF114" s="398"/>
      <c r="FG114" s="398"/>
      <c r="FH114" s="398"/>
      <c r="FI114" s="398"/>
      <c r="FJ114" s="398"/>
      <c r="FK114" s="398"/>
      <c r="FL114" s="398"/>
      <c r="FM114" s="398"/>
      <c r="FN114" s="398"/>
      <c r="FO114" s="398"/>
      <c r="FP114" s="398"/>
      <c r="FQ114" s="398"/>
      <c r="FR114" s="398"/>
      <c r="FS114" s="398"/>
      <c r="FT114" s="398"/>
      <c r="FU114" s="398"/>
      <c r="FV114" s="398"/>
      <c r="FW114" s="398"/>
      <c r="FX114" s="398"/>
      <c r="FY114" s="398"/>
      <c r="FZ114" s="398"/>
      <c r="GA114" s="398"/>
      <c r="GB114" s="398"/>
      <c r="GC114" s="398"/>
      <c r="GD114" s="398"/>
      <c r="GE114" s="398"/>
      <c r="GF114" s="398"/>
      <c r="GG114" s="398"/>
      <c r="GH114" s="398"/>
      <c r="GI114" s="398"/>
      <c r="GJ114" s="398"/>
      <c r="GK114" s="398"/>
      <c r="GL114" s="398"/>
      <c r="GM114" s="398"/>
      <c r="GN114" s="398"/>
      <c r="GO114" s="398"/>
      <c r="GP114" s="398"/>
      <c r="GQ114" s="398"/>
      <c r="GR114" s="398"/>
      <c r="GS114" s="398"/>
      <c r="GT114" s="398"/>
      <c r="GU114" s="398"/>
      <c r="GV114" s="398"/>
      <c r="GW114" s="398"/>
      <c r="GX114" s="398"/>
      <c r="GY114" s="398"/>
      <c r="GZ114" s="398"/>
      <c r="HA114" s="398"/>
      <c r="HB114" s="398"/>
      <c r="HC114" s="398"/>
      <c r="HD114" s="398"/>
      <c r="HE114" s="398"/>
      <c r="HF114" s="398"/>
      <c r="HG114" s="398"/>
      <c r="HH114" s="398"/>
      <c r="HI114" s="398"/>
      <c r="HJ114" s="398"/>
      <c r="HK114" s="398"/>
      <c r="HL114" s="398"/>
      <c r="HM114" s="398"/>
      <c r="HN114" s="398"/>
      <c r="HO114" s="398"/>
      <c r="HP114" s="398"/>
      <c r="HQ114" s="398"/>
      <c r="HR114" s="398"/>
      <c r="HS114" s="398"/>
      <c r="HT114" s="398"/>
      <c r="HU114" s="398"/>
      <c r="HV114" s="398"/>
      <c r="HW114" s="398"/>
      <c r="HX114" s="398"/>
      <c r="HY114" s="398"/>
      <c r="HZ114" s="398"/>
      <c r="IA114" s="398"/>
      <c r="IB114" s="398"/>
      <c r="IC114" s="398"/>
    </row>
    <row r="115" ht="13.5" customHeight="1">
      <c r="A115" s="432" t="s">
        <v>6049</v>
      </c>
      <c r="B115" s="362" t="s">
        <v>6905</v>
      </c>
      <c r="C115" s="424" t="s">
        <v>6143</v>
      </c>
      <c r="D115" s="425">
        <v>0.0</v>
      </c>
      <c r="E115" s="401" t="s">
        <v>6906</v>
      </c>
      <c r="F115" s="366" t="s">
        <v>6907</v>
      </c>
      <c r="G115" s="367">
        <v>2.011559455331E12</v>
      </c>
      <c r="H115" s="409">
        <v>411.0</v>
      </c>
      <c r="I115" s="369">
        <v>0.2592278659498209</v>
      </c>
      <c r="J115" s="370">
        <f t="shared" si="1"/>
        <v>304</v>
      </c>
      <c r="K115" s="402" t="s">
        <v>6908</v>
      </c>
      <c r="L115" s="403" t="s">
        <v>6909</v>
      </c>
      <c r="M115" s="403" t="s">
        <v>6910</v>
      </c>
      <c r="N115" s="373"/>
      <c r="O115" s="374">
        <v>60.0</v>
      </c>
      <c r="P115" s="404">
        <v>80.0</v>
      </c>
      <c r="Q115" s="378">
        <v>20.0</v>
      </c>
      <c r="R115" s="378">
        <v>170.0</v>
      </c>
      <c r="S115" s="377"/>
      <c r="T115" s="377"/>
      <c r="U115" s="378" t="s">
        <v>6904</v>
      </c>
      <c r="V115" s="378" t="s">
        <v>2225</v>
      </c>
      <c r="W115" s="378" t="s">
        <v>6891</v>
      </c>
      <c r="X115" s="377"/>
      <c r="Y115" s="377"/>
      <c r="Z115" s="377"/>
      <c r="AA115" s="377"/>
      <c r="AB115" s="379"/>
      <c r="AC115" s="406"/>
      <c r="AD115" s="373"/>
      <c r="AE115" s="373"/>
      <c r="AF115" s="373"/>
      <c r="AG115" s="373"/>
      <c r="AH115" s="381" t="s">
        <v>6059</v>
      </c>
      <c r="AI115" s="379" t="s">
        <v>6411</v>
      </c>
      <c r="AJ115" s="373"/>
      <c r="AK115" s="373"/>
      <c r="AL115" s="373"/>
      <c r="AM115" s="373"/>
      <c r="AN115" s="373">
        <v>10.0</v>
      </c>
      <c r="AO115" s="373"/>
      <c r="AP115" s="373"/>
      <c r="AQ115" s="46">
        <f t="shared" si="2"/>
        <v>416</v>
      </c>
      <c r="AR115" s="382">
        <f t="shared" si="3"/>
        <v>-0.01</v>
      </c>
      <c r="AS115" s="373"/>
      <c r="AT115" s="373"/>
      <c r="AU115" s="373"/>
      <c r="AV115" s="373"/>
      <c r="AW115" s="373"/>
      <c r="AX115" s="519" t="s">
        <v>6178</v>
      </c>
      <c r="AY115" s="384" t="s">
        <v>6178</v>
      </c>
      <c r="AZ115" s="385">
        <v>20.0</v>
      </c>
      <c r="BA115" s="386">
        <v>71.0</v>
      </c>
      <c r="BB115" s="386">
        <v>127.0</v>
      </c>
      <c r="BC115" s="482">
        <f>IFERROR(__xludf.DUMMYFUNCTION("IMPORTRANGE(""https://docs.google.com/spreadsheets/d/11x9rug0jw9OQ--PARsiC-syyc-w1p08-Nt1KJofrAjY/edit?usp=sharing"",""Себестоимость (Алкиона)!J117"")"),3.9208599999999993)</f>
        <v>3.92086</v>
      </c>
      <c r="BD115" s="482">
        <f>IFERROR(__xludf.DUMMYFUNCTION("IMPORTRANGE(""https://docs.google.com/spreadsheets/d/11x9rug0jw9OQ--PARsiC-syyc-w1p08-Nt1KJofrAjY/edit?usp=sharing"",""Себестоимость (Алкиона)!J65"")"),0.813618)</f>
        <v>0.813618</v>
      </c>
      <c r="BE115" s="483">
        <f>IFERROR(__xludf.DUMMYFUNCTION("IMPORTRANGE(""https://docs.google.com/spreadsheets/d/1s3L4zx0lRdF0JYMrTaoYwrEnGJI9Se6ibkReFEtRbpU/edit?usp=sharing"",""Упаковка!B3"")"),25.0)</f>
        <v>25</v>
      </c>
      <c r="BF115" s="389">
        <v>10.0</v>
      </c>
      <c r="BG115" s="442">
        <f t="shared" si="4"/>
        <v>82.34478</v>
      </c>
      <c r="BH115" s="405">
        <f t="shared" si="18"/>
        <v>0.2</v>
      </c>
      <c r="BI115" s="392">
        <f t="shared" si="5"/>
        <v>60.8</v>
      </c>
      <c r="BJ115" s="393">
        <f t="shared" si="6"/>
        <v>89.85522</v>
      </c>
      <c r="BK115" s="393">
        <f t="shared" si="7"/>
        <v>33.85522</v>
      </c>
      <c r="BL115" s="394">
        <f t="shared" si="8"/>
        <v>0.2955763816</v>
      </c>
      <c r="BM115" s="394">
        <f t="shared" si="9"/>
        <v>0.1113658553</v>
      </c>
      <c r="BN115" s="55">
        <f t="shared" si="10"/>
        <v>-0.01</v>
      </c>
      <c r="BO115" s="56">
        <f t="shared" si="11"/>
        <v>415</v>
      </c>
      <c r="BP115" s="57">
        <f t="shared" si="12"/>
        <v>0.335554747</v>
      </c>
      <c r="BQ115" s="46">
        <f t="shared" si="13"/>
        <v>0.272</v>
      </c>
      <c r="BR115" s="46">
        <v>25.0</v>
      </c>
      <c r="BS115" s="46">
        <v>7.0</v>
      </c>
      <c r="BT115" s="47">
        <v>1.25</v>
      </c>
      <c r="BU115" s="46">
        <f t="shared" si="14"/>
        <v>31.25</v>
      </c>
      <c r="BV115" s="46">
        <f t="shared" si="15"/>
        <v>39.75</v>
      </c>
      <c r="BW115" s="378" t="s">
        <v>6062</v>
      </c>
      <c r="BX115" s="395"/>
      <c r="BY115" s="395"/>
      <c r="BZ115" s="395"/>
      <c r="CA115" s="395"/>
      <c r="CB115" s="406"/>
      <c r="CC115" s="395"/>
      <c r="CD115" s="395"/>
      <c r="CE115" s="395"/>
      <c r="CF115" s="395"/>
      <c r="CG115" s="395"/>
      <c r="CH115" s="397"/>
      <c r="CI115" s="397"/>
      <c r="CJ115" s="397"/>
      <c r="CK115" s="397"/>
      <c r="CL115" s="398"/>
      <c r="CM115" s="398"/>
      <c r="CN115" s="399">
        <f t="shared" si="16"/>
        <v>0.004423618421</v>
      </c>
      <c r="CO115" s="399">
        <f t="shared" si="17"/>
        <v>0.2548042475</v>
      </c>
      <c r="CP115" s="398"/>
      <c r="CQ115" s="398"/>
      <c r="CR115" s="408">
        <v>266.0</v>
      </c>
      <c r="CS115" s="398"/>
      <c r="CT115" s="398"/>
      <c r="CU115" s="398"/>
      <c r="CV115" s="398"/>
      <c r="CW115" s="398"/>
      <c r="CX115" s="398"/>
      <c r="CY115" s="398"/>
      <c r="CZ115" s="398"/>
      <c r="DA115" s="398"/>
      <c r="DB115" s="398"/>
      <c r="DC115" s="398"/>
      <c r="DD115" s="398"/>
      <c r="DE115" s="398"/>
      <c r="DF115" s="398"/>
      <c r="DG115" s="398"/>
      <c r="DH115" s="398"/>
      <c r="DI115" s="398"/>
      <c r="DJ115" s="398"/>
      <c r="DK115" s="398"/>
      <c r="DL115" s="398"/>
      <c r="DM115" s="398"/>
      <c r="DN115" s="398"/>
      <c r="DO115" s="398"/>
      <c r="DP115" s="398"/>
      <c r="DQ115" s="398"/>
      <c r="DR115" s="398"/>
      <c r="DS115" s="398"/>
      <c r="DT115" s="398"/>
      <c r="DU115" s="398"/>
      <c r="DV115" s="398"/>
      <c r="DW115" s="398"/>
      <c r="DX115" s="398"/>
      <c r="DY115" s="398"/>
      <c r="DZ115" s="398"/>
      <c r="EA115" s="398"/>
      <c r="EB115" s="398"/>
      <c r="EC115" s="398"/>
      <c r="ED115" s="398"/>
      <c r="EE115" s="398"/>
      <c r="EF115" s="398"/>
      <c r="EG115" s="398"/>
      <c r="EH115" s="398"/>
      <c r="EI115" s="398"/>
      <c r="EJ115" s="398"/>
      <c r="EK115" s="398"/>
      <c r="EL115" s="398"/>
      <c r="EM115" s="398"/>
      <c r="EN115" s="398"/>
      <c r="EO115" s="398"/>
      <c r="EP115" s="398"/>
      <c r="EQ115" s="398"/>
      <c r="ER115" s="398"/>
      <c r="ES115" s="398"/>
      <c r="ET115" s="398"/>
      <c r="EU115" s="398"/>
      <c r="EV115" s="398"/>
      <c r="EW115" s="398"/>
      <c r="EX115" s="398"/>
      <c r="EY115" s="398"/>
      <c r="EZ115" s="398"/>
      <c r="FA115" s="398"/>
      <c r="FB115" s="398"/>
      <c r="FC115" s="398"/>
      <c r="FD115" s="398"/>
      <c r="FE115" s="398"/>
      <c r="FF115" s="398"/>
      <c r="FG115" s="398"/>
      <c r="FH115" s="398"/>
      <c r="FI115" s="398"/>
      <c r="FJ115" s="398"/>
      <c r="FK115" s="398"/>
      <c r="FL115" s="398"/>
      <c r="FM115" s="398"/>
      <c r="FN115" s="398"/>
      <c r="FO115" s="398"/>
      <c r="FP115" s="398"/>
      <c r="FQ115" s="398"/>
      <c r="FR115" s="398"/>
      <c r="FS115" s="398"/>
      <c r="FT115" s="398"/>
      <c r="FU115" s="398"/>
      <c r="FV115" s="398"/>
      <c r="FW115" s="398"/>
      <c r="FX115" s="398"/>
      <c r="FY115" s="398"/>
      <c r="FZ115" s="398"/>
      <c r="GA115" s="398"/>
      <c r="GB115" s="398"/>
      <c r="GC115" s="398"/>
      <c r="GD115" s="398"/>
      <c r="GE115" s="398"/>
      <c r="GF115" s="398"/>
      <c r="GG115" s="398"/>
      <c r="GH115" s="398"/>
      <c r="GI115" s="398"/>
      <c r="GJ115" s="398"/>
      <c r="GK115" s="398"/>
      <c r="GL115" s="398"/>
      <c r="GM115" s="398"/>
      <c r="GN115" s="398"/>
      <c r="GO115" s="398"/>
      <c r="GP115" s="398"/>
      <c r="GQ115" s="398"/>
      <c r="GR115" s="398"/>
      <c r="GS115" s="398"/>
      <c r="GT115" s="398"/>
      <c r="GU115" s="398"/>
      <c r="GV115" s="398"/>
      <c r="GW115" s="398"/>
      <c r="GX115" s="398"/>
      <c r="GY115" s="398"/>
      <c r="GZ115" s="398"/>
      <c r="HA115" s="398"/>
      <c r="HB115" s="398"/>
      <c r="HC115" s="398"/>
      <c r="HD115" s="398"/>
      <c r="HE115" s="398"/>
      <c r="HF115" s="398"/>
      <c r="HG115" s="398"/>
      <c r="HH115" s="398"/>
      <c r="HI115" s="398"/>
      <c r="HJ115" s="398"/>
      <c r="HK115" s="398"/>
      <c r="HL115" s="398"/>
      <c r="HM115" s="398"/>
      <c r="HN115" s="398"/>
      <c r="HO115" s="398"/>
      <c r="HP115" s="398"/>
      <c r="HQ115" s="398"/>
      <c r="HR115" s="398"/>
      <c r="HS115" s="398"/>
      <c r="HT115" s="398"/>
      <c r="HU115" s="398"/>
      <c r="HV115" s="398"/>
      <c r="HW115" s="398"/>
      <c r="HX115" s="398"/>
      <c r="HY115" s="398"/>
      <c r="HZ115" s="398"/>
      <c r="IA115" s="398"/>
      <c r="IB115" s="398"/>
      <c r="IC115" s="398"/>
    </row>
    <row r="116" ht="13.5" customHeight="1">
      <c r="A116" s="432" t="s">
        <v>6049</v>
      </c>
      <c r="B116" s="362" t="s">
        <v>6911</v>
      </c>
      <c r="C116" s="424" t="s">
        <v>6143</v>
      </c>
      <c r="D116" s="425">
        <v>0.0</v>
      </c>
      <c r="E116" s="401" t="s">
        <v>6912</v>
      </c>
      <c r="F116" s="366" t="s">
        <v>6913</v>
      </c>
      <c r="G116" s="367">
        <v>2.011559455324E12</v>
      </c>
      <c r="H116" s="409">
        <v>433.0</v>
      </c>
      <c r="I116" s="369">
        <v>0.2948379428003926</v>
      </c>
      <c r="J116" s="370">
        <f t="shared" si="1"/>
        <v>305</v>
      </c>
      <c r="K116" s="402" t="s">
        <v>6914</v>
      </c>
      <c r="L116" s="403" t="s">
        <v>6915</v>
      </c>
      <c r="M116" s="403" t="s">
        <v>6916</v>
      </c>
      <c r="N116" s="373"/>
      <c r="O116" s="374">
        <v>70.0</v>
      </c>
      <c r="P116" s="404">
        <v>80.0</v>
      </c>
      <c r="Q116" s="378">
        <v>20.0</v>
      </c>
      <c r="R116" s="378">
        <v>170.0</v>
      </c>
      <c r="S116" s="377"/>
      <c r="T116" s="377"/>
      <c r="U116" s="378" t="s">
        <v>6904</v>
      </c>
      <c r="V116" s="378" t="s">
        <v>2225</v>
      </c>
      <c r="W116" s="378" t="s">
        <v>6891</v>
      </c>
      <c r="X116" s="377"/>
      <c r="Y116" s="377"/>
      <c r="Z116" s="377"/>
      <c r="AA116" s="377"/>
      <c r="AB116" s="379"/>
      <c r="AC116" s="406"/>
      <c r="AD116" s="373"/>
      <c r="AE116" s="373"/>
      <c r="AF116" s="373"/>
      <c r="AG116" s="373"/>
      <c r="AH116" s="381" t="s">
        <v>6059</v>
      </c>
      <c r="AI116" s="379" t="s">
        <v>6411</v>
      </c>
      <c r="AJ116" s="373"/>
      <c r="AK116" s="373"/>
      <c r="AL116" s="373"/>
      <c r="AM116" s="373"/>
      <c r="AN116" s="373">
        <v>10.0</v>
      </c>
      <c r="AO116" s="373"/>
      <c r="AP116" s="373"/>
      <c r="AQ116" s="46">
        <f t="shared" si="2"/>
        <v>412</v>
      </c>
      <c r="AR116" s="382">
        <f t="shared" si="3"/>
        <v>0.05</v>
      </c>
      <c r="AS116" s="373"/>
      <c r="AT116" s="373"/>
      <c r="AU116" s="373"/>
      <c r="AV116" s="373"/>
      <c r="AW116" s="373"/>
      <c r="AX116" s="383" t="s">
        <v>6178</v>
      </c>
      <c r="AY116" s="441" t="s">
        <v>6178</v>
      </c>
      <c r="AZ116" s="385">
        <v>20.0</v>
      </c>
      <c r="BA116" s="386">
        <v>70.0</v>
      </c>
      <c r="BB116" s="386">
        <v>126.0</v>
      </c>
      <c r="BC116" s="482">
        <f>IFERROR(__xludf.DUMMYFUNCTION("IMPORTRANGE(""https://docs.google.com/spreadsheets/d/11x9rug0jw9OQ--PARsiC-syyc-w1p08-Nt1KJofrAjY/edit?usp=sharing"",""Себестоимость (Алкиона)!J118"")"),4.020859999999999)</f>
        <v>4.02086</v>
      </c>
      <c r="BD116" s="482">
        <f>IFERROR(__xludf.DUMMYFUNCTION("IMPORTRANGE(""https://docs.google.com/spreadsheets/d/11x9rug0jw9OQ--PARsiC-syyc-w1p08-Nt1KJofrAjY/edit?usp=sharing"",""Себестоимость (Алкиона)!J65"")"),0.813618)</f>
        <v>0.813618</v>
      </c>
      <c r="BE116" s="483">
        <f>IFERROR(__xludf.DUMMYFUNCTION("IMPORTRANGE(""https://docs.google.com/spreadsheets/d/1s3L4zx0lRdF0JYMrTaoYwrEnGJI9Se6ibkReFEtRbpU/edit?usp=sharing"",""Упаковка!B3"")"),25.0)</f>
        <v>25</v>
      </c>
      <c r="BF116" s="389">
        <v>10.0</v>
      </c>
      <c r="BG116" s="442">
        <f t="shared" si="4"/>
        <v>83.34478</v>
      </c>
      <c r="BH116" s="405">
        <f t="shared" si="18"/>
        <v>0.2</v>
      </c>
      <c r="BI116" s="392">
        <f t="shared" si="5"/>
        <v>61</v>
      </c>
      <c r="BJ116" s="393">
        <f t="shared" si="6"/>
        <v>90.65522</v>
      </c>
      <c r="BK116" s="393">
        <f t="shared" si="7"/>
        <v>34.65522</v>
      </c>
      <c r="BL116" s="394">
        <f t="shared" si="8"/>
        <v>0.2972302295</v>
      </c>
      <c r="BM116" s="394">
        <f t="shared" si="9"/>
        <v>0.1136236721</v>
      </c>
      <c r="BN116" s="55">
        <f t="shared" si="10"/>
        <v>0.05</v>
      </c>
      <c r="BO116" s="56">
        <f t="shared" si="11"/>
        <v>415</v>
      </c>
      <c r="BP116" s="57">
        <f t="shared" si="12"/>
        <v>0.335554747</v>
      </c>
      <c r="BQ116" s="46">
        <f t="shared" si="13"/>
        <v>0.272</v>
      </c>
      <c r="BR116" s="46">
        <v>25.0</v>
      </c>
      <c r="BS116" s="46">
        <v>7.0</v>
      </c>
      <c r="BT116" s="47">
        <v>1.25</v>
      </c>
      <c r="BU116" s="46">
        <f t="shared" si="14"/>
        <v>31.25</v>
      </c>
      <c r="BV116" s="46">
        <f t="shared" si="15"/>
        <v>38.75</v>
      </c>
      <c r="BW116" s="378" t="s">
        <v>6062</v>
      </c>
      <c r="BX116" s="395"/>
      <c r="BY116" s="395"/>
      <c r="BZ116" s="395"/>
      <c r="CA116" s="395"/>
      <c r="CB116" s="406"/>
      <c r="CC116" s="395"/>
      <c r="CD116" s="395"/>
      <c r="CE116" s="395"/>
      <c r="CF116" s="395"/>
      <c r="CG116" s="395"/>
      <c r="CH116" s="397"/>
      <c r="CI116" s="397"/>
      <c r="CJ116" s="397"/>
      <c r="CK116" s="397"/>
      <c r="CL116" s="398"/>
      <c r="CM116" s="398"/>
      <c r="CN116" s="399">
        <f t="shared" si="16"/>
        <v>0.002769770492</v>
      </c>
      <c r="CO116" s="399">
        <f t="shared" si="17"/>
        <v>0.2920681723</v>
      </c>
      <c r="CP116" s="398"/>
      <c r="CQ116" s="398"/>
      <c r="CR116" s="408">
        <v>220.0</v>
      </c>
      <c r="CS116" s="398"/>
      <c r="CT116" s="398"/>
      <c r="CU116" s="398"/>
      <c r="CV116" s="398"/>
      <c r="CW116" s="398"/>
      <c r="CX116" s="398"/>
      <c r="CY116" s="398"/>
      <c r="CZ116" s="398"/>
      <c r="DA116" s="398"/>
      <c r="DB116" s="398"/>
      <c r="DC116" s="398"/>
      <c r="DD116" s="398"/>
      <c r="DE116" s="398"/>
      <c r="DF116" s="398"/>
      <c r="DG116" s="398"/>
      <c r="DH116" s="398"/>
      <c r="DI116" s="398"/>
      <c r="DJ116" s="398"/>
      <c r="DK116" s="398"/>
      <c r="DL116" s="398"/>
      <c r="DM116" s="398"/>
      <c r="DN116" s="398"/>
      <c r="DO116" s="398"/>
      <c r="DP116" s="398"/>
      <c r="DQ116" s="398"/>
      <c r="DR116" s="398"/>
      <c r="DS116" s="398"/>
      <c r="DT116" s="398"/>
      <c r="DU116" s="398"/>
      <c r="DV116" s="398"/>
      <c r="DW116" s="398"/>
      <c r="DX116" s="398"/>
      <c r="DY116" s="398"/>
      <c r="DZ116" s="398"/>
      <c r="EA116" s="398"/>
      <c r="EB116" s="398"/>
      <c r="EC116" s="398"/>
      <c r="ED116" s="398"/>
      <c r="EE116" s="398"/>
      <c r="EF116" s="398"/>
      <c r="EG116" s="398"/>
      <c r="EH116" s="398"/>
      <c r="EI116" s="398"/>
      <c r="EJ116" s="398"/>
      <c r="EK116" s="398"/>
      <c r="EL116" s="398"/>
      <c r="EM116" s="398"/>
      <c r="EN116" s="398"/>
      <c r="EO116" s="398"/>
      <c r="EP116" s="398"/>
      <c r="EQ116" s="398"/>
      <c r="ER116" s="398"/>
      <c r="ES116" s="398"/>
      <c r="ET116" s="398"/>
      <c r="EU116" s="398"/>
      <c r="EV116" s="398"/>
      <c r="EW116" s="398"/>
      <c r="EX116" s="398"/>
      <c r="EY116" s="398"/>
      <c r="EZ116" s="398"/>
      <c r="FA116" s="398"/>
      <c r="FB116" s="398"/>
      <c r="FC116" s="398"/>
      <c r="FD116" s="398"/>
      <c r="FE116" s="398"/>
      <c r="FF116" s="398"/>
      <c r="FG116" s="398"/>
      <c r="FH116" s="398"/>
      <c r="FI116" s="398"/>
      <c r="FJ116" s="398"/>
      <c r="FK116" s="398"/>
      <c r="FL116" s="398"/>
      <c r="FM116" s="398"/>
      <c r="FN116" s="398"/>
      <c r="FO116" s="398"/>
      <c r="FP116" s="398"/>
      <c r="FQ116" s="398"/>
      <c r="FR116" s="398"/>
      <c r="FS116" s="398"/>
      <c r="FT116" s="398"/>
      <c r="FU116" s="398"/>
      <c r="FV116" s="398"/>
      <c r="FW116" s="398"/>
      <c r="FX116" s="398"/>
      <c r="FY116" s="398"/>
      <c r="FZ116" s="398"/>
      <c r="GA116" s="398"/>
      <c r="GB116" s="398"/>
      <c r="GC116" s="398"/>
      <c r="GD116" s="398"/>
      <c r="GE116" s="398"/>
      <c r="GF116" s="398"/>
      <c r="GG116" s="398"/>
      <c r="GH116" s="398"/>
      <c r="GI116" s="398"/>
      <c r="GJ116" s="398"/>
      <c r="GK116" s="398"/>
      <c r="GL116" s="398"/>
      <c r="GM116" s="398"/>
      <c r="GN116" s="398"/>
      <c r="GO116" s="398"/>
      <c r="GP116" s="398"/>
      <c r="GQ116" s="398"/>
      <c r="GR116" s="398"/>
      <c r="GS116" s="398"/>
      <c r="GT116" s="398"/>
      <c r="GU116" s="398"/>
      <c r="GV116" s="398"/>
      <c r="GW116" s="398"/>
      <c r="GX116" s="398"/>
      <c r="GY116" s="398"/>
      <c r="GZ116" s="398"/>
      <c r="HA116" s="398"/>
      <c r="HB116" s="398"/>
      <c r="HC116" s="398"/>
      <c r="HD116" s="398"/>
      <c r="HE116" s="398"/>
      <c r="HF116" s="398"/>
      <c r="HG116" s="398"/>
      <c r="HH116" s="398"/>
      <c r="HI116" s="398"/>
      <c r="HJ116" s="398"/>
      <c r="HK116" s="398"/>
      <c r="HL116" s="398"/>
      <c r="HM116" s="398"/>
      <c r="HN116" s="398"/>
      <c r="HO116" s="398"/>
      <c r="HP116" s="398"/>
      <c r="HQ116" s="398"/>
      <c r="HR116" s="398"/>
      <c r="HS116" s="398"/>
      <c r="HT116" s="398"/>
      <c r="HU116" s="398"/>
      <c r="HV116" s="398"/>
      <c r="HW116" s="398"/>
      <c r="HX116" s="398"/>
      <c r="HY116" s="398"/>
      <c r="HZ116" s="398"/>
      <c r="IA116" s="398"/>
      <c r="IB116" s="398"/>
      <c r="IC116" s="398"/>
    </row>
    <row r="117" ht="13.5" customHeight="1">
      <c r="A117" s="432" t="s">
        <v>6049</v>
      </c>
      <c r="B117" s="362" t="s">
        <v>6917</v>
      </c>
      <c r="C117" s="424" t="s">
        <v>6143</v>
      </c>
      <c r="D117" s="425">
        <v>0.0</v>
      </c>
      <c r="E117" s="401" t="s">
        <v>6918</v>
      </c>
      <c r="F117" s="366" t="s">
        <v>6919</v>
      </c>
      <c r="G117" s="367">
        <v>2.011559455317E12</v>
      </c>
      <c r="H117" s="409">
        <v>455.0</v>
      </c>
      <c r="I117" s="369">
        <v>0.30802573717417486</v>
      </c>
      <c r="J117" s="370">
        <f t="shared" si="1"/>
        <v>315</v>
      </c>
      <c r="K117" s="402" t="s">
        <v>6920</v>
      </c>
      <c r="L117" s="403" t="s">
        <v>6921</v>
      </c>
      <c r="M117" s="403" t="s">
        <v>6922</v>
      </c>
      <c r="N117" s="373"/>
      <c r="O117" s="374">
        <v>75.0</v>
      </c>
      <c r="P117" s="404">
        <v>80.0</v>
      </c>
      <c r="Q117" s="378">
        <v>20.0</v>
      </c>
      <c r="R117" s="378">
        <v>170.0</v>
      </c>
      <c r="S117" s="377"/>
      <c r="T117" s="377"/>
      <c r="U117" s="378" t="s">
        <v>6904</v>
      </c>
      <c r="V117" s="378" t="s">
        <v>2225</v>
      </c>
      <c r="W117" s="378" t="s">
        <v>6891</v>
      </c>
      <c r="X117" s="377"/>
      <c r="Y117" s="377"/>
      <c r="Z117" s="377"/>
      <c r="AA117" s="377"/>
      <c r="AB117" s="379"/>
      <c r="AC117" s="406"/>
      <c r="AD117" s="373"/>
      <c r="AE117" s="373"/>
      <c r="AF117" s="373"/>
      <c r="AG117" s="373"/>
      <c r="AH117" s="381" t="s">
        <v>6059</v>
      </c>
      <c r="AI117" s="379" t="s">
        <v>6411</v>
      </c>
      <c r="AJ117" s="373"/>
      <c r="AK117" s="373"/>
      <c r="AL117" s="373"/>
      <c r="AM117" s="373"/>
      <c r="AN117" s="373">
        <v>10.0</v>
      </c>
      <c r="AO117" s="373"/>
      <c r="AP117" s="373"/>
      <c r="AQ117" s="46">
        <f t="shared" si="2"/>
        <v>424</v>
      </c>
      <c r="AR117" s="382">
        <f t="shared" si="3"/>
        <v>0.07</v>
      </c>
      <c r="AS117" s="373"/>
      <c r="AT117" s="373"/>
      <c r="AU117" s="373"/>
      <c r="AV117" s="373"/>
      <c r="AW117" s="373"/>
      <c r="AX117" s="383" t="s">
        <v>6178</v>
      </c>
      <c r="AY117" s="441" t="s">
        <v>6178</v>
      </c>
      <c r="AZ117" s="385">
        <v>20.0</v>
      </c>
      <c r="BA117" s="386">
        <v>68.0</v>
      </c>
      <c r="BB117" s="386">
        <v>124.0</v>
      </c>
      <c r="BC117" s="482">
        <f>IFERROR(__xludf.DUMMYFUNCTION("IMPORTRANGE(""https://docs.google.com/spreadsheets/d/11x9rug0jw9OQ--PARsiC-syyc-w1p08-Nt1KJofrAjY/edit?usp=sharing"",""Себестоимость (Алкиона)!J119"")"),4.7011199999999995)</f>
        <v>4.70112</v>
      </c>
      <c r="BD117" s="482">
        <f>IFERROR(__xludf.DUMMYFUNCTION("IMPORTRANGE(""https://docs.google.com/spreadsheets/d/11x9rug0jw9OQ--PARsiC-syyc-w1p08-Nt1KJofrAjY/edit?usp=sharing"",""Себестоимость (Алкиона)!J65"")"),0.813618)</f>
        <v>0.813618</v>
      </c>
      <c r="BE117" s="483">
        <f>IFERROR(__xludf.DUMMYFUNCTION("IMPORTRANGE(""https://docs.google.com/spreadsheets/d/1s3L4zx0lRdF0JYMrTaoYwrEnGJI9Se6ibkReFEtRbpU/edit?usp=sharing"",""Упаковка!B3"")"),25.0)</f>
        <v>25</v>
      </c>
      <c r="BF117" s="389">
        <v>10.0</v>
      </c>
      <c r="BG117" s="442">
        <f t="shared" si="4"/>
        <v>90.14738</v>
      </c>
      <c r="BH117" s="405">
        <f t="shared" si="18"/>
        <v>0.2</v>
      </c>
      <c r="BI117" s="392">
        <f t="shared" si="5"/>
        <v>63</v>
      </c>
      <c r="BJ117" s="393">
        <f t="shared" si="6"/>
        <v>93.85262</v>
      </c>
      <c r="BK117" s="393">
        <f t="shared" si="7"/>
        <v>37.85262</v>
      </c>
      <c r="BL117" s="394">
        <f t="shared" si="8"/>
        <v>0.2979448254</v>
      </c>
      <c r="BM117" s="394">
        <f t="shared" si="9"/>
        <v>0.1201670476</v>
      </c>
      <c r="BN117" s="55">
        <f t="shared" si="10"/>
        <v>0.07</v>
      </c>
      <c r="BO117" s="56">
        <f t="shared" si="11"/>
        <v>426</v>
      </c>
      <c r="BP117" s="57">
        <f t="shared" si="12"/>
        <v>0.3373066197</v>
      </c>
      <c r="BQ117" s="46">
        <f t="shared" si="13"/>
        <v>0.272</v>
      </c>
      <c r="BR117" s="46">
        <v>25.0</v>
      </c>
      <c r="BS117" s="46">
        <v>7.0</v>
      </c>
      <c r="BT117" s="47">
        <v>1.25</v>
      </c>
      <c r="BU117" s="46">
        <f t="shared" si="14"/>
        <v>31.25</v>
      </c>
      <c r="BV117" s="46">
        <f t="shared" si="15"/>
        <v>36.75</v>
      </c>
      <c r="BW117" s="378" t="s">
        <v>6062</v>
      </c>
      <c r="BX117" s="395"/>
      <c r="BY117" s="395"/>
      <c r="BZ117" s="395"/>
      <c r="CA117" s="395"/>
      <c r="CB117" s="406"/>
      <c r="CC117" s="395"/>
      <c r="CD117" s="395"/>
      <c r="CE117" s="395"/>
      <c r="CF117" s="395"/>
      <c r="CG117" s="395"/>
      <c r="CH117" s="397"/>
      <c r="CI117" s="397"/>
      <c r="CJ117" s="397"/>
      <c r="CK117" s="397"/>
      <c r="CL117" s="398"/>
      <c r="CM117" s="398"/>
      <c r="CN117" s="399">
        <f t="shared" si="16"/>
        <v>0.002055174603</v>
      </c>
      <c r="CO117" s="399">
        <f t="shared" si="17"/>
        <v>0.3059705626</v>
      </c>
      <c r="CP117" s="398"/>
      <c r="CQ117" s="398"/>
      <c r="CR117" s="408">
        <v>270.0</v>
      </c>
      <c r="CS117" s="398"/>
      <c r="CT117" s="398"/>
      <c r="CU117" s="398"/>
      <c r="CV117" s="398"/>
      <c r="CW117" s="398"/>
      <c r="CX117" s="398"/>
      <c r="CY117" s="398"/>
      <c r="CZ117" s="398"/>
      <c r="DA117" s="398"/>
      <c r="DB117" s="398"/>
      <c r="DC117" s="398"/>
      <c r="DD117" s="398"/>
      <c r="DE117" s="398"/>
      <c r="DF117" s="398"/>
      <c r="DG117" s="398"/>
      <c r="DH117" s="398"/>
      <c r="DI117" s="398"/>
      <c r="DJ117" s="398"/>
      <c r="DK117" s="398"/>
      <c r="DL117" s="398"/>
      <c r="DM117" s="398"/>
      <c r="DN117" s="398"/>
      <c r="DO117" s="398"/>
      <c r="DP117" s="398"/>
      <c r="DQ117" s="398"/>
      <c r="DR117" s="398"/>
      <c r="DS117" s="398"/>
      <c r="DT117" s="398"/>
      <c r="DU117" s="398"/>
      <c r="DV117" s="398"/>
      <c r="DW117" s="398"/>
      <c r="DX117" s="398"/>
      <c r="DY117" s="398"/>
      <c r="DZ117" s="398"/>
      <c r="EA117" s="398"/>
      <c r="EB117" s="398"/>
      <c r="EC117" s="398"/>
      <c r="ED117" s="398"/>
      <c r="EE117" s="398"/>
      <c r="EF117" s="398"/>
      <c r="EG117" s="398"/>
      <c r="EH117" s="398"/>
      <c r="EI117" s="398"/>
      <c r="EJ117" s="398"/>
      <c r="EK117" s="398"/>
      <c r="EL117" s="398"/>
      <c r="EM117" s="398"/>
      <c r="EN117" s="398"/>
      <c r="EO117" s="398"/>
      <c r="EP117" s="398"/>
      <c r="EQ117" s="398"/>
      <c r="ER117" s="398"/>
      <c r="ES117" s="398"/>
      <c r="ET117" s="398"/>
      <c r="EU117" s="398"/>
      <c r="EV117" s="398"/>
      <c r="EW117" s="398"/>
      <c r="EX117" s="398"/>
      <c r="EY117" s="398"/>
      <c r="EZ117" s="398"/>
      <c r="FA117" s="398"/>
      <c r="FB117" s="398"/>
      <c r="FC117" s="398"/>
      <c r="FD117" s="398"/>
      <c r="FE117" s="398"/>
      <c r="FF117" s="398"/>
      <c r="FG117" s="398"/>
      <c r="FH117" s="398"/>
      <c r="FI117" s="398"/>
      <c r="FJ117" s="398"/>
      <c r="FK117" s="398"/>
      <c r="FL117" s="398"/>
      <c r="FM117" s="398"/>
      <c r="FN117" s="398"/>
      <c r="FO117" s="398"/>
      <c r="FP117" s="398"/>
      <c r="FQ117" s="398"/>
      <c r="FR117" s="398"/>
      <c r="FS117" s="398"/>
      <c r="FT117" s="398"/>
      <c r="FU117" s="398"/>
      <c r="FV117" s="398"/>
      <c r="FW117" s="398"/>
      <c r="FX117" s="398"/>
      <c r="FY117" s="398"/>
      <c r="FZ117" s="398"/>
      <c r="GA117" s="398"/>
      <c r="GB117" s="398"/>
      <c r="GC117" s="398"/>
      <c r="GD117" s="398"/>
      <c r="GE117" s="398"/>
      <c r="GF117" s="398"/>
      <c r="GG117" s="398"/>
      <c r="GH117" s="398"/>
      <c r="GI117" s="398"/>
      <c r="GJ117" s="398"/>
      <c r="GK117" s="398"/>
      <c r="GL117" s="398"/>
      <c r="GM117" s="398"/>
      <c r="GN117" s="398"/>
      <c r="GO117" s="398"/>
      <c r="GP117" s="398"/>
      <c r="GQ117" s="398"/>
      <c r="GR117" s="398"/>
      <c r="GS117" s="398"/>
      <c r="GT117" s="398"/>
      <c r="GU117" s="398"/>
      <c r="GV117" s="398"/>
      <c r="GW117" s="398"/>
      <c r="GX117" s="398"/>
      <c r="GY117" s="398"/>
      <c r="GZ117" s="398"/>
      <c r="HA117" s="398"/>
      <c r="HB117" s="398"/>
      <c r="HC117" s="398"/>
      <c r="HD117" s="398"/>
      <c r="HE117" s="398"/>
      <c r="HF117" s="398"/>
      <c r="HG117" s="398"/>
      <c r="HH117" s="398"/>
      <c r="HI117" s="398"/>
      <c r="HJ117" s="398"/>
      <c r="HK117" s="398"/>
      <c r="HL117" s="398"/>
      <c r="HM117" s="398"/>
      <c r="HN117" s="398"/>
      <c r="HO117" s="398"/>
      <c r="HP117" s="398"/>
      <c r="HQ117" s="398"/>
      <c r="HR117" s="398"/>
      <c r="HS117" s="398"/>
      <c r="HT117" s="398"/>
      <c r="HU117" s="398"/>
      <c r="HV117" s="398"/>
      <c r="HW117" s="398"/>
      <c r="HX117" s="398"/>
      <c r="HY117" s="398"/>
      <c r="HZ117" s="398"/>
      <c r="IA117" s="398"/>
      <c r="IB117" s="398"/>
      <c r="IC117" s="398"/>
    </row>
    <row r="118" ht="13.5" customHeight="1">
      <c r="A118" s="432" t="s">
        <v>6049</v>
      </c>
      <c r="B118" s="362" t="s">
        <v>6923</v>
      </c>
      <c r="C118" s="424" t="s">
        <v>6143</v>
      </c>
      <c r="D118" s="425">
        <v>0.0</v>
      </c>
      <c r="E118" s="401" t="s">
        <v>6924</v>
      </c>
      <c r="F118" s="366" t="s">
        <v>6925</v>
      </c>
      <c r="G118" s="367">
        <v>2.0115594553E12</v>
      </c>
      <c r="H118" s="368">
        <v>466.0</v>
      </c>
      <c r="I118" s="369">
        <v>0.28560776765917023</v>
      </c>
      <c r="J118" s="370">
        <f t="shared" si="1"/>
        <v>333</v>
      </c>
      <c r="K118" s="402" t="s">
        <v>6926</v>
      </c>
      <c r="L118" s="403" t="s">
        <v>6927</v>
      </c>
      <c r="M118" s="403" t="s">
        <v>6928</v>
      </c>
      <c r="N118" s="527"/>
      <c r="O118" s="374">
        <v>75.0</v>
      </c>
      <c r="P118" s="404">
        <v>80.0</v>
      </c>
      <c r="Q118" s="378">
        <v>20.0</v>
      </c>
      <c r="R118" s="378">
        <v>170.0</v>
      </c>
      <c r="S118" s="430"/>
      <c r="T118" s="430"/>
      <c r="U118" s="378" t="s">
        <v>6904</v>
      </c>
      <c r="V118" s="378" t="s">
        <v>2225</v>
      </c>
      <c r="W118" s="378" t="s">
        <v>6891</v>
      </c>
      <c r="X118" s="430"/>
      <c r="Y118" s="430"/>
      <c r="Z118" s="430"/>
      <c r="AA118" s="430"/>
      <c r="AB118" s="379"/>
      <c r="AC118" s="406"/>
      <c r="AD118" s="527"/>
      <c r="AE118" s="527"/>
      <c r="AF118" s="527"/>
      <c r="AG118" s="527"/>
      <c r="AH118" s="381" t="s">
        <v>6059</v>
      </c>
      <c r="AI118" s="379" t="s">
        <v>6411</v>
      </c>
      <c r="AJ118" s="527"/>
      <c r="AK118" s="527"/>
      <c r="AL118" s="527"/>
      <c r="AM118" s="527"/>
      <c r="AN118" s="527">
        <v>10.0</v>
      </c>
      <c r="AO118" s="527"/>
      <c r="AP118" s="527"/>
      <c r="AQ118" s="46">
        <f t="shared" si="2"/>
        <v>443</v>
      </c>
      <c r="AR118" s="382">
        <f t="shared" si="3"/>
        <v>0.05</v>
      </c>
      <c r="AS118" s="527"/>
      <c r="AT118" s="527"/>
      <c r="AU118" s="527"/>
      <c r="AV118" s="527"/>
      <c r="AW118" s="527"/>
      <c r="AX118" s="383" t="s">
        <v>6178</v>
      </c>
      <c r="AY118" s="441" t="s">
        <v>6178</v>
      </c>
      <c r="AZ118" s="385">
        <v>20.0</v>
      </c>
      <c r="BA118" s="386">
        <v>69.0</v>
      </c>
      <c r="BB118" s="386">
        <v>125.0</v>
      </c>
      <c r="BC118" s="482">
        <f>IFERROR(__xludf.DUMMYFUNCTION("IMPORTRANGE(""https://docs.google.com/spreadsheets/d/11x9rug0jw9OQ--PARsiC-syyc-w1p08-Nt1KJofrAjY/edit?usp=sharing"",""Себестоимость (Алкиона)!J120"")"),5.53464)</f>
        <v>5.53464</v>
      </c>
      <c r="BD118" s="482">
        <f>IFERROR(__xludf.DUMMYFUNCTION("IMPORTRANGE(""https://docs.google.com/spreadsheets/d/11x9rug0jw9OQ--PARsiC-syyc-w1p08-Nt1KJofrAjY/edit?usp=sharing"",""Себестоимость (Алкиона)!J65"")"),0.813618)</f>
        <v>0.813618</v>
      </c>
      <c r="BE118" s="483">
        <f>IFERROR(__xludf.DUMMYFUNCTION("IMPORTRANGE(""https://docs.google.com/spreadsheets/d/1s3L4zx0lRdF0JYMrTaoYwrEnGJI9Se6ibkReFEtRbpU/edit?usp=sharing"",""Упаковка!B3"")"),25.0)</f>
        <v>25</v>
      </c>
      <c r="BF118" s="389">
        <v>10.0</v>
      </c>
      <c r="BG118" s="442">
        <f t="shared" si="4"/>
        <v>98.48258</v>
      </c>
      <c r="BH118" s="405">
        <f t="shared" si="18"/>
        <v>0.2</v>
      </c>
      <c r="BI118" s="392">
        <f t="shared" si="5"/>
        <v>66.6</v>
      </c>
      <c r="BJ118" s="393">
        <f t="shared" si="6"/>
        <v>98.91742</v>
      </c>
      <c r="BK118" s="393">
        <f t="shared" si="7"/>
        <v>42.91742</v>
      </c>
      <c r="BL118" s="394">
        <f t="shared" si="8"/>
        <v>0.2970493093</v>
      </c>
      <c r="BM118" s="394">
        <f t="shared" si="9"/>
        <v>0.1288811411</v>
      </c>
      <c r="BN118" s="55">
        <f t="shared" si="10"/>
        <v>0.05</v>
      </c>
      <c r="BO118" s="56">
        <f t="shared" si="11"/>
        <v>446</v>
      </c>
      <c r="BP118" s="57">
        <f t="shared" si="12"/>
        <v>0.3389179821</v>
      </c>
      <c r="BQ118" s="46">
        <f t="shared" si="13"/>
        <v>0.272</v>
      </c>
      <c r="BR118" s="46">
        <v>25.0</v>
      </c>
      <c r="BS118" s="46">
        <v>7.0</v>
      </c>
      <c r="BT118" s="47">
        <v>1.25</v>
      </c>
      <c r="BU118" s="46">
        <f t="shared" si="14"/>
        <v>31.25</v>
      </c>
      <c r="BV118" s="46">
        <f t="shared" si="15"/>
        <v>37.75</v>
      </c>
      <c r="BW118" s="378" t="s">
        <v>6062</v>
      </c>
      <c r="BX118" s="395"/>
      <c r="BY118" s="395"/>
      <c r="BZ118" s="395"/>
      <c r="CA118" s="395"/>
      <c r="CB118" s="406"/>
      <c r="CC118" s="395"/>
      <c r="CD118" s="395"/>
      <c r="CE118" s="395"/>
      <c r="CF118" s="395"/>
      <c r="CG118" s="395"/>
      <c r="CH118" s="397"/>
      <c r="CI118" s="397"/>
      <c r="CJ118" s="397"/>
      <c r="CK118" s="397"/>
      <c r="CL118" s="398"/>
      <c r="CM118" s="398"/>
      <c r="CN118" s="399">
        <f t="shared" si="16"/>
        <v>0.002950690691</v>
      </c>
      <c r="CO118" s="399">
        <f t="shared" si="17"/>
        <v>0.282657077</v>
      </c>
      <c r="CP118" s="398"/>
      <c r="CQ118" s="398"/>
      <c r="CR118" s="408">
        <v>290.0</v>
      </c>
      <c r="CS118" s="398"/>
      <c r="CT118" s="398"/>
      <c r="CU118" s="398"/>
      <c r="CV118" s="398"/>
      <c r="CW118" s="398"/>
      <c r="CX118" s="398"/>
      <c r="CY118" s="398"/>
      <c r="CZ118" s="398"/>
      <c r="DA118" s="398"/>
      <c r="DB118" s="398"/>
      <c r="DC118" s="398"/>
      <c r="DD118" s="398"/>
      <c r="DE118" s="398"/>
      <c r="DF118" s="398"/>
      <c r="DG118" s="398"/>
      <c r="DH118" s="398"/>
      <c r="DI118" s="398"/>
      <c r="DJ118" s="398"/>
      <c r="DK118" s="398"/>
      <c r="DL118" s="398"/>
      <c r="DM118" s="398"/>
      <c r="DN118" s="398"/>
      <c r="DO118" s="398"/>
      <c r="DP118" s="398"/>
      <c r="DQ118" s="398"/>
      <c r="DR118" s="398"/>
      <c r="DS118" s="398"/>
      <c r="DT118" s="398"/>
      <c r="DU118" s="398"/>
      <c r="DV118" s="398"/>
      <c r="DW118" s="398"/>
      <c r="DX118" s="398"/>
      <c r="DY118" s="398"/>
      <c r="DZ118" s="398"/>
      <c r="EA118" s="398"/>
      <c r="EB118" s="398"/>
      <c r="EC118" s="398"/>
      <c r="ED118" s="398"/>
      <c r="EE118" s="398"/>
      <c r="EF118" s="398"/>
      <c r="EG118" s="398"/>
      <c r="EH118" s="398"/>
      <c r="EI118" s="398"/>
      <c r="EJ118" s="398"/>
      <c r="EK118" s="398"/>
      <c r="EL118" s="398"/>
      <c r="EM118" s="398"/>
      <c r="EN118" s="398"/>
      <c r="EO118" s="398"/>
      <c r="EP118" s="398"/>
      <c r="EQ118" s="398"/>
      <c r="ER118" s="398"/>
      <c r="ES118" s="398"/>
      <c r="ET118" s="398"/>
      <c r="EU118" s="398"/>
      <c r="EV118" s="398"/>
      <c r="EW118" s="398"/>
      <c r="EX118" s="398"/>
      <c r="EY118" s="398"/>
      <c r="EZ118" s="398"/>
      <c r="FA118" s="398"/>
      <c r="FB118" s="398"/>
      <c r="FC118" s="398"/>
      <c r="FD118" s="398"/>
      <c r="FE118" s="398"/>
      <c r="FF118" s="398"/>
      <c r="FG118" s="398"/>
      <c r="FH118" s="398"/>
      <c r="FI118" s="398"/>
      <c r="FJ118" s="398"/>
      <c r="FK118" s="398"/>
      <c r="FL118" s="398"/>
      <c r="FM118" s="398"/>
      <c r="FN118" s="398"/>
      <c r="FO118" s="398"/>
      <c r="FP118" s="398"/>
      <c r="FQ118" s="398"/>
      <c r="FR118" s="398"/>
      <c r="FS118" s="398"/>
      <c r="FT118" s="398"/>
      <c r="FU118" s="398"/>
      <c r="FV118" s="398"/>
      <c r="FW118" s="398"/>
      <c r="FX118" s="398"/>
      <c r="FY118" s="398"/>
      <c r="FZ118" s="398"/>
      <c r="GA118" s="398"/>
      <c r="GB118" s="398"/>
      <c r="GC118" s="398"/>
      <c r="GD118" s="398"/>
      <c r="GE118" s="398"/>
      <c r="GF118" s="398"/>
      <c r="GG118" s="398"/>
      <c r="GH118" s="398"/>
      <c r="GI118" s="398"/>
      <c r="GJ118" s="398"/>
      <c r="GK118" s="398"/>
      <c r="GL118" s="398"/>
      <c r="GM118" s="398"/>
      <c r="GN118" s="398"/>
      <c r="GO118" s="398"/>
      <c r="GP118" s="398"/>
      <c r="GQ118" s="398"/>
      <c r="GR118" s="398"/>
      <c r="GS118" s="398"/>
      <c r="GT118" s="398"/>
      <c r="GU118" s="398"/>
      <c r="GV118" s="398"/>
      <c r="GW118" s="398"/>
      <c r="GX118" s="398"/>
      <c r="GY118" s="398"/>
      <c r="GZ118" s="398"/>
      <c r="HA118" s="398"/>
      <c r="HB118" s="398"/>
      <c r="HC118" s="398"/>
      <c r="HD118" s="398"/>
      <c r="HE118" s="398"/>
      <c r="HF118" s="398"/>
      <c r="HG118" s="398"/>
      <c r="HH118" s="398"/>
      <c r="HI118" s="398"/>
      <c r="HJ118" s="398"/>
      <c r="HK118" s="398"/>
      <c r="HL118" s="398"/>
      <c r="HM118" s="398"/>
      <c r="HN118" s="398"/>
      <c r="HO118" s="398"/>
      <c r="HP118" s="398"/>
      <c r="HQ118" s="398"/>
      <c r="HR118" s="398"/>
      <c r="HS118" s="398"/>
      <c r="HT118" s="398"/>
      <c r="HU118" s="398"/>
      <c r="HV118" s="398"/>
      <c r="HW118" s="398"/>
      <c r="HX118" s="398"/>
      <c r="HY118" s="398"/>
      <c r="HZ118" s="398"/>
      <c r="IA118" s="398"/>
      <c r="IB118" s="398"/>
      <c r="IC118" s="398"/>
    </row>
    <row r="119" ht="13.5" customHeight="1">
      <c r="A119" s="432" t="s">
        <v>6049</v>
      </c>
      <c r="B119" s="362" t="s">
        <v>6929</v>
      </c>
      <c r="C119" s="363"/>
      <c r="D119" s="364">
        <v>50.0</v>
      </c>
      <c r="E119" s="401" t="s">
        <v>6930</v>
      </c>
      <c r="F119" s="366" t="s">
        <v>6931</v>
      </c>
      <c r="G119" s="415">
        <v>2.028865238466E12</v>
      </c>
      <c r="H119" s="368">
        <v>352.0</v>
      </c>
      <c r="I119" s="369">
        <v>0.2945148400028635</v>
      </c>
      <c r="J119" s="370">
        <f t="shared" si="1"/>
        <v>248</v>
      </c>
      <c r="K119" s="402" t="s">
        <v>6932</v>
      </c>
      <c r="L119" s="403" t="s">
        <v>6933</v>
      </c>
      <c r="M119" s="403" t="s">
        <v>6889</v>
      </c>
      <c r="N119" s="373"/>
      <c r="O119" s="410">
        <v>25.0</v>
      </c>
      <c r="P119" s="404">
        <v>70.0</v>
      </c>
      <c r="Q119" s="378">
        <v>20.0</v>
      </c>
      <c r="R119" s="378">
        <v>90.0</v>
      </c>
      <c r="S119" s="377"/>
      <c r="T119" s="377"/>
      <c r="U119" s="378" t="s">
        <v>6934</v>
      </c>
      <c r="V119" s="406"/>
      <c r="W119" s="378" t="s">
        <v>6891</v>
      </c>
      <c r="X119" s="377"/>
      <c r="Y119" s="377"/>
      <c r="Z119" s="377"/>
      <c r="AA119" s="377"/>
      <c r="AB119" s="379"/>
      <c r="AC119" s="406"/>
      <c r="AD119" s="373"/>
      <c r="AE119" s="373"/>
      <c r="AF119" s="373"/>
      <c r="AG119" s="373"/>
      <c r="AH119" s="395"/>
      <c r="AI119" s="379" t="s">
        <v>6411</v>
      </c>
      <c r="AJ119" s="373"/>
      <c r="AK119" s="373"/>
      <c r="AL119" s="373"/>
      <c r="AM119" s="373"/>
      <c r="AN119" s="456">
        <v>10.0</v>
      </c>
      <c r="AO119" s="373"/>
      <c r="AP119" s="373"/>
      <c r="AQ119" s="46">
        <f t="shared" si="2"/>
        <v>352</v>
      </c>
      <c r="AR119" s="382">
        <f t="shared" si="3"/>
        <v>0</v>
      </c>
      <c r="AS119" s="373"/>
      <c r="AT119" s="373"/>
      <c r="AU119" s="373"/>
      <c r="AV119" s="373"/>
      <c r="AW119" s="373"/>
      <c r="AX119" s="529" t="s">
        <v>6061</v>
      </c>
      <c r="AY119" s="489" t="s">
        <v>6061</v>
      </c>
      <c r="AZ119" s="418"/>
      <c r="BA119" s="386">
        <v>67.0</v>
      </c>
      <c r="BB119" s="386">
        <v>122.0</v>
      </c>
      <c r="BC119" s="482">
        <f>IFERROR(__xludf.DUMMYFUNCTION("IMPORTRANGE(""https://docs.google.com/spreadsheets/d/11x9rug0jw9OQ--PARsiC-syyc-w1p08-Nt1KJofrAjY/edit?usp=sharing"",""Себестоимость (Алкиона)!J115"")"),3.38684)</f>
        <v>3.38684</v>
      </c>
      <c r="BD119" s="482">
        <f>IFERROR(__xludf.DUMMYFUNCTION("IMPORTRANGE(""https://docs.google.com/spreadsheets/d/11x9rug0jw9OQ--PARsiC-syyc-w1p08-Nt1KJofrAjY/edit?usp=sharing"",""Себестоимость (Алкиона)!J68"")"),0.6817199999999999)</f>
        <v>0.68172</v>
      </c>
      <c r="BE119" s="483">
        <f>IFERROR(__xludf.DUMMYFUNCTION("IMPORTRANGE(""https://docs.google.com/spreadsheets/d/1s3L4zx0lRdF0JYMrTaoYwrEnGJI9Se6ibkReFEtRbpU/edit?usp=sharing"",""Упаковка!B2"")"),7.0)</f>
        <v>7</v>
      </c>
      <c r="BF119" s="389">
        <v>10.0</v>
      </c>
      <c r="BG119" s="442">
        <f t="shared" si="4"/>
        <v>57.6856</v>
      </c>
      <c r="BH119" s="405">
        <f t="shared" si="18"/>
        <v>0.2</v>
      </c>
      <c r="BI119" s="392">
        <f t="shared" si="5"/>
        <v>49.6</v>
      </c>
      <c r="BJ119" s="393">
        <f t="shared" si="6"/>
        <v>73.7144</v>
      </c>
      <c r="BK119" s="393">
        <f t="shared" si="7"/>
        <v>18.7144</v>
      </c>
      <c r="BL119" s="394">
        <f t="shared" si="8"/>
        <v>0.2972354839</v>
      </c>
      <c r="BM119" s="394">
        <f t="shared" si="9"/>
        <v>0.07546129032</v>
      </c>
      <c r="BN119" s="55">
        <f t="shared" si="10"/>
        <v>0</v>
      </c>
      <c r="BO119" s="56">
        <f t="shared" si="11"/>
        <v>352</v>
      </c>
      <c r="BP119" s="57">
        <f t="shared" si="12"/>
        <v>0.3295295455</v>
      </c>
      <c r="BQ119" s="46">
        <f t="shared" si="13"/>
        <v>0.126</v>
      </c>
      <c r="BR119" s="46">
        <v>25.0</v>
      </c>
      <c r="BS119" s="46">
        <v>7.0</v>
      </c>
      <c r="BT119" s="47">
        <v>1.25</v>
      </c>
      <c r="BU119" s="46">
        <f t="shared" si="14"/>
        <v>31.25</v>
      </c>
      <c r="BV119" s="46">
        <f t="shared" si="15"/>
        <v>35.75</v>
      </c>
      <c r="BW119" s="406"/>
      <c r="BX119" s="395"/>
      <c r="BY119" s="395"/>
      <c r="BZ119" s="395"/>
      <c r="CA119" s="395"/>
      <c r="CB119" s="406"/>
      <c r="CC119" s="395"/>
      <c r="CD119" s="395"/>
      <c r="CE119" s="395"/>
      <c r="CF119" s="395"/>
      <c r="CG119" s="395"/>
      <c r="CH119" s="397"/>
      <c r="CI119" s="397"/>
      <c r="CJ119" s="397"/>
      <c r="CK119" s="397"/>
      <c r="CL119" s="398"/>
      <c r="CM119" s="398"/>
      <c r="CN119" s="399">
        <f t="shared" si="16"/>
        <v>0.002764516129</v>
      </c>
      <c r="CO119" s="399">
        <f t="shared" si="17"/>
        <v>0.2917503239</v>
      </c>
      <c r="CP119" s="398"/>
      <c r="CQ119" s="398"/>
      <c r="CR119" s="478"/>
      <c r="CS119" s="398"/>
      <c r="CT119" s="398"/>
      <c r="CU119" s="398"/>
      <c r="CV119" s="398"/>
      <c r="CW119" s="398"/>
      <c r="CX119" s="398"/>
      <c r="CY119" s="398"/>
      <c r="CZ119" s="398"/>
      <c r="DA119" s="398"/>
      <c r="DB119" s="398"/>
      <c r="DC119" s="398"/>
      <c r="DD119" s="398"/>
      <c r="DE119" s="398"/>
      <c r="DF119" s="398"/>
      <c r="DG119" s="398"/>
      <c r="DH119" s="398"/>
      <c r="DI119" s="398"/>
      <c r="DJ119" s="398"/>
      <c r="DK119" s="398"/>
      <c r="DL119" s="398"/>
      <c r="DM119" s="398"/>
      <c r="DN119" s="398"/>
      <c r="DO119" s="398"/>
      <c r="DP119" s="398"/>
      <c r="DQ119" s="398"/>
      <c r="DR119" s="398"/>
      <c r="DS119" s="398"/>
      <c r="DT119" s="398"/>
      <c r="DU119" s="398"/>
      <c r="DV119" s="398"/>
      <c r="DW119" s="398"/>
      <c r="DX119" s="398"/>
      <c r="DY119" s="398"/>
      <c r="DZ119" s="398"/>
      <c r="EA119" s="398"/>
      <c r="EB119" s="398"/>
      <c r="EC119" s="398"/>
      <c r="ED119" s="398"/>
      <c r="EE119" s="398"/>
      <c r="EF119" s="398"/>
      <c r="EG119" s="398"/>
      <c r="EH119" s="398"/>
      <c r="EI119" s="398"/>
      <c r="EJ119" s="398"/>
      <c r="EK119" s="398"/>
      <c r="EL119" s="398"/>
      <c r="EM119" s="398"/>
      <c r="EN119" s="398"/>
      <c r="EO119" s="398"/>
      <c r="EP119" s="398"/>
      <c r="EQ119" s="398"/>
      <c r="ER119" s="398"/>
      <c r="ES119" s="398"/>
      <c r="ET119" s="398"/>
      <c r="EU119" s="398"/>
      <c r="EV119" s="398"/>
      <c r="EW119" s="398"/>
      <c r="EX119" s="398"/>
      <c r="EY119" s="398"/>
      <c r="EZ119" s="398"/>
      <c r="FA119" s="398"/>
      <c r="FB119" s="398"/>
      <c r="FC119" s="398"/>
      <c r="FD119" s="398"/>
      <c r="FE119" s="398"/>
      <c r="FF119" s="398"/>
      <c r="FG119" s="398"/>
      <c r="FH119" s="398"/>
      <c r="FI119" s="398"/>
      <c r="FJ119" s="398"/>
      <c r="FK119" s="398"/>
      <c r="FL119" s="398"/>
      <c r="FM119" s="398"/>
      <c r="FN119" s="398"/>
      <c r="FO119" s="398"/>
      <c r="FP119" s="398"/>
      <c r="FQ119" s="398"/>
      <c r="FR119" s="398"/>
      <c r="FS119" s="398"/>
      <c r="FT119" s="398"/>
      <c r="FU119" s="398"/>
      <c r="FV119" s="398"/>
      <c r="FW119" s="398"/>
      <c r="FX119" s="398"/>
      <c r="FY119" s="398"/>
      <c r="FZ119" s="398"/>
      <c r="GA119" s="398"/>
      <c r="GB119" s="398"/>
      <c r="GC119" s="398"/>
      <c r="GD119" s="398"/>
      <c r="GE119" s="398"/>
      <c r="GF119" s="398"/>
      <c r="GG119" s="398"/>
      <c r="GH119" s="398"/>
      <c r="GI119" s="398"/>
      <c r="GJ119" s="398"/>
      <c r="GK119" s="398"/>
      <c r="GL119" s="398"/>
      <c r="GM119" s="398"/>
      <c r="GN119" s="398"/>
      <c r="GO119" s="398"/>
      <c r="GP119" s="398"/>
      <c r="GQ119" s="398"/>
      <c r="GR119" s="398"/>
      <c r="GS119" s="398"/>
      <c r="GT119" s="398"/>
      <c r="GU119" s="398"/>
      <c r="GV119" s="398"/>
      <c r="GW119" s="398"/>
      <c r="GX119" s="398"/>
      <c r="GY119" s="398"/>
      <c r="GZ119" s="398"/>
      <c r="HA119" s="398"/>
      <c r="HB119" s="398"/>
      <c r="HC119" s="398"/>
      <c r="HD119" s="398"/>
      <c r="HE119" s="398"/>
      <c r="HF119" s="398"/>
      <c r="HG119" s="398"/>
      <c r="HH119" s="398"/>
      <c r="HI119" s="398"/>
      <c r="HJ119" s="398"/>
      <c r="HK119" s="398"/>
      <c r="HL119" s="398"/>
      <c r="HM119" s="398"/>
      <c r="HN119" s="398"/>
      <c r="HO119" s="398"/>
      <c r="HP119" s="398"/>
      <c r="HQ119" s="398"/>
      <c r="HR119" s="398"/>
      <c r="HS119" s="398"/>
      <c r="HT119" s="398"/>
      <c r="HU119" s="398"/>
      <c r="HV119" s="398"/>
      <c r="HW119" s="398"/>
      <c r="HX119" s="398"/>
      <c r="HY119" s="398"/>
      <c r="HZ119" s="398"/>
      <c r="IA119" s="398"/>
      <c r="IB119" s="398"/>
      <c r="IC119" s="398"/>
    </row>
    <row r="120" ht="13.5" customHeight="1">
      <c r="A120" s="432" t="s">
        <v>6049</v>
      </c>
      <c r="B120" s="362" t="s">
        <v>6935</v>
      </c>
      <c r="C120" s="363"/>
      <c r="D120" s="364">
        <v>50.0</v>
      </c>
      <c r="E120" s="401" t="s">
        <v>6936</v>
      </c>
      <c r="F120" s="366" t="s">
        <v>6937</v>
      </c>
      <c r="G120" s="415">
        <v>2.028865238473E12</v>
      </c>
      <c r="H120" s="368">
        <v>367.0</v>
      </c>
      <c r="I120" s="369">
        <v>0.30794945155548026</v>
      </c>
      <c r="J120" s="370">
        <f t="shared" si="1"/>
        <v>254</v>
      </c>
      <c r="K120" s="402" t="s">
        <v>6938</v>
      </c>
      <c r="L120" s="403" t="s">
        <v>6939</v>
      </c>
      <c r="M120" s="403" t="s">
        <v>6897</v>
      </c>
      <c r="N120" s="373"/>
      <c r="O120" s="374">
        <v>25.0</v>
      </c>
      <c r="P120" s="404">
        <v>70.0</v>
      </c>
      <c r="Q120" s="378">
        <v>20.0</v>
      </c>
      <c r="R120" s="378">
        <v>90.0</v>
      </c>
      <c r="S120" s="377"/>
      <c r="T120" s="377"/>
      <c r="U120" s="378" t="s">
        <v>6934</v>
      </c>
      <c r="V120" s="406"/>
      <c r="W120" s="378" t="s">
        <v>6891</v>
      </c>
      <c r="X120" s="377"/>
      <c r="Y120" s="377"/>
      <c r="Z120" s="377"/>
      <c r="AA120" s="377"/>
      <c r="AB120" s="379"/>
      <c r="AC120" s="406"/>
      <c r="AD120" s="373"/>
      <c r="AE120" s="373"/>
      <c r="AF120" s="373"/>
      <c r="AG120" s="373"/>
      <c r="AH120" s="395"/>
      <c r="AI120" s="379" t="s">
        <v>6411</v>
      </c>
      <c r="AJ120" s="373"/>
      <c r="AK120" s="373"/>
      <c r="AL120" s="373"/>
      <c r="AM120" s="373"/>
      <c r="AN120" s="464">
        <v>10.0</v>
      </c>
      <c r="AO120" s="373"/>
      <c r="AP120" s="373"/>
      <c r="AQ120" s="46">
        <f t="shared" si="2"/>
        <v>356</v>
      </c>
      <c r="AR120" s="382">
        <f t="shared" si="3"/>
        <v>0.03</v>
      </c>
      <c r="AS120" s="373"/>
      <c r="AT120" s="373"/>
      <c r="AU120" s="373"/>
      <c r="AV120" s="373"/>
      <c r="AW120" s="373"/>
      <c r="AX120" s="529" t="s">
        <v>6061</v>
      </c>
      <c r="AY120" s="489" t="s">
        <v>6061</v>
      </c>
      <c r="AZ120" s="418"/>
      <c r="BA120" s="386">
        <v>70.0</v>
      </c>
      <c r="BB120" s="386">
        <v>125.0</v>
      </c>
      <c r="BC120" s="482">
        <f>IFERROR(__xludf.DUMMYFUNCTION("IMPORTRANGE(""https://docs.google.com/spreadsheets/d/11x9rug0jw9OQ--PARsiC-syyc-w1p08-Nt1KJofrAjY/edit?usp=sharing"",""Себестоимость (Алкиона)!J115"")"),3.38684)</f>
        <v>3.38684</v>
      </c>
      <c r="BD120" s="482">
        <f>IFERROR(__xludf.DUMMYFUNCTION("IMPORTRANGE(""https://docs.google.com/spreadsheets/d/11x9rug0jw9OQ--PARsiC-syyc-w1p08-Nt1KJofrAjY/edit?usp=sharing"",""Себестоимость (Алкиона)!J68"")"),0.6817199999999999)</f>
        <v>0.68172</v>
      </c>
      <c r="BE120" s="483">
        <f>IFERROR(__xludf.DUMMYFUNCTION("IMPORTRANGE(""https://docs.google.com/spreadsheets/d/1s3L4zx0lRdF0JYMrTaoYwrEnGJI9Se6ibkReFEtRbpU/edit?usp=sharing"",""Упаковка!B2"")"),7.0)</f>
        <v>7</v>
      </c>
      <c r="BF120" s="389">
        <v>10.0</v>
      </c>
      <c r="BG120" s="442">
        <f t="shared" si="4"/>
        <v>57.6856</v>
      </c>
      <c r="BH120" s="405">
        <f t="shared" si="18"/>
        <v>0.2</v>
      </c>
      <c r="BI120" s="392">
        <f t="shared" si="5"/>
        <v>50.8</v>
      </c>
      <c r="BJ120" s="393">
        <f t="shared" si="6"/>
        <v>75.5144</v>
      </c>
      <c r="BK120" s="393">
        <f t="shared" si="7"/>
        <v>20.5144</v>
      </c>
      <c r="BL120" s="394">
        <f t="shared" si="8"/>
        <v>0.2973007874</v>
      </c>
      <c r="BM120" s="394">
        <f t="shared" si="9"/>
        <v>0.08076535433</v>
      </c>
      <c r="BN120" s="55">
        <f t="shared" si="10"/>
        <v>0.03</v>
      </c>
      <c r="BO120" s="56">
        <f t="shared" si="11"/>
        <v>359</v>
      </c>
      <c r="BP120" s="57">
        <f t="shared" si="12"/>
        <v>0.3311264624</v>
      </c>
      <c r="BQ120" s="46">
        <f t="shared" si="13"/>
        <v>0.126</v>
      </c>
      <c r="BR120" s="46">
        <v>25.0</v>
      </c>
      <c r="BS120" s="46">
        <v>7.0</v>
      </c>
      <c r="BT120" s="47">
        <v>1.25</v>
      </c>
      <c r="BU120" s="46">
        <f t="shared" si="14"/>
        <v>31.25</v>
      </c>
      <c r="BV120" s="46">
        <f t="shared" si="15"/>
        <v>38.75</v>
      </c>
      <c r="BW120" s="406"/>
      <c r="BX120" s="395"/>
      <c r="BY120" s="395"/>
      <c r="BZ120" s="395"/>
      <c r="CA120" s="395"/>
      <c r="CB120" s="406"/>
      <c r="CC120" s="395"/>
      <c r="CD120" s="395"/>
      <c r="CE120" s="395"/>
      <c r="CF120" s="395"/>
      <c r="CG120" s="395"/>
      <c r="CH120" s="397"/>
      <c r="CI120" s="397"/>
      <c r="CJ120" s="397"/>
      <c r="CK120" s="397"/>
      <c r="CL120" s="414">
        <v>13.0</v>
      </c>
      <c r="CM120" s="414" t="s">
        <v>6095</v>
      </c>
      <c r="CN120" s="399">
        <f t="shared" si="16"/>
        <v>0.002699212598</v>
      </c>
      <c r="CO120" s="399">
        <f t="shared" si="17"/>
        <v>0.305250239</v>
      </c>
      <c r="CP120" s="398"/>
      <c r="CQ120" s="398"/>
      <c r="CR120" s="478"/>
      <c r="CS120" s="398"/>
      <c r="CT120" s="398"/>
      <c r="CU120" s="398"/>
      <c r="CV120" s="398"/>
      <c r="CW120" s="398"/>
      <c r="CX120" s="398"/>
      <c r="CY120" s="398"/>
      <c r="CZ120" s="398"/>
      <c r="DA120" s="398"/>
      <c r="DB120" s="398"/>
      <c r="DC120" s="398"/>
      <c r="DD120" s="398"/>
      <c r="DE120" s="398"/>
      <c r="DF120" s="398"/>
      <c r="DG120" s="398"/>
      <c r="DH120" s="398"/>
      <c r="DI120" s="398"/>
      <c r="DJ120" s="398"/>
      <c r="DK120" s="398"/>
      <c r="DL120" s="398"/>
      <c r="DM120" s="398"/>
      <c r="DN120" s="398"/>
      <c r="DO120" s="398"/>
      <c r="DP120" s="398"/>
      <c r="DQ120" s="398"/>
      <c r="DR120" s="398"/>
      <c r="DS120" s="398"/>
      <c r="DT120" s="398"/>
      <c r="DU120" s="398"/>
      <c r="DV120" s="398"/>
      <c r="DW120" s="398"/>
      <c r="DX120" s="398"/>
      <c r="DY120" s="398"/>
      <c r="DZ120" s="398"/>
      <c r="EA120" s="398"/>
      <c r="EB120" s="398"/>
      <c r="EC120" s="398"/>
      <c r="ED120" s="398"/>
      <c r="EE120" s="398"/>
      <c r="EF120" s="398"/>
      <c r="EG120" s="398"/>
      <c r="EH120" s="398"/>
      <c r="EI120" s="398"/>
      <c r="EJ120" s="398"/>
      <c r="EK120" s="398"/>
      <c r="EL120" s="398"/>
      <c r="EM120" s="398"/>
      <c r="EN120" s="398"/>
      <c r="EO120" s="398"/>
      <c r="EP120" s="398"/>
      <c r="EQ120" s="398"/>
      <c r="ER120" s="398"/>
      <c r="ES120" s="398"/>
      <c r="ET120" s="398"/>
      <c r="EU120" s="398"/>
      <c r="EV120" s="398"/>
      <c r="EW120" s="398"/>
      <c r="EX120" s="398"/>
      <c r="EY120" s="398"/>
      <c r="EZ120" s="398"/>
      <c r="FA120" s="398"/>
      <c r="FB120" s="398"/>
      <c r="FC120" s="398"/>
      <c r="FD120" s="398"/>
      <c r="FE120" s="398"/>
      <c r="FF120" s="398"/>
      <c r="FG120" s="398"/>
      <c r="FH120" s="398"/>
      <c r="FI120" s="398"/>
      <c r="FJ120" s="398"/>
      <c r="FK120" s="398"/>
      <c r="FL120" s="398"/>
      <c r="FM120" s="398"/>
      <c r="FN120" s="398"/>
      <c r="FO120" s="398"/>
      <c r="FP120" s="398"/>
      <c r="FQ120" s="398"/>
      <c r="FR120" s="398"/>
      <c r="FS120" s="398"/>
      <c r="FT120" s="398"/>
      <c r="FU120" s="398"/>
      <c r="FV120" s="398"/>
      <c r="FW120" s="398"/>
      <c r="FX120" s="398"/>
      <c r="FY120" s="398"/>
      <c r="FZ120" s="398"/>
      <c r="GA120" s="398"/>
      <c r="GB120" s="398"/>
      <c r="GC120" s="398"/>
      <c r="GD120" s="398"/>
      <c r="GE120" s="398"/>
      <c r="GF120" s="398"/>
      <c r="GG120" s="398"/>
      <c r="GH120" s="398"/>
      <c r="GI120" s="398"/>
      <c r="GJ120" s="398"/>
      <c r="GK120" s="398"/>
      <c r="GL120" s="398"/>
      <c r="GM120" s="398"/>
      <c r="GN120" s="398"/>
      <c r="GO120" s="398"/>
      <c r="GP120" s="398"/>
      <c r="GQ120" s="398"/>
      <c r="GR120" s="398"/>
      <c r="GS120" s="398"/>
      <c r="GT120" s="398"/>
      <c r="GU120" s="398"/>
      <c r="GV120" s="398"/>
      <c r="GW120" s="398"/>
      <c r="GX120" s="398"/>
      <c r="GY120" s="398"/>
      <c r="GZ120" s="398"/>
      <c r="HA120" s="398"/>
      <c r="HB120" s="398"/>
      <c r="HC120" s="398"/>
      <c r="HD120" s="398"/>
      <c r="HE120" s="398"/>
      <c r="HF120" s="398"/>
      <c r="HG120" s="398"/>
      <c r="HH120" s="398"/>
      <c r="HI120" s="398"/>
      <c r="HJ120" s="398"/>
      <c r="HK120" s="398"/>
      <c r="HL120" s="398"/>
      <c r="HM120" s="398"/>
      <c r="HN120" s="398"/>
      <c r="HO120" s="398"/>
      <c r="HP120" s="398"/>
      <c r="HQ120" s="398"/>
      <c r="HR120" s="398"/>
      <c r="HS120" s="398"/>
      <c r="HT120" s="398"/>
      <c r="HU120" s="398"/>
      <c r="HV120" s="398"/>
      <c r="HW120" s="398"/>
      <c r="HX120" s="398"/>
      <c r="HY120" s="398"/>
      <c r="HZ120" s="398"/>
      <c r="IA120" s="398"/>
      <c r="IB120" s="398"/>
      <c r="IC120" s="398"/>
    </row>
    <row r="121" ht="13.5" customHeight="1">
      <c r="A121" s="432" t="s">
        <v>6049</v>
      </c>
      <c r="B121" s="362" t="s">
        <v>6940</v>
      </c>
      <c r="C121" s="363"/>
      <c r="D121" s="364">
        <v>50.0</v>
      </c>
      <c r="E121" s="401" t="s">
        <v>6941</v>
      </c>
      <c r="F121" s="366" t="s">
        <v>6942</v>
      </c>
      <c r="G121" s="367">
        <v>2.011559455294E12</v>
      </c>
      <c r="H121" s="409">
        <v>400.0</v>
      </c>
      <c r="I121" s="369">
        <v>0.32992435968852946</v>
      </c>
      <c r="J121" s="370">
        <f t="shared" si="1"/>
        <v>268</v>
      </c>
      <c r="K121" s="402" t="s">
        <v>6943</v>
      </c>
      <c r="L121" s="403" t="s">
        <v>6944</v>
      </c>
      <c r="M121" s="403" t="s">
        <v>6903</v>
      </c>
      <c r="N121" s="373"/>
      <c r="O121" s="374">
        <v>36.0</v>
      </c>
      <c r="P121" s="404">
        <v>70.0</v>
      </c>
      <c r="Q121" s="378">
        <v>20.0</v>
      </c>
      <c r="R121" s="378">
        <v>90.0</v>
      </c>
      <c r="S121" s="377"/>
      <c r="T121" s="377"/>
      <c r="U121" s="378" t="s">
        <v>6904</v>
      </c>
      <c r="V121" s="378" t="s">
        <v>2247</v>
      </c>
      <c r="W121" s="378" t="s">
        <v>6891</v>
      </c>
      <c r="X121" s="377"/>
      <c r="Y121" s="377"/>
      <c r="Z121" s="377"/>
      <c r="AA121" s="377"/>
      <c r="AB121" s="379"/>
      <c r="AC121" s="406"/>
      <c r="AD121" s="373"/>
      <c r="AE121" s="373"/>
      <c r="AF121" s="373"/>
      <c r="AG121" s="373"/>
      <c r="AH121" s="381" t="s">
        <v>6059</v>
      </c>
      <c r="AI121" s="379" t="s">
        <v>6411</v>
      </c>
      <c r="AJ121" s="373"/>
      <c r="AK121" s="373"/>
      <c r="AL121" s="373"/>
      <c r="AM121" s="373"/>
      <c r="AN121" s="373">
        <v>10.0</v>
      </c>
      <c r="AO121" s="373"/>
      <c r="AP121" s="373"/>
      <c r="AQ121" s="46">
        <f t="shared" si="2"/>
        <v>372</v>
      </c>
      <c r="AR121" s="382">
        <f t="shared" si="3"/>
        <v>0.07</v>
      </c>
      <c r="AS121" s="373"/>
      <c r="AT121" s="373"/>
      <c r="AU121" s="373"/>
      <c r="AV121" s="373"/>
      <c r="AW121" s="373"/>
      <c r="AX121" s="529" t="s">
        <v>6061</v>
      </c>
      <c r="AY121" s="489" t="s">
        <v>6061</v>
      </c>
      <c r="AZ121" s="385">
        <v>20.0</v>
      </c>
      <c r="BA121" s="386">
        <v>71.0</v>
      </c>
      <c r="BB121" s="386">
        <v>126.0</v>
      </c>
      <c r="BC121" s="482">
        <f>IFERROR(__xludf.DUMMYFUNCTION("IMPORTRANGE(""https://docs.google.com/spreadsheets/d/11x9rug0jw9OQ--PARsiC-syyc-w1p08-Nt1KJofrAjY/edit?usp=sharing"",""Себестоимость (Алкиона)!J116"")"),3.8208599999999997)</f>
        <v>3.82086</v>
      </c>
      <c r="BD121" s="482">
        <f>IFERROR(__xludf.DUMMYFUNCTION("IMPORTRANGE(""https://docs.google.com/spreadsheets/d/11x9rug0jw9OQ--PARsiC-syyc-w1p08-Nt1KJofrAjY/edit?usp=sharing"",""Себестоимость (Алкиона)!J65"")"),0.813618)</f>
        <v>0.813618</v>
      </c>
      <c r="BE121" s="483">
        <f>IFERROR(__xludf.DUMMYFUNCTION("IMPORTRANGE(""https://docs.google.com/spreadsheets/d/1s3L4zx0lRdF0JYMrTaoYwrEnGJI9Se6ibkReFEtRbpU/edit?usp=sharing"",""Упаковка!B2"")"),7.0)</f>
        <v>7</v>
      </c>
      <c r="BF121" s="389">
        <v>10.0</v>
      </c>
      <c r="BG121" s="442">
        <f t="shared" si="4"/>
        <v>63.34478</v>
      </c>
      <c r="BH121" s="405">
        <f t="shared" si="18"/>
        <v>0.2</v>
      </c>
      <c r="BI121" s="392">
        <f t="shared" si="5"/>
        <v>53.6</v>
      </c>
      <c r="BJ121" s="393">
        <f t="shared" si="6"/>
        <v>80.05522</v>
      </c>
      <c r="BK121" s="393">
        <f t="shared" si="7"/>
        <v>25.05522</v>
      </c>
      <c r="BL121" s="394">
        <f t="shared" si="8"/>
        <v>0.2987135075</v>
      </c>
      <c r="BM121" s="394">
        <f t="shared" si="9"/>
        <v>0.09348962687</v>
      </c>
      <c r="BN121" s="55">
        <f t="shared" si="10"/>
        <v>0.07</v>
      </c>
      <c r="BO121" s="56">
        <f t="shared" si="11"/>
        <v>373</v>
      </c>
      <c r="BP121" s="57">
        <f t="shared" si="12"/>
        <v>0.332373244</v>
      </c>
      <c r="BQ121" s="46">
        <f t="shared" si="13"/>
        <v>0.126</v>
      </c>
      <c r="BR121" s="46">
        <v>25.0</v>
      </c>
      <c r="BS121" s="46">
        <v>7.0</v>
      </c>
      <c r="BT121" s="47">
        <v>1.25</v>
      </c>
      <c r="BU121" s="46">
        <f t="shared" si="14"/>
        <v>31.25</v>
      </c>
      <c r="BV121" s="46">
        <f t="shared" si="15"/>
        <v>39.75</v>
      </c>
      <c r="BW121" s="378" t="s">
        <v>6062</v>
      </c>
      <c r="BX121" s="395"/>
      <c r="BY121" s="395"/>
      <c r="BZ121" s="395"/>
      <c r="CA121" s="395"/>
      <c r="CB121" s="406"/>
      <c r="CC121" s="395"/>
      <c r="CD121" s="395"/>
      <c r="CE121" s="395"/>
      <c r="CF121" s="395"/>
      <c r="CG121" s="395"/>
      <c r="CH121" s="397"/>
      <c r="CI121" s="397"/>
      <c r="CJ121" s="397"/>
      <c r="CK121" s="397"/>
      <c r="CL121" s="398"/>
      <c r="CM121" s="398"/>
      <c r="CN121" s="399">
        <f t="shared" si="16"/>
        <v>0.001286492537</v>
      </c>
      <c r="CO121" s="399">
        <f t="shared" si="17"/>
        <v>0.3286378672</v>
      </c>
      <c r="CP121" s="398"/>
      <c r="CQ121" s="398"/>
      <c r="CR121" s="478"/>
      <c r="CS121" s="398"/>
      <c r="CT121" s="398"/>
      <c r="CU121" s="398"/>
      <c r="CV121" s="398"/>
      <c r="CW121" s="398"/>
      <c r="CX121" s="398"/>
      <c r="CY121" s="398"/>
      <c r="CZ121" s="398"/>
      <c r="DA121" s="398"/>
      <c r="DB121" s="398"/>
      <c r="DC121" s="398"/>
      <c r="DD121" s="398"/>
      <c r="DE121" s="398"/>
      <c r="DF121" s="398"/>
      <c r="DG121" s="398"/>
      <c r="DH121" s="398"/>
      <c r="DI121" s="398"/>
      <c r="DJ121" s="398"/>
      <c r="DK121" s="398"/>
      <c r="DL121" s="398"/>
      <c r="DM121" s="398"/>
      <c r="DN121" s="398"/>
      <c r="DO121" s="398"/>
      <c r="DP121" s="398"/>
      <c r="DQ121" s="398"/>
      <c r="DR121" s="398"/>
      <c r="DS121" s="398"/>
      <c r="DT121" s="398"/>
      <c r="DU121" s="398"/>
      <c r="DV121" s="398"/>
      <c r="DW121" s="398"/>
      <c r="DX121" s="398"/>
      <c r="DY121" s="398"/>
      <c r="DZ121" s="398"/>
      <c r="EA121" s="398"/>
      <c r="EB121" s="398"/>
      <c r="EC121" s="398"/>
      <c r="ED121" s="398"/>
      <c r="EE121" s="398"/>
      <c r="EF121" s="398"/>
      <c r="EG121" s="398"/>
      <c r="EH121" s="398"/>
      <c r="EI121" s="398"/>
      <c r="EJ121" s="398"/>
      <c r="EK121" s="398"/>
      <c r="EL121" s="398"/>
      <c r="EM121" s="398"/>
      <c r="EN121" s="398"/>
      <c r="EO121" s="398"/>
      <c r="EP121" s="398"/>
      <c r="EQ121" s="398"/>
      <c r="ER121" s="398"/>
      <c r="ES121" s="398"/>
      <c r="ET121" s="398"/>
      <c r="EU121" s="398"/>
      <c r="EV121" s="398"/>
      <c r="EW121" s="398"/>
      <c r="EX121" s="398"/>
      <c r="EY121" s="398"/>
      <c r="EZ121" s="398"/>
      <c r="FA121" s="398"/>
      <c r="FB121" s="398"/>
      <c r="FC121" s="398"/>
      <c r="FD121" s="398"/>
      <c r="FE121" s="398"/>
      <c r="FF121" s="398"/>
      <c r="FG121" s="398"/>
      <c r="FH121" s="398"/>
      <c r="FI121" s="398"/>
      <c r="FJ121" s="398"/>
      <c r="FK121" s="398"/>
      <c r="FL121" s="398"/>
      <c r="FM121" s="398"/>
      <c r="FN121" s="398"/>
      <c r="FO121" s="398"/>
      <c r="FP121" s="398"/>
      <c r="FQ121" s="398"/>
      <c r="FR121" s="398"/>
      <c r="FS121" s="398"/>
      <c r="FT121" s="398"/>
      <c r="FU121" s="398"/>
      <c r="FV121" s="398"/>
      <c r="FW121" s="398"/>
      <c r="FX121" s="398"/>
      <c r="FY121" s="398"/>
      <c r="FZ121" s="398"/>
      <c r="GA121" s="398"/>
      <c r="GB121" s="398"/>
      <c r="GC121" s="398"/>
      <c r="GD121" s="398"/>
      <c r="GE121" s="398"/>
      <c r="GF121" s="398"/>
      <c r="GG121" s="398"/>
      <c r="GH121" s="398"/>
      <c r="GI121" s="398"/>
      <c r="GJ121" s="398"/>
      <c r="GK121" s="398"/>
      <c r="GL121" s="398"/>
      <c r="GM121" s="398"/>
      <c r="GN121" s="398"/>
      <c r="GO121" s="398"/>
      <c r="GP121" s="398"/>
      <c r="GQ121" s="398"/>
      <c r="GR121" s="398"/>
      <c r="GS121" s="398"/>
      <c r="GT121" s="398"/>
      <c r="GU121" s="398"/>
      <c r="GV121" s="398"/>
      <c r="GW121" s="398"/>
      <c r="GX121" s="398"/>
      <c r="GY121" s="398"/>
      <c r="GZ121" s="398"/>
      <c r="HA121" s="398"/>
      <c r="HB121" s="398"/>
      <c r="HC121" s="398"/>
      <c r="HD121" s="398"/>
      <c r="HE121" s="398"/>
      <c r="HF121" s="398"/>
      <c r="HG121" s="398"/>
      <c r="HH121" s="398"/>
      <c r="HI121" s="398"/>
      <c r="HJ121" s="398"/>
      <c r="HK121" s="398"/>
      <c r="HL121" s="398"/>
      <c r="HM121" s="398"/>
      <c r="HN121" s="398"/>
      <c r="HO121" s="398"/>
      <c r="HP121" s="398"/>
      <c r="HQ121" s="398"/>
      <c r="HR121" s="398"/>
      <c r="HS121" s="398"/>
      <c r="HT121" s="398"/>
      <c r="HU121" s="398"/>
      <c r="HV121" s="398"/>
      <c r="HW121" s="398"/>
      <c r="HX121" s="398"/>
      <c r="HY121" s="398"/>
      <c r="HZ121" s="398"/>
      <c r="IA121" s="398"/>
      <c r="IB121" s="398"/>
      <c r="IC121" s="398"/>
    </row>
    <row r="122" ht="13.5" customHeight="1">
      <c r="A122" s="432" t="s">
        <v>6049</v>
      </c>
      <c r="B122" s="362" t="s">
        <v>6945</v>
      </c>
      <c r="C122" s="363"/>
      <c r="D122" s="364">
        <v>50.0</v>
      </c>
      <c r="E122" s="401" t="s">
        <v>6946</v>
      </c>
      <c r="F122" s="366" t="s">
        <v>6947</v>
      </c>
      <c r="G122" s="367">
        <v>2.011559455287E12</v>
      </c>
      <c r="H122" s="409">
        <v>411.0</v>
      </c>
      <c r="I122" s="369">
        <v>0.2592278659498208</v>
      </c>
      <c r="J122" s="370">
        <f t="shared" si="1"/>
        <v>304</v>
      </c>
      <c r="K122" s="402" t="s">
        <v>6948</v>
      </c>
      <c r="L122" s="403" t="s">
        <v>6949</v>
      </c>
      <c r="M122" s="403" t="s">
        <v>6910</v>
      </c>
      <c r="N122" s="373"/>
      <c r="O122" s="374">
        <v>60.0</v>
      </c>
      <c r="P122" s="404">
        <v>80.0</v>
      </c>
      <c r="Q122" s="378">
        <v>20.0</v>
      </c>
      <c r="R122" s="378">
        <v>170.0</v>
      </c>
      <c r="S122" s="377"/>
      <c r="T122" s="377"/>
      <c r="U122" s="378" t="s">
        <v>6904</v>
      </c>
      <c r="V122" s="378" t="s">
        <v>2247</v>
      </c>
      <c r="W122" s="378" t="s">
        <v>6891</v>
      </c>
      <c r="X122" s="377"/>
      <c r="Y122" s="377"/>
      <c r="Z122" s="377"/>
      <c r="AA122" s="377"/>
      <c r="AB122" s="379"/>
      <c r="AC122" s="406"/>
      <c r="AD122" s="373"/>
      <c r="AE122" s="373"/>
      <c r="AF122" s="373"/>
      <c r="AG122" s="373"/>
      <c r="AH122" s="381" t="s">
        <v>6059</v>
      </c>
      <c r="AI122" s="379" t="s">
        <v>6411</v>
      </c>
      <c r="AJ122" s="373"/>
      <c r="AK122" s="373"/>
      <c r="AL122" s="373"/>
      <c r="AM122" s="373"/>
      <c r="AN122" s="373">
        <v>10.0</v>
      </c>
      <c r="AO122" s="373"/>
      <c r="AP122" s="373"/>
      <c r="AQ122" s="46">
        <f t="shared" si="2"/>
        <v>416</v>
      </c>
      <c r="AR122" s="382">
        <f t="shared" si="3"/>
        <v>-0.01</v>
      </c>
      <c r="AS122" s="373"/>
      <c r="AT122" s="373"/>
      <c r="AU122" s="373"/>
      <c r="AV122" s="373"/>
      <c r="AW122" s="373"/>
      <c r="AX122" s="519" t="s">
        <v>6178</v>
      </c>
      <c r="AY122" s="384" t="s">
        <v>6178</v>
      </c>
      <c r="AZ122" s="385">
        <v>20.0</v>
      </c>
      <c r="BA122" s="386">
        <v>72.0</v>
      </c>
      <c r="BB122" s="386">
        <v>128.0</v>
      </c>
      <c r="BC122" s="482">
        <f>IFERROR(__xludf.DUMMYFUNCTION("IMPORTRANGE(""https://docs.google.com/spreadsheets/d/11x9rug0jw9OQ--PARsiC-syyc-w1p08-Nt1KJofrAjY/edit?usp=sharing"",""Себестоимость (Алкиона)!J116"")"),3.8208599999999997)</f>
        <v>3.82086</v>
      </c>
      <c r="BD122" s="482">
        <f>IFERROR(__xludf.DUMMYFUNCTION("IMPORTRANGE(""https://docs.google.com/spreadsheets/d/11x9rug0jw9OQ--PARsiC-syyc-w1p08-Nt1KJofrAjY/edit?usp=sharing"",""Себестоимость (Алкиона)!J65"")"),0.813618)</f>
        <v>0.813618</v>
      </c>
      <c r="BE122" s="483">
        <f>IFERROR(__xludf.DUMMYFUNCTION("IMPORTRANGE(""https://docs.google.com/spreadsheets/d/1s3L4zx0lRdF0JYMrTaoYwrEnGJI9Se6ibkReFEtRbpU/edit?usp=sharing"",""Упаковка!B3"")"),25.0)</f>
        <v>25</v>
      </c>
      <c r="BF122" s="389">
        <v>10.0</v>
      </c>
      <c r="BG122" s="442">
        <f t="shared" si="4"/>
        <v>81.34478</v>
      </c>
      <c r="BH122" s="405">
        <f t="shared" si="18"/>
        <v>0.2</v>
      </c>
      <c r="BI122" s="392">
        <f t="shared" si="5"/>
        <v>60.8</v>
      </c>
      <c r="BJ122" s="393">
        <f t="shared" si="6"/>
        <v>89.85522</v>
      </c>
      <c r="BK122" s="393">
        <f t="shared" si="7"/>
        <v>33.85522</v>
      </c>
      <c r="BL122" s="394">
        <f t="shared" si="8"/>
        <v>0.2955763816</v>
      </c>
      <c r="BM122" s="394">
        <f t="shared" si="9"/>
        <v>0.1113658553</v>
      </c>
      <c r="BN122" s="55">
        <f t="shared" si="10"/>
        <v>-0.01</v>
      </c>
      <c r="BO122" s="56">
        <f t="shared" si="11"/>
        <v>415</v>
      </c>
      <c r="BP122" s="57">
        <f t="shared" si="12"/>
        <v>0.335554747</v>
      </c>
      <c r="BQ122" s="46">
        <f t="shared" si="13"/>
        <v>0.272</v>
      </c>
      <c r="BR122" s="46">
        <v>25.0</v>
      </c>
      <c r="BS122" s="46">
        <v>7.0</v>
      </c>
      <c r="BT122" s="47">
        <v>1.25</v>
      </c>
      <c r="BU122" s="46">
        <f t="shared" si="14"/>
        <v>31.25</v>
      </c>
      <c r="BV122" s="46">
        <f t="shared" si="15"/>
        <v>40.75</v>
      </c>
      <c r="BW122" s="378" t="s">
        <v>6062</v>
      </c>
      <c r="BX122" s="395"/>
      <c r="BY122" s="395"/>
      <c r="BZ122" s="395"/>
      <c r="CA122" s="395"/>
      <c r="CB122" s="406"/>
      <c r="CC122" s="395"/>
      <c r="CD122" s="395"/>
      <c r="CE122" s="395"/>
      <c r="CF122" s="395"/>
      <c r="CG122" s="395"/>
      <c r="CH122" s="397"/>
      <c r="CI122" s="397"/>
      <c r="CJ122" s="397"/>
      <c r="CK122" s="397"/>
      <c r="CL122" s="398"/>
      <c r="CM122" s="398"/>
      <c r="CN122" s="399">
        <f t="shared" si="16"/>
        <v>0.004423618421</v>
      </c>
      <c r="CO122" s="399">
        <f t="shared" si="17"/>
        <v>0.2548042475</v>
      </c>
      <c r="CP122" s="398"/>
      <c r="CQ122" s="398"/>
      <c r="CR122" s="478"/>
      <c r="CS122" s="398"/>
      <c r="CT122" s="398"/>
      <c r="CU122" s="398"/>
      <c r="CV122" s="398"/>
      <c r="CW122" s="398"/>
      <c r="CX122" s="398"/>
      <c r="CY122" s="398"/>
      <c r="CZ122" s="398"/>
      <c r="DA122" s="398"/>
      <c r="DB122" s="398"/>
      <c r="DC122" s="398"/>
      <c r="DD122" s="398"/>
      <c r="DE122" s="398"/>
      <c r="DF122" s="398"/>
      <c r="DG122" s="398"/>
      <c r="DH122" s="398"/>
      <c r="DI122" s="398"/>
      <c r="DJ122" s="398"/>
      <c r="DK122" s="398"/>
      <c r="DL122" s="398"/>
      <c r="DM122" s="398"/>
      <c r="DN122" s="398"/>
      <c r="DO122" s="398"/>
      <c r="DP122" s="398"/>
      <c r="DQ122" s="398"/>
      <c r="DR122" s="398"/>
      <c r="DS122" s="398"/>
      <c r="DT122" s="398"/>
      <c r="DU122" s="398"/>
      <c r="DV122" s="398"/>
      <c r="DW122" s="398"/>
      <c r="DX122" s="398"/>
      <c r="DY122" s="398"/>
      <c r="DZ122" s="398"/>
      <c r="EA122" s="398"/>
      <c r="EB122" s="398"/>
      <c r="EC122" s="398"/>
      <c r="ED122" s="398"/>
      <c r="EE122" s="398"/>
      <c r="EF122" s="398"/>
      <c r="EG122" s="398"/>
      <c r="EH122" s="398"/>
      <c r="EI122" s="398"/>
      <c r="EJ122" s="398"/>
      <c r="EK122" s="398"/>
      <c r="EL122" s="398"/>
      <c r="EM122" s="398"/>
      <c r="EN122" s="398"/>
      <c r="EO122" s="398"/>
      <c r="EP122" s="398"/>
      <c r="EQ122" s="398"/>
      <c r="ER122" s="398"/>
      <c r="ES122" s="398"/>
      <c r="ET122" s="398"/>
      <c r="EU122" s="398"/>
      <c r="EV122" s="398"/>
      <c r="EW122" s="398"/>
      <c r="EX122" s="398"/>
      <c r="EY122" s="398"/>
      <c r="EZ122" s="398"/>
      <c r="FA122" s="398"/>
      <c r="FB122" s="398"/>
      <c r="FC122" s="398"/>
      <c r="FD122" s="398"/>
      <c r="FE122" s="398"/>
      <c r="FF122" s="398"/>
      <c r="FG122" s="398"/>
      <c r="FH122" s="398"/>
      <c r="FI122" s="398"/>
      <c r="FJ122" s="398"/>
      <c r="FK122" s="398"/>
      <c r="FL122" s="398"/>
      <c r="FM122" s="398"/>
      <c r="FN122" s="398"/>
      <c r="FO122" s="398"/>
      <c r="FP122" s="398"/>
      <c r="FQ122" s="398"/>
      <c r="FR122" s="398"/>
      <c r="FS122" s="398"/>
      <c r="FT122" s="398"/>
      <c r="FU122" s="398"/>
      <c r="FV122" s="398"/>
      <c r="FW122" s="398"/>
      <c r="FX122" s="398"/>
      <c r="FY122" s="398"/>
      <c r="FZ122" s="398"/>
      <c r="GA122" s="398"/>
      <c r="GB122" s="398"/>
      <c r="GC122" s="398"/>
      <c r="GD122" s="398"/>
      <c r="GE122" s="398"/>
      <c r="GF122" s="398"/>
      <c r="GG122" s="398"/>
      <c r="GH122" s="398"/>
      <c r="GI122" s="398"/>
      <c r="GJ122" s="398"/>
      <c r="GK122" s="398"/>
      <c r="GL122" s="398"/>
      <c r="GM122" s="398"/>
      <c r="GN122" s="398"/>
      <c r="GO122" s="398"/>
      <c r="GP122" s="398"/>
      <c r="GQ122" s="398"/>
      <c r="GR122" s="398"/>
      <c r="GS122" s="398"/>
      <c r="GT122" s="398"/>
      <c r="GU122" s="398"/>
      <c r="GV122" s="398"/>
      <c r="GW122" s="398"/>
      <c r="GX122" s="398"/>
      <c r="GY122" s="398"/>
      <c r="GZ122" s="398"/>
      <c r="HA122" s="398"/>
      <c r="HB122" s="398"/>
      <c r="HC122" s="398"/>
      <c r="HD122" s="398"/>
      <c r="HE122" s="398"/>
      <c r="HF122" s="398"/>
      <c r="HG122" s="398"/>
      <c r="HH122" s="398"/>
      <c r="HI122" s="398"/>
      <c r="HJ122" s="398"/>
      <c r="HK122" s="398"/>
      <c r="HL122" s="398"/>
      <c r="HM122" s="398"/>
      <c r="HN122" s="398"/>
      <c r="HO122" s="398"/>
      <c r="HP122" s="398"/>
      <c r="HQ122" s="398"/>
      <c r="HR122" s="398"/>
      <c r="HS122" s="398"/>
      <c r="HT122" s="398"/>
      <c r="HU122" s="398"/>
      <c r="HV122" s="398"/>
      <c r="HW122" s="398"/>
      <c r="HX122" s="398"/>
      <c r="HY122" s="398"/>
      <c r="HZ122" s="398"/>
      <c r="IA122" s="398"/>
      <c r="IB122" s="398"/>
      <c r="IC122" s="398"/>
    </row>
    <row r="123" ht="13.5" customHeight="1">
      <c r="A123" s="432" t="s">
        <v>6049</v>
      </c>
      <c r="B123" s="362" t="s">
        <v>6950</v>
      </c>
      <c r="C123" s="363"/>
      <c r="D123" s="364">
        <v>50.0</v>
      </c>
      <c r="E123" s="401" t="s">
        <v>6951</v>
      </c>
      <c r="F123" s="366" t="s">
        <v>6952</v>
      </c>
      <c r="G123" s="367">
        <v>2.01155945527E12</v>
      </c>
      <c r="H123" s="409">
        <v>433.0</v>
      </c>
      <c r="I123" s="369">
        <v>0.2909442241916499</v>
      </c>
      <c r="J123" s="370">
        <f t="shared" si="1"/>
        <v>307</v>
      </c>
      <c r="K123" s="402" t="s">
        <v>6953</v>
      </c>
      <c r="L123" s="403" t="s">
        <v>6954</v>
      </c>
      <c r="M123" s="403" t="s">
        <v>6916</v>
      </c>
      <c r="N123" s="373"/>
      <c r="O123" s="374">
        <v>70.0</v>
      </c>
      <c r="P123" s="404">
        <v>80.0</v>
      </c>
      <c r="Q123" s="378">
        <v>20.0</v>
      </c>
      <c r="R123" s="378">
        <v>170.0</v>
      </c>
      <c r="S123" s="377"/>
      <c r="T123" s="377"/>
      <c r="U123" s="378" t="s">
        <v>6904</v>
      </c>
      <c r="V123" s="378" t="s">
        <v>2247</v>
      </c>
      <c r="W123" s="378" t="s">
        <v>6891</v>
      </c>
      <c r="X123" s="377"/>
      <c r="Y123" s="377"/>
      <c r="Z123" s="377"/>
      <c r="AA123" s="377"/>
      <c r="AB123" s="379"/>
      <c r="AC123" s="406"/>
      <c r="AD123" s="373"/>
      <c r="AE123" s="373"/>
      <c r="AF123" s="373"/>
      <c r="AG123" s="373"/>
      <c r="AH123" s="381" t="s">
        <v>6059</v>
      </c>
      <c r="AI123" s="379" t="s">
        <v>6411</v>
      </c>
      <c r="AJ123" s="373"/>
      <c r="AK123" s="373"/>
      <c r="AL123" s="373"/>
      <c r="AM123" s="373"/>
      <c r="AN123" s="373">
        <v>10.0</v>
      </c>
      <c r="AO123" s="373"/>
      <c r="AP123" s="373"/>
      <c r="AQ123" s="46">
        <f t="shared" si="2"/>
        <v>416</v>
      </c>
      <c r="AR123" s="382">
        <f t="shared" si="3"/>
        <v>0.04</v>
      </c>
      <c r="AS123" s="373"/>
      <c r="AT123" s="373"/>
      <c r="AU123" s="373"/>
      <c r="AV123" s="373"/>
      <c r="AW123" s="373"/>
      <c r="AX123" s="383" t="s">
        <v>6178</v>
      </c>
      <c r="AY123" s="441" t="s">
        <v>6178</v>
      </c>
      <c r="AZ123" s="385">
        <v>20.0</v>
      </c>
      <c r="BA123" s="386">
        <v>73.0</v>
      </c>
      <c r="BB123" s="386">
        <v>129.0</v>
      </c>
      <c r="BC123" s="482">
        <f>IFERROR(__xludf.DUMMYFUNCTION("IMPORTRANGE(""https://docs.google.com/spreadsheets/d/11x9rug0jw9OQ--PARsiC-syyc-w1p08-Nt1KJofrAjY/edit?usp=sharing"",""Себестоимость (Алкиона)!J116"")"),3.8208599999999997)</f>
        <v>3.82086</v>
      </c>
      <c r="BD123" s="482">
        <f>IFERROR(__xludf.DUMMYFUNCTION("IMPORTRANGE(""https://docs.google.com/spreadsheets/d/11x9rug0jw9OQ--PARsiC-syyc-w1p08-Nt1KJofrAjY/edit?usp=sharing"",""Себестоимость (Алкиона)!J65"")"),0.813618)</f>
        <v>0.813618</v>
      </c>
      <c r="BE123" s="483">
        <f>IFERROR(__xludf.DUMMYFUNCTION("IMPORTRANGE(""https://docs.google.com/spreadsheets/d/1s3L4zx0lRdF0JYMrTaoYwrEnGJI9Se6ibkReFEtRbpU/edit?usp=sharing"",""Упаковка!B3"")"),25.0)</f>
        <v>25</v>
      </c>
      <c r="BF123" s="389">
        <v>10.0</v>
      </c>
      <c r="BG123" s="442">
        <f t="shared" si="4"/>
        <v>81.34478</v>
      </c>
      <c r="BH123" s="405">
        <f t="shared" si="18"/>
        <v>0.2</v>
      </c>
      <c r="BI123" s="392">
        <f t="shared" si="5"/>
        <v>61.4</v>
      </c>
      <c r="BJ123" s="393">
        <f t="shared" si="6"/>
        <v>91.25522</v>
      </c>
      <c r="BK123" s="393">
        <f t="shared" si="7"/>
        <v>35.25522</v>
      </c>
      <c r="BL123" s="394">
        <f t="shared" si="8"/>
        <v>0.2972482736</v>
      </c>
      <c r="BM123" s="394">
        <f t="shared" si="9"/>
        <v>0.1148378502</v>
      </c>
      <c r="BN123" s="55">
        <f t="shared" si="10"/>
        <v>0.04</v>
      </c>
      <c r="BO123" s="56">
        <f t="shared" si="11"/>
        <v>418</v>
      </c>
      <c r="BP123" s="57">
        <f t="shared" si="12"/>
        <v>0.336782823</v>
      </c>
      <c r="BQ123" s="46">
        <f t="shared" si="13"/>
        <v>0.272</v>
      </c>
      <c r="BR123" s="46">
        <v>25.0</v>
      </c>
      <c r="BS123" s="46">
        <v>7.0</v>
      </c>
      <c r="BT123" s="47">
        <v>1.25</v>
      </c>
      <c r="BU123" s="46">
        <f t="shared" si="14"/>
        <v>31.25</v>
      </c>
      <c r="BV123" s="46">
        <f t="shared" si="15"/>
        <v>41.75</v>
      </c>
      <c r="BW123" s="378" t="s">
        <v>6062</v>
      </c>
      <c r="BX123" s="395"/>
      <c r="BY123" s="395"/>
      <c r="BZ123" s="395"/>
      <c r="CA123" s="395"/>
      <c r="CB123" s="406"/>
      <c r="CC123" s="395"/>
      <c r="CD123" s="395"/>
      <c r="CE123" s="395"/>
      <c r="CF123" s="395"/>
      <c r="CG123" s="395"/>
      <c r="CH123" s="397"/>
      <c r="CI123" s="397"/>
      <c r="CJ123" s="397"/>
      <c r="CK123" s="397"/>
      <c r="CL123" s="398"/>
      <c r="CM123" s="398"/>
      <c r="CN123" s="399">
        <f t="shared" si="16"/>
        <v>0.002751726384</v>
      </c>
      <c r="CO123" s="399">
        <f t="shared" si="17"/>
        <v>0.2881924978</v>
      </c>
      <c r="CP123" s="398"/>
      <c r="CQ123" s="398"/>
      <c r="CR123" s="478"/>
      <c r="CS123" s="398"/>
      <c r="CT123" s="398"/>
      <c r="CU123" s="398"/>
      <c r="CV123" s="398"/>
      <c r="CW123" s="398"/>
      <c r="CX123" s="398"/>
      <c r="CY123" s="398"/>
      <c r="CZ123" s="398"/>
      <c r="DA123" s="398"/>
      <c r="DB123" s="398"/>
      <c r="DC123" s="398"/>
      <c r="DD123" s="398"/>
      <c r="DE123" s="398"/>
      <c r="DF123" s="398"/>
      <c r="DG123" s="398"/>
      <c r="DH123" s="398"/>
      <c r="DI123" s="398"/>
      <c r="DJ123" s="398"/>
      <c r="DK123" s="398"/>
      <c r="DL123" s="398"/>
      <c r="DM123" s="398"/>
      <c r="DN123" s="398"/>
      <c r="DO123" s="398"/>
      <c r="DP123" s="398"/>
      <c r="DQ123" s="398"/>
      <c r="DR123" s="398"/>
      <c r="DS123" s="398"/>
      <c r="DT123" s="398"/>
      <c r="DU123" s="398"/>
      <c r="DV123" s="398"/>
      <c r="DW123" s="398"/>
      <c r="DX123" s="398"/>
      <c r="DY123" s="398"/>
      <c r="DZ123" s="398"/>
      <c r="EA123" s="398"/>
      <c r="EB123" s="398"/>
      <c r="EC123" s="398"/>
      <c r="ED123" s="398"/>
      <c r="EE123" s="398"/>
      <c r="EF123" s="398"/>
      <c r="EG123" s="398"/>
      <c r="EH123" s="398"/>
      <c r="EI123" s="398"/>
      <c r="EJ123" s="398"/>
      <c r="EK123" s="398"/>
      <c r="EL123" s="398"/>
      <c r="EM123" s="398"/>
      <c r="EN123" s="398"/>
      <c r="EO123" s="398"/>
      <c r="EP123" s="398"/>
      <c r="EQ123" s="398"/>
      <c r="ER123" s="398"/>
      <c r="ES123" s="398"/>
      <c r="ET123" s="398"/>
      <c r="EU123" s="398"/>
      <c r="EV123" s="398"/>
      <c r="EW123" s="398"/>
      <c r="EX123" s="398"/>
      <c r="EY123" s="398"/>
      <c r="EZ123" s="398"/>
      <c r="FA123" s="398"/>
      <c r="FB123" s="398"/>
      <c r="FC123" s="398"/>
      <c r="FD123" s="398"/>
      <c r="FE123" s="398"/>
      <c r="FF123" s="398"/>
      <c r="FG123" s="398"/>
      <c r="FH123" s="398"/>
      <c r="FI123" s="398"/>
      <c r="FJ123" s="398"/>
      <c r="FK123" s="398"/>
      <c r="FL123" s="398"/>
      <c r="FM123" s="398"/>
      <c r="FN123" s="398"/>
      <c r="FO123" s="398"/>
      <c r="FP123" s="398"/>
      <c r="FQ123" s="398"/>
      <c r="FR123" s="398"/>
      <c r="FS123" s="398"/>
      <c r="FT123" s="398"/>
      <c r="FU123" s="398"/>
      <c r="FV123" s="398"/>
      <c r="FW123" s="398"/>
      <c r="FX123" s="398"/>
      <c r="FY123" s="398"/>
      <c r="FZ123" s="398"/>
      <c r="GA123" s="398"/>
      <c r="GB123" s="398"/>
      <c r="GC123" s="398"/>
      <c r="GD123" s="398"/>
      <c r="GE123" s="398"/>
      <c r="GF123" s="398"/>
      <c r="GG123" s="398"/>
      <c r="GH123" s="398"/>
      <c r="GI123" s="398"/>
      <c r="GJ123" s="398"/>
      <c r="GK123" s="398"/>
      <c r="GL123" s="398"/>
      <c r="GM123" s="398"/>
      <c r="GN123" s="398"/>
      <c r="GO123" s="398"/>
      <c r="GP123" s="398"/>
      <c r="GQ123" s="398"/>
      <c r="GR123" s="398"/>
      <c r="GS123" s="398"/>
      <c r="GT123" s="398"/>
      <c r="GU123" s="398"/>
      <c r="GV123" s="398"/>
      <c r="GW123" s="398"/>
      <c r="GX123" s="398"/>
      <c r="GY123" s="398"/>
      <c r="GZ123" s="398"/>
      <c r="HA123" s="398"/>
      <c r="HB123" s="398"/>
      <c r="HC123" s="398"/>
      <c r="HD123" s="398"/>
      <c r="HE123" s="398"/>
      <c r="HF123" s="398"/>
      <c r="HG123" s="398"/>
      <c r="HH123" s="398"/>
      <c r="HI123" s="398"/>
      <c r="HJ123" s="398"/>
      <c r="HK123" s="398"/>
      <c r="HL123" s="398"/>
      <c r="HM123" s="398"/>
      <c r="HN123" s="398"/>
      <c r="HO123" s="398"/>
      <c r="HP123" s="398"/>
      <c r="HQ123" s="398"/>
      <c r="HR123" s="398"/>
      <c r="HS123" s="398"/>
      <c r="HT123" s="398"/>
      <c r="HU123" s="398"/>
      <c r="HV123" s="398"/>
      <c r="HW123" s="398"/>
      <c r="HX123" s="398"/>
      <c r="HY123" s="398"/>
      <c r="HZ123" s="398"/>
      <c r="IA123" s="398"/>
      <c r="IB123" s="398"/>
      <c r="IC123" s="398"/>
    </row>
    <row r="124" ht="13.5" customHeight="1">
      <c r="A124" s="432" t="s">
        <v>6049</v>
      </c>
      <c r="B124" s="362" t="s">
        <v>6955</v>
      </c>
      <c r="C124" s="363"/>
      <c r="D124" s="364">
        <v>50.0</v>
      </c>
      <c r="E124" s="401" t="s">
        <v>6956</v>
      </c>
      <c r="F124" s="366" t="s">
        <v>6957</v>
      </c>
      <c r="G124" s="367">
        <v>2.011559455263E12</v>
      </c>
      <c r="H124" s="409">
        <v>455.0</v>
      </c>
      <c r="I124" s="369">
        <v>0.2956231123845364</v>
      </c>
      <c r="J124" s="370">
        <f t="shared" si="1"/>
        <v>320</v>
      </c>
      <c r="K124" s="402" t="s">
        <v>6958</v>
      </c>
      <c r="L124" s="403" t="s">
        <v>6959</v>
      </c>
      <c r="M124" s="403" t="s">
        <v>6922</v>
      </c>
      <c r="N124" s="373"/>
      <c r="O124" s="374">
        <v>75.0</v>
      </c>
      <c r="P124" s="404">
        <v>80.0</v>
      </c>
      <c r="Q124" s="378">
        <v>20.0</v>
      </c>
      <c r="R124" s="378">
        <v>170.0</v>
      </c>
      <c r="S124" s="377"/>
      <c r="T124" s="377"/>
      <c r="U124" s="378" t="s">
        <v>6904</v>
      </c>
      <c r="V124" s="378" t="s">
        <v>2247</v>
      </c>
      <c r="W124" s="378" t="s">
        <v>6891</v>
      </c>
      <c r="X124" s="377"/>
      <c r="Y124" s="377"/>
      <c r="Z124" s="377"/>
      <c r="AA124" s="377"/>
      <c r="AB124" s="379"/>
      <c r="AC124" s="406"/>
      <c r="AD124" s="373"/>
      <c r="AE124" s="373"/>
      <c r="AF124" s="373"/>
      <c r="AG124" s="373"/>
      <c r="AH124" s="381" t="s">
        <v>6059</v>
      </c>
      <c r="AI124" s="379" t="s">
        <v>6411</v>
      </c>
      <c r="AJ124" s="373"/>
      <c r="AK124" s="373"/>
      <c r="AL124" s="373"/>
      <c r="AM124" s="373"/>
      <c r="AN124" s="373">
        <v>10.0</v>
      </c>
      <c r="AO124" s="373"/>
      <c r="AP124" s="373"/>
      <c r="AQ124" s="46">
        <f t="shared" si="2"/>
        <v>428</v>
      </c>
      <c r="AR124" s="382">
        <f t="shared" si="3"/>
        <v>0.06</v>
      </c>
      <c r="AS124" s="373"/>
      <c r="AT124" s="373"/>
      <c r="AU124" s="373"/>
      <c r="AV124" s="373"/>
      <c r="AW124" s="373"/>
      <c r="AX124" s="383" t="s">
        <v>6178</v>
      </c>
      <c r="AY124" s="441" t="s">
        <v>6178</v>
      </c>
      <c r="AZ124" s="385">
        <v>20.0</v>
      </c>
      <c r="BA124" s="386">
        <v>71.0</v>
      </c>
      <c r="BB124" s="386">
        <v>127.0</v>
      </c>
      <c r="BC124" s="482">
        <f>IFERROR(__xludf.DUMMYFUNCTION("IMPORTRANGE(""https://docs.google.com/spreadsheets/d/11x9rug0jw9OQ--PARsiC-syyc-w1p08-Nt1KJofrAjY/edit?usp=sharing"",""Себестоимость (Алкиона)!J119"")"),4.7011199999999995)</f>
        <v>4.70112</v>
      </c>
      <c r="BD124" s="482">
        <f>IFERROR(__xludf.DUMMYFUNCTION("IMPORTRANGE(""https://docs.google.com/spreadsheets/d/11x9rug0jw9OQ--PARsiC-syyc-w1p08-Nt1KJofrAjY/edit?usp=sharing"",""Себестоимость (Алкиона)!J65"")"),0.813618)</f>
        <v>0.813618</v>
      </c>
      <c r="BE124" s="483">
        <f>IFERROR(__xludf.DUMMYFUNCTION("IMPORTRANGE(""https://docs.google.com/spreadsheets/d/1s3L4zx0lRdF0JYMrTaoYwrEnGJI9Se6ibkReFEtRbpU/edit?usp=sharing"",""Упаковка!B3"")"),25.0)</f>
        <v>25</v>
      </c>
      <c r="BF124" s="389">
        <v>10.0</v>
      </c>
      <c r="BG124" s="442">
        <f t="shared" si="4"/>
        <v>90.14738</v>
      </c>
      <c r="BH124" s="405">
        <f t="shared" si="18"/>
        <v>0.2</v>
      </c>
      <c r="BI124" s="392">
        <f t="shared" si="5"/>
        <v>64</v>
      </c>
      <c r="BJ124" s="393">
        <f t="shared" si="6"/>
        <v>94.85262</v>
      </c>
      <c r="BK124" s="393">
        <f t="shared" si="7"/>
        <v>38.85262</v>
      </c>
      <c r="BL124" s="394">
        <f t="shared" si="8"/>
        <v>0.2964144375</v>
      </c>
      <c r="BM124" s="394">
        <f t="shared" si="9"/>
        <v>0.1214144375</v>
      </c>
      <c r="BN124" s="55">
        <f t="shared" si="10"/>
        <v>0.06</v>
      </c>
      <c r="BO124" s="56">
        <f t="shared" si="11"/>
        <v>432</v>
      </c>
      <c r="BP124" s="57">
        <f t="shared" si="12"/>
        <v>0.3373440278</v>
      </c>
      <c r="BQ124" s="46">
        <f t="shared" si="13"/>
        <v>0.272</v>
      </c>
      <c r="BR124" s="46">
        <v>25.0</v>
      </c>
      <c r="BS124" s="46">
        <v>7.0</v>
      </c>
      <c r="BT124" s="47">
        <v>1.25</v>
      </c>
      <c r="BU124" s="46">
        <f t="shared" si="14"/>
        <v>31.25</v>
      </c>
      <c r="BV124" s="46">
        <f t="shared" si="15"/>
        <v>39.75</v>
      </c>
      <c r="BW124" s="378" t="s">
        <v>6062</v>
      </c>
      <c r="BX124" s="395"/>
      <c r="BY124" s="395"/>
      <c r="BZ124" s="395"/>
      <c r="CA124" s="395"/>
      <c r="CB124" s="406"/>
      <c r="CC124" s="395"/>
      <c r="CD124" s="395"/>
      <c r="CE124" s="395"/>
      <c r="CF124" s="395"/>
      <c r="CG124" s="395"/>
      <c r="CH124" s="397"/>
      <c r="CI124" s="397"/>
      <c r="CJ124" s="397"/>
      <c r="CK124" s="397"/>
      <c r="CL124" s="398"/>
      <c r="CM124" s="398"/>
      <c r="CN124" s="399">
        <f t="shared" si="16"/>
        <v>0.0035855625</v>
      </c>
      <c r="CO124" s="399">
        <f t="shared" si="17"/>
        <v>0.2920375499</v>
      </c>
      <c r="CP124" s="398"/>
      <c r="CQ124" s="398"/>
      <c r="CR124" s="478"/>
      <c r="CS124" s="398"/>
      <c r="CT124" s="398"/>
      <c r="CU124" s="398"/>
      <c r="CV124" s="398"/>
      <c r="CW124" s="398"/>
      <c r="CX124" s="398"/>
      <c r="CY124" s="398"/>
      <c r="CZ124" s="398"/>
      <c r="DA124" s="398"/>
      <c r="DB124" s="398"/>
      <c r="DC124" s="398"/>
      <c r="DD124" s="398"/>
      <c r="DE124" s="398"/>
      <c r="DF124" s="398"/>
      <c r="DG124" s="398"/>
      <c r="DH124" s="398"/>
      <c r="DI124" s="398"/>
      <c r="DJ124" s="398"/>
      <c r="DK124" s="398"/>
      <c r="DL124" s="398"/>
      <c r="DM124" s="398"/>
      <c r="DN124" s="398"/>
      <c r="DO124" s="398"/>
      <c r="DP124" s="398"/>
      <c r="DQ124" s="398"/>
      <c r="DR124" s="398"/>
      <c r="DS124" s="398"/>
      <c r="DT124" s="398"/>
      <c r="DU124" s="398"/>
      <c r="DV124" s="398"/>
      <c r="DW124" s="398"/>
      <c r="DX124" s="398"/>
      <c r="DY124" s="398"/>
      <c r="DZ124" s="398"/>
      <c r="EA124" s="398"/>
      <c r="EB124" s="398"/>
      <c r="EC124" s="398"/>
      <c r="ED124" s="398"/>
      <c r="EE124" s="398"/>
      <c r="EF124" s="398"/>
      <c r="EG124" s="398"/>
      <c r="EH124" s="398"/>
      <c r="EI124" s="398"/>
      <c r="EJ124" s="398"/>
      <c r="EK124" s="398"/>
      <c r="EL124" s="398"/>
      <c r="EM124" s="398"/>
      <c r="EN124" s="398"/>
      <c r="EO124" s="398"/>
      <c r="EP124" s="398"/>
      <c r="EQ124" s="398"/>
      <c r="ER124" s="398"/>
      <c r="ES124" s="398"/>
      <c r="ET124" s="398"/>
      <c r="EU124" s="398"/>
      <c r="EV124" s="398"/>
      <c r="EW124" s="398"/>
      <c r="EX124" s="398"/>
      <c r="EY124" s="398"/>
      <c r="EZ124" s="398"/>
      <c r="FA124" s="398"/>
      <c r="FB124" s="398"/>
      <c r="FC124" s="398"/>
      <c r="FD124" s="398"/>
      <c r="FE124" s="398"/>
      <c r="FF124" s="398"/>
      <c r="FG124" s="398"/>
      <c r="FH124" s="398"/>
      <c r="FI124" s="398"/>
      <c r="FJ124" s="398"/>
      <c r="FK124" s="398"/>
      <c r="FL124" s="398"/>
      <c r="FM124" s="398"/>
      <c r="FN124" s="398"/>
      <c r="FO124" s="398"/>
      <c r="FP124" s="398"/>
      <c r="FQ124" s="398"/>
      <c r="FR124" s="398"/>
      <c r="FS124" s="398"/>
      <c r="FT124" s="398"/>
      <c r="FU124" s="398"/>
      <c r="FV124" s="398"/>
      <c r="FW124" s="398"/>
      <c r="FX124" s="398"/>
      <c r="FY124" s="398"/>
      <c r="FZ124" s="398"/>
      <c r="GA124" s="398"/>
      <c r="GB124" s="398"/>
      <c r="GC124" s="398"/>
      <c r="GD124" s="398"/>
      <c r="GE124" s="398"/>
      <c r="GF124" s="398"/>
      <c r="GG124" s="398"/>
      <c r="GH124" s="398"/>
      <c r="GI124" s="398"/>
      <c r="GJ124" s="398"/>
      <c r="GK124" s="398"/>
      <c r="GL124" s="398"/>
      <c r="GM124" s="398"/>
      <c r="GN124" s="398"/>
      <c r="GO124" s="398"/>
      <c r="GP124" s="398"/>
      <c r="GQ124" s="398"/>
      <c r="GR124" s="398"/>
      <c r="GS124" s="398"/>
      <c r="GT124" s="398"/>
      <c r="GU124" s="398"/>
      <c r="GV124" s="398"/>
      <c r="GW124" s="398"/>
      <c r="GX124" s="398"/>
      <c r="GY124" s="398"/>
      <c r="GZ124" s="398"/>
      <c r="HA124" s="398"/>
      <c r="HB124" s="398"/>
      <c r="HC124" s="398"/>
      <c r="HD124" s="398"/>
      <c r="HE124" s="398"/>
      <c r="HF124" s="398"/>
      <c r="HG124" s="398"/>
      <c r="HH124" s="398"/>
      <c r="HI124" s="398"/>
      <c r="HJ124" s="398"/>
      <c r="HK124" s="398"/>
      <c r="HL124" s="398"/>
      <c r="HM124" s="398"/>
      <c r="HN124" s="398"/>
      <c r="HO124" s="398"/>
      <c r="HP124" s="398"/>
      <c r="HQ124" s="398"/>
      <c r="HR124" s="398"/>
      <c r="HS124" s="398"/>
      <c r="HT124" s="398"/>
      <c r="HU124" s="398"/>
      <c r="HV124" s="398"/>
      <c r="HW124" s="398"/>
      <c r="HX124" s="398"/>
      <c r="HY124" s="398"/>
      <c r="HZ124" s="398"/>
      <c r="IA124" s="398"/>
      <c r="IB124" s="398"/>
      <c r="IC124" s="398"/>
    </row>
    <row r="125" ht="13.5" customHeight="1">
      <c r="A125" s="432" t="s">
        <v>6049</v>
      </c>
      <c r="B125" s="362" t="s">
        <v>6960</v>
      </c>
      <c r="C125" s="363"/>
      <c r="D125" s="364">
        <v>50.0</v>
      </c>
      <c r="E125" s="401" t="s">
        <v>6961</v>
      </c>
      <c r="F125" s="366" t="s">
        <v>6962</v>
      </c>
      <c r="G125" s="367">
        <v>2.011559455256E12</v>
      </c>
      <c r="H125" s="368">
        <v>466.0</v>
      </c>
      <c r="I125" s="369">
        <v>0.26407317001937686</v>
      </c>
      <c r="J125" s="370">
        <f t="shared" si="1"/>
        <v>343</v>
      </c>
      <c r="K125" s="402" t="s">
        <v>6963</v>
      </c>
      <c r="L125" s="403" t="s">
        <v>6964</v>
      </c>
      <c r="M125" s="403" t="s">
        <v>6928</v>
      </c>
      <c r="N125" s="527"/>
      <c r="O125" s="374">
        <v>75.0</v>
      </c>
      <c r="P125" s="404">
        <v>80.0</v>
      </c>
      <c r="Q125" s="378">
        <v>20.0</v>
      </c>
      <c r="R125" s="378">
        <v>170.0</v>
      </c>
      <c r="S125" s="430"/>
      <c r="T125" s="430"/>
      <c r="U125" s="378" t="s">
        <v>6904</v>
      </c>
      <c r="V125" s="378" t="s">
        <v>2247</v>
      </c>
      <c r="W125" s="378" t="s">
        <v>6891</v>
      </c>
      <c r="X125" s="430"/>
      <c r="Y125" s="430"/>
      <c r="Z125" s="430"/>
      <c r="AA125" s="430"/>
      <c r="AB125" s="379"/>
      <c r="AC125" s="406"/>
      <c r="AD125" s="527"/>
      <c r="AE125" s="527"/>
      <c r="AF125" s="527"/>
      <c r="AG125" s="527"/>
      <c r="AH125" s="381" t="s">
        <v>6059</v>
      </c>
      <c r="AI125" s="379" t="s">
        <v>6411</v>
      </c>
      <c r="AJ125" s="527"/>
      <c r="AK125" s="527"/>
      <c r="AL125" s="527"/>
      <c r="AM125" s="527"/>
      <c r="AN125" s="527">
        <v>10.0</v>
      </c>
      <c r="AO125" s="527"/>
      <c r="AP125" s="527"/>
      <c r="AQ125" s="46">
        <f t="shared" si="2"/>
        <v>457</v>
      </c>
      <c r="AR125" s="382">
        <f t="shared" si="3"/>
        <v>0.02</v>
      </c>
      <c r="AS125" s="527"/>
      <c r="AT125" s="527"/>
      <c r="AU125" s="527"/>
      <c r="AV125" s="527"/>
      <c r="AW125" s="527"/>
      <c r="AX125" s="383" t="s">
        <v>6178</v>
      </c>
      <c r="AY125" s="441" t="s">
        <v>6178</v>
      </c>
      <c r="AZ125" s="385">
        <v>20.0</v>
      </c>
      <c r="BA125" s="386">
        <v>74.0</v>
      </c>
      <c r="BB125" s="386">
        <v>130.0</v>
      </c>
      <c r="BC125" s="482">
        <f>IFERROR(__xludf.DUMMYFUNCTION("IMPORTRANGE(""https://docs.google.com/spreadsheets/d/11x9rug0jw9OQ--PARsiC-syyc-w1p08-Nt1KJofrAjY/edit?usp=sharing"",""Себестоимость (Алкиона)!J120"")"),5.53464)</f>
        <v>5.53464</v>
      </c>
      <c r="BD125" s="482">
        <f>IFERROR(__xludf.DUMMYFUNCTION("IMPORTRANGE(""https://docs.google.com/spreadsheets/d/11x9rug0jw9OQ--PARsiC-syyc-w1p08-Nt1KJofrAjY/edit?usp=sharing"",""Себестоимость (Алкиона)!J65"")"),0.813618)</f>
        <v>0.813618</v>
      </c>
      <c r="BE125" s="483">
        <f>IFERROR(__xludf.DUMMYFUNCTION("IMPORTRANGE(""https://docs.google.com/spreadsheets/d/1s3L4zx0lRdF0JYMrTaoYwrEnGJI9Se6ibkReFEtRbpU/edit?usp=sharing"",""Упаковка!B3"")"),25.0)</f>
        <v>25</v>
      </c>
      <c r="BF125" s="389">
        <v>10.0</v>
      </c>
      <c r="BG125" s="442">
        <f t="shared" si="4"/>
        <v>98.48258</v>
      </c>
      <c r="BH125" s="405">
        <f t="shared" si="18"/>
        <v>0.2</v>
      </c>
      <c r="BI125" s="392">
        <f t="shared" si="5"/>
        <v>68.6</v>
      </c>
      <c r="BJ125" s="393">
        <f t="shared" si="6"/>
        <v>101.91742</v>
      </c>
      <c r="BK125" s="393">
        <f t="shared" si="7"/>
        <v>45.91742</v>
      </c>
      <c r="BL125" s="394">
        <f t="shared" si="8"/>
        <v>0.2971353353</v>
      </c>
      <c r="BM125" s="394">
        <f t="shared" si="9"/>
        <v>0.1338700292</v>
      </c>
      <c r="BN125" s="55">
        <f t="shared" si="10"/>
        <v>0.02</v>
      </c>
      <c r="BO125" s="56">
        <f t="shared" si="11"/>
        <v>457</v>
      </c>
      <c r="BP125" s="57">
        <f t="shared" si="12"/>
        <v>0.3400381182</v>
      </c>
      <c r="BQ125" s="46">
        <f t="shared" si="13"/>
        <v>0.272</v>
      </c>
      <c r="BR125" s="46">
        <v>25.0</v>
      </c>
      <c r="BS125" s="46">
        <v>7.0</v>
      </c>
      <c r="BT125" s="47">
        <v>1.25</v>
      </c>
      <c r="BU125" s="46">
        <f t="shared" si="14"/>
        <v>31.25</v>
      </c>
      <c r="BV125" s="46">
        <f t="shared" si="15"/>
        <v>42.75</v>
      </c>
      <c r="BW125" s="378" t="s">
        <v>6062</v>
      </c>
      <c r="BX125" s="395"/>
      <c r="BY125" s="395"/>
      <c r="BZ125" s="395"/>
      <c r="CA125" s="395"/>
      <c r="CB125" s="406"/>
      <c r="CC125" s="395"/>
      <c r="CD125" s="395"/>
      <c r="CE125" s="395"/>
      <c r="CF125" s="395"/>
      <c r="CG125" s="395"/>
      <c r="CH125" s="397"/>
      <c r="CI125" s="397"/>
      <c r="CJ125" s="397"/>
      <c r="CK125" s="397"/>
      <c r="CL125" s="398"/>
      <c r="CM125" s="398"/>
      <c r="CN125" s="399">
        <f t="shared" si="16"/>
        <v>0.002864664723</v>
      </c>
      <c r="CO125" s="399">
        <f t="shared" si="17"/>
        <v>0.2612085053</v>
      </c>
      <c r="CP125" s="398"/>
      <c r="CQ125" s="398"/>
      <c r="CR125" s="478"/>
      <c r="CS125" s="398"/>
      <c r="CT125" s="398"/>
      <c r="CU125" s="398"/>
      <c r="CV125" s="398"/>
      <c r="CW125" s="398"/>
      <c r="CX125" s="398"/>
      <c r="CY125" s="398"/>
      <c r="CZ125" s="398"/>
      <c r="DA125" s="398"/>
      <c r="DB125" s="398"/>
      <c r="DC125" s="398"/>
      <c r="DD125" s="398"/>
      <c r="DE125" s="398"/>
      <c r="DF125" s="398"/>
      <c r="DG125" s="398"/>
      <c r="DH125" s="398"/>
      <c r="DI125" s="398"/>
      <c r="DJ125" s="398"/>
      <c r="DK125" s="398"/>
      <c r="DL125" s="398"/>
      <c r="DM125" s="398"/>
      <c r="DN125" s="398"/>
      <c r="DO125" s="398"/>
      <c r="DP125" s="398"/>
      <c r="DQ125" s="398"/>
      <c r="DR125" s="398"/>
      <c r="DS125" s="398"/>
      <c r="DT125" s="398"/>
      <c r="DU125" s="398"/>
      <c r="DV125" s="398"/>
      <c r="DW125" s="398"/>
      <c r="DX125" s="398"/>
      <c r="DY125" s="398"/>
      <c r="DZ125" s="398"/>
      <c r="EA125" s="398"/>
      <c r="EB125" s="398"/>
      <c r="EC125" s="398"/>
      <c r="ED125" s="398"/>
      <c r="EE125" s="398"/>
      <c r="EF125" s="398"/>
      <c r="EG125" s="398"/>
      <c r="EH125" s="398"/>
      <c r="EI125" s="398"/>
      <c r="EJ125" s="398"/>
      <c r="EK125" s="398"/>
      <c r="EL125" s="398"/>
      <c r="EM125" s="398"/>
      <c r="EN125" s="398"/>
      <c r="EO125" s="398"/>
      <c r="EP125" s="398"/>
      <c r="EQ125" s="398"/>
      <c r="ER125" s="398"/>
      <c r="ES125" s="398"/>
      <c r="ET125" s="398"/>
      <c r="EU125" s="398"/>
      <c r="EV125" s="398"/>
      <c r="EW125" s="398"/>
      <c r="EX125" s="398"/>
      <c r="EY125" s="398"/>
      <c r="EZ125" s="398"/>
      <c r="FA125" s="398"/>
      <c r="FB125" s="398"/>
      <c r="FC125" s="398"/>
      <c r="FD125" s="398"/>
      <c r="FE125" s="398"/>
      <c r="FF125" s="398"/>
      <c r="FG125" s="398"/>
      <c r="FH125" s="398"/>
      <c r="FI125" s="398"/>
      <c r="FJ125" s="398"/>
      <c r="FK125" s="398"/>
      <c r="FL125" s="398"/>
      <c r="FM125" s="398"/>
      <c r="FN125" s="398"/>
      <c r="FO125" s="398"/>
      <c r="FP125" s="398"/>
      <c r="FQ125" s="398"/>
      <c r="FR125" s="398"/>
      <c r="FS125" s="398"/>
      <c r="FT125" s="398"/>
      <c r="FU125" s="398"/>
      <c r="FV125" s="398"/>
      <c r="FW125" s="398"/>
      <c r="FX125" s="398"/>
      <c r="FY125" s="398"/>
      <c r="FZ125" s="398"/>
      <c r="GA125" s="398"/>
      <c r="GB125" s="398"/>
      <c r="GC125" s="398"/>
      <c r="GD125" s="398"/>
      <c r="GE125" s="398"/>
      <c r="GF125" s="398"/>
      <c r="GG125" s="398"/>
      <c r="GH125" s="398"/>
      <c r="GI125" s="398"/>
      <c r="GJ125" s="398"/>
      <c r="GK125" s="398"/>
      <c r="GL125" s="398"/>
      <c r="GM125" s="398"/>
      <c r="GN125" s="398"/>
      <c r="GO125" s="398"/>
      <c r="GP125" s="398"/>
      <c r="GQ125" s="398"/>
      <c r="GR125" s="398"/>
      <c r="GS125" s="398"/>
      <c r="GT125" s="398"/>
      <c r="GU125" s="398"/>
      <c r="GV125" s="398"/>
      <c r="GW125" s="398"/>
      <c r="GX125" s="398"/>
      <c r="GY125" s="398"/>
      <c r="GZ125" s="398"/>
      <c r="HA125" s="398"/>
      <c r="HB125" s="398"/>
      <c r="HC125" s="398"/>
      <c r="HD125" s="398"/>
      <c r="HE125" s="398"/>
      <c r="HF125" s="398"/>
      <c r="HG125" s="398"/>
      <c r="HH125" s="398"/>
      <c r="HI125" s="398"/>
      <c r="HJ125" s="398"/>
      <c r="HK125" s="398"/>
      <c r="HL125" s="398"/>
      <c r="HM125" s="398"/>
      <c r="HN125" s="398"/>
      <c r="HO125" s="398"/>
      <c r="HP125" s="398"/>
      <c r="HQ125" s="398"/>
      <c r="HR125" s="398"/>
      <c r="HS125" s="398"/>
      <c r="HT125" s="398"/>
      <c r="HU125" s="398"/>
      <c r="HV125" s="398"/>
      <c r="HW125" s="398"/>
      <c r="HX125" s="398"/>
      <c r="HY125" s="398"/>
      <c r="HZ125" s="398"/>
      <c r="IA125" s="398"/>
      <c r="IB125" s="398"/>
      <c r="IC125" s="398"/>
    </row>
    <row r="126" ht="13.5" customHeight="1">
      <c r="A126" s="432" t="s">
        <v>6049</v>
      </c>
      <c r="B126" s="362" t="s">
        <v>6965</v>
      </c>
      <c r="C126" s="363"/>
      <c r="D126" s="364">
        <v>50.0</v>
      </c>
      <c r="E126" s="401" t="s">
        <v>6966</v>
      </c>
      <c r="F126" s="366" t="s">
        <v>6967</v>
      </c>
      <c r="G126" s="530">
        <v>2.02886523848E12</v>
      </c>
      <c r="H126" s="368">
        <v>352.0</v>
      </c>
      <c r="I126" s="369">
        <v>0.2851638692701842</v>
      </c>
      <c r="J126" s="370">
        <f t="shared" si="1"/>
        <v>252</v>
      </c>
      <c r="K126" s="402" t="s">
        <v>6968</v>
      </c>
      <c r="L126" s="403" t="s">
        <v>6969</v>
      </c>
      <c r="M126" s="403" t="s">
        <v>6889</v>
      </c>
      <c r="N126" s="373"/>
      <c r="O126" s="374">
        <v>25.0</v>
      </c>
      <c r="P126" s="531">
        <v>70.0</v>
      </c>
      <c r="Q126" s="378">
        <v>20.0</v>
      </c>
      <c r="R126" s="378">
        <v>90.0</v>
      </c>
      <c r="S126" s="377"/>
      <c r="T126" s="377"/>
      <c r="U126" s="378" t="s">
        <v>6970</v>
      </c>
      <c r="V126" s="406"/>
      <c r="W126" s="378" t="s">
        <v>6891</v>
      </c>
      <c r="X126" s="377"/>
      <c r="Y126" s="377"/>
      <c r="Z126" s="377"/>
      <c r="AA126" s="377"/>
      <c r="AB126" s="379"/>
      <c r="AC126" s="406"/>
      <c r="AD126" s="373"/>
      <c r="AE126" s="373"/>
      <c r="AF126" s="373"/>
      <c r="AG126" s="373"/>
      <c r="AH126" s="395"/>
      <c r="AI126" s="379" t="s">
        <v>6411</v>
      </c>
      <c r="AJ126" s="373"/>
      <c r="AK126" s="373"/>
      <c r="AL126" s="373"/>
      <c r="AM126" s="373"/>
      <c r="AN126" s="456">
        <v>10.0</v>
      </c>
      <c r="AO126" s="373"/>
      <c r="AP126" s="373"/>
      <c r="AQ126" s="46">
        <f t="shared" si="2"/>
        <v>360</v>
      </c>
      <c r="AR126" s="382">
        <f t="shared" si="3"/>
        <v>-0.02</v>
      </c>
      <c r="AS126" s="373"/>
      <c r="AT126" s="373"/>
      <c r="AU126" s="373"/>
      <c r="AV126" s="373"/>
      <c r="AW126" s="373"/>
      <c r="AX126" s="528" t="s">
        <v>6061</v>
      </c>
      <c r="AY126" s="489" t="s">
        <v>6061</v>
      </c>
      <c r="AZ126" s="418"/>
      <c r="BA126" s="386">
        <v>69.0</v>
      </c>
      <c r="BB126" s="386">
        <v>125.0</v>
      </c>
      <c r="BC126" s="482">
        <f>IFERROR(__xludf.DUMMYFUNCTION("IMPORTRANGE(""https://docs.google.com/spreadsheets/d/11x9rug0jw9OQ--PARsiC-syyc-w1p08-Nt1KJofrAjY/edit?usp=sharing"",""Себестоимость (Алкиона)!J115"")"),3.38684)</f>
        <v>3.38684</v>
      </c>
      <c r="BD126" s="482">
        <f>IFERROR(__xludf.DUMMYFUNCTION("IMPORTRANGE(""https://docs.google.com/spreadsheets/d/11x9rug0jw9OQ--PARsiC-syyc-w1p08-Nt1KJofrAjY/edit?usp=sharing"",""Себестоимость (Алкиона)!J68"")"),0.6817199999999999)</f>
        <v>0.68172</v>
      </c>
      <c r="BE126" s="483">
        <f>IFERROR(__xludf.DUMMYFUNCTION("IMPORTRANGE(""https://docs.google.com/spreadsheets/d/1s3L4zx0lRdF0JYMrTaoYwrEnGJI9Se6ibkReFEtRbpU/edit?usp=sharing"",""Упаковка!B2"")"),7.0)</f>
        <v>7</v>
      </c>
      <c r="BF126" s="389">
        <v>10.0</v>
      </c>
      <c r="BG126" s="442">
        <f t="shared" si="4"/>
        <v>57.6856</v>
      </c>
      <c r="BH126" s="405">
        <f t="shared" si="18"/>
        <v>0.2</v>
      </c>
      <c r="BI126" s="392">
        <f t="shared" si="5"/>
        <v>50.4</v>
      </c>
      <c r="BJ126" s="393">
        <f t="shared" si="6"/>
        <v>74.9144</v>
      </c>
      <c r="BK126" s="393">
        <f t="shared" si="7"/>
        <v>18.9144</v>
      </c>
      <c r="BL126" s="394">
        <f t="shared" si="8"/>
        <v>0.2972793651</v>
      </c>
      <c r="BM126" s="394">
        <f t="shared" si="9"/>
        <v>0.07505714286</v>
      </c>
      <c r="BN126" s="55">
        <f t="shared" si="10"/>
        <v>-0.02</v>
      </c>
      <c r="BO126" s="56">
        <f t="shared" si="11"/>
        <v>358</v>
      </c>
      <c r="BP126" s="57">
        <f t="shared" si="12"/>
        <v>0.3297050279</v>
      </c>
      <c r="BQ126" s="46">
        <f t="shared" si="13"/>
        <v>0.126</v>
      </c>
      <c r="BR126" s="46">
        <v>25.0</v>
      </c>
      <c r="BS126" s="46">
        <v>7.0</v>
      </c>
      <c r="BT126" s="47">
        <v>1.25</v>
      </c>
      <c r="BU126" s="46">
        <f t="shared" si="14"/>
        <v>31.25</v>
      </c>
      <c r="BV126" s="46">
        <f t="shared" si="15"/>
        <v>37.75</v>
      </c>
      <c r="BW126" s="406"/>
      <c r="BX126" s="395"/>
      <c r="BY126" s="395"/>
      <c r="BZ126" s="395"/>
      <c r="CA126" s="395"/>
      <c r="CB126" s="406"/>
      <c r="CC126" s="395"/>
      <c r="CD126" s="395"/>
      <c r="CE126" s="395"/>
      <c r="CF126" s="395"/>
      <c r="CG126" s="395"/>
      <c r="CH126" s="397"/>
      <c r="CI126" s="397"/>
      <c r="CJ126" s="397"/>
      <c r="CK126" s="397"/>
      <c r="CL126" s="398"/>
      <c r="CM126" s="398"/>
      <c r="CN126" s="399">
        <f t="shared" si="16"/>
        <v>0.002720634921</v>
      </c>
      <c r="CO126" s="399">
        <f t="shared" si="17"/>
        <v>0.2824432343</v>
      </c>
      <c r="CP126" s="398"/>
      <c r="CQ126" s="398"/>
      <c r="CR126" s="408">
        <v>250.0</v>
      </c>
      <c r="CS126" s="398"/>
      <c r="CT126" s="398"/>
      <c r="CU126" s="398"/>
      <c r="CV126" s="398"/>
      <c r="CW126" s="398"/>
      <c r="CX126" s="398"/>
      <c r="CY126" s="398"/>
      <c r="CZ126" s="398"/>
      <c r="DA126" s="398"/>
      <c r="DB126" s="398"/>
      <c r="DC126" s="398"/>
      <c r="DD126" s="398"/>
      <c r="DE126" s="398"/>
      <c r="DF126" s="398"/>
      <c r="DG126" s="398"/>
      <c r="DH126" s="398"/>
      <c r="DI126" s="398"/>
      <c r="DJ126" s="398"/>
      <c r="DK126" s="398"/>
      <c r="DL126" s="398"/>
      <c r="DM126" s="398"/>
      <c r="DN126" s="398"/>
      <c r="DO126" s="398"/>
      <c r="DP126" s="398"/>
      <c r="DQ126" s="398"/>
      <c r="DR126" s="398"/>
      <c r="DS126" s="398"/>
      <c r="DT126" s="398"/>
      <c r="DU126" s="398"/>
      <c r="DV126" s="398"/>
      <c r="DW126" s="398"/>
      <c r="DX126" s="398"/>
      <c r="DY126" s="398"/>
      <c r="DZ126" s="398"/>
      <c r="EA126" s="398"/>
      <c r="EB126" s="398"/>
      <c r="EC126" s="398"/>
      <c r="ED126" s="398"/>
      <c r="EE126" s="398"/>
      <c r="EF126" s="398"/>
      <c r="EG126" s="398"/>
      <c r="EH126" s="398"/>
      <c r="EI126" s="398"/>
      <c r="EJ126" s="398"/>
      <c r="EK126" s="398"/>
      <c r="EL126" s="398"/>
      <c r="EM126" s="398"/>
      <c r="EN126" s="398"/>
      <c r="EO126" s="398"/>
      <c r="EP126" s="398"/>
      <c r="EQ126" s="398"/>
      <c r="ER126" s="398"/>
      <c r="ES126" s="398"/>
      <c r="ET126" s="398"/>
      <c r="EU126" s="398"/>
      <c r="EV126" s="398"/>
      <c r="EW126" s="398"/>
      <c r="EX126" s="398"/>
      <c r="EY126" s="398"/>
      <c r="EZ126" s="398"/>
      <c r="FA126" s="398"/>
      <c r="FB126" s="398"/>
      <c r="FC126" s="398"/>
      <c r="FD126" s="398"/>
      <c r="FE126" s="398"/>
      <c r="FF126" s="398"/>
      <c r="FG126" s="398"/>
      <c r="FH126" s="398"/>
      <c r="FI126" s="398"/>
      <c r="FJ126" s="398"/>
      <c r="FK126" s="398"/>
      <c r="FL126" s="398"/>
      <c r="FM126" s="398"/>
      <c r="FN126" s="398"/>
      <c r="FO126" s="398"/>
      <c r="FP126" s="398"/>
      <c r="FQ126" s="398"/>
      <c r="FR126" s="398"/>
      <c r="FS126" s="398"/>
      <c r="FT126" s="398"/>
      <c r="FU126" s="398"/>
      <c r="FV126" s="398"/>
      <c r="FW126" s="398"/>
      <c r="FX126" s="398"/>
      <c r="FY126" s="398"/>
      <c r="FZ126" s="398"/>
      <c r="GA126" s="398"/>
      <c r="GB126" s="398"/>
      <c r="GC126" s="398"/>
      <c r="GD126" s="398"/>
      <c r="GE126" s="398"/>
      <c r="GF126" s="398"/>
      <c r="GG126" s="398"/>
      <c r="GH126" s="398"/>
      <c r="GI126" s="398"/>
      <c r="GJ126" s="398"/>
      <c r="GK126" s="398"/>
      <c r="GL126" s="398"/>
      <c r="GM126" s="398"/>
      <c r="GN126" s="398"/>
      <c r="GO126" s="398"/>
      <c r="GP126" s="398"/>
      <c r="GQ126" s="398"/>
      <c r="GR126" s="398"/>
      <c r="GS126" s="398"/>
      <c r="GT126" s="398"/>
      <c r="GU126" s="398"/>
      <c r="GV126" s="398"/>
      <c r="GW126" s="398"/>
      <c r="GX126" s="398"/>
      <c r="GY126" s="398"/>
      <c r="GZ126" s="398"/>
      <c r="HA126" s="398"/>
      <c r="HB126" s="398"/>
      <c r="HC126" s="398"/>
      <c r="HD126" s="398"/>
      <c r="HE126" s="398"/>
      <c r="HF126" s="398"/>
      <c r="HG126" s="398"/>
      <c r="HH126" s="398"/>
      <c r="HI126" s="398"/>
      <c r="HJ126" s="398"/>
      <c r="HK126" s="398"/>
      <c r="HL126" s="398"/>
      <c r="HM126" s="398"/>
      <c r="HN126" s="398"/>
      <c r="HO126" s="398"/>
      <c r="HP126" s="398"/>
      <c r="HQ126" s="398"/>
      <c r="HR126" s="398"/>
      <c r="HS126" s="398"/>
      <c r="HT126" s="398"/>
      <c r="HU126" s="398"/>
      <c r="HV126" s="398"/>
      <c r="HW126" s="398"/>
      <c r="HX126" s="398"/>
      <c r="HY126" s="398"/>
      <c r="HZ126" s="398"/>
      <c r="IA126" s="398"/>
      <c r="IB126" s="398"/>
      <c r="IC126" s="398"/>
    </row>
    <row r="127" ht="13.5" customHeight="1">
      <c r="A127" s="432" t="s">
        <v>6049</v>
      </c>
      <c r="B127" s="362" t="s">
        <v>6971</v>
      </c>
      <c r="C127" s="363"/>
      <c r="D127" s="364">
        <v>50.0</v>
      </c>
      <c r="E127" s="401" t="s">
        <v>6972</v>
      </c>
      <c r="F127" s="366" t="s">
        <v>6973</v>
      </c>
      <c r="G127" s="415">
        <v>2.028865238497E12</v>
      </c>
      <c r="H127" s="368">
        <v>367.0</v>
      </c>
      <c r="I127" s="369">
        <v>0.296809198431786</v>
      </c>
      <c r="J127" s="370">
        <f t="shared" si="1"/>
        <v>258</v>
      </c>
      <c r="K127" s="402" t="s">
        <v>6974</v>
      </c>
      <c r="L127" s="403" t="s">
        <v>6975</v>
      </c>
      <c r="M127" s="403" t="s">
        <v>6897</v>
      </c>
      <c r="N127" s="373"/>
      <c r="O127" s="374">
        <v>25.0</v>
      </c>
      <c r="P127" s="404">
        <v>70.0</v>
      </c>
      <c r="Q127" s="378">
        <v>20.0</v>
      </c>
      <c r="R127" s="378">
        <v>90.0</v>
      </c>
      <c r="S127" s="377"/>
      <c r="T127" s="377"/>
      <c r="U127" s="378" t="s">
        <v>6970</v>
      </c>
      <c r="V127" s="406"/>
      <c r="W127" s="378" t="s">
        <v>6891</v>
      </c>
      <c r="X127" s="377"/>
      <c r="Y127" s="377"/>
      <c r="Z127" s="377"/>
      <c r="AA127" s="377"/>
      <c r="AB127" s="379"/>
      <c r="AC127" s="406"/>
      <c r="AD127" s="373"/>
      <c r="AE127" s="373"/>
      <c r="AF127" s="373"/>
      <c r="AG127" s="373"/>
      <c r="AH127" s="395"/>
      <c r="AI127" s="379" t="s">
        <v>6411</v>
      </c>
      <c r="AJ127" s="373"/>
      <c r="AK127" s="373"/>
      <c r="AL127" s="373"/>
      <c r="AM127" s="373"/>
      <c r="AN127" s="464">
        <v>10.0</v>
      </c>
      <c r="AO127" s="373"/>
      <c r="AP127" s="373"/>
      <c r="AQ127" s="46">
        <f t="shared" si="2"/>
        <v>360</v>
      </c>
      <c r="AR127" s="382">
        <f t="shared" si="3"/>
        <v>0.02</v>
      </c>
      <c r="AS127" s="373"/>
      <c r="AT127" s="373"/>
      <c r="AU127" s="373"/>
      <c r="AV127" s="373"/>
      <c r="AW127" s="373"/>
      <c r="AX127" s="528" t="s">
        <v>6061</v>
      </c>
      <c r="AY127" s="489" t="s">
        <v>6061</v>
      </c>
      <c r="AZ127" s="418"/>
      <c r="BA127" s="386">
        <v>72.0</v>
      </c>
      <c r="BB127" s="386">
        <v>127.0</v>
      </c>
      <c r="BC127" s="482">
        <f>IFERROR(__xludf.DUMMYFUNCTION("IMPORTRANGE(""https://docs.google.com/spreadsheets/d/11x9rug0jw9OQ--PARsiC-syyc-w1p08-Nt1KJofrAjY/edit?usp=sharing"",""Себестоимость (Алкиона)!J115"")"),3.38684)</f>
        <v>3.38684</v>
      </c>
      <c r="BD127" s="482">
        <f>IFERROR(__xludf.DUMMYFUNCTION("IMPORTRANGE(""https://docs.google.com/spreadsheets/d/11x9rug0jw9OQ--PARsiC-syyc-w1p08-Nt1KJofrAjY/edit?usp=sharing"",""Себестоимость (Алкиона)!J68"")"),0.6817199999999999)</f>
        <v>0.68172</v>
      </c>
      <c r="BE127" s="483">
        <f>IFERROR(__xludf.DUMMYFUNCTION("IMPORTRANGE(""https://docs.google.com/spreadsheets/d/1s3L4zx0lRdF0JYMrTaoYwrEnGJI9Se6ibkReFEtRbpU/edit?usp=sharing"",""Упаковка!B2"")"),7.0)</f>
        <v>7</v>
      </c>
      <c r="BF127" s="389">
        <v>10.0</v>
      </c>
      <c r="BG127" s="442">
        <f t="shared" si="4"/>
        <v>57.6856</v>
      </c>
      <c r="BH127" s="405">
        <f t="shared" si="18"/>
        <v>0.2</v>
      </c>
      <c r="BI127" s="392">
        <f t="shared" si="5"/>
        <v>51.6</v>
      </c>
      <c r="BJ127" s="393">
        <f t="shared" si="6"/>
        <v>76.7144</v>
      </c>
      <c r="BK127" s="393">
        <f t="shared" si="7"/>
        <v>21.7144</v>
      </c>
      <c r="BL127" s="394">
        <f t="shared" si="8"/>
        <v>0.2973426357</v>
      </c>
      <c r="BM127" s="394">
        <f t="shared" si="9"/>
        <v>0.08416434109</v>
      </c>
      <c r="BN127" s="55">
        <f t="shared" si="10"/>
        <v>0.02</v>
      </c>
      <c r="BO127" s="56">
        <f t="shared" si="11"/>
        <v>363</v>
      </c>
      <c r="BP127" s="57">
        <f t="shared" si="12"/>
        <v>0.3312242424</v>
      </c>
      <c r="BQ127" s="46">
        <f t="shared" si="13"/>
        <v>0.126</v>
      </c>
      <c r="BR127" s="46">
        <v>25.0</v>
      </c>
      <c r="BS127" s="46">
        <v>7.0</v>
      </c>
      <c r="BT127" s="47">
        <v>1.25</v>
      </c>
      <c r="BU127" s="46">
        <f t="shared" si="14"/>
        <v>31.25</v>
      </c>
      <c r="BV127" s="46">
        <f t="shared" si="15"/>
        <v>40.75</v>
      </c>
      <c r="BW127" s="406"/>
      <c r="BX127" s="395"/>
      <c r="BY127" s="395"/>
      <c r="BZ127" s="395"/>
      <c r="CA127" s="395"/>
      <c r="CB127" s="406"/>
      <c r="CC127" s="395"/>
      <c r="CD127" s="395"/>
      <c r="CE127" s="395"/>
      <c r="CF127" s="395"/>
      <c r="CG127" s="395"/>
      <c r="CH127" s="397"/>
      <c r="CI127" s="397"/>
      <c r="CJ127" s="397"/>
      <c r="CK127" s="397"/>
      <c r="CL127" s="414">
        <v>13.0</v>
      </c>
      <c r="CM127" s="414" t="s">
        <v>6095</v>
      </c>
      <c r="CN127" s="399">
        <f t="shared" si="16"/>
        <v>0.002657364341</v>
      </c>
      <c r="CO127" s="399">
        <f t="shared" si="17"/>
        <v>0.2941518341</v>
      </c>
      <c r="CP127" s="398"/>
      <c r="CQ127" s="398"/>
      <c r="CR127" s="408">
        <v>260.0</v>
      </c>
      <c r="CS127" s="398"/>
      <c r="CT127" s="398"/>
      <c r="CU127" s="398"/>
      <c r="CV127" s="398"/>
      <c r="CW127" s="398"/>
      <c r="CX127" s="398"/>
      <c r="CY127" s="398"/>
      <c r="CZ127" s="398"/>
      <c r="DA127" s="398"/>
      <c r="DB127" s="398"/>
      <c r="DC127" s="398"/>
      <c r="DD127" s="398"/>
      <c r="DE127" s="398"/>
      <c r="DF127" s="398"/>
      <c r="DG127" s="398"/>
      <c r="DH127" s="398"/>
      <c r="DI127" s="398"/>
      <c r="DJ127" s="398"/>
      <c r="DK127" s="398"/>
      <c r="DL127" s="398"/>
      <c r="DM127" s="398"/>
      <c r="DN127" s="398"/>
      <c r="DO127" s="398"/>
      <c r="DP127" s="398"/>
      <c r="DQ127" s="398"/>
      <c r="DR127" s="398"/>
      <c r="DS127" s="398"/>
      <c r="DT127" s="398"/>
      <c r="DU127" s="398"/>
      <c r="DV127" s="398"/>
      <c r="DW127" s="398"/>
      <c r="DX127" s="398"/>
      <c r="DY127" s="398"/>
      <c r="DZ127" s="398"/>
      <c r="EA127" s="398"/>
      <c r="EB127" s="398"/>
      <c r="EC127" s="398"/>
      <c r="ED127" s="398"/>
      <c r="EE127" s="398"/>
      <c r="EF127" s="398"/>
      <c r="EG127" s="398"/>
      <c r="EH127" s="398"/>
      <c r="EI127" s="398"/>
      <c r="EJ127" s="398"/>
      <c r="EK127" s="398"/>
      <c r="EL127" s="398"/>
      <c r="EM127" s="398"/>
      <c r="EN127" s="398"/>
      <c r="EO127" s="398"/>
      <c r="EP127" s="398"/>
      <c r="EQ127" s="398"/>
      <c r="ER127" s="398"/>
      <c r="ES127" s="398"/>
      <c r="ET127" s="398"/>
      <c r="EU127" s="398"/>
      <c r="EV127" s="398"/>
      <c r="EW127" s="398"/>
      <c r="EX127" s="398"/>
      <c r="EY127" s="398"/>
      <c r="EZ127" s="398"/>
      <c r="FA127" s="398"/>
      <c r="FB127" s="398"/>
      <c r="FC127" s="398"/>
      <c r="FD127" s="398"/>
      <c r="FE127" s="398"/>
      <c r="FF127" s="398"/>
      <c r="FG127" s="398"/>
      <c r="FH127" s="398"/>
      <c r="FI127" s="398"/>
      <c r="FJ127" s="398"/>
      <c r="FK127" s="398"/>
      <c r="FL127" s="398"/>
      <c r="FM127" s="398"/>
      <c r="FN127" s="398"/>
      <c r="FO127" s="398"/>
      <c r="FP127" s="398"/>
      <c r="FQ127" s="398"/>
      <c r="FR127" s="398"/>
      <c r="FS127" s="398"/>
      <c r="FT127" s="398"/>
      <c r="FU127" s="398"/>
      <c r="FV127" s="398"/>
      <c r="FW127" s="398"/>
      <c r="FX127" s="398"/>
      <c r="FY127" s="398"/>
      <c r="FZ127" s="398"/>
      <c r="GA127" s="398"/>
      <c r="GB127" s="398"/>
      <c r="GC127" s="398"/>
      <c r="GD127" s="398"/>
      <c r="GE127" s="398"/>
      <c r="GF127" s="398"/>
      <c r="GG127" s="398"/>
      <c r="GH127" s="398"/>
      <c r="GI127" s="398"/>
      <c r="GJ127" s="398"/>
      <c r="GK127" s="398"/>
      <c r="GL127" s="398"/>
      <c r="GM127" s="398"/>
      <c r="GN127" s="398"/>
      <c r="GO127" s="398"/>
      <c r="GP127" s="398"/>
      <c r="GQ127" s="398"/>
      <c r="GR127" s="398"/>
      <c r="GS127" s="398"/>
      <c r="GT127" s="398"/>
      <c r="GU127" s="398"/>
      <c r="GV127" s="398"/>
      <c r="GW127" s="398"/>
      <c r="GX127" s="398"/>
      <c r="GY127" s="398"/>
      <c r="GZ127" s="398"/>
      <c r="HA127" s="398"/>
      <c r="HB127" s="398"/>
      <c r="HC127" s="398"/>
      <c r="HD127" s="398"/>
      <c r="HE127" s="398"/>
      <c r="HF127" s="398"/>
      <c r="HG127" s="398"/>
      <c r="HH127" s="398"/>
      <c r="HI127" s="398"/>
      <c r="HJ127" s="398"/>
      <c r="HK127" s="398"/>
      <c r="HL127" s="398"/>
      <c r="HM127" s="398"/>
      <c r="HN127" s="398"/>
      <c r="HO127" s="398"/>
      <c r="HP127" s="398"/>
      <c r="HQ127" s="398"/>
      <c r="HR127" s="398"/>
      <c r="HS127" s="398"/>
      <c r="HT127" s="398"/>
      <c r="HU127" s="398"/>
      <c r="HV127" s="398"/>
      <c r="HW127" s="398"/>
      <c r="HX127" s="398"/>
      <c r="HY127" s="398"/>
      <c r="HZ127" s="398"/>
      <c r="IA127" s="398"/>
      <c r="IB127" s="398"/>
      <c r="IC127" s="398"/>
    </row>
    <row r="128" ht="13.5" customHeight="1">
      <c r="A128" s="432" t="s">
        <v>6049</v>
      </c>
      <c r="B128" s="362" t="s">
        <v>6976</v>
      </c>
      <c r="C128" s="363"/>
      <c r="D128" s="364">
        <v>50.0</v>
      </c>
      <c r="E128" s="401" t="s">
        <v>6977</v>
      </c>
      <c r="F128" s="366" t="s">
        <v>6978</v>
      </c>
      <c r="G128" s="367">
        <v>2.011559455249E12</v>
      </c>
      <c r="H128" s="409">
        <v>400.0</v>
      </c>
      <c r="I128" s="369">
        <v>0.2960962668703137</v>
      </c>
      <c r="J128" s="370">
        <f t="shared" si="1"/>
        <v>282</v>
      </c>
      <c r="K128" s="402" t="s">
        <v>6979</v>
      </c>
      <c r="L128" s="403" t="s">
        <v>6980</v>
      </c>
      <c r="M128" s="403" t="s">
        <v>6903</v>
      </c>
      <c r="N128" s="373"/>
      <c r="O128" s="374">
        <v>36.0</v>
      </c>
      <c r="P128" s="404">
        <v>70.0</v>
      </c>
      <c r="Q128" s="378">
        <v>20.0</v>
      </c>
      <c r="R128" s="378">
        <v>90.0</v>
      </c>
      <c r="S128" s="377"/>
      <c r="T128" s="377"/>
      <c r="U128" s="378" t="s">
        <v>6904</v>
      </c>
      <c r="V128" s="378" t="s">
        <v>2267</v>
      </c>
      <c r="W128" s="378" t="s">
        <v>6891</v>
      </c>
      <c r="X128" s="377"/>
      <c r="Y128" s="377"/>
      <c r="Z128" s="377"/>
      <c r="AA128" s="377"/>
      <c r="AB128" s="379"/>
      <c r="AC128" s="406"/>
      <c r="AD128" s="373"/>
      <c r="AE128" s="373"/>
      <c r="AF128" s="373"/>
      <c r="AG128" s="373"/>
      <c r="AH128" s="381" t="s">
        <v>6059</v>
      </c>
      <c r="AI128" s="379" t="s">
        <v>6411</v>
      </c>
      <c r="AJ128" s="373"/>
      <c r="AK128" s="373"/>
      <c r="AL128" s="373"/>
      <c r="AM128" s="373"/>
      <c r="AN128" s="373">
        <v>10.0</v>
      </c>
      <c r="AO128" s="373"/>
      <c r="AP128" s="373"/>
      <c r="AQ128" s="46">
        <f t="shared" si="2"/>
        <v>388</v>
      </c>
      <c r="AR128" s="382">
        <f t="shared" si="3"/>
        <v>0.03</v>
      </c>
      <c r="AS128" s="373"/>
      <c r="AT128" s="373"/>
      <c r="AU128" s="373"/>
      <c r="AV128" s="373"/>
      <c r="AW128" s="373"/>
      <c r="AX128" s="529" t="s">
        <v>6061</v>
      </c>
      <c r="AY128" s="489" t="s">
        <v>6061</v>
      </c>
      <c r="AZ128" s="385">
        <v>20.0</v>
      </c>
      <c r="BA128" s="386">
        <v>78.0</v>
      </c>
      <c r="BB128" s="386">
        <v>134.0</v>
      </c>
      <c r="BC128" s="482">
        <f>IFERROR(__xludf.DUMMYFUNCTION("IMPORTRANGE(""https://docs.google.com/spreadsheets/d/11x9rug0jw9OQ--PARsiC-syyc-w1p08-Nt1KJofrAjY/edit?usp=sharing"",""Себестоимость (Алкиона)!J116"")"),3.8208599999999997)</f>
        <v>3.82086</v>
      </c>
      <c r="BD128" s="482">
        <f>IFERROR(__xludf.DUMMYFUNCTION("IMPORTRANGE(""https://docs.google.com/spreadsheets/d/11x9rug0jw9OQ--PARsiC-syyc-w1p08-Nt1KJofrAjY/edit?usp=sharing"",""Себестоимость (Алкиона)!J65"")"),0.813618)</f>
        <v>0.813618</v>
      </c>
      <c r="BE128" s="483">
        <f>IFERROR(__xludf.DUMMYFUNCTION("IMPORTRANGE(""https://docs.google.com/spreadsheets/d/1s3L4zx0lRdF0JYMrTaoYwrEnGJI9Se6ibkReFEtRbpU/edit?usp=sharing"",""Упаковка!B2"")"),7.0)</f>
        <v>7</v>
      </c>
      <c r="BF128" s="389">
        <v>10.0</v>
      </c>
      <c r="BG128" s="442">
        <f t="shared" si="4"/>
        <v>63.34478</v>
      </c>
      <c r="BH128" s="405">
        <f t="shared" si="18"/>
        <v>0.2</v>
      </c>
      <c r="BI128" s="392">
        <f t="shared" si="5"/>
        <v>56.4</v>
      </c>
      <c r="BJ128" s="393">
        <f t="shared" si="6"/>
        <v>84.25522</v>
      </c>
      <c r="BK128" s="393">
        <f t="shared" si="7"/>
        <v>28.25522</v>
      </c>
      <c r="BL128" s="394">
        <f t="shared" si="8"/>
        <v>0.2987773759</v>
      </c>
      <c r="BM128" s="394">
        <f t="shared" si="9"/>
        <v>0.1001958156</v>
      </c>
      <c r="BN128" s="55">
        <f t="shared" si="10"/>
        <v>0.03</v>
      </c>
      <c r="BO128" s="56">
        <f t="shared" si="11"/>
        <v>390</v>
      </c>
      <c r="BP128" s="57">
        <f t="shared" si="12"/>
        <v>0.3339877436</v>
      </c>
      <c r="BQ128" s="46">
        <f t="shared" si="13"/>
        <v>0.126</v>
      </c>
      <c r="BR128" s="46">
        <v>25.0</v>
      </c>
      <c r="BS128" s="46">
        <v>7.0</v>
      </c>
      <c r="BT128" s="47">
        <v>1.25</v>
      </c>
      <c r="BU128" s="46">
        <f t="shared" si="14"/>
        <v>31.25</v>
      </c>
      <c r="BV128" s="46">
        <f t="shared" si="15"/>
        <v>46.75</v>
      </c>
      <c r="BW128" s="378" t="s">
        <v>6062</v>
      </c>
      <c r="BX128" s="395"/>
      <c r="BY128" s="395"/>
      <c r="BZ128" s="395"/>
      <c r="CA128" s="395"/>
      <c r="CB128" s="406"/>
      <c r="CC128" s="395"/>
      <c r="CD128" s="395"/>
      <c r="CE128" s="395"/>
      <c r="CF128" s="395"/>
      <c r="CG128" s="395"/>
      <c r="CH128" s="397"/>
      <c r="CI128" s="397"/>
      <c r="CJ128" s="397"/>
      <c r="CK128" s="397"/>
      <c r="CL128" s="398"/>
      <c r="CM128" s="398"/>
      <c r="CN128" s="399">
        <f t="shared" si="16"/>
        <v>0.001222624113</v>
      </c>
      <c r="CO128" s="399">
        <f t="shared" si="17"/>
        <v>0.2948736428</v>
      </c>
      <c r="CP128" s="398"/>
      <c r="CQ128" s="398"/>
      <c r="CR128" s="408">
        <v>263.0</v>
      </c>
      <c r="CS128" s="398"/>
      <c r="CT128" s="398"/>
      <c r="CU128" s="398"/>
      <c r="CV128" s="398"/>
      <c r="CW128" s="398"/>
      <c r="CX128" s="398"/>
      <c r="CY128" s="398"/>
      <c r="CZ128" s="398"/>
      <c r="DA128" s="398"/>
      <c r="DB128" s="398"/>
      <c r="DC128" s="398"/>
      <c r="DD128" s="398"/>
      <c r="DE128" s="398"/>
      <c r="DF128" s="398"/>
      <c r="DG128" s="398"/>
      <c r="DH128" s="398"/>
      <c r="DI128" s="398"/>
      <c r="DJ128" s="398"/>
      <c r="DK128" s="398"/>
      <c r="DL128" s="398"/>
      <c r="DM128" s="398"/>
      <c r="DN128" s="398"/>
      <c r="DO128" s="398"/>
      <c r="DP128" s="398"/>
      <c r="DQ128" s="398"/>
      <c r="DR128" s="398"/>
      <c r="DS128" s="398"/>
      <c r="DT128" s="398"/>
      <c r="DU128" s="398"/>
      <c r="DV128" s="398"/>
      <c r="DW128" s="398"/>
      <c r="DX128" s="398"/>
      <c r="DY128" s="398"/>
      <c r="DZ128" s="398"/>
      <c r="EA128" s="398"/>
      <c r="EB128" s="398"/>
      <c r="EC128" s="398"/>
      <c r="ED128" s="398"/>
      <c r="EE128" s="398"/>
      <c r="EF128" s="398"/>
      <c r="EG128" s="398"/>
      <c r="EH128" s="398"/>
      <c r="EI128" s="398"/>
      <c r="EJ128" s="398"/>
      <c r="EK128" s="398"/>
      <c r="EL128" s="398"/>
      <c r="EM128" s="398"/>
      <c r="EN128" s="398"/>
      <c r="EO128" s="398"/>
      <c r="EP128" s="398"/>
      <c r="EQ128" s="398"/>
      <c r="ER128" s="398"/>
      <c r="ES128" s="398"/>
      <c r="ET128" s="398"/>
      <c r="EU128" s="398"/>
      <c r="EV128" s="398"/>
      <c r="EW128" s="398"/>
      <c r="EX128" s="398"/>
      <c r="EY128" s="398"/>
      <c r="EZ128" s="398"/>
      <c r="FA128" s="398"/>
      <c r="FB128" s="398"/>
      <c r="FC128" s="398"/>
      <c r="FD128" s="398"/>
      <c r="FE128" s="398"/>
      <c r="FF128" s="398"/>
      <c r="FG128" s="398"/>
      <c r="FH128" s="398"/>
      <c r="FI128" s="398"/>
      <c r="FJ128" s="398"/>
      <c r="FK128" s="398"/>
      <c r="FL128" s="398"/>
      <c r="FM128" s="398"/>
      <c r="FN128" s="398"/>
      <c r="FO128" s="398"/>
      <c r="FP128" s="398"/>
      <c r="FQ128" s="398"/>
      <c r="FR128" s="398"/>
      <c r="FS128" s="398"/>
      <c r="FT128" s="398"/>
      <c r="FU128" s="398"/>
      <c r="FV128" s="398"/>
      <c r="FW128" s="398"/>
      <c r="FX128" s="398"/>
      <c r="FY128" s="398"/>
      <c r="FZ128" s="398"/>
      <c r="GA128" s="398"/>
      <c r="GB128" s="398"/>
      <c r="GC128" s="398"/>
      <c r="GD128" s="398"/>
      <c r="GE128" s="398"/>
      <c r="GF128" s="398"/>
      <c r="GG128" s="398"/>
      <c r="GH128" s="398"/>
      <c r="GI128" s="398"/>
      <c r="GJ128" s="398"/>
      <c r="GK128" s="398"/>
      <c r="GL128" s="398"/>
      <c r="GM128" s="398"/>
      <c r="GN128" s="398"/>
      <c r="GO128" s="398"/>
      <c r="GP128" s="398"/>
      <c r="GQ128" s="398"/>
      <c r="GR128" s="398"/>
      <c r="GS128" s="398"/>
      <c r="GT128" s="398"/>
      <c r="GU128" s="398"/>
      <c r="GV128" s="398"/>
      <c r="GW128" s="398"/>
      <c r="GX128" s="398"/>
      <c r="GY128" s="398"/>
      <c r="GZ128" s="398"/>
      <c r="HA128" s="398"/>
      <c r="HB128" s="398"/>
      <c r="HC128" s="398"/>
      <c r="HD128" s="398"/>
      <c r="HE128" s="398"/>
      <c r="HF128" s="398"/>
      <c r="HG128" s="398"/>
      <c r="HH128" s="398"/>
      <c r="HI128" s="398"/>
      <c r="HJ128" s="398"/>
      <c r="HK128" s="398"/>
      <c r="HL128" s="398"/>
      <c r="HM128" s="398"/>
      <c r="HN128" s="398"/>
      <c r="HO128" s="398"/>
      <c r="HP128" s="398"/>
      <c r="HQ128" s="398"/>
      <c r="HR128" s="398"/>
      <c r="HS128" s="398"/>
      <c r="HT128" s="398"/>
      <c r="HU128" s="398"/>
      <c r="HV128" s="398"/>
      <c r="HW128" s="398"/>
      <c r="HX128" s="398"/>
      <c r="HY128" s="398"/>
      <c r="HZ128" s="398"/>
      <c r="IA128" s="398"/>
      <c r="IB128" s="398"/>
      <c r="IC128" s="398"/>
    </row>
    <row r="129" ht="13.5" customHeight="1">
      <c r="A129" s="432" t="s">
        <v>6049</v>
      </c>
      <c r="B129" s="362" t="s">
        <v>6981</v>
      </c>
      <c r="C129" s="363"/>
      <c r="D129" s="364">
        <v>50.0</v>
      </c>
      <c r="E129" s="401" t="s">
        <v>6982</v>
      </c>
      <c r="F129" s="366" t="s">
        <v>6983</v>
      </c>
      <c r="G129" s="367">
        <v>2.011559455232E12</v>
      </c>
      <c r="H129" s="409">
        <v>411.0</v>
      </c>
      <c r="I129" s="369">
        <v>0.2592278659498208</v>
      </c>
      <c r="J129" s="370">
        <f t="shared" si="1"/>
        <v>304</v>
      </c>
      <c r="K129" s="402" t="s">
        <v>6984</v>
      </c>
      <c r="L129" s="403" t="s">
        <v>6985</v>
      </c>
      <c r="M129" s="403" t="s">
        <v>6910</v>
      </c>
      <c r="N129" s="373"/>
      <c r="O129" s="374">
        <v>60.0</v>
      </c>
      <c r="P129" s="404">
        <v>80.0</v>
      </c>
      <c r="Q129" s="378">
        <v>20.0</v>
      </c>
      <c r="R129" s="378">
        <v>170.0</v>
      </c>
      <c r="S129" s="377"/>
      <c r="T129" s="377"/>
      <c r="U129" s="378" t="s">
        <v>6904</v>
      </c>
      <c r="V129" s="378" t="s">
        <v>2267</v>
      </c>
      <c r="W129" s="378" t="s">
        <v>6891</v>
      </c>
      <c r="X129" s="377"/>
      <c r="Y129" s="377"/>
      <c r="Z129" s="377"/>
      <c r="AA129" s="377"/>
      <c r="AB129" s="379"/>
      <c r="AC129" s="406"/>
      <c r="AD129" s="373"/>
      <c r="AE129" s="373"/>
      <c r="AF129" s="373"/>
      <c r="AG129" s="373"/>
      <c r="AH129" s="381" t="s">
        <v>6059</v>
      </c>
      <c r="AI129" s="379" t="s">
        <v>6411</v>
      </c>
      <c r="AJ129" s="373"/>
      <c r="AK129" s="373"/>
      <c r="AL129" s="373"/>
      <c r="AM129" s="373"/>
      <c r="AN129" s="373">
        <v>10.0</v>
      </c>
      <c r="AO129" s="373"/>
      <c r="AP129" s="373"/>
      <c r="AQ129" s="46">
        <f t="shared" si="2"/>
        <v>416</v>
      </c>
      <c r="AR129" s="382">
        <f t="shared" si="3"/>
        <v>-0.01</v>
      </c>
      <c r="AS129" s="373"/>
      <c r="AT129" s="373"/>
      <c r="AU129" s="373"/>
      <c r="AV129" s="373"/>
      <c r="AW129" s="373"/>
      <c r="AX129" s="519" t="s">
        <v>6178</v>
      </c>
      <c r="AY129" s="384" t="s">
        <v>6178</v>
      </c>
      <c r="AZ129" s="385">
        <v>20.0</v>
      </c>
      <c r="BA129" s="386">
        <v>72.0</v>
      </c>
      <c r="BB129" s="386">
        <v>127.0</v>
      </c>
      <c r="BC129" s="482">
        <f>IFERROR(__xludf.DUMMYFUNCTION("IMPORTRANGE(""https://docs.google.com/spreadsheets/d/11x9rug0jw9OQ--PARsiC-syyc-w1p08-Nt1KJofrAjY/edit?usp=sharing"",""Себестоимость (Алкиона)!J116"")"),3.8208599999999997)</f>
        <v>3.82086</v>
      </c>
      <c r="BD129" s="482">
        <f>IFERROR(__xludf.DUMMYFUNCTION("IMPORTRANGE(""https://docs.google.com/spreadsheets/d/11x9rug0jw9OQ--PARsiC-syyc-w1p08-Nt1KJofrAjY/edit?usp=sharing"",""Себестоимость (Алкиона)!J65"")"),0.813618)</f>
        <v>0.813618</v>
      </c>
      <c r="BE129" s="483">
        <f>IFERROR(__xludf.DUMMYFUNCTION("IMPORTRANGE(""https://docs.google.com/spreadsheets/d/1s3L4zx0lRdF0JYMrTaoYwrEnGJI9Se6ibkReFEtRbpU/edit?usp=sharing"",""Упаковка!B3"")"),25.0)</f>
        <v>25</v>
      </c>
      <c r="BF129" s="389">
        <v>10.0</v>
      </c>
      <c r="BG129" s="442">
        <f t="shared" si="4"/>
        <v>81.34478</v>
      </c>
      <c r="BH129" s="405">
        <f t="shared" si="18"/>
        <v>0.2</v>
      </c>
      <c r="BI129" s="392">
        <f t="shared" si="5"/>
        <v>60.8</v>
      </c>
      <c r="BJ129" s="393">
        <f t="shared" si="6"/>
        <v>89.85522</v>
      </c>
      <c r="BK129" s="393">
        <f t="shared" si="7"/>
        <v>34.85522</v>
      </c>
      <c r="BL129" s="394">
        <f t="shared" si="8"/>
        <v>0.2955763816</v>
      </c>
      <c r="BM129" s="394">
        <f t="shared" si="9"/>
        <v>0.1146553289</v>
      </c>
      <c r="BN129" s="55">
        <f t="shared" si="10"/>
        <v>-0.01</v>
      </c>
      <c r="BO129" s="56">
        <f t="shared" si="11"/>
        <v>414</v>
      </c>
      <c r="BP129" s="57">
        <f t="shared" si="12"/>
        <v>0.3367517391</v>
      </c>
      <c r="BQ129" s="46">
        <f t="shared" si="13"/>
        <v>0.272</v>
      </c>
      <c r="BR129" s="46">
        <v>25.0</v>
      </c>
      <c r="BS129" s="46">
        <v>7.0</v>
      </c>
      <c r="BT129" s="47">
        <v>1.25</v>
      </c>
      <c r="BU129" s="46">
        <f t="shared" si="14"/>
        <v>31.25</v>
      </c>
      <c r="BV129" s="46">
        <f t="shared" si="15"/>
        <v>40.75</v>
      </c>
      <c r="BW129" s="378" t="s">
        <v>6062</v>
      </c>
      <c r="BX129" s="395"/>
      <c r="BY129" s="395"/>
      <c r="BZ129" s="395"/>
      <c r="CA129" s="395"/>
      <c r="CB129" s="406"/>
      <c r="CC129" s="395"/>
      <c r="CD129" s="395"/>
      <c r="CE129" s="395"/>
      <c r="CF129" s="395"/>
      <c r="CG129" s="395"/>
      <c r="CH129" s="397"/>
      <c r="CI129" s="397"/>
      <c r="CJ129" s="397"/>
      <c r="CK129" s="397"/>
      <c r="CL129" s="398"/>
      <c r="CM129" s="398"/>
      <c r="CN129" s="399">
        <f t="shared" si="16"/>
        <v>0.004423618421</v>
      </c>
      <c r="CO129" s="399">
        <f t="shared" si="17"/>
        <v>0.2548042475</v>
      </c>
      <c r="CP129" s="398"/>
      <c r="CQ129" s="398"/>
      <c r="CR129" s="408">
        <v>266.0</v>
      </c>
      <c r="CS129" s="398"/>
      <c r="CT129" s="398"/>
      <c r="CU129" s="398"/>
      <c r="CV129" s="398"/>
      <c r="CW129" s="398"/>
      <c r="CX129" s="398"/>
      <c r="CY129" s="398"/>
      <c r="CZ129" s="398"/>
      <c r="DA129" s="398"/>
      <c r="DB129" s="398"/>
      <c r="DC129" s="398"/>
      <c r="DD129" s="398"/>
      <c r="DE129" s="398"/>
      <c r="DF129" s="398"/>
      <c r="DG129" s="398"/>
      <c r="DH129" s="398"/>
      <c r="DI129" s="398"/>
      <c r="DJ129" s="398"/>
      <c r="DK129" s="398"/>
      <c r="DL129" s="398"/>
      <c r="DM129" s="398"/>
      <c r="DN129" s="398"/>
      <c r="DO129" s="398"/>
      <c r="DP129" s="398"/>
      <c r="DQ129" s="398"/>
      <c r="DR129" s="398"/>
      <c r="DS129" s="398"/>
      <c r="DT129" s="398"/>
      <c r="DU129" s="398"/>
      <c r="DV129" s="398"/>
      <c r="DW129" s="398"/>
      <c r="DX129" s="398"/>
      <c r="DY129" s="398"/>
      <c r="DZ129" s="398"/>
      <c r="EA129" s="398"/>
      <c r="EB129" s="398"/>
      <c r="EC129" s="398"/>
      <c r="ED129" s="398"/>
      <c r="EE129" s="398"/>
      <c r="EF129" s="398"/>
      <c r="EG129" s="398"/>
      <c r="EH129" s="398"/>
      <c r="EI129" s="398"/>
      <c r="EJ129" s="398"/>
      <c r="EK129" s="398"/>
      <c r="EL129" s="398"/>
      <c r="EM129" s="398"/>
      <c r="EN129" s="398"/>
      <c r="EO129" s="398"/>
      <c r="EP129" s="398"/>
      <c r="EQ129" s="398"/>
      <c r="ER129" s="398"/>
      <c r="ES129" s="398"/>
      <c r="ET129" s="398"/>
      <c r="EU129" s="398"/>
      <c r="EV129" s="398"/>
      <c r="EW129" s="398"/>
      <c r="EX129" s="398"/>
      <c r="EY129" s="398"/>
      <c r="EZ129" s="398"/>
      <c r="FA129" s="398"/>
      <c r="FB129" s="398"/>
      <c r="FC129" s="398"/>
      <c r="FD129" s="398"/>
      <c r="FE129" s="398"/>
      <c r="FF129" s="398"/>
      <c r="FG129" s="398"/>
      <c r="FH129" s="398"/>
      <c r="FI129" s="398"/>
      <c r="FJ129" s="398"/>
      <c r="FK129" s="398"/>
      <c r="FL129" s="398"/>
      <c r="FM129" s="398"/>
      <c r="FN129" s="398"/>
      <c r="FO129" s="398"/>
      <c r="FP129" s="398"/>
      <c r="FQ129" s="398"/>
      <c r="FR129" s="398"/>
      <c r="FS129" s="398"/>
      <c r="FT129" s="398"/>
      <c r="FU129" s="398"/>
      <c r="FV129" s="398"/>
      <c r="FW129" s="398"/>
      <c r="FX129" s="398"/>
      <c r="FY129" s="398"/>
      <c r="FZ129" s="398"/>
      <c r="GA129" s="398"/>
      <c r="GB129" s="398"/>
      <c r="GC129" s="398"/>
      <c r="GD129" s="398"/>
      <c r="GE129" s="398"/>
      <c r="GF129" s="398"/>
      <c r="GG129" s="398"/>
      <c r="GH129" s="398"/>
      <c r="GI129" s="398"/>
      <c r="GJ129" s="398"/>
      <c r="GK129" s="398"/>
      <c r="GL129" s="398"/>
      <c r="GM129" s="398"/>
      <c r="GN129" s="398"/>
      <c r="GO129" s="398"/>
      <c r="GP129" s="398"/>
      <c r="GQ129" s="398"/>
      <c r="GR129" s="398"/>
      <c r="GS129" s="398"/>
      <c r="GT129" s="398"/>
      <c r="GU129" s="398"/>
      <c r="GV129" s="398"/>
      <c r="GW129" s="398"/>
      <c r="GX129" s="398"/>
      <c r="GY129" s="398"/>
      <c r="GZ129" s="398"/>
      <c r="HA129" s="398"/>
      <c r="HB129" s="398"/>
      <c r="HC129" s="398"/>
      <c r="HD129" s="398"/>
      <c r="HE129" s="398"/>
      <c r="HF129" s="398"/>
      <c r="HG129" s="398"/>
      <c r="HH129" s="398"/>
      <c r="HI129" s="398"/>
      <c r="HJ129" s="398"/>
      <c r="HK129" s="398"/>
      <c r="HL129" s="398"/>
      <c r="HM129" s="398"/>
      <c r="HN129" s="398"/>
      <c r="HO129" s="398"/>
      <c r="HP129" s="398"/>
      <c r="HQ129" s="398"/>
      <c r="HR129" s="398"/>
      <c r="HS129" s="398"/>
      <c r="HT129" s="398"/>
      <c r="HU129" s="398"/>
      <c r="HV129" s="398"/>
      <c r="HW129" s="398"/>
      <c r="HX129" s="398"/>
      <c r="HY129" s="398"/>
      <c r="HZ129" s="398"/>
      <c r="IA129" s="398"/>
      <c r="IB129" s="398"/>
      <c r="IC129" s="398"/>
    </row>
    <row r="130" ht="13.5" customHeight="1">
      <c r="A130" s="432" t="s">
        <v>6049</v>
      </c>
      <c r="B130" s="362" t="s">
        <v>6986</v>
      </c>
      <c r="C130" s="363"/>
      <c r="D130" s="364">
        <v>50.0</v>
      </c>
      <c r="E130" s="401" t="s">
        <v>6987</v>
      </c>
      <c r="F130" s="366" t="s">
        <v>6988</v>
      </c>
      <c r="G130" s="367">
        <v>2.011559455225E12</v>
      </c>
      <c r="H130" s="409">
        <v>433.0</v>
      </c>
      <c r="I130" s="369">
        <v>0.29483794280039244</v>
      </c>
      <c r="J130" s="370">
        <f t="shared" si="1"/>
        <v>305</v>
      </c>
      <c r="K130" s="402" t="s">
        <v>6989</v>
      </c>
      <c r="L130" s="403" t="s">
        <v>6990</v>
      </c>
      <c r="M130" s="403" t="s">
        <v>6916</v>
      </c>
      <c r="N130" s="373"/>
      <c r="O130" s="374">
        <v>70.0</v>
      </c>
      <c r="P130" s="404">
        <v>80.0</v>
      </c>
      <c r="Q130" s="378">
        <v>20.0</v>
      </c>
      <c r="R130" s="378">
        <v>170.0</v>
      </c>
      <c r="S130" s="377"/>
      <c r="T130" s="377"/>
      <c r="U130" s="378" t="s">
        <v>6904</v>
      </c>
      <c r="V130" s="378" t="s">
        <v>2267</v>
      </c>
      <c r="W130" s="378" t="s">
        <v>6891</v>
      </c>
      <c r="X130" s="377"/>
      <c r="Y130" s="377"/>
      <c r="Z130" s="377"/>
      <c r="AA130" s="377"/>
      <c r="AB130" s="379"/>
      <c r="AC130" s="406"/>
      <c r="AD130" s="373"/>
      <c r="AE130" s="373"/>
      <c r="AF130" s="373"/>
      <c r="AG130" s="373"/>
      <c r="AH130" s="381" t="s">
        <v>6059</v>
      </c>
      <c r="AI130" s="379" t="s">
        <v>6411</v>
      </c>
      <c r="AJ130" s="373"/>
      <c r="AK130" s="373"/>
      <c r="AL130" s="373"/>
      <c r="AM130" s="373"/>
      <c r="AN130" s="373">
        <v>10.0</v>
      </c>
      <c r="AO130" s="373"/>
      <c r="AP130" s="373"/>
      <c r="AQ130" s="46">
        <f t="shared" si="2"/>
        <v>412</v>
      </c>
      <c r="AR130" s="382">
        <f t="shared" si="3"/>
        <v>0.05</v>
      </c>
      <c r="AS130" s="373"/>
      <c r="AT130" s="373"/>
      <c r="AU130" s="373"/>
      <c r="AV130" s="373"/>
      <c r="AW130" s="373"/>
      <c r="AX130" s="383" t="s">
        <v>6178</v>
      </c>
      <c r="AY130" s="441" t="s">
        <v>6178</v>
      </c>
      <c r="AZ130" s="385">
        <v>20.0</v>
      </c>
      <c r="BA130" s="386">
        <v>72.0</v>
      </c>
      <c r="BB130" s="386">
        <v>128.0</v>
      </c>
      <c r="BC130" s="482">
        <f>IFERROR(__xludf.DUMMYFUNCTION("IMPORTRANGE(""https://docs.google.com/spreadsheets/d/11x9rug0jw9OQ--PARsiC-syyc-w1p08-Nt1KJofrAjY/edit?usp=sharing"",""Себестоимость (Алкиона)!J116"")"),3.8208599999999997)</f>
        <v>3.82086</v>
      </c>
      <c r="BD130" s="482">
        <f>IFERROR(__xludf.DUMMYFUNCTION("IMPORTRANGE(""https://docs.google.com/spreadsheets/d/11x9rug0jw9OQ--PARsiC-syyc-w1p08-Nt1KJofrAjY/edit?usp=sharing"",""Себестоимость (Алкиона)!J65"")"),0.813618)</f>
        <v>0.813618</v>
      </c>
      <c r="BE130" s="483">
        <f>IFERROR(__xludf.DUMMYFUNCTION("IMPORTRANGE(""https://docs.google.com/spreadsheets/d/1s3L4zx0lRdF0JYMrTaoYwrEnGJI9Se6ibkReFEtRbpU/edit?usp=sharing"",""Упаковка!B3"")"),25.0)</f>
        <v>25</v>
      </c>
      <c r="BF130" s="389">
        <v>10.0</v>
      </c>
      <c r="BG130" s="442">
        <f t="shared" si="4"/>
        <v>81.34478</v>
      </c>
      <c r="BH130" s="405">
        <f t="shared" si="18"/>
        <v>0.2</v>
      </c>
      <c r="BI130" s="392">
        <f t="shared" si="5"/>
        <v>61</v>
      </c>
      <c r="BJ130" s="393">
        <f t="shared" si="6"/>
        <v>90.65522</v>
      </c>
      <c r="BK130" s="393">
        <f t="shared" si="7"/>
        <v>34.65522</v>
      </c>
      <c r="BL130" s="394">
        <f t="shared" si="8"/>
        <v>0.2972302295</v>
      </c>
      <c r="BM130" s="394">
        <f t="shared" si="9"/>
        <v>0.1136236721</v>
      </c>
      <c r="BN130" s="55">
        <f t="shared" si="10"/>
        <v>0.05</v>
      </c>
      <c r="BO130" s="56">
        <f t="shared" si="11"/>
        <v>415</v>
      </c>
      <c r="BP130" s="57">
        <f t="shared" si="12"/>
        <v>0.335554747</v>
      </c>
      <c r="BQ130" s="46">
        <f t="shared" si="13"/>
        <v>0.272</v>
      </c>
      <c r="BR130" s="46">
        <v>25.0</v>
      </c>
      <c r="BS130" s="46">
        <v>7.0</v>
      </c>
      <c r="BT130" s="47">
        <v>1.25</v>
      </c>
      <c r="BU130" s="46">
        <f t="shared" si="14"/>
        <v>31.25</v>
      </c>
      <c r="BV130" s="46">
        <f t="shared" si="15"/>
        <v>40.75</v>
      </c>
      <c r="BW130" s="378" t="s">
        <v>6062</v>
      </c>
      <c r="BX130" s="395"/>
      <c r="BY130" s="395"/>
      <c r="BZ130" s="395"/>
      <c r="CA130" s="395"/>
      <c r="CB130" s="406"/>
      <c r="CC130" s="395"/>
      <c r="CD130" s="395"/>
      <c r="CE130" s="395"/>
      <c r="CF130" s="395"/>
      <c r="CG130" s="395"/>
      <c r="CH130" s="397"/>
      <c r="CI130" s="397"/>
      <c r="CJ130" s="397"/>
      <c r="CK130" s="397"/>
      <c r="CL130" s="398"/>
      <c r="CM130" s="398"/>
      <c r="CN130" s="399">
        <f t="shared" si="16"/>
        <v>0.002769770492</v>
      </c>
      <c r="CO130" s="399">
        <f t="shared" si="17"/>
        <v>0.2920681723</v>
      </c>
      <c r="CP130" s="398"/>
      <c r="CQ130" s="398"/>
      <c r="CR130" s="408">
        <v>270.0</v>
      </c>
      <c r="CS130" s="398"/>
      <c r="CT130" s="398"/>
      <c r="CU130" s="398"/>
      <c r="CV130" s="398"/>
      <c r="CW130" s="398"/>
      <c r="CX130" s="398"/>
      <c r="CY130" s="398"/>
      <c r="CZ130" s="398"/>
      <c r="DA130" s="398"/>
      <c r="DB130" s="398"/>
      <c r="DC130" s="398"/>
      <c r="DD130" s="398"/>
      <c r="DE130" s="398"/>
      <c r="DF130" s="398"/>
      <c r="DG130" s="398"/>
      <c r="DH130" s="398"/>
      <c r="DI130" s="398"/>
      <c r="DJ130" s="398"/>
      <c r="DK130" s="398"/>
      <c r="DL130" s="398"/>
      <c r="DM130" s="398"/>
      <c r="DN130" s="398"/>
      <c r="DO130" s="398"/>
      <c r="DP130" s="398"/>
      <c r="DQ130" s="398"/>
      <c r="DR130" s="398"/>
      <c r="DS130" s="398"/>
      <c r="DT130" s="398"/>
      <c r="DU130" s="398"/>
      <c r="DV130" s="398"/>
      <c r="DW130" s="398"/>
      <c r="DX130" s="398"/>
      <c r="DY130" s="398"/>
      <c r="DZ130" s="398"/>
      <c r="EA130" s="398"/>
      <c r="EB130" s="398"/>
      <c r="EC130" s="398"/>
      <c r="ED130" s="398"/>
      <c r="EE130" s="398"/>
      <c r="EF130" s="398"/>
      <c r="EG130" s="398"/>
      <c r="EH130" s="398"/>
      <c r="EI130" s="398"/>
      <c r="EJ130" s="398"/>
      <c r="EK130" s="398"/>
      <c r="EL130" s="398"/>
      <c r="EM130" s="398"/>
      <c r="EN130" s="398"/>
      <c r="EO130" s="398"/>
      <c r="EP130" s="398"/>
      <c r="EQ130" s="398"/>
      <c r="ER130" s="398"/>
      <c r="ES130" s="398"/>
      <c r="ET130" s="398"/>
      <c r="EU130" s="398"/>
      <c r="EV130" s="398"/>
      <c r="EW130" s="398"/>
      <c r="EX130" s="398"/>
      <c r="EY130" s="398"/>
      <c r="EZ130" s="398"/>
      <c r="FA130" s="398"/>
      <c r="FB130" s="398"/>
      <c r="FC130" s="398"/>
      <c r="FD130" s="398"/>
      <c r="FE130" s="398"/>
      <c r="FF130" s="398"/>
      <c r="FG130" s="398"/>
      <c r="FH130" s="398"/>
      <c r="FI130" s="398"/>
      <c r="FJ130" s="398"/>
      <c r="FK130" s="398"/>
      <c r="FL130" s="398"/>
      <c r="FM130" s="398"/>
      <c r="FN130" s="398"/>
      <c r="FO130" s="398"/>
      <c r="FP130" s="398"/>
      <c r="FQ130" s="398"/>
      <c r="FR130" s="398"/>
      <c r="FS130" s="398"/>
      <c r="FT130" s="398"/>
      <c r="FU130" s="398"/>
      <c r="FV130" s="398"/>
      <c r="FW130" s="398"/>
      <c r="FX130" s="398"/>
      <c r="FY130" s="398"/>
      <c r="FZ130" s="398"/>
      <c r="GA130" s="398"/>
      <c r="GB130" s="398"/>
      <c r="GC130" s="398"/>
      <c r="GD130" s="398"/>
      <c r="GE130" s="398"/>
      <c r="GF130" s="398"/>
      <c r="GG130" s="398"/>
      <c r="GH130" s="398"/>
      <c r="GI130" s="398"/>
      <c r="GJ130" s="398"/>
      <c r="GK130" s="398"/>
      <c r="GL130" s="398"/>
      <c r="GM130" s="398"/>
      <c r="GN130" s="398"/>
      <c r="GO130" s="398"/>
      <c r="GP130" s="398"/>
      <c r="GQ130" s="398"/>
      <c r="GR130" s="398"/>
      <c r="GS130" s="398"/>
      <c r="GT130" s="398"/>
      <c r="GU130" s="398"/>
      <c r="GV130" s="398"/>
      <c r="GW130" s="398"/>
      <c r="GX130" s="398"/>
      <c r="GY130" s="398"/>
      <c r="GZ130" s="398"/>
      <c r="HA130" s="398"/>
      <c r="HB130" s="398"/>
      <c r="HC130" s="398"/>
      <c r="HD130" s="398"/>
      <c r="HE130" s="398"/>
      <c r="HF130" s="398"/>
      <c r="HG130" s="398"/>
      <c r="HH130" s="398"/>
      <c r="HI130" s="398"/>
      <c r="HJ130" s="398"/>
      <c r="HK130" s="398"/>
      <c r="HL130" s="398"/>
      <c r="HM130" s="398"/>
      <c r="HN130" s="398"/>
      <c r="HO130" s="398"/>
      <c r="HP130" s="398"/>
      <c r="HQ130" s="398"/>
      <c r="HR130" s="398"/>
      <c r="HS130" s="398"/>
      <c r="HT130" s="398"/>
      <c r="HU130" s="398"/>
      <c r="HV130" s="398"/>
      <c r="HW130" s="398"/>
      <c r="HX130" s="398"/>
      <c r="HY130" s="398"/>
      <c r="HZ130" s="398"/>
      <c r="IA130" s="398"/>
      <c r="IB130" s="398"/>
      <c r="IC130" s="398"/>
    </row>
    <row r="131" ht="13.5" customHeight="1">
      <c r="A131" s="432" t="s">
        <v>6049</v>
      </c>
      <c r="B131" s="362" t="s">
        <v>6991</v>
      </c>
      <c r="C131" s="363"/>
      <c r="D131" s="364">
        <v>50.0</v>
      </c>
      <c r="E131" s="401" t="s">
        <v>6992</v>
      </c>
      <c r="F131" s="366" t="s">
        <v>6993</v>
      </c>
      <c r="G131" s="367">
        <v>2.011559455218E12</v>
      </c>
      <c r="H131" s="409">
        <v>455.0</v>
      </c>
      <c r="I131" s="369">
        <v>0.30802573717417486</v>
      </c>
      <c r="J131" s="370">
        <f t="shared" si="1"/>
        <v>315</v>
      </c>
      <c r="K131" s="402" t="s">
        <v>6994</v>
      </c>
      <c r="L131" s="403" t="s">
        <v>6995</v>
      </c>
      <c r="M131" s="403" t="s">
        <v>6922</v>
      </c>
      <c r="N131" s="373"/>
      <c r="O131" s="374">
        <v>75.0</v>
      </c>
      <c r="P131" s="404">
        <v>80.0</v>
      </c>
      <c r="Q131" s="378">
        <v>20.0</v>
      </c>
      <c r="R131" s="378">
        <v>170.0</v>
      </c>
      <c r="S131" s="377"/>
      <c r="T131" s="377"/>
      <c r="U131" s="378" t="s">
        <v>6904</v>
      </c>
      <c r="V131" s="378" t="s">
        <v>2267</v>
      </c>
      <c r="W131" s="378" t="s">
        <v>6891</v>
      </c>
      <c r="X131" s="377"/>
      <c r="Y131" s="377"/>
      <c r="Z131" s="377"/>
      <c r="AA131" s="377"/>
      <c r="AB131" s="379"/>
      <c r="AC131" s="406"/>
      <c r="AD131" s="373"/>
      <c r="AE131" s="373"/>
      <c r="AF131" s="373"/>
      <c r="AG131" s="373"/>
      <c r="AH131" s="381" t="s">
        <v>6059</v>
      </c>
      <c r="AI131" s="379" t="s">
        <v>6411</v>
      </c>
      <c r="AJ131" s="373"/>
      <c r="AK131" s="373"/>
      <c r="AL131" s="373"/>
      <c r="AM131" s="373"/>
      <c r="AN131" s="373">
        <v>10.0</v>
      </c>
      <c r="AO131" s="373"/>
      <c r="AP131" s="373"/>
      <c r="AQ131" s="46">
        <f t="shared" si="2"/>
        <v>424</v>
      </c>
      <c r="AR131" s="382">
        <f t="shared" si="3"/>
        <v>0.07</v>
      </c>
      <c r="AS131" s="373"/>
      <c r="AT131" s="373"/>
      <c r="AU131" s="373"/>
      <c r="AV131" s="373"/>
      <c r="AW131" s="373"/>
      <c r="AX131" s="383" t="s">
        <v>6178</v>
      </c>
      <c r="AY131" s="441" t="s">
        <v>6178</v>
      </c>
      <c r="AZ131" s="385">
        <v>20.0</v>
      </c>
      <c r="BA131" s="386">
        <v>68.0</v>
      </c>
      <c r="BB131" s="386">
        <v>123.0</v>
      </c>
      <c r="BC131" s="482">
        <f>IFERROR(__xludf.DUMMYFUNCTION("IMPORTRANGE(""https://docs.google.com/spreadsheets/d/11x9rug0jw9OQ--PARsiC-syyc-w1p08-Nt1KJofrAjY/edit?usp=sharing"",""Себестоимость (Алкиона)!J119"")"),4.7011199999999995)</f>
        <v>4.70112</v>
      </c>
      <c r="BD131" s="482">
        <f>IFERROR(__xludf.DUMMYFUNCTION("IMPORTRANGE(""https://docs.google.com/spreadsheets/d/11x9rug0jw9OQ--PARsiC-syyc-w1p08-Nt1KJofrAjY/edit?usp=sharing"",""Себестоимость (Алкиона)!J65"")"),0.813618)</f>
        <v>0.813618</v>
      </c>
      <c r="BE131" s="483">
        <f>IFERROR(__xludf.DUMMYFUNCTION("IMPORTRANGE(""https://docs.google.com/spreadsheets/d/1s3L4zx0lRdF0JYMrTaoYwrEnGJI9Se6ibkReFEtRbpU/edit?usp=sharing"",""Упаковка!B3"")"),25.0)</f>
        <v>25</v>
      </c>
      <c r="BF131" s="389">
        <v>10.0</v>
      </c>
      <c r="BG131" s="442">
        <f t="shared" si="4"/>
        <v>90.14738</v>
      </c>
      <c r="BH131" s="405">
        <f t="shared" si="18"/>
        <v>0.2</v>
      </c>
      <c r="BI131" s="392">
        <f t="shared" si="5"/>
        <v>63</v>
      </c>
      <c r="BJ131" s="393">
        <f t="shared" si="6"/>
        <v>93.85262</v>
      </c>
      <c r="BK131" s="393">
        <f t="shared" si="7"/>
        <v>38.85262</v>
      </c>
      <c r="BL131" s="394">
        <f t="shared" si="8"/>
        <v>0.2979448254</v>
      </c>
      <c r="BM131" s="394">
        <f t="shared" si="9"/>
        <v>0.1233416508</v>
      </c>
      <c r="BN131" s="55">
        <f t="shared" si="10"/>
        <v>0.07</v>
      </c>
      <c r="BO131" s="56">
        <f t="shared" si="11"/>
        <v>424</v>
      </c>
      <c r="BP131" s="57">
        <f t="shared" si="12"/>
        <v>0.3372939151</v>
      </c>
      <c r="BQ131" s="46">
        <f t="shared" si="13"/>
        <v>0.272</v>
      </c>
      <c r="BR131" s="46">
        <v>25.0</v>
      </c>
      <c r="BS131" s="46">
        <v>7.0</v>
      </c>
      <c r="BT131" s="47">
        <v>1.25</v>
      </c>
      <c r="BU131" s="46">
        <f t="shared" si="14"/>
        <v>31.25</v>
      </c>
      <c r="BV131" s="46">
        <f t="shared" si="15"/>
        <v>36.75</v>
      </c>
      <c r="BW131" s="378" t="s">
        <v>6062</v>
      </c>
      <c r="BX131" s="395"/>
      <c r="BY131" s="395"/>
      <c r="BZ131" s="395"/>
      <c r="CA131" s="395"/>
      <c r="CB131" s="406"/>
      <c r="CC131" s="395"/>
      <c r="CD131" s="395"/>
      <c r="CE131" s="395"/>
      <c r="CF131" s="395"/>
      <c r="CG131" s="395"/>
      <c r="CH131" s="397"/>
      <c r="CI131" s="397"/>
      <c r="CJ131" s="397"/>
      <c r="CK131" s="397"/>
      <c r="CL131" s="398"/>
      <c r="CM131" s="398"/>
      <c r="CN131" s="399">
        <f t="shared" si="16"/>
        <v>0.002055174603</v>
      </c>
      <c r="CO131" s="399">
        <f t="shared" si="17"/>
        <v>0.3059705626</v>
      </c>
      <c r="CP131" s="398"/>
      <c r="CQ131" s="398"/>
      <c r="CR131" s="408">
        <v>280.0</v>
      </c>
      <c r="CS131" s="398"/>
      <c r="CT131" s="398"/>
      <c r="CU131" s="398"/>
      <c r="CV131" s="398"/>
      <c r="CW131" s="398"/>
      <c r="CX131" s="398"/>
      <c r="CY131" s="398"/>
      <c r="CZ131" s="398"/>
      <c r="DA131" s="398"/>
      <c r="DB131" s="398"/>
      <c r="DC131" s="398"/>
      <c r="DD131" s="398"/>
      <c r="DE131" s="398"/>
      <c r="DF131" s="398"/>
      <c r="DG131" s="398"/>
      <c r="DH131" s="398"/>
      <c r="DI131" s="398"/>
      <c r="DJ131" s="398"/>
      <c r="DK131" s="398"/>
      <c r="DL131" s="398"/>
      <c r="DM131" s="398"/>
      <c r="DN131" s="398"/>
      <c r="DO131" s="398"/>
      <c r="DP131" s="398"/>
      <c r="DQ131" s="398"/>
      <c r="DR131" s="398"/>
      <c r="DS131" s="398"/>
      <c r="DT131" s="398"/>
      <c r="DU131" s="398"/>
      <c r="DV131" s="398"/>
      <c r="DW131" s="398"/>
      <c r="DX131" s="398"/>
      <c r="DY131" s="398"/>
      <c r="DZ131" s="398"/>
      <c r="EA131" s="398"/>
      <c r="EB131" s="398"/>
      <c r="EC131" s="398"/>
      <c r="ED131" s="398"/>
      <c r="EE131" s="398"/>
      <c r="EF131" s="398"/>
      <c r="EG131" s="398"/>
      <c r="EH131" s="398"/>
      <c r="EI131" s="398"/>
      <c r="EJ131" s="398"/>
      <c r="EK131" s="398"/>
      <c r="EL131" s="398"/>
      <c r="EM131" s="398"/>
      <c r="EN131" s="398"/>
      <c r="EO131" s="398"/>
      <c r="EP131" s="398"/>
      <c r="EQ131" s="398"/>
      <c r="ER131" s="398"/>
      <c r="ES131" s="398"/>
      <c r="ET131" s="398"/>
      <c r="EU131" s="398"/>
      <c r="EV131" s="398"/>
      <c r="EW131" s="398"/>
      <c r="EX131" s="398"/>
      <c r="EY131" s="398"/>
      <c r="EZ131" s="398"/>
      <c r="FA131" s="398"/>
      <c r="FB131" s="398"/>
      <c r="FC131" s="398"/>
      <c r="FD131" s="398"/>
      <c r="FE131" s="398"/>
      <c r="FF131" s="398"/>
      <c r="FG131" s="398"/>
      <c r="FH131" s="398"/>
      <c r="FI131" s="398"/>
      <c r="FJ131" s="398"/>
      <c r="FK131" s="398"/>
      <c r="FL131" s="398"/>
      <c r="FM131" s="398"/>
      <c r="FN131" s="398"/>
      <c r="FO131" s="398"/>
      <c r="FP131" s="398"/>
      <c r="FQ131" s="398"/>
      <c r="FR131" s="398"/>
      <c r="FS131" s="398"/>
      <c r="FT131" s="398"/>
      <c r="FU131" s="398"/>
      <c r="FV131" s="398"/>
      <c r="FW131" s="398"/>
      <c r="FX131" s="398"/>
      <c r="FY131" s="398"/>
      <c r="FZ131" s="398"/>
      <c r="GA131" s="398"/>
      <c r="GB131" s="398"/>
      <c r="GC131" s="398"/>
      <c r="GD131" s="398"/>
      <c r="GE131" s="398"/>
      <c r="GF131" s="398"/>
      <c r="GG131" s="398"/>
      <c r="GH131" s="398"/>
      <c r="GI131" s="398"/>
      <c r="GJ131" s="398"/>
      <c r="GK131" s="398"/>
      <c r="GL131" s="398"/>
      <c r="GM131" s="398"/>
      <c r="GN131" s="398"/>
      <c r="GO131" s="398"/>
      <c r="GP131" s="398"/>
      <c r="GQ131" s="398"/>
      <c r="GR131" s="398"/>
      <c r="GS131" s="398"/>
      <c r="GT131" s="398"/>
      <c r="GU131" s="398"/>
      <c r="GV131" s="398"/>
      <c r="GW131" s="398"/>
      <c r="GX131" s="398"/>
      <c r="GY131" s="398"/>
      <c r="GZ131" s="398"/>
      <c r="HA131" s="398"/>
      <c r="HB131" s="398"/>
      <c r="HC131" s="398"/>
      <c r="HD131" s="398"/>
      <c r="HE131" s="398"/>
      <c r="HF131" s="398"/>
      <c r="HG131" s="398"/>
      <c r="HH131" s="398"/>
      <c r="HI131" s="398"/>
      <c r="HJ131" s="398"/>
      <c r="HK131" s="398"/>
      <c r="HL131" s="398"/>
      <c r="HM131" s="398"/>
      <c r="HN131" s="398"/>
      <c r="HO131" s="398"/>
      <c r="HP131" s="398"/>
      <c r="HQ131" s="398"/>
      <c r="HR131" s="398"/>
      <c r="HS131" s="398"/>
      <c r="HT131" s="398"/>
      <c r="HU131" s="398"/>
      <c r="HV131" s="398"/>
      <c r="HW131" s="398"/>
      <c r="HX131" s="398"/>
      <c r="HY131" s="398"/>
      <c r="HZ131" s="398"/>
      <c r="IA131" s="398"/>
      <c r="IB131" s="398"/>
      <c r="IC131" s="398"/>
    </row>
    <row r="132" ht="13.5" customHeight="1">
      <c r="A132" s="432" t="s">
        <v>6049</v>
      </c>
      <c r="B132" s="362" t="s">
        <v>6996</v>
      </c>
      <c r="C132" s="363"/>
      <c r="D132" s="364">
        <v>50.0</v>
      </c>
      <c r="E132" s="401" t="s">
        <v>6997</v>
      </c>
      <c r="F132" s="366" t="s">
        <v>6998</v>
      </c>
      <c r="G132" s="367">
        <v>2.011559455201E12</v>
      </c>
      <c r="H132" s="368">
        <v>466.0</v>
      </c>
      <c r="I132" s="369">
        <v>0.26407317001937686</v>
      </c>
      <c r="J132" s="370">
        <f t="shared" si="1"/>
        <v>343</v>
      </c>
      <c r="K132" s="402" t="s">
        <v>6999</v>
      </c>
      <c r="L132" s="403" t="s">
        <v>7000</v>
      </c>
      <c r="M132" s="403" t="s">
        <v>6928</v>
      </c>
      <c r="N132" s="527"/>
      <c r="O132" s="374">
        <v>75.0</v>
      </c>
      <c r="P132" s="404">
        <v>80.0</v>
      </c>
      <c r="Q132" s="378">
        <v>20.0</v>
      </c>
      <c r="R132" s="378">
        <v>170.0</v>
      </c>
      <c r="S132" s="430"/>
      <c r="T132" s="430"/>
      <c r="U132" s="378" t="s">
        <v>6904</v>
      </c>
      <c r="V132" s="378" t="s">
        <v>2267</v>
      </c>
      <c r="W132" s="378" t="s">
        <v>6891</v>
      </c>
      <c r="X132" s="430"/>
      <c r="Y132" s="430"/>
      <c r="Z132" s="430"/>
      <c r="AA132" s="430"/>
      <c r="AB132" s="379"/>
      <c r="AC132" s="406"/>
      <c r="AD132" s="527"/>
      <c r="AE132" s="527"/>
      <c r="AF132" s="527"/>
      <c r="AG132" s="527"/>
      <c r="AH132" s="381" t="s">
        <v>6059</v>
      </c>
      <c r="AI132" s="379" t="s">
        <v>6411</v>
      </c>
      <c r="AJ132" s="527"/>
      <c r="AK132" s="527"/>
      <c r="AL132" s="527"/>
      <c r="AM132" s="527"/>
      <c r="AN132" s="527">
        <v>10.0</v>
      </c>
      <c r="AO132" s="527"/>
      <c r="AP132" s="527"/>
      <c r="AQ132" s="46">
        <f t="shared" si="2"/>
        <v>457</v>
      </c>
      <c r="AR132" s="382">
        <f t="shared" si="3"/>
        <v>0.02</v>
      </c>
      <c r="AS132" s="527"/>
      <c r="AT132" s="527"/>
      <c r="AU132" s="527"/>
      <c r="AV132" s="527"/>
      <c r="AW132" s="527"/>
      <c r="AX132" s="383" t="s">
        <v>6178</v>
      </c>
      <c r="AY132" s="441" t="s">
        <v>6178</v>
      </c>
      <c r="AZ132" s="385">
        <v>20.0</v>
      </c>
      <c r="BA132" s="386">
        <v>74.0</v>
      </c>
      <c r="BB132" s="386">
        <v>130.0</v>
      </c>
      <c r="BC132" s="482">
        <f>IFERROR(__xludf.DUMMYFUNCTION("IMPORTRANGE(""https://docs.google.com/spreadsheets/d/11x9rug0jw9OQ--PARsiC-syyc-w1p08-Nt1KJofrAjY/edit?usp=sharing"",""Себестоимость (Алкиона)!J120"")"),5.53464)</f>
        <v>5.53464</v>
      </c>
      <c r="BD132" s="482">
        <f>IFERROR(__xludf.DUMMYFUNCTION("IMPORTRANGE(""https://docs.google.com/spreadsheets/d/11x9rug0jw9OQ--PARsiC-syyc-w1p08-Nt1KJofrAjY/edit?usp=sharing"",""Себестоимость (Алкиона)!J65"")"),0.813618)</f>
        <v>0.813618</v>
      </c>
      <c r="BE132" s="483">
        <f>IFERROR(__xludf.DUMMYFUNCTION("IMPORTRANGE(""https://docs.google.com/spreadsheets/d/1s3L4zx0lRdF0JYMrTaoYwrEnGJI9Se6ibkReFEtRbpU/edit?usp=sharing"",""Упаковка!B3"")"),25.0)</f>
        <v>25</v>
      </c>
      <c r="BF132" s="389">
        <v>10.0</v>
      </c>
      <c r="BG132" s="442">
        <f t="shared" si="4"/>
        <v>98.48258</v>
      </c>
      <c r="BH132" s="405">
        <f t="shared" si="18"/>
        <v>0.2</v>
      </c>
      <c r="BI132" s="392">
        <f t="shared" si="5"/>
        <v>68.6</v>
      </c>
      <c r="BJ132" s="393">
        <f t="shared" si="6"/>
        <v>101.91742</v>
      </c>
      <c r="BK132" s="393">
        <f t="shared" si="7"/>
        <v>45.91742</v>
      </c>
      <c r="BL132" s="394">
        <f t="shared" si="8"/>
        <v>0.2971353353</v>
      </c>
      <c r="BM132" s="394">
        <f t="shared" si="9"/>
        <v>0.1338700292</v>
      </c>
      <c r="BN132" s="55">
        <f t="shared" si="10"/>
        <v>0.02</v>
      </c>
      <c r="BO132" s="56">
        <f t="shared" si="11"/>
        <v>457</v>
      </c>
      <c r="BP132" s="57">
        <f t="shared" si="12"/>
        <v>0.3400381182</v>
      </c>
      <c r="BQ132" s="46">
        <f t="shared" si="13"/>
        <v>0.272</v>
      </c>
      <c r="BR132" s="46">
        <v>25.0</v>
      </c>
      <c r="BS132" s="46">
        <v>7.0</v>
      </c>
      <c r="BT132" s="47">
        <v>1.25</v>
      </c>
      <c r="BU132" s="46">
        <f t="shared" si="14"/>
        <v>31.25</v>
      </c>
      <c r="BV132" s="46">
        <f t="shared" si="15"/>
        <v>42.75</v>
      </c>
      <c r="BW132" s="378" t="s">
        <v>6062</v>
      </c>
      <c r="BX132" s="395"/>
      <c r="BY132" s="395"/>
      <c r="BZ132" s="395"/>
      <c r="CA132" s="395"/>
      <c r="CB132" s="406"/>
      <c r="CC132" s="395"/>
      <c r="CD132" s="395"/>
      <c r="CE132" s="395"/>
      <c r="CF132" s="395"/>
      <c r="CG132" s="395"/>
      <c r="CH132" s="397"/>
      <c r="CI132" s="397"/>
      <c r="CJ132" s="397"/>
      <c r="CK132" s="397"/>
      <c r="CL132" s="398"/>
      <c r="CM132" s="398"/>
      <c r="CN132" s="399">
        <f t="shared" si="16"/>
        <v>0.002864664723</v>
      </c>
      <c r="CO132" s="399">
        <f t="shared" si="17"/>
        <v>0.2612085053</v>
      </c>
      <c r="CP132" s="398"/>
      <c r="CQ132" s="398"/>
      <c r="CR132" s="408">
        <v>290.0</v>
      </c>
      <c r="CS132" s="398"/>
      <c r="CT132" s="398"/>
      <c r="CU132" s="398"/>
      <c r="CV132" s="398"/>
      <c r="CW132" s="398"/>
      <c r="CX132" s="398"/>
      <c r="CY132" s="398"/>
      <c r="CZ132" s="398"/>
      <c r="DA132" s="398"/>
      <c r="DB132" s="398"/>
      <c r="DC132" s="398"/>
      <c r="DD132" s="398"/>
      <c r="DE132" s="398"/>
      <c r="DF132" s="398"/>
      <c r="DG132" s="398"/>
      <c r="DH132" s="398"/>
      <c r="DI132" s="398"/>
      <c r="DJ132" s="398"/>
      <c r="DK132" s="398"/>
      <c r="DL132" s="398"/>
      <c r="DM132" s="398"/>
      <c r="DN132" s="398"/>
      <c r="DO132" s="398"/>
      <c r="DP132" s="398"/>
      <c r="DQ132" s="398"/>
      <c r="DR132" s="398"/>
      <c r="DS132" s="398"/>
      <c r="DT132" s="398"/>
      <c r="DU132" s="398"/>
      <c r="DV132" s="398"/>
      <c r="DW132" s="398"/>
      <c r="DX132" s="398"/>
      <c r="DY132" s="398"/>
      <c r="DZ132" s="398"/>
      <c r="EA132" s="398"/>
      <c r="EB132" s="398"/>
      <c r="EC132" s="398"/>
      <c r="ED132" s="398"/>
      <c r="EE132" s="398"/>
      <c r="EF132" s="398"/>
      <c r="EG132" s="398"/>
      <c r="EH132" s="398"/>
      <c r="EI132" s="398"/>
      <c r="EJ132" s="398"/>
      <c r="EK132" s="398"/>
      <c r="EL132" s="398"/>
      <c r="EM132" s="398"/>
      <c r="EN132" s="398"/>
      <c r="EO132" s="398"/>
      <c r="EP132" s="398"/>
      <c r="EQ132" s="398"/>
      <c r="ER132" s="398"/>
      <c r="ES132" s="398"/>
      <c r="ET132" s="398"/>
      <c r="EU132" s="398"/>
      <c r="EV132" s="398"/>
      <c r="EW132" s="398"/>
      <c r="EX132" s="398"/>
      <c r="EY132" s="398"/>
      <c r="EZ132" s="398"/>
      <c r="FA132" s="398"/>
      <c r="FB132" s="398"/>
      <c r="FC132" s="398"/>
      <c r="FD132" s="398"/>
      <c r="FE132" s="398"/>
      <c r="FF132" s="398"/>
      <c r="FG132" s="398"/>
      <c r="FH132" s="398"/>
      <c r="FI132" s="398"/>
      <c r="FJ132" s="398"/>
      <c r="FK132" s="398"/>
      <c r="FL132" s="398"/>
      <c r="FM132" s="398"/>
      <c r="FN132" s="398"/>
      <c r="FO132" s="398"/>
      <c r="FP132" s="398"/>
      <c r="FQ132" s="398"/>
      <c r="FR132" s="398"/>
      <c r="FS132" s="398"/>
      <c r="FT132" s="398"/>
      <c r="FU132" s="398"/>
      <c r="FV132" s="398"/>
      <c r="FW132" s="398"/>
      <c r="FX132" s="398"/>
      <c r="FY132" s="398"/>
      <c r="FZ132" s="398"/>
      <c r="GA132" s="398"/>
      <c r="GB132" s="398"/>
      <c r="GC132" s="398"/>
      <c r="GD132" s="398"/>
      <c r="GE132" s="398"/>
      <c r="GF132" s="398"/>
      <c r="GG132" s="398"/>
      <c r="GH132" s="398"/>
      <c r="GI132" s="398"/>
      <c r="GJ132" s="398"/>
      <c r="GK132" s="398"/>
      <c r="GL132" s="398"/>
      <c r="GM132" s="398"/>
      <c r="GN132" s="398"/>
      <c r="GO132" s="398"/>
      <c r="GP132" s="398"/>
      <c r="GQ132" s="398"/>
      <c r="GR132" s="398"/>
      <c r="GS132" s="398"/>
      <c r="GT132" s="398"/>
      <c r="GU132" s="398"/>
      <c r="GV132" s="398"/>
      <c r="GW132" s="398"/>
      <c r="GX132" s="398"/>
      <c r="GY132" s="398"/>
      <c r="GZ132" s="398"/>
      <c r="HA132" s="398"/>
      <c r="HB132" s="398"/>
      <c r="HC132" s="398"/>
      <c r="HD132" s="398"/>
      <c r="HE132" s="398"/>
      <c r="HF132" s="398"/>
      <c r="HG132" s="398"/>
      <c r="HH132" s="398"/>
      <c r="HI132" s="398"/>
      <c r="HJ132" s="398"/>
      <c r="HK132" s="398"/>
      <c r="HL132" s="398"/>
      <c r="HM132" s="398"/>
      <c r="HN132" s="398"/>
      <c r="HO132" s="398"/>
      <c r="HP132" s="398"/>
      <c r="HQ132" s="398"/>
      <c r="HR132" s="398"/>
      <c r="HS132" s="398"/>
      <c r="HT132" s="398"/>
      <c r="HU132" s="398"/>
      <c r="HV132" s="398"/>
      <c r="HW132" s="398"/>
      <c r="HX132" s="398"/>
      <c r="HY132" s="398"/>
      <c r="HZ132" s="398"/>
      <c r="IA132" s="398"/>
      <c r="IB132" s="398"/>
      <c r="IC132" s="398"/>
    </row>
    <row r="133" ht="13.5" customHeight="1">
      <c r="A133" s="432" t="s">
        <v>6049</v>
      </c>
      <c r="B133" s="362" t="s">
        <v>7001</v>
      </c>
      <c r="C133" s="363"/>
      <c r="D133" s="364">
        <v>50.0</v>
      </c>
      <c r="E133" s="401" t="s">
        <v>7002</v>
      </c>
      <c r="F133" s="366" t="s">
        <v>7003</v>
      </c>
      <c r="G133" s="415">
        <v>2.028865238503E12</v>
      </c>
      <c r="H133" s="368">
        <v>352.0</v>
      </c>
      <c r="I133" s="369">
        <v>0.2740648910411623</v>
      </c>
      <c r="J133" s="370">
        <f t="shared" si="1"/>
        <v>256</v>
      </c>
      <c r="K133" s="402" t="s">
        <v>7004</v>
      </c>
      <c r="L133" s="403" t="s">
        <v>7005</v>
      </c>
      <c r="M133" s="403" t="s">
        <v>6889</v>
      </c>
      <c r="N133" s="373"/>
      <c r="O133" s="374">
        <v>25.0</v>
      </c>
      <c r="P133" s="404">
        <v>70.0</v>
      </c>
      <c r="Q133" s="378">
        <v>20.0</v>
      </c>
      <c r="R133" s="378">
        <v>90.0</v>
      </c>
      <c r="S133" s="377"/>
      <c r="T133" s="377"/>
      <c r="U133" s="378" t="s">
        <v>7006</v>
      </c>
      <c r="V133" s="406"/>
      <c r="W133" s="378" t="s">
        <v>6891</v>
      </c>
      <c r="X133" s="377"/>
      <c r="Y133" s="377"/>
      <c r="Z133" s="377"/>
      <c r="AA133" s="377"/>
      <c r="AB133" s="379"/>
      <c r="AC133" s="406"/>
      <c r="AD133" s="373"/>
      <c r="AE133" s="373"/>
      <c r="AF133" s="373"/>
      <c r="AG133" s="373"/>
      <c r="AH133" s="395"/>
      <c r="AI133" s="379" t="s">
        <v>6411</v>
      </c>
      <c r="AJ133" s="373"/>
      <c r="AK133" s="373"/>
      <c r="AL133" s="373"/>
      <c r="AM133" s="373"/>
      <c r="AN133" s="456">
        <v>10.0</v>
      </c>
      <c r="AO133" s="373"/>
      <c r="AP133" s="373"/>
      <c r="AQ133" s="46">
        <f t="shared" si="2"/>
        <v>363</v>
      </c>
      <c r="AR133" s="382">
        <f t="shared" si="3"/>
        <v>-0.03</v>
      </c>
      <c r="AS133" s="373"/>
      <c r="AT133" s="373"/>
      <c r="AU133" s="373"/>
      <c r="AV133" s="373"/>
      <c r="AW133" s="373"/>
      <c r="AX133" s="528" t="s">
        <v>6061</v>
      </c>
      <c r="AY133" s="489" t="s">
        <v>6061</v>
      </c>
      <c r="AZ133" s="418"/>
      <c r="BA133" s="386">
        <v>71.0</v>
      </c>
      <c r="BB133" s="386">
        <v>126.0</v>
      </c>
      <c r="BC133" s="482">
        <f>IFERROR(__xludf.DUMMYFUNCTION("IMPORTRANGE(""https://docs.google.com/spreadsheets/d/11x9rug0jw9OQ--PARsiC-syyc-w1p08-Nt1KJofrAjY/edit?usp=sharing"",""Себестоимость (Алкиона)!J115"")"),3.38684)</f>
        <v>3.38684</v>
      </c>
      <c r="BD133" s="482">
        <f>IFERROR(__xludf.DUMMYFUNCTION("IMPORTRANGE(""https://docs.google.com/spreadsheets/d/11x9rug0jw9OQ--PARsiC-syyc-w1p08-Nt1KJofrAjY/edit?usp=sharing"",""Себестоимость (Алкиона)!J68"")"),0.6817199999999999)</f>
        <v>0.68172</v>
      </c>
      <c r="BE133" s="483">
        <f>IFERROR(__xludf.DUMMYFUNCTION("IMPORTRANGE(""https://docs.google.com/spreadsheets/d/1s3L4zx0lRdF0JYMrTaoYwrEnGJI9Se6ibkReFEtRbpU/edit?usp=sharing"",""Упаковка!B2"")"),7.0)</f>
        <v>7</v>
      </c>
      <c r="BF133" s="389">
        <v>10.0</v>
      </c>
      <c r="BG133" s="442">
        <f t="shared" si="4"/>
        <v>57.6856</v>
      </c>
      <c r="BH133" s="405">
        <f t="shared" si="18"/>
        <v>0.2</v>
      </c>
      <c r="BI133" s="392">
        <f t="shared" si="5"/>
        <v>51.2</v>
      </c>
      <c r="BJ133" s="393">
        <f t="shared" si="6"/>
        <v>76.1144</v>
      </c>
      <c r="BK133" s="393">
        <f t="shared" si="7"/>
        <v>21.1144</v>
      </c>
      <c r="BL133" s="394">
        <f t="shared" si="8"/>
        <v>0.297321875</v>
      </c>
      <c r="BM133" s="394">
        <f t="shared" si="9"/>
        <v>0.082478125</v>
      </c>
      <c r="BN133" s="55">
        <f t="shared" si="10"/>
        <v>-0.03</v>
      </c>
      <c r="BO133" s="56">
        <f t="shared" si="11"/>
        <v>361</v>
      </c>
      <c r="BP133" s="57">
        <f t="shared" si="12"/>
        <v>0.3311756233</v>
      </c>
      <c r="BQ133" s="46">
        <f t="shared" si="13"/>
        <v>0.126</v>
      </c>
      <c r="BR133" s="46">
        <v>25.0</v>
      </c>
      <c r="BS133" s="46">
        <v>7.0</v>
      </c>
      <c r="BT133" s="47">
        <v>1.25</v>
      </c>
      <c r="BU133" s="46">
        <f t="shared" si="14"/>
        <v>31.25</v>
      </c>
      <c r="BV133" s="46">
        <f t="shared" si="15"/>
        <v>39.75</v>
      </c>
      <c r="BW133" s="406"/>
      <c r="BX133" s="395"/>
      <c r="BY133" s="395"/>
      <c r="BZ133" s="395"/>
      <c r="CA133" s="395"/>
      <c r="CB133" s="406"/>
      <c r="CC133" s="395"/>
      <c r="CD133" s="395"/>
      <c r="CE133" s="395"/>
      <c r="CF133" s="395"/>
      <c r="CG133" s="395"/>
      <c r="CH133" s="397"/>
      <c r="CI133" s="397"/>
      <c r="CJ133" s="397"/>
      <c r="CK133" s="397"/>
      <c r="CL133" s="398"/>
      <c r="CM133" s="398"/>
      <c r="CN133" s="399">
        <f t="shared" si="16"/>
        <v>0.002678125</v>
      </c>
      <c r="CO133" s="399">
        <f t="shared" si="17"/>
        <v>0.271386766</v>
      </c>
      <c r="CP133" s="398"/>
      <c r="CQ133" s="398"/>
      <c r="CR133" s="408">
        <v>250.0</v>
      </c>
      <c r="CS133" s="398"/>
      <c r="CT133" s="398"/>
      <c r="CU133" s="398"/>
      <c r="CV133" s="398"/>
      <c r="CW133" s="398"/>
      <c r="CX133" s="398"/>
      <c r="CY133" s="398"/>
      <c r="CZ133" s="398"/>
      <c r="DA133" s="398"/>
      <c r="DB133" s="398"/>
      <c r="DC133" s="398"/>
      <c r="DD133" s="398"/>
      <c r="DE133" s="398"/>
      <c r="DF133" s="398"/>
      <c r="DG133" s="398"/>
      <c r="DH133" s="398"/>
      <c r="DI133" s="398"/>
      <c r="DJ133" s="398"/>
      <c r="DK133" s="398"/>
      <c r="DL133" s="398"/>
      <c r="DM133" s="398"/>
      <c r="DN133" s="398"/>
      <c r="DO133" s="398"/>
      <c r="DP133" s="398"/>
      <c r="DQ133" s="398"/>
      <c r="DR133" s="398"/>
      <c r="DS133" s="398"/>
      <c r="DT133" s="398"/>
      <c r="DU133" s="398"/>
      <c r="DV133" s="398"/>
      <c r="DW133" s="398"/>
      <c r="DX133" s="398"/>
      <c r="DY133" s="398"/>
      <c r="DZ133" s="398"/>
      <c r="EA133" s="398"/>
      <c r="EB133" s="398"/>
      <c r="EC133" s="398"/>
      <c r="ED133" s="398"/>
      <c r="EE133" s="398"/>
      <c r="EF133" s="398"/>
      <c r="EG133" s="398"/>
      <c r="EH133" s="398"/>
      <c r="EI133" s="398"/>
      <c r="EJ133" s="398"/>
      <c r="EK133" s="398"/>
      <c r="EL133" s="398"/>
      <c r="EM133" s="398"/>
      <c r="EN133" s="398"/>
      <c r="EO133" s="398"/>
      <c r="EP133" s="398"/>
      <c r="EQ133" s="398"/>
      <c r="ER133" s="398"/>
      <c r="ES133" s="398"/>
      <c r="ET133" s="398"/>
      <c r="EU133" s="398"/>
      <c r="EV133" s="398"/>
      <c r="EW133" s="398"/>
      <c r="EX133" s="398"/>
      <c r="EY133" s="398"/>
      <c r="EZ133" s="398"/>
      <c r="FA133" s="398"/>
      <c r="FB133" s="398"/>
      <c r="FC133" s="398"/>
      <c r="FD133" s="398"/>
      <c r="FE133" s="398"/>
      <c r="FF133" s="398"/>
      <c r="FG133" s="398"/>
      <c r="FH133" s="398"/>
      <c r="FI133" s="398"/>
      <c r="FJ133" s="398"/>
      <c r="FK133" s="398"/>
      <c r="FL133" s="398"/>
      <c r="FM133" s="398"/>
      <c r="FN133" s="398"/>
      <c r="FO133" s="398"/>
      <c r="FP133" s="398"/>
      <c r="FQ133" s="398"/>
      <c r="FR133" s="398"/>
      <c r="FS133" s="398"/>
      <c r="FT133" s="398"/>
      <c r="FU133" s="398"/>
      <c r="FV133" s="398"/>
      <c r="FW133" s="398"/>
      <c r="FX133" s="398"/>
      <c r="FY133" s="398"/>
      <c r="FZ133" s="398"/>
      <c r="GA133" s="398"/>
      <c r="GB133" s="398"/>
      <c r="GC133" s="398"/>
      <c r="GD133" s="398"/>
      <c r="GE133" s="398"/>
      <c r="GF133" s="398"/>
      <c r="GG133" s="398"/>
      <c r="GH133" s="398"/>
      <c r="GI133" s="398"/>
      <c r="GJ133" s="398"/>
      <c r="GK133" s="398"/>
      <c r="GL133" s="398"/>
      <c r="GM133" s="398"/>
      <c r="GN133" s="398"/>
      <c r="GO133" s="398"/>
      <c r="GP133" s="398"/>
      <c r="GQ133" s="398"/>
      <c r="GR133" s="398"/>
      <c r="GS133" s="398"/>
      <c r="GT133" s="398"/>
      <c r="GU133" s="398"/>
      <c r="GV133" s="398"/>
      <c r="GW133" s="398"/>
      <c r="GX133" s="398"/>
      <c r="GY133" s="398"/>
      <c r="GZ133" s="398"/>
      <c r="HA133" s="398"/>
      <c r="HB133" s="398"/>
      <c r="HC133" s="398"/>
      <c r="HD133" s="398"/>
      <c r="HE133" s="398"/>
      <c r="HF133" s="398"/>
      <c r="HG133" s="398"/>
      <c r="HH133" s="398"/>
      <c r="HI133" s="398"/>
      <c r="HJ133" s="398"/>
      <c r="HK133" s="398"/>
      <c r="HL133" s="398"/>
      <c r="HM133" s="398"/>
      <c r="HN133" s="398"/>
      <c r="HO133" s="398"/>
      <c r="HP133" s="398"/>
      <c r="HQ133" s="398"/>
      <c r="HR133" s="398"/>
      <c r="HS133" s="398"/>
      <c r="HT133" s="398"/>
      <c r="HU133" s="398"/>
      <c r="HV133" s="398"/>
      <c r="HW133" s="398"/>
      <c r="HX133" s="398"/>
      <c r="HY133" s="398"/>
      <c r="HZ133" s="398"/>
      <c r="IA133" s="398"/>
      <c r="IB133" s="398"/>
      <c r="IC133" s="398"/>
    </row>
    <row r="134" ht="13.5" customHeight="1">
      <c r="A134" s="432" t="s">
        <v>6049</v>
      </c>
      <c r="B134" s="362" t="s">
        <v>7007</v>
      </c>
      <c r="C134" s="363"/>
      <c r="D134" s="364">
        <v>50.0</v>
      </c>
      <c r="E134" s="401" t="s">
        <v>7008</v>
      </c>
      <c r="F134" s="366" t="s">
        <v>7009</v>
      </c>
      <c r="G134" s="415">
        <v>2.02886523851E12</v>
      </c>
      <c r="H134" s="368">
        <v>367.0</v>
      </c>
      <c r="I134" s="369">
        <v>0.30794945155548026</v>
      </c>
      <c r="J134" s="370">
        <f t="shared" si="1"/>
        <v>254</v>
      </c>
      <c r="K134" s="402" t="s">
        <v>7010</v>
      </c>
      <c r="L134" s="403" t="s">
        <v>7011</v>
      </c>
      <c r="M134" s="403" t="s">
        <v>6897</v>
      </c>
      <c r="N134" s="373"/>
      <c r="O134" s="374">
        <v>25.0</v>
      </c>
      <c r="P134" s="404">
        <v>70.0</v>
      </c>
      <c r="Q134" s="378">
        <v>20.0</v>
      </c>
      <c r="R134" s="378">
        <v>90.0</v>
      </c>
      <c r="S134" s="377"/>
      <c r="T134" s="377"/>
      <c r="U134" s="378" t="s">
        <v>7006</v>
      </c>
      <c r="V134" s="406"/>
      <c r="W134" s="378" t="s">
        <v>6891</v>
      </c>
      <c r="X134" s="377"/>
      <c r="Y134" s="377"/>
      <c r="Z134" s="377"/>
      <c r="AA134" s="377"/>
      <c r="AB134" s="379"/>
      <c r="AC134" s="406"/>
      <c r="AD134" s="373"/>
      <c r="AE134" s="373"/>
      <c r="AF134" s="373"/>
      <c r="AG134" s="373"/>
      <c r="AH134" s="395"/>
      <c r="AI134" s="379" t="s">
        <v>6411</v>
      </c>
      <c r="AJ134" s="373"/>
      <c r="AK134" s="373"/>
      <c r="AL134" s="373"/>
      <c r="AM134" s="373"/>
      <c r="AN134" s="464">
        <v>10.0</v>
      </c>
      <c r="AO134" s="373"/>
      <c r="AP134" s="373"/>
      <c r="AQ134" s="46">
        <f t="shared" si="2"/>
        <v>356</v>
      </c>
      <c r="AR134" s="382">
        <f t="shared" si="3"/>
        <v>0.03</v>
      </c>
      <c r="AS134" s="373"/>
      <c r="AT134" s="373"/>
      <c r="AU134" s="373"/>
      <c r="AV134" s="373"/>
      <c r="AW134" s="373"/>
      <c r="AX134" s="528" t="s">
        <v>6061</v>
      </c>
      <c r="AY134" s="489" t="s">
        <v>6061</v>
      </c>
      <c r="AZ134" s="418"/>
      <c r="BA134" s="386">
        <v>70.0</v>
      </c>
      <c r="BB134" s="386">
        <v>125.0</v>
      </c>
      <c r="BC134" s="482">
        <f>IFERROR(__xludf.DUMMYFUNCTION("IMPORTRANGE(""https://docs.google.com/spreadsheets/d/11x9rug0jw9OQ--PARsiC-syyc-w1p08-Nt1KJofrAjY/edit?usp=sharing"",""Себестоимость (Алкиона)!J115"")"),3.38684)</f>
        <v>3.38684</v>
      </c>
      <c r="BD134" s="482">
        <f>IFERROR(__xludf.DUMMYFUNCTION("IMPORTRANGE(""https://docs.google.com/spreadsheets/d/11x9rug0jw9OQ--PARsiC-syyc-w1p08-Nt1KJofrAjY/edit?usp=sharing"",""Себестоимость (Алкиона)!J68"")"),0.6817199999999999)</f>
        <v>0.68172</v>
      </c>
      <c r="BE134" s="483">
        <f>IFERROR(__xludf.DUMMYFUNCTION("IMPORTRANGE(""https://docs.google.com/spreadsheets/d/1s3L4zx0lRdF0JYMrTaoYwrEnGJI9Se6ibkReFEtRbpU/edit?usp=sharing"",""Упаковка!B2"")"),7.0)</f>
        <v>7</v>
      </c>
      <c r="BF134" s="389">
        <v>10.0</v>
      </c>
      <c r="BG134" s="442">
        <f t="shared" si="4"/>
        <v>57.6856</v>
      </c>
      <c r="BH134" s="405">
        <f t="shared" si="18"/>
        <v>0.2</v>
      </c>
      <c r="BI134" s="392">
        <f t="shared" si="5"/>
        <v>50.8</v>
      </c>
      <c r="BJ134" s="393">
        <f t="shared" si="6"/>
        <v>75.5144</v>
      </c>
      <c r="BK134" s="393">
        <f t="shared" si="7"/>
        <v>20.5144</v>
      </c>
      <c r="BL134" s="394">
        <f t="shared" si="8"/>
        <v>0.2973007874</v>
      </c>
      <c r="BM134" s="394">
        <f t="shared" si="9"/>
        <v>0.08076535433</v>
      </c>
      <c r="BN134" s="55">
        <f t="shared" si="10"/>
        <v>0.03</v>
      </c>
      <c r="BO134" s="56">
        <f t="shared" si="11"/>
        <v>359</v>
      </c>
      <c r="BP134" s="57">
        <f t="shared" si="12"/>
        <v>0.3311264624</v>
      </c>
      <c r="BQ134" s="46">
        <f t="shared" si="13"/>
        <v>0.126</v>
      </c>
      <c r="BR134" s="46">
        <v>25.0</v>
      </c>
      <c r="BS134" s="46">
        <v>7.0</v>
      </c>
      <c r="BT134" s="47">
        <v>1.25</v>
      </c>
      <c r="BU134" s="46">
        <f t="shared" si="14"/>
        <v>31.25</v>
      </c>
      <c r="BV134" s="46">
        <f t="shared" si="15"/>
        <v>38.75</v>
      </c>
      <c r="BW134" s="406"/>
      <c r="BX134" s="395"/>
      <c r="BY134" s="395"/>
      <c r="BZ134" s="395"/>
      <c r="CA134" s="395"/>
      <c r="CB134" s="406"/>
      <c r="CC134" s="395"/>
      <c r="CD134" s="395"/>
      <c r="CE134" s="395"/>
      <c r="CF134" s="395"/>
      <c r="CG134" s="395"/>
      <c r="CH134" s="397"/>
      <c r="CI134" s="397"/>
      <c r="CJ134" s="397"/>
      <c r="CK134" s="397"/>
      <c r="CL134" s="414">
        <v>13.0</v>
      </c>
      <c r="CM134" s="414" t="s">
        <v>6095</v>
      </c>
      <c r="CN134" s="399">
        <f t="shared" si="16"/>
        <v>0.002699212598</v>
      </c>
      <c r="CO134" s="399">
        <f t="shared" si="17"/>
        <v>0.305250239</v>
      </c>
      <c r="CP134" s="398"/>
      <c r="CQ134" s="398"/>
      <c r="CR134" s="408">
        <v>260.0</v>
      </c>
      <c r="CS134" s="398"/>
      <c r="CT134" s="398"/>
      <c r="CU134" s="398"/>
      <c r="CV134" s="398"/>
      <c r="CW134" s="398"/>
      <c r="CX134" s="398"/>
      <c r="CY134" s="398"/>
      <c r="CZ134" s="398"/>
      <c r="DA134" s="398"/>
      <c r="DB134" s="398"/>
      <c r="DC134" s="398"/>
      <c r="DD134" s="398"/>
      <c r="DE134" s="398"/>
      <c r="DF134" s="398"/>
      <c r="DG134" s="398"/>
      <c r="DH134" s="398"/>
      <c r="DI134" s="398"/>
      <c r="DJ134" s="398"/>
      <c r="DK134" s="398"/>
      <c r="DL134" s="398"/>
      <c r="DM134" s="398"/>
      <c r="DN134" s="398"/>
      <c r="DO134" s="398"/>
      <c r="DP134" s="398"/>
      <c r="DQ134" s="398"/>
      <c r="DR134" s="398"/>
      <c r="DS134" s="398"/>
      <c r="DT134" s="398"/>
      <c r="DU134" s="398"/>
      <c r="DV134" s="398"/>
      <c r="DW134" s="398"/>
      <c r="DX134" s="398"/>
      <c r="DY134" s="398"/>
      <c r="DZ134" s="398"/>
      <c r="EA134" s="398"/>
      <c r="EB134" s="398"/>
      <c r="EC134" s="398"/>
      <c r="ED134" s="398"/>
      <c r="EE134" s="398"/>
      <c r="EF134" s="398"/>
      <c r="EG134" s="398"/>
      <c r="EH134" s="398"/>
      <c r="EI134" s="398"/>
      <c r="EJ134" s="398"/>
      <c r="EK134" s="398"/>
      <c r="EL134" s="398"/>
      <c r="EM134" s="398"/>
      <c r="EN134" s="398"/>
      <c r="EO134" s="398"/>
      <c r="EP134" s="398"/>
      <c r="EQ134" s="398"/>
      <c r="ER134" s="398"/>
      <c r="ES134" s="398"/>
      <c r="ET134" s="398"/>
      <c r="EU134" s="398"/>
      <c r="EV134" s="398"/>
      <c r="EW134" s="398"/>
      <c r="EX134" s="398"/>
      <c r="EY134" s="398"/>
      <c r="EZ134" s="398"/>
      <c r="FA134" s="398"/>
      <c r="FB134" s="398"/>
      <c r="FC134" s="398"/>
      <c r="FD134" s="398"/>
      <c r="FE134" s="398"/>
      <c r="FF134" s="398"/>
      <c r="FG134" s="398"/>
      <c r="FH134" s="398"/>
      <c r="FI134" s="398"/>
      <c r="FJ134" s="398"/>
      <c r="FK134" s="398"/>
      <c r="FL134" s="398"/>
      <c r="FM134" s="398"/>
      <c r="FN134" s="398"/>
      <c r="FO134" s="398"/>
      <c r="FP134" s="398"/>
      <c r="FQ134" s="398"/>
      <c r="FR134" s="398"/>
      <c r="FS134" s="398"/>
      <c r="FT134" s="398"/>
      <c r="FU134" s="398"/>
      <c r="FV134" s="398"/>
      <c r="FW134" s="398"/>
      <c r="FX134" s="398"/>
      <c r="FY134" s="398"/>
      <c r="FZ134" s="398"/>
      <c r="GA134" s="398"/>
      <c r="GB134" s="398"/>
      <c r="GC134" s="398"/>
      <c r="GD134" s="398"/>
      <c r="GE134" s="398"/>
      <c r="GF134" s="398"/>
      <c r="GG134" s="398"/>
      <c r="GH134" s="398"/>
      <c r="GI134" s="398"/>
      <c r="GJ134" s="398"/>
      <c r="GK134" s="398"/>
      <c r="GL134" s="398"/>
      <c r="GM134" s="398"/>
      <c r="GN134" s="398"/>
      <c r="GO134" s="398"/>
      <c r="GP134" s="398"/>
      <c r="GQ134" s="398"/>
      <c r="GR134" s="398"/>
      <c r="GS134" s="398"/>
      <c r="GT134" s="398"/>
      <c r="GU134" s="398"/>
      <c r="GV134" s="398"/>
      <c r="GW134" s="398"/>
      <c r="GX134" s="398"/>
      <c r="GY134" s="398"/>
      <c r="GZ134" s="398"/>
      <c r="HA134" s="398"/>
      <c r="HB134" s="398"/>
      <c r="HC134" s="398"/>
      <c r="HD134" s="398"/>
      <c r="HE134" s="398"/>
      <c r="HF134" s="398"/>
      <c r="HG134" s="398"/>
      <c r="HH134" s="398"/>
      <c r="HI134" s="398"/>
      <c r="HJ134" s="398"/>
      <c r="HK134" s="398"/>
      <c r="HL134" s="398"/>
      <c r="HM134" s="398"/>
      <c r="HN134" s="398"/>
      <c r="HO134" s="398"/>
      <c r="HP134" s="398"/>
      <c r="HQ134" s="398"/>
      <c r="HR134" s="398"/>
      <c r="HS134" s="398"/>
      <c r="HT134" s="398"/>
      <c r="HU134" s="398"/>
      <c r="HV134" s="398"/>
      <c r="HW134" s="398"/>
      <c r="HX134" s="398"/>
      <c r="HY134" s="398"/>
      <c r="HZ134" s="398"/>
      <c r="IA134" s="398"/>
      <c r="IB134" s="398"/>
      <c r="IC134" s="398"/>
    </row>
    <row r="135" ht="13.5" customHeight="1">
      <c r="A135" s="432" t="s">
        <v>6049</v>
      </c>
      <c r="B135" s="362" t="s">
        <v>7012</v>
      </c>
      <c r="C135" s="363"/>
      <c r="D135" s="364">
        <v>50.0</v>
      </c>
      <c r="E135" s="401" t="s">
        <v>7013</v>
      </c>
      <c r="F135" s="366" t="s">
        <v>7014</v>
      </c>
      <c r="G135" s="367">
        <v>2.011559455195E12</v>
      </c>
      <c r="H135" s="409">
        <v>400.0</v>
      </c>
      <c r="I135" s="369">
        <v>0.30550094722066246</v>
      </c>
      <c r="J135" s="370">
        <f t="shared" si="1"/>
        <v>278</v>
      </c>
      <c r="K135" s="402" t="s">
        <v>7015</v>
      </c>
      <c r="L135" s="403" t="s">
        <v>7016</v>
      </c>
      <c r="M135" s="403" t="s">
        <v>6903</v>
      </c>
      <c r="N135" s="373"/>
      <c r="O135" s="433">
        <v>36.0</v>
      </c>
      <c r="P135" s="404">
        <v>70.0</v>
      </c>
      <c r="Q135" s="378">
        <v>20.0</v>
      </c>
      <c r="R135" s="378">
        <v>90.0</v>
      </c>
      <c r="S135" s="377"/>
      <c r="T135" s="377"/>
      <c r="U135" s="378" t="s">
        <v>6904</v>
      </c>
      <c r="V135" s="378" t="s">
        <v>7017</v>
      </c>
      <c r="W135" s="378" t="s">
        <v>6891</v>
      </c>
      <c r="X135" s="377"/>
      <c r="Y135" s="377"/>
      <c r="Z135" s="377"/>
      <c r="AA135" s="377"/>
      <c r="AB135" s="379"/>
      <c r="AC135" s="406"/>
      <c r="AD135" s="373"/>
      <c r="AE135" s="373"/>
      <c r="AF135" s="373"/>
      <c r="AG135" s="373"/>
      <c r="AH135" s="381" t="s">
        <v>6059</v>
      </c>
      <c r="AI135" s="379" t="s">
        <v>6411</v>
      </c>
      <c r="AJ135" s="373"/>
      <c r="AK135" s="373"/>
      <c r="AL135" s="373"/>
      <c r="AM135" s="373"/>
      <c r="AN135" s="373">
        <v>10.0</v>
      </c>
      <c r="AO135" s="373"/>
      <c r="AP135" s="373"/>
      <c r="AQ135" s="46">
        <f t="shared" si="2"/>
        <v>384</v>
      </c>
      <c r="AR135" s="382">
        <f t="shared" si="3"/>
        <v>0.04</v>
      </c>
      <c r="AS135" s="373"/>
      <c r="AT135" s="373"/>
      <c r="AU135" s="373"/>
      <c r="AV135" s="373"/>
      <c r="AW135" s="373"/>
      <c r="AX135" s="529" t="s">
        <v>6061</v>
      </c>
      <c r="AY135" s="489" t="s">
        <v>6061</v>
      </c>
      <c r="AZ135" s="385">
        <v>20.0</v>
      </c>
      <c r="BA135" s="386">
        <v>76.0</v>
      </c>
      <c r="BB135" s="386">
        <v>131.0</v>
      </c>
      <c r="BC135" s="482">
        <f>IFERROR(__xludf.DUMMYFUNCTION("IMPORTRANGE(""https://docs.google.com/spreadsheets/d/11x9rug0jw9OQ--PARsiC-syyc-w1p08-Nt1KJofrAjY/edit?usp=sharing"",""Себестоимость (Алкиона)!J116"")"),3.8208599999999997)</f>
        <v>3.82086</v>
      </c>
      <c r="BD135" s="482">
        <f>IFERROR(__xludf.DUMMYFUNCTION("IMPORTRANGE(""https://docs.google.com/spreadsheets/d/11x9rug0jw9OQ--PARsiC-syyc-w1p08-Nt1KJofrAjY/edit?usp=sharing"",""Себестоимость (Алкиона)!J65"")"),0.813618)</f>
        <v>0.813618</v>
      </c>
      <c r="BE135" s="483">
        <f>IFERROR(__xludf.DUMMYFUNCTION("IMPORTRANGE(""https://docs.google.com/spreadsheets/d/1s3L4zx0lRdF0JYMrTaoYwrEnGJI9Se6ibkReFEtRbpU/edit?usp=sharing"",""Упаковка!B2"")"),7.0)</f>
        <v>7</v>
      </c>
      <c r="BF135" s="389">
        <v>10.0</v>
      </c>
      <c r="BG135" s="442">
        <f t="shared" si="4"/>
        <v>63.34478</v>
      </c>
      <c r="BH135" s="405">
        <f t="shared" si="18"/>
        <v>0.2</v>
      </c>
      <c r="BI135" s="392">
        <f t="shared" si="5"/>
        <v>55.6</v>
      </c>
      <c r="BJ135" s="393">
        <f t="shared" si="6"/>
        <v>83.05522</v>
      </c>
      <c r="BK135" s="393">
        <f t="shared" si="7"/>
        <v>28.05522</v>
      </c>
      <c r="BL135" s="394">
        <f t="shared" si="8"/>
        <v>0.2987597842</v>
      </c>
      <c r="BM135" s="394">
        <f t="shared" si="9"/>
        <v>0.1009180576</v>
      </c>
      <c r="BN135" s="55">
        <f t="shared" si="10"/>
        <v>0.04</v>
      </c>
      <c r="BO135" s="56">
        <f t="shared" si="11"/>
        <v>384</v>
      </c>
      <c r="BP135" s="57">
        <f t="shared" si="12"/>
        <v>0.3338938021</v>
      </c>
      <c r="BQ135" s="46">
        <f t="shared" si="13"/>
        <v>0.126</v>
      </c>
      <c r="BR135" s="46">
        <v>25.0</v>
      </c>
      <c r="BS135" s="46">
        <v>7.0</v>
      </c>
      <c r="BT135" s="47">
        <v>1.25</v>
      </c>
      <c r="BU135" s="46">
        <f t="shared" si="14"/>
        <v>31.25</v>
      </c>
      <c r="BV135" s="46">
        <f t="shared" si="15"/>
        <v>44.75</v>
      </c>
      <c r="BW135" s="378" t="s">
        <v>6062</v>
      </c>
      <c r="BX135" s="395"/>
      <c r="BY135" s="395"/>
      <c r="BZ135" s="395"/>
      <c r="CA135" s="395"/>
      <c r="CB135" s="406"/>
      <c r="CC135" s="395"/>
      <c r="CD135" s="395"/>
      <c r="CE135" s="395"/>
      <c r="CF135" s="395"/>
      <c r="CG135" s="395"/>
      <c r="CH135" s="397"/>
      <c r="CI135" s="397"/>
      <c r="CJ135" s="397"/>
      <c r="CK135" s="397"/>
      <c r="CL135" s="398"/>
      <c r="CM135" s="398"/>
      <c r="CN135" s="399">
        <f t="shared" si="16"/>
        <v>0.001240215827</v>
      </c>
      <c r="CO135" s="399">
        <f t="shared" si="17"/>
        <v>0.3042607314</v>
      </c>
      <c r="CP135" s="398"/>
      <c r="CQ135" s="398"/>
      <c r="CR135" s="408">
        <v>263.0</v>
      </c>
      <c r="CS135" s="398"/>
      <c r="CT135" s="398"/>
      <c r="CU135" s="398"/>
      <c r="CV135" s="398"/>
      <c r="CW135" s="398"/>
      <c r="CX135" s="398"/>
      <c r="CY135" s="398"/>
      <c r="CZ135" s="398"/>
      <c r="DA135" s="398"/>
      <c r="DB135" s="398"/>
      <c r="DC135" s="398"/>
      <c r="DD135" s="398"/>
      <c r="DE135" s="398"/>
      <c r="DF135" s="398"/>
      <c r="DG135" s="398"/>
      <c r="DH135" s="398"/>
      <c r="DI135" s="398"/>
      <c r="DJ135" s="398"/>
      <c r="DK135" s="398"/>
      <c r="DL135" s="398"/>
      <c r="DM135" s="398"/>
      <c r="DN135" s="398"/>
      <c r="DO135" s="398"/>
      <c r="DP135" s="398"/>
      <c r="DQ135" s="398"/>
      <c r="DR135" s="398"/>
      <c r="DS135" s="398"/>
      <c r="DT135" s="398"/>
      <c r="DU135" s="398"/>
      <c r="DV135" s="398"/>
      <c r="DW135" s="398"/>
      <c r="DX135" s="398"/>
      <c r="DY135" s="398"/>
      <c r="DZ135" s="398"/>
      <c r="EA135" s="398"/>
      <c r="EB135" s="398"/>
      <c r="EC135" s="398"/>
      <c r="ED135" s="398"/>
      <c r="EE135" s="398"/>
      <c r="EF135" s="398"/>
      <c r="EG135" s="398"/>
      <c r="EH135" s="398"/>
      <c r="EI135" s="398"/>
      <c r="EJ135" s="398"/>
      <c r="EK135" s="398"/>
      <c r="EL135" s="398"/>
      <c r="EM135" s="398"/>
      <c r="EN135" s="398"/>
      <c r="EO135" s="398"/>
      <c r="EP135" s="398"/>
      <c r="EQ135" s="398"/>
      <c r="ER135" s="398"/>
      <c r="ES135" s="398"/>
      <c r="ET135" s="398"/>
      <c r="EU135" s="398"/>
      <c r="EV135" s="398"/>
      <c r="EW135" s="398"/>
      <c r="EX135" s="398"/>
      <c r="EY135" s="398"/>
      <c r="EZ135" s="398"/>
      <c r="FA135" s="398"/>
      <c r="FB135" s="398"/>
      <c r="FC135" s="398"/>
      <c r="FD135" s="398"/>
      <c r="FE135" s="398"/>
      <c r="FF135" s="398"/>
      <c r="FG135" s="398"/>
      <c r="FH135" s="398"/>
      <c r="FI135" s="398"/>
      <c r="FJ135" s="398"/>
      <c r="FK135" s="398"/>
      <c r="FL135" s="398"/>
      <c r="FM135" s="398"/>
      <c r="FN135" s="398"/>
      <c r="FO135" s="398"/>
      <c r="FP135" s="398"/>
      <c r="FQ135" s="398"/>
      <c r="FR135" s="398"/>
      <c r="FS135" s="398"/>
      <c r="FT135" s="398"/>
      <c r="FU135" s="398"/>
      <c r="FV135" s="398"/>
      <c r="FW135" s="398"/>
      <c r="FX135" s="398"/>
      <c r="FY135" s="398"/>
      <c r="FZ135" s="398"/>
      <c r="GA135" s="398"/>
      <c r="GB135" s="398"/>
      <c r="GC135" s="398"/>
      <c r="GD135" s="398"/>
      <c r="GE135" s="398"/>
      <c r="GF135" s="398"/>
      <c r="GG135" s="398"/>
      <c r="GH135" s="398"/>
      <c r="GI135" s="398"/>
      <c r="GJ135" s="398"/>
      <c r="GK135" s="398"/>
      <c r="GL135" s="398"/>
      <c r="GM135" s="398"/>
      <c r="GN135" s="398"/>
      <c r="GO135" s="398"/>
      <c r="GP135" s="398"/>
      <c r="GQ135" s="398"/>
      <c r="GR135" s="398"/>
      <c r="GS135" s="398"/>
      <c r="GT135" s="398"/>
      <c r="GU135" s="398"/>
      <c r="GV135" s="398"/>
      <c r="GW135" s="398"/>
      <c r="GX135" s="398"/>
      <c r="GY135" s="398"/>
      <c r="GZ135" s="398"/>
      <c r="HA135" s="398"/>
      <c r="HB135" s="398"/>
      <c r="HC135" s="398"/>
      <c r="HD135" s="398"/>
      <c r="HE135" s="398"/>
      <c r="HF135" s="398"/>
      <c r="HG135" s="398"/>
      <c r="HH135" s="398"/>
      <c r="HI135" s="398"/>
      <c r="HJ135" s="398"/>
      <c r="HK135" s="398"/>
      <c r="HL135" s="398"/>
      <c r="HM135" s="398"/>
      <c r="HN135" s="398"/>
      <c r="HO135" s="398"/>
      <c r="HP135" s="398"/>
      <c r="HQ135" s="398"/>
      <c r="HR135" s="398"/>
      <c r="HS135" s="398"/>
      <c r="HT135" s="398"/>
      <c r="HU135" s="398"/>
      <c r="HV135" s="398"/>
      <c r="HW135" s="398"/>
      <c r="HX135" s="398"/>
      <c r="HY135" s="398"/>
      <c r="HZ135" s="398"/>
      <c r="IA135" s="398"/>
      <c r="IB135" s="398"/>
      <c r="IC135" s="398"/>
    </row>
    <row r="136" ht="13.5" customHeight="1">
      <c r="A136" s="432" t="s">
        <v>6049</v>
      </c>
      <c r="B136" s="362" t="s">
        <v>7018</v>
      </c>
      <c r="C136" s="363"/>
      <c r="D136" s="364">
        <v>50.0</v>
      </c>
      <c r="E136" s="401" t="s">
        <v>7019</v>
      </c>
      <c r="F136" s="366" t="s">
        <v>7020</v>
      </c>
      <c r="G136" s="367">
        <v>2.011559455188E12</v>
      </c>
      <c r="H136" s="409">
        <v>411.0</v>
      </c>
      <c r="I136" s="369">
        <v>0.2503222951238785</v>
      </c>
      <c r="J136" s="370">
        <f t="shared" si="1"/>
        <v>308</v>
      </c>
      <c r="K136" s="402" t="s">
        <v>7021</v>
      </c>
      <c r="L136" s="403" t="s">
        <v>7022</v>
      </c>
      <c r="M136" s="403" t="s">
        <v>6910</v>
      </c>
      <c r="N136" s="373"/>
      <c r="O136" s="374">
        <v>60.0</v>
      </c>
      <c r="P136" s="404">
        <v>80.0</v>
      </c>
      <c r="Q136" s="378">
        <v>20.0</v>
      </c>
      <c r="R136" s="378">
        <v>170.0</v>
      </c>
      <c r="S136" s="377"/>
      <c r="T136" s="377"/>
      <c r="U136" s="378" t="s">
        <v>6904</v>
      </c>
      <c r="V136" s="378" t="s">
        <v>7017</v>
      </c>
      <c r="W136" s="378" t="s">
        <v>6891</v>
      </c>
      <c r="X136" s="377"/>
      <c r="Y136" s="377"/>
      <c r="Z136" s="377"/>
      <c r="AA136" s="377"/>
      <c r="AB136" s="379"/>
      <c r="AC136" s="406"/>
      <c r="AD136" s="373"/>
      <c r="AE136" s="373"/>
      <c r="AF136" s="373"/>
      <c r="AG136" s="373"/>
      <c r="AH136" s="381" t="s">
        <v>6059</v>
      </c>
      <c r="AI136" s="379" t="s">
        <v>6411</v>
      </c>
      <c r="AJ136" s="373"/>
      <c r="AK136" s="373"/>
      <c r="AL136" s="373"/>
      <c r="AM136" s="373"/>
      <c r="AN136" s="373">
        <v>10.0</v>
      </c>
      <c r="AO136" s="373"/>
      <c r="AP136" s="373"/>
      <c r="AQ136" s="46">
        <f t="shared" si="2"/>
        <v>420</v>
      </c>
      <c r="AR136" s="382">
        <f t="shared" si="3"/>
        <v>-0.02</v>
      </c>
      <c r="AS136" s="373"/>
      <c r="AT136" s="373"/>
      <c r="AU136" s="373"/>
      <c r="AV136" s="373"/>
      <c r="AW136" s="373"/>
      <c r="AX136" s="519" t="s">
        <v>6178</v>
      </c>
      <c r="AY136" s="384" t="s">
        <v>6178</v>
      </c>
      <c r="AZ136" s="385">
        <v>20.0</v>
      </c>
      <c r="BA136" s="386">
        <v>74.0</v>
      </c>
      <c r="BB136" s="386">
        <v>129.0</v>
      </c>
      <c r="BC136" s="482">
        <f>IFERROR(__xludf.DUMMYFUNCTION("IMPORTRANGE(""https://docs.google.com/spreadsheets/d/11x9rug0jw9OQ--PARsiC-syyc-w1p08-Nt1KJofrAjY/edit?usp=sharing"",""Себестоимость (Алкиона)!J116"")"),3.8208599999999997)</f>
        <v>3.82086</v>
      </c>
      <c r="BD136" s="482">
        <f>IFERROR(__xludf.DUMMYFUNCTION("IMPORTRANGE(""https://docs.google.com/spreadsheets/d/11x9rug0jw9OQ--PARsiC-syyc-w1p08-Nt1KJofrAjY/edit?usp=sharing"",""Себестоимость (Алкиона)!J65"")"),0.813618)</f>
        <v>0.813618</v>
      </c>
      <c r="BE136" s="483">
        <f>IFERROR(__xludf.DUMMYFUNCTION("IMPORTRANGE(""https://docs.google.com/spreadsheets/d/1s3L4zx0lRdF0JYMrTaoYwrEnGJI9Se6ibkReFEtRbpU/edit?usp=sharing"",""Упаковка!B3"")"),25.0)</f>
        <v>25</v>
      </c>
      <c r="BF136" s="389">
        <v>10.0</v>
      </c>
      <c r="BG136" s="442">
        <f t="shared" si="4"/>
        <v>81.34478</v>
      </c>
      <c r="BH136" s="405">
        <f t="shared" si="18"/>
        <v>0.2</v>
      </c>
      <c r="BI136" s="392">
        <f t="shared" si="5"/>
        <v>61.6</v>
      </c>
      <c r="BJ136" s="393">
        <f t="shared" si="6"/>
        <v>91.05522</v>
      </c>
      <c r="BK136" s="393">
        <f t="shared" si="7"/>
        <v>36.05522</v>
      </c>
      <c r="BL136" s="394">
        <f t="shared" si="8"/>
        <v>0.2956338312</v>
      </c>
      <c r="BM136" s="394">
        <f t="shared" si="9"/>
        <v>0.1170624026</v>
      </c>
      <c r="BN136" s="55">
        <f t="shared" si="10"/>
        <v>-0.02</v>
      </c>
      <c r="BO136" s="56">
        <f t="shared" si="11"/>
        <v>418</v>
      </c>
      <c r="BP136" s="57">
        <f t="shared" si="12"/>
        <v>0.336782823</v>
      </c>
      <c r="BQ136" s="46">
        <f t="shared" si="13"/>
        <v>0.272</v>
      </c>
      <c r="BR136" s="46">
        <v>25.0</v>
      </c>
      <c r="BS136" s="46">
        <v>7.0</v>
      </c>
      <c r="BT136" s="47">
        <v>1.25</v>
      </c>
      <c r="BU136" s="46">
        <f t="shared" si="14"/>
        <v>31.25</v>
      </c>
      <c r="BV136" s="46">
        <f t="shared" si="15"/>
        <v>42.75</v>
      </c>
      <c r="BW136" s="378" t="s">
        <v>6062</v>
      </c>
      <c r="BX136" s="395"/>
      <c r="BY136" s="395"/>
      <c r="BZ136" s="395"/>
      <c r="CA136" s="395"/>
      <c r="CB136" s="406"/>
      <c r="CC136" s="395"/>
      <c r="CD136" s="395"/>
      <c r="CE136" s="395"/>
      <c r="CF136" s="395"/>
      <c r="CG136" s="395"/>
      <c r="CH136" s="397"/>
      <c r="CI136" s="397"/>
      <c r="CJ136" s="397"/>
      <c r="CK136" s="397"/>
      <c r="CL136" s="398"/>
      <c r="CM136" s="398"/>
      <c r="CN136" s="399">
        <f t="shared" si="16"/>
        <v>0.004366168831</v>
      </c>
      <c r="CO136" s="399">
        <f t="shared" si="17"/>
        <v>0.2459561263</v>
      </c>
      <c r="CP136" s="398"/>
      <c r="CQ136" s="398"/>
      <c r="CR136" s="408">
        <v>266.0</v>
      </c>
      <c r="CS136" s="398"/>
      <c r="CT136" s="398"/>
      <c r="CU136" s="398"/>
      <c r="CV136" s="398"/>
      <c r="CW136" s="398"/>
      <c r="CX136" s="398"/>
      <c r="CY136" s="398"/>
      <c r="CZ136" s="398"/>
      <c r="DA136" s="398"/>
      <c r="DB136" s="398"/>
      <c r="DC136" s="398"/>
      <c r="DD136" s="398"/>
      <c r="DE136" s="398"/>
      <c r="DF136" s="398"/>
      <c r="DG136" s="398"/>
      <c r="DH136" s="398"/>
      <c r="DI136" s="398"/>
      <c r="DJ136" s="398"/>
      <c r="DK136" s="398"/>
      <c r="DL136" s="398"/>
      <c r="DM136" s="398"/>
      <c r="DN136" s="398"/>
      <c r="DO136" s="398"/>
      <c r="DP136" s="398"/>
      <c r="DQ136" s="398"/>
      <c r="DR136" s="398"/>
      <c r="DS136" s="398"/>
      <c r="DT136" s="398"/>
      <c r="DU136" s="398"/>
      <c r="DV136" s="398"/>
      <c r="DW136" s="398"/>
      <c r="DX136" s="398"/>
      <c r="DY136" s="398"/>
      <c r="DZ136" s="398"/>
      <c r="EA136" s="398"/>
      <c r="EB136" s="398"/>
      <c r="EC136" s="398"/>
      <c r="ED136" s="398"/>
      <c r="EE136" s="398"/>
      <c r="EF136" s="398"/>
      <c r="EG136" s="398"/>
      <c r="EH136" s="398"/>
      <c r="EI136" s="398"/>
      <c r="EJ136" s="398"/>
      <c r="EK136" s="398"/>
      <c r="EL136" s="398"/>
      <c r="EM136" s="398"/>
      <c r="EN136" s="398"/>
      <c r="EO136" s="398"/>
      <c r="EP136" s="398"/>
      <c r="EQ136" s="398"/>
      <c r="ER136" s="398"/>
      <c r="ES136" s="398"/>
      <c r="ET136" s="398"/>
      <c r="EU136" s="398"/>
      <c r="EV136" s="398"/>
      <c r="EW136" s="398"/>
      <c r="EX136" s="398"/>
      <c r="EY136" s="398"/>
      <c r="EZ136" s="398"/>
      <c r="FA136" s="398"/>
      <c r="FB136" s="398"/>
      <c r="FC136" s="398"/>
      <c r="FD136" s="398"/>
      <c r="FE136" s="398"/>
      <c r="FF136" s="398"/>
      <c r="FG136" s="398"/>
      <c r="FH136" s="398"/>
      <c r="FI136" s="398"/>
      <c r="FJ136" s="398"/>
      <c r="FK136" s="398"/>
      <c r="FL136" s="398"/>
      <c r="FM136" s="398"/>
      <c r="FN136" s="398"/>
      <c r="FO136" s="398"/>
      <c r="FP136" s="398"/>
      <c r="FQ136" s="398"/>
      <c r="FR136" s="398"/>
      <c r="FS136" s="398"/>
      <c r="FT136" s="398"/>
      <c r="FU136" s="398"/>
      <c r="FV136" s="398"/>
      <c r="FW136" s="398"/>
      <c r="FX136" s="398"/>
      <c r="FY136" s="398"/>
      <c r="FZ136" s="398"/>
      <c r="GA136" s="398"/>
      <c r="GB136" s="398"/>
      <c r="GC136" s="398"/>
      <c r="GD136" s="398"/>
      <c r="GE136" s="398"/>
      <c r="GF136" s="398"/>
      <c r="GG136" s="398"/>
      <c r="GH136" s="398"/>
      <c r="GI136" s="398"/>
      <c r="GJ136" s="398"/>
      <c r="GK136" s="398"/>
      <c r="GL136" s="398"/>
      <c r="GM136" s="398"/>
      <c r="GN136" s="398"/>
      <c r="GO136" s="398"/>
      <c r="GP136" s="398"/>
      <c r="GQ136" s="398"/>
      <c r="GR136" s="398"/>
      <c r="GS136" s="398"/>
      <c r="GT136" s="398"/>
      <c r="GU136" s="398"/>
      <c r="GV136" s="398"/>
      <c r="GW136" s="398"/>
      <c r="GX136" s="398"/>
      <c r="GY136" s="398"/>
      <c r="GZ136" s="398"/>
      <c r="HA136" s="398"/>
      <c r="HB136" s="398"/>
      <c r="HC136" s="398"/>
      <c r="HD136" s="398"/>
      <c r="HE136" s="398"/>
      <c r="HF136" s="398"/>
      <c r="HG136" s="398"/>
      <c r="HH136" s="398"/>
      <c r="HI136" s="398"/>
      <c r="HJ136" s="398"/>
      <c r="HK136" s="398"/>
      <c r="HL136" s="398"/>
      <c r="HM136" s="398"/>
      <c r="HN136" s="398"/>
      <c r="HO136" s="398"/>
      <c r="HP136" s="398"/>
      <c r="HQ136" s="398"/>
      <c r="HR136" s="398"/>
      <c r="HS136" s="398"/>
      <c r="HT136" s="398"/>
      <c r="HU136" s="398"/>
      <c r="HV136" s="398"/>
      <c r="HW136" s="398"/>
      <c r="HX136" s="398"/>
      <c r="HY136" s="398"/>
      <c r="HZ136" s="398"/>
      <c r="IA136" s="398"/>
      <c r="IB136" s="398"/>
      <c r="IC136" s="398"/>
    </row>
    <row r="137" ht="13.5" customHeight="1">
      <c r="A137" s="432" t="s">
        <v>6049</v>
      </c>
      <c r="B137" s="362" t="s">
        <v>7023</v>
      </c>
      <c r="C137" s="363"/>
      <c r="D137" s="364">
        <v>50.0</v>
      </c>
      <c r="E137" s="401" t="s">
        <v>7024</v>
      </c>
      <c r="F137" s="366" t="s">
        <v>7025</v>
      </c>
      <c r="G137" s="367">
        <v>2.011559455171E12</v>
      </c>
      <c r="H137" s="409">
        <v>433.0</v>
      </c>
      <c r="I137" s="369">
        <v>0.2909442241916499</v>
      </c>
      <c r="J137" s="370">
        <f t="shared" si="1"/>
        <v>307</v>
      </c>
      <c r="K137" s="402" t="s">
        <v>7026</v>
      </c>
      <c r="L137" s="403" t="s">
        <v>7027</v>
      </c>
      <c r="M137" s="403" t="s">
        <v>6916</v>
      </c>
      <c r="N137" s="373"/>
      <c r="O137" s="374">
        <v>70.0</v>
      </c>
      <c r="P137" s="404">
        <v>80.0</v>
      </c>
      <c r="Q137" s="378">
        <v>20.0</v>
      </c>
      <c r="R137" s="378">
        <v>170.0</v>
      </c>
      <c r="S137" s="377"/>
      <c r="T137" s="377"/>
      <c r="U137" s="378" t="s">
        <v>6904</v>
      </c>
      <c r="V137" s="378" t="s">
        <v>7017</v>
      </c>
      <c r="W137" s="378" t="s">
        <v>6891</v>
      </c>
      <c r="X137" s="377"/>
      <c r="Y137" s="377"/>
      <c r="Z137" s="377"/>
      <c r="AA137" s="377"/>
      <c r="AB137" s="379"/>
      <c r="AC137" s="406"/>
      <c r="AD137" s="373"/>
      <c r="AE137" s="373"/>
      <c r="AF137" s="373"/>
      <c r="AG137" s="373"/>
      <c r="AH137" s="381" t="s">
        <v>6059</v>
      </c>
      <c r="AI137" s="379" t="s">
        <v>6411</v>
      </c>
      <c r="AJ137" s="373"/>
      <c r="AK137" s="373"/>
      <c r="AL137" s="373"/>
      <c r="AM137" s="373"/>
      <c r="AN137" s="373">
        <v>10.0</v>
      </c>
      <c r="AO137" s="373"/>
      <c r="AP137" s="373"/>
      <c r="AQ137" s="46">
        <f t="shared" si="2"/>
        <v>416</v>
      </c>
      <c r="AR137" s="382">
        <f t="shared" si="3"/>
        <v>0.04</v>
      </c>
      <c r="AS137" s="373"/>
      <c r="AT137" s="373"/>
      <c r="AU137" s="373"/>
      <c r="AV137" s="373"/>
      <c r="AW137" s="373"/>
      <c r="AX137" s="383" t="s">
        <v>6178</v>
      </c>
      <c r="AY137" s="441" t="s">
        <v>6178</v>
      </c>
      <c r="AZ137" s="385">
        <v>20.0</v>
      </c>
      <c r="BA137" s="386">
        <v>73.0</v>
      </c>
      <c r="BB137" s="386">
        <v>129.0</v>
      </c>
      <c r="BC137" s="482">
        <f>IFERROR(__xludf.DUMMYFUNCTION("IMPORTRANGE(""https://docs.google.com/spreadsheets/d/11x9rug0jw9OQ--PARsiC-syyc-w1p08-Nt1KJofrAjY/edit?usp=sharing"",""Себестоимость (Алкиона)!J116"")"),3.8208599999999997)</f>
        <v>3.82086</v>
      </c>
      <c r="BD137" s="482">
        <f>IFERROR(__xludf.DUMMYFUNCTION("IMPORTRANGE(""https://docs.google.com/spreadsheets/d/11x9rug0jw9OQ--PARsiC-syyc-w1p08-Nt1KJofrAjY/edit?usp=sharing"",""Себестоимость (Алкиона)!J65"")"),0.813618)</f>
        <v>0.813618</v>
      </c>
      <c r="BE137" s="483">
        <f>IFERROR(__xludf.DUMMYFUNCTION("IMPORTRANGE(""https://docs.google.com/spreadsheets/d/1s3L4zx0lRdF0JYMrTaoYwrEnGJI9Se6ibkReFEtRbpU/edit?usp=sharing"",""Упаковка!B3"")"),25.0)</f>
        <v>25</v>
      </c>
      <c r="BF137" s="389">
        <v>10.0</v>
      </c>
      <c r="BG137" s="442">
        <f t="shared" si="4"/>
        <v>81.34478</v>
      </c>
      <c r="BH137" s="405">
        <f t="shared" si="18"/>
        <v>0.2</v>
      </c>
      <c r="BI137" s="392">
        <f t="shared" si="5"/>
        <v>61.4</v>
      </c>
      <c r="BJ137" s="393">
        <f t="shared" si="6"/>
        <v>91.25522</v>
      </c>
      <c r="BK137" s="393">
        <f t="shared" si="7"/>
        <v>35.25522</v>
      </c>
      <c r="BL137" s="394">
        <f t="shared" si="8"/>
        <v>0.2972482736</v>
      </c>
      <c r="BM137" s="394">
        <f t="shared" si="9"/>
        <v>0.1148378502</v>
      </c>
      <c r="BN137" s="55">
        <f t="shared" si="10"/>
        <v>0.04</v>
      </c>
      <c r="BO137" s="56">
        <f t="shared" si="11"/>
        <v>418</v>
      </c>
      <c r="BP137" s="57">
        <f t="shared" si="12"/>
        <v>0.336782823</v>
      </c>
      <c r="BQ137" s="46">
        <f t="shared" si="13"/>
        <v>0.272</v>
      </c>
      <c r="BR137" s="46">
        <v>25.0</v>
      </c>
      <c r="BS137" s="46">
        <v>7.0</v>
      </c>
      <c r="BT137" s="47">
        <v>1.25</v>
      </c>
      <c r="BU137" s="46">
        <f t="shared" si="14"/>
        <v>31.25</v>
      </c>
      <c r="BV137" s="46">
        <f t="shared" si="15"/>
        <v>41.75</v>
      </c>
      <c r="BW137" s="378" t="s">
        <v>6062</v>
      </c>
      <c r="BX137" s="395"/>
      <c r="BY137" s="395"/>
      <c r="BZ137" s="395"/>
      <c r="CA137" s="395"/>
      <c r="CB137" s="406"/>
      <c r="CC137" s="395"/>
      <c r="CD137" s="395"/>
      <c r="CE137" s="395"/>
      <c r="CF137" s="395"/>
      <c r="CG137" s="395"/>
      <c r="CH137" s="397"/>
      <c r="CI137" s="397"/>
      <c r="CJ137" s="397"/>
      <c r="CK137" s="397"/>
      <c r="CL137" s="398"/>
      <c r="CM137" s="398"/>
      <c r="CN137" s="399">
        <f t="shared" si="16"/>
        <v>0.002751726384</v>
      </c>
      <c r="CO137" s="399">
        <f t="shared" si="17"/>
        <v>0.2881924978</v>
      </c>
      <c r="CP137" s="398"/>
      <c r="CQ137" s="398"/>
      <c r="CR137" s="408">
        <v>270.0</v>
      </c>
      <c r="CS137" s="398"/>
      <c r="CT137" s="398"/>
      <c r="CU137" s="398"/>
      <c r="CV137" s="398"/>
      <c r="CW137" s="398"/>
      <c r="CX137" s="398"/>
      <c r="CY137" s="398"/>
      <c r="CZ137" s="398"/>
      <c r="DA137" s="398"/>
      <c r="DB137" s="398"/>
      <c r="DC137" s="398"/>
      <c r="DD137" s="398"/>
      <c r="DE137" s="398"/>
      <c r="DF137" s="398"/>
      <c r="DG137" s="398"/>
      <c r="DH137" s="398"/>
      <c r="DI137" s="398"/>
      <c r="DJ137" s="398"/>
      <c r="DK137" s="398"/>
      <c r="DL137" s="398"/>
      <c r="DM137" s="398"/>
      <c r="DN137" s="398"/>
      <c r="DO137" s="398"/>
      <c r="DP137" s="398"/>
      <c r="DQ137" s="398"/>
      <c r="DR137" s="398"/>
      <c r="DS137" s="398"/>
      <c r="DT137" s="398"/>
      <c r="DU137" s="398"/>
      <c r="DV137" s="398"/>
      <c r="DW137" s="398"/>
      <c r="DX137" s="398"/>
      <c r="DY137" s="398"/>
      <c r="DZ137" s="398"/>
      <c r="EA137" s="398"/>
      <c r="EB137" s="398"/>
      <c r="EC137" s="398"/>
      <c r="ED137" s="398"/>
      <c r="EE137" s="398"/>
      <c r="EF137" s="398"/>
      <c r="EG137" s="398"/>
      <c r="EH137" s="398"/>
      <c r="EI137" s="398"/>
      <c r="EJ137" s="398"/>
      <c r="EK137" s="398"/>
      <c r="EL137" s="398"/>
      <c r="EM137" s="398"/>
      <c r="EN137" s="398"/>
      <c r="EO137" s="398"/>
      <c r="EP137" s="398"/>
      <c r="EQ137" s="398"/>
      <c r="ER137" s="398"/>
      <c r="ES137" s="398"/>
      <c r="ET137" s="398"/>
      <c r="EU137" s="398"/>
      <c r="EV137" s="398"/>
      <c r="EW137" s="398"/>
      <c r="EX137" s="398"/>
      <c r="EY137" s="398"/>
      <c r="EZ137" s="398"/>
      <c r="FA137" s="398"/>
      <c r="FB137" s="398"/>
      <c r="FC137" s="398"/>
      <c r="FD137" s="398"/>
      <c r="FE137" s="398"/>
      <c r="FF137" s="398"/>
      <c r="FG137" s="398"/>
      <c r="FH137" s="398"/>
      <c r="FI137" s="398"/>
      <c r="FJ137" s="398"/>
      <c r="FK137" s="398"/>
      <c r="FL137" s="398"/>
      <c r="FM137" s="398"/>
      <c r="FN137" s="398"/>
      <c r="FO137" s="398"/>
      <c r="FP137" s="398"/>
      <c r="FQ137" s="398"/>
      <c r="FR137" s="398"/>
      <c r="FS137" s="398"/>
      <c r="FT137" s="398"/>
      <c r="FU137" s="398"/>
      <c r="FV137" s="398"/>
      <c r="FW137" s="398"/>
      <c r="FX137" s="398"/>
      <c r="FY137" s="398"/>
      <c r="FZ137" s="398"/>
      <c r="GA137" s="398"/>
      <c r="GB137" s="398"/>
      <c r="GC137" s="398"/>
      <c r="GD137" s="398"/>
      <c r="GE137" s="398"/>
      <c r="GF137" s="398"/>
      <c r="GG137" s="398"/>
      <c r="GH137" s="398"/>
      <c r="GI137" s="398"/>
      <c r="GJ137" s="398"/>
      <c r="GK137" s="398"/>
      <c r="GL137" s="398"/>
      <c r="GM137" s="398"/>
      <c r="GN137" s="398"/>
      <c r="GO137" s="398"/>
      <c r="GP137" s="398"/>
      <c r="GQ137" s="398"/>
      <c r="GR137" s="398"/>
      <c r="GS137" s="398"/>
      <c r="GT137" s="398"/>
      <c r="GU137" s="398"/>
      <c r="GV137" s="398"/>
      <c r="GW137" s="398"/>
      <c r="GX137" s="398"/>
      <c r="GY137" s="398"/>
      <c r="GZ137" s="398"/>
      <c r="HA137" s="398"/>
      <c r="HB137" s="398"/>
      <c r="HC137" s="398"/>
      <c r="HD137" s="398"/>
      <c r="HE137" s="398"/>
      <c r="HF137" s="398"/>
      <c r="HG137" s="398"/>
      <c r="HH137" s="398"/>
      <c r="HI137" s="398"/>
      <c r="HJ137" s="398"/>
      <c r="HK137" s="398"/>
      <c r="HL137" s="398"/>
      <c r="HM137" s="398"/>
      <c r="HN137" s="398"/>
      <c r="HO137" s="398"/>
      <c r="HP137" s="398"/>
      <c r="HQ137" s="398"/>
      <c r="HR137" s="398"/>
      <c r="HS137" s="398"/>
      <c r="HT137" s="398"/>
      <c r="HU137" s="398"/>
      <c r="HV137" s="398"/>
      <c r="HW137" s="398"/>
      <c r="HX137" s="398"/>
      <c r="HY137" s="398"/>
      <c r="HZ137" s="398"/>
      <c r="IA137" s="398"/>
      <c r="IB137" s="398"/>
      <c r="IC137" s="398"/>
    </row>
    <row r="138" ht="13.5" customHeight="1">
      <c r="A138" s="432" t="s">
        <v>6049</v>
      </c>
      <c r="B138" s="362" t="s">
        <v>7028</v>
      </c>
      <c r="C138" s="363"/>
      <c r="D138" s="364">
        <v>50.0</v>
      </c>
      <c r="E138" s="401" t="s">
        <v>7029</v>
      </c>
      <c r="F138" s="366" t="s">
        <v>7030</v>
      </c>
      <c r="G138" s="367">
        <v>2.011559455164E12</v>
      </c>
      <c r="H138" s="409">
        <v>455.0</v>
      </c>
      <c r="I138" s="369">
        <v>0.27403178411097107</v>
      </c>
      <c r="J138" s="370">
        <f t="shared" si="1"/>
        <v>330</v>
      </c>
      <c r="K138" s="402" t="s">
        <v>7031</v>
      </c>
      <c r="L138" s="403" t="s">
        <v>7032</v>
      </c>
      <c r="M138" s="403" t="s">
        <v>6922</v>
      </c>
      <c r="N138" s="373"/>
      <c r="O138" s="374">
        <v>75.0</v>
      </c>
      <c r="P138" s="404">
        <v>80.0</v>
      </c>
      <c r="Q138" s="378">
        <v>20.0</v>
      </c>
      <c r="R138" s="378">
        <v>170.0</v>
      </c>
      <c r="S138" s="377"/>
      <c r="T138" s="377"/>
      <c r="U138" s="378" t="s">
        <v>6904</v>
      </c>
      <c r="V138" s="378" t="s">
        <v>7017</v>
      </c>
      <c r="W138" s="378" t="s">
        <v>6891</v>
      </c>
      <c r="X138" s="377"/>
      <c r="Y138" s="377"/>
      <c r="Z138" s="377"/>
      <c r="AA138" s="377"/>
      <c r="AB138" s="379"/>
      <c r="AC138" s="406"/>
      <c r="AD138" s="373"/>
      <c r="AE138" s="373"/>
      <c r="AF138" s="373"/>
      <c r="AG138" s="373"/>
      <c r="AH138" s="381" t="s">
        <v>6059</v>
      </c>
      <c r="AI138" s="379" t="s">
        <v>6411</v>
      </c>
      <c r="AJ138" s="373"/>
      <c r="AK138" s="373"/>
      <c r="AL138" s="373"/>
      <c r="AM138" s="373"/>
      <c r="AN138" s="373">
        <v>10.0</v>
      </c>
      <c r="AO138" s="373"/>
      <c r="AP138" s="373"/>
      <c r="AQ138" s="46">
        <f t="shared" si="2"/>
        <v>442</v>
      </c>
      <c r="AR138" s="382">
        <f t="shared" si="3"/>
        <v>0.03</v>
      </c>
      <c r="AS138" s="373"/>
      <c r="AT138" s="373"/>
      <c r="AU138" s="373"/>
      <c r="AV138" s="373"/>
      <c r="AW138" s="373"/>
      <c r="AX138" s="383" t="s">
        <v>6178</v>
      </c>
      <c r="AY138" s="441" t="s">
        <v>6178</v>
      </c>
      <c r="AZ138" s="385">
        <v>20.0</v>
      </c>
      <c r="BA138" s="386">
        <v>76.0</v>
      </c>
      <c r="BB138" s="386">
        <v>132.0</v>
      </c>
      <c r="BC138" s="482">
        <f>IFERROR(__xludf.DUMMYFUNCTION("IMPORTRANGE(""https://docs.google.com/spreadsheets/d/11x9rug0jw9OQ--PARsiC-syyc-w1p08-Nt1KJofrAjY/edit?usp=sharing"",""Себестоимость (Алкиона)!J119"")"),4.7011199999999995)</f>
        <v>4.70112</v>
      </c>
      <c r="BD138" s="482">
        <f>IFERROR(__xludf.DUMMYFUNCTION("IMPORTRANGE(""https://docs.google.com/spreadsheets/d/11x9rug0jw9OQ--PARsiC-syyc-w1p08-Nt1KJofrAjY/edit?usp=sharing"",""Себестоимость (Алкиона)!J65"")"),0.813618)</f>
        <v>0.813618</v>
      </c>
      <c r="BE138" s="483">
        <f>IFERROR(__xludf.DUMMYFUNCTION("IMPORTRANGE(""https://docs.google.com/spreadsheets/d/1s3L4zx0lRdF0JYMrTaoYwrEnGJI9Se6ibkReFEtRbpU/edit?usp=sharing"",""Упаковка!B3"")"),25.0)</f>
        <v>25</v>
      </c>
      <c r="BF138" s="389">
        <v>10.0</v>
      </c>
      <c r="BG138" s="442">
        <f t="shared" si="4"/>
        <v>90.14738</v>
      </c>
      <c r="BH138" s="405">
        <f t="shared" si="18"/>
        <v>0.2</v>
      </c>
      <c r="BI138" s="392">
        <f t="shared" si="5"/>
        <v>66</v>
      </c>
      <c r="BJ138" s="393">
        <f t="shared" si="6"/>
        <v>97.85262</v>
      </c>
      <c r="BK138" s="393">
        <f t="shared" si="7"/>
        <v>41.85262</v>
      </c>
      <c r="BL138" s="394">
        <f t="shared" si="8"/>
        <v>0.2965230909</v>
      </c>
      <c r="BM138" s="394">
        <f t="shared" si="9"/>
        <v>0.1268261212</v>
      </c>
      <c r="BN138" s="55">
        <f t="shared" si="10"/>
        <v>0.03</v>
      </c>
      <c r="BO138" s="56">
        <f t="shared" si="11"/>
        <v>443</v>
      </c>
      <c r="BP138" s="57">
        <f t="shared" si="12"/>
        <v>0.3385386456</v>
      </c>
      <c r="BQ138" s="46">
        <f t="shared" si="13"/>
        <v>0.272</v>
      </c>
      <c r="BR138" s="46">
        <v>25.0</v>
      </c>
      <c r="BS138" s="46">
        <v>7.0</v>
      </c>
      <c r="BT138" s="47">
        <v>1.25</v>
      </c>
      <c r="BU138" s="46">
        <f t="shared" si="14"/>
        <v>31.25</v>
      </c>
      <c r="BV138" s="46">
        <f t="shared" si="15"/>
        <v>44.75</v>
      </c>
      <c r="BW138" s="378" t="s">
        <v>6062</v>
      </c>
      <c r="BX138" s="395"/>
      <c r="BY138" s="395"/>
      <c r="BZ138" s="395"/>
      <c r="CA138" s="395"/>
      <c r="CB138" s="406"/>
      <c r="CC138" s="395"/>
      <c r="CD138" s="395"/>
      <c r="CE138" s="395"/>
      <c r="CF138" s="395"/>
      <c r="CG138" s="395"/>
      <c r="CH138" s="397"/>
      <c r="CI138" s="397"/>
      <c r="CJ138" s="397"/>
      <c r="CK138" s="397"/>
      <c r="CL138" s="398"/>
      <c r="CM138" s="398"/>
      <c r="CN138" s="399">
        <f t="shared" si="16"/>
        <v>0.003476909091</v>
      </c>
      <c r="CO138" s="399">
        <f t="shared" si="17"/>
        <v>0.270554875</v>
      </c>
      <c r="CP138" s="398"/>
      <c r="CQ138" s="398"/>
      <c r="CR138" s="408">
        <v>280.0</v>
      </c>
      <c r="CS138" s="398"/>
      <c r="CT138" s="398"/>
      <c r="CU138" s="398"/>
      <c r="CV138" s="398"/>
      <c r="CW138" s="398"/>
      <c r="CX138" s="398"/>
      <c r="CY138" s="398"/>
      <c r="CZ138" s="398"/>
      <c r="DA138" s="398"/>
      <c r="DB138" s="398"/>
      <c r="DC138" s="398"/>
      <c r="DD138" s="398"/>
      <c r="DE138" s="398"/>
      <c r="DF138" s="398"/>
      <c r="DG138" s="398"/>
      <c r="DH138" s="398"/>
      <c r="DI138" s="398"/>
      <c r="DJ138" s="398"/>
      <c r="DK138" s="398"/>
      <c r="DL138" s="398"/>
      <c r="DM138" s="398"/>
      <c r="DN138" s="398"/>
      <c r="DO138" s="398"/>
      <c r="DP138" s="398"/>
      <c r="DQ138" s="398"/>
      <c r="DR138" s="398"/>
      <c r="DS138" s="398"/>
      <c r="DT138" s="398"/>
      <c r="DU138" s="398"/>
      <c r="DV138" s="398"/>
      <c r="DW138" s="398"/>
      <c r="DX138" s="398"/>
      <c r="DY138" s="398"/>
      <c r="DZ138" s="398"/>
      <c r="EA138" s="398"/>
      <c r="EB138" s="398"/>
      <c r="EC138" s="398"/>
      <c r="ED138" s="398"/>
      <c r="EE138" s="398"/>
      <c r="EF138" s="398"/>
      <c r="EG138" s="398"/>
      <c r="EH138" s="398"/>
      <c r="EI138" s="398"/>
      <c r="EJ138" s="398"/>
      <c r="EK138" s="398"/>
      <c r="EL138" s="398"/>
      <c r="EM138" s="398"/>
      <c r="EN138" s="398"/>
      <c r="EO138" s="398"/>
      <c r="EP138" s="398"/>
      <c r="EQ138" s="398"/>
      <c r="ER138" s="398"/>
      <c r="ES138" s="398"/>
      <c r="ET138" s="398"/>
      <c r="EU138" s="398"/>
      <c r="EV138" s="398"/>
      <c r="EW138" s="398"/>
      <c r="EX138" s="398"/>
      <c r="EY138" s="398"/>
      <c r="EZ138" s="398"/>
      <c r="FA138" s="398"/>
      <c r="FB138" s="398"/>
      <c r="FC138" s="398"/>
      <c r="FD138" s="398"/>
      <c r="FE138" s="398"/>
      <c r="FF138" s="398"/>
      <c r="FG138" s="398"/>
      <c r="FH138" s="398"/>
      <c r="FI138" s="398"/>
      <c r="FJ138" s="398"/>
      <c r="FK138" s="398"/>
      <c r="FL138" s="398"/>
      <c r="FM138" s="398"/>
      <c r="FN138" s="398"/>
      <c r="FO138" s="398"/>
      <c r="FP138" s="398"/>
      <c r="FQ138" s="398"/>
      <c r="FR138" s="398"/>
      <c r="FS138" s="398"/>
      <c r="FT138" s="398"/>
      <c r="FU138" s="398"/>
      <c r="FV138" s="398"/>
      <c r="FW138" s="398"/>
      <c r="FX138" s="398"/>
      <c r="FY138" s="398"/>
      <c r="FZ138" s="398"/>
      <c r="GA138" s="398"/>
      <c r="GB138" s="398"/>
      <c r="GC138" s="398"/>
      <c r="GD138" s="398"/>
      <c r="GE138" s="398"/>
      <c r="GF138" s="398"/>
      <c r="GG138" s="398"/>
      <c r="GH138" s="398"/>
      <c r="GI138" s="398"/>
      <c r="GJ138" s="398"/>
      <c r="GK138" s="398"/>
      <c r="GL138" s="398"/>
      <c r="GM138" s="398"/>
      <c r="GN138" s="398"/>
      <c r="GO138" s="398"/>
      <c r="GP138" s="398"/>
      <c r="GQ138" s="398"/>
      <c r="GR138" s="398"/>
      <c r="GS138" s="398"/>
      <c r="GT138" s="398"/>
      <c r="GU138" s="398"/>
      <c r="GV138" s="398"/>
      <c r="GW138" s="398"/>
      <c r="GX138" s="398"/>
      <c r="GY138" s="398"/>
      <c r="GZ138" s="398"/>
      <c r="HA138" s="398"/>
      <c r="HB138" s="398"/>
      <c r="HC138" s="398"/>
      <c r="HD138" s="398"/>
      <c r="HE138" s="398"/>
      <c r="HF138" s="398"/>
      <c r="HG138" s="398"/>
      <c r="HH138" s="398"/>
      <c r="HI138" s="398"/>
      <c r="HJ138" s="398"/>
      <c r="HK138" s="398"/>
      <c r="HL138" s="398"/>
      <c r="HM138" s="398"/>
      <c r="HN138" s="398"/>
      <c r="HO138" s="398"/>
      <c r="HP138" s="398"/>
      <c r="HQ138" s="398"/>
      <c r="HR138" s="398"/>
      <c r="HS138" s="398"/>
      <c r="HT138" s="398"/>
      <c r="HU138" s="398"/>
      <c r="HV138" s="398"/>
      <c r="HW138" s="398"/>
      <c r="HX138" s="398"/>
      <c r="HY138" s="398"/>
      <c r="HZ138" s="398"/>
      <c r="IA138" s="398"/>
      <c r="IB138" s="398"/>
      <c r="IC138" s="398"/>
    </row>
    <row r="139" ht="13.5" customHeight="1">
      <c r="A139" s="432" t="s">
        <v>6049</v>
      </c>
      <c r="B139" s="362" t="s">
        <v>7033</v>
      </c>
      <c r="C139" s="363"/>
      <c r="D139" s="364">
        <v>50.0</v>
      </c>
      <c r="E139" s="401" t="s">
        <v>7034</v>
      </c>
      <c r="F139" s="366" t="s">
        <v>7035</v>
      </c>
      <c r="G139" s="532">
        <v>2.011559455157E12</v>
      </c>
      <c r="H139" s="368">
        <v>466.0</v>
      </c>
      <c r="I139" s="369">
        <v>0.26848804764638357</v>
      </c>
      <c r="J139" s="370">
        <f t="shared" si="1"/>
        <v>341</v>
      </c>
      <c r="K139" s="402" t="s">
        <v>7036</v>
      </c>
      <c r="L139" s="403" t="s">
        <v>7037</v>
      </c>
      <c r="M139" s="403" t="s">
        <v>6928</v>
      </c>
      <c r="N139" s="527"/>
      <c r="O139" s="374">
        <v>75.0</v>
      </c>
      <c r="P139" s="404">
        <v>80.0</v>
      </c>
      <c r="Q139" s="378">
        <v>20.0</v>
      </c>
      <c r="R139" s="378">
        <v>170.0</v>
      </c>
      <c r="S139" s="430"/>
      <c r="T139" s="430"/>
      <c r="U139" s="378" t="s">
        <v>6904</v>
      </c>
      <c r="V139" s="378" t="s">
        <v>7017</v>
      </c>
      <c r="W139" s="378" t="s">
        <v>6891</v>
      </c>
      <c r="X139" s="430"/>
      <c r="Y139" s="430"/>
      <c r="Z139" s="430"/>
      <c r="AA139" s="430"/>
      <c r="AB139" s="379"/>
      <c r="AC139" s="406"/>
      <c r="AD139" s="527"/>
      <c r="AE139" s="527"/>
      <c r="AF139" s="527"/>
      <c r="AG139" s="527"/>
      <c r="AH139" s="381" t="s">
        <v>6059</v>
      </c>
      <c r="AI139" s="379" t="s">
        <v>6411</v>
      </c>
      <c r="AJ139" s="527"/>
      <c r="AK139" s="527"/>
      <c r="AL139" s="527"/>
      <c r="AM139" s="527"/>
      <c r="AN139" s="527">
        <v>10.0</v>
      </c>
      <c r="AO139" s="527"/>
      <c r="AP139" s="527"/>
      <c r="AQ139" s="46">
        <f t="shared" si="2"/>
        <v>453</v>
      </c>
      <c r="AR139" s="382">
        <f t="shared" si="3"/>
        <v>0.03</v>
      </c>
      <c r="AS139" s="527"/>
      <c r="AT139" s="527"/>
      <c r="AU139" s="527"/>
      <c r="AV139" s="527"/>
      <c r="AW139" s="527"/>
      <c r="AX139" s="383" t="s">
        <v>6178</v>
      </c>
      <c r="AY139" s="441" t="s">
        <v>6178</v>
      </c>
      <c r="AZ139" s="385">
        <v>20.0</v>
      </c>
      <c r="BA139" s="386">
        <v>73.0</v>
      </c>
      <c r="BB139" s="386">
        <v>128.0</v>
      </c>
      <c r="BC139" s="482">
        <f>IFERROR(__xludf.DUMMYFUNCTION("IMPORTRANGE(""https://docs.google.com/spreadsheets/d/11x9rug0jw9OQ--PARsiC-syyc-w1p08-Nt1KJofrAjY/edit?usp=sharing"",""Себестоимость (Алкиона)!J120"")"),5.53464)</f>
        <v>5.53464</v>
      </c>
      <c r="BD139" s="482">
        <f>IFERROR(__xludf.DUMMYFUNCTION("IMPORTRANGE(""https://docs.google.com/spreadsheets/d/11x9rug0jw9OQ--PARsiC-syyc-w1p08-Nt1KJofrAjY/edit?usp=sharing"",""Себестоимость (Алкиона)!J65"")"),0.813618)</f>
        <v>0.813618</v>
      </c>
      <c r="BE139" s="483">
        <f>IFERROR(__xludf.DUMMYFUNCTION("IMPORTRANGE(""https://docs.google.com/spreadsheets/d/1s3L4zx0lRdF0JYMrTaoYwrEnGJI9Se6ibkReFEtRbpU/edit?usp=sharing"",""Упаковка!B3"")"),25.0)</f>
        <v>25</v>
      </c>
      <c r="BF139" s="389">
        <v>10.0</v>
      </c>
      <c r="BG139" s="442">
        <f t="shared" si="4"/>
        <v>98.48258</v>
      </c>
      <c r="BH139" s="405">
        <f t="shared" si="18"/>
        <v>0.2</v>
      </c>
      <c r="BI139" s="392">
        <f t="shared" si="5"/>
        <v>68.2</v>
      </c>
      <c r="BJ139" s="393">
        <f t="shared" si="6"/>
        <v>101.31742</v>
      </c>
      <c r="BK139" s="393">
        <f t="shared" si="7"/>
        <v>46.31742</v>
      </c>
      <c r="BL139" s="394">
        <f t="shared" si="8"/>
        <v>0.2971185337</v>
      </c>
      <c r="BM139" s="394">
        <f t="shared" si="9"/>
        <v>0.1358282111</v>
      </c>
      <c r="BN139" s="55">
        <f t="shared" si="10"/>
        <v>0.03</v>
      </c>
      <c r="BO139" s="56">
        <f t="shared" si="11"/>
        <v>453</v>
      </c>
      <c r="BP139" s="57">
        <f t="shared" si="12"/>
        <v>0.3400384547</v>
      </c>
      <c r="BQ139" s="46">
        <f t="shared" si="13"/>
        <v>0.272</v>
      </c>
      <c r="BR139" s="46">
        <v>25.0</v>
      </c>
      <c r="BS139" s="46">
        <v>7.0</v>
      </c>
      <c r="BT139" s="47">
        <v>1.25</v>
      </c>
      <c r="BU139" s="46">
        <f t="shared" si="14"/>
        <v>31.25</v>
      </c>
      <c r="BV139" s="46">
        <f t="shared" si="15"/>
        <v>41.75</v>
      </c>
      <c r="BW139" s="378" t="s">
        <v>6062</v>
      </c>
      <c r="BX139" s="395"/>
      <c r="BY139" s="395"/>
      <c r="BZ139" s="395"/>
      <c r="CA139" s="395"/>
      <c r="CB139" s="406"/>
      <c r="CC139" s="395"/>
      <c r="CD139" s="395"/>
      <c r="CE139" s="395"/>
      <c r="CF139" s="395"/>
      <c r="CG139" s="395"/>
      <c r="CH139" s="397"/>
      <c r="CI139" s="397"/>
      <c r="CJ139" s="397"/>
      <c r="CK139" s="397"/>
      <c r="CL139" s="398"/>
      <c r="CM139" s="398"/>
      <c r="CN139" s="399">
        <f t="shared" si="16"/>
        <v>0.002881466276</v>
      </c>
      <c r="CO139" s="399">
        <f t="shared" si="17"/>
        <v>0.2656065814</v>
      </c>
      <c r="CP139" s="398"/>
      <c r="CQ139" s="398"/>
      <c r="CR139" s="408">
        <v>290.0</v>
      </c>
      <c r="CS139" s="398"/>
      <c r="CT139" s="398"/>
      <c r="CU139" s="398"/>
      <c r="CV139" s="398"/>
      <c r="CW139" s="398"/>
      <c r="CX139" s="398"/>
      <c r="CY139" s="398"/>
      <c r="CZ139" s="398"/>
      <c r="DA139" s="398"/>
      <c r="DB139" s="398"/>
      <c r="DC139" s="398"/>
      <c r="DD139" s="398"/>
      <c r="DE139" s="398"/>
      <c r="DF139" s="398"/>
      <c r="DG139" s="398"/>
      <c r="DH139" s="398"/>
      <c r="DI139" s="398"/>
      <c r="DJ139" s="398"/>
      <c r="DK139" s="398"/>
      <c r="DL139" s="398"/>
      <c r="DM139" s="398"/>
      <c r="DN139" s="398"/>
      <c r="DO139" s="398"/>
      <c r="DP139" s="398"/>
      <c r="DQ139" s="398"/>
      <c r="DR139" s="398"/>
      <c r="DS139" s="398"/>
      <c r="DT139" s="398"/>
      <c r="DU139" s="398"/>
      <c r="DV139" s="398"/>
      <c r="DW139" s="398"/>
      <c r="DX139" s="398"/>
      <c r="DY139" s="398"/>
      <c r="DZ139" s="398"/>
      <c r="EA139" s="398"/>
      <c r="EB139" s="398"/>
      <c r="EC139" s="398"/>
      <c r="ED139" s="398"/>
      <c r="EE139" s="398"/>
      <c r="EF139" s="398"/>
      <c r="EG139" s="398"/>
      <c r="EH139" s="398"/>
      <c r="EI139" s="398"/>
      <c r="EJ139" s="398"/>
      <c r="EK139" s="398"/>
      <c r="EL139" s="398"/>
      <c r="EM139" s="398"/>
      <c r="EN139" s="398"/>
      <c r="EO139" s="398"/>
      <c r="EP139" s="398"/>
      <c r="EQ139" s="398"/>
      <c r="ER139" s="398"/>
      <c r="ES139" s="398"/>
      <c r="ET139" s="398"/>
      <c r="EU139" s="398"/>
      <c r="EV139" s="398"/>
      <c r="EW139" s="398"/>
      <c r="EX139" s="398"/>
      <c r="EY139" s="398"/>
      <c r="EZ139" s="398"/>
      <c r="FA139" s="398"/>
      <c r="FB139" s="398"/>
      <c r="FC139" s="398"/>
      <c r="FD139" s="398"/>
      <c r="FE139" s="398"/>
      <c r="FF139" s="398"/>
      <c r="FG139" s="398"/>
      <c r="FH139" s="398"/>
      <c r="FI139" s="398"/>
      <c r="FJ139" s="398"/>
      <c r="FK139" s="398"/>
      <c r="FL139" s="398"/>
      <c r="FM139" s="398"/>
      <c r="FN139" s="398"/>
      <c r="FO139" s="398"/>
      <c r="FP139" s="398"/>
      <c r="FQ139" s="398"/>
      <c r="FR139" s="398"/>
      <c r="FS139" s="398"/>
      <c r="FT139" s="398"/>
      <c r="FU139" s="398"/>
      <c r="FV139" s="398"/>
      <c r="FW139" s="398"/>
      <c r="FX139" s="398"/>
      <c r="FY139" s="398"/>
      <c r="FZ139" s="398"/>
      <c r="GA139" s="398"/>
      <c r="GB139" s="398"/>
      <c r="GC139" s="398"/>
      <c r="GD139" s="398"/>
      <c r="GE139" s="398"/>
      <c r="GF139" s="398"/>
      <c r="GG139" s="398"/>
      <c r="GH139" s="398"/>
      <c r="GI139" s="398"/>
      <c r="GJ139" s="398"/>
      <c r="GK139" s="398"/>
      <c r="GL139" s="398"/>
      <c r="GM139" s="398"/>
      <c r="GN139" s="398"/>
      <c r="GO139" s="398"/>
      <c r="GP139" s="398"/>
      <c r="GQ139" s="398"/>
      <c r="GR139" s="398"/>
      <c r="GS139" s="398"/>
      <c r="GT139" s="398"/>
      <c r="GU139" s="398"/>
      <c r="GV139" s="398"/>
      <c r="GW139" s="398"/>
      <c r="GX139" s="398"/>
      <c r="GY139" s="398"/>
      <c r="GZ139" s="398"/>
      <c r="HA139" s="398"/>
      <c r="HB139" s="398"/>
      <c r="HC139" s="398"/>
      <c r="HD139" s="398"/>
      <c r="HE139" s="398"/>
      <c r="HF139" s="398"/>
      <c r="HG139" s="398"/>
      <c r="HH139" s="398"/>
      <c r="HI139" s="398"/>
      <c r="HJ139" s="398"/>
      <c r="HK139" s="398"/>
      <c r="HL139" s="398"/>
      <c r="HM139" s="398"/>
      <c r="HN139" s="398"/>
      <c r="HO139" s="398"/>
      <c r="HP139" s="398"/>
      <c r="HQ139" s="398"/>
      <c r="HR139" s="398"/>
      <c r="HS139" s="398"/>
      <c r="HT139" s="398"/>
      <c r="HU139" s="398"/>
      <c r="HV139" s="398"/>
      <c r="HW139" s="398"/>
      <c r="HX139" s="398"/>
      <c r="HY139" s="398"/>
      <c r="HZ139" s="398"/>
      <c r="IA139" s="398"/>
      <c r="IB139" s="398"/>
      <c r="IC139" s="398"/>
    </row>
    <row r="140" ht="13.5" customHeight="1">
      <c r="A140" s="432" t="s">
        <v>6049</v>
      </c>
      <c r="B140" s="533" t="s">
        <v>7038</v>
      </c>
      <c r="C140" s="363"/>
      <c r="D140" s="364">
        <v>50.0</v>
      </c>
      <c r="E140" s="401" t="s">
        <v>7039</v>
      </c>
      <c r="F140" s="366" t="s">
        <v>7040</v>
      </c>
      <c r="G140" s="534">
        <v>2.028865238527E12</v>
      </c>
      <c r="H140" s="368">
        <v>352.0</v>
      </c>
      <c r="I140" s="369">
        <v>0.2945148400028635</v>
      </c>
      <c r="J140" s="370">
        <f t="shared" si="1"/>
        <v>248</v>
      </c>
      <c r="K140" s="402" t="s">
        <v>7041</v>
      </c>
      <c r="L140" s="403" t="s">
        <v>7042</v>
      </c>
      <c r="M140" s="403" t="s">
        <v>6889</v>
      </c>
      <c r="N140" s="373"/>
      <c r="O140" s="374">
        <v>25.0</v>
      </c>
      <c r="P140" s="404">
        <v>70.0</v>
      </c>
      <c r="Q140" s="378">
        <v>20.0</v>
      </c>
      <c r="R140" s="378">
        <v>90.0</v>
      </c>
      <c r="S140" s="377"/>
      <c r="T140" s="377"/>
      <c r="U140" s="378" t="s">
        <v>7043</v>
      </c>
      <c r="V140" s="406"/>
      <c r="W140" s="378" t="s">
        <v>6891</v>
      </c>
      <c r="X140" s="377"/>
      <c r="Y140" s="377"/>
      <c r="Z140" s="377"/>
      <c r="AA140" s="377"/>
      <c r="AB140" s="379"/>
      <c r="AC140" s="406"/>
      <c r="AD140" s="373"/>
      <c r="AE140" s="373"/>
      <c r="AF140" s="373"/>
      <c r="AG140" s="373"/>
      <c r="AH140" s="395"/>
      <c r="AI140" s="379" t="s">
        <v>6411</v>
      </c>
      <c r="AJ140" s="373"/>
      <c r="AK140" s="373"/>
      <c r="AL140" s="373"/>
      <c r="AM140" s="373"/>
      <c r="AN140" s="456">
        <v>10.0</v>
      </c>
      <c r="AO140" s="373"/>
      <c r="AP140" s="373"/>
      <c r="AQ140" s="46">
        <f t="shared" si="2"/>
        <v>352</v>
      </c>
      <c r="AR140" s="382">
        <f t="shared" si="3"/>
        <v>0</v>
      </c>
      <c r="AS140" s="373"/>
      <c r="AT140" s="373"/>
      <c r="AU140" s="373"/>
      <c r="AV140" s="373"/>
      <c r="AW140" s="373"/>
      <c r="AX140" s="528" t="s">
        <v>6061</v>
      </c>
      <c r="AY140" s="489" t="s">
        <v>6061</v>
      </c>
      <c r="AZ140" s="418"/>
      <c r="BA140" s="386">
        <v>67.0</v>
      </c>
      <c r="BB140" s="386">
        <v>122.0</v>
      </c>
      <c r="BC140" s="482">
        <f>IFERROR(__xludf.DUMMYFUNCTION("IMPORTRANGE(""https://docs.google.com/spreadsheets/d/11x9rug0jw9OQ--PARsiC-syyc-w1p08-Nt1KJofrAjY/edit?usp=sharing"",""Себестоимость (Алкиона)!J115"")"),3.38684)</f>
        <v>3.38684</v>
      </c>
      <c r="BD140" s="482">
        <f>IFERROR(__xludf.DUMMYFUNCTION("IMPORTRANGE(""https://docs.google.com/spreadsheets/d/11x9rug0jw9OQ--PARsiC-syyc-w1p08-Nt1KJofrAjY/edit?usp=sharing"",""Себестоимость (Алкиона)!J68"")"),0.6817199999999999)</f>
        <v>0.68172</v>
      </c>
      <c r="BE140" s="483">
        <f>IFERROR(__xludf.DUMMYFUNCTION("IMPORTRANGE(""https://docs.google.com/spreadsheets/d/1s3L4zx0lRdF0JYMrTaoYwrEnGJI9Se6ibkReFEtRbpU/edit?usp=sharing"",""Упаковка!B2"")"),7.0)</f>
        <v>7</v>
      </c>
      <c r="BF140" s="389">
        <v>10.0</v>
      </c>
      <c r="BG140" s="442">
        <f t="shared" si="4"/>
        <v>57.6856</v>
      </c>
      <c r="BH140" s="405">
        <f t="shared" si="18"/>
        <v>0.2</v>
      </c>
      <c r="BI140" s="392">
        <f t="shared" si="5"/>
        <v>49.6</v>
      </c>
      <c r="BJ140" s="393">
        <f t="shared" si="6"/>
        <v>73.7144</v>
      </c>
      <c r="BK140" s="393">
        <f t="shared" si="7"/>
        <v>18.7144</v>
      </c>
      <c r="BL140" s="394">
        <f t="shared" si="8"/>
        <v>0.2972354839</v>
      </c>
      <c r="BM140" s="394">
        <f t="shared" si="9"/>
        <v>0.07546129032</v>
      </c>
      <c r="BN140" s="55">
        <f t="shared" si="10"/>
        <v>0</v>
      </c>
      <c r="BO140" s="56">
        <f t="shared" si="11"/>
        <v>352</v>
      </c>
      <c r="BP140" s="57">
        <f t="shared" si="12"/>
        <v>0.3295295455</v>
      </c>
      <c r="BQ140" s="46">
        <f t="shared" si="13"/>
        <v>0.126</v>
      </c>
      <c r="BR140" s="46">
        <v>25.0</v>
      </c>
      <c r="BS140" s="46">
        <v>7.0</v>
      </c>
      <c r="BT140" s="47">
        <v>1.25</v>
      </c>
      <c r="BU140" s="46">
        <f t="shared" si="14"/>
        <v>31.25</v>
      </c>
      <c r="BV140" s="46">
        <f t="shared" si="15"/>
        <v>35.75</v>
      </c>
      <c r="BW140" s="406"/>
      <c r="BX140" s="395"/>
      <c r="BY140" s="395"/>
      <c r="BZ140" s="395"/>
      <c r="CA140" s="395"/>
      <c r="CB140" s="406"/>
      <c r="CC140" s="395"/>
      <c r="CD140" s="395"/>
      <c r="CE140" s="395"/>
      <c r="CF140" s="395"/>
      <c r="CG140" s="395"/>
      <c r="CH140" s="397"/>
      <c r="CI140" s="397"/>
      <c r="CJ140" s="397"/>
      <c r="CK140" s="397"/>
      <c r="CL140" s="398"/>
      <c r="CM140" s="398"/>
      <c r="CN140" s="399">
        <f t="shared" si="16"/>
        <v>0.002764516129</v>
      </c>
      <c r="CO140" s="399">
        <f t="shared" si="17"/>
        <v>0.2917503239</v>
      </c>
      <c r="CP140" s="398"/>
      <c r="CQ140" s="398"/>
      <c r="CR140" s="408">
        <v>250.0</v>
      </c>
      <c r="CS140" s="398"/>
      <c r="CT140" s="398"/>
      <c r="CU140" s="398"/>
      <c r="CV140" s="398"/>
      <c r="CW140" s="398"/>
      <c r="CX140" s="398"/>
      <c r="CY140" s="398"/>
      <c r="CZ140" s="398"/>
      <c r="DA140" s="398"/>
      <c r="DB140" s="398"/>
      <c r="DC140" s="398"/>
      <c r="DD140" s="398"/>
      <c r="DE140" s="398"/>
      <c r="DF140" s="398"/>
      <c r="DG140" s="398"/>
      <c r="DH140" s="398"/>
      <c r="DI140" s="398"/>
      <c r="DJ140" s="398"/>
      <c r="DK140" s="398"/>
      <c r="DL140" s="398"/>
      <c r="DM140" s="398"/>
      <c r="DN140" s="398"/>
      <c r="DO140" s="398"/>
      <c r="DP140" s="398"/>
      <c r="DQ140" s="398"/>
      <c r="DR140" s="398"/>
      <c r="DS140" s="398"/>
      <c r="DT140" s="398"/>
      <c r="DU140" s="398"/>
      <c r="DV140" s="398"/>
      <c r="DW140" s="398"/>
      <c r="DX140" s="398"/>
      <c r="DY140" s="398"/>
      <c r="DZ140" s="398"/>
      <c r="EA140" s="398"/>
      <c r="EB140" s="398"/>
      <c r="EC140" s="398"/>
      <c r="ED140" s="398"/>
      <c r="EE140" s="398"/>
      <c r="EF140" s="398"/>
      <c r="EG140" s="398"/>
      <c r="EH140" s="398"/>
      <c r="EI140" s="398"/>
      <c r="EJ140" s="398"/>
      <c r="EK140" s="398"/>
      <c r="EL140" s="398"/>
      <c r="EM140" s="398"/>
      <c r="EN140" s="398"/>
      <c r="EO140" s="398"/>
      <c r="EP140" s="398"/>
      <c r="EQ140" s="398"/>
      <c r="ER140" s="398"/>
      <c r="ES140" s="398"/>
      <c r="ET140" s="398"/>
      <c r="EU140" s="398"/>
      <c r="EV140" s="398"/>
      <c r="EW140" s="398"/>
      <c r="EX140" s="398"/>
      <c r="EY140" s="398"/>
      <c r="EZ140" s="398"/>
      <c r="FA140" s="398"/>
      <c r="FB140" s="398"/>
      <c r="FC140" s="398"/>
      <c r="FD140" s="398"/>
      <c r="FE140" s="398"/>
      <c r="FF140" s="398"/>
      <c r="FG140" s="398"/>
      <c r="FH140" s="398"/>
      <c r="FI140" s="398"/>
      <c r="FJ140" s="398"/>
      <c r="FK140" s="398"/>
      <c r="FL140" s="398"/>
      <c r="FM140" s="398"/>
      <c r="FN140" s="398"/>
      <c r="FO140" s="398"/>
      <c r="FP140" s="398"/>
      <c r="FQ140" s="398"/>
      <c r="FR140" s="398"/>
      <c r="FS140" s="398"/>
      <c r="FT140" s="398"/>
      <c r="FU140" s="398"/>
      <c r="FV140" s="398"/>
      <c r="FW140" s="398"/>
      <c r="FX140" s="398"/>
      <c r="FY140" s="398"/>
      <c r="FZ140" s="398"/>
      <c r="GA140" s="398"/>
      <c r="GB140" s="398"/>
      <c r="GC140" s="398"/>
      <c r="GD140" s="398"/>
      <c r="GE140" s="398"/>
      <c r="GF140" s="398"/>
      <c r="GG140" s="398"/>
      <c r="GH140" s="398"/>
      <c r="GI140" s="398"/>
      <c r="GJ140" s="398"/>
      <c r="GK140" s="398"/>
      <c r="GL140" s="398"/>
      <c r="GM140" s="398"/>
      <c r="GN140" s="398"/>
      <c r="GO140" s="398"/>
      <c r="GP140" s="398"/>
      <c r="GQ140" s="398"/>
      <c r="GR140" s="398"/>
      <c r="GS140" s="398"/>
      <c r="GT140" s="398"/>
      <c r="GU140" s="398"/>
      <c r="GV140" s="398"/>
      <c r="GW140" s="398"/>
      <c r="GX140" s="398"/>
      <c r="GY140" s="398"/>
      <c r="GZ140" s="398"/>
      <c r="HA140" s="398"/>
      <c r="HB140" s="398"/>
      <c r="HC140" s="398"/>
      <c r="HD140" s="398"/>
      <c r="HE140" s="398"/>
      <c r="HF140" s="398"/>
      <c r="HG140" s="398"/>
      <c r="HH140" s="398"/>
      <c r="HI140" s="398"/>
      <c r="HJ140" s="398"/>
      <c r="HK140" s="398"/>
      <c r="HL140" s="398"/>
      <c r="HM140" s="398"/>
      <c r="HN140" s="398"/>
      <c r="HO140" s="398"/>
      <c r="HP140" s="398"/>
      <c r="HQ140" s="398"/>
      <c r="HR140" s="398"/>
      <c r="HS140" s="398"/>
      <c r="HT140" s="398"/>
      <c r="HU140" s="398"/>
      <c r="HV140" s="398"/>
      <c r="HW140" s="398"/>
      <c r="HX140" s="398"/>
      <c r="HY140" s="398"/>
      <c r="HZ140" s="398"/>
      <c r="IA140" s="398"/>
      <c r="IB140" s="398"/>
      <c r="IC140" s="398"/>
    </row>
    <row r="141" ht="13.5" customHeight="1">
      <c r="A141" s="432" t="s">
        <v>6049</v>
      </c>
      <c r="B141" s="533" t="s">
        <v>7044</v>
      </c>
      <c r="C141" s="363"/>
      <c r="D141" s="364">
        <v>50.0</v>
      </c>
      <c r="E141" s="401" t="s">
        <v>7045</v>
      </c>
      <c r="F141" s="366" t="s">
        <v>7046</v>
      </c>
      <c r="G141" s="415">
        <v>2.028865238534E12</v>
      </c>
      <c r="H141" s="368">
        <v>367.0</v>
      </c>
      <c r="I141" s="369">
        <v>0.30794945155548026</v>
      </c>
      <c r="J141" s="370">
        <f t="shared" si="1"/>
        <v>254</v>
      </c>
      <c r="K141" s="402" t="s">
        <v>7047</v>
      </c>
      <c r="L141" s="403" t="s">
        <v>7048</v>
      </c>
      <c r="M141" s="403" t="s">
        <v>6897</v>
      </c>
      <c r="N141" s="373"/>
      <c r="O141" s="374">
        <v>25.0</v>
      </c>
      <c r="P141" s="404">
        <v>70.0</v>
      </c>
      <c r="Q141" s="378">
        <v>20.0</v>
      </c>
      <c r="R141" s="378">
        <v>90.0</v>
      </c>
      <c r="S141" s="377"/>
      <c r="T141" s="377"/>
      <c r="U141" s="378" t="s">
        <v>7043</v>
      </c>
      <c r="V141" s="406"/>
      <c r="W141" s="378" t="s">
        <v>6891</v>
      </c>
      <c r="X141" s="377"/>
      <c r="Y141" s="377"/>
      <c r="Z141" s="377"/>
      <c r="AA141" s="377"/>
      <c r="AB141" s="379"/>
      <c r="AC141" s="406"/>
      <c r="AD141" s="373"/>
      <c r="AE141" s="373"/>
      <c r="AF141" s="373"/>
      <c r="AG141" s="373"/>
      <c r="AH141" s="395"/>
      <c r="AI141" s="379" t="s">
        <v>6411</v>
      </c>
      <c r="AJ141" s="373"/>
      <c r="AK141" s="373"/>
      <c r="AL141" s="373"/>
      <c r="AM141" s="373"/>
      <c r="AN141" s="464">
        <v>10.0</v>
      </c>
      <c r="AO141" s="373"/>
      <c r="AP141" s="373"/>
      <c r="AQ141" s="46">
        <f t="shared" si="2"/>
        <v>360</v>
      </c>
      <c r="AR141" s="382">
        <f t="shared" si="3"/>
        <v>0.02</v>
      </c>
      <c r="AS141" s="373"/>
      <c r="AT141" s="373"/>
      <c r="AU141" s="373"/>
      <c r="AV141" s="373"/>
      <c r="AW141" s="373"/>
      <c r="AX141" s="528" t="s">
        <v>6061</v>
      </c>
      <c r="AY141" s="489" t="s">
        <v>6061</v>
      </c>
      <c r="AZ141" s="418"/>
      <c r="BA141" s="386">
        <v>70.0</v>
      </c>
      <c r="BB141" s="386">
        <v>126.0</v>
      </c>
      <c r="BC141" s="482">
        <f>IFERROR(__xludf.DUMMYFUNCTION("IMPORTRANGE(""https://docs.google.com/spreadsheets/d/11x9rug0jw9OQ--PARsiC-syyc-w1p08-Nt1KJofrAjY/edit?usp=sharing"",""Себестоимость (Алкиона)!J115"")"),3.38684)</f>
        <v>3.38684</v>
      </c>
      <c r="BD141" s="482">
        <f>IFERROR(__xludf.DUMMYFUNCTION("IMPORTRANGE(""https://docs.google.com/spreadsheets/d/11x9rug0jw9OQ--PARsiC-syyc-w1p08-Nt1KJofrAjY/edit?usp=sharing"",""Себестоимость (Алкиона)!J68"")"),0.6817199999999999)</f>
        <v>0.68172</v>
      </c>
      <c r="BE141" s="483">
        <f>IFERROR(__xludf.DUMMYFUNCTION("IMPORTRANGE(""https://docs.google.com/spreadsheets/d/1s3L4zx0lRdF0JYMrTaoYwrEnGJI9Se6ibkReFEtRbpU/edit?usp=sharing"",""Упаковка!B2"")"),7.0)</f>
        <v>7</v>
      </c>
      <c r="BF141" s="389">
        <v>10.0</v>
      </c>
      <c r="BG141" s="442">
        <f t="shared" si="4"/>
        <v>57.6856</v>
      </c>
      <c r="BH141" s="405">
        <f t="shared" si="18"/>
        <v>0.2</v>
      </c>
      <c r="BI141" s="392">
        <f t="shared" si="5"/>
        <v>50.8</v>
      </c>
      <c r="BJ141" s="393">
        <f t="shared" si="6"/>
        <v>75.5144</v>
      </c>
      <c r="BK141" s="393">
        <f t="shared" si="7"/>
        <v>19.5144</v>
      </c>
      <c r="BL141" s="394">
        <f t="shared" si="8"/>
        <v>0.2973007874</v>
      </c>
      <c r="BM141" s="394">
        <f t="shared" si="9"/>
        <v>0.07682834646</v>
      </c>
      <c r="BN141" s="55">
        <f t="shared" si="10"/>
        <v>0.02</v>
      </c>
      <c r="BO141" s="56">
        <f t="shared" si="11"/>
        <v>360</v>
      </c>
      <c r="BP141" s="57">
        <f t="shared" si="12"/>
        <v>0.3297622222</v>
      </c>
      <c r="BQ141" s="46">
        <f t="shared" si="13"/>
        <v>0.126</v>
      </c>
      <c r="BR141" s="46">
        <v>25.0</v>
      </c>
      <c r="BS141" s="46">
        <v>7.0</v>
      </c>
      <c r="BT141" s="47">
        <v>1.25</v>
      </c>
      <c r="BU141" s="46">
        <f t="shared" si="14"/>
        <v>31.25</v>
      </c>
      <c r="BV141" s="46">
        <f t="shared" si="15"/>
        <v>38.75</v>
      </c>
      <c r="BW141" s="406"/>
      <c r="BX141" s="395"/>
      <c r="BY141" s="395"/>
      <c r="BZ141" s="395"/>
      <c r="CA141" s="395"/>
      <c r="CB141" s="406"/>
      <c r="CC141" s="395"/>
      <c r="CD141" s="395"/>
      <c r="CE141" s="395"/>
      <c r="CF141" s="395"/>
      <c r="CG141" s="395"/>
      <c r="CH141" s="397"/>
      <c r="CI141" s="397"/>
      <c r="CJ141" s="397"/>
      <c r="CK141" s="397"/>
      <c r="CL141" s="414">
        <v>13.0</v>
      </c>
      <c r="CM141" s="414" t="s">
        <v>6095</v>
      </c>
      <c r="CN141" s="399">
        <f t="shared" si="16"/>
        <v>0.002699212598</v>
      </c>
      <c r="CO141" s="399">
        <f t="shared" si="17"/>
        <v>0.305250239</v>
      </c>
      <c r="CP141" s="398"/>
      <c r="CQ141" s="398"/>
      <c r="CR141" s="408">
        <v>260.0</v>
      </c>
      <c r="CS141" s="398"/>
      <c r="CT141" s="398"/>
      <c r="CU141" s="398"/>
      <c r="CV141" s="398"/>
      <c r="CW141" s="398"/>
      <c r="CX141" s="398"/>
      <c r="CY141" s="398"/>
      <c r="CZ141" s="398"/>
      <c r="DA141" s="398"/>
      <c r="DB141" s="398"/>
      <c r="DC141" s="398"/>
      <c r="DD141" s="398"/>
      <c r="DE141" s="398"/>
      <c r="DF141" s="398"/>
      <c r="DG141" s="398"/>
      <c r="DH141" s="398"/>
      <c r="DI141" s="398"/>
      <c r="DJ141" s="398"/>
      <c r="DK141" s="398"/>
      <c r="DL141" s="398"/>
      <c r="DM141" s="398"/>
      <c r="DN141" s="398"/>
      <c r="DO141" s="398"/>
      <c r="DP141" s="398"/>
      <c r="DQ141" s="398"/>
      <c r="DR141" s="398"/>
      <c r="DS141" s="398"/>
      <c r="DT141" s="398"/>
      <c r="DU141" s="398"/>
      <c r="DV141" s="398"/>
      <c r="DW141" s="398"/>
      <c r="DX141" s="398"/>
      <c r="DY141" s="398"/>
      <c r="DZ141" s="398"/>
      <c r="EA141" s="398"/>
      <c r="EB141" s="398"/>
      <c r="EC141" s="398"/>
      <c r="ED141" s="398"/>
      <c r="EE141" s="398"/>
      <c r="EF141" s="398"/>
      <c r="EG141" s="398"/>
      <c r="EH141" s="398"/>
      <c r="EI141" s="398"/>
      <c r="EJ141" s="398"/>
      <c r="EK141" s="398"/>
      <c r="EL141" s="398"/>
      <c r="EM141" s="398"/>
      <c r="EN141" s="398"/>
      <c r="EO141" s="398"/>
      <c r="EP141" s="398"/>
      <c r="EQ141" s="398"/>
      <c r="ER141" s="398"/>
      <c r="ES141" s="398"/>
      <c r="ET141" s="398"/>
      <c r="EU141" s="398"/>
      <c r="EV141" s="398"/>
      <c r="EW141" s="398"/>
      <c r="EX141" s="398"/>
      <c r="EY141" s="398"/>
      <c r="EZ141" s="398"/>
      <c r="FA141" s="398"/>
      <c r="FB141" s="398"/>
      <c r="FC141" s="398"/>
      <c r="FD141" s="398"/>
      <c r="FE141" s="398"/>
      <c r="FF141" s="398"/>
      <c r="FG141" s="398"/>
      <c r="FH141" s="398"/>
      <c r="FI141" s="398"/>
      <c r="FJ141" s="398"/>
      <c r="FK141" s="398"/>
      <c r="FL141" s="398"/>
      <c r="FM141" s="398"/>
      <c r="FN141" s="398"/>
      <c r="FO141" s="398"/>
      <c r="FP141" s="398"/>
      <c r="FQ141" s="398"/>
      <c r="FR141" s="398"/>
      <c r="FS141" s="398"/>
      <c r="FT141" s="398"/>
      <c r="FU141" s="398"/>
      <c r="FV141" s="398"/>
      <c r="FW141" s="398"/>
      <c r="FX141" s="398"/>
      <c r="FY141" s="398"/>
      <c r="FZ141" s="398"/>
      <c r="GA141" s="398"/>
      <c r="GB141" s="398"/>
      <c r="GC141" s="398"/>
      <c r="GD141" s="398"/>
      <c r="GE141" s="398"/>
      <c r="GF141" s="398"/>
      <c r="GG141" s="398"/>
      <c r="GH141" s="398"/>
      <c r="GI141" s="398"/>
      <c r="GJ141" s="398"/>
      <c r="GK141" s="398"/>
      <c r="GL141" s="398"/>
      <c r="GM141" s="398"/>
      <c r="GN141" s="398"/>
      <c r="GO141" s="398"/>
      <c r="GP141" s="398"/>
      <c r="GQ141" s="398"/>
      <c r="GR141" s="398"/>
      <c r="GS141" s="398"/>
      <c r="GT141" s="398"/>
      <c r="GU141" s="398"/>
      <c r="GV141" s="398"/>
      <c r="GW141" s="398"/>
      <c r="GX141" s="398"/>
      <c r="GY141" s="398"/>
      <c r="GZ141" s="398"/>
      <c r="HA141" s="398"/>
      <c r="HB141" s="398"/>
      <c r="HC141" s="398"/>
      <c r="HD141" s="398"/>
      <c r="HE141" s="398"/>
      <c r="HF141" s="398"/>
      <c r="HG141" s="398"/>
      <c r="HH141" s="398"/>
      <c r="HI141" s="398"/>
      <c r="HJ141" s="398"/>
      <c r="HK141" s="398"/>
      <c r="HL141" s="398"/>
      <c r="HM141" s="398"/>
      <c r="HN141" s="398"/>
      <c r="HO141" s="398"/>
      <c r="HP141" s="398"/>
      <c r="HQ141" s="398"/>
      <c r="HR141" s="398"/>
      <c r="HS141" s="398"/>
      <c r="HT141" s="398"/>
      <c r="HU141" s="398"/>
      <c r="HV141" s="398"/>
      <c r="HW141" s="398"/>
      <c r="HX141" s="398"/>
      <c r="HY141" s="398"/>
      <c r="HZ141" s="398"/>
      <c r="IA141" s="398"/>
      <c r="IB141" s="398"/>
      <c r="IC141" s="398"/>
    </row>
    <row r="142" ht="13.5" customHeight="1">
      <c r="A142" s="432" t="s">
        <v>6049</v>
      </c>
      <c r="B142" s="533" t="s">
        <v>7049</v>
      </c>
      <c r="C142" s="363"/>
      <c r="D142" s="364">
        <v>50.0</v>
      </c>
      <c r="E142" s="401" t="s">
        <v>7050</v>
      </c>
      <c r="F142" s="366" t="s">
        <v>7051</v>
      </c>
      <c r="G142" s="367">
        <v>2.01155945514E12</v>
      </c>
      <c r="H142" s="409">
        <v>400.0</v>
      </c>
      <c r="I142" s="369">
        <v>0.3260082512930265</v>
      </c>
      <c r="J142" s="370">
        <f t="shared" si="1"/>
        <v>270</v>
      </c>
      <c r="K142" s="402" t="s">
        <v>7052</v>
      </c>
      <c r="L142" s="403" t="s">
        <v>7053</v>
      </c>
      <c r="M142" s="403" t="s">
        <v>6903</v>
      </c>
      <c r="N142" s="373"/>
      <c r="O142" s="374">
        <v>36.0</v>
      </c>
      <c r="P142" s="404">
        <v>70.0</v>
      </c>
      <c r="Q142" s="378">
        <v>20.0</v>
      </c>
      <c r="R142" s="378">
        <v>90.0</v>
      </c>
      <c r="S142" s="377"/>
      <c r="T142" s="377"/>
      <c r="U142" s="378" t="s">
        <v>6904</v>
      </c>
      <c r="V142" s="378" t="s">
        <v>7054</v>
      </c>
      <c r="W142" s="378" t="s">
        <v>6891</v>
      </c>
      <c r="X142" s="377"/>
      <c r="Y142" s="377"/>
      <c r="Z142" s="377"/>
      <c r="AA142" s="377"/>
      <c r="AB142" s="379"/>
      <c r="AC142" s="406"/>
      <c r="AD142" s="373"/>
      <c r="AE142" s="373"/>
      <c r="AF142" s="373"/>
      <c r="AG142" s="373"/>
      <c r="AH142" s="381" t="s">
        <v>6059</v>
      </c>
      <c r="AI142" s="379" t="s">
        <v>6411</v>
      </c>
      <c r="AJ142" s="373"/>
      <c r="AK142" s="373"/>
      <c r="AL142" s="373"/>
      <c r="AM142" s="373"/>
      <c r="AN142" s="373">
        <v>10.0</v>
      </c>
      <c r="AO142" s="373"/>
      <c r="AP142" s="373"/>
      <c r="AQ142" s="46">
        <f t="shared" si="2"/>
        <v>376</v>
      </c>
      <c r="AR142" s="382">
        <f t="shared" si="3"/>
        <v>0.06</v>
      </c>
      <c r="AS142" s="373"/>
      <c r="AT142" s="373"/>
      <c r="AU142" s="373"/>
      <c r="AV142" s="373"/>
      <c r="AW142" s="373"/>
      <c r="AX142" s="529" t="s">
        <v>6061</v>
      </c>
      <c r="AY142" s="489" t="s">
        <v>6061</v>
      </c>
      <c r="AZ142" s="385">
        <v>20.0</v>
      </c>
      <c r="BA142" s="386">
        <v>72.0</v>
      </c>
      <c r="BB142" s="386">
        <v>128.0</v>
      </c>
      <c r="BC142" s="482">
        <f>IFERROR(__xludf.DUMMYFUNCTION("IMPORTRANGE(""https://docs.google.com/spreadsheets/d/11x9rug0jw9OQ--PARsiC-syyc-w1p08-Nt1KJofrAjY/edit?usp=sharing"",""Себестоимость (Алкиона)!J116"")"),3.8208599999999997)</f>
        <v>3.82086</v>
      </c>
      <c r="BD142" s="482">
        <f>IFERROR(__xludf.DUMMYFUNCTION("IMPORTRANGE(""https://docs.google.com/spreadsheets/d/11x9rug0jw9OQ--PARsiC-syyc-w1p08-Nt1KJofrAjY/edit?usp=sharing"",""Себестоимость (Алкиона)!J65"")"),0.813618)</f>
        <v>0.813618</v>
      </c>
      <c r="BE142" s="483">
        <f>IFERROR(__xludf.DUMMYFUNCTION("IMPORTRANGE(""https://docs.google.com/spreadsheets/d/1s3L4zx0lRdF0JYMrTaoYwrEnGJI9Se6ibkReFEtRbpU/edit?usp=sharing"",""Упаковка!B2"")"),7.0)</f>
        <v>7</v>
      </c>
      <c r="BF142" s="389">
        <v>10.0</v>
      </c>
      <c r="BG142" s="442">
        <f t="shared" si="4"/>
        <v>63.34478</v>
      </c>
      <c r="BH142" s="405">
        <f t="shared" si="18"/>
        <v>0.2</v>
      </c>
      <c r="BI142" s="392">
        <f t="shared" si="5"/>
        <v>54</v>
      </c>
      <c r="BJ142" s="393">
        <f t="shared" si="6"/>
        <v>80.65522</v>
      </c>
      <c r="BK142" s="393">
        <f t="shared" si="7"/>
        <v>24.65522</v>
      </c>
      <c r="BL142" s="394">
        <f t="shared" si="8"/>
        <v>0.298723037</v>
      </c>
      <c r="BM142" s="394">
        <f t="shared" si="9"/>
        <v>0.09131562963</v>
      </c>
      <c r="BN142" s="55">
        <f t="shared" si="10"/>
        <v>0.06</v>
      </c>
      <c r="BO142" s="56">
        <f t="shared" si="11"/>
        <v>377</v>
      </c>
      <c r="BP142" s="57">
        <f t="shared" si="12"/>
        <v>0.3324541645</v>
      </c>
      <c r="BQ142" s="46">
        <f t="shared" si="13"/>
        <v>0.126</v>
      </c>
      <c r="BR142" s="46">
        <v>25.0</v>
      </c>
      <c r="BS142" s="46">
        <v>7.0</v>
      </c>
      <c r="BT142" s="47">
        <v>1.25</v>
      </c>
      <c r="BU142" s="46">
        <f t="shared" si="14"/>
        <v>31.25</v>
      </c>
      <c r="BV142" s="46">
        <f t="shared" si="15"/>
        <v>40.75</v>
      </c>
      <c r="BW142" s="378" t="s">
        <v>6062</v>
      </c>
      <c r="BX142" s="395"/>
      <c r="BY142" s="395"/>
      <c r="BZ142" s="395"/>
      <c r="CA142" s="395"/>
      <c r="CB142" s="406"/>
      <c r="CC142" s="395"/>
      <c r="CD142" s="395"/>
      <c r="CE142" s="395"/>
      <c r="CF142" s="395"/>
      <c r="CG142" s="395"/>
      <c r="CH142" s="397"/>
      <c r="CI142" s="397"/>
      <c r="CJ142" s="397"/>
      <c r="CK142" s="397"/>
      <c r="CL142" s="398"/>
      <c r="CM142" s="398"/>
      <c r="CN142" s="399">
        <f t="shared" si="16"/>
        <v>0.001276962963</v>
      </c>
      <c r="CO142" s="399">
        <f t="shared" si="17"/>
        <v>0.3247312883</v>
      </c>
      <c r="CP142" s="398"/>
      <c r="CQ142" s="398"/>
      <c r="CR142" s="408">
        <v>263.0</v>
      </c>
      <c r="CS142" s="398"/>
      <c r="CT142" s="398"/>
      <c r="CU142" s="398"/>
      <c r="CV142" s="398"/>
      <c r="CW142" s="398"/>
      <c r="CX142" s="398"/>
      <c r="CY142" s="398"/>
      <c r="CZ142" s="398"/>
      <c r="DA142" s="398"/>
      <c r="DB142" s="398"/>
      <c r="DC142" s="398"/>
      <c r="DD142" s="398"/>
      <c r="DE142" s="398"/>
      <c r="DF142" s="398"/>
      <c r="DG142" s="398"/>
      <c r="DH142" s="398"/>
      <c r="DI142" s="398"/>
      <c r="DJ142" s="398"/>
      <c r="DK142" s="398"/>
      <c r="DL142" s="398"/>
      <c r="DM142" s="398"/>
      <c r="DN142" s="398"/>
      <c r="DO142" s="398"/>
      <c r="DP142" s="398"/>
      <c r="DQ142" s="398"/>
      <c r="DR142" s="398"/>
      <c r="DS142" s="398"/>
      <c r="DT142" s="398"/>
      <c r="DU142" s="398"/>
      <c r="DV142" s="398"/>
      <c r="DW142" s="398"/>
      <c r="DX142" s="398"/>
      <c r="DY142" s="398"/>
      <c r="DZ142" s="398"/>
      <c r="EA142" s="398"/>
      <c r="EB142" s="398"/>
      <c r="EC142" s="398"/>
      <c r="ED142" s="398"/>
      <c r="EE142" s="398"/>
      <c r="EF142" s="398"/>
      <c r="EG142" s="398"/>
      <c r="EH142" s="398"/>
      <c r="EI142" s="398"/>
      <c r="EJ142" s="398"/>
      <c r="EK142" s="398"/>
      <c r="EL142" s="398"/>
      <c r="EM142" s="398"/>
      <c r="EN142" s="398"/>
      <c r="EO142" s="398"/>
      <c r="EP142" s="398"/>
      <c r="EQ142" s="398"/>
      <c r="ER142" s="398"/>
      <c r="ES142" s="398"/>
      <c r="ET142" s="398"/>
      <c r="EU142" s="398"/>
      <c r="EV142" s="398"/>
      <c r="EW142" s="398"/>
      <c r="EX142" s="398"/>
      <c r="EY142" s="398"/>
      <c r="EZ142" s="398"/>
      <c r="FA142" s="398"/>
      <c r="FB142" s="398"/>
      <c r="FC142" s="398"/>
      <c r="FD142" s="398"/>
      <c r="FE142" s="398"/>
      <c r="FF142" s="398"/>
      <c r="FG142" s="398"/>
      <c r="FH142" s="398"/>
      <c r="FI142" s="398"/>
      <c r="FJ142" s="398"/>
      <c r="FK142" s="398"/>
      <c r="FL142" s="398"/>
      <c r="FM142" s="398"/>
      <c r="FN142" s="398"/>
      <c r="FO142" s="398"/>
      <c r="FP142" s="398"/>
      <c r="FQ142" s="398"/>
      <c r="FR142" s="398"/>
      <c r="FS142" s="398"/>
      <c r="FT142" s="398"/>
      <c r="FU142" s="398"/>
      <c r="FV142" s="398"/>
      <c r="FW142" s="398"/>
      <c r="FX142" s="398"/>
      <c r="FY142" s="398"/>
      <c r="FZ142" s="398"/>
      <c r="GA142" s="398"/>
      <c r="GB142" s="398"/>
      <c r="GC142" s="398"/>
      <c r="GD142" s="398"/>
      <c r="GE142" s="398"/>
      <c r="GF142" s="398"/>
      <c r="GG142" s="398"/>
      <c r="GH142" s="398"/>
      <c r="GI142" s="398"/>
      <c r="GJ142" s="398"/>
      <c r="GK142" s="398"/>
      <c r="GL142" s="398"/>
      <c r="GM142" s="398"/>
      <c r="GN142" s="398"/>
      <c r="GO142" s="398"/>
      <c r="GP142" s="398"/>
      <c r="GQ142" s="398"/>
      <c r="GR142" s="398"/>
      <c r="GS142" s="398"/>
      <c r="GT142" s="398"/>
      <c r="GU142" s="398"/>
      <c r="GV142" s="398"/>
      <c r="GW142" s="398"/>
      <c r="GX142" s="398"/>
      <c r="GY142" s="398"/>
      <c r="GZ142" s="398"/>
      <c r="HA142" s="398"/>
      <c r="HB142" s="398"/>
      <c r="HC142" s="398"/>
      <c r="HD142" s="398"/>
      <c r="HE142" s="398"/>
      <c r="HF142" s="398"/>
      <c r="HG142" s="398"/>
      <c r="HH142" s="398"/>
      <c r="HI142" s="398"/>
      <c r="HJ142" s="398"/>
      <c r="HK142" s="398"/>
      <c r="HL142" s="398"/>
      <c r="HM142" s="398"/>
      <c r="HN142" s="398"/>
      <c r="HO142" s="398"/>
      <c r="HP142" s="398"/>
      <c r="HQ142" s="398"/>
      <c r="HR142" s="398"/>
      <c r="HS142" s="398"/>
      <c r="HT142" s="398"/>
      <c r="HU142" s="398"/>
      <c r="HV142" s="398"/>
      <c r="HW142" s="398"/>
      <c r="HX142" s="398"/>
      <c r="HY142" s="398"/>
      <c r="HZ142" s="398"/>
      <c r="IA142" s="398"/>
      <c r="IB142" s="398"/>
      <c r="IC142" s="398"/>
    </row>
    <row r="143" ht="13.5" customHeight="1">
      <c r="A143" s="432" t="s">
        <v>6049</v>
      </c>
      <c r="B143" s="533" t="s">
        <v>7055</v>
      </c>
      <c r="C143" s="363"/>
      <c r="D143" s="364">
        <v>50.0</v>
      </c>
      <c r="E143" s="401" t="s">
        <v>7056</v>
      </c>
      <c r="F143" s="366" t="s">
        <v>7057</v>
      </c>
      <c r="G143" s="367">
        <v>2.011559455133E12</v>
      </c>
      <c r="H143" s="409">
        <v>411.0</v>
      </c>
      <c r="I143" s="369">
        <v>0.2503222951238785</v>
      </c>
      <c r="J143" s="370">
        <f t="shared" si="1"/>
        <v>308</v>
      </c>
      <c r="K143" s="402" t="s">
        <v>7058</v>
      </c>
      <c r="L143" s="403" t="s">
        <v>7059</v>
      </c>
      <c r="M143" s="403" t="s">
        <v>6910</v>
      </c>
      <c r="N143" s="373"/>
      <c r="O143" s="374">
        <v>60.0</v>
      </c>
      <c r="P143" s="404">
        <v>80.0</v>
      </c>
      <c r="Q143" s="378">
        <v>20.0</v>
      </c>
      <c r="R143" s="378">
        <v>170.0</v>
      </c>
      <c r="S143" s="377"/>
      <c r="T143" s="377"/>
      <c r="U143" s="378" t="s">
        <v>6904</v>
      </c>
      <c r="V143" s="378" t="s">
        <v>7054</v>
      </c>
      <c r="W143" s="378" t="s">
        <v>6891</v>
      </c>
      <c r="X143" s="377"/>
      <c r="Y143" s="377"/>
      <c r="Z143" s="377"/>
      <c r="AA143" s="377"/>
      <c r="AB143" s="379"/>
      <c r="AC143" s="406"/>
      <c r="AD143" s="373"/>
      <c r="AE143" s="373"/>
      <c r="AF143" s="373"/>
      <c r="AG143" s="373"/>
      <c r="AH143" s="381" t="s">
        <v>6059</v>
      </c>
      <c r="AI143" s="379" t="s">
        <v>6411</v>
      </c>
      <c r="AJ143" s="373"/>
      <c r="AK143" s="373"/>
      <c r="AL143" s="373"/>
      <c r="AM143" s="373"/>
      <c r="AN143" s="373">
        <v>10.0</v>
      </c>
      <c r="AO143" s="373"/>
      <c r="AP143" s="373"/>
      <c r="AQ143" s="46">
        <f t="shared" si="2"/>
        <v>420</v>
      </c>
      <c r="AR143" s="382">
        <f t="shared" si="3"/>
        <v>-0.02</v>
      </c>
      <c r="AS143" s="373"/>
      <c r="AT143" s="373"/>
      <c r="AU143" s="373"/>
      <c r="AV143" s="373"/>
      <c r="AW143" s="373"/>
      <c r="AX143" s="519" t="s">
        <v>6178</v>
      </c>
      <c r="AY143" s="384" t="s">
        <v>6178</v>
      </c>
      <c r="AZ143" s="385">
        <v>20.0</v>
      </c>
      <c r="BA143" s="386">
        <v>74.0</v>
      </c>
      <c r="BB143" s="386">
        <v>129.0</v>
      </c>
      <c r="BC143" s="482">
        <f>IFERROR(__xludf.DUMMYFUNCTION("IMPORTRANGE(""https://docs.google.com/spreadsheets/d/11x9rug0jw9OQ--PARsiC-syyc-w1p08-Nt1KJofrAjY/edit?usp=sharing"",""Себестоимость (Алкиона)!J116"")"),3.8208599999999997)</f>
        <v>3.82086</v>
      </c>
      <c r="BD143" s="482">
        <f>IFERROR(__xludf.DUMMYFUNCTION("IMPORTRANGE(""https://docs.google.com/spreadsheets/d/11x9rug0jw9OQ--PARsiC-syyc-w1p08-Nt1KJofrAjY/edit?usp=sharing"",""Себестоимость (Алкиона)!J65"")"),0.813618)</f>
        <v>0.813618</v>
      </c>
      <c r="BE143" s="483">
        <f>IFERROR(__xludf.DUMMYFUNCTION("IMPORTRANGE(""https://docs.google.com/spreadsheets/d/1s3L4zx0lRdF0JYMrTaoYwrEnGJI9Se6ibkReFEtRbpU/edit?usp=sharing"",""Упаковка!B3"")"),25.0)</f>
        <v>25</v>
      </c>
      <c r="BF143" s="389">
        <v>10.0</v>
      </c>
      <c r="BG143" s="442">
        <f t="shared" si="4"/>
        <v>81.34478</v>
      </c>
      <c r="BH143" s="405">
        <f t="shared" si="18"/>
        <v>0.2</v>
      </c>
      <c r="BI143" s="392">
        <f t="shared" si="5"/>
        <v>61.6</v>
      </c>
      <c r="BJ143" s="393">
        <f t="shared" si="6"/>
        <v>91.05522</v>
      </c>
      <c r="BK143" s="393">
        <f t="shared" si="7"/>
        <v>36.05522</v>
      </c>
      <c r="BL143" s="394">
        <f t="shared" si="8"/>
        <v>0.2956338312</v>
      </c>
      <c r="BM143" s="394">
        <f t="shared" si="9"/>
        <v>0.1170624026</v>
      </c>
      <c r="BN143" s="55">
        <f t="shared" si="10"/>
        <v>-0.02</v>
      </c>
      <c r="BO143" s="56">
        <f t="shared" si="11"/>
        <v>418</v>
      </c>
      <c r="BP143" s="57">
        <f t="shared" si="12"/>
        <v>0.336782823</v>
      </c>
      <c r="BQ143" s="46">
        <f t="shared" si="13"/>
        <v>0.272</v>
      </c>
      <c r="BR143" s="46">
        <v>25.0</v>
      </c>
      <c r="BS143" s="46">
        <v>7.0</v>
      </c>
      <c r="BT143" s="47">
        <v>1.25</v>
      </c>
      <c r="BU143" s="46">
        <f t="shared" si="14"/>
        <v>31.25</v>
      </c>
      <c r="BV143" s="46">
        <f t="shared" si="15"/>
        <v>42.75</v>
      </c>
      <c r="BW143" s="378" t="s">
        <v>6062</v>
      </c>
      <c r="BX143" s="395"/>
      <c r="BY143" s="395"/>
      <c r="BZ143" s="395"/>
      <c r="CA143" s="395"/>
      <c r="CB143" s="406"/>
      <c r="CC143" s="395"/>
      <c r="CD143" s="395"/>
      <c r="CE143" s="395"/>
      <c r="CF143" s="395"/>
      <c r="CG143" s="395"/>
      <c r="CH143" s="397"/>
      <c r="CI143" s="397"/>
      <c r="CJ143" s="397"/>
      <c r="CK143" s="397"/>
      <c r="CL143" s="398"/>
      <c r="CM143" s="398"/>
      <c r="CN143" s="399">
        <f t="shared" si="16"/>
        <v>0.004366168831</v>
      </c>
      <c r="CO143" s="399">
        <f t="shared" si="17"/>
        <v>0.2459561263</v>
      </c>
      <c r="CP143" s="398"/>
      <c r="CQ143" s="398"/>
      <c r="CR143" s="408">
        <v>266.0</v>
      </c>
      <c r="CS143" s="398"/>
      <c r="CT143" s="398"/>
      <c r="CU143" s="398"/>
      <c r="CV143" s="398"/>
      <c r="CW143" s="398"/>
      <c r="CX143" s="398"/>
      <c r="CY143" s="398"/>
      <c r="CZ143" s="398"/>
      <c r="DA143" s="398"/>
      <c r="DB143" s="398"/>
      <c r="DC143" s="398"/>
      <c r="DD143" s="398"/>
      <c r="DE143" s="398"/>
      <c r="DF143" s="398"/>
      <c r="DG143" s="398"/>
      <c r="DH143" s="398"/>
      <c r="DI143" s="398"/>
      <c r="DJ143" s="398"/>
      <c r="DK143" s="398"/>
      <c r="DL143" s="398"/>
      <c r="DM143" s="398"/>
      <c r="DN143" s="398"/>
      <c r="DO143" s="398"/>
      <c r="DP143" s="398"/>
      <c r="DQ143" s="398"/>
      <c r="DR143" s="398"/>
      <c r="DS143" s="398"/>
      <c r="DT143" s="398"/>
      <c r="DU143" s="398"/>
      <c r="DV143" s="398"/>
      <c r="DW143" s="398"/>
      <c r="DX143" s="398"/>
      <c r="DY143" s="398"/>
      <c r="DZ143" s="398"/>
      <c r="EA143" s="398"/>
      <c r="EB143" s="398"/>
      <c r="EC143" s="398"/>
      <c r="ED143" s="398"/>
      <c r="EE143" s="398"/>
      <c r="EF143" s="398"/>
      <c r="EG143" s="398"/>
      <c r="EH143" s="398"/>
      <c r="EI143" s="398"/>
      <c r="EJ143" s="398"/>
      <c r="EK143" s="398"/>
      <c r="EL143" s="398"/>
      <c r="EM143" s="398"/>
      <c r="EN143" s="398"/>
      <c r="EO143" s="398"/>
      <c r="EP143" s="398"/>
      <c r="EQ143" s="398"/>
      <c r="ER143" s="398"/>
      <c r="ES143" s="398"/>
      <c r="ET143" s="398"/>
      <c r="EU143" s="398"/>
      <c r="EV143" s="398"/>
      <c r="EW143" s="398"/>
      <c r="EX143" s="398"/>
      <c r="EY143" s="398"/>
      <c r="EZ143" s="398"/>
      <c r="FA143" s="398"/>
      <c r="FB143" s="398"/>
      <c r="FC143" s="398"/>
      <c r="FD143" s="398"/>
      <c r="FE143" s="398"/>
      <c r="FF143" s="398"/>
      <c r="FG143" s="398"/>
      <c r="FH143" s="398"/>
      <c r="FI143" s="398"/>
      <c r="FJ143" s="398"/>
      <c r="FK143" s="398"/>
      <c r="FL143" s="398"/>
      <c r="FM143" s="398"/>
      <c r="FN143" s="398"/>
      <c r="FO143" s="398"/>
      <c r="FP143" s="398"/>
      <c r="FQ143" s="398"/>
      <c r="FR143" s="398"/>
      <c r="FS143" s="398"/>
      <c r="FT143" s="398"/>
      <c r="FU143" s="398"/>
      <c r="FV143" s="398"/>
      <c r="FW143" s="398"/>
      <c r="FX143" s="398"/>
      <c r="FY143" s="398"/>
      <c r="FZ143" s="398"/>
      <c r="GA143" s="398"/>
      <c r="GB143" s="398"/>
      <c r="GC143" s="398"/>
      <c r="GD143" s="398"/>
      <c r="GE143" s="398"/>
      <c r="GF143" s="398"/>
      <c r="GG143" s="398"/>
      <c r="GH143" s="398"/>
      <c r="GI143" s="398"/>
      <c r="GJ143" s="398"/>
      <c r="GK143" s="398"/>
      <c r="GL143" s="398"/>
      <c r="GM143" s="398"/>
      <c r="GN143" s="398"/>
      <c r="GO143" s="398"/>
      <c r="GP143" s="398"/>
      <c r="GQ143" s="398"/>
      <c r="GR143" s="398"/>
      <c r="GS143" s="398"/>
      <c r="GT143" s="398"/>
      <c r="GU143" s="398"/>
      <c r="GV143" s="398"/>
      <c r="GW143" s="398"/>
      <c r="GX143" s="398"/>
      <c r="GY143" s="398"/>
      <c r="GZ143" s="398"/>
      <c r="HA143" s="398"/>
      <c r="HB143" s="398"/>
      <c r="HC143" s="398"/>
      <c r="HD143" s="398"/>
      <c r="HE143" s="398"/>
      <c r="HF143" s="398"/>
      <c r="HG143" s="398"/>
      <c r="HH143" s="398"/>
      <c r="HI143" s="398"/>
      <c r="HJ143" s="398"/>
      <c r="HK143" s="398"/>
      <c r="HL143" s="398"/>
      <c r="HM143" s="398"/>
      <c r="HN143" s="398"/>
      <c r="HO143" s="398"/>
      <c r="HP143" s="398"/>
      <c r="HQ143" s="398"/>
      <c r="HR143" s="398"/>
      <c r="HS143" s="398"/>
      <c r="HT143" s="398"/>
      <c r="HU143" s="398"/>
      <c r="HV143" s="398"/>
      <c r="HW143" s="398"/>
      <c r="HX143" s="398"/>
      <c r="HY143" s="398"/>
      <c r="HZ143" s="398"/>
      <c r="IA143" s="398"/>
      <c r="IB143" s="398"/>
      <c r="IC143" s="398"/>
    </row>
    <row r="144" ht="13.5" customHeight="1">
      <c r="A144" s="432" t="s">
        <v>6049</v>
      </c>
      <c r="B144" s="362" t="s">
        <v>7060</v>
      </c>
      <c r="C144" s="363"/>
      <c r="D144" s="364">
        <v>50.0</v>
      </c>
      <c r="E144" s="401" t="s">
        <v>7061</v>
      </c>
      <c r="F144" s="366" t="s">
        <v>7062</v>
      </c>
      <c r="G144" s="367">
        <v>2.011559455126E12</v>
      </c>
      <c r="H144" s="409">
        <v>433.0</v>
      </c>
      <c r="I144" s="369">
        <v>0.28240927647515873</v>
      </c>
      <c r="J144" s="370">
        <f t="shared" si="1"/>
        <v>311</v>
      </c>
      <c r="K144" s="402" t="s">
        <v>7063</v>
      </c>
      <c r="L144" s="403" t="s">
        <v>7064</v>
      </c>
      <c r="M144" s="403" t="s">
        <v>6916</v>
      </c>
      <c r="N144" s="373"/>
      <c r="O144" s="374">
        <v>70.0</v>
      </c>
      <c r="P144" s="404">
        <v>80.0</v>
      </c>
      <c r="Q144" s="378">
        <v>20.0</v>
      </c>
      <c r="R144" s="378">
        <v>170.0</v>
      </c>
      <c r="S144" s="377"/>
      <c r="T144" s="377"/>
      <c r="U144" s="378" t="s">
        <v>6904</v>
      </c>
      <c r="V144" s="378" t="s">
        <v>7054</v>
      </c>
      <c r="W144" s="378" t="s">
        <v>6891</v>
      </c>
      <c r="X144" s="377"/>
      <c r="Y144" s="377"/>
      <c r="Z144" s="377"/>
      <c r="AA144" s="377"/>
      <c r="AB144" s="379"/>
      <c r="AC144" s="406"/>
      <c r="AD144" s="373"/>
      <c r="AE144" s="373"/>
      <c r="AF144" s="373"/>
      <c r="AG144" s="373"/>
      <c r="AH144" s="381" t="s">
        <v>6059</v>
      </c>
      <c r="AI144" s="379" t="s">
        <v>6411</v>
      </c>
      <c r="AJ144" s="373"/>
      <c r="AK144" s="373"/>
      <c r="AL144" s="373"/>
      <c r="AM144" s="373"/>
      <c r="AN144" s="373">
        <v>10.0</v>
      </c>
      <c r="AO144" s="373"/>
      <c r="AP144" s="373"/>
      <c r="AQ144" s="46">
        <f t="shared" si="2"/>
        <v>416</v>
      </c>
      <c r="AR144" s="382">
        <f t="shared" si="3"/>
        <v>0.04</v>
      </c>
      <c r="AS144" s="373"/>
      <c r="AT144" s="373"/>
      <c r="AU144" s="373"/>
      <c r="AV144" s="373"/>
      <c r="AW144" s="373"/>
      <c r="AX144" s="383" t="s">
        <v>6178</v>
      </c>
      <c r="AY144" s="441" t="s">
        <v>6178</v>
      </c>
      <c r="AZ144" s="385">
        <v>20.0</v>
      </c>
      <c r="BA144" s="386">
        <v>75.0</v>
      </c>
      <c r="BB144" s="386">
        <v>130.0</v>
      </c>
      <c r="BC144" s="482">
        <f>IFERROR(__xludf.DUMMYFUNCTION("IMPORTRANGE(""https://docs.google.com/spreadsheets/d/11x9rug0jw9OQ--PARsiC-syyc-w1p08-Nt1KJofrAjY/edit?usp=sharing"",""Себестоимость (Алкиона)!J116"")"),3.8208599999999997)</f>
        <v>3.82086</v>
      </c>
      <c r="BD144" s="482">
        <f>IFERROR(__xludf.DUMMYFUNCTION("IMPORTRANGE(""https://docs.google.com/spreadsheets/d/11x9rug0jw9OQ--PARsiC-syyc-w1p08-Nt1KJofrAjY/edit?usp=sharing"",""Себестоимость (Алкиона)!J65"")"),0.813618)</f>
        <v>0.813618</v>
      </c>
      <c r="BE144" s="483">
        <f>IFERROR(__xludf.DUMMYFUNCTION("IMPORTRANGE(""https://docs.google.com/spreadsheets/d/1s3L4zx0lRdF0JYMrTaoYwrEnGJI9Se6ibkReFEtRbpU/edit?usp=sharing"",""Упаковка!B3"")"),25.0)</f>
        <v>25</v>
      </c>
      <c r="BF144" s="389">
        <v>10.0</v>
      </c>
      <c r="BG144" s="442">
        <f t="shared" si="4"/>
        <v>81.34478</v>
      </c>
      <c r="BH144" s="405">
        <f t="shared" si="18"/>
        <v>0.2</v>
      </c>
      <c r="BI144" s="392">
        <f t="shared" si="5"/>
        <v>62.2</v>
      </c>
      <c r="BJ144" s="393">
        <f t="shared" si="6"/>
        <v>92.45522</v>
      </c>
      <c r="BK144" s="393">
        <f t="shared" si="7"/>
        <v>37.45522</v>
      </c>
      <c r="BL144" s="394">
        <f t="shared" si="8"/>
        <v>0.2972836656</v>
      </c>
      <c r="BM144" s="394">
        <f t="shared" si="9"/>
        <v>0.120434791</v>
      </c>
      <c r="BN144" s="55">
        <f t="shared" si="10"/>
        <v>0.04</v>
      </c>
      <c r="BO144" s="56">
        <f t="shared" si="11"/>
        <v>420</v>
      </c>
      <c r="BP144" s="57">
        <f t="shared" si="12"/>
        <v>0.3367981429</v>
      </c>
      <c r="BQ144" s="46">
        <f t="shared" si="13"/>
        <v>0.272</v>
      </c>
      <c r="BR144" s="46">
        <v>25.0</v>
      </c>
      <c r="BS144" s="46">
        <v>7.0</v>
      </c>
      <c r="BT144" s="47">
        <v>1.25</v>
      </c>
      <c r="BU144" s="46">
        <f t="shared" si="14"/>
        <v>31.25</v>
      </c>
      <c r="BV144" s="46">
        <f t="shared" si="15"/>
        <v>43.75</v>
      </c>
      <c r="BW144" s="378" t="s">
        <v>6062</v>
      </c>
      <c r="BX144" s="395"/>
      <c r="BY144" s="395"/>
      <c r="BZ144" s="395"/>
      <c r="CA144" s="395"/>
      <c r="CB144" s="406"/>
      <c r="CC144" s="395"/>
      <c r="CD144" s="395"/>
      <c r="CE144" s="395"/>
      <c r="CF144" s="395"/>
      <c r="CG144" s="395"/>
      <c r="CH144" s="397"/>
      <c r="CI144" s="397"/>
      <c r="CJ144" s="397"/>
      <c r="CK144" s="397"/>
      <c r="CL144" s="398"/>
      <c r="CM144" s="398"/>
      <c r="CN144" s="399">
        <f t="shared" si="16"/>
        <v>0.002716334405</v>
      </c>
      <c r="CO144" s="399">
        <f t="shared" si="17"/>
        <v>0.2796929421</v>
      </c>
      <c r="CP144" s="398"/>
      <c r="CQ144" s="398"/>
      <c r="CR144" s="408">
        <v>270.0</v>
      </c>
      <c r="CS144" s="398"/>
      <c r="CT144" s="398"/>
      <c r="CU144" s="398"/>
      <c r="CV144" s="398"/>
      <c r="CW144" s="398"/>
      <c r="CX144" s="398"/>
      <c r="CY144" s="398"/>
      <c r="CZ144" s="398"/>
      <c r="DA144" s="398"/>
      <c r="DB144" s="398"/>
      <c r="DC144" s="398"/>
      <c r="DD144" s="398"/>
      <c r="DE144" s="398"/>
      <c r="DF144" s="398"/>
      <c r="DG144" s="398"/>
      <c r="DH144" s="398"/>
      <c r="DI144" s="398"/>
      <c r="DJ144" s="398"/>
      <c r="DK144" s="398"/>
      <c r="DL144" s="398"/>
      <c r="DM144" s="398"/>
      <c r="DN144" s="398"/>
      <c r="DO144" s="398"/>
      <c r="DP144" s="398"/>
      <c r="DQ144" s="398"/>
      <c r="DR144" s="398"/>
      <c r="DS144" s="398"/>
      <c r="DT144" s="398"/>
      <c r="DU144" s="398"/>
      <c r="DV144" s="398"/>
      <c r="DW144" s="398"/>
      <c r="DX144" s="398"/>
      <c r="DY144" s="398"/>
      <c r="DZ144" s="398"/>
      <c r="EA144" s="398"/>
      <c r="EB144" s="398"/>
      <c r="EC144" s="398"/>
      <c r="ED144" s="398"/>
      <c r="EE144" s="398"/>
      <c r="EF144" s="398"/>
      <c r="EG144" s="398"/>
      <c r="EH144" s="398"/>
      <c r="EI144" s="398"/>
      <c r="EJ144" s="398"/>
      <c r="EK144" s="398"/>
      <c r="EL144" s="398"/>
      <c r="EM144" s="398"/>
      <c r="EN144" s="398"/>
      <c r="EO144" s="398"/>
      <c r="EP144" s="398"/>
      <c r="EQ144" s="398"/>
      <c r="ER144" s="398"/>
      <c r="ES144" s="398"/>
      <c r="ET144" s="398"/>
      <c r="EU144" s="398"/>
      <c r="EV144" s="398"/>
      <c r="EW144" s="398"/>
      <c r="EX144" s="398"/>
      <c r="EY144" s="398"/>
      <c r="EZ144" s="398"/>
      <c r="FA144" s="398"/>
      <c r="FB144" s="398"/>
      <c r="FC144" s="398"/>
      <c r="FD144" s="398"/>
      <c r="FE144" s="398"/>
      <c r="FF144" s="398"/>
      <c r="FG144" s="398"/>
      <c r="FH144" s="398"/>
      <c r="FI144" s="398"/>
      <c r="FJ144" s="398"/>
      <c r="FK144" s="398"/>
      <c r="FL144" s="398"/>
      <c r="FM144" s="398"/>
      <c r="FN144" s="398"/>
      <c r="FO144" s="398"/>
      <c r="FP144" s="398"/>
      <c r="FQ144" s="398"/>
      <c r="FR144" s="398"/>
      <c r="FS144" s="398"/>
      <c r="FT144" s="398"/>
      <c r="FU144" s="398"/>
      <c r="FV144" s="398"/>
      <c r="FW144" s="398"/>
      <c r="FX144" s="398"/>
      <c r="FY144" s="398"/>
      <c r="FZ144" s="398"/>
      <c r="GA144" s="398"/>
      <c r="GB144" s="398"/>
      <c r="GC144" s="398"/>
      <c r="GD144" s="398"/>
      <c r="GE144" s="398"/>
      <c r="GF144" s="398"/>
      <c r="GG144" s="398"/>
      <c r="GH144" s="398"/>
      <c r="GI144" s="398"/>
      <c r="GJ144" s="398"/>
      <c r="GK144" s="398"/>
      <c r="GL144" s="398"/>
      <c r="GM144" s="398"/>
      <c r="GN144" s="398"/>
      <c r="GO144" s="398"/>
      <c r="GP144" s="398"/>
      <c r="GQ144" s="398"/>
      <c r="GR144" s="398"/>
      <c r="GS144" s="398"/>
      <c r="GT144" s="398"/>
      <c r="GU144" s="398"/>
      <c r="GV144" s="398"/>
      <c r="GW144" s="398"/>
      <c r="GX144" s="398"/>
      <c r="GY144" s="398"/>
      <c r="GZ144" s="398"/>
      <c r="HA144" s="398"/>
      <c r="HB144" s="398"/>
      <c r="HC144" s="398"/>
      <c r="HD144" s="398"/>
      <c r="HE144" s="398"/>
      <c r="HF144" s="398"/>
      <c r="HG144" s="398"/>
      <c r="HH144" s="398"/>
      <c r="HI144" s="398"/>
      <c r="HJ144" s="398"/>
      <c r="HK144" s="398"/>
      <c r="HL144" s="398"/>
      <c r="HM144" s="398"/>
      <c r="HN144" s="398"/>
      <c r="HO144" s="398"/>
      <c r="HP144" s="398"/>
      <c r="HQ144" s="398"/>
      <c r="HR144" s="398"/>
      <c r="HS144" s="398"/>
      <c r="HT144" s="398"/>
      <c r="HU144" s="398"/>
      <c r="HV144" s="398"/>
      <c r="HW144" s="398"/>
      <c r="HX144" s="398"/>
      <c r="HY144" s="398"/>
      <c r="HZ144" s="398"/>
      <c r="IA144" s="398"/>
      <c r="IB144" s="398"/>
      <c r="IC144" s="398"/>
    </row>
    <row r="145" ht="13.5" customHeight="1">
      <c r="A145" s="432" t="s">
        <v>6049</v>
      </c>
      <c r="B145" s="362" t="s">
        <v>7065</v>
      </c>
      <c r="C145" s="363"/>
      <c r="D145" s="364">
        <v>50.0</v>
      </c>
      <c r="E145" s="401" t="s">
        <v>7066</v>
      </c>
      <c r="F145" s="366" t="s">
        <v>7067</v>
      </c>
      <c r="G145" s="367">
        <v>2.011559455119E12</v>
      </c>
      <c r="H145" s="409">
        <v>455.0</v>
      </c>
      <c r="I145" s="369">
        <v>0.2830675946169773</v>
      </c>
      <c r="J145" s="370">
        <f t="shared" si="1"/>
        <v>326</v>
      </c>
      <c r="K145" s="402" t="s">
        <v>7068</v>
      </c>
      <c r="L145" s="403" t="s">
        <v>7069</v>
      </c>
      <c r="M145" s="403" t="s">
        <v>6922</v>
      </c>
      <c r="N145" s="373"/>
      <c r="O145" s="374">
        <v>75.0</v>
      </c>
      <c r="P145" s="404">
        <v>80.0</v>
      </c>
      <c r="Q145" s="378">
        <v>20.0</v>
      </c>
      <c r="R145" s="378">
        <v>170.0</v>
      </c>
      <c r="S145" s="377"/>
      <c r="T145" s="377"/>
      <c r="U145" s="378" t="s">
        <v>6904</v>
      </c>
      <c r="V145" s="378" t="s">
        <v>7054</v>
      </c>
      <c r="W145" s="378" t="s">
        <v>6891</v>
      </c>
      <c r="X145" s="377"/>
      <c r="Y145" s="377"/>
      <c r="Z145" s="377"/>
      <c r="AA145" s="377"/>
      <c r="AB145" s="379"/>
      <c r="AC145" s="406"/>
      <c r="AD145" s="373"/>
      <c r="AE145" s="373"/>
      <c r="AF145" s="373"/>
      <c r="AG145" s="373"/>
      <c r="AH145" s="381" t="s">
        <v>6059</v>
      </c>
      <c r="AI145" s="379" t="s">
        <v>6411</v>
      </c>
      <c r="AJ145" s="373"/>
      <c r="AK145" s="373"/>
      <c r="AL145" s="373"/>
      <c r="AM145" s="373"/>
      <c r="AN145" s="373">
        <v>10.0</v>
      </c>
      <c r="AO145" s="373"/>
      <c r="AP145" s="373"/>
      <c r="AQ145" s="46">
        <f t="shared" si="2"/>
        <v>437</v>
      </c>
      <c r="AR145" s="382">
        <f t="shared" si="3"/>
        <v>0.04</v>
      </c>
      <c r="AS145" s="373"/>
      <c r="AT145" s="373"/>
      <c r="AU145" s="373"/>
      <c r="AV145" s="373"/>
      <c r="AW145" s="373"/>
      <c r="AX145" s="383" t="s">
        <v>6178</v>
      </c>
      <c r="AY145" s="441" t="s">
        <v>6178</v>
      </c>
      <c r="AZ145" s="385">
        <v>20.0</v>
      </c>
      <c r="BA145" s="386">
        <v>74.0</v>
      </c>
      <c r="BB145" s="386">
        <v>130.0</v>
      </c>
      <c r="BC145" s="482">
        <f>IFERROR(__xludf.DUMMYFUNCTION("IMPORTRANGE(""https://docs.google.com/spreadsheets/d/11x9rug0jw9OQ--PARsiC-syyc-w1p08-Nt1KJofrAjY/edit?usp=sharing"",""Себестоимость (Алкиона)!J119"")"),4.7011199999999995)</f>
        <v>4.70112</v>
      </c>
      <c r="BD145" s="482">
        <f>IFERROR(__xludf.DUMMYFUNCTION("IMPORTRANGE(""https://docs.google.com/spreadsheets/d/11x9rug0jw9OQ--PARsiC-syyc-w1p08-Nt1KJofrAjY/edit?usp=sharing"",""Себестоимость (Алкиона)!J65"")"),0.813618)</f>
        <v>0.813618</v>
      </c>
      <c r="BE145" s="483">
        <f>IFERROR(__xludf.DUMMYFUNCTION("IMPORTRANGE(""https://docs.google.com/spreadsheets/d/1s3L4zx0lRdF0JYMrTaoYwrEnGJI9Se6ibkReFEtRbpU/edit?usp=sharing"",""Упаковка!B3"")"),25.0)</f>
        <v>25</v>
      </c>
      <c r="BF145" s="389">
        <v>10.0</v>
      </c>
      <c r="BG145" s="442">
        <f t="shared" si="4"/>
        <v>90.14738</v>
      </c>
      <c r="BH145" s="405">
        <f t="shared" si="18"/>
        <v>0.2</v>
      </c>
      <c r="BI145" s="392">
        <f t="shared" si="5"/>
        <v>65.2</v>
      </c>
      <c r="BJ145" s="393">
        <f t="shared" si="6"/>
        <v>96.65262</v>
      </c>
      <c r="BK145" s="393">
        <f t="shared" si="7"/>
        <v>40.65262</v>
      </c>
      <c r="BL145" s="394">
        <f t="shared" si="8"/>
        <v>0.2964804294</v>
      </c>
      <c r="BM145" s="394">
        <f t="shared" si="9"/>
        <v>0.1247012883</v>
      </c>
      <c r="BN145" s="55">
        <f t="shared" si="10"/>
        <v>0.04</v>
      </c>
      <c r="BO145" s="56">
        <f t="shared" si="11"/>
        <v>438</v>
      </c>
      <c r="BP145" s="57">
        <f t="shared" si="12"/>
        <v>0.337380411</v>
      </c>
      <c r="BQ145" s="46">
        <f t="shared" si="13"/>
        <v>0.272</v>
      </c>
      <c r="BR145" s="46">
        <v>25.0</v>
      </c>
      <c r="BS145" s="46">
        <v>7.0</v>
      </c>
      <c r="BT145" s="47">
        <v>1.25</v>
      </c>
      <c r="BU145" s="46">
        <f t="shared" si="14"/>
        <v>31.25</v>
      </c>
      <c r="BV145" s="46">
        <f t="shared" si="15"/>
        <v>42.75</v>
      </c>
      <c r="BW145" s="378" t="s">
        <v>6062</v>
      </c>
      <c r="BX145" s="395"/>
      <c r="BY145" s="395"/>
      <c r="BZ145" s="395"/>
      <c r="CA145" s="395"/>
      <c r="CB145" s="406"/>
      <c r="CC145" s="395"/>
      <c r="CD145" s="395"/>
      <c r="CE145" s="395"/>
      <c r="CF145" s="395"/>
      <c r="CG145" s="395"/>
      <c r="CH145" s="397"/>
      <c r="CI145" s="397"/>
      <c r="CJ145" s="397"/>
      <c r="CK145" s="397"/>
      <c r="CL145" s="398"/>
      <c r="CM145" s="398"/>
      <c r="CN145" s="399">
        <f t="shared" si="16"/>
        <v>0.003519570552</v>
      </c>
      <c r="CO145" s="399">
        <f t="shared" si="17"/>
        <v>0.2795480241</v>
      </c>
      <c r="CP145" s="398"/>
      <c r="CQ145" s="398"/>
      <c r="CR145" s="408">
        <v>270.0</v>
      </c>
      <c r="CS145" s="398"/>
      <c r="CT145" s="398"/>
      <c r="CU145" s="398"/>
      <c r="CV145" s="398"/>
      <c r="CW145" s="398"/>
      <c r="CX145" s="398"/>
      <c r="CY145" s="398"/>
      <c r="CZ145" s="398"/>
      <c r="DA145" s="398"/>
      <c r="DB145" s="398"/>
      <c r="DC145" s="398"/>
      <c r="DD145" s="398"/>
      <c r="DE145" s="398"/>
      <c r="DF145" s="398"/>
      <c r="DG145" s="398"/>
      <c r="DH145" s="398"/>
      <c r="DI145" s="398"/>
      <c r="DJ145" s="398"/>
      <c r="DK145" s="398"/>
      <c r="DL145" s="398"/>
      <c r="DM145" s="398"/>
      <c r="DN145" s="398"/>
      <c r="DO145" s="398"/>
      <c r="DP145" s="398"/>
      <c r="DQ145" s="398"/>
      <c r="DR145" s="398"/>
      <c r="DS145" s="398"/>
      <c r="DT145" s="398"/>
      <c r="DU145" s="398"/>
      <c r="DV145" s="398"/>
      <c r="DW145" s="398"/>
      <c r="DX145" s="398"/>
      <c r="DY145" s="398"/>
      <c r="DZ145" s="398"/>
      <c r="EA145" s="398"/>
      <c r="EB145" s="398"/>
      <c r="EC145" s="398"/>
      <c r="ED145" s="398"/>
      <c r="EE145" s="398"/>
      <c r="EF145" s="398"/>
      <c r="EG145" s="398"/>
      <c r="EH145" s="398"/>
      <c r="EI145" s="398"/>
      <c r="EJ145" s="398"/>
      <c r="EK145" s="398"/>
      <c r="EL145" s="398"/>
      <c r="EM145" s="398"/>
      <c r="EN145" s="398"/>
      <c r="EO145" s="398"/>
      <c r="EP145" s="398"/>
      <c r="EQ145" s="398"/>
      <c r="ER145" s="398"/>
      <c r="ES145" s="398"/>
      <c r="ET145" s="398"/>
      <c r="EU145" s="398"/>
      <c r="EV145" s="398"/>
      <c r="EW145" s="398"/>
      <c r="EX145" s="398"/>
      <c r="EY145" s="398"/>
      <c r="EZ145" s="398"/>
      <c r="FA145" s="398"/>
      <c r="FB145" s="398"/>
      <c r="FC145" s="398"/>
      <c r="FD145" s="398"/>
      <c r="FE145" s="398"/>
      <c r="FF145" s="398"/>
      <c r="FG145" s="398"/>
      <c r="FH145" s="398"/>
      <c r="FI145" s="398"/>
      <c r="FJ145" s="398"/>
      <c r="FK145" s="398"/>
      <c r="FL145" s="398"/>
      <c r="FM145" s="398"/>
      <c r="FN145" s="398"/>
      <c r="FO145" s="398"/>
      <c r="FP145" s="398"/>
      <c r="FQ145" s="398"/>
      <c r="FR145" s="398"/>
      <c r="FS145" s="398"/>
      <c r="FT145" s="398"/>
      <c r="FU145" s="398"/>
      <c r="FV145" s="398"/>
      <c r="FW145" s="398"/>
      <c r="FX145" s="398"/>
      <c r="FY145" s="398"/>
      <c r="FZ145" s="398"/>
      <c r="GA145" s="398"/>
      <c r="GB145" s="398"/>
      <c r="GC145" s="398"/>
      <c r="GD145" s="398"/>
      <c r="GE145" s="398"/>
      <c r="GF145" s="398"/>
      <c r="GG145" s="398"/>
      <c r="GH145" s="398"/>
      <c r="GI145" s="398"/>
      <c r="GJ145" s="398"/>
      <c r="GK145" s="398"/>
      <c r="GL145" s="398"/>
      <c r="GM145" s="398"/>
      <c r="GN145" s="398"/>
      <c r="GO145" s="398"/>
      <c r="GP145" s="398"/>
      <c r="GQ145" s="398"/>
      <c r="GR145" s="398"/>
      <c r="GS145" s="398"/>
      <c r="GT145" s="398"/>
      <c r="GU145" s="398"/>
      <c r="GV145" s="398"/>
      <c r="GW145" s="398"/>
      <c r="GX145" s="398"/>
      <c r="GY145" s="398"/>
      <c r="GZ145" s="398"/>
      <c r="HA145" s="398"/>
      <c r="HB145" s="398"/>
      <c r="HC145" s="398"/>
      <c r="HD145" s="398"/>
      <c r="HE145" s="398"/>
      <c r="HF145" s="398"/>
      <c r="HG145" s="398"/>
      <c r="HH145" s="398"/>
      <c r="HI145" s="398"/>
      <c r="HJ145" s="398"/>
      <c r="HK145" s="398"/>
      <c r="HL145" s="398"/>
      <c r="HM145" s="398"/>
      <c r="HN145" s="398"/>
      <c r="HO145" s="398"/>
      <c r="HP145" s="398"/>
      <c r="HQ145" s="398"/>
      <c r="HR145" s="398"/>
      <c r="HS145" s="398"/>
      <c r="HT145" s="398"/>
      <c r="HU145" s="398"/>
      <c r="HV145" s="398"/>
      <c r="HW145" s="398"/>
      <c r="HX145" s="398"/>
      <c r="HY145" s="398"/>
      <c r="HZ145" s="398"/>
      <c r="IA145" s="398"/>
      <c r="IB145" s="398"/>
      <c r="IC145" s="398"/>
    </row>
    <row r="146" ht="13.5" customHeight="1">
      <c r="A146" s="432" t="s">
        <v>6049</v>
      </c>
      <c r="B146" s="362" t="s">
        <v>7070</v>
      </c>
      <c r="C146" s="363"/>
      <c r="D146" s="364">
        <v>50.0</v>
      </c>
      <c r="E146" s="401" t="s">
        <v>7071</v>
      </c>
      <c r="F146" s="366" t="s">
        <v>7072</v>
      </c>
      <c r="G146" s="367">
        <v>2.011559455102E12</v>
      </c>
      <c r="H146" s="368">
        <v>466.0</v>
      </c>
      <c r="I146" s="369">
        <v>0.2609883170951864</v>
      </c>
      <c r="J146" s="370">
        <f t="shared" si="1"/>
        <v>344</v>
      </c>
      <c r="K146" s="402" t="s">
        <v>7073</v>
      </c>
      <c r="L146" s="403" t="s">
        <v>7074</v>
      </c>
      <c r="M146" s="403" t="s">
        <v>6928</v>
      </c>
      <c r="N146" s="527"/>
      <c r="O146" s="374">
        <v>75.0</v>
      </c>
      <c r="P146" s="404">
        <v>80.0</v>
      </c>
      <c r="Q146" s="378">
        <v>20.0</v>
      </c>
      <c r="R146" s="378">
        <v>170.0</v>
      </c>
      <c r="S146" s="430"/>
      <c r="T146" s="430"/>
      <c r="U146" s="378" t="s">
        <v>6904</v>
      </c>
      <c r="V146" s="378" t="s">
        <v>7054</v>
      </c>
      <c r="W146" s="378" t="s">
        <v>6891</v>
      </c>
      <c r="X146" s="430"/>
      <c r="Y146" s="430"/>
      <c r="Z146" s="430"/>
      <c r="AA146" s="430"/>
      <c r="AB146" s="379"/>
      <c r="AC146" s="406"/>
      <c r="AD146" s="527"/>
      <c r="AE146" s="527"/>
      <c r="AF146" s="527"/>
      <c r="AG146" s="527"/>
      <c r="AH146" s="381" t="s">
        <v>6059</v>
      </c>
      <c r="AI146" s="379" t="s">
        <v>6411</v>
      </c>
      <c r="AJ146" s="527"/>
      <c r="AK146" s="527"/>
      <c r="AL146" s="527"/>
      <c r="AM146" s="527"/>
      <c r="AN146" s="527">
        <v>10.0</v>
      </c>
      <c r="AO146" s="527"/>
      <c r="AP146" s="527"/>
      <c r="AQ146" s="46">
        <f t="shared" si="2"/>
        <v>457</v>
      </c>
      <c r="AR146" s="382">
        <f t="shared" si="3"/>
        <v>0.02</v>
      </c>
      <c r="AS146" s="527"/>
      <c r="AT146" s="527"/>
      <c r="AU146" s="527"/>
      <c r="AV146" s="527"/>
      <c r="AW146" s="527"/>
      <c r="AX146" s="383" t="s">
        <v>6178</v>
      </c>
      <c r="AY146" s="441" t="s">
        <v>6178</v>
      </c>
      <c r="AZ146" s="385">
        <v>20.0</v>
      </c>
      <c r="BA146" s="386">
        <v>75.0</v>
      </c>
      <c r="BB146" s="386">
        <v>131.0</v>
      </c>
      <c r="BC146" s="482">
        <f>IFERROR(__xludf.DUMMYFUNCTION("IMPORTRANGE(""https://docs.google.com/spreadsheets/d/11x9rug0jw9OQ--PARsiC-syyc-w1p08-Nt1KJofrAjY/edit?usp=sharing"",""Себестоимость (Алкиона)!J120"")"),5.53464)</f>
        <v>5.53464</v>
      </c>
      <c r="BD146" s="482">
        <f>IFERROR(__xludf.DUMMYFUNCTION("IMPORTRANGE(""https://docs.google.com/spreadsheets/d/11x9rug0jw9OQ--PARsiC-syyc-w1p08-Nt1KJofrAjY/edit?usp=sharing"",""Себестоимость (Алкиона)!J65"")"),0.813618)</f>
        <v>0.813618</v>
      </c>
      <c r="BE146" s="483">
        <f>IFERROR(__xludf.DUMMYFUNCTION("IMPORTRANGE(""https://docs.google.com/spreadsheets/d/1s3L4zx0lRdF0JYMrTaoYwrEnGJI9Se6ibkReFEtRbpU/edit?usp=sharing"",""Упаковка!B3"")"),25.0)</f>
        <v>25</v>
      </c>
      <c r="BF146" s="389">
        <v>10.0</v>
      </c>
      <c r="BG146" s="442">
        <f t="shared" si="4"/>
        <v>98.48258</v>
      </c>
      <c r="BH146" s="405">
        <f t="shared" si="18"/>
        <v>0.2</v>
      </c>
      <c r="BI146" s="392">
        <f t="shared" si="5"/>
        <v>68.8</v>
      </c>
      <c r="BJ146" s="393">
        <f t="shared" si="6"/>
        <v>101.71742</v>
      </c>
      <c r="BK146" s="393">
        <f t="shared" si="7"/>
        <v>45.71742</v>
      </c>
      <c r="BL146" s="394">
        <f t="shared" si="8"/>
        <v>0.2956901744</v>
      </c>
      <c r="BM146" s="394">
        <f t="shared" si="9"/>
        <v>0.1328994767</v>
      </c>
      <c r="BN146" s="55">
        <f t="shared" si="10"/>
        <v>0.02</v>
      </c>
      <c r="BO146" s="56">
        <f t="shared" si="11"/>
        <v>458</v>
      </c>
      <c r="BP146" s="57">
        <f t="shared" si="12"/>
        <v>0.3389463319</v>
      </c>
      <c r="BQ146" s="46">
        <f t="shared" si="13"/>
        <v>0.272</v>
      </c>
      <c r="BR146" s="46">
        <v>25.0</v>
      </c>
      <c r="BS146" s="46">
        <v>7.0</v>
      </c>
      <c r="BT146" s="47">
        <v>1.25</v>
      </c>
      <c r="BU146" s="46">
        <f t="shared" si="14"/>
        <v>31.25</v>
      </c>
      <c r="BV146" s="46">
        <f t="shared" si="15"/>
        <v>43.75</v>
      </c>
      <c r="BW146" s="378" t="s">
        <v>6062</v>
      </c>
      <c r="BX146" s="395"/>
      <c r="BY146" s="395"/>
      <c r="BZ146" s="395"/>
      <c r="CA146" s="395"/>
      <c r="CB146" s="406"/>
      <c r="CC146" s="395"/>
      <c r="CD146" s="395"/>
      <c r="CE146" s="395"/>
      <c r="CF146" s="395"/>
      <c r="CG146" s="395"/>
      <c r="CH146" s="397"/>
      <c r="CI146" s="397"/>
      <c r="CJ146" s="397"/>
      <c r="CK146" s="397"/>
      <c r="CL146" s="398"/>
      <c r="CM146" s="398"/>
      <c r="CN146" s="399">
        <f t="shared" si="16"/>
        <v>0.004309825581</v>
      </c>
      <c r="CO146" s="399">
        <f t="shared" si="17"/>
        <v>0.2566784915</v>
      </c>
      <c r="CP146" s="398"/>
      <c r="CQ146" s="398"/>
      <c r="CR146" s="408">
        <v>290.0</v>
      </c>
      <c r="CS146" s="398"/>
      <c r="CT146" s="398"/>
      <c r="CU146" s="398"/>
      <c r="CV146" s="398"/>
      <c r="CW146" s="398"/>
      <c r="CX146" s="398"/>
      <c r="CY146" s="398"/>
      <c r="CZ146" s="398"/>
      <c r="DA146" s="398"/>
      <c r="DB146" s="398"/>
      <c r="DC146" s="398"/>
      <c r="DD146" s="398"/>
      <c r="DE146" s="398"/>
      <c r="DF146" s="398"/>
      <c r="DG146" s="398"/>
      <c r="DH146" s="398"/>
      <c r="DI146" s="398"/>
      <c r="DJ146" s="398"/>
      <c r="DK146" s="398"/>
      <c r="DL146" s="398"/>
      <c r="DM146" s="398"/>
      <c r="DN146" s="398"/>
      <c r="DO146" s="398"/>
      <c r="DP146" s="398"/>
      <c r="DQ146" s="398"/>
      <c r="DR146" s="398"/>
      <c r="DS146" s="398"/>
      <c r="DT146" s="398"/>
      <c r="DU146" s="398"/>
      <c r="DV146" s="398"/>
      <c r="DW146" s="398"/>
      <c r="DX146" s="398"/>
      <c r="DY146" s="398"/>
      <c r="DZ146" s="398"/>
      <c r="EA146" s="398"/>
      <c r="EB146" s="398"/>
      <c r="EC146" s="398"/>
      <c r="ED146" s="398"/>
      <c r="EE146" s="398"/>
      <c r="EF146" s="398"/>
      <c r="EG146" s="398"/>
      <c r="EH146" s="398"/>
      <c r="EI146" s="398"/>
      <c r="EJ146" s="398"/>
      <c r="EK146" s="398"/>
      <c r="EL146" s="398"/>
      <c r="EM146" s="398"/>
      <c r="EN146" s="398"/>
      <c r="EO146" s="398"/>
      <c r="EP146" s="398"/>
      <c r="EQ146" s="398"/>
      <c r="ER146" s="398"/>
      <c r="ES146" s="398"/>
      <c r="ET146" s="398"/>
      <c r="EU146" s="398"/>
      <c r="EV146" s="398"/>
      <c r="EW146" s="398"/>
      <c r="EX146" s="398"/>
      <c r="EY146" s="398"/>
      <c r="EZ146" s="398"/>
      <c r="FA146" s="398"/>
      <c r="FB146" s="398"/>
      <c r="FC146" s="398"/>
      <c r="FD146" s="398"/>
      <c r="FE146" s="398"/>
      <c r="FF146" s="398"/>
      <c r="FG146" s="398"/>
      <c r="FH146" s="398"/>
      <c r="FI146" s="398"/>
      <c r="FJ146" s="398"/>
      <c r="FK146" s="398"/>
      <c r="FL146" s="398"/>
      <c r="FM146" s="398"/>
      <c r="FN146" s="398"/>
      <c r="FO146" s="398"/>
      <c r="FP146" s="398"/>
      <c r="FQ146" s="398"/>
      <c r="FR146" s="398"/>
      <c r="FS146" s="398"/>
      <c r="FT146" s="398"/>
      <c r="FU146" s="398"/>
      <c r="FV146" s="398"/>
      <c r="FW146" s="398"/>
      <c r="FX146" s="398"/>
      <c r="FY146" s="398"/>
      <c r="FZ146" s="398"/>
      <c r="GA146" s="398"/>
      <c r="GB146" s="398"/>
      <c r="GC146" s="398"/>
      <c r="GD146" s="398"/>
      <c r="GE146" s="398"/>
      <c r="GF146" s="398"/>
      <c r="GG146" s="398"/>
      <c r="GH146" s="398"/>
      <c r="GI146" s="398"/>
      <c r="GJ146" s="398"/>
      <c r="GK146" s="398"/>
      <c r="GL146" s="398"/>
      <c r="GM146" s="398"/>
      <c r="GN146" s="398"/>
      <c r="GO146" s="398"/>
      <c r="GP146" s="398"/>
      <c r="GQ146" s="398"/>
      <c r="GR146" s="398"/>
      <c r="GS146" s="398"/>
      <c r="GT146" s="398"/>
      <c r="GU146" s="398"/>
      <c r="GV146" s="398"/>
      <c r="GW146" s="398"/>
      <c r="GX146" s="398"/>
      <c r="GY146" s="398"/>
      <c r="GZ146" s="398"/>
      <c r="HA146" s="398"/>
      <c r="HB146" s="398"/>
      <c r="HC146" s="398"/>
      <c r="HD146" s="398"/>
      <c r="HE146" s="398"/>
      <c r="HF146" s="398"/>
      <c r="HG146" s="398"/>
      <c r="HH146" s="398"/>
      <c r="HI146" s="398"/>
      <c r="HJ146" s="398"/>
      <c r="HK146" s="398"/>
      <c r="HL146" s="398"/>
      <c r="HM146" s="398"/>
      <c r="HN146" s="398"/>
      <c r="HO146" s="398"/>
      <c r="HP146" s="398"/>
      <c r="HQ146" s="398"/>
      <c r="HR146" s="398"/>
      <c r="HS146" s="398"/>
      <c r="HT146" s="398"/>
      <c r="HU146" s="398"/>
      <c r="HV146" s="398"/>
      <c r="HW146" s="398"/>
      <c r="HX146" s="398"/>
      <c r="HY146" s="398"/>
      <c r="HZ146" s="398"/>
      <c r="IA146" s="398"/>
      <c r="IB146" s="398"/>
      <c r="IC146" s="398"/>
    </row>
    <row r="147" ht="13.5" customHeight="1">
      <c r="A147" s="432" t="s">
        <v>6049</v>
      </c>
      <c r="B147" s="362" t="s">
        <v>7075</v>
      </c>
      <c r="C147" s="363"/>
      <c r="D147" s="364">
        <v>50.0</v>
      </c>
      <c r="E147" s="401" t="s">
        <v>7076</v>
      </c>
      <c r="F147" s="366" t="s">
        <v>7077</v>
      </c>
      <c r="G147" s="415">
        <v>2.028865238541E12</v>
      </c>
      <c r="H147" s="368">
        <v>352.0</v>
      </c>
      <c r="I147" s="369">
        <v>0.29483522040072857</v>
      </c>
      <c r="J147" s="370">
        <f t="shared" si="1"/>
        <v>248</v>
      </c>
      <c r="K147" s="402" t="s">
        <v>7078</v>
      </c>
      <c r="L147" s="403" t="s">
        <v>7079</v>
      </c>
      <c r="M147" s="403" t="s">
        <v>6889</v>
      </c>
      <c r="N147" s="373"/>
      <c r="O147" s="374">
        <v>25.0</v>
      </c>
      <c r="P147" s="404">
        <v>70.0</v>
      </c>
      <c r="Q147" s="378">
        <v>20.0</v>
      </c>
      <c r="R147" s="378">
        <v>90.0</v>
      </c>
      <c r="S147" s="377"/>
      <c r="T147" s="377"/>
      <c r="U147" s="378" t="s">
        <v>7080</v>
      </c>
      <c r="V147" s="406"/>
      <c r="W147" s="378" t="s">
        <v>6891</v>
      </c>
      <c r="X147" s="377"/>
      <c r="Y147" s="377"/>
      <c r="Z147" s="377"/>
      <c r="AA147" s="377"/>
      <c r="AB147" s="379"/>
      <c r="AC147" s="406"/>
      <c r="AD147" s="373"/>
      <c r="AE147" s="373"/>
      <c r="AF147" s="373"/>
      <c r="AG147" s="373"/>
      <c r="AH147" s="395"/>
      <c r="AI147" s="379" t="s">
        <v>6411</v>
      </c>
      <c r="AJ147" s="373"/>
      <c r="AK147" s="373"/>
      <c r="AL147" s="373"/>
      <c r="AM147" s="373"/>
      <c r="AN147" s="456">
        <v>10.0</v>
      </c>
      <c r="AO147" s="373"/>
      <c r="AP147" s="373"/>
      <c r="AQ147" s="46">
        <f t="shared" si="2"/>
        <v>352</v>
      </c>
      <c r="AR147" s="382">
        <f t="shared" si="3"/>
        <v>0</v>
      </c>
      <c r="AS147" s="373"/>
      <c r="AT147" s="373"/>
      <c r="AU147" s="373"/>
      <c r="AV147" s="373"/>
      <c r="AW147" s="373"/>
      <c r="AX147" s="528" t="s">
        <v>6061</v>
      </c>
      <c r="AY147" s="489" t="s">
        <v>6061</v>
      </c>
      <c r="AZ147" s="418"/>
      <c r="BA147" s="386">
        <v>67.0</v>
      </c>
      <c r="BB147" s="386">
        <v>122.0</v>
      </c>
      <c r="BC147" s="482">
        <f>IFERROR(__xludf.DUMMYFUNCTION("IMPORTRANGE(""https://docs.google.com/spreadsheets/d/11x9rug0jw9OQ--PARsiC-syyc-w1p08-Nt1KJofrAjY/edit?usp=sharing"",""Себестоимость (Алкиона)!J115"")"),3.38684)</f>
        <v>3.38684</v>
      </c>
      <c r="BD147" s="482">
        <f>IFERROR(__xludf.DUMMYFUNCTION("IMPORTRANGE(""https://docs.google.com/spreadsheets/d/11x9rug0jw9OQ--PARsiC-syyc-w1p08-Nt1KJofrAjY/edit?usp=sharing"",""Себестоимость (Алкиона)!J68"")"),0.6817199999999999)</f>
        <v>0.68172</v>
      </c>
      <c r="BE147" s="483">
        <f>IFERROR(__xludf.DUMMYFUNCTION("IMPORTRANGE(""https://docs.google.com/spreadsheets/d/1s3L4zx0lRdF0JYMrTaoYwrEnGJI9Se6ibkReFEtRbpU/edit?usp=sharing"",""Упаковка!B2"")"),7.0)</f>
        <v>7</v>
      </c>
      <c r="BF147" s="389">
        <v>10.0</v>
      </c>
      <c r="BG147" s="442">
        <f t="shared" si="4"/>
        <v>57.6856</v>
      </c>
      <c r="BH147" s="405">
        <f t="shared" si="18"/>
        <v>0.2</v>
      </c>
      <c r="BI147" s="392">
        <f t="shared" si="5"/>
        <v>49.6</v>
      </c>
      <c r="BJ147" s="393">
        <f t="shared" si="6"/>
        <v>73.7144</v>
      </c>
      <c r="BK147" s="393">
        <f t="shared" si="7"/>
        <v>18.7144</v>
      </c>
      <c r="BL147" s="394">
        <f t="shared" si="8"/>
        <v>0.2972354839</v>
      </c>
      <c r="BM147" s="394">
        <f t="shared" si="9"/>
        <v>0.07546129032</v>
      </c>
      <c r="BN147" s="55">
        <f t="shared" si="10"/>
        <v>0</v>
      </c>
      <c r="BO147" s="56">
        <f t="shared" si="11"/>
        <v>352</v>
      </c>
      <c r="BP147" s="57">
        <f t="shared" si="12"/>
        <v>0.3295295455</v>
      </c>
      <c r="BQ147" s="46">
        <f t="shared" si="13"/>
        <v>0.126</v>
      </c>
      <c r="BR147" s="46">
        <v>25.0</v>
      </c>
      <c r="BS147" s="46">
        <v>7.0</v>
      </c>
      <c r="BT147" s="47">
        <v>1.25</v>
      </c>
      <c r="BU147" s="46">
        <f t="shared" si="14"/>
        <v>31.25</v>
      </c>
      <c r="BV147" s="46">
        <f t="shared" si="15"/>
        <v>35.75</v>
      </c>
      <c r="BW147" s="406"/>
      <c r="BX147" s="395"/>
      <c r="BY147" s="395"/>
      <c r="BZ147" s="395"/>
      <c r="CA147" s="395"/>
      <c r="CB147" s="406"/>
      <c r="CC147" s="395"/>
      <c r="CD147" s="395"/>
      <c r="CE147" s="395"/>
      <c r="CF147" s="395"/>
      <c r="CG147" s="395"/>
      <c r="CH147" s="397"/>
      <c r="CI147" s="397"/>
      <c r="CJ147" s="397"/>
      <c r="CK147" s="397"/>
      <c r="CL147" s="398"/>
      <c r="CM147" s="398"/>
      <c r="CN147" s="399">
        <f t="shared" si="16"/>
        <v>0.002764516129</v>
      </c>
      <c r="CO147" s="399">
        <f t="shared" si="17"/>
        <v>0.2920707043</v>
      </c>
      <c r="CP147" s="398"/>
      <c r="CQ147" s="398"/>
      <c r="CR147" s="408">
        <v>250.0</v>
      </c>
      <c r="CS147" s="398"/>
      <c r="CT147" s="398"/>
      <c r="CU147" s="398"/>
      <c r="CV147" s="398"/>
      <c r="CW147" s="398"/>
      <c r="CX147" s="398"/>
      <c r="CY147" s="398"/>
      <c r="CZ147" s="398"/>
      <c r="DA147" s="398"/>
      <c r="DB147" s="398"/>
      <c r="DC147" s="398"/>
      <c r="DD147" s="398"/>
      <c r="DE147" s="398"/>
      <c r="DF147" s="398"/>
      <c r="DG147" s="398"/>
      <c r="DH147" s="398"/>
      <c r="DI147" s="398"/>
      <c r="DJ147" s="398"/>
      <c r="DK147" s="398"/>
      <c r="DL147" s="398"/>
      <c r="DM147" s="398"/>
      <c r="DN147" s="398"/>
      <c r="DO147" s="398"/>
      <c r="DP147" s="398"/>
      <c r="DQ147" s="398"/>
      <c r="DR147" s="398"/>
      <c r="DS147" s="398"/>
      <c r="DT147" s="398"/>
      <c r="DU147" s="398"/>
      <c r="DV147" s="398"/>
      <c r="DW147" s="398"/>
      <c r="DX147" s="398"/>
      <c r="DY147" s="398"/>
      <c r="DZ147" s="398"/>
      <c r="EA147" s="398"/>
      <c r="EB147" s="398"/>
      <c r="EC147" s="398"/>
      <c r="ED147" s="398"/>
      <c r="EE147" s="398"/>
      <c r="EF147" s="398"/>
      <c r="EG147" s="398"/>
      <c r="EH147" s="398"/>
      <c r="EI147" s="398"/>
      <c r="EJ147" s="398"/>
      <c r="EK147" s="398"/>
      <c r="EL147" s="398"/>
      <c r="EM147" s="398"/>
      <c r="EN147" s="398"/>
      <c r="EO147" s="398"/>
      <c r="EP147" s="398"/>
      <c r="EQ147" s="398"/>
      <c r="ER147" s="398"/>
      <c r="ES147" s="398"/>
      <c r="ET147" s="398"/>
      <c r="EU147" s="398"/>
      <c r="EV147" s="398"/>
      <c r="EW147" s="398"/>
      <c r="EX147" s="398"/>
      <c r="EY147" s="398"/>
      <c r="EZ147" s="398"/>
      <c r="FA147" s="398"/>
      <c r="FB147" s="398"/>
      <c r="FC147" s="398"/>
      <c r="FD147" s="398"/>
      <c r="FE147" s="398"/>
      <c r="FF147" s="398"/>
      <c r="FG147" s="398"/>
      <c r="FH147" s="398"/>
      <c r="FI147" s="398"/>
      <c r="FJ147" s="398"/>
      <c r="FK147" s="398"/>
      <c r="FL147" s="398"/>
      <c r="FM147" s="398"/>
      <c r="FN147" s="398"/>
      <c r="FO147" s="398"/>
      <c r="FP147" s="398"/>
      <c r="FQ147" s="398"/>
      <c r="FR147" s="398"/>
      <c r="FS147" s="398"/>
      <c r="FT147" s="398"/>
      <c r="FU147" s="398"/>
      <c r="FV147" s="398"/>
      <c r="FW147" s="398"/>
      <c r="FX147" s="398"/>
      <c r="FY147" s="398"/>
      <c r="FZ147" s="398"/>
      <c r="GA147" s="398"/>
      <c r="GB147" s="398"/>
      <c r="GC147" s="398"/>
      <c r="GD147" s="398"/>
      <c r="GE147" s="398"/>
      <c r="GF147" s="398"/>
      <c r="GG147" s="398"/>
      <c r="GH147" s="398"/>
      <c r="GI147" s="398"/>
      <c r="GJ147" s="398"/>
      <c r="GK147" s="398"/>
      <c r="GL147" s="398"/>
      <c r="GM147" s="398"/>
      <c r="GN147" s="398"/>
      <c r="GO147" s="398"/>
      <c r="GP147" s="398"/>
      <c r="GQ147" s="398"/>
      <c r="GR147" s="398"/>
      <c r="GS147" s="398"/>
      <c r="GT147" s="398"/>
      <c r="GU147" s="398"/>
      <c r="GV147" s="398"/>
      <c r="GW147" s="398"/>
      <c r="GX147" s="398"/>
      <c r="GY147" s="398"/>
      <c r="GZ147" s="398"/>
      <c r="HA147" s="398"/>
      <c r="HB147" s="398"/>
      <c r="HC147" s="398"/>
      <c r="HD147" s="398"/>
      <c r="HE147" s="398"/>
      <c r="HF147" s="398"/>
      <c r="HG147" s="398"/>
      <c r="HH147" s="398"/>
      <c r="HI147" s="398"/>
      <c r="HJ147" s="398"/>
      <c r="HK147" s="398"/>
      <c r="HL147" s="398"/>
      <c r="HM147" s="398"/>
      <c r="HN147" s="398"/>
      <c r="HO147" s="398"/>
      <c r="HP147" s="398"/>
      <c r="HQ147" s="398"/>
      <c r="HR147" s="398"/>
      <c r="HS147" s="398"/>
      <c r="HT147" s="398"/>
      <c r="HU147" s="398"/>
      <c r="HV147" s="398"/>
      <c r="HW147" s="398"/>
      <c r="HX147" s="398"/>
      <c r="HY147" s="398"/>
      <c r="HZ147" s="398"/>
      <c r="IA147" s="398"/>
      <c r="IB147" s="398"/>
      <c r="IC147" s="398"/>
    </row>
    <row r="148" ht="13.5" customHeight="1">
      <c r="A148" s="432" t="s">
        <v>6049</v>
      </c>
      <c r="B148" s="535" t="s">
        <v>7081</v>
      </c>
      <c r="C148" s="363"/>
      <c r="D148" s="364">
        <v>50.0</v>
      </c>
      <c r="E148" s="401" t="s">
        <v>7082</v>
      </c>
      <c r="F148" s="366" t="s">
        <v>7083</v>
      </c>
      <c r="G148" s="415">
        <v>2.028865238558E12</v>
      </c>
      <c r="H148" s="368">
        <v>367.0</v>
      </c>
      <c r="I148" s="369">
        <v>0.30794945155548026</v>
      </c>
      <c r="J148" s="370">
        <f t="shared" si="1"/>
        <v>254</v>
      </c>
      <c r="K148" s="402" t="s">
        <v>7084</v>
      </c>
      <c r="L148" s="403" t="s">
        <v>7085</v>
      </c>
      <c r="M148" s="403" t="s">
        <v>6897</v>
      </c>
      <c r="N148" s="373"/>
      <c r="O148" s="374">
        <v>25.0</v>
      </c>
      <c r="P148" s="404">
        <v>70.0</v>
      </c>
      <c r="Q148" s="378">
        <v>20.0</v>
      </c>
      <c r="R148" s="378">
        <v>90.0</v>
      </c>
      <c r="S148" s="377"/>
      <c r="T148" s="377"/>
      <c r="U148" s="378" t="s">
        <v>7080</v>
      </c>
      <c r="V148" s="406"/>
      <c r="W148" s="378" t="s">
        <v>6891</v>
      </c>
      <c r="X148" s="377"/>
      <c r="Y148" s="377"/>
      <c r="Z148" s="377"/>
      <c r="AA148" s="377"/>
      <c r="AB148" s="379"/>
      <c r="AC148" s="406"/>
      <c r="AD148" s="373"/>
      <c r="AE148" s="373"/>
      <c r="AF148" s="373"/>
      <c r="AG148" s="373"/>
      <c r="AH148" s="395"/>
      <c r="AI148" s="379" t="s">
        <v>6411</v>
      </c>
      <c r="AJ148" s="373"/>
      <c r="AK148" s="373"/>
      <c r="AL148" s="373"/>
      <c r="AM148" s="373"/>
      <c r="AN148" s="464">
        <v>10.0</v>
      </c>
      <c r="AO148" s="373"/>
      <c r="AP148" s="373"/>
      <c r="AQ148" s="46">
        <f t="shared" si="2"/>
        <v>360</v>
      </c>
      <c r="AR148" s="382">
        <f t="shared" si="3"/>
        <v>0.02</v>
      </c>
      <c r="AS148" s="373"/>
      <c r="AT148" s="373"/>
      <c r="AU148" s="373"/>
      <c r="AV148" s="373"/>
      <c r="AW148" s="373"/>
      <c r="AX148" s="528" t="s">
        <v>6061</v>
      </c>
      <c r="AY148" s="489" t="s">
        <v>6061</v>
      </c>
      <c r="AZ148" s="418"/>
      <c r="BA148" s="386">
        <v>70.0</v>
      </c>
      <c r="BB148" s="386">
        <v>126.0</v>
      </c>
      <c r="BC148" s="482">
        <f>IFERROR(__xludf.DUMMYFUNCTION("IMPORTRANGE(""https://docs.google.com/spreadsheets/d/11x9rug0jw9OQ--PARsiC-syyc-w1p08-Nt1KJofrAjY/edit?usp=sharing"",""Себестоимость (Алкиона)!J115"")"),3.38684)</f>
        <v>3.38684</v>
      </c>
      <c r="BD148" s="482">
        <f>IFERROR(__xludf.DUMMYFUNCTION("IMPORTRANGE(""https://docs.google.com/spreadsheets/d/11x9rug0jw9OQ--PARsiC-syyc-w1p08-Nt1KJofrAjY/edit?usp=sharing"",""Себестоимость (Алкиона)!J68"")"),0.6817199999999999)</f>
        <v>0.68172</v>
      </c>
      <c r="BE148" s="483">
        <f>IFERROR(__xludf.DUMMYFUNCTION("IMPORTRANGE(""https://docs.google.com/spreadsheets/d/1s3L4zx0lRdF0JYMrTaoYwrEnGJI9Se6ibkReFEtRbpU/edit?usp=sharing"",""Упаковка!B2"")"),7.0)</f>
        <v>7</v>
      </c>
      <c r="BF148" s="389">
        <v>10.0</v>
      </c>
      <c r="BG148" s="442">
        <f t="shared" si="4"/>
        <v>57.6856</v>
      </c>
      <c r="BH148" s="405">
        <f t="shared" si="18"/>
        <v>0.2</v>
      </c>
      <c r="BI148" s="392">
        <f t="shared" si="5"/>
        <v>50.8</v>
      </c>
      <c r="BJ148" s="393">
        <f t="shared" si="6"/>
        <v>75.5144</v>
      </c>
      <c r="BK148" s="393">
        <f t="shared" si="7"/>
        <v>19.5144</v>
      </c>
      <c r="BL148" s="394">
        <f t="shared" si="8"/>
        <v>0.2973007874</v>
      </c>
      <c r="BM148" s="394">
        <f t="shared" si="9"/>
        <v>0.07682834646</v>
      </c>
      <c r="BN148" s="55">
        <f t="shared" si="10"/>
        <v>0.02</v>
      </c>
      <c r="BO148" s="56">
        <f t="shared" si="11"/>
        <v>360</v>
      </c>
      <c r="BP148" s="57">
        <f t="shared" si="12"/>
        <v>0.3297622222</v>
      </c>
      <c r="BQ148" s="46">
        <f t="shared" si="13"/>
        <v>0.126</v>
      </c>
      <c r="BR148" s="46">
        <v>25.0</v>
      </c>
      <c r="BS148" s="46">
        <v>7.0</v>
      </c>
      <c r="BT148" s="47">
        <v>1.25</v>
      </c>
      <c r="BU148" s="46">
        <f t="shared" si="14"/>
        <v>31.25</v>
      </c>
      <c r="BV148" s="46">
        <f t="shared" si="15"/>
        <v>38.75</v>
      </c>
      <c r="BW148" s="406"/>
      <c r="BX148" s="395"/>
      <c r="BY148" s="395"/>
      <c r="BZ148" s="395"/>
      <c r="CA148" s="395"/>
      <c r="CB148" s="406"/>
      <c r="CC148" s="395"/>
      <c r="CD148" s="395"/>
      <c r="CE148" s="395"/>
      <c r="CF148" s="395"/>
      <c r="CG148" s="395"/>
      <c r="CH148" s="397"/>
      <c r="CI148" s="397"/>
      <c r="CJ148" s="397"/>
      <c r="CK148" s="397"/>
      <c r="CL148" s="414">
        <v>13.0</v>
      </c>
      <c r="CM148" s="414" t="s">
        <v>6095</v>
      </c>
      <c r="CN148" s="399">
        <f t="shared" si="16"/>
        <v>0.002699212598</v>
      </c>
      <c r="CO148" s="399">
        <f t="shared" si="17"/>
        <v>0.305250239</v>
      </c>
      <c r="CP148" s="398"/>
      <c r="CQ148" s="398"/>
      <c r="CR148" s="408">
        <v>260.0</v>
      </c>
      <c r="CS148" s="398"/>
      <c r="CT148" s="398"/>
      <c r="CU148" s="398"/>
      <c r="CV148" s="398"/>
      <c r="CW148" s="398"/>
      <c r="CX148" s="398"/>
      <c r="CY148" s="398"/>
      <c r="CZ148" s="398"/>
      <c r="DA148" s="398"/>
      <c r="DB148" s="398"/>
      <c r="DC148" s="398"/>
      <c r="DD148" s="398"/>
      <c r="DE148" s="398"/>
      <c r="DF148" s="398"/>
      <c r="DG148" s="398"/>
      <c r="DH148" s="398"/>
      <c r="DI148" s="398"/>
      <c r="DJ148" s="398"/>
      <c r="DK148" s="398"/>
      <c r="DL148" s="398"/>
      <c r="DM148" s="398"/>
      <c r="DN148" s="398"/>
      <c r="DO148" s="398"/>
      <c r="DP148" s="398"/>
      <c r="DQ148" s="398"/>
      <c r="DR148" s="398"/>
      <c r="DS148" s="398"/>
      <c r="DT148" s="398"/>
      <c r="DU148" s="398"/>
      <c r="DV148" s="398"/>
      <c r="DW148" s="398"/>
      <c r="DX148" s="398"/>
      <c r="DY148" s="398"/>
      <c r="DZ148" s="398"/>
      <c r="EA148" s="398"/>
      <c r="EB148" s="398"/>
      <c r="EC148" s="398"/>
      <c r="ED148" s="398"/>
      <c r="EE148" s="398"/>
      <c r="EF148" s="398"/>
      <c r="EG148" s="398"/>
      <c r="EH148" s="398"/>
      <c r="EI148" s="398"/>
      <c r="EJ148" s="398"/>
      <c r="EK148" s="398"/>
      <c r="EL148" s="398"/>
      <c r="EM148" s="398"/>
      <c r="EN148" s="398"/>
      <c r="EO148" s="398"/>
      <c r="EP148" s="398"/>
      <c r="EQ148" s="398"/>
      <c r="ER148" s="398"/>
      <c r="ES148" s="398"/>
      <c r="ET148" s="398"/>
      <c r="EU148" s="398"/>
      <c r="EV148" s="398"/>
      <c r="EW148" s="398"/>
      <c r="EX148" s="398"/>
      <c r="EY148" s="398"/>
      <c r="EZ148" s="398"/>
      <c r="FA148" s="398"/>
      <c r="FB148" s="398"/>
      <c r="FC148" s="398"/>
      <c r="FD148" s="398"/>
      <c r="FE148" s="398"/>
      <c r="FF148" s="398"/>
      <c r="FG148" s="398"/>
      <c r="FH148" s="398"/>
      <c r="FI148" s="398"/>
      <c r="FJ148" s="398"/>
      <c r="FK148" s="398"/>
      <c r="FL148" s="398"/>
      <c r="FM148" s="398"/>
      <c r="FN148" s="398"/>
      <c r="FO148" s="398"/>
      <c r="FP148" s="398"/>
      <c r="FQ148" s="398"/>
      <c r="FR148" s="398"/>
      <c r="FS148" s="398"/>
      <c r="FT148" s="398"/>
      <c r="FU148" s="398"/>
      <c r="FV148" s="398"/>
      <c r="FW148" s="398"/>
      <c r="FX148" s="398"/>
      <c r="FY148" s="398"/>
      <c r="FZ148" s="398"/>
      <c r="GA148" s="398"/>
      <c r="GB148" s="398"/>
      <c r="GC148" s="398"/>
      <c r="GD148" s="398"/>
      <c r="GE148" s="398"/>
      <c r="GF148" s="398"/>
      <c r="GG148" s="398"/>
      <c r="GH148" s="398"/>
      <c r="GI148" s="398"/>
      <c r="GJ148" s="398"/>
      <c r="GK148" s="398"/>
      <c r="GL148" s="398"/>
      <c r="GM148" s="398"/>
      <c r="GN148" s="398"/>
      <c r="GO148" s="398"/>
      <c r="GP148" s="398"/>
      <c r="GQ148" s="398"/>
      <c r="GR148" s="398"/>
      <c r="GS148" s="398"/>
      <c r="GT148" s="398"/>
      <c r="GU148" s="398"/>
      <c r="GV148" s="398"/>
      <c r="GW148" s="398"/>
      <c r="GX148" s="398"/>
      <c r="GY148" s="398"/>
      <c r="GZ148" s="398"/>
      <c r="HA148" s="398"/>
      <c r="HB148" s="398"/>
      <c r="HC148" s="398"/>
      <c r="HD148" s="398"/>
      <c r="HE148" s="398"/>
      <c r="HF148" s="398"/>
      <c r="HG148" s="398"/>
      <c r="HH148" s="398"/>
      <c r="HI148" s="398"/>
      <c r="HJ148" s="398"/>
      <c r="HK148" s="398"/>
      <c r="HL148" s="398"/>
      <c r="HM148" s="398"/>
      <c r="HN148" s="398"/>
      <c r="HO148" s="398"/>
      <c r="HP148" s="398"/>
      <c r="HQ148" s="398"/>
      <c r="HR148" s="398"/>
      <c r="HS148" s="398"/>
      <c r="HT148" s="398"/>
      <c r="HU148" s="398"/>
      <c r="HV148" s="398"/>
      <c r="HW148" s="398"/>
      <c r="HX148" s="398"/>
      <c r="HY148" s="398"/>
      <c r="HZ148" s="398"/>
      <c r="IA148" s="398"/>
      <c r="IB148" s="398"/>
      <c r="IC148" s="398"/>
    </row>
    <row r="149" ht="13.5" customHeight="1">
      <c r="A149" s="432" t="s">
        <v>6049</v>
      </c>
      <c r="B149" s="533" t="s">
        <v>7086</v>
      </c>
      <c r="C149" s="363"/>
      <c r="D149" s="364">
        <v>50.0</v>
      </c>
      <c r="E149" s="401" t="s">
        <v>7087</v>
      </c>
      <c r="F149" s="366" t="s">
        <v>7077</v>
      </c>
      <c r="G149" s="367">
        <v>2.011559455096E12</v>
      </c>
      <c r="H149" s="409">
        <v>400.0</v>
      </c>
      <c r="I149" s="369">
        <v>0.33530506286029677</v>
      </c>
      <c r="J149" s="370">
        <f t="shared" si="1"/>
        <v>266</v>
      </c>
      <c r="K149" s="402" t="s">
        <v>7088</v>
      </c>
      <c r="L149" s="403" t="s">
        <v>7089</v>
      </c>
      <c r="M149" s="403" t="s">
        <v>6903</v>
      </c>
      <c r="N149" s="373"/>
      <c r="O149" s="374">
        <v>36.0</v>
      </c>
      <c r="P149" s="404">
        <v>70.0</v>
      </c>
      <c r="Q149" s="378">
        <v>20.0</v>
      </c>
      <c r="R149" s="378">
        <v>90.0</v>
      </c>
      <c r="S149" s="377"/>
      <c r="T149" s="377"/>
      <c r="U149" s="378" t="s">
        <v>6904</v>
      </c>
      <c r="V149" s="378" t="s">
        <v>692</v>
      </c>
      <c r="W149" s="378" t="s">
        <v>6891</v>
      </c>
      <c r="X149" s="377"/>
      <c r="Y149" s="377"/>
      <c r="Z149" s="377"/>
      <c r="AA149" s="377"/>
      <c r="AB149" s="379"/>
      <c r="AC149" s="406"/>
      <c r="AD149" s="373"/>
      <c r="AE149" s="373"/>
      <c r="AF149" s="373"/>
      <c r="AG149" s="373"/>
      <c r="AH149" s="381" t="s">
        <v>6059</v>
      </c>
      <c r="AI149" s="379" t="s">
        <v>6411</v>
      </c>
      <c r="AJ149" s="373"/>
      <c r="AK149" s="373"/>
      <c r="AL149" s="373"/>
      <c r="AM149" s="373"/>
      <c r="AN149" s="373">
        <v>10.0</v>
      </c>
      <c r="AO149" s="373"/>
      <c r="AP149" s="373"/>
      <c r="AQ149" s="46">
        <f t="shared" si="2"/>
        <v>368</v>
      </c>
      <c r="AR149" s="382">
        <f t="shared" si="3"/>
        <v>0.08</v>
      </c>
      <c r="AS149" s="373"/>
      <c r="AT149" s="373"/>
      <c r="AU149" s="373"/>
      <c r="AV149" s="373"/>
      <c r="AW149" s="373"/>
      <c r="AX149" s="529" t="s">
        <v>6061</v>
      </c>
      <c r="AY149" s="489" t="s">
        <v>6061</v>
      </c>
      <c r="AZ149" s="385">
        <v>20.0</v>
      </c>
      <c r="BA149" s="386">
        <v>70.0</v>
      </c>
      <c r="BB149" s="386">
        <v>125.0</v>
      </c>
      <c r="BC149" s="482">
        <f>IFERROR(__xludf.DUMMYFUNCTION("IMPORTRANGE(""https://docs.google.com/spreadsheets/d/11x9rug0jw9OQ--PARsiC-syyc-w1p08-Nt1KJofrAjY/edit?usp=sharing"",""Себестоимость (Алкиона)!J116"")"),3.8208599999999997)</f>
        <v>3.82086</v>
      </c>
      <c r="BD149" s="482">
        <f>IFERROR(__xludf.DUMMYFUNCTION("IMPORTRANGE(""https://docs.google.com/spreadsheets/d/11x9rug0jw9OQ--PARsiC-syyc-w1p08-Nt1KJofrAjY/edit?usp=sharing"",""Себестоимость (Алкиона)!J65"")"),0.813618)</f>
        <v>0.813618</v>
      </c>
      <c r="BE149" s="483">
        <f>IFERROR(__xludf.DUMMYFUNCTION("IMPORTRANGE(""https://docs.google.com/spreadsheets/d/1s3L4zx0lRdF0JYMrTaoYwrEnGJI9Se6ibkReFEtRbpU/edit?usp=sharing"",""Упаковка!B2"")"),7.0)</f>
        <v>7</v>
      </c>
      <c r="BF149" s="389">
        <v>10.0</v>
      </c>
      <c r="BG149" s="442">
        <f t="shared" si="4"/>
        <v>63.34478</v>
      </c>
      <c r="BH149" s="405">
        <f t="shared" si="18"/>
        <v>0.2</v>
      </c>
      <c r="BI149" s="392">
        <f t="shared" si="5"/>
        <v>53.2</v>
      </c>
      <c r="BJ149" s="393">
        <f t="shared" si="6"/>
        <v>79.45522</v>
      </c>
      <c r="BK149" s="393">
        <f t="shared" si="7"/>
        <v>24.45522</v>
      </c>
      <c r="BL149" s="394">
        <f t="shared" si="8"/>
        <v>0.2987038346</v>
      </c>
      <c r="BM149" s="394">
        <f t="shared" si="9"/>
        <v>0.09193691729</v>
      </c>
      <c r="BN149" s="55">
        <f t="shared" si="10"/>
        <v>0.08</v>
      </c>
      <c r="BO149" s="56">
        <f t="shared" si="11"/>
        <v>371</v>
      </c>
      <c r="BP149" s="57">
        <f t="shared" si="12"/>
        <v>0.3323321294</v>
      </c>
      <c r="BQ149" s="46">
        <f t="shared" si="13"/>
        <v>0.126</v>
      </c>
      <c r="BR149" s="46">
        <v>25.0</v>
      </c>
      <c r="BS149" s="46">
        <v>7.0</v>
      </c>
      <c r="BT149" s="47">
        <v>1.25</v>
      </c>
      <c r="BU149" s="46">
        <f t="shared" si="14"/>
        <v>31.25</v>
      </c>
      <c r="BV149" s="46">
        <f t="shared" si="15"/>
        <v>38.75</v>
      </c>
      <c r="BW149" s="378" t="s">
        <v>6062</v>
      </c>
      <c r="BX149" s="395"/>
      <c r="BY149" s="395"/>
      <c r="BZ149" s="395"/>
      <c r="CA149" s="395"/>
      <c r="CB149" s="406"/>
      <c r="CC149" s="395"/>
      <c r="CD149" s="395"/>
      <c r="CE149" s="395"/>
      <c r="CF149" s="395"/>
      <c r="CG149" s="395"/>
      <c r="CH149" s="397"/>
      <c r="CI149" s="397"/>
      <c r="CJ149" s="397"/>
      <c r="CK149" s="397"/>
      <c r="CL149" s="398"/>
      <c r="CM149" s="398"/>
      <c r="CN149" s="399">
        <f t="shared" si="16"/>
        <v>0.001296165414</v>
      </c>
      <c r="CO149" s="399">
        <f t="shared" si="17"/>
        <v>0.3340088974</v>
      </c>
      <c r="CP149" s="398"/>
      <c r="CQ149" s="398"/>
      <c r="CR149" s="408">
        <v>263.0</v>
      </c>
      <c r="CS149" s="398"/>
      <c r="CT149" s="398"/>
      <c r="CU149" s="398"/>
      <c r="CV149" s="398"/>
      <c r="CW149" s="398"/>
      <c r="CX149" s="398"/>
      <c r="CY149" s="398"/>
      <c r="CZ149" s="398"/>
      <c r="DA149" s="398"/>
      <c r="DB149" s="398"/>
      <c r="DC149" s="398"/>
      <c r="DD149" s="398"/>
      <c r="DE149" s="398"/>
      <c r="DF149" s="398"/>
      <c r="DG149" s="398"/>
      <c r="DH149" s="398"/>
      <c r="DI149" s="398"/>
      <c r="DJ149" s="398"/>
      <c r="DK149" s="398"/>
      <c r="DL149" s="398"/>
      <c r="DM149" s="398"/>
      <c r="DN149" s="398"/>
      <c r="DO149" s="398"/>
      <c r="DP149" s="398"/>
      <c r="DQ149" s="398"/>
      <c r="DR149" s="398"/>
      <c r="DS149" s="398"/>
      <c r="DT149" s="398"/>
      <c r="DU149" s="398"/>
      <c r="DV149" s="398"/>
      <c r="DW149" s="398"/>
      <c r="DX149" s="398"/>
      <c r="DY149" s="398"/>
      <c r="DZ149" s="398"/>
      <c r="EA149" s="398"/>
      <c r="EB149" s="398"/>
      <c r="EC149" s="398"/>
      <c r="ED149" s="398"/>
      <c r="EE149" s="398"/>
      <c r="EF149" s="398"/>
      <c r="EG149" s="398"/>
      <c r="EH149" s="398"/>
      <c r="EI149" s="398"/>
      <c r="EJ149" s="398"/>
      <c r="EK149" s="398"/>
      <c r="EL149" s="398"/>
      <c r="EM149" s="398"/>
      <c r="EN149" s="398"/>
      <c r="EO149" s="398"/>
      <c r="EP149" s="398"/>
      <c r="EQ149" s="398"/>
      <c r="ER149" s="398"/>
      <c r="ES149" s="398"/>
      <c r="ET149" s="398"/>
      <c r="EU149" s="398"/>
      <c r="EV149" s="398"/>
      <c r="EW149" s="398"/>
      <c r="EX149" s="398"/>
      <c r="EY149" s="398"/>
      <c r="EZ149" s="398"/>
      <c r="FA149" s="398"/>
      <c r="FB149" s="398"/>
      <c r="FC149" s="398"/>
      <c r="FD149" s="398"/>
      <c r="FE149" s="398"/>
      <c r="FF149" s="398"/>
      <c r="FG149" s="398"/>
      <c r="FH149" s="398"/>
      <c r="FI149" s="398"/>
      <c r="FJ149" s="398"/>
      <c r="FK149" s="398"/>
      <c r="FL149" s="398"/>
      <c r="FM149" s="398"/>
      <c r="FN149" s="398"/>
      <c r="FO149" s="398"/>
      <c r="FP149" s="398"/>
      <c r="FQ149" s="398"/>
      <c r="FR149" s="398"/>
      <c r="FS149" s="398"/>
      <c r="FT149" s="398"/>
      <c r="FU149" s="398"/>
      <c r="FV149" s="398"/>
      <c r="FW149" s="398"/>
      <c r="FX149" s="398"/>
      <c r="FY149" s="398"/>
      <c r="FZ149" s="398"/>
      <c r="GA149" s="398"/>
      <c r="GB149" s="398"/>
      <c r="GC149" s="398"/>
      <c r="GD149" s="398"/>
      <c r="GE149" s="398"/>
      <c r="GF149" s="398"/>
      <c r="GG149" s="398"/>
      <c r="GH149" s="398"/>
      <c r="GI149" s="398"/>
      <c r="GJ149" s="398"/>
      <c r="GK149" s="398"/>
      <c r="GL149" s="398"/>
      <c r="GM149" s="398"/>
      <c r="GN149" s="398"/>
      <c r="GO149" s="398"/>
      <c r="GP149" s="398"/>
      <c r="GQ149" s="398"/>
      <c r="GR149" s="398"/>
      <c r="GS149" s="398"/>
      <c r="GT149" s="398"/>
      <c r="GU149" s="398"/>
      <c r="GV149" s="398"/>
      <c r="GW149" s="398"/>
      <c r="GX149" s="398"/>
      <c r="GY149" s="398"/>
      <c r="GZ149" s="398"/>
      <c r="HA149" s="398"/>
      <c r="HB149" s="398"/>
      <c r="HC149" s="398"/>
      <c r="HD149" s="398"/>
      <c r="HE149" s="398"/>
      <c r="HF149" s="398"/>
      <c r="HG149" s="398"/>
      <c r="HH149" s="398"/>
      <c r="HI149" s="398"/>
      <c r="HJ149" s="398"/>
      <c r="HK149" s="398"/>
      <c r="HL149" s="398"/>
      <c r="HM149" s="398"/>
      <c r="HN149" s="398"/>
      <c r="HO149" s="398"/>
      <c r="HP149" s="398"/>
      <c r="HQ149" s="398"/>
      <c r="HR149" s="398"/>
      <c r="HS149" s="398"/>
      <c r="HT149" s="398"/>
      <c r="HU149" s="398"/>
      <c r="HV149" s="398"/>
      <c r="HW149" s="398"/>
      <c r="HX149" s="398"/>
      <c r="HY149" s="398"/>
      <c r="HZ149" s="398"/>
      <c r="IA149" s="398"/>
      <c r="IB149" s="398"/>
      <c r="IC149" s="398"/>
    </row>
    <row r="150" ht="13.5" customHeight="1">
      <c r="A150" s="432" t="s">
        <v>6049</v>
      </c>
      <c r="B150" s="533" t="s">
        <v>7090</v>
      </c>
      <c r="C150" s="363"/>
      <c r="D150" s="364">
        <v>50.0</v>
      </c>
      <c r="E150" s="401" t="s">
        <v>7091</v>
      </c>
      <c r="F150" s="366" t="s">
        <v>7083</v>
      </c>
      <c r="G150" s="367">
        <v>2.011559455089E12</v>
      </c>
      <c r="H150" s="409">
        <v>411.0</v>
      </c>
      <c r="I150" s="369">
        <v>0.25401954774407887</v>
      </c>
      <c r="J150" s="370">
        <f t="shared" si="1"/>
        <v>307</v>
      </c>
      <c r="K150" s="402" t="s">
        <v>7092</v>
      </c>
      <c r="L150" s="403" t="s">
        <v>7093</v>
      </c>
      <c r="M150" s="403" t="s">
        <v>6910</v>
      </c>
      <c r="N150" s="373"/>
      <c r="O150" s="374">
        <v>60.0</v>
      </c>
      <c r="P150" s="404">
        <v>80.0</v>
      </c>
      <c r="Q150" s="378">
        <v>20.0</v>
      </c>
      <c r="R150" s="378">
        <v>170.0</v>
      </c>
      <c r="S150" s="377"/>
      <c r="T150" s="377"/>
      <c r="U150" s="378" t="s">
        <v>6904</v>
      </c>
      <c r="V150" s="378" t="s">
        <v>692</v>
      </c>
      <c r="W150" s="378" t="s">
        <v>6891</v>
      </c>
      <c r="X150" s="377"/>
      <c r="Y150" s="377"/>
      <c r="Z150" s="377"/>
      <c r="AA150" s="377"/>
      <c r="AB150" s="379"/>
      <c r="AC150" s="406"/>
      <c r="AD150" s="373"/>
      <c r="AE150" s="373"/>
      <c r="AF150" s="373"/>
      <c r="AG150" s="373"/>
      <c r="AH150" s="381" t="s">
        <v>6059</v>
      </c>
      <c r="AI150" s="379" t="s">
        <v>6411</v>
      </c>
      <c r="AJ150" s="373"/>
      <c r="AK150" s="373"/>
      <c r="AL150" s="373"/>
      <c r="AM150" s="373"/>
      <c r="AN150" s="373">
        <v>10.0</v>
      </c>
      <c r="AO150" s="373"/>
      <c r="AP150" s="373"/>
      <c r="AQ150" s="46">
        <f t="shared" si="2"/>
        <v>420</v>
      </c>
      <c r="AR150" s="382">
        <f t="shared" si="3"/>
        <v>-0.02</v>
      </c>
      <c r="AS150" s="373"/>
      <c r="AT150" s="373"/>
      <c r="AU150" s="373"/>
      <c r="AV150" s="373"/>
      <c r="AW150" s="373"/>
      <c r="AX150" s="519" t="s">
        <v>6178</v>
      </c>
      <c r="AY150" s="384" t="s">
        <v>6178</v>
      </c>
      <c r="AZ150" s="385">
        <v>20.0</v>
      </c>
      <c r="BA150" s="386">
        <v>73.0</v>
      </c>
      <c r="BB150" s="386">
        <v>129.0</v>
      </c>
      <c r="BC150" s="482">
        <f>IFERROR(__xludf.DUMMYFUNCTION("IMPORTRANGE(""https://docs.google.com/spreadsheets/d/11x9rug0jw9OQ--PARsiC-syyc-w1p08-Nt1KJofrAjY/edit?usp=sharing"",""Себестоимость (Алкиона)!J116"")"),3.8208599999999997)</f>
        <v>3.82086</v>
      </c>
      <c r="BD150" s="482">
        <f>IFERROR(__xludf.DUMMYFUNCTION("IMPORTRANGE(""https://docs.google.com/spreadsheets/d/11x9rug0jw9OQ--PARsiC-syyc-w1p08-Nt1KJofrAjY/edit?usp=sharing"",""Себестоимость (Алкиона)!J65"")"),0.813618)</f>
        <v>0.813618</v>
      </c>
      <c r="BE150" s="483">
        <f>IFERROR(__xludf.DUMMYFUNCTION("IMPORTRANGE(""https://docs.google.com/spreadsheets/d/1s3L4zx0lRdF0JYMrTaoYwrEnGJI9Se6ibkReFEtRbpU/edit?usp=sharing"",""Упаковка!B3"")"),25.0)</f>
        <v>25</v>
      </c>
      <c r="BF150" s="389">
        <v>10.0</v>
      </c>
      <c r="BG150" s="442">
        <f t="shared" si="4"/>
        <v>81.34478</v>
      </c>
      <c r="BH150" s="405">
        <f t="shared" si="18"/>
        <v>0.2</v>
      </c>
      <c r="BI150" s="392">
        <f t="shared" si="5"/>
        <v>61.4</v>
      </c>
      <c r="BJ150" s="393">
        <f t="shared" si="6"/>
        <v>91.25522</v>
      </c>
      <c r="BK150" s="393">
        <f t="shared" si="7"/>
        <v>35.25522</v>
      </c>
      <c r="BL150" s="394">
        <f t="shared" si="8"/>
        <v>0.2972482736</v>
      </c>
      <c r="BM150" s="394">
        <f t="shared" si="9"/>
        <v>0.1148378502</v>
      </c>
      <c r="BN150" s="55">
        <f t="shared" si="10"/>
        <v>-0.02</v>
      </c>
      <c r="BO150" s="56">
        <f t="shared" si="11"/>
        <v>418</v>
      </c>
      <c r="BP150" s="57">
        <f t="shared" si="12"/>
        <v>0.336782823</v>
      </c>
      <c r="BQ150" s="46">
        <f t="shared" si="13"/>
        <v>0.272</v>
      </c>
      <c r="BR150" s="46">
        <v>25.0</v>
      </c>
      <c r="BS150" s="46">
        <v>7.0</v>
      </c>
      <c r="BT150" s="47">
        <v>1.25</v>
      </c>
      <c r="BU150" s="46">
        <f t="shared" si="14"/>
        <v>31.25</v>
      </c>
      <c r="BV150" s="46">
        <f t="shared" si="15"/>
        <v>41.75</v>
      </c>
      <c r="BW150" s="378" t="s">
        <v>6062</v>
      </c>
      <c r="BX150" s="395"/>
      <c r="BY150" s="395"/>
      <c r="BZ150" s="395"/>
      <c r="CA150" s="395"/>
      <c r="CB150" s="406"/>
      <c r="CC150" s="395"/>
      <c r="CD150" s="395"/>
      <c r="CE150" s="395"/>
      <c r="CF150" s="395"/>
      <c r="CG150" s="395"/>
      <c r="CH150" s="397"/>
      <c r="CI150" s="397"/>
      <c r="CJ150" s="397"/>
      <c r="CK150" s="397"/>
      <c r="CL150" s="398"/>
      <c r="CM150" s="398"/>
      <c r="CN150" s="399">
        <f t="shared" si="16"/>
        <v>0.002751726384</v>
      </c>
      <c r="CO150" s="399">
        <f t="shared" si="17"/>
        <v>0.2512678214</v>
      </c>
      <c r="CP150" s="398"/>
      <c r="CQ150" s="398"/>
      <c r="CR150" s="408">
        <v>266.0</v>
      </c>
      <c r="CS150" s="398"/>
      <c r="CT150" s="398"/>
      <c r="CU150" s="398"/>
      <c r="CV150" s="398"/>
      <c r="CW150" s="398"/>
      <c r="CX150" s="398"/>
      <c r="CY150" s="398"/>
      <c r="CZ150" s="398"/>
      <c r="DA150" s="398"/>
      <c r="DB150" s="398"/>
      <c r="DC150" s="398"/>
      <c r="DD150" s="398"/>
      <c r="DE150" s="398"/>
      <c r="DF150" s="398"/>
      <c r="DG150" s="398"/>
      <c r="DH150" s="398"/>
      <c r="DI150" s="398"/>
      <c r="DJ150" s="398"/>
      <c r="DK150" s="398"/>
      <c r="DL150" s="398"/>
      <c r="DM150" s="398"/>
      <c r="DN150" s="398"/>
      <c r="DO150" s="398"/>
      <c r="DP150" s="398"/>
      <c r="DQ150" s="398"/>
      <c r="DR150" s="398"/>
      <c r="DS150" s="398"/>
      <c r="DT150" s="398"/>
      <c r="DU150" s="398"/>
      <c r="DV150" s="398"/>
      <c r="DW150" s="398"/>
      <c r="DX150" s="398"/>
      <c r="DY150" s="398"/>
      <c r="DZ150" s="398"/>
      <c r="EA150" s="398"/>
      <c r="EB150" s="398"/>
      <c r="EC150" s="398"/>
      <c r="ED150" s="398"/>
      <c r="EE150" s="398"/>
      <c r="EF150" s="398"/>
      <c r="EG150" s="398"/>
      <c r="EH150" s="398"/>
      <c r="EI150" s="398"/>
      <c r="EJ150" s="398"/>
      <c r="EK150" s="398"/>
      <c r="EL150" s="398"/>
      <c r="EM150" s="398"/>
      <c r="EN150" s="398"/>
      <c r="EO150" s="398"/>
      <c r="EP150" s="398"/>
      <c r="EQ150" s="398"/>
      <c r="ER150" s="398"/>
      <c r="ES150" s="398"/>
      <c r="ET150" s="398"/>
      <c r="EU150" s="398"/>
      <c r="EV150" s="398"/>
      <c r="EW150" s="398"/>
      <c r="EX150" s="398"/>
      <c r="EY150" s="398"/>
      <c r="EZ150" s="398"/>
      <c r="FA150" s="398"/>
      <c r="FB150" s="398"/>
      <c r="FC150" s="398"/>
      <c r="FD150" s="398"/>
      <c r="FE150" s="398"/>
      <c r="FF150" s="398"/>
      <c r="FG150" s="398"/>
      <c r="FH150" s="398"/>
      <c r="FI150" s="398"/>
      <c r="FJ150" s="398"/>
      <c r="FK150" s="398"/>
      <c r="FL150" s="398"/>
      <c r="FM150" s="398"/>
      <c r="FN150" s="398"/>
      <c r="FO150" s="398"/>
      <c r="FP150" s="398"/>
      <c r="FQ150" s="398"/>
      <c r="FR150" s="398"/>
      <c r="FS150" s="398"/>
      <c r="FT150" s="398"/>
      <c r="FU150" s="398"/>
      <c r="FV150" s="398"/>
      <c r="FW150" s="398"/>
      <c r="FX150" s="398"/>
      <c r="FY150" s="398"/>
      <c r="FZ150" s="398"/>
      <c r="GA150" s="398"/>
      <c r="GB150" s="398"/>
      <c r="GC150" s="398"/>
      <c r="GD150" s="398"/>
      <c r="GE150" s="398"/>
      <c r="GF150" s="398"/>
      <c r="GG150" s="398"/>
      <c r="GH150" s="398"/>
      <c r="GI150" s="398"/>
      <c r="GJ150" s="398"/>
      <c r="GK150" s="398"/>
      <c r="GL150" s="398"/>
      <c r="GM150" s="398"/>
      <c r="GN150" s="398"/>
      <c r="GO150" s="398"/>
      <c r="GP150" s="398"/>
      <c r="GQ150" s="398"/>
      <c r="GR150" s="398"/>
      <c r="GS150" s="398"/>
      <c r="GT150" s="398"/>
      <c r="GU150" s="398"/>
      <c r="GV150" s="398"/>
      <c r="GW150" s="398"/>
      <c r="GX150" s="398"/>
      <c r="GY150" s="398"/>
      <c r="GZ150" s="398"/>
      <c r="HA150" s="398"/>
      <c r="HB150" s="398"/>
      <c r="HC150" s="398"/>
      <c r="HD150" s="398"/>
      <c r="HE150" s="398"/>
      <c r="HF150" s="398"/>
      <c r="HG150" s="398"/>
      <c r="HH150" s="398"/>
      <c r="HI150" s="398"/>
      <c r="HJ150" s="398"/>
      <c r="HK150" s="398"/>
      <c r="HL150" s="398"/>
      <c r="HM150" s="398"/>
      <c r="HN150" s="398"/>
      <c r="HO150" s="398"/>
      <c r="HP150" s="398"/>
      <c r="HQ150" s="398"/>
      <c r="HR150" s="398"/>
      <c r="HS150" s="398"/>
      <c r="HT150" s="398"/>
      <c r="HU150" s="398"/>
      <c r="HV150" s="398"/>
      <c r="HW150" s="398"/>
      <c r="HX150" s="398"/>
      <c r="HY150" s="398"/>
      <c r="HZ150" s="398"/>
      <c r="IA150" s="398"/>
      <c r="IB150" s="398"/>
      <c r="IC150" s="398"/>
    </row>
    <row r="151" ht="13.5" customHeight="1">
      <c r="A151" s="432" t="s">
        <v>6049</v>
      </c>
      <c r="B151" s="533" t="s">
        <v>7094</v>
      </c>
      <c r="C151" s="363"/>
      <c r="D151" s="364">
        <v>50.0</v>
      </c>
      <c r="E151" s="401" t="s">
        <v>7095</v>
      </c>
      <c r="F151" s="366" t="s">
        <v>7096</v>
      </c>
      <c r="G151" s="367">
        <v>2.011559455072E12</v>
      </c>
      <c r="H151" s="409">
        <v>433.0</v>
      </c>
      <c r="I151" s="369">
        <v>0.30003182467378403</v>
      </c>
      <c r="J151" s="370">
        <f t="shared" si="1"/>
        <v>303</v>
      </c>
      <c r="K151" s="402" t="s">
        <v>7097</v>
      </c>
      <c r="L151" s="403" t="s">
        <v>7098</v>
      </c>
      <c r="M151" s="403" t="s">
        <v>6916</v>
      </c>
      <c r="N151" s="373"/>
      <c r="O151" s="374">
        <v>70.0</v>
      </c>
      <c r="P151" s="404">
        <v>80.0</v>
      </c>
      <c r="Q151" s="378">
        <v>20.0</v>
      </c>
      <c r="R151" s="378">
        <v>170.0</v>
      </c>
      <c r="S151" s="377"/>
      <c r="T151" s="377"/>
      <c r="U151" s="378" t="s">
        <v>6904</v>
      </c>
      <c r="V151" s="378" t="s">
        <v>692</v>
      </c>
      <c r="W151" s="378" t="s">
        <v>6891</v>
      </c>
      <c r="X151" s="377"/>
      <c r="Y151" s="377"/>
      <c r="Z151" s="377"/>
      <c r="AA151" s="377"/>
      <c r="AB151" s="379"/>
      <c r="AC151" s="406"/>
      <c r="AD151" s="373"/>
      <c r="AE151" s="373"/>
      <c r="AF151" s="373"/>
      <c r="AG151" s="373"/>
      <c r="AH151" s="381" t="s">
        <v>6059</v>
      </c>
      <c r="AI151" s="379" t="s">
        <v>6411</v>
      </c>
      <c r="AJ151" s="373"/>
      <c r="AK151" s="373"/>
      <c r="AL151" s="373"/>
      <c r="AM151" s="373"/>
      <c r="AN151" s="373">
        <v>10.0</v>
      </c>
      <c r="AO151" s="373"/>
      <c r="AP151" s="373"/>
      <c r="AQ151" s="46">
        <f t="shared" si="2"/>
        <v>412</v>
      </c>
      <c r="AR151" s="382">
        <f t="shared" si="3"/>
        <v>0.05</v>
      </c>
      <c r="AS151" s="373"/>
      <c r="AT151" s="373"/>
      <c r="AU151" s="373"/>
      <c r="AV151" s="373"/>
      <c r="AW151" s="373"/>
      <c r="AX151" s="383" t="s">
        <v>6178</v>
      </c>
      <c r="AY151" s="441" t="s">
        <v>6178</v>
      </c>
      <c r="AZ151" s="385">
        <v>20.0</v>
      </c>
      <c r="BA151" s="386">
        <v>71.0</v>
      </c>
      <c r="BB151" s="386">
        <v>127.0</v>
      </c>
      <c r="BC151" s="482">
        <f>IFERROR(__xludf.DUMMYFUNCTION("IMPORTRANGE(""https://docs.google.com/spreadsheets/d/11x9rug0jw9OQ--PARsiC-syyc-w1p08-Nt1KJofrAjY/edit?usp=sharing"",""Себестоимость (Алкиона)!J116"")"),3.8208599999999997)</f>
        <v>3.82086</v>
      </c>
      <c r="BD151" s="482">
        <f>IFERROR(__xludf.DUMMYFUNCTION("IMPORTRANGE(""https://docs.google.com/spreadsheets/d/11x9rug0jw9OQ--PARsiC-syyc-w1p08-Nt1KJofrAjY/edit?usp=sharing"",""Себестоимость (Алкиона)!J65"")"),0.813618)</f>
        <v>0.813618</v>
      </c>
      <c r="BE151" s="483">
        <f>IFERROR(__xludf.DUMMYFUNCTION("IMPORTRANGE(""https://docs.google.com/spreadsheets/d/1s3L4zx0lRdF0JYMrTaoYwrEnGJI9Se6ibkReFEtRbpU/edit?usp=sharing"",""Упаковка!B3"")"),25.0)</f>
        <v>25</v>
      </c>
      <c r="BF151" s="389">
        <v>10.0</v>
      </c>
      <c r="BG151" s="442">
        <f t="shared" si="4"/>
        <v>81.34478</v>
      </c>
      <c r="BH151" s="405">
        <f t="shared" si="18"/>
        <v>0.2</v>
      </c>
      <c r="BI151" s="392">
        <f t="shared" si="5"/>
        <v>60.6</v>
      </c>
      <c r="BJ151" s="393">
        <f t="shared" si="6"/>
        <v>90.05522</v>
      </c>
      <c r="BK151" s="393">
        <f t="shared" si="7"/>
        <v>34.05522</v>
      </c>
      <c r="BL151" s="394">
        <f t="shared" si="8"/>
        <v>0.2972119472</v>
      </c>
      <c r="BM151" s="394">
        <f t="shared" si="9"/>
        <v>0.1123934653</v>
      </c>
      <c r="BN151" s="55">
        <f t="shared" si="10"/>
        <v>0.05</v>
      </c>
      <c r="BO151" s="56">
        <f t="shared" si="11"/>
        <v>413</v>
      </c>
      <c r="BP151" s="57">
        <f t="shared" si="12"/>
        <v>0.3355332203</v>
      </c>
      <c r="BQ151" s="46">
        <f t="shared" si="13"/>
        <v>0.272</v>
      </c>
      <c r="BR151" s="46">
        <v>25.0</v>
      </c>
      <c r="BS151" s="46">
        <v>7.0</v>
      </c>
      <c r="BT151" s="47">
        <v>1.25</v>
      </c>
      <c r="BU151" s="46">
        <f t="shared" si="14"/>
        <v>31.25</v>
      </c>
      <c r="BV151" s="46">
        <f t="shared" si="15"/>
        <v>39.75</v>
      </c>
      <c r="BW151" s="378" t="s">
        <v>6062</v>
      </c>
      <c r="BX151" s="395"/>
      <c r="BY151" s="395"/>
      <c r="BZ151" s="395"/>
      <c r="CA151" s="395"/>
      <c r="CB151" s="406"/>
      <c r="CC151" s="395"/>
      <c r="CD151" s="395"/>
      <c r="CE151" s="395"/>
      <c r="CF151" s="395"/>
      <c r="CG151" s="395"/>
      <c r="CH151" s="397"/>
      <c r="CI151" s="397"/>
      <c r="CJ151" s="397"/>
      <c r="CK151" s="397"/>
      <c r="CL151" s="398"/>
      <c r="CM151" s="398"/>
      <c r="CN151" s="399">
        <f t="shared" si="16"/>
        <v>0.002788052805</v>
      </c>
      <c r="CO151" s="399">
        <f t="shared" si="17"/>
        <v>0.2972437719</v>
      </c>
      <c r="CP151" s="398"/>
      <c r="CQ151" s="398"/>
      <c r="CR151" s="408">
        <v>270.0</v>
      </c>
      <c r="CS151" s="398"/>
      <c r="CT151" s="398"/>
      <c r="CU151" s="398"/>
      <c r="CV151" s="398"/>
      <c r="CW151" s="398"/>
      <c r="CX151" s="398"/>
      <c r="CY151" s="398"/>
      <c r="CZ151" s="398"/>
      <c r="DA151" s="398"/>
      <c r="DB151" s="398"/>
      <c r="DC151" s="398"/>
      <c r="DD151" s="398"/>
      <c r="DE151" s="398"/>
      <c r="DF151" s="398"/>
      <c r="DG151" s="398"/>
      <c r="DH151" s="398"/>
      <c r="DI151" s="398"/>
      <c r="DJ151" s="398"/>
      <c r="DK151" s="398"/>
      <c r="DL151" s="398"/>
      <c r="DM151" s="398"/>
      <c r="DN151" s="398"/>
      <c r="DO151" s="398"/>
      <c r="DP151" s="398"/>
      <c r="DQ151" s="398"/>
      <c r="DR151" s="398"/>
      <c r="DS151" s="398"/>
      <c r="DT151" s="398"/>
      <c r="DU151" s="398"/>
      <c r="DV151" s="398"/>
      <c r="DW151" s="398"/>
      <c r="DX151" s="398"/>
      <c r="DY151" s="398"/>
      <c r="DZ151" s="398"/>
      <c r="EA151" s="398"/>
      <c r="EB151" s="398"/>
      <c r="EC151" s="398"/>
      <c r="ED151" s="398"/>
      <c r="EE151" s="398"/>
      <c r="EF151" s="398"/>
      <c r="EG151" s="398"/>
      <c r="EH151" s="398"/>
      <c r="EI151" s="398"/>
      <c r="EJ151" s="398"/>
      <c r="EK151" s="398"/>
      <c r="EL151" s="398"/>
      <c r="EM151" s="398"/>
      <c r="EN151" s="398"/>
      <c r="EO151" s="398"/>
      <c r="EP151" s="398"/>
      <c r="EQ151" s="398"/>
      <c r="ER151" s="398"/>
      <c r="ES151" s="398"/>
      <c r="ET151" s="398"/>
      <c r="EU151" s="398"/>
      <c r="EV151" s="398"/>
      <c r="EW151" s="398"/>
      <c r="EX151" s="398"/>
      <c r="EY151" s="398"/>
      <c r="EZ151" s="398"/>
      <c r="FA151" s="398"/>
      <c r="FB151" s="398"/>
      <c r="FC151" s="398"/>
      <c r="FD151" s="398"/>
      <c r="FE151" s="398"/>
      <c r="FF151" s="398"/>
      <c r="FG151" s="398"/>
      <c r="FH151" s="398"/>
      <c r="FI151" s="398"/>
      <c r="FJ151" s="398"/>
      <c r="FK151" s="398"/>
      <c r="FL151" s="398"/>
      <c r="FM151" s="398"/>
      <c r="FN151" s="398"/>
      <c r="FO151" s="398"/>
      <c r="FP151" s="398"/>
      <c r="FQ151" s="398"/>
      <c r="FR151" s="398"/>
      <c r="FS151" s="398"/>
      <c r="FT151" s="398"/>
      <c r="FU151" s="398"/>
      <c r="FV151" s="398"/>
      <c r="FW151" s="398"/>
      <c r="FX151" s="398"/>
      <c r="FY151" s="398"/>
      <c r="FZ151" s="398"/>
      <c r="GA151" s="398"/>
      <c r="GB151" s="398"/>
      <c r="GC151" s="398"/>
      <c r="GD151" s="398"/>
      <c r="GE151" s="398"/>
      <c r="GF151" s="398"/>
      <c r="GG151" s="398"/>
      <c r="GH151" s="398"/>
      <c r="GI151" s="398"/>
      <c r="GJ151" s="398"/>
      <c r="GK151" s="398"/>
      <c r="GL151" s="398"/>
      <c r="GM151" s="398"/>
      <c r="GN151" s="398"/>
      <c r="GO151" s="398"/>
      <c r="GP151" s="398"/>
      <c r="GQ151" s="398"/>
      <c r="GR151" s="398"/>
      <c r="GS151" s="398"/>
      <c r="GT151" s="398"/>
      <c r="GU151" s="398"/>
      <c r="GV151" s="398"/>
      <c r="GW151" s="398"/>
      <c r="GX151" s="398"/>
      <c r="GY151" s="398"/>
      <c r="GZ151" s="398"/>
      <c r="HA151" s="398"/>
      <c r="HB151" s="398"/>
      <c r="HC151" s="398"/>
      <c r="HD151" s="398"/>
      <c r="HE151" s="398"/>
      <c r="HF151" s="398"/>
      <c r="HG151" s="398"/>
      <c r="HH151" s="398"/>
      <c r="HI151" s="398"/>
      <c r="HJ151" s="398"/>
      <c r="HK151" s="398"/>
      <c r="HL151" s="398"/>
      <c r="HM151" s="398"/>
      <c r="HN151" s="398"/>
      <c r="HO151" s="398"/>
      <c r="HP151" s="398"/>
      <c r="HQ151" s="398"/>
      <c r="HR151" s="398"/>
      <c r="HS151" s="398"/>
      <c r="HT151" s="398"/>
      <c r="HU151" s="398"/>
      <c r="HV151" s="398"/>
      <c r="HW151" s="398"/>
      <c r="HX151" s="398"/>
      <c r="HY151" s="398"/>
      <c r="HZ151" s="398"/>
      <c r="IA151" s="398"/>
      <c r="IB151" s="398"/>
      <c r="IC151" s="398"/>
    </row>
    <row r="152" ht="13.5" customHeight="1">
      <c r="A152" s="432" t="s">
        <v>6049</v>
      </c>
      <c r="B152" s="533" t="s">
        <v>7099</v>
      </c>
      <c r="C152" s="363"/>
      <c r="D152" s="364">
        <v>50.0</v>
      </c>
      <c r="E152" s="401" t="s">
        <v>7100</v>
      </c>
      <c r="F152" s="366" t="s">
        <v>7101</v>
      </c>
      <c r="G152" s="367">
        <v>2.011559455065E12</v>
      </c>
      <c r="H152" s="409">
        <v>455.0</v>
      </c>
      <c r="I152" s="369">
        <v>0.29893805086934067</v>
      </c>
      <c r="J152" s="370">
        <f t="shared" si="1"/>
        <v>319</v>
      </c>
      <c r="K152" s="402" t="s">
        <v>7102</v>
      </c>
      <c r="L152" s="403" t="s">
        <v>7103</v>
      </c>
      <c r="M152" s="403" t="s">
        <v>6922</v>
      </c>
      <c r="N152" s="373"/>
      <c r="O152" s="374">
        <v>75.0</v>
      </c>
      <c r="P152" s="404">
        <v>80.0</v>
      </c>
      <c r="Q152" s="378">
        <v>20.0</v>
      </c>
      <c r="R152" s="378">
        <v>170.0</v>
      </c>
      <c r="S152" s="377"/>
      <c r="T152" s="377"/>
      <c r="U152" s="378" t="s">
        <v>6904</v>
      </c>
      <c r="V152" s="378" t="s">
        <v>692</v>
      </c>
      <c r="W152" s="378" t="s">
        <v>6891</v>
      </c>
      <c r="X152" s="377"/>
      <c r="Y152" s="377"/>
      <c r="Z152" s="377"/>
      <c r="AA152" s="377"/>
      <c r="AB152" s="379"/>
      <c r="AC152" s="406"/>
      <c r="AD152" s="373"/>
      <c r="AE152" s="373"/>
      <c r="AF152" s="373"/>
      <c r="AG152" s="373"/>
      <c r="AH152" s="381" t="s">
        <v>6059</v>
      </c>
      <c r="AI152" s="379" t="s">
        <v>6411</v>
      </c>
      <c r="AJ152" s="373"/>
      <c r="AK152" s="373"/>
      <c r="AL152" s="373"/>
      <c r="AM152" s="373"/>
      <c r="AN152" s="373">
        <v>10.0</v>
      </c>
      <c r="AO152" s="373"/>
      <c r="AP152" s="373"/>
      <c r="AQ152" s="46">
        <f t="shared" si="2"/>
        <v>428</v>
      </c>
      <c r="AR152" s="382">
        <f t="shared" si="3"/>
        <v>0.06</v>
      </c>
      <c r="AS152" s="373"/>
      <c r="AT152" s="373"/>
      <c r="AU152" s="373"/>
      <c r="AV152" s="373"/>
      <c r="AW152" s="373"/>
      <c r="AX152" s="383" t="s">
        <v>6178</v>
      </c>
      <c r="AY152" s="441" t="s">
        <v>6178</v>
      </c>
      <c r="AZ152" s="385">
        <v>20.0</v>
      </c>
      <c r="BA152" s="386">
        <v>70.0</v>
      </c>
      <c r="BB152" s="386">
        <v>126.0</v>
      </c>
      <c r="BC152" s="482">
        <f>IFERROR(__xludf.DUMMYFUNCTION("IMPORTRANGE(""https://docs.google.com/spreadsheets/d/11x9rug0jw9OQ--PARsiC-syyc-w1p08-Nt1KJofrAjY/edit?usp=sharing"",""Себестоимость (Алкиона)!J119"")"),4.7011199999999995)</f>
        <v>4.70112</v>
      </c>
      <c r="BD152" s="482">
        <f>IFERROR(__xludf.DUMMYFUNCTION("IMPORTRANGE(""https://docs.google.com/spreadsheets/d/11x9rug0jw9OQ--PARsiC-syyc-w1p08-Nt1KJofrAjY/edit?usp=sharing"",""Себестоимость (Алкиона)!J65"")"),0.813618)</f>
        <v>0.813618</v>
      </c>
      <c r="BE152" s="483">
        <f>IFERROR(__xludf.DUMMYFUNCTION("IMPORTRANGE(""https://docs.google.com/spreadsheets/d/1s3L4zx0lRdF0JYMrTaoYwrEnGJI9Se6ibkReFEtRbpU/edit?usp=sharing"",""Упаковка!B3"")"),25.0)</f>
        <v>25</v>
      </c>
      <c r="BF152" s="389">
        <v>10.0</v>
      </c>
      <c r="BG152" s="442">
        <f t="shared" si="4"/>
        <v>90.14738</v>
      </c>
      <c r="BH152" s="405">
        <f t="shared" si="18"/>
        <v>0.2</v>
      </c>
      <c r="BI152" s="392">
        <f t="shared" si="5"/>
        <v>63.8</v>
      </c>
      <c r="BJ152" s="393">
        <f t="shared" si="6"/>
        <v>95.05262</v>
      </c>
      <c r="BK152" s="393">
        <f t="shared" si="7"/>
        <v>39.05262</v>
      </c>
      <c r="BL152" s="394">
        <f t="shared" si="8"/>
        <v>0.2979705956</v>
      </c>
      <c r="BM152" s="394">
        <f t="shared" si="9"/>
        <v>0.1224220063</v>
      </c>
      <c r="BN152" s="55">
        <f t="shared" si="10"/>
        <v>0.06</v>
      </c>
      <c r="BO152" s="56">
        <f t="shared" si="11"/>
        <v>430</v>
      </c>
      <c r="BP152" s="57">
        <f t="shared" si="12"/>
        <v>0.3373316744</v>
      </c>
      <c r="BQ152" s="46">
        <f t="shared" si="13"/>
        <v>0.272</v>
      </c>
      <c r="BR152" s="46">
        <v>25.0</v>
      </c>
      <c r="BS152" s="46">
        <v>7.0</v>
      </c>
      <c r="BT152" s="47">
        <v>1.25</v>
      </c>
      <c r="BU152" s="46">
        <f t="shared" si="14"/>
        <v>31.25</v>
      </c>
      <c r="BV152" s="46">
        <f t="shared" si="15"/>
        <v>38.75</v>
      </c>
      <c r="BW152" s="378" t="s">
        <v>6062</v>
      </c>
      <c r="BX152" s="395"/>
      <c r="BY152" s="395"/>
      <c r="BZ152" s="395"/>
      <c r="CA152" s="395"/>
      <c r="CB152" s="406"/>
      <c r="CC152" s="395"/>
      <c r="CD152" s="395"/>
      <c r="CE152" s="395"/>
      <c r="CF152" s="395"/>
      <c r="CG152" s="395"/>
      <c r="CH152" s="397"/>
      <c r="CI152" s="397"/>
      <c r="CJ152" s="397"/>
      <c r="CK152" s="397"/>
      <c r="CL152" s="398"/>
      <c r="CM152" s="398"/>
      <c r="CN152" s="399">
        <f t="shared" si="16"/>
        <v>0.002029404389</v>
      </c>
      <c r="CO152" s="399">
        <f t="shared" si="17"/>
        <v>0.2969086465</v>
      </c>
      <c r="CP152" s="398"/>
      <c r="CQ152" s="398"/>
      <c r="CR152" s="408">
        <v>280.0</v>
      </c>
      <c r="CS152" s="398"/>
      <c r="CT152" s="398"/>
      <c r="CU152" s="398"/>
      <c r="CV152" s="398"/>
      <c r="CW152" s="398"/>
      <c r="CX152" s="398"/>
      <c r="CY152" s="398"/>
      <c r="CZ152" s="398"/>
      <c r="DA152" s="398"/>
      <c r="DB152" s="398"/>
      <c r="DC152" s="398"/>
      <c r="DD152" s="398"/>
      <c r="DE152" s="398"/>
      <c r="DF152" s="398"/>
      <c r="DG152" s="398"/>
      <c r="DH152" s="398"/>
      <c r="DI152" s="398"/>
      <c r="DJ152" s="398"/>
      <c r="DK152" s="398"/>
      <c r="DL152" s="398"/>
      <c r="DM152" s="398"/>
      <c r="DN152" s="398"/>
      <c r="DO152" s="398"/>
      <c r="DP152" s="398"/>
      <c r="DQ152" s="398"/>
      <c r="DR152" s="398"/>
      <c r="DS152" s="398"/>
      <c r="DT152" s="398"/>
      <c r="DU152" s="398"/>
      <c r="DV152" s="398"/>
      <c r="DW152" s="398"/>
      <c r="DX152" s="398"/>
      <c r="DY152" s="398"/>
      <c r="DZ152" s="398"/>
      <c r="EA152" s="398"/>
      <c r="EB152" s="398"/>
      <c r="EC152" s="398"/>
      <c r="ED152" s="398"/>
      <c r="EE152" s="398"/>
      <c r="EF152" s="398"/>
      <c r="EG152" s="398"/>
      <c r="EH152" s="398"/>
      <c r="EI152" s="398"/>
      <c r="EJ152" s="398"/>
      <c r="EK152" s="398"/>
      <c r="EL152" s="398"/>
      <c r="EM152" s="398"/>
      <c r="EN152" s="398"/>
      <c r="EO152" s="398"/>
      <c r="EP152" s="398"/>
      <c r="EQ152" s="398"/>
      <c r="ER152" s="398"/>
      <c r="ES152" s="398"/>
      <c r="ET152" s="398"/>
      <c r="EU152" s="398"/>
      <c r="EV152" s="398"/>
      <c r="EW152" s="398"/>
      <c r="EX152" s="398"/>
      <c r="EY152" s="398"/>
      <c r="EZ152" s="398"/>
      <c r="FA152" s="398"/>
      <c r="FB152" s="398"/>
      <c r="FC152" s="398"/>
      <c r="FD152" s="398"/>
      <c r="FE152" s="398"/>
      <c r="FF152" s="398"/>
      <c r="FG152" s="398"/>
      <c r="FH152" s="398"/>
      <c r="FI152" s="398"/>
      <c r="FJ152" s="398"/>
      <c r="FK152" s="398"/>
      <c r="FL152" s="398"/>
      <c r="FM152" s="398"/>
      <c r="FN152" s="398"/>
      <c r="FO152" s="398"/>
      <c r="FP152" s="398"/>
      <c r="FQ152" s="398"/>
      <c r="FR152" s="398"/>
      <c r="FS152" s="398"/>
      <c r="FT152" s="398"/>
      <c r="FU152" s="398"/>
      <c r="FV152" s="398"/>
      <c r="FW152" s="398"/>
      <c r="FX152" s="398"/>
      <c r="FY152" s="398"/>
      <c r="FZ152" s="398"/>
      <c r="GA152" s="398"/>
      <c r="GB152" s="398"/>
      <c r="GC152" s="398"/>
      <c r="GD152" s="398"/>
      <c r="GE152" s="398"/>
      <c r="GF152" s="398"/>
      <c r="GG152" s="398"/>
      <c r="GH152" s="398"/>
      <c r="GI152" s="398"/>
      <c r="GJ152" s="398"/>
      <c r="GK152" s="398"/>
      <c r="GL152" s="398"/>
      <c r="GM152" s="398"/>
      <c r="GN152" s="398"/>
      <c r="GO152" s="398"/>
      <c r="GP152" s="398"/>
      <c r="GQ152" s="398"/>
      <c r="GR152" s="398"/>
      <c r="GS152" s="398"/>
      <c r="GT152" s="398"/>
      <c r="GU152" s="398"/>
      <c r="GV152" s="398"/>
      <c r="GW152" s="398"/>
      <c r="GX152" s="398"/>
      <c r="GY152" s="398"/>
      <c r="GZ152" s="398"/>
      <c r="HA152" s="398"/>
      <c r="HB152" s="398"/>
      <c r="HC152" s="398"/>
      <c r="HD152" s="398"/>
      <c r="HE152" s="398"/>
      <c r="HF152" s="398"/>
      <c r="HG152" s="398"/>
      <c r="HH152" s="398"/>
      <c r="HI152" s="398"/>
      <c r="HJ152" s="398"/>
      <c r="HK152" s="398"/>
      <c r="HL152" s="398"/>
      <c r="HM152" s="398"/>
      <c r="HN152" s="398"/>
      <c r="HO152" s="398"/>
      <c r="HP152" s="398"/>
      <c r="HQ152" s="398"/>
      <c r="HR152" s="398"/>
      <c r="HS152" s="398"/>
      <c r="HT152" s="398"/>
      <c r="HU152" s="398"/>
      <c r="HV152" s="398"/>
      <c r="HW152" s="398"/>
      <c r="HX152" s="398"/>
      <c r="HY152" s="398"/>
      <c r="HZ152" s="398"/>
      <c r="IA152" s="398"/>
      <c r="IB152" s="398"/>
      <c r="IC152" s="398"/>
    </row>
    <row r="153" ht="13.5" customHeight="1">
      <c r="A153" s="432" t="s">
        <v>6049</v>
      </c>
      <c r="B153" s="362" t="s">
        <v>7104</v>
      </c>
      <c r="C153" s="363"/>
      <c r="D153" s="364">
        <v>50.0</v>
      </c>
      <c r="E153" s="401" t="s">
        <v>7105</v>
      </c>
      <c r="F153" s="366" t="s">
        <v>7106</v>
      </c>
      <c r="G153" s="367">
        <v>2.011559455058E12</v>
      </c>
      <c r="H153" s="368">
        <v>466.0</v>
      </c>
      <c r="I153" s="369">
        <v>0.27315458813142957</v>
      </c>
      <c r="J153" s="370">
        <f t="shared" si="1"/>
        <v>339</v>
      </c>
      <c r="K153" s="402" t="s">
        <v>7107</v>
      </c>
      <c r="L153" s="403" t="s">
        <v>7108</v>
      </c>
      <c r="M153" s="403" t="s">
        <v>6928</v>
      </c>
      <c r="N153" s="527"/>
      <c r="O153" s="374">
        <v>75.0</v>
      </c>
      <c r="P153" s="404">
        <v>80.0</v>
      </c>
      <c r="Q153" s="378">
        <v>20.0</v>
      </c>
      <c r="R153" s="378">
        <v>170.0</v>
      </c>
      <c r="S153" s="430"/>
      <c r="T153" s="430"/>
      <c r="U153" s="378" t="s">
        <v>6904</v>
      </c>
      <c r="V153" s="378" t="s">
        <v>692</v>
      </c>
      <c r="W153" s="378" t="s">
        <v>6891</v>
      </c>
      <c r="X153" s="430"/>
      <c r="Y153" s="430"/>
      <c r="Z153" s="430"/>
      <c r="AA153" s="430"/>
      <c r="AB153" s="379"/>
      <c r="AC153" s="406"/>
      <c r="AD153" s="527"/>
      <c r="AE153" s="527"/>
      <c r="AF153" s="527"/>
      <c r="AG153" s="527"/>
      <c r="AH153" s="381" t="s">
        <v>6059</v>
      </c>
      <c r="AI153" s="379" t="s">
        <v>6411</v>
      </c>
      <c r="AJ153" s="527"/>
      <c r="AK153" s="527"/>
      <c r="AL153" s="527"/>
      <c r="AM153" s="527"/>
      <c r="AN153" s="527">
        <v>10.0</v>
      </c>
      <c r="AO153" s="527"/>
      <c r="AP153" s="527"/>
      <c r="AQ153" s="46">
        <f t="shared" si="2"/>
        <v>448</v>
      </c>
      <c r="AR153" s="382">
        <f t="shared" si="3"/>
        <v>0.04</v>
      </c>
      <c r="AS153" s="527"/>
      <c r="AT153" s="527"/>
      <c r="AU153" s="527"/>
      <c r="AV153" s="527"/>
      <c r="AW153" s="527"/>
      <c r="AX153" s="383" t="s">
        <v>6178</v>
      </c>
      <c r="AY153" s="441" t="s">
        <v>6178</v>
      </c>
      <c r="AZ153" s="385">
        <v>20.0</v>
      </c>
      <c r="BA153" s="386">
        <v>72.0</v>
      </c>
      <c r="BB153" s="386">
        <v>127.0</v>
      </c>
      <c r="BC153" s="482">
        <f>IFERROR(__xludf.DUMMYFUNCTION("IMPORTRANGE(""https://docs.google.com/spreadsheets/d/11x9rug0jw9OQ--PARsiC-syyc-w1p08-Nt1KJofrAjY/edit?usp=sharing"",""Себестоимость (Алкиона)!J120"")"),5.53464)</f>
        <v>5.53464</v>
      </c>
      <c r="BD153" s="482">
        <f>IFERROR(__xludf.DUMMYFUNCTION("IMPORTRANGE(""https://docs.google.com/spreadsheets/d/11x9rug0jw9OQ--PARsiC-syyc-w1p08-Nt1KJofrAjY/edit?usp=sharing"",""Себестоимость (Алкиона)!J65"")"),0.813618)</f>
        <v>0.813618</v>
      </c>
      <c r="BE153" s="483">
        <f>IFERROR(__xludf.DUMMYFUNCTION("IMPORTRANGE(""https://docs.google.com/spreadsheets/d/1s3L4zx0lRdF0JYMrTaoYwrEnGJI9Se6ibkReFEtRbpU/edit?usp=sharing"",""Упаковка!B3"")"),25.0)</f>
        <v>25</v>
      </c>
      <c r="BF153" s="389">
        <v>10.0</v>
      </c>
      <c r="BG153" s="442">
        <f t="shared" si="4"/>
        <v>98.48258</v>
      </c>
      <c r="BH153" s="405">
        <f t="shared" si="18"/>
        <v>0.2</v>
      </c>
      <c r="BI153" s="392">
        <f t="shared" si="5"/>
        <v>67.8</v>
      </c>
      <c r="BJ153" s="393">
        <f t="shared" si="6"/>
        <v>100.71742</v>
      </c>
      <c r="BK153" s="393">
        <f t="shared" si="7"/>
        <v>45.71742</v>
      </c>
      <c r="BL153" s="394">
        <f t="shared" si="8"/>
        <v>0.2971015339</v>
      </c>
      <c r="BM153" s="394">
        <f t="shared" si="9"/>
        <v>0.134859646</v>
      </c>
      <c r="BN153" s="55">
        <f t="shared" si="10"/>
        <v>0.04</v>
      </c>
      <c r="BO153" s="56">
        <f t="shared" si="11"/>
        <v>451</v>
      </c>
      <c r="BP153" s="57">
        <f t="shared" si="12"/>
        <v>0.3400386253</v>
      </c>
      <c r="BQ153" s="46">
        <f t="shared" si="13"/>
        <v>0.272</v>
      </c>
      <c r="BR153" s="46">
        <v>25.0</v>
      </c>
      <c r="BS153" s="46">
        <v>7.0</v>
      </c>
      <c r="BT153" s="47">
        <v>1.25</v>
      </c>
      <c r="BU153" s="46">
        <f t="shared" si="14"/>
        <v>31.25</v>
      </c>
      <c r="BV153" s="46">
        <f t="shared" si="15"/>
        <v>40.75</v>
      </c>
      <c r="BW153" s="378" t="s">
        <v>6062</v>
      </c>
      <c r="BX153" s="395"/>
      <c r="BY153" s="395"/>
      <c r="BZ153" s="395"/>
      <c r="CA153" s="395"/>
      <c r="CB153" s="406"/>
      <c r="CC153" s="395"/>
      <c r="CD153" s="395"/>
      <c r="CE153" s="395"/>
      <c r="CF153" s="395"/>
      <c r="CG153" s="395"/>
      <c r="CH153" s="397"/>
      <c r="CI153" s="397"/>
      <c r="CJ153" s="397"/>
      <c r="CK153" s="397"/>
      <c r="CL153" s="398"/>
      <c r="CM153" s="398"/>
      <c r="CN153" s="399">
        <f t="shared" si="16"/>
        <v>0.002898466077</v>
      </c>
      <c r="CO153" s="399">
        <f t="shared" si="17"/>
        <v>0.2702561221</v>
      </c>
      <c r="CP153" s="398"/>
      <c r="CQ153" s="398"/>
      <c r="CR153" s="408">
        <v>290.0</v>
      </c>
      <c r="CS153" s="398"/>
      <c r="CT153" s="398"/>
      <c r="CU153" s="398"/>
      <c r="CV153" s="398"/>
      <c r="CW153" s="398"/>
      <c r="CX153" s="398"/>
      <c r="CY153" s="398"/>
      <c r="CZ153" s="398"/>
      <c r="DA153" s="398"/>
      <c r="DB153" s="398"/>
      <c r="DC153" s="398"/>
      <c r="DD153" s="398"/>
      <c r="DE153" s="398"/>
      <c r="DF153" s="398"/>
      <c r="DG153" s="398"/>
      <c r="DH153" s="398"/>
      <c r="DI153" s="398"/>
      <c r="DJ153" s="398"/>
      <c r="DK153" s="398"/>
      <c r="DL153" s="398"/>
      <c r="DM153" s="398"/>
      <c r="DN153" s="398"/>
      <c r="DO153" s="398"/>
      <c r="DP153" s="398"/>
      <c r="DQ153" s="398"/>
      <c r="DR153" s="398"/>
      <c r="DS153" s="398"/>
      <c r="DT153" s="398"/>
      <c r="DU153" s="398"/>
      <c r="DV153" s="398"/>
      <c r="DW153" s="398"/>
      <c r="DX153" s="398"/>
      <c r="DY153" s="398"/>
      <c r="DZ153" s="398"/>
      <c r="EA153" s="398"/>
      <c r="EB153" s="398"/>
      <c r="EC153" s="398"/>
      <c r="ED153" s="398"/>
      <c r="EE153" s="398"/>
      <c r="EF153" s="398"/>
      <c r="EG153" s="398"/>
      <c r="EH153" s="398"/>
      <c r="EI153" s="398"/>
      <c r="EJ153" s="398"/>
      <c r="EK153" s="398"/>
      <c r="EL153" s="398"/>
      <c r="EM153" s="398"/>
      <c r="EN153" s="398"/>
      <c r="EO153" s="398"/>
      <c r="EP153" s="398"/>
      <c r="EQ153" s="398"/>
      <c r="ER153" s="398"/>
      <c r="ES153" s="398"/>
      <c r="ET153" s="398"/>
      <c r="EU153" s="398"/>
      <c r="EV153" s="398"/>
      <c r="EW153" s="398"/>
      <c r="EX153" s="398"/>
      <c r="EY153" s="398"/>
      <c r="EZ153" s="398"/>
      <c r="FA153" s="398"/>
      <c r="FB153" s="398"/>
      <c r="FC153" s="398"/>
      <c r="FD153" s="398"/>
      <c r="FE153" s="398"/>
      <c r="FF153" s="398"/>
      <c r="FG153" s="398"/>
      <c r="FH153" s="398"/>
      <c r="FI153" s="398"/>
      <c r="FJ153" s="398"/>
      <c r="FK153" s="398"/>
      <c r="FL153" s="398"/>
      <c r="FM153" s="398"/>
      <c r="FN153" s="398"/>
      <c r="FO153" s="398"/>
      <c r="FP153" s="398"/>
      <c r="FQ153" s="398"/>
      <c r="FR153" s="398"/>
      <c r="FS153" s="398"/>
      <c r="FT153" s="398"/>
      <c r="FU153" s="398"/>
      <c r="FV153" s="398"/>
      <c r="FW153" s="398"/>
      <c r="FX153" s="398"/>
      <c r="FY153" s="398"/>
      <c r="FZ153" s="398"/>
      <c r="GA153" s="398"/>
      <c r="GB153" s="398"/>
      <c r="GC153" s="398"/>
      <c r="GD153" s="398"/>
      <c r="GE153" s="398"/>
      <c r="GF153" s="398"/>
      <c r="GG153" s="398"/>
      <c r="GH153" s="398"/>
      <c r="GI153" s="398"/>
      <c r="GJ153" s="398"/>
      <c r="GK153" s="398"/>
      <c r="GL153" s="398"/>
      <c r="GM153" s="398"/>
      <c r="GN153" s="398"/>
      <c r="GO153" s="398"/>
      <c r="GP153" s="398"/>
      <c r="GQ153" s="398"/>
      <c r="GR153" s="398"/>
      <c r="GS153" s="398"/>
      <c r="GT153" s="398"/>
      <c r="GU153" s="398"/>
      <c r="GV153" s="398"/>
      <c r="GW153" s="398"/>
      <c r="GX153" s="398"/>
      <c r="GY153" s="398"/>
      <c r="GZ153" s="398"/>
      <c r="HA153" s="398"/>
      <c r="HB153" s="398"/>
      <c r="HC153" s="398"/>
      <c r="HD153" s="398"/>
      <c r="HE153" s="398"/>
      <c r="HF153" s="398"/>
      <c r="HG153" s="398"/>
      <c r="HH153" s="398"/>
      <c r="HI153" s="398"/>
      <c r="HJ153" s="398"/>
      <c r="HK153" s="398"/>
      <c r="HL153" s="398"/>
      <c r="HM153" s="398"/>
      <c r="HN153" s="398"/>
      <c r="HO153" s="398"/>
      <c r="HP153" s="398"/>
      <c r="HQ153" s="398"/>
      <c r="HR153" s="398"/>
      <c r="HS153" s="398"/>
      <c r="HT153" s="398"/>
      <c r="HU153" s="398"/>
      <c r="HV153" s="398"/>
      <c r="HW153" s="398"/>
      <c r="HX153" s="398"/>
      <c r="HY153" s="398"/>
      <c r="HZ153" s="398"/>
      <c r="IA153" s="398"/>
      <c r="IB153" s="398"/>
      <c r="IC153" s="398"/>
    </row>
    <row r="154" ht="13.5" customHeight="1">
      <c r="A154" s="432" t="s">
        <v>6049</v>
      </c>
      <c r="B154" s="362" t="s">
        <v>7109</v>
      </c>
      <c r="C154" s="363"/>
      <c r="D154" s="364">
        <v>50.0</v>
      </c>
      <c r="E154" s="401" t="s">
        <v>7110</v>
      </c>
      <c r="F154" s="366" t="s">
        <v>7111</v>
      </c>
      <c r="G154" s="415">
        <v>2.028865238565E12</v>
      </c>
      <c r="H154" s="368">
        <v>352.0</v>
      </c>
      <c r="I154" s="369">
        <v>0.2740648910411623</v>
      </c>
      <c r="J154" s="370">
        <f t="shared" si="1"/>
        <v>256</v>
      </c>
      <c r="K154" s="402" t="s">
        <v>7112</v>
      </c>
      <c r="L154" s="403" t="s">
        <v>7113</v>
      </c>
      <c r="M154" s="403" t="s">
        <v>6889</v>
      </c>
      <c r="N154" s="373"/>
      <c r="O154" s="374">
        <v>25.0</v>
      </c>
      <c r="P154" s="404">
        <v>70.0</v>
      </c>
      <c r="Q154" s="378">
        <v>20.0</v>
      </c>
      <c r="R154" s="378">
        <v>90.0</v>
      </c>
      <c r="S154" s="377"/>
      <c r="T154" s="377"/>
      <c r="U154" s="378" t="s">
        <v>7114</v>
      </c>
      <c r="V154" s="406"/>
      <c r="W154" s="378" t="s">
        <v>6891</v>
      </c>
      <c r="X154" s="377"/>
      <c r="Y154" s="377"/>
      <c r="Z154" s="377"/>
      <c r="AA154" s="377"/>
      <c r="AB154" s="379"/>
      <c r="AC154" s="406"/>
      <c r="AD154" s="373"/>
      <c r="AE154" s="373"/>
      <c r="AF154" s="373"/>
      <c r="AG154" s="373"/>
      <c r="AH154" s="395"/>
      <c r="AI154" s="379" t="s">
        <v>6411</v>
      </c>
      <c r="AJ154" s="373"/>
      <c r="AK154" s="373"/>
      <c r="AL154" s="373"/>
      <c r="AM154" s="373"/>
      <c r="AN154" s="456">
        <v>10.0</v>
      </c>
      <c r="AO154" s="373"/>
      <c r="AP154" s="373"/>
      <c r="AQ154" s="46">
        <f t="shared" si="2"/>
        <v>363</v>
      </c>
      <c r="AR154" s="382">
        <f t="shared" si="3"/>
        <v>-0.03</v>
      </c>
      <c r="AS154" s="373"/>
      <c r="AT154" s="373"/>
      <c r="AU154" s="373"/>
      <c r="AV154" s="373"/>
      <c r="AW154" s="373"/>
      <c r="AX154" s="528" t="s">
        <v>6061</v>
      </c>
      <c r="AY154" s="489" t="s">
        <v>6061</v>
      </c>
      <c r="AZ154" s="418"/>
      <c r="BA154" s="386">
        <v>71.0</v>
      </c>
      <c r="BB154" s="386">
        <v>126.0</v>
      </c>
      <c r="BC154" s="482">
        <f>IFERROR(__xludf.DUMMYFUNCTION("IMPORTRANGE(""https://docs.google.com/spreadsheets/d/11x9rug0jw9OQ--PARsiC-syyc-w1p08-Nt1KJofrAjY/edit?usp=sharing"",""Себестоимость (Алкиона)!J115"")"),3.38684)</f>
        <v>3.38684</v>
      </c>
      <c r="BD154" s="482">
        <f>IFERROR(__xludf.DUMMYFUNCTION("IMPORTRANGE(""https://docs.google.com/spreadsheets/d/11x9rug0jw9OQ--PARsiC-syyc-w1p08-Nt1KJofrAjY/edit?usp=sharing"",""Себестоимость (Алкиона)!J68"")"),0.6817199999999999)</f>
        <v>0.68172</v>
      </c>
      <c r="BE154" s="483">
        <f>IFERROR(__xludf.DUMMYFUNCTION("IMPORTRANGE(""https://docs.google.com/spreadsheets/d/1s3L4zx0lRdF0JYMrTaoYwrEnGJI9Se6ibkReFEtRbpU/edit?usp=sharing"",""Упаковка!B2"")"),7.0)</f>
        <v>7</v>
      </c>
      <c r="BF154" s="389">
        <v>10.0</v>
      </c>
      <c r="BG154" s="442">
        <f t="shared" si="4"/>
        <v>57.6856</v>
      </c>
      <c r="BH154" s="405">
        <f t="shared" si="18"/>
        <v>0.2</v>
      </c>
      <c r="BI154" s="392">
        <f t="shared" si="5"/>
        <v>51.2</v>
      </c>
      <c r="BJ154" s="393">
        <f t="shared" si="6"/>
        <v>76.1144</v>
      </c>
      <c r="BK154" s="393">
        <f t="shared" si="7"/>
        <v>21.1144</v>
      </c>
      <c r="BL154" s="394">
        <f t="shared" si="8"/>
        <v>0.297321875</v>
      </c>
      <c r="BM154" s="394">
        <f t="shared" si="9"/>
        <v>0.082478125</v>
      </c>
      <c r="BN154" s="55">
        <f t="shared" si="10"/>
        <v>-0.03</v>
      </c>
      <c r="BO154" s="56">
        <f t="shared" si="11"/>
        <v>361</v>
      </c>
      <c r="BP154" s="57">
        <f t="shared" si="12"/>
        <v>0.3311756233</v>
      </c>
      <c r="BQ154" s="46">
        <f t="shared" si="13"/>
        <v>0.126</v>
      </c>
      <c r="BR154" s="46">
        <v>25.0</v>
      </c>
      <c r="BS154" s="46">
        <v>7.0</v>
      </c>
      <c r="BT154" s="47">
        <v>1.25</v>
      </c>
      <c r="BU154" s="46">
        <f t="shared" si="14"/>
        <v>31.25</v>
      </c>
      <c r="BV154" s="46">
        <f t="shared" si="15"/>
        <v>39.75</v>
      </c>
      <c r="BW154" s="406"/>
      <c r="BX154" s="395"/>
      <c r="BY154" s="395"/>
      <c r="BZ154" s="395"/>
      <c r="CA154" s="395"/>
      <c r="CB154" s="406"/>
      <c r="CC154" s="395"/>
      <c r="CD154" s="395"/>
      <c r="CE154" s="395"/>
      <c r="CF154" s="395"/>
      <c r="CG154" s="395"/>
      <c r="CH154" s="397"/>
      <c r="CI154" s="397"/>
      <c r="CJ154" s="397"/>
      <c r="CK154" s="397"/>
      <c r="CL154" s="398"/>
      <c r="CM154" s="398"/>
      <c r="CN154" s="399">
        <f t="shared" si="16"/>
        <v>0.002678125</v>
      </c>
      <c r="CO154" s="399">
        <f t="shared" si="17"/>
        <v>0.271386766</v>
      </c>
      <c r="CP154" s="398"/>
      <c r="CQ154" s="398"/>
      <c r="CR154" s="408">
        <v>250.0</v>
      </c>
      <c r="CS154" s="398"/>
      <c r="CT154" s="398"/>
      <c r="CU154" s="398"/>
      <c r="CV154" s="398"/>
      <c r="CW154" s="398"/>
      <c r="CX154" s="398"/>
      <c r="CY154" s="398"/>
      <c r="CZ154" s="398"/>
      <c r="DA154" s="398"/>
      <c r="DB154" s="398"/>
      <c r="DC154" s="398"/>
      <c r="DD154" s="398"/>
      <c r="DE154" s="398"/>
      <c r="DF154" s="398"/>
      <c r="DG154" s="398"/>
      <c r="DH154" s="398"/>
      <c r="DI154" s="398"/>
      <c r="DJ154" s="398"/>
      <c r="DK154" s="398"/>
      <c r="DL154" s="398"/>
      <c r="DM154" s="398"/>
      <c r="DN154" s="398"/>
      <c r="DO154" s="398"/>
      <c r="DP154" s="398"/>
      <c r="DQ154" s="398"/>
      <c r="DR154" s="398"/>
      <c r="DS154" s="398"/>
      <c r="DT154" s="398"/>
      <c r="DU154" s="398"/>
      <c r="DV154" s="398"/>
      <c r="DW154" s="398"/>
      <c r="DX154" s="398"/>
      <c r="DY154" s="398"/>
      <c r="DZ154" s="398"/>
      <c r="EA154" s="398"/>
      <c r="EB154" s="398"/>
      <c r="EC154" s="398"/>
      <c r="ED154" s="398"/>
      <c r="EE154" s="398"/>
      <c r="EF154" s="398"/>
      <c r="EG154" s="398"/>
      <c r="EH154" s="398"/>
      <c r="EI154" s="398"/>
      <c r="EJ154" s="398"/>
      <c r="EK154" s="398"/>
      <c r="EL154" s="398"/>
      <c r="EM154" s="398"/>
      <c r="EN154" s="398"/>
      <c r="EO154" s="398"/>
      <c r="EP154" s="398"/>
      <c r="EQ154" s="398"/>
      <c r="ER154" s="398"/>
      <c r="ES154" s="398"/>
      <c r="ET154" s="398"/>
      <c r="EU154" s="398"/>
      <c r="EV154" s="398"/>
      <c r="EW154" s="398"/>
      <c r="EX154" s="398"/>
      <c r="EY154" s="398"/>
      <c r="EZ154" s="398"/>
      <c r="FA154" s="398"/>
      <c r="FB154" s="398"/>
      <c r="FC154" s="398"/>
      <c r="FD154" s="398"/>
      <c r="FE154" s="398"/>
      <c r="FF154" s="398"/>
      <c r="FG154" s="398"/>
      <c r="FH154" s="398"/>
      <c r="FI154" s="398"/>
      <c r="FJ154" s="398"/>
      <c r="FK154" s="398"/>
      <c r="FL154" s="398"/>
      <c r="FM154" s="398"/>
      <c r="FN154" s="398"/>
      <c r="FO154" s="398"/>
      <c r="FP154" s="398"/>
      <c r="FQ154" s="398"/>
      <c r="FR154" s="398"/>
      <c r="FS154" s="398"/>
      <c r="FT154" s="398"/>
      <c r="FU154" s="398"/>
      <c r="FV154" s="398"/>
      <c r="FW154" s="398"/>
      <c r="FX154" s="398"/>
      <c r="FY154" s="398"/>
      <c r="FZ154" s="398"/>
      <c r="GA154" s="398"/>
      <c r="GB154" s="398"/>
      <c r="GC154" s="398"/>
      <c r="GD154" s="398"/>
      <c r="GE154" s="398"/>
      <c r="GF154" s="398"/>
      <c r="GG154" s="398"/>
      <c r="GH154" s="398"/>
      <c r="GI154" s="398"/>
      <c r="GJ154" s="398"/>
      <c r="GK154" s="398"/>
      <c r="GL154" s="398"/>
      <c r="GM154" s="398"/>
      <c r="GN154" s="398"/>
      <c r="GO154" s="398"/>
      <c r="GP154" s="398"/>
      <c r="GQ154" s="398"/>
      <c r="GR154" s="398"/>
      <c r="GS154" s="398"/>
      <c r="GT154" s="398"/>
      <c r="GU154" s="398"/>
      <c r="GV154" s="398"/>
      <c r="GW154" s="398"/>
      <c r="GX154" s="398"/>
      <c r="GY154" s="398"/>
      <c r="GZ154" s="398"/>
      <c r="HA154" s="398"/>
      <c r="HB154" s="398"/>
      <c r="HC154" s="398"/>
      <c r="HD154" s="398"/>
      <c r="HE154" s="398"/>
      <c r="HF154" s="398"/>
      <c r="HG154" s="398"/>
      <c r="HH154" s="398"/>
      <c r="HI154" s="398"/>
      <c r="HJ154" s="398"/>
      <c r="HK154" s="398"/>
      <c r="HL154" s="398"/>
      <c r="HM154" s="398"/>
      <c r="HN154" s="398"/>
      <c r="HO154" s="398"/>
      <c r="HP154" s="398"/>
      <c r="HQ154" s="398"/>
      <c r="HR154" s="398"/>
      <c r="HS154" s="398"/>
      <c r="HT154" s="398"/>
      <c r="HU154" s="398"/>
      <c r="HV154" s="398"/>
      <c r="HW154" s="398"/>
      <c r="HX154" s="398"/>
      <c r="HY154" s="398"/>
      <c r="HZ154" s="398"/>
      <c r="IA154" s="398"/>
      <c r="IB154" s="398"/>
      <c r="IC154" s="398"/>
    </row>
    <row r="155" ht="13.5" customHeight="1">
      <c r="A155" s="432" t="s">
        <v>6049</v>
      </c>
      <c r="B155" s="362" t="s">
        <v>7115</v>
      </c>
      <c r="C155" s="363"/>
      <c r="D155" s="364">
        <v>50.0</v>
      </c>
      <c r="E155" s="401" t="s">
        <v>7116</v>
      </c>
      <c r="F155" s="366" t="s">
        <v>7117</v>
      </c>
      <c r="G155" s="415">
        <v>2.028865238572E12</v>
      </c>
      <c r="H155" s="368">
        <v>367.0</v>
      </c>
      <c r="I155" s="369">
        <v>0.30794945155548026</v>
      </c>
      <c r="J155" s="370">
        <f t="shared" si="1"/>
        <v>254</v>
      </c>
      <c r="K155" s="402" t="s">
        <v>7118</v>
      </c>
      <c r="L155" s="403" t="s">
        <v>7119</v>
      </c>
      <c r="M155" s="403" t="s">
        <v>6897</v>
      </c>
      <c r="N155" s="373"/>
      <c r="O155" s="374">
        <v>25.0</v>
      </c>
      <c r="P155" s="404">
        <v>70.0</v>
      </c>
      <c r="Q155" s="378">
        <v>20.0</v>
      </c>
      <c r="R155" s="378">
        <v>90.0</v>
      </c>
      <c r="S155" s="377"/>
      <c r="T155" s="377"/>
      <c r="U155" s="378" t="s">
        <v>7114</v>
      </c>
      <c r="V155" s="406"/>
      <c r="W155" s="378" t="s">
        <v>6891</v>
      </c>
      <c r="X155" s="377"/>
      <c r="Y155" s="377"/>
      <c r="Z155" s="377"/>
      <c r="AA155" s="377"/>
      <c r="AB155" s="379"/>
      <c r="AC155" s="406"/>
      <c r="AD155" s="373"/>
      <c r="AE155" s="373"/>
      <c r="AF155" s="373"/>
      <c r="AG155" s="373"/>
      <c r="AH155" s="395"/>
      <c r="AI155" s="379" t="s">
        <v>6411</v>
      </c>
      <c r="AJ155" s="373"/>
      <c r="AK155" s="373"/>
      <c r="AL155" s="373"/>
      <c r="AM155" s="373"/>
      <c r="AN155" s="464">
        <v>10.0</v>
      </c>
      <c r="AO155" s="373"/>
      <c r="AP155" s="373"/>
      <c r="AQ155" s="46">
        <f t="shared" si="2"/>
        <v>356</v>
      </c>
      <c r="AR155" s="382">
        <f t="shared" si="3"/>
        <v>0.03</v>
      </c>
      <c r="AS155" s="373"/>
      <c r="AT155" s="373"/>
      <c r="AU155" s="373"/>
      <c r="AV155" s="373"/>
      <c r="AW155" s="373"/>
      <c r="AX155" s="528" t="s">
        <v>6061</v>
      </c>
      <c r="AY155" s="489" t="s">
        <v>6061</v>
      </c>
      <c r="AZ155" s="418"/>
      <c r="BA155" s="386">
        <v>70.0</v>
      </c>
      <c r="BB155" s="386">
        <v>125.0</v>
      </c>
      <c r="BC155" s="482">
        <f>IFERROR(__xludf.DUMMYFUNCTION("IMPORTRANGE(""https://docs.google.com/spreadsheets/d/11x9rug0jw9OQ--PARsiC-syyc-w1p08-Nt1KJofrAjY/edit?usp=sharing"",""Себестоимость (Алкиона)!J115"")"),3.38684)</f>
        <v>3.38684</v>
      </c>
      <c r="BD155" s="482">
        <f>IFERROR(__xludf.DUMMYFUNCTION("IMPORTRANGE(""https://docs.google.com/spreadsheets/d/11x9rug0jw9OQ--PARsiC-syyc-w1p08-Nt1KJofrAjY/edit?usp=sharing"",""Себестоимость (Алкиона)!J68"")"),0.6817199999999999)</f>
        <v>0.68172</v>
      </c>
      <c r="BE155" s="483">
        <f>IFERROR(__xludf.DUMMYFUNCTION("IMPORTRANGE(""https://docs.google.com/spreadsheets/d/1s3L4zx0lRdF0JYMrTaoYwrEnGJI9Se6ibkReFEtRbpU/edit?usp=sharing"",""Упаковка!B2"")"),7.0)</f>
        <v>7</v>
      </c>
      <c r="BF155" s="389">
        <v>10.0</v>
      </c>
      <c r="BG155" s="442">
        <f t="shared" si="4"/>
        <v>57.6856</v>
      </c>
      <c r="BH155" s="405">
        <f t="shared" si="18"/>
        <v>0.2</v>
      </c>
      <c r="BI155" s="392">
        <f t="shared" si="5"/>
        <v>50.8</v>
      </c>
      <c r="BJ155" s="393">
        <f t="shared" si="6"/>
        <v>75.5144</v>
      </c>
      <c r="BK155" s="393">
        <f t="shared" si="7"/>
        <v>20.5144</v>
      </c>
      <c r="BL155" s="394">
        <f t="shared" si="8"/>
        <v>0.2973007874</v>
      </c>
      <c r="BM155" s="394">
        <f t="shared" si="9"/>
        <v>0.08076535433</v>
      </c>
      <c r="BN155" s="55">
        <f t="shared" si="10"/>
        <v>0.03</v>
      </c>
      <c r="BO155" s="56">
        <f t="shared" si="11"/>
        <v>359</v>
      </c>
      <c r="BP155" s="57">
        <f t="shared" si="12"/>
        <v>0.3311264624</v>
      </c>
      <c r="BQ155" s="46">
        <f t="shared" si="13"/>
        <v>0.126</v>
      </c>
      <c r="BR155" s="46">
        <v>25.0</v>
      </c>
      <c r="BS155" s="46">
        <v>7.0</v>
      </c>
      <c r="BT155" s="47">
        <v>1.25</v>
      </c>
      <c r="BU155" s="46">
        <f t="shared" si="14"/>
        <v>31.25</v>
      </c>
      <c r="BV155" s="46">
        <f t="shared" si="15"/>
        <v>38.75</v>
      </c>
      <c r="BW155" s="406"/>
      <c r="BX155" s="395"/>
      <c r="BY155" s="395"/>
      <c r="BZ155" s="395"/>
      <c r="CA155" s="395"/>
      <c r="CB155" s="406"/>
      <c r="CC155" s="395"/>
      <c r="CD155" s="395"/>
      <c r="CE155" s="395"/>
      <c r="CF155" s="395"/>
      <c r="CG155" s="395"/>
      <c r="CH155" s="397"/>
      <c r="CI155" s="397"/>
      <c r="CJ155" s="397"/>
      <c r="CK155" s="397"/>
      <c r="CL155" s="414">
        <v>13.0</v>
      </c>
      <c r="CM155" s="414" t="s">
        <v>6095</v>
      </c>
      <c r="CN155" s="399">
        <f t="shared" si="16"/>
        <v>0.002699212598</v>
      </c>
      <c r="CO155" s="399">
        <f t="shared" si="17"/>
        <v>0.305250239</v>
      </c>
      <c r="CP155" s="398"/>
      <c r="CQ155" s="398"/>
      <c r="CR155" s="408">
        <v>260.0</v>
      </c>
      <c r="CS155" s="398"/>
      <c r="CT155" s="398"/>
      <c r="CU155" s="398"/>
      <c r="CV155" s="398"/>
      <c r="CW155" s="398"/>
      <c r="CX155" s="398"/>
      <c r="CY155" s="398"/>
      <c r="CZ155" s="398"/>
      <c r="DA155" s="398"/>
      <c r="DB155" s="398"/>
      <c r="DC155" s="398"/>
      <c r="DD155" s="398"/>
      <c r="DE155" s="398"/>
      <c r="DF155" s="398"/>
      <c r="DG155" s="398"/>
      <c r="DH155" s="398"/>
      <c r="DI155" s="398"/>
      <c r="DJ155" s="398"/>
      <c r="DK155" s="398"/>
      <c r="DL155" s="398"/>
      <c r="DM155" s="398"/>
      <c r="DN155" s="398"/>
      <c r="DO155" s="398"/>
      <c r="DP155" s="398"/>
      <c r="DQ155" s="398"/>
      <c r="DR155" s="398"/>
      <c r="DS155" s="398"/>
      <c r="DT155" s="398"/>
      <c r="DU155" s="398"/>
      <c r="DV155" s="398"/>
      <c r="DW155" s="398"/>
      <c r="DX155" s="398"/>
      <c r="DY155" s="398"/>
      <c r="DZ155" s="398"/>
      <c r="EA155" s="398"/>
      <c r="EB155" s="398"/>
      <c r="EC155" s="398"/>
      <c r="ED155" s="398"/>
      <c r="EE155" s="398"/>
      <c r="EF155" s="398"/>
      <c r="EG155" s="398"/>
      <c r="EH155" s="398"/>
      <c r="EI155" s="398"/>
      <c r="EJ155" s="398"/>
      <c r="EK155" s="398"/>
      <c r="EL155" s="398"/>
      <c r="EM155" s="398"/>
      <c r="EN155" s="398"/>
      <c r="EO155" s="398"/>
      <c r="EP155" s="398"/>
      <c r="EQ155" s="398"/>
      <c r="ER155" s="398"/>
      <c r="ES155" s="398"/>
      <c r="ET155" s="398"/>
      <c r="EU155" s="398"/>
      <c r="EV155" s="398"/>
      <c r="EW155" s="398"/>
      <c r="EX155" s="398"/>
      <c r="EY155" s="398"/>
      <c r="EZ155" s="398"/>
      <c r="FA155" s="398"/>
      <c r="FB155" s="398"/>
      <c r="FC155" s="398"/>
      <c r="FD155" s="398"/>
      <c r="FE155" s="398"/>
      <c r="FF155" s="398"/>
      <c r="FG155" s="398"/>
      <c r="FH155" s="398"/>
      <c r="FI155" s="398"/>
      <c r="FJ155" s="398"/>
      <c r="FK155" s="398"/>
      <c r="FL155" s="398"/>
      <c r="FM155" s="398"/>
      <c r="FN155" s="398"/>
      <c r="FO155" s="398"/>
      <c r="FP155" s="398"/>
      <c r="FQ155" s="398"/>
      <c r="FR155" s="398"/>
      <c r="FS155" s="398"/>
      <c r="FT155" s="398"/>
      <c r="FU155" s="398"/>
      <c r="FV155" s="398"/>
      <c r="FW155" s="398"/>
      <c r="FX155" s="398"/>
      <c r="FY155" s="398"/>
      <c r="FZ155" s="398"/>
      <c r="GA155" s="398"/>
      <c r="GB155" s="398"/>
      <c r="GC155" s="398"/>
      <c r="GD155" s="398"/>
      <c r="GE155" s="398"/>
      <c r="GF155" s="398"/>
      <c r="GG155" s="398"/>
      <c r="GH155" s="398"/>
      <c r="GI155" s="398"/>
      <c r="GJ155" s="398"/>
      <c r="GK155" s="398"/>
      <c r="GL155" s="398"/>
      <c r="GM155" s="398"/>
      <c r="GN155" s="398"/>
      <c r="GO155" s="398"/>
      <c r="GP155" s="398"/>
      <c r="GQ155" s="398"/>
      <c r="GR155" s="398"/>
      <c r="GS155" s="398"/>
      <c r="GT155" s="398"/>
      <c r="GU155" s="398"/>
      <c r="GV155" s="398"/>
      <c r="GW155" s="398"/>
      <c r="GX155" s="398"/>
      <c r="GY155" s="398"/>
      <c r="GZ155" s="398"/>
      <c r="HA155" s="398"/>
      <c r="HB155" s="398"/>
      <c r="HC155" s="398"/>
      <c r="HD155" s="398"/>
      <c r="HE155" s="398"/>
      <c r="HF155" s="398"/>
      <c r="HG155" s="398"/>
      <c r="HH155" s="398"/>
      <c r="HI155" s="398"/>
      <c r="HJ155" s="398"/>
      <c r="HK155" s="398"/>
      <c r="HL155" s="398"/>
      <c r="HM155" s="398"/>
      <c r="HN155" s="398"/>
      <c r="HO155" s="398"/>
      <c r="HP155" s="398"/>
      <c r="HQ155" s="398"/>
      <c r="HR155" s="398"/>
      <c r="HS155" s="398"/>
      <c r="HT155" s="398"/>
      <c r="HU155" s="398"/>
      <c r="HV155" s="398"/>
      <c r="HW155" s="398"/>
      <c r="HX155" s="398"/>
      <c r="HY155" s="398"/>
      <c r="HZ155" s="398"/>
      <c r="IA155" s="398"/>
      <c r="IB155" s="398"/>
      <c r="IC155" s="398"/>
    </row>
    <row r="156" ht="13.5" customHeight="1">
      <c r="A156" s="432" t="s">
        <v>6049</v>
      </c>
      <c r="B156" s="362" t="s">
        <v>7120</v>
      </c>
      <c r="C156" s="363"/>
      <c r="D156" s="364">
        <v>50.0</v>
      </c>
      <c r="E156" s="401" t="s">
        <v>7121</v>
      </c>
      <c r="F156" s="366" t="s">
        <v>7122</v>
      </c>
      <c r="G156" s="367">
        <v>2.011559455041E12</v>
      </c>
      <c r="H156" s="409">
        <v>400.0</v>
      </c>
      <c r="I156" s="369">
        <v>0.3205452849093865</v>
      </c>
      <c r="J156" s="370">
        <f t="shared" si="1"/>
        <v>272</v>
      </c>
      <c r="K156" s="402" t="s">
        <v>7123</v>
      </c>
      <c r="L156" s="403" t="s">
        <v>7124</v>
      </c>
      <c r="M156" s="403" t="s">
        <v>6903</v>
      </c>
      <c r="N156" s="373"/>
      <c r="O156" s="374">
        <v>36.0</v>
      </c>
      <c r="P156" s="404">
        <v>70.0</v>
      </c>
      <c r="Q156" s="378">
        <v>20.0</v>
      </c>
      <c r="R156" s="378">
        <v>90.0</v>
      </c>
      <c r="S156" s="377"/>
      <c r="T156" s="377"/>
      <c r="U156" s="378" t="s">
        <v>6904</v>
      </c>
      <c r="V156" s="378" t="s">
        <v>7125</v>
      </c>
      <c r="W156" s="378" t="s">
        <v>6891</v>
      </c>
      <c r="X156" s="377"/>
      <c r="Y156" s="377"/>
      <c r="Z156" s="377"/>
      <c r="AA156" s="377"/>
      <c r="AB156" s="379"/>
      <c r="AC156" s="406"/>
      <c r="AD156" s="373"/>
      <c r="AE156" s="373"/>
      <c r="AF156" s="373"/>
      <c r="AG156" s="373"/>
      <c r="AH156" s="381" t="s">
        <v>6059</v>
      </c>
      <c r="AI156" s="379" t="s">
        <v>6411</v>
      </c>
      <c r="AJ156" s="373"/>
      <c r="AK156" s="373"/>
      <c r="AL156" s="373"/>
      <c r="AM156" s="373"/>
      <c r="AN156" s="373">
        <v>10.0</v>
      </c>
      <c r="AO156" s="373"/>
      <c r="AP156" s="373"/>
      <c r="AQ156" s="46">
        <f t="shared" si="2"/>
        <v>376</v>
      </c>
      <c r="AR156" s="382">
        <f t="shared" si="3"/>
        <v>0.06</v>
      </c>
      <c r="AS156" s="373"/>
      <c r="AT156" s="373"/>
      <c r="AU156" s="373"/>
      <c r="AV156" s="373"/>
      <c r="AW156" s="373"/>
      <c r="AX156" s="529" t="s">
        <v>6061</v>
      </c>
      <c r="AY156" s="489" t="s">
        <v>6061</v>
      </c>
      <c r="AZ156" s="385">
        <v>20.0</v>
      </c>
      <c r="BA156" s="386">
        <v>73.0</v>
      </c>
      <c r="BB156" s="386">
        <v>129.0</v>
      </c>
      <c r="BC156" s="482">
        <f>IFERROR(__xludf.DUMMYFUNCTION("IMPORTRANGE(""https://docs.google.com/spreadsheets/d/11x9rug0jw9OQ--PARsiC-syyc-w1p08-Nt1KJofrAjY/edit?usp=sharing"",""Себестоимость (Алкиона)!J116"")"),3.8208599999999997)</f>
        <v>3.82086</v>
      </c>
      <c r="BD156" s="482">
        <f>IFERROR(__xludf.DUMMYFUNCTION("IMPORTRANGE(""https://docs.google.com/spreadsheets/d/11x9rug0jw9OQ--PARsiC-syyc-w1p08-Nt1KJofrAjY/edit?usp=sharing"",""Себестоимость (Алкиона)!J65"")"),0.813618)</f>
        <v>0.813618</v>
      </c>
      <c r="BE156" s="483">
        <f>IFERROR(__xludf.DUMMYFUNCTION("IMPORTRANGE(""https://docs.google.com/spreadsheets/d/1s3L4zx0lRdF0JYMrTaoYwrEnGJI9Se6ibkReFEtRbpU/edit?usp=sharing"",""Упаковка!B2"")"),7.0)</f>
        <v>7</v>
      </c>
      <c r="BF156" s="389">
        <v>10.0</v>
      </c>
      <c r="BG156" s="442">
        <f t="shared" si="4"/>
        <v>63.34478</v>
      </c>
      <c r="BH156" s="405">
        <f t="shared" si="18"/>
        <v>0.2</v>
      </c>
      <c r="BI156" s="392">
        <f t="shared" si="5"/>
        <v>54.4</v>
      </c>
      <c r="BJ156" s="393">
        <f t="shared" si="6"/>
        <v>81.25522</v>
      </c>
      <c r="BK156" s="393">
        <f t="shared" si="7"/>
        <v>25.25522</v>
      </c>
      <c r="BL156" s="394">
        <f t="shared" si="8"/>
        <v>0.2987324265</v>
      </c>
      <c r="BM156" s="394">
        <f t="shared" si="9"/>
        <v>0.09285007353</v>
      </c>
      <c r="BN156" s="55">
        <f t="shared" si="10"/>
        <v>0.06</v>
      </c>
      <c r="BO156" s="56">
        <f t="shared" si="11"/>
        <v>379</v>
      </c>
      <c r="BP156" s="57">
        <f t="shared" si="12"/>
        <v>0.3324939842</v>
      </c>
      <c r="BQ156" s="46">
        <f t="shared" si="13"/>
        <v>0.126</v>
      </c>
      <c r="BR156" s="46">
        <v>25.0</v>
      </c>
      <c r="BS156" s="46">
        <v>7.0</v>
      </c>
      <c r="BT156" s="47">
        <v>1.25</v>
      </c>
      <c r="BU156" s="46">
        <f t="shared" si="14"/>
        <v>31.25</v>
      </c>
      <c r="BV156" s="46">
        <f t="shared" si="15"/>
        <v>41.75</v>
      </c>
      <c r="BW156" s="378" t="s">
        <v>6062</v>
      </c>
      <c r="BX156" s="395"/>
      <c r="BY156" s="395"/>
      <c r="BZ156" s="395"/>
      <c r="CA156" s="395"/>
      <c r="CB156" s="406"/>
      <c r="CC156" s="395"/>
      <c r="CD156" s="395"/>
      <c r="CE156" s="395"/>
      <c r="CF156" s="395"/>
      <c r="CG156" s="395"/>
      <c r="CH156" s="397"/>
      <c r="CI156" s="397"/>
      <c r="CJ156" s="397"/>
      <c r="CK156" s="397"/>
      <c r="CL156" s="398"/>
      <c r="CM156" s="398"/>
      <c r="CN156" s="399">
        <f t="shared" si="16"/>
        <v>0.001267573529</v>
      </c>
      <c r="CO156" s="399">
        <f t="shared" si="17"/>
        <v>0.3192777114</v>
      </c>
      <c r="CP156" s="398"/>
      <c r="CQ156" s="398"/>
      <c r="CR156" s="408">
        <v>263.0</v>
      </c>
      <c r="CS156" s="398"/>
      <c r="CT156" s="398"/>
      <c r="CU156" s="398"/>
      <c r="CV156" s="398"/>
      <c r="CW156" s="398"/>
      <c r="CX156" s="398"/>
      <c r="CY156" s="398"/>
      <c r="CZ156" s="398"/>
      <c r="DA156" s="398"/>
      <c r="DB156" s="398"/>
      <c r="DC156" s="398"/>
      <c r="DD156" s="398"/>
      <c r="DE156" s="398"/>
      <c r="DF156" s="398"/>
      <c r="DG156" s="398"/>
      <c r="DH156" s="398"/>
      <c r="DI156" s="398"/>
      <c r="DJ156" s="398"/>
      <c r="DK156" s="398"/>
      <c r="DL156" s="398"/>
      <c r="DM156" s="398"/>
      <c r="DN156" s="398"/>
      <c r="DO156" s="398"/>
      <c r="DP156" s="398"/>
      <c r="DQ156" s="398"/>
      <c r="DR156" s="398"/>
      <c r="DS156" s="398"/>
      <c r="DT156" s="398"/>
      <c r="DU156" s="398"/>
      <c r="DV156" s="398"/>
      <c r="DW156" s="398"/>
      <c r="DX156" s="398"/>
      <c r="DY156" s="398"/>
      <c r="DZ156" s="398"/>
      <c r="EA156" s="398"/>
      <c r="EB156" s="398"/>
      <c r="EC156" s="398"/>
      <c r="ED156" s="398"/>
      <c r="EE156" s="398"/>
      <c r="EF156" s="398"/>
      <c r="EG156" s="398"/>
      <c r="EH156" s="398"/>
      <c r="EI156" s="398"/>
      <c r="EJ156" s="398"/>
      <c r="EK156" s="398"/>
      <c r="EL156" s="398"/>
      <c r="EM156" s="398"/>
      <c r="EN156" s="398"/>
      <c r="EO156" s="398"/>
      <c r="EP156" s="398"/>
      <c r="EQ156" s="398"/>
      <c r="ER156" s="398"/>
      <c r="ES156" s="398"/>
      <c r="ET156" s="398"/>
      <c r="EU156" s="398"/>
      <c r="EV156" s="398"/>
      <c r="EW156" s="398"/>
      <c r="EX156" s="398"/>
      <c r="EY156" s="398"/>
      <c r="EZ156" s="398"/>
      <c r="FA156" s="398"/>
      <c r="FB156" s="398"/>
      <c r="FC156" s="398"/>
      <c r="FD156" s="398"/>
      <c r="FE156" s="398"/>
      <c r="FF156" s="398"/>
      <c r="FG156" s="398"/>
      <c r="FH156" s="398"/>
      <c r="FI156" s="398"/>
      <c r="FJ156" s="398"/>
      <c r="FK156" s="398"/>
      <c r="FL156" s="398"/>
      <c r="FM156" s="398"/>
      <c r="FN156" s="398"/>
      <c r="FO156" s="398"/>
      <c r="FP156" s="398"/>
      <c r="FQ156" s="398"/>
      <c r="FR156" s="398"/>
      <c r="FS156" s="398"/>
      <c r="FT156" s="398"/>
      <c r="FU156" s="398"/>
      <c r="FV156" s="398"/>
      <c r="FW156" s="398"/>
      <c r="FX156" s="398"/>
      <c r="FY156" s="398"/>
      <c r="FZ156" s="398"/>
      <c r="GA156" s="398"/>
      <c r="GB156" s="398"/>
      <c r="GC156" s="398"/>
      <c r="GD156" s="398"/>
      <c r="GE156" s="398"/>
      <c r="GF156" s="398"/>
      <c r="GG156" s="398"/>
      <c r="GH156" s="398"/>
      <c r="GI156" s="398"/>
      <c r="GJ156" s="398"/>
      <c r="GK156" s="398"/>
      <c r="GL156" s="398"/>
      <c r="GM156" s="398"/>
      <c r="GN156" s="398"/>
      <c r="GO156" s="398"/>
      <c r="GP156" s="398"/>
      <c r="GQ156" s="398"/>
      <c r="GR156" s="398"/>
      <c r="GS156" s="398"/>
      <c r="GT156" s="398"/>
      <c r="GU156" s="398"/>
      <c r="GV156" s="398"/>
      <c r="GW156" s="398"/>
      <c r="GX156" s="398"/>
      <c r="GY156" s="398"/>
      <c r="GZ156" s="398"/>
      <c r="HA156" s="398"/>
      <c r="HB156" s="398"/>
      <c r="HC156" s="398"/>
      <c r="HD156" s="398"/>
      <c r="HE156" s="398"/>
      <c r="HF156" s="398"/>
      <c r="HG156" s="398"/>
      <c r="HH156" s="398"/>
      <c r="HI156" s="398"/>
      <c r="HJ156" s="398"/>
      <c r="HK156" s="398"/>
      <c r="HL156" s="398"/>
      <c r="HM156" s="398"/>
      <c r="HN156" s="398"/>
      <c r="HO156" s="398"/>
      <c r="HP156" s="398"/>
      <c r="HQ156" s="398"/>
      <c r="HR156" s="398"/>
      <c r="HS156" s="398"/>
      <c r="HT156" s="398"/>
      <c r="HU156" s="398"/>
      <c r="HV156" s="398"/>
      <c r="HW156" s="398"/>
      <c r="HX156" s="398"/>
      <c r="HY156" s="398"/>
      <c r="HZ156" s="398"/>
      <c r="IA156" s="398"/>
      <c r="IB156" s="398"/>
      <c r="IC156" s="398"/>
    </row>
    <row r="157" ht="13.5" customHeight="1">
      <c r="A157" s="432" t="s">
        <v>6049</v>
      </c>
      <c r="B157" s="362" t="s">
        <v>7126</v>
      </c>
      <c r="C157" s="363"/>
      <c r="D157" s="364">
        <v>50.0</v>
      </c>
      <c r="E157" s="401" t="s">
        <v>7127</v>
      </c>
      <c r="F157" s="366" t="s">
        <v>7128</v>
      </c>
      <c r="G157" s="367">
        <v>2.011559455034E12</v>
      </c>
      <c r="H157" s="409">
        <v>411.0</v>
      </c>
      <c r="I157" s="369">
        <v>0.2592278659498208</v>
      </c>
      <c r="J157" s="370">
        <f t="shared" si="1"/>
        <v>304</v>
      </c>
      <c r="K157" s="402" t="s">
        <v>7129</v>
      </c>
      <c r="L157" s="403" t="s">
        <v>7130</v>
      </c>
      <c r="M157" s="403" t="s">
        <v>6910</v>
      </c>
      <c r="N157" s="373"/>
      <c r="O157" s="374">
        <v>60.0</v>
      </c>
      <c r="P157" s="404">
        <v>80.0</v>
      </c>
      <c r="Q157" s="378">
        <v>20.0</v>
      </c>
      <c r="R157" s="378">
        <v>170.0</v>
      </c>
      <c r="S157" s="377"/>
      <c r="T157" s="377"/>
      <c r="U157" s="378" t="s">
        <v>6904</v>
      </c>
      <c r="V157" s="378" t="s">
        <v>7125</v>
      </c>
      <c r="W157" s="378" t="s">
        <v>6891</v>
      </c>
      <c r="X157" s="377"/>
      <c r="Y157" s="377"/>
      <c r="Z157" s="377"/>
      <c r="AA157" s="377"/>
      <c r="AB157" s="379"/>
      <c r="AC157" s="406"/>
      <c r="AD157" s="373"/>
      <c r="AE157" s="373"/>
      <c r="AF157" s="373"/>
      <c r="AG157" s="373"/>
      <c r="AH157" s="381" t="s">
        <v>6059</v>
      </c>
      <c r="AI157" s="379" t="s">
        <v>6411</v>
      </c>
      <c r="AJ157" s="373"/>
      <c r="AK157" s="373"/>
      <c r="AL157" s="373"/>
      <c r="AM157" s="373"/>
      <c r="AN157" s="373">
        <v>10.0</v>
      </c>
      <c r="AO157" s="373"/>
      <c r="AP157" s="373"/>
      <c r="AQ157" s="46">
        <f t="shared" si="2"/>
        <v>416</v>
      </c>
      <c r="AR157" s="382">
        <f t="shared" si="3"/>
        <v>-0.01</v>
      </c>
      <c r="AS157" s="373"/>
      <c r="AT157" s="373"/>
      <c r="AU157" s="373"/>
      <c r="AV157" s="373"/>
      <c r="AW157" s="373"/>
      <c r="AX157" s="519" t="s">
        <v>6178</v>
      </c>
      <c r="AY157" s="441" t="s">
        <v>6178</v>
      </c>
      <c r="AZ157" s="385">
        <v>20.0</v>
      </c>
      <c r="BA157" s="386">
        <v>72.0</v>
      </c>
      <c r="BB157" s="386">
        <v>128.0</v>
      </c>
      <c r="BC157" s="482">
        <f>IFERROR(__xludf.DUMMYFUNCTION("IMPORTRANGE(""https://docs.google.com/spreadsheets/d/11x9rug0jw9OQ--PARsiC-syyc-w1p08-Nt1KJofrAjY/edit?usp=sharing"",""Себестоимость (Алкиона)!J116"")"),3.8208599999999997)</f>
        <v>3.82086</v>
      </c>
      <c r="BD157" s="482">
        <f>IFERROR(__xludf.DUMMYFUNCTION("IMPORTRANGE(""https://docs.google.com/spreadsheets/d/11x9rug0jw9OQ--PARsiC-syyc-w1p08-Nt1KJofrAjY/edit?usp=sharing"",""Себестоимость (Алкиона)!J65"")"),0.813618)</f>
        <v>0.813618</v>
      </c>
      <c r="BE157" s="483">
        <f>IFERROR(__xludf.DUMMYFUNCTION("IMPORTRANGE(""https://docs.google.com/spreadsheets/d/1s3L4zx0lRdF0JYMrTaoYwrEnGJI9Se6ibkReFEtRbpU/edit?usp=sharing"",""Упаковка!B3"")"),25.0)</f>
        <v>25</v>
      </c>
      <c r="BF157" s="389">
        <v>10.0</v>
      </c>
      <c r="BG157" s="442">
        <f t="shared" si="4"/>
        <v>81.34478</v>
      </c>
      <c r="BH157" s="405">
        <f t="shared" si="18"/>
        <v>0.2</v>
      </c>
      <c r="BI157" s="392">
        <f t="shared" si="5"/>
        <v>60.8</v>
      </c>
      <c r="BJ157" s="393">
        <f t="shared" si="6"/>
        <v>89.85522</v>
      </c>
      <c r="BK157" s="393">
        <f t="shared" si="7"/>
        <v>33.85522</v>
      </c>
      <c r="BL157" s="394">
        <f t="shared" si="8"/>
        <v>0.2955763816</v>
      </c>
      <c r="BM157" s="394">
        <f t="shared" si="9"/>
        <v>0.1113658553</v>
      </c>
      <c r="BN157" s="55">
        <f t="shared" si="10"/>
        <v>-0.01</v>
      </c>
      <c r="BO157" s="56">
        <f t="shared" si="11"/>
        <v>415</v>
      </c>
      <c r="BP157" s="57">
        <f t="shared" si="12"/>
        <v>0.335554747</v>
      </c>
      <c r="BQ157" s="46">
        <f t="shared" si="13"/>
        <v>0.272</v>
      </c>
      <c r="BR157" s="46">
        <v>25.0</v>
      </c>
      <c r="BS157" s="46">
        <v>7.0</v>
      </c>
      <c r="BT157" s="47">
        <v>1.25</v>
      </c>
      <c r="BU157" s="46">
        <f t="shared" si="14"/>
        <v>31.25</v>
      </c>
      <c r="BV157" s="46">
        <f t="shared" si="15"/>
        <v>40.75</v>
      </c>
      <c r="BW157" s="378" t="s">
        <v>6062</v>
      </c>
      <c r="BX157" s="395"/>
      <c r="BY157" s="395"/>
      <c r="BZ157" s="395"/>
      <c r="CA157" s="395"/>
      <c r="CB157" s="406"/>
      <c r="CC157" s="395"/>
      <c r="CD157" s="395"/>
      <c r="CE157" s="395"/>
      <c r="CF157" s="395"/>
      <c r="CG157" s="395"/>
      <c r="CH157" s="397"/>
      <c r="CI157" s="397"/>
      <c r="CJ157" s="397"/>
      <c r="CK157" s="397"/>
      <c r="CL157" s="398"/>
      <c r="CM157" s="398"/>
      <c r="CN157" s="399">
        <f t="shared" si="16"/>
        <v>0.004423618421</v>
      </c>
      <c r="CO157" s="399">
        <f t="shared" si="17"/>
        <v>0.2548042475</v>
      </c>
      <c r="CP157" s="398"/>
      <c r="CQ157" s="398"/>
      <c r="CR157" s="408">
        <v>266.0</v>
      </c>
      <c r="CS157" s="398"/>
      <c r="CT157" s="398"/>
      <c r="CU157" s="398"/>
      <c r="CV157" s="398"/>
      <c r="CW157" s="398"/>
      <c r="CX157" s="398"/>
      <c r="CY157" s="398"/>
      <c r="CZ157" s="398"/>
      <c r="DA157" s="398"/>
      <c r="DB157" s="398"/>
      <c r="DC157" s="398"/>
      <c r="DD157" s="398"/>
      <c r="DE157" s="398"/>
      <c r="DF157" s="398"/>
      <c r="DG157" s="398"/>
      <c r="DH157" s="398"/>
      <c r="DI157" s="398"/>
      <c r="DJ157" s="398"/>
      <c r="DK157" s="398"/>
      <c r="DL157" s="398"/>
      <c r="DM157" s="398"/>
      <c r="DN157" s="398"/>
      <c r="DO157" s="398"/>
      <c r="DP157" s="398"/>
      <c r="DQ157" s="398"/>
      <c r="DR157" s="398"/>
      <c r="DS157" s="398"/>
      <c r="DT157" s="398"/>
      <c r="DU157" s="398"/>
      <c r="DV157" s="398"/>
      <c r="DW157" s="398"/>
      <c r="DX157" s="398"/>
      <c r="DY157" s="398"/>
      <c r="DZ157" s="398"/>
      <c r="EA157" s="398"/>
      <c r="EB157" s="398"/>
      <c r="EC157" s="398"/>
      <c r="ED157" s="398"/>
      <c r="EE157" s="398"/>
      <c r="EF157" s="398"/>
      <c r="EG157" s="398"/>
      <c r="EH157" s="398"/>
      <c r="EI157" s="398"/>
      <c r="EJ157" s="398"/>
      <c r="EK157" s="398"/>
      <c r="EL157" s="398"/>
      <c r="EM157" s="398"/>
      <c r="EN157" s="398"/>
      <c r="EO157" s="398"/>
      <c r="EP157" s="398"/>
      <c r="EQ157" s="398"/>
      <c r="ER157" s="398"/>
      <c r="ES157" s="398"/>
      <c r="ET157" s="398"/>
      <c r="EU157" s="398"/>
      <c r="EV157" s="398"/>
      <c r="EW157" s="398"/>
      <c r="EX157" s="398"/>
      <c r="EY157" s="398"/>
      <c r="EZ157" s="398"/>
      <c r="FA157" s="398"/>
      <c r="FB157" s="398"/>
      <c r="FC157" s="398"/>
      <c r="FD157" s="398"/>
      <c r="FE157" s="398"/>
      <c r="FF157" s="398"/>
      <c r="FG157" s="398"/>
      <c r="FH157" s="398"/>
      <c r="FI157" s="398"/>
      <c r="FJ157" s="398"/>
      <c r="FK157" s="398"/>
      <c r="FL157" s="398"/>
      <c r="FM157" s="398"/>
      <c r="FN157" s="398"/>
      <c r="FO157" s="398"/>
      <c r="FP157" s="398"/>
      <c r="FQ157" s="398"/>
      <c r="FR157" s="398"/>
      <c r="FS157" s="398"/>
      <c r="FT157" s="398"/>
      <c r="FU157" s="398"/>
      <c r="FV157" s="398"/>
      <c r="FW157" s="398"/>
      <c r="FX157" s="398"/>
      <c r="FY157" s="398"/>
      <c r="FZ157" s="398"/>
      <c r="GA157" s="398"/>
      <c r="GB157" s="398"/>
      <c r="GC157" s="398"/>
      <c r="GD157" s="398"/>
      <c r="GE157" s="398"/>
      <c r="GF157" s="398"/>
      <c r="GG157" s="398"/>
      <c r="GH157" s="398"/>
      <c r="GI157" s="398"/>
      <c r="GJ157" s="398"/>
      <c r="GK157" s="398"/>
      <c r="GL157" s="398"/>
      <c r="GM157" s="398"/>
      <c r="GN157" s="398"/>
      <c r="GO157" s="398"/>
      <c r="GP157" s="398"/>
      <c r="GQ157" s="398"/>
      <c r="GR157" s="398"/>
      <c r="GS157" s="398"/>
      <c r="GT157" s="398"/>
      <c r="GU157" s="398"/>
      <c r="GV157" s="398"/>
      <c r="GW157" s="398"/>
      <c r="GX157" s="398"/>
      <c r="GY157" s="398"/>
      <c r="GZ157" s="398"/>
      <c r="HA157" s="398"/>
      <c r="HB157" s="398"/>
      <c r="HC157" s="398"/>
      <c r="HD157" s="398"/>
      <c r="HE157" s="398"/>
      <c r="HF157" s="398"/>
      <c r="HG157" s="398"/>
      <c r="HH157" s="398"/>
      <c r="HI157" s="398"/>
      <c r="HJ157" s="398"/>
      <c r="HK157" s="398"/>
      <c r="HL157" s="398"/>
      <c r="HM157" s="398"/>
      <c r="HN157" s="398"/>
      <c r="HO157" s="398"/>
      <c r="HP157" s="398"/>
      <c r="HQ157" s="398"/>
      <c r="HR157" s="398"/>
      <c r="HS157" s="398"/>
      <c r="HT157" s="398"/>
      <c r="HU157" s="398"/>
      <c r="HV157" s="398"/>
      <c r="HW157" s="398"/>
      <c r="HX157" s="398"/>
      <c r="HY157" s="398"/>
      <c r="HZ157" s="398"/>
      <c r="IA157" s="398"/>
      <c r="IB157" s="398"/>
      <c r="IC157" s="398"/>
    </row>
    <row r="158" ht="13.5" customHeight="1">
      <c r="A158" s="432" t="s">
        <v>6049</v>
      </c>
      <c r="B158" s="362" t="s">
        <v>7131</v>
      </c>
      <c r="C158" s="363"/>
      <c r="D158" s="364">
        <v>50.0</v>
      </c>
      <c r="E158" s="401" t="s">
        <v>7132</v>
      </c>
      <c r="F158" s="366" t="s">
        <v>7133</v>
      </c>
      <c r="G158" s="367">
        <v>2.011559455027E12</v>
      </c>
      <c r="H158" s="409">
        <v>433.0</v>
      </c>
      <c r="I158" s="369">
        <v>0.29483794280039244</v>
      </c>
      <c r="J158" s="370">
        <f t="shared" si="1"/>
        <v>305</v>
      </c>
      <c r="K158" s="402" t="s">
        <v>7134</v>
      </c>
      <c r="L158" s="403" t="s">
        <v>7135</v>
      </c>
      <c r="M158" s="403" t="s">
        <v>6916</v>
      </c>
      <c r="N158" s="373"/>
      <c r="O158" s="374">
        <v>70.0</v>
      </c>
      <c r="P158" s="404">
        <v>80.0</v>
      </c>
      <c r="Q158" s="378">
        <v>20.0</v>
      </c>
      <c r="R158" s="378">
        <v>170.0</v>
      </c>
      <c r="S158" s="377"/>
      <c r="T158" s="377"/>
      <c r="U158" s="378" t="s">
        <v>6904</v>
      </c>
      <c r="V158" s="378" t="s">
        <v>7125</v>
      </c>
      <c r="W158" s="378" t="s">
        <v>6891</v>
      </c>
      <c r="X158" s="377"/>
      <c r="Y158" s="377"/>
      <c r="Z158" s="377"/>
      <c r="AA158" s="377"/>
      <c r="AB158" s="379"/>
      <c r="AC158" s="406"/>
      <c r="AD158" s="373"/>
      <c r="AE158" s="373"/>
      <c r="AF158" s="373"/>
      <c r="AG158" s="373"/>
      <c r="AH158" s="381" t="s">
        <v>6059</v>
      </c>
      <c r="AI158" s="379" t="s">
        <v>6411</v>
      </c>
      <c r="AJ158" s="373"/>
      <c r="AK158" s="373"/>
      <c r="AL158" s="373"/>
      <c r="AM158" s="373"/>
      <c r="AN158" s="373">
        <v>10.0</v>
      </c>
      <c r="AO158" s="373"/>
      <c r="AP158" s="373"/>
      <c r="AQ158" s="46">
        <f t="shared" si="2"/>
        <v>412</v>
      </c>
      <c r="AR158" s="382">
        <f t="shared" si="3"/>
        <v>0.05</v>
      </c>
      <c r="AS158" s="373"/>
      <c r="AT158" s="373"/>
      <c r="AU158" s="373"/>
      <c r="AV158" s="373"/>
      <c r="AW158" s="373"/>
      <c r="AX158" s="383" t="s">
        <v>6178</v>
      </c>
      <c r="AY158" s="441" t="s">
        <v>6178</v>
      </c>
      <c r="AZ158" s="385">
        <v>20.0</v>
      </c>
      <c r="BA158" s="386">
        <v>72.0</v>
      </c>
      <c r="BB158" s="386">
        <v>128.0</v>
      </c>
      <c r="BC158" s="482">
        <f>IFERROR(__xludf.DUMMYFUNCTION("IMPORTRANGE(""https://docs.google.com/spreadsheets/d/11x9rug0jw9OQ--PARsiC-syyc-w1p08-Nt1KJofrAjY/edit?usp=sharing"",""Себестоимость (Алкиона)!J116"")"),3.8208599999999997)</f>
        <v>3.82086</v>
      </c>
      <c r="BD158" s="482">
        <f>IFERROR(__xludf.DUMMYFUNCTION("IMPORTRANGE(""https://docs.google.com/spreadsheets/d/11x9rug0jw9OQ--PARsiC-syyc-w1p08-Nt1KJofrAjY/edit?usp=sharing"",""Себестоимость (Алкиона)!J65"")"),0.813618)</f>
        <v>0.813618</v>
      </c>
      <c r="BE158" s="483">
        <f>IFERROR(__xludf.DUMMYFUNCTION("IMPORTRANGE(""https://docs.google.com/spreadsheets/d/1s3L4zx0lRdF0JYMrTaoYwrEnGJI9Se6ibkReFEtRbpU/edit?usp=sharing"",""Упаковка!B3"")"),25.0)</f>
        <v>25</v>
      </c>
      <c r="BF158" s="389">
        <v>10.0</v>
      </c>
      <c r="BG158" s="442">
        <f t="shared" si="4"/>
        <v>81.34478</v>
      </c>
      <c r="BH158" s="405">
        <f t="shared" si="18"/>
        <v>0.2</v>
      </c>
      <c r="BI158" s="392">
        <f t="shared" si="5"/>
        <v>61</v>
      </c>
      <c r="BJ158" s="393">
        <f t="shared" si="6"/>
        <v>90.65522</v>
      </c>
      <c r="BK158" s="393">
        <f t="shared" si="7"/>
        <v>34.65522</v>
      </c>
      <c r="BL158" s="394">
        <f t="shared" si="8"/>
        <v>0.2972302295</v>
      </c>
      <c r="BM158" s="394">
        <f t="shared" si="9"/>
        <v>0.1136236721</v>
      </c>
      <c r="BN158" s="55">
        <f t="shared" si="10"/>
        <v>0.05</v>
      </c>
      <c r="BO158" s="56">
        <f t="shared" si="11"/>
        <v>415</v>
      </c>
      <c r="BP158" s="57">
        <f t="shared" si="12"/>
        <v>0.335554747</v>
      </c>
      <c r="BQ158" s="46">
        <f t="shared" si="13"/>
        <v>0.272</v>
      </c>
      <c r="BR158" s="46">
        <v>25.0</v>
      </c>
      <c r="BS158" s="46">
        <v>7.0</v>
      </c>
      <c r="BT158" s="47">
        <v>1.25</v>
      </c>
      <c r="BU158" s="46">
        <f t="shared" si="14"/>
        <v>31.25</v>
      </c>
      <c r="BV158" s="46">
        <f t="shared" si="15"/>
        <v>40.75</v>
      </c>
      <c r="BW158" s="378" t="s">
        <v>6062</v>
      </c>
      <c r="BX158" s="395"/>
      <c r="BY158" s="395"/>
      <c r="BZ158" s="395"/>
      <c r="CA158" s="395"/>
      <c r="CB158" s="406"/>
      <c r="CC158" s="395"/>
      <c r="CD158" s="395"/>
      <c r="CE158" s="395"/>
      <c r="CF158" s="395"/>
      <c r="CG158" s="395"/>
      <c r="CH158" s="397"/>
      <c r="CI158" s="397"/>
      <c r="CJ158" s="397"/>
      <c r="CK158" s="397"/>
      <c r="CL158" s="398"/>
      <c r="CM158" s="398"/>
      <c r="CN158" s="399">
        <f t="shared" si="16"/>
        <v>0.002769770492</v>
      </c>
      <c r="CO158" s="399">
        <f t="shared" si="17"/>
        <v>0.2920681723</v>
      </c>
      <c r="CP158" s="398"/>
      <c r="CQ158" s="398"/>
      <c r="CR158" s="408">
        <v>270.0</v>
      </c>
      <c r="CS158" s="398"/>
      <c r="CT158" s="398"/>
      <c r="CU158" s="398"/>
      <c r="CV158" s="398"/>
      <c r="CW158" s="398"/>
      <c r="CX158" s="398"/>
      <c r="CY158" s="398"/>
      <c r="CZ158" s="398"/>
      <c r="DA158" s="398"/>
      <c r="DB158" s="398"/>
      <c r="DC158" s="398"/>
      <c r="DD158" s="398"/>
      <c r="DE158" s="398"/>
      <c r="DF158" s="398"/>
      <c r="DG158" s="398"/>
      <c r="DH158" s="398"/>
      <c r="DI158" s="398"/>
      <c r="DJ158" s="398"/>
      <c r="DK158" s="398"/>
      <c r="DL158" s="398"/>
      <c r="DM158" s="398"/>
      <c r="DN158" s="398"/>
      <c r="DO158" s="398"/>
      <c r="DP158" s="398"/>
      <c r="DQ158" s="398"/>
      <c r="DR158" s="398"/>
      <c r="DS158" s="398"/>
      <c r="DT158" s="398"/>
      <c r="DU158" s="398"/>
      <c r="DV158" s="398"/>
      <c r="DW158" s="398"/>
      <c r="DX158" s="398"/>
      <c r="DY158" s="398"/>
      <c r="DZ158" s="398"/>
      <c r="EA158" s="398"/>
      <c r="EB158" s="398"/>
      <c r="EC158" s="398"/>
      <c r="ED158" s="398"/>
      <c r="EE158" s="398"/>
      <c r="EF158" s="398"/>
      <c r="EG158" s="398"/>
      <c r="EH158" s="398"/>
      <c r="EI158" s="398"/>
      <c r="EJ158" s="398"/>
      <c r="EK158" s="398"/>
      <c r="EL158" s="398"/>
      <c r="EM158" s="398"/>
      <c r="EN158" s="398"/>
      <c r="EO158" s="398"/>
      <c r="EP158" s="398"/>
      <c r="EQ158" s="398"/>
      <c r="ER158" s="398"/>
      <c r="ES158" s="398"/>
      <c r="ET158" s="398"/>
      <c r="EU158" s="398"/>
      <c r="EV158" s="398"/>
      <c r="EW158" s="398"/>
      <c r="EX158" s="398"/>
      <c r="EY158" s="398"/>
      <c r="EZ158" s="398"/>
      <c r="FA158" s="398"/>
      <c r="FB158" s="398"/>
      <c r="FC158" s="398"/>
      <c r="FD158" s="398"/>
      <c r="FE158" s="398"/>
      <c r="FF158" s="398"/>
      <c r="FG158" s="398"/>
      <c r="FH158" s="398"/>
      <c r="FI158" s="398"/>
      <c r="FJ158" s="398"/>
      <c r="FK158" s="398"/>
      <c r="FL158" s="398"/>
      <c r="FM158" s="398"/>
      <c r="FN158" s="398"/>
      <c r="FO158" s="398"/>
      <c r="FP158" s="398"/>
      <c r="FQ158" s="398"/>
      <c r="FR158" s="398"/>
      <c r="FS158" s="398"/>
      <c r="FT158" s="398"/>
      <c r="FU158" s="398"/>
      <c r="FV158" s="398"/>
      <c r="FW158" s="398"/>
      <c r="FX158" s="398"/>
      <c r="FY158" s="398"/>
      <c r="FZ158" s="398"/>
      <c r="GA158" s="398"/>
      <c r="GB158" s="398"/>
      <c r="GC158" s="398"/>
      <c r="GD158" s="398"/>
      <c r="GE158" s="398"/>
      <c r="GF158" s="398"/>
      <c r="GG158" s="398"/>
      <c r="GH158" s="398"/>
      <c r="GI158" s="398"/>
      <c r="GJ158" s="398"/>
      <c r="GK158" s="398"/>
      <c r="GL158" s="398"/>
      <c r="GM158" s="398"/>
      <c r="GN158" s="398"/>
      <c r="GO158" s="398"/>
      <c r="GP158" s="398"/>
      <c r="GQ158" s="398"/>
      <c r="GR158" s="398"/>
      <c r="GS158" s="398"/>
      <c r="GT158" s="398"/>
      <c r="GU158" s="398"/>
      <c r="GV158" s="398"/>
      <c r="GW158" s="398"/>
      <c r="GX158" s="398"/>
      <c r="GY158" s="398"/>
      <c r="GZ158" s="398"/>
      <c r="HA158" s="398"/>
      <c r="HB158" s="398"/>
      <c r="HC158" s="398"/>
      <c r="HD158" s="398"/>
      <c r="HE158" s="398"/>
      <c r="HF158" s="398"/>
      <c r="HG158" s="398"/>
      <c r="HH158" s="398"/>
      <c r="HI158" s="398"/>
      <c r="HJ158" s="398"/>
      <c r="HK158" s="398"/>
      <c r="HL158" s="398"/>
      <c r="HM158" s="398"/>
      <c r="HN158" s="398"/>
      <c r="HO158" s="398"/>
      <c r="HP158" s="398"/>
      <c r="HQ158" s="398"/>
      <c r="HR158" s="398"/>
      <c r="HS158" s="398"/>
      <c r="HT158" s="398"/>
      <c r="HU158" s="398"/>
      <c r="HV158" s="398"/>
      <c r="HW158" s="398"/>
      <c r="HX158" s="398"/>
      <c r="HY158" s="398"/>
      <c r="HZ158" s="398"/>
      <c r="IA158" s="398"/>
      <c r="IB158" s="398"/>
      <c r="IC158" s="398"/>
    </row>
    <row r="159" ht="13.5" customHeight="1">
      <c r="A159" s="432" t="s">
        <v>6049</v>
      </c>
      <c r="B159" s="362" t="s">
        <v>7136</v>
      </c>
      <c r="C159" s="363"/>
      <c r="D159" s="364">
        <v>50.0</v>
      </c>
      <c r="E159" s="401" t="s">
        <v>7137</v>
      </c>
      <c r="F159" s="366" t="s">
        <v>7138</v>
      </c>
      <c r="G159" s="367">
        <v>2.01155945501E12</v>
      </c>
      <c r="H159" s="409">
        <v>455.0</v>
      </c>
      <c r="I159" s="369">
        <v>0.2956231123845364</v>
      </c>
      <c r="J159" s="370">
        <f t="shared" si="1"/>
        <v>320</v>
      </c>
      <c r="K159" s="402" t="s">
        <v>7139</v>
      </c>
      <c r="L159" s="403" t="s">
        <v>7140</v>
      </c>
      <c r="M159" s="403" t="s">
        <v>6922</v>
      </c>
      <c r="N159" s="373"/>
      <c r="O159" s="433">
        <v>75.0</v>
      </c>
      <c r="P159" s="404">
        <v>80.0</v>
      </c>
      <c r="Q159" s="378">
        <v>20.0</v>
      </c>
      <c r="R159" s="378">
        <v>170.0</v>
      </c>
      <c r="S159" s="377"/>
      <c r="T159" s="377"/>
      <c r="U159" s="378" t="s">
        <v>6904</v>
      </c>
      <c r="V159" s="378" t="s">
        <v>7125</v>
      </c>
      <c r="W159" s="378" t="s">
        <v>6891</v>
      </c>
      <c r="X159" s="377"/>
      <c r="Y159" s="377"/>
      <c r="Z159" s="377"/>
      <c r="AA159" s="377"/>
      <c r="AB159" s="379"/>
      <c r="AC159" s="406"/>
      <c r="AD159" s="373"/>
      <c r="AE159" s="373"/>
      <c r="AF159" s="373"/>
      <c r="AG159" s="373"/>
      <c r="AH159" s="381" t="s">
        <v>6059</v>
      </c>
      <c r="AI159" s="379" t="s">
        <v>6411</v>
      </c>
      <c r="AJ159" s="373"/>
      <c r="AK159" s="373"/>
      <c r="AL159" s="373"/>
      <c r="AM159" s="373"/>
      <c r="AN159" s="373">
        <v>10.0</v>
      </c>
      <c r="AO159" s="373"/>
      <c r="AP159" s="373"/>
      <c r="AQ159" s="46">
        <f t="shared" si="2"/>
        <v>428</v>
      </c>
      <c r="AR159" s="382">
        <f t="shared" si="3"/>
        <v>0.06</v>
      </c>
      <c r="AS159" s="373"/>
      <c r="AT159" s="373"/>
      <c r="AU159" s="373"/>
      <c r="AV159" s="373"/>
      <c r="AW159" s="373"/>
      <c r="AX159" s="383" t="s">
        <v>6178</v>
      </c>
      <c r="AY159" s="441" t="s">
        <v>6178</v>
      </c>
      <c r="AZ159" s="385">
        <v>20.0</v>
      </c>
      <c r="BA159" s="386">
        <v>71.0</v>
      </c>
      <c r="BB159" s="386">
        <v>127.0</v>
      </c>
      <c r="BC159" s="482">
        <f>IFERROR(__xludf.DUMMYFUNCTION("IMPORTRANGE(""https://docs.google.com/spreadsheets/d/11x9rug0jw9OQ--PARsiC-syyc-w1p08-Nt1KJofrAjY/edit?usp=sharing"",""Себестоимость (Алкиона)!J119"")"),4.7011199999999995)</f>
        <v>4.70112</v>
      </c>
      <c r="BD159" s="482">
        <f>IFERROR(__xludf.DUMMYFUNCTION("IMPORTRANGE(""https://docs.google.com/spreadsheets/d/11x9rug0jw9OQ--PARsiC-syyc-w1p08-Nt1KJofrAjY/edit?usp=sharing"",""Себестоимость (Алкиона)!J65"")"),0.813618)</f>
        <v>0.813618</v>
      </c>
      <c r="BE159" s="483">
        <f>IFERROR(__xludf.DUMMYFUNCTION("IMPORTRANGE(""https://docs.google.com/spreadsheets/d/1s3L4zx0lRdF0JYMrTaoYwrEnGJI9Se6ibkReFEtRbpU/edit?usp=sharing"",""Упаковка!B3"")"),25.0)</f>
        <v>25</v>
      </c>
      <c r="BF159" s="389">
        <v>10.0</v>
      </c>
      <c r="BG159" s="442">
        <f t="shared" si="4"/>
        <v>90.14738</v>
      </c>
      <c r="BH159" s="405">
        <f t="shared" si="18"/>
        <v>0.2</v>
      </c>
      <c r="BI159" s="392">
        <f t="shared" si="5"/>
        <v>64</v>
      </c>
      <c r="BJ159" s="393">
        <f t="shared" si="6"/>
        <v>94.85262</v>
      </c>
      <c r="BK159" s="393">
        <f t="shared" si="7"/>
        <v>38.85262</v>
      </c>
      <c r="BL159" s="394">
        <f t="shared" si="8"/>
        <v>0.2964144375</v>
      </c>
      <c r="BM159" s="394">
        <f t="shared" si="9"/>
        <v>0.1214144375</v>
      </c>
      <c r="BN159" s="55">
        <f t="shared" si="10"/>
        <v>0.06</v>
      </c>
      <c r="BO159" s="56">
        <f t="shared" si="11"/>
        <v>432</v>
      </c>
      <c r="BP159" s="57">
        <f t="shared" si="12"/>
        <v>0.3373440278</v>
      </c>
      <c r="BQ159" s="46">
        <f t="shared" si="13"/>
        <v>0.272</v>
      </c>
      <c r="BR159" s="46">
        <v>25.0</v>
      </c>
      <c r="BS159" s="46">
        <v>7.0</v>
      </c>
      <c r="BT159" s="47">
        <v>1.25</v>
      </c>
      <c r="BU159" s="46">
        <f t="shared" si="14"/>
        <v>31.25</v>
      </c>
      <c r="BV159" s="46">
        <f t="shared" si="15"/>
        <v>39.75</v>
      </c>
      <c r="BW159" s="378" t="s">
        <v>6062</v>
      </c>
      <c r="BX159" s="395"/>
      <c r="BY159" s="395"/>
      <c r="BZ159" s="395"/>
      <c r="CA159" s="395"/>
      <c r="CB159" s="406"/>
      <c r="CC159" s="395"/>
      <c r="CD159" s="395"/>
      <c r="CE159" s="395"/>
      <c r="CF159" s="395"/>
      <c r="CG159" s="395"/>
      <c r="CH159" s="397"/>
      <c r="CI159" s="397"/>
      <c r="CJ159" s="397"/>
      <c r="CK159" s="397"/>
      <c r="CL159" s="398"/>
      <c r="CM159" s="398"/>
      <c r="CN159" s="399">
        <f t="shared" si="16"/>
        <v>0.0035855625</v>
      </c>
      <c r="CO159" s="399">
        <f t="shared" si="17"/>
        <v>0.2920375499</v>
      </c>
      <c r="CP159" s="398"/>
      <c r="CQ159" s="398"/>
      <c r="CR159" s="408">
        <v>280.0</v>
      </c>
      <c r="CS159" s="398"/>
      <c r="CT159" s="398"/>
      <c r="CU159" s="398"/>
      <c r="CV159" s="398"/>
      <c r="CW159" s="398"/>
      <c r="CX159" s="398"/>
      <c r="CY159" s="398"/>
      <c r="CZ159" s="398"/>
      <c r="DA159" s="398"/>
      <c r="DB159" s="398"/>
      <c r="DC159" s="398"/>
      <c r="DD159" s="398"/>
      <c r="DE159" s="398"/>
      <c r="DF159" s="398"/>
      <c r="DG159" s="398"/>
      <c r="DH159" s="398"/>
      <c r="DI159" s="398"/>
      <c r="DJ159" s="398"/>
      <c r="DK159" s="398"/>
      <c r="DL159" s="398"/>
      <c r="DM159" s="398"/>
      <c r="DN159" s="398"/>
      <c r="DO159" s="398"/>
      <c r="DP159" s="398"/>
      <c r="DQ159" s="398"/>
      <c r="DR159" s="398"/>
      <c r="DS159" s="398"/>
      <c r="DT159" s="398"/>
      <c r="DU159" s="398"/>
      <c r="DV159" s="398"/>
      <c r="DW159" s="398"/>
      <c r="DX159" s="398"/>
      <c r="DY159" s="398"/>
      <c r="DZ159" s="398"/>
      <c r="EA159" s="398"/>
      <c r="EB159" s="398"/>
      <c r="EC159" s="398"/>
      <c r="ED159" s="398"/>
      <c r="EE159" s="398"/>
      <c r="EF159" s="398"/>
      <c r="EG159" s="398"/>
      <c r="EH159" s="398"/>
      <c r="EI159" s="398"/>
      <c r="EJ159" s="398"/>
      <c r="EK159" s="398"/>
      <c r="EL159" s="398"/>
      <c r="EM159" s="398"/>
      <c r="EN159" s="398"/>
      <c r="EO159" s="398"/>
      <c r="EP159" s="398"/>
      <c r="EQ159" s="398"/>
      <c r="ER159" s="398"/>
      <c r="ES159" s="398"/>
      <c r="ET159" s="398"/>
      <c r="EU159" s="398"/>
      <c r="EV159" s="398"/>
      <c r="EW159" s="398"/>
      <c r="EX159" s="398"/>
      <c r="EY159" s="398"/>
      <c r="EZ159" s="398"/>
      <c r="FA159" s="398"/>
      <c r="FB159" s="398"/>
      <c r="FC159" s="398"/>
      <c r="FD159" s="398"/>
      <c r="FE159" s="398"/>
      <c r="FF159" s="398"/>
      <c r="FG159" s="398"/>
      <c r="FH159" s="398"/>
      <c r="FI159" s="398"/>
      <c r="FJ159" s="398"/>
      <c r="FK159" s="398"/>
      <c r="FL159" s="398"/>
      <c r="FM159" s="398"/>
      <c r="FN159" s="398"/>
      <c r="FO159" s="398"/>
      <c r="FP159" s="398"/>
      <c r="FQ159" s="398"/>
      <c r="FR159" s="398"/>
      <c r="FS159" s="398"/>
      <c r="FT159" s="398"/>
      <c r="FU159" s="398"/>
      <c r="FV159" s="398"/>
      <c r="FW159" s="398"/>
      <c r="FX159" s="398"/>
      <c r="FY159" s="398"/>
      <c r="FZ159" s="398"/>
      <c r="GA159" s="398"/>
      <c r="GB159" s="398"/>
      <c r="GC159" s="398"/>
      <c r="GD159" s="398"/>
      <c r="GE159" s="398"/>
      <c r="GF159" s="398"/>
      <c r="GG159" s="398"/>
      <c r="GH159" s="398"/>
      <c r="GI159" s="398"/>
      <c r="GJ159" s="398"/>
      <c r="GK159" s="398"/>
      <c r="GL159" s="398"/>
      <c r="GM159" s="398"/>
      <c r="GN159" s="398"/>
      <c r="GO159" s="398"/>
      <c r="GP159" s="398"/>
      <c r="GQ159" s="398"/>
      <c r="GR159" s="398"/>
      <c r="GS159" s="398"/>
      <c r="GT159" s="398"/>
      <c r="GU159" s="398"/>
      <c r="GV159" s="398"/>
      <c r="GW159" s="398"/>
      <c r="GX159" s="398"/>
      <c r="GY159" s="398"/>
      <c r="GZ159" s="398"/>
      <c r="HA159" s="398"/>
      <c r="HB159" s="398"/>
      <c r="HC159" s="398"/>
      <c r="HD159" s="398"/>
      <c r="HE159" s="398"/>
      <c r="HF159" s="398"/>
      <c r="HG159" s="398"/>
      <c r="HH159" s="398"/>
      <c r="HI159" s="398"/>
      <c r="HJ159" s="398"/>
      <c r="HK159" s="398"/>
      <c r="HL159" s="398"/>
      <c r="HM159" s="398"/>
      <c r="HN159" s="398"/>
      <c r="HO159" s="398"/>
      <c r="HP159" s="398"/>
      <c r="HQ159" s="398"/>
      <c r="HR159" s="398"/>
      <c r="HS159" s="398"/>
      <c r="HT159" s="398"/>
      <c r="HU159" s="398"/>
      <c r="HV159" s="398"/>
      <c r="HW159" s="398"/>
      <c r="HX159" s="398"/>
      <c r="HY159" s="398"/>
      <c r="HZ159" s="398"/>
      <c r="IA159" s="398"/>
      <c r="IB159" s="398"/>
      <c r="IC159" s="398"/>
    </row>
    <row r="160" ht="13.5" customHeight="1">
      <c r="A160" s="432" t="s">
        <v>6049</v>
      </c>
      <c r="B160" s="362" t="s">
        <v>7141</v>
      </c>
      <c r="C160" s="363"/>
      <c r="D160" s="364">
        <v>50.0</v>
      </c>
      <c r="E160" s="401" t="s">
        <v>7142</v>
      </c>
      <c r="F160" s="366" t="s">
        <v>7143</v>
      </c>
      <c r="G160" s="367">
        <v>2.011559455003E12</v>
      </c>
      <c r="H160" s="368">
        <v>466.0</v>
      </c>
      <c r="I160" s="369">
        <v>0.25639770773798487</v>
      </c>
      <c r="J160" s="370">
        <f t="shared" si="1"/>
        <v>347</v>
      </c>
      <c r="K160" s="402" t="s">
        <v>7144</v>
      </c>
      <c r="L160" s="403" t="s">
        <v>7145</v>
      </c>
      <c r="M160" s="403" t="s">
        <v>6928</v>
      </c>
      <c r="N160" s="373"/>
      <c r="O160" s="433">
        <v>75.0</v>
      </c>
      <c r="P160" s="404">
        <v>80.0</v>
      </c>
      <c r="Q160" s="378">
        <v>20.0</v>
      </c>
      <c r="R160" s="378">
        <v>170.0</v>
      </c>
      <c r="S160" s="377"/>
      <c r="T160" s="377"/>
      <c r="U160" s="378" t="s">
        <v>6904</v>
      </c>
      <c r="V160" s="378" t="s">
        <v>7125</v>
      </c>
      <c r="W160" s="378" t="s">
        <v>6891</v>
      </c>
      <c r="X160" s="377"/>
      <c r="Y160" s="377"/>
      <c r="Z160" s="377"/>
      <c r="AA160" s="377"/>
      <c r="AB160" s="379"/>
      <c r="AC160" s="406"/>
      <c r="AD160" s="373"/>
      <c r="AE160" s="373"/>
      <c r="AF160" s="373"/>
      <c r="AG160" s="373"/>
      <c r="AH160" s="381" t="s">
        <v>6059</v>
      </c>
      <c r="AI160" s="379" t="s">
        <v>6411</v>
      </c>
      <c r="AJ160" s="373"/>
      <c r="AK160" s="373"/>
      <c r="AL160" s="373"/>
      <c r="AM160" s="373"/>
      <c r="AN160" s="373">
        <v>10.0</v>
      </c>
      <c r="AO160" s="373"/>
      <c r="AP160" s="373"/>
      <c r="AQ160" s="46">
        <f t="shared" si="2"/>
        <v>457</v>
      </c>
      <c r="AR160" s="382">
        <f t="shared" si="3"/>
        <v>0.02</v>
      </c>
      <c r="AS160" s="373"/>
      <c r="AT160" s="373"/>
      <c r="AU160" s="373"/>
      <c r="AV160" s="373"/>
      <c r="AW160" s="373"/>
      <c r="AX160" s="383" t="s">
        <v>6178</v>
      </c>
      <c r="AY160" s="441" t="s">
        <v>6178</v>
      </c>
      <c r="AZ160" s="385">
        <v>20.0</v>
      </c>
      <c r="BA160" s="386">
        <v>76.0</v>
      </c>
      <c r="BB160" s="386">
        <v>132.0</v>
      </c>
      <c r="BC160" s="482">
        <f>IFERROR(__xludf.DUMMYFUNCTION("IMPORTRANGE(""https://docs.google.com/spreadsheets/d/11x9rug0jw9OQ--PARsiC-syyc-w1p08-Nt1KJofrAjY/edit?usp=sharing"",""Себестоимость (Алкиона)!J120"")"),5.53464)</f>
        <v>5.53464</v>
      </c>
      <c r="BD160" s="482">
        <f>IFERROR(__xludf.DUMMYFUNCTION("IMPORTRANGE(""https://docs.google.com/spreadsheets/d/11x9rug0jw9OQ--PARsiC-syyc-w1p08-Nt1KJofrAjY/edit?usp=sharing"",""Себестоимость (Алкиона)!J65"")"),0.813618)</f>
        <v>0.813618</v>
      </c>
      <c r="BE160" s="483">
        <f>IFERROR(__xludf.DUMMYFUNCTION("IMPORTRANGE(""https://docs.google.com/spreadsheets/d/1s3L4zx0lRdF0JYMrTaoYwrEnGJI9Se6ibkReFEtRbpU/edit?usp=sharing"",""Упаковка!B3"")"),25.0)</f>
        <v>25</v>
      </c>
      <c r="BF160" s="389">
        <v>10.0</v>
      </c>
      <c r="BG160" s="442">
        <f t="shared" si="4"/>
        <v>98.48258</v>
      </c>
      <c r="BH160" s="405">
        <f t="shared" si="18"/>
        <v>0.2</v>
      </c>
      <c r="BI160" s="392">
        <f t="shared" si="5"/>
        <v>69.4</v>
      </c>
      <c r="BJ160" s="393">
        <f t="shared" si="6"/>
        <v>103.11742</v>
      </c>
      <c r="BK160" s="393">
        <f t="shared" si="7"/>
        <v>47.11742</v>
      </c>
      <c r="BL160" s="394">
        <f t="shared" si="8"/>
        <v>0.2971683573</v>
      </c>
      <c r="BM160" s="394">
        <f t="shared" si="9"/>
        <v>0.135785072</v>
      </c>
      <c r="BN160" s="55">
        <f t="shared" si="10"/>
        <v>0.02</v>
      </c>
      <c r="BO160" s="56">
        <f t="shared" si="11"/>
        <v>461</v>
      </c>
      <c r="BP160" s="57">
        <f t="shared" si="12"/>
        <v>0.3400377874</v>
      </c>
      <c r="BQ160" s="46">
        <f t="shared" si="13"/>
        <v>0.272</v>
      </c>
      <c r="BR160" s="46">
        <v>25.0</v>
      </c>
      <c r="BS160" s="46">
        <v>7.0</v>
      </c>
      <c r="BT160" s="47">
        <v>1.25</v>
      </c>
      <c r="BU160" s="46">
        <f t="shared" si="14"/>
        <v>31.25</v>
      </c>
      <c r="BV160" s="46">
        <f t="shared" si="15"/>
        <v>44.75</v>
      </c>
      <c r="BW160" s="378" t="s">
        <v>6062</v>
      </c>
      <c r="BX160" s="395"/>
      <c r="BY160" s="395"/>
      <c r="BZ160" s="395"/>
      <c r="CA160" s="395"/>
      <c r="CB160" s="406"/>
      <c r="CC160" s="395"/>
      <c r="CD160" s="395"/>
      <c r="CE160" s="395"/>
      <c r="CF160" s="395"/>
      <c r="CG160" s="395"/>
      <c r="CH160" s="397"/>
      <c r="CI160" s="397"/>
      <c r="CJ160" s="397"/>
      <c r="CK160" s="397"/>
      <c r="CL160" s="398"/>
      <c r="CM160" s="398"/>
      <c r="CN160" s="399">
        <f t="shared" si="16"/>
        <v>0.002831642651</v>
      </c>
      <c r="CO160" s="399">
        <f t="shared" si="17"/>
        <v>0.2535660651</v>
      </c>
      <c r="CP160" s="398"/>
      <c r="CQ160" s="398"/>
      <c r="CR160" s="408">
        <v>290.0</v>
      </c>
      <c r="CS160" s="398"/>
      <c r="CT160" s="398"/>
      <c r="CU160" s="398"/>
      <c r="CV160" s="398"/>
      <c r="CW160" s="398"/>
      <c r="CX160" s="398"/>
      <c r="CY160" s="398"/>
      <c r="CZ160" s="398"/>
      <c r="DA160" s="398"/>
      <c r="DB160" s="398"/>
      <c r="DC160" s="398"/>
      <c r="DD160" s="398"/>
      <c r="DE160" s="398"/>
      <c r="DF160" s="398"/>
      <c r="DG160" s="398"/>
      <c r="DH160" s="398"/>
      <c r="DI160" s="398"/>
      <c r="DJ160" s="398"/>
      <c r="DK160" s="398"/>
      <c r="DL160" s="398"/>
      <c r="DM160" s="398"/>
      <c r="DN160" s="398"/>
      <c r="DO160" s="398"/>
      <c r="DP160" s="398"/>
      <c r="DQ160" s="398"/>
      <c r="DR160" s="398"/>
      <c r="DS160" s="398"/>
      <c r="DT160" s="398"/>
      <c r="DU160" s="398"/>
      <c r="DV160" s="398"/>
      <c r="DW160" s="398"/>
      <c r="DX160" s="398"/>
      <c r="DY160" s="398"/>
      <c r="DZ160" s="398"/>
      <c r="EA160" s="398"/>
      <c r="EB160" s="398"/>
      <c r="EC160" s="398"/>
      <c r="ED160" s="398"/>
      <c r="EE160" s="398"/>
      <c r="EF160" s="398"/>
      <c r="EG160" s="398"/>
      <c r="EH160" s="398"/>
      <c r="EI160" s="398"/>
      <c r="EJ160" s="398"/>
      <c r="EK160" s="398"/>
      <c r="EL160" s="398"/>
      <c r="EM160" s="398"/>
      <c r="EN160" s="398"/>
      <c r="EO160" s="398"/>
      <c r="EP160" s="398"/>
      <c r="EQ160" s="398"/>
      <c r="ER160" s="398"/>
      <c r="ES160" s="398"/>
      <c r="ET160" s="398"/>
      <c r="EU160" s="398"/>
      <c r="EV160" s="398"/>
      <c r="EW160" s="398"/>
      <c r="EX160" s="398"/>
      <c r="EY160" s="398"/>
      <c r="EZ160" s="398"/>
      <c r="FA160" s="398"/>
      <c r="FB160" s="398"/>
      <c r="FC160" s="398"/>
      <c r="FD160" s="398"/>
      <c r="FE160" s="398"/>
      <c r="FF160" s="398"/>
      <c r="FG160" s="398"/>
      <c r="FH160" s="398"/>
      <c r="FI160" s="398"/>
      <c r="FJ160" s="398"/>
      <c r="FK160" s="398"/>
      <c r="FL160" s="398"/>
      <c r="FM160" s="398"/>
      <c r="FN160" s="398"/>
      <c r="FO160" s="398"/>
      <c r="FP160" s="398"/>
      <c r="FQ160" s="398"/>
      <c r="FR160" s="398"/>
      <c r="FS160" s="398"/>
      <c r="FT160" s="398"/>
      <c r="FU160" s="398"/>
      <c r="FV160" s="398"/>
      <c r="FW160" s="398"/>
      <c r="FX160" s="398"/>
      <c r="FY160" s="398"/>
      <c r="FZ160" s="398"/>
      <c r="GA160" s="398"/>
      <c r="GB160" s="398"/>
      <c r="GC160" s="398"/>
      <c r="GD160" s="398"/>
      <c r="GE160" s="398"/>
      <c r="GF160" s="398"/>
      <c r="GG160" s="398"/>
      <c r="GH160" s="398"/>
      <c r="GI160" s="398"/>
      <c r="GJ160" s="398"/>
      <c r="GK160" s="398"/>
      <c r="GL160" s="398"/>
      <c r="GM160" s="398"/>
      <c r="GN160" s="398"/>
      <c r="GO160" s="398"/>
      <c r="GP160" s="398"/>
      <c r="GQ160" s="398"/>
      <c r="GR160" s="398"/>
      <c r="GS160" s="398"/>
      <c r="GT160" s="398"/>
      <c r="GU160" s="398"/>
      <c r="GV160" s="398"/>
      <c r="GW160" s="398"/>
      <c r="GX160" s="398"/>
      <c r="GY160" s="398"/>
      <c r="GZ160" s="398"/>
      <c r="HA160" s="398"/>
      <c r="HB160" s="398"/>
      <c r="HC160" s="398"/>
      <c r="HD160" s="398"/>
      <c r="HE160" s="398"/>
      <c r="HF160" s="398"/>
      <c r="HG160" s="398"/>
      <c r="HH160" s="398"/>
      <c r="HI160" s="398"/>
      <c r="HJ160" s="398"/>
      <c r="HK160" s="398"/>
      <c r="HL160" s="398"/>
      <c r="HM160" s="398"/>
      <c r="HN160" s="398"/>
      <c r="HO160" s="398"/>
      <c r="HP160" s="398"/>
      <c r="HQ160" s="398"/>
      <c r="HR160" s="398"/>
      <c r="HS160" s="398"/>
      <c r="HT160" s="398"/>
      <c r="HU160" s="398"/>
      <c r="HV160" s="398"/>
      <c r="HW160" s="398"/>
      <c r="HX160" s="398"/>
      <c r="HY160" s="398"/>
      <c r="HZ160" s="398"/>
      <c r="IA160" s="398"/>
      <c r="IB160" s="398"/>
      <c r="IC160" s="398"/>
    </row>
    <row r="161" ht="13.5" customHeight="1">
      <c r="A161" s="398"/>
      <c r="B161" s="362" t="s">
        <v>7146</v>
      </c>
      <c r="C161" s="363"/>
      <c r="D161" s="364">
        <v>50.0</v>
      </c>
      <c r="E161" s="401" t="s">
        <v>7147</v>
      </c>
      <c r="F161" s="366" t="s">
        <v>7148</v>
      </c>
      <c r="G161" s="415">
        <v>2.034050218533E12</v>
      </c>
      <c r="H161" s="368">
        <v>352.0</v>
      </c>
      <c r="I161" s="369">
        <v>0.2678934414148859</v>
      </c>
      <c r="J161" s="370">
        <f t="shared" si="1"/>
        <v>258</v>
      </c>
      <c r="K161" s="402" t="s">
        <v>7149</v>
      </c>
      <c r="L161" s="403" t="s">
        <v>7150</v>
      </c>
      <c r="M161" s="403" t="s">
        <v>7151</v>
      </c>
      <c r="N161" s="495"/>
      <c r="O161" s="374">
        <v>25.0</v>
      </c>
      <c r="P161" s="404">
        <v>70.0</v>
      </c>
      <c r="Q161" s="378">
        <v>20.0</v>
      </c>
      <c r="R161" s="378">
        <v>90.0</v>
      </c>
      <c r="S161" s="536"/>
      <c r="T161" s="536"/>
      <c r="U161" s="378" t="s">
        <v>6904</v>
      </c>
      <c r="V161" s="378" t="s">
        <v>2325</v>
      </c>
      <c r="W161" s="406"/>
      <c r="X161" s="536"/>
      <c r="Y161" s="536"/>
      <c r="Z161" s="536"/>
      <c r="AA161" s="536"/>
      <c r="AB161" s="379"/>
      <c r="AC161" s="406"/>
      <c r="AD161" s="495"/>
      <c r="AE161" s="495"/>
      <c r="AF161" s="495"/>
      <c r="AG161" s="495"/>
      <c r="AH161" s="395"/>
      <c r="AI161" s="379" t="s">
        <v>6411</v>
      </c>
      <c r="AJ161" s="495"/>
      <c r="AK161" s="495"/>
      <c r="AL161" s="495"/>
      <c r="AM161" s="495"/>
      <c r="AN161" s="373">
        <v>10.0</v>
      </c>
      <c r="AO161" s="495"/>
      <c r="AP161" s="495"/>
      <c r="AQ161" s="46">
        <f t="shared" si="2"/>
        <v>367</v>
      </c>
      <c r="AR161" s="382">
        <f t="shared" si="3"/>
        <v>-0.04</v>
      </c>
      <c r="AS161" s="495"/>
      <c r="AT161" s="495"/>
      <c r="AU161" s="495"/>
      <c r="AV161" s="495"/>
      <c r="AW161" s="495"/>
      <c r="AX161" s="528" t="s">
        <v>6061</v>
      </c>
      <c r="AY161" s="489" t="s">
        <v>6061</v>
      </c>
      <c r="AZ161" s="418"/>
      <c r="BA161" s="386">
        <v>72.0</v>
      </c>
      <c r="BB161" s="386">
        <v>127.0</v>
      </c>
      <c r="BC161" s="482">
        <f>IFERROR(__xludf.DUMMYFUNCTION("IMPORTRANGE(""https://docs.google.com/spreadsheets/d/11x9rug0jw9OQ--PARsiC-syyc-w1p08-Nt1KJofrAjY/edit?usp=sharing"",""Себестоимость (Алкиона)!J115"")"),3.38684)</f>
        <v>3.38684</v>
      </c>
      <c r="BD161" s="482">
        <f>IFERROR(__xludf.DUMMYFUNCTION("IMPORTRANGE(""https://docs.google.com/spreadsheets/d/11x9rug0jw9OQ--PARsiC-syyc-w1p08-Nt1KJofrAjY/edit?usp=sharing"",""Себестоимость (Алкиона)!J68"")"),0.6817199999999999)</f>
        <v>0.68172</v>
      </c>
      <c r="BE161" s="483">
        <f>IFERROR(__xludf.DUMMYFUNCTION("IMPORTRANGE(""https://docs.google.com/spreadsheets/d/1s3L4zx0lRdF0JYMrTaoYwrEnGJI9Se6ibkReFEtRbpU/edit?usp=sharing"",""Упаковка!B2"")"),7.0)</f>
        <v>7</v>
      </c>
      <c r="BF161" s="389">
        <v>10.0</v>
      </c>
      <c r="BG161" s="442">
        <f t="shared" si="4"/>
        <v>57.6856</v>
      </c>
      <c r="BH161" s="405">
        <f t="shared" si="18"/>
        <v>0.2</v>
      </c>
      <c r="BI161" s="392">
        <f t="shared" si="5"/>
        <v>51.6</v>
      </c>
      <c r="BJ161" s="393">
        <f t="shared" si="6"/>
        <v>76.7144</v>
      </c>
      <c r="BK161" s="393">
        <f t="shared" si="7"/>
        <v>21.7144</v>
      </c>
      <c r="BL161" s="394">
        <f t="shared" si="8"/>
        <v>0.2973426357</v>
      </c>
      <c r="BM161" s="394">
        <f t="shared" si="9"/>
        <v>0.08416434109</v>
      </c>
      <c r="BN161" s="55">
        <f t="shared" si="10"/>
        <v>-0.04</v>
      </c>
      <c r="BO161" s="56">
        <f t="shared" si="11"/>
        <v>363</v>
      </c>
      <c r="BP161" s="57">
        <f t="shared" si="12"/>
        <v>0.3312242424</v>
      </c>
      <c r="BQ161" s="46">
        <f t="shared" si="13"/>
        <v>0.126</v>
      </c>
      <c r="BR161" s="46">
        <v>25.0</v>
      </c>
      <c r="BS161" s="46">
        <v>7.0</v>
      </c>
      <c r="BT161" s="47">
        <v>1.25</v>
      </c>
      <c r="BU161" s="46">
        <f t="shared" si="14"/>
        <v>31.25</v>
      </c>
      <c r="BV161" s="46">
        <f t="shared" si="15"/>
        <v>40.75</v>
      </c>
      <c r="BW161" s="406"/>
      <c r="BX161" s="395"/>
      <c r="BY161" s="395"/>
      <c r="BZ161" s="395"/>
      <c r="CA161" s="395"/>
      <c r="CB161" s="406"/>
      <c r="CC161" s="395"/>
      <c r="CD161" s="395"/>
      <c r="CE161" s="395"/>
      <c r="CF161" s="395"/>
      <c r="CG161" s="395"/>
      <c r="CH161" s="397"/>
      <c r="CI161" s="397"/>
      <c r="CJ161" s="397"/>
      <c r="CK161" s="397"/>
      <c r="CL161" s="398"/>
      <c r="CM161" s="398"/>
      <c r="CN161" s="399">
        <f t="shared" si="16"/>
        <v>0.002657364341</v>
      </c>
      <c r="CO161" s="399">
        <f t="shared" si="17"/>
        <v>0.2652360771</v>
      </c>
      <c r="CP161" s="398"/>
      <c r="CQ161" s="398"/>
      <c r="CR161" s="408">
        <v>250.0</v>
      </c>
      <c r="CS161" s="398"/>
      <c r="CT161" s="398"/>
      <c r="CU161" s="398"/>
      <c r="CV161" s="398"/>
      <c r="CW161" s="398"/>
      <c r="CX161" s="398"/>
      <c r="CY161" s="398"/>
      <c r="CZ161" s="398"/>
      <c r="DA161" s="398"/>
      <c r="DB161" s="398"/>
      <c r="DC161" s="398"/>
      <c r="DD161" s="398"/>
      <c r="DE161" s="398"/>
      <c r="DF161" s="398"/>
      <c r="DG161" s="398"/>
      <c r="DH161" s="398"/>
      <c r="DI161" s="398"/>
      <c r="DJ161" s="398"/>
      <c r="DK161" s="398"/>
      <c r="DL161" s="398"/>
      <c r="DM161" s="398"/>
      <c r="DN161" s="398"/>
      <c r="DO161" s="398"/>
      <c r="DP161" s="398"/>
      <c r="DQ161" s="398"/>
      <c r="DR161" s="398"/>
      <c r="DS161" s="398"/>
      <c r="DT161" s="398"/>
      <c r="DU161" s="398"/>
      <c r="DV161" s="398"/>
      <c r="DW161" s="398"/>
      <c r="DX161" s="398"/>
      <c r="DY161" s="398"/>
      <c r="DZ161" s="398"/>
      <c r="EA161" s="398"/>
      <c r="EB161" s="398"/>
      <c r="EC161" s="398"/>
      <c r="ED161" s="398"/>
      <c r="EE161" s="398"/>
      <c r="EF161" s="398"/>
      <c r="EG161" s="398"/>
      <c r="EH161" s="398"/>
      <c r="EI161" s="398"/>
      <c r="EJ161" s="398"/>
      <c r="EK161" s="398"/>
      <c r="EL161" s="398"/>
      <c r="EM161" s="398"/>
      <c r="EN161" s="398"/>
      <c r="EO161" s="398"/>
      <c r="EP161" s="398"/>
      <c r="EQ161" s="398"/>
      <c r="ER161" s="398"/>
      <c r="ES161" s="398"/>
      <c r="ET161" s="398"/>
      <c r="EU161" s="398"/>
      <c r="EV161" s="398"/>
      <c r="EW161" s="398"/>
      <c r="EX161" s="398"/>
      <c r="EY161" s="398"/>
      <c r="EZ161" s="398"/>
      <c r="FA161" s="398"/>
      <c r="FB161" s="398"/>
      <c r="FC161" s="398"/>
      <c r="FD161" s="398"/>
      <c r="FE161" s="398"/>
      <c r="FF161" s="398"/>
      <c r="FG161" s="398"/>
      <c r="FH161" s="398"/>
      <c r="FI161" s="398"/>
      <c r="FJ161" s="398"/>
      <c r="FK161" s="398"/>
      <c r="FL161" s="398"/>
      <c r="FM161" s="398"/>
      <c r="FN161" s="398"/>
      <c r="FO161" s="398"/>
      <c r="FP161" s="398"/>
      <c r="FQ161" s="398"/>
      <c r="FR161" s="398"/>
      <c r="FS161" s="398"/>
      <c r="FT161" s="398"/>
      <c r="FU161" s="398"/>
      <c r="FV161" s="398"/>
      <c r="FW161" s="398"/>
      <c r="FX161" s="398"/>
      <c r="FY161" s="398"/>
      <c r="FZ161" s="398"/>
      <c r="GA161" s="398"/>
      <c r="GB161" s="398"/>
      <c r="GC161" s="398"/>
      <c r="GD161" s="398"/>
      <c r="GE161" s="398"/>
      <c r="GF161" s="398"/>
      <c r="GG161" s="398"/>
      <c r="GH161" s="398"/>
      <c r="GI161" s="398"/>
      <c r="GJ161" s="398"/>
      <c r="GK161" s="398"/>
      <c r="GL161" s="398"/>
      <c r="GM161" s="398"/>
      <c r="GN161" s="398"/>
      <c r="GO161" s="398"/>
      <c r="GP161" s="398"/>
      <c r="GQ161" s="398"/>
      <c r="GR161" s="398"/>
      <c r="GS161" s="398"/>
      <c r="GT161" s="398"/>
      <c r="GU161" s="398"/>
      <c r="GV161" s="398"/>
      <c r="GW161" s="398"/>
      <c r="GX161" s="398"/>
      <c r="GY161" s="398"/>
      <c r="GZ161" s="398"/>
      <c r="HA161" s="398"/>
      <c r="HB161" s="398"/>
      <c r="HC161" s="398"/>
      <c r="HD161" s="398"/>
      <c r="HE161" s="398"/>
      <c r="HF161" s="398"/>
      <c r="HG161" s="398"/>
      <c r="HH161" s="398"/>
      <c r="HI161" s="398"/>
      <c r="HJ161" s="398"/>
      <c r="HK161" s="398"/>
      <c r="HL161" s="398"/>
      <c r="HM161" s="398"/>
      <c r="HN161" s="398"/>
      <c r="HO161" s="398"/>
      <c r="HP161" s="398"/>
      <c r="HQ161" s="398"/>
      <c r="HR161" s="398"/>
      <c r="HS161" s="398"/>
      <c r="HT161" s="398"/>
      <c r="HU161" s="398"/>
      <c r="HV161" s="398"/>
      <c r="HW161" s="398"/>
      <c r="HX161" s="398"/>
      <c r="HY161" s="398"/>
      <c r="HZ161" s="398"/>
      <c r="IA161" s="398"/>
      <c r="IB161" s="398"/>
      <c r="IC161" s="398"/>
    </row>
    <row r="162" ht="13.5" customHeight="1">
      <c r="A162" s="398"/>
      <c r="B162" s="362" t="s">
        <v>7152</v>
      </c>
      <c r="C162" s="363"/>
      <c r="D162" s="364">
        <v>50.0</v>
      </c>
      <c r="E162" s="401" t="s">
        <v>7153</v>
      </c>
      <c r="F162" s="366" t="s">
        <v>7154</v>
      </c>
      <c r="G162" s="415">
        <v>2.034050218526E12</v>
      </c>
      <c r="H162" s="368">
        <v>367.0</v>
      </c>
      <c r="I162" s="369">
        <v>0.296809198431786</v>
      </c>
      <c r="J162" s="370">
        <f t="shared" si="1"/>
        <v>258</v>
      </c>
      <c r="K162" s="402" t="s">
        <v>7155</v>
      </c>
      <c r="L162" s="403" t="s">
        <v>7156</v>
      </c>
      <c r="M162" s="403" t="s">
        <v>7151</v>
      </c>
      <c r="N162" s="495"/>
      <c r="O162" s="374">
        <v>25.0</v>
      </c>
      <c r="P162" s="404">
        <v>70.0</v>
      </c>
      <c r="Q162" s="378">
        <v>20.0</v>
      </c>
      <c r="R162" s="378">
        <v>90.0</v>
      </c>
      <c r="S162" s="536"/>
      <c r="T162" s="536"/>
      <c r="U162" s="378" t="s">
        <v>6904</v>
      </c>
      <c r="V162" s="378" t="s">
        <v>2325</v>
      </c>
      <c r="W162" s="406"/>
      <c r="X162" s="536"/>
      <c r="Y162" s="536"/>
      <c r="Z162" s="536"/>
      <c r="AA162" s="536"/>
      <c r="AB162" s="379"/>
      <c r="AC162" s="406"/>
      <c r="AD162" s="495"/>
      <c r="AE162" s="495"/>
      <c r="AF162" s="495"/>
      <c r="AG162" s="495"/>
      <c r="AH162" s="395"/>
      <c r="AI162" s="379" t="s">
        <v>6411</v>
      </c>
      <c r="AJ162" s="495"/>
      <c r="AK162" s="495"/>
      <c r="AL162" s="495"/>
      <c r="AM162" s="495"/>
      <c r="AN162" s="373">
        <v>10.0</v>
      </c>
      <c r="AO162" s="495"/>
      <c r="AP162" s="495"/>
      <c r="AQ162" s="46">
        <f t="shared" si="2"/>
        <v>360</v>
      </c>
      <c r="AR162" s="382">
        <f t="shared" si="3"/>
        <v>0.02</v>
      </c>
      <c r="AS162" s="495"/>
      <c r="AT162" s="495"/>
      <c r="AU162" s="495"/>
      <c r="AV162" s="495"/>
      <c r="AW162" s="495"/>
      <c r="AX162" s="528" t="s">
        <v>6061</v>
      </c>
      <c r="AY162" s="489" t="s">
        <v>6061</v>
      </c>
      <c r="AZ162" s="418"/>
      <c r="BA162" s="386">
        <v>72.0</v>
      </c>
      <c r="BB162" s="386">
        <v>127.0</v>
      </c>
      <c r="BC162" s="482">
        <f>IFERROR(__xludf.DUMMYFUNCTION("IMPORTRANGE(""https://docs.google.com/spreadsheets/d/11x9rug0jw9OQ--PARsiC-syyc-w1p08-Nt1KJofrAjY/edit?usp=sharing"",""Себестоимость (Алкиона)!J115"")"),3.38684)</f>
        <v>3.38684</v>
      </c>
      <c r="BD162" s="482">
        <f>IFERROR(__xludf.DUMMYFUNCTION("IMPORTRANGE(""https://docs.google.com/spreadsheets/d/11x9rug0jw9OQ--PARsiC-syyc-w1p08-Nt1KJofrAjY/edit?usp=sharing"",""Себестоимость (Алкиона)!J68"")"),0.6817199999999999)</f>
        <v>0.68172</v>
      </c>
      <c r="BE162" s="483">
        <f>IFERROR(__xludf.DUMMYFUNCTION("IMPORTRANGE(""https://docs.google.com/spreadsheets/d/1s3L4zx0lRdF0JYMrTaoYwrEnGJI9Se6ibkReFEtRbpU/edit?usp=sharing"",""Упаковка!B2"")"),7.0)</f>
        <v>7</v>
      </c>
      <c r="BF162" s="389">
        <v>10.0</v>
      </c>
      <c r="BG162" s="442">
        <f t="shared" si="4"/>
        <v>57.6856</v>
      </c>
      <c r="BH162" s="405">
        <f t="shared" si="18"/>
        <v>0.2</v>
      </c>
      <c r="BI162" s="392">
        <f t="shared" si="5"/>
        <v>51.6</v>
      </c>
      <c r="BJ162" s="393">
        <f t="shared" si="6"/>
        <v>76.7144</v>
      </c>
      <c r="BK162" s="393">
        <f t="shared" si="7"/>
        <v>21.7144</v>
      </c>
      <c r="BL162" s="394">
        <f t="shared" si="8"/>
        <v>0.2973426357</v>
      </c>
      <c r="BM162" s="394">
        <f t="shared" si="9"/>
        <v>0.08416434109</v>
      </c>
      <c r="BN162" s="55">
        <f t="shared" si="10"/>
        <v>0.02</v>
      </c>
      <c r="BO162" s="56">
        <f t="shared" si="11"/>
        <v>363</v>
      </c>
      <c r="BP162" s="57">
        <f t="shared" si="12"/>
        <v>0.3312242424</v>
      </c>
      <c r="BQ162" s="46">
        <f t="shared" si="13"/>
        <v>0.126</v>
      </c>
      <c r="BR162" s="46">
        <v>25.0</v>
      </c>
      <c r="BS162" s="46">
        <v>7.0</v>
      </c>
      <c r="BT162" s="47">
        <v>1.25</v>
      </c>
      <c r="BU162" s="46">
        <f t="shared" si="14"/>
        <v>31.25</v>
      </c>
      <c r="BV162" s="46">
        <f t="shared" si="15"/>
        <v>40.75</v>
      </c>
      <c r="BW162" s="406"/>
      <c r="BX162" s="395"/>
      <c r="BY162" s="395"/>
      <c r="BZ162" s="395"/>
      <c r="CA162" s="395"/>
      <c r="CB162" s="406"/>
      <c r="CC162" s="395"/>
      <c r="CD162" s="395"/>
      <c r="CE162" s="395"/>
      <c r="CF162" s="395"/>
      <c r="CG162" s="395"/>
      <c r="CH162" s="397"/>
      <c r="CI162" s="397"/>
      <c r="CJ162" s="397"/>
      <c r="CK162" s="397"/>
      <c r="CL162" s="398"/>
      <c r="CM162" s="398"/>
      <c r="CN162" s="399">
        <f t="shared" si="16"/>
        <v>0.002657364341</v>
      </c>
      <c r="CO162" s="399">
        <f t="shared" si="17"/>
        <v>0.2941518341</v>
      </c>
      <c r="CP162" s="398"/>
      <c r="CQ162" s="398"/>
      <c r="CR162" s="408">
        <v>260.0</v>
      </c>
      <c r="CS162" s="398"/>
      <c r="CT162" s="398"/>
      <c r="CU162" s="398"/>
      <c r="CV162" s="398"/>
      <c r="CW162" s="398"/>
      <c r="CX162" s="398"/>
      <c r="CY162" s="398"/>
      <c r="CZ162" s="398"/>
      <c r="DA162" s="398"/>
      <c r="DB162" s="398"/>
      <c r="DC162" s="398"/>
      <c r="DD162" s="398"/>
      <c r="DE162" s="398"/>
      <c r="DF162" s="398"/>
      <c r="DG162" s="398"/>
      <c r="DH162" s="398"/>
      <c r="DI162" s="398"/>
      <c r="DJ162" s="398"/>
      <c r="DK162" s="398"/>
      <c r="DL162" s="398"/>
      <c r="DM162" s="398"/>
      <c r="DN162" s="398"/>
      <c r="DO162" s="398"/>
      <c r="DP162" s="398"/>
      <c r="DQ162" s="398"/>
      <c r="DR162" s="398"/>
      <c r="DS162" s="398"/>
      <c r="DT162" s="398"/>
      <c r="DU162" s="398"/>
      <c r="DV162" s="398"/>
      <c r="DW162" s="398"/>
      <c r="DX162" s="398"/>
      <c r="DY162" s="398"/>
      <c r="DZ162" s="398"/>
      <c r="EA162" s="398"/>
      <c r="EB162" s="398"/>
      <c r="EC162" s="398"/>
      <c r="ED162" s="398"/>
      <c r="EE162" s="398"/>
      <c r="EF162" s="398"/>
      <c r="EG162" s="398"/>
      <c r="EH162" s="398"/>
      <c r="EI162" s="398"/>
      <c r="EJ162" s="398"/>
      <c r="EK162" s="398"/>
      <c r="EL162" s="398"/>
      <c r="EM162" s="398"/>
      <c r="EN162" s="398"/>
      <c r="EO162" s="398"/>
      <c r="EP162" s="398"/>
      <c r="EQ162" s="398"/>
      <c r="ER162" s="398"/>
      <c r="ES162" s="398"/>
      <c r="ET162" s="398"/>
      <c r="EU162" s="398"/>
      <c r="EV162" s="398"/>
      <c r="EW162" s="398"/>
      <c r="EX162" s="398"/>
      <c r="EY162" s="398"/>
      <c r="EZ162" s="398"/>
      <c r="FA162" s="398"/>
      <c r="FB162" s="398"/>
      <c r="FC162" s="398"/>
      <c r="FD162" s="398"/>
      <c r="FE162" s="398"/>
      <c r="FF162" s="398"/>
      <c r="FG162" s="398"/>
      <c r="FH162" s="398"/>
      <c r="FI162" s="398"/>
      <c r="FJ162" s="398"/>
      <c r="FK162" s="398"/>
      <c r="FL162" s="398"/>
      <c r="FM162" s="398"/>
      <c r="FN162" s="398"/>
      <c r="FO162" s="398"/>
      <c r="FP162" s="398"/>
      <c r="FQ162" s="398"/>
      <c r="FR162" s="398"/>
      <c r="FS162" s="398"/>
      <c r="FT162" s="398"/>
      <c r="FU162" s="398"/>
      <c r="FV162" s="398"/>
      <c r="FW162" s="398"/>
      <c r="FX162" s="398"/>
      <c r="FY162" s="398"/>
      <c r="FZ162" s="398"/>
      <c r="GA162" s="398"/>
      <c r="GB162" s="398"/>
      <c r="GC162" s="398"/>
      <c r="GD162" s="398"/>
      <c r="GE162" s="398"/>
      <c r="GF162" s="398"/>
      <c r="GG162" s="398"/>
      <c r="GH162" s="398"/>
      <c r="GI162" s="398"/>
      <c r="GJ162" s="398"/>
      <c r="GK162" s="398"/>
      <c r="GL162" s="398"/>
      <c r="GM162" s="398"/>
      <c r="GN162" s="398"/>
      <c r="GO162" s="398"/>
      <c r="GP162" s="398"/>
      <c r="GQ162" s="398"/>
      <c r="GR162" s="398"/>
      <c r="GS162" s="398"/>
      <c r="GT162" s="398"/>
      <c r="GU162" s="398"/>
      <c r="GV162" s="398"/>
      <c r="GW162" s="398"/>
      <c r="GX162" s="398"/>
      <c r="GY162" s="398"/>
      <c r="GZ162" s="398"/>
      <c r="HA162" s="398"/>
      <c r="HB162" s="398"/>
      <c r="HC162" s="398"/>
      <c r="HD162" s="398"/>
      <c r="HE162" s="398"/>
      <c r="HF162" s="398"/>
      <c r="HG162" s="398"/>
      <c r="HH162" s="398"/>
      <c r="HI162" s="398"/>
      <c r="HJ162" s="398"/>
      <c r="HK162" s="398"/>
      <c r="HL162" s="398"/>
      <c r="HM162" s="398"/>
      <c r="HN162" s="398"/>
      <c r="HO162" s="398"/>
      <c r="HP162" s="398"/>
      <c r="HQ162" s="398"/>
      <c r="HR162" s="398"/>
      <c r="HS162" s="398"/>
      <c r="HT162" s="398"/>
      <c r="HU162" s="398"/>
      <c r="HV162" s="398"/>
      <c r="HW162" s="398"/>
      <c r="HX162" s="398"/>
      <c r="HY162" s="398"/>
      <c r="HZ162" s="398"/>
      <c r="IA162" s="398"/>
      <c r="IB162" s="398"/>
      <c r="IC162" s="398"/>
    </row>
    <row r="163" ht="13.5" customHeight="1">
      <c r="A163" s="398"/>
      <c r="B163" s="533" t="s">
        <v>7157</v>
      </c>
      <c r="C163" s="363"/>
      <c r="D163" s="364">
        <v>50.0</v>
      </c>
      <c r="E163" s="401" t="s">
        <v>7158</v>
      </c>
      <c r="F163" s="366" t="s">
        <v>7159</v>
      </c>
      <c r="G163" s="415">
        <v>2.034050218519E12</v>
      </c>
      <c r="H163" s="409">
        <v>400.0</v>
      </c>
      <c r="I163" s="369">
        <v>0.3260082512930265</v>
      </c>
      <c r="J163" s="370">
        <f t="shared" si="1"/>
        <v>270</v>
      </c>
      <c r="K163" s="402" t="s">
        <v>7160</v>
      </c>
      <c r="L163" s="403" t="s">
        <v>7161</v>
      </c>
      <c r="M163" s="403" t="s">
        <v>7151</v>
      </c>
      <c r="N163" s="492"/>
      <c r="O163" s="433">
        <v>36.0</v>
      </c>
      <c r="P163" s="404">
        <v>70.0</v>
      </c>
      <c r="Q163" s="378">
        <v>20.0</v>
      </c>
      <c r="R163" s="378">
        <v>90.0</v>
      </c>
      <c r="S163" s="493"/>
      <c r="T163" s="493"/>
      <c r="U163" s="378" t="s">
        <v>6904</v>
      </c>
      <c r="V163" s="378" t="s">
        <v>2325</v>
      </c>
      <c r="W163" s="406"/>
      <c r="X163" s="493"/>
      <c r="Y163" s="493"/>
      <c r="Z163" s="493"/>
      <c r="AA163" s="493"/>
      <c r="AB163" s="379"/>
      <c r="AC163" s="406"/>
      <c r="AD163" s="492"/>
      <c r="AE163" s="492"/>
      <c r="AF163" s="492"/>
      <c r="AG163" s="492"/>
      <c r="AH163" s="395"/>
      <c r="AI163" s="379" t="s">
        <v>6411</v>
      </c>
      <c r="AJ163" s="492"/>
      <c r="AK163" s="492"/>
      <c r="AL163" s="492"/>
      <c r="AM163" s="492"/>
      <c r="AN163" s="373">
        <v>10.0</v>
      </c>
      <c r="AO163" s="492"/>
      <c r="AP163" s="492"/>
      <c r="AQ163" s="46">
        <f t="shared" si="2"/>
        <v>372</v>
      </c>
      <c r="AR163" s="382">
        <f t="shared" si="3"/>
        <v>0.07</v>
      </c>
      <c r="AS163" s="492"/>
      <c r="AT163" s="492"/>
      <c r="AU163" s="492"/>
      <c r="AV163" s="492"/>
      <c r="AW163" s="492"/>
      <c r="AX163" s="529" t="s">
        <v>6061</v>
      </c>
      <c r="AY163" s="489" t="s">
        <v>6061</v>
      </c>
      <c r="AZ163" s="418"/>
      <c r="BA163" s="386">
        <v>72.0</v>
      </c>
      <c r="BB163" s="386">
        <v>127.0</v>
      </c>
      <c r="BC163" s="482">
        <f>IFERROR(__xludf.DUMMYFUNCTION("IMPORTRANGE(""https://docs.google.com/spreadsheets/d/11x9rug0jw9OQ--PARsiC-syyc-w1p08-Nt1KJofrAjY/edit?usp=sharing"",""Себестоимость (Алкиона)!J116"")"),3.8208599999999997)</f>
        <v>3.82086</v>
      </c>
      <c r="BD163" s="482">
        <f>IFERROR(__xludf.DUMMYFUNCTION("IMPORTRANGE(""https://docs.google.com/spreadsheets/d/11x9rug0jw9OQ--PARsiC-syyc-w1p08-Nt1KJofrAjY/edit?usp=sharing"",""Себестоимость (Алкиона)!J65"")"),0.813618)</f>
        <v>0.813618</v>
      </c>
      <c r="BE163" s="483">
        <f>IFERROR(__xludf.DUMMYFUNCTION("IMPORTRANGE(""https://docs.google.com/spreadsheets/d/1s3L4zx0lRdF0JYMrTaoYwrEnGJI9Se6ibkReFEtRbpU/edit?usp=sharing"",""Упаковка!B2"")"),7.0)</f>
        <v>7</v>
      </c>
      <c r="BF163" s="389">
        <v>10.0</v>
      </c>
      <c r="BG163" s="442">
        <f t="shared" si="4"/>
        <v>63.34478</v>
      </c>
      <c r="BH163" s="405">
        <f t="shared" si="18"/>
        <v>0.2</v>
      </c>
      <c r="BI163" s="392">
        <f t="shared" si="5"/>
        <v>54</v>
      </c>
      <c r="BJ163" s="393">
        <f t="shared" si="6"/>
        <v>80.65522</v>
      </c>
      <c r="BK163" s="393">
        <f t="shared" si="7"/>
        <v>25.65522</v>
      </c>
      <c r="BL163" s="394">
        <f t="shared" si="8"/>
        <v>0.298723037</v>
      </c>
      <c r="BM163" s="394">
        <f t="shared" si="9"/>
        <v>0.09501933333</v>
      </c>
      <c r="BN163" s="55">
        <f t="shared" si="10"/>
        <v>0.07</v>
      </c>
      <c r="BO163" s="56">
        <f t="shared" si="11"/>
        <v>375</v>
      </c>
      <c r="BP163" s="57">
        <f t="shared" si="12"/>
        <v>0.33241392</v>
      </c>
      <c r="BQ163" s="46">
        <f t="shared" si="13"/>
        <v>0.126</v>
      </c>
      <c r="BR163" s="46">
        <v>25.0</v>
      </c>
      <c r="BS163" s="46">
        <v>7.0</v>
      </c>
      <c r="BT163" s="47">
        <v>1.25</v>
      </c>
      <c r="BU163" s="46">
        <f t="shared" si="14"/>
        <v>31.25</v>
      </c>
      <c r="BV163" s="46">
        <f t="shared" si="15"/>
        <v>40.75</v>
      </c>
      <c r="BW163" s="406"/>
      <c r="BX163" s="395"/>
      <c r="BY163" s="395"/>
      <c r="BZ163" s="395"/>
      <c r="CA163" s="395"/>
      <c r="CB163" s="406"/>
      <c r="CC163" s="395"/>
      <c r="CD163" s="395"/>
      <c r="CE163" s="395"/>
      <c r="CF163" s="395"/>
      <c r="CG163" s="395"/>
      <c r="CH163" s="397"/>
      <c r="CI163" s="397"/>
      <c r="CJ163" s="397"/>
      <c r="CK163" s="397"/>
      <c r="CL163" s="398"/>
      <c r="CM163" s="398"/>
      <c r="CN163" s="399">
        <f t="shared" si="16"/>
        <v>0.001276962963</v>
      </c>
      <c r="CO163" s="399">
        <f t="shared" si="17"/>
        <v>0.3247312883</v>
      </c>
      <c r="CP163" s="398"/>
      <c r="CQ163" s="398"/>
      <c r="CR163" s="408">
        <v>263.0</v>
      </c>
      <c r="CS163" s="398"/>
      <c r="CT163" s="398"/>
      <c r="CU163" s="398"/>
      <c r="CV163" s="398"/>
      <c r="CW163" s="398"/>
      <c r="CX163" s="398"/>
      <c r="CY163" s="398"/>
      <c r="CZ163" s="398"/>
      <c r="DA163" s="398"/>
      <c r="DB163" s="398"/>
      <c r="DC163" s="398"/>
      <c r="DD163" s="398"/>
      <c r="DE163" s="398"/>
      <c r="DF163" s="398"/>
      <c r="DG163" s="398"/>
      <c r="DH163" s="398"/>
      <c r="DI163" s="398"/>
      <c r="DJ163" s="398"/>
      <c r="DK163" s="398"/>
      <c r="DL163" s="398"/>
      <c r="DM163" s="398"/>
      <c r="DN163" s="398"/>
      <c r="DO163" s="398"/>
      <c r="DP163" s="398"/>
      <c r="DQ163" s="398"/>
      <c r="DR163" s="398"/>
      <c r="DS163" s="398"/>
      <c r="DT163" s="398"/>
      <c r="DU163" s="398"/>
      <c r="DV163" s="398"/>
      <c r="DW163" s="398"/>
      <c r="DX163" s="398"/>
      <c r="DY163" s="398"/>
      <c r="DZ163" s="398"/>
      <c r="EA163" s="398"/>
      <c r="EB163" s="398"/>
      <c r="EC163" s="398"/>
      <c r="ED163" s="398"/>
      <c r="EE163" s="398"/>
      <c r="EF163" s="398"/>
      <c r="EG163" s="398"/>
      <c r="EH163" s="398"/>
      <c r="EI163" s="398"/>
      <c r="EJ163" s="398"/>
      <c r="EK163" s="398"/>
      <c r="EL163" s="398"/>
      <c r="EM163" s="398"/>
      <c r="EN163" s="398"/>
      <c r="EO163" s="398"/>
      <c r="EP163" s="398"/>
      <c r="EQ163" s="398"/>
      <c r="ER163" s="398"/>
      <c r="ES163" s="398"/>
      <c r="ET163" s="398"/>
      <c r="EU163" s="398"/>
      <c r="EV163" s="398"/>
      <c r="EW163" s="398"/>
      <c r="EX163" s="398"/>
      <c r="EY163" s="398"/>
      <c r="EZ163" s="398"/>
      <c r="FA163" s="398"/>
      <c r="FB163" s="398"/>
      <c r="FC163" s="398"/>
      <c r="FD163" s="398"/>
      <c r="FE163" s="398"/>
      <c r="FF163" s="398"/>
      <c r="FG163" s="398"/>
      <c r="FH163" s="398"/>
      <c r="FI163" s="398"/>
      <c r="FJ163" s="398"/>
      <c r="FK163" s="398"/>
      <c r="FL163" s="398"/>
      <c r="FM163" s="398"/>
      <c r="FN163" s="398"/>
      <c r="FO163" s="398"/>
      <c r="FP163" s="398"/>
      <c r="FQ163" s="398"/>
      <c r="FR163" s="398"/>
      <c r="FS163" s="398"/>
      <c r="FT163" s="398"/>
      <c r="FU163" s="398"/>
      <c r="FV163" s="398"/>
      <c r="FW163" s="398"/>
      <c r="FX163" s="398"/>
      <c r="FY163" s="398"/>
      <c r="FZ163" s="398"/>
      <c r="GA163" s="398"/>
      <c r="GB163" s="398"/>
      <c r="GC163" s="398"/>
      <c r="GD163" s="398"/>
      <c r="GE163" s="398"/>
      <c r="GF163" s="398"/>
      <c r="GG163" s="398"/>
      <c r="GH163" s="398"/>
      <c r="GI163" s="398"/>
      <c r="GJ163" s="398"/>
      <c r="GK163" s="398"/>
      <c r="GL163" s="398"/>
      <c r="GM163" s="398"/>
      <c r="GN163" s="398"/>
      <c r="GO163" s="398"/>
      <c r="GP163" s="398"/>
      <c r="GQ163" s="398"/>
      <c r="GR163" s="398"/>
      <c r="GS163" s="398"/>
      <c r="GT163" s="398"/>
      <c r="GU163" s="398"/>
      <c r="GV163" s="398"/>
      <c r="GW163" s="398"/>
      <c r="GX163" s="398"/>
      <c r="GY163" s="398"/>
      <c r="GZ163" s="398"/>
      <c r="HA163" s="398"/>
      <c r="HB163" s="398"/>
      <c r="HC163" s="398"/>
      <c r="HD163" s="398"/>
      <c r="HE163" s="398"/>
      <c r="HF163" s="398"/>
      <c r="HG163" s="398"/>
      <c r="HH163" s="398"/>
      <c r="HI163" s="398"/>
      <c r="HJ163" s="398"/>
      <c r="HK163" s="398"/>
      <c r="HL163" s="398"/>
      <c r="HM163" s="398"/>
      <c r="HN163" s="398"/>
      <c r="HO163" s="398"/>
      <c r="HP163" s="398"/>
      <c r="HQ163" s="398"/>
      <c r="HR163" s="398"/>
      <c r="HS163" s="398"/>
      <c r="HT163" s="398"/>
      <c r="HU163" s="398"/>
      <c r="HV163" s="398"/>
      <c r="HW163" s="398"/>
      <c r="HX163" s="398"/>
      <c r="HY163" s="398"/>
      <c r="HZ163" s="398"/>
      <c r="IA163" s="398"/>
      <c r="IB163" s="398"/>
      <c r="IC163" s="398"/>
    </row>
    <row r="164" ht="13.5" customHeight="1">
      <c r="A164" s="398"/>
      <c r="B164" s="533" t="s">
        <v>7162</v>
      </c>
      <c r="C164" s="363"/>
      <c r="D164" s="364">
        <v>50.0</v>
      </c>
      <c r="E164" s="401" t="s">
        <v>7163</v>
      </c>
      <c r="F164" s="366" t="s">
        <v>7164</v>
      </c>
      <c r="G164" s="415">
        <v>2.034050218502E12</v>
      </c>
      <c r="H164" s="409">
        <v>411.0</v>
      </c>
      <c r="I164" s="369">
        <v>0.2592278659498208</v>
      </c>
      <c r="J164" s="370">
        <f t="shared" si="1"/>
        <v>304</v>
      </c>
      <c r="K164" s="402" t="s">
        <v>7165</v>
      </c>
      <c r="L164" s="403" t="s">
        <v>7166</v>
      </c>
      <c r="M164" s="403" t="s">
        <v>7151</v>
      </c>
      <c r="N164" s="492"/>
      <c r="O164" s="433">
        <v>60.0</v>
      </c>
      <c r="P164" s="404">
        <v>80.0</v>
      </c>
      <c r="Q164" s="378">
        <v>20.0</v>
      </c>
      <c r="R164" s="378">
        <v>170.0</v>
      </c>
      <c r="S164" s="493"/>
      <c r="T164" s="493"/>
      <c r="U164" s="378" t="s">
        <v>6904</v>
      </c>
      <c r="V164" s="378" t="s">
        <v>2325</v>
      </c>
      <c r="W164" s="406"/>
      <c r="X164" s="493"/>
      <c r="Y164" s="493"/>
      <c r="Z164" s="493"/>
      <c r="AA164" s="493"/>
      <c r="AB164" s="379"/>
      <c r="AC164" s="406"/>
      <c r="AD164" s="492"/>
      <c r="AE164" s="492"/>
      <c r="AF164" s="492"/>
      <c r="AG164" s="492"/>
      <c r="AH164" s="395"/>
      <c r="AI164" s="379" t="s">
        <v>6411</v>
      </c>
      <c r="AJ164" s="492"/>
      <c r="AK164" s="492"/>
      <c r="AL164" s="492"/>
      <c r="AM164" s="492"/>
      <c r="AN164" s="373">
        <v>10.0</v>
      </c>
      <c r="AO164" s="492"/>
      <c r="AP164" s="492"/>
      <c r="AQ164" s="46">
        <f t="shared" si="2"/>
        <v>416</v>
      </c>
      <c r="AR164" s="382">
        <f t="shared" si="3"/>
        <v>-0.01</v>
      </c>
      <c r="AS164" s="492"/>
      <c r="AT164" s="492"/>
      <c r="AU164" s="492"/>
      <c r="AV164" s="492"/>
      <c r="AW164" s="492"/>
      <c r="AX164" s="519" t="s">
        <v>6178</v>
      </c>
      <c r="AY164" s="384" t="s">
        <v>6178</v>
      </c>
      <c r="AZ164" s="418"/>
      <c r="BA164" s="386">
        <v>72.0</v>
      </c>
      <c r="BB164" s="386">
        <v>128.0</v>
      </c>
      <c r="BC164" s="482">
        <f>IFERROR(__xludf.DUMMYFUNCTION("IMPORTRANGE(""https://docs.google.com/spreadsheets/d/11x9rug0jw9OQ--PARsiC-syyc-w1p08-Nt1KJofrAjY/edit?usp=sharing"",""Себестоимость (Алкиона)!J116"")"),3.8208599999999997)</f>
        <v>3.82086</v>
      </c>
      <c r="BD164" s="482">
        <f>IFERROR(__xludf.DUMMYFUNCTION("IMPORTRANGE(""https://docs.google.com/spreadsheets/d/11x9rug0jw9OQ--PARsiC-syyc-w1p08-Nt1KJofrAjY/edit?usp=sharing"",""Себестоимость (Алкиона)!J65"")"),0.813618)</f>
        <v>0.813618</v>
      </c>
      <c r="BE164" s="483">
        <f>IFERROR(__xludf.DUMMYFUNCTION("IMPORTRANGE(""https://docs.google.com/spreadsheets/d/1s3L4zx0lRdF0JYMrTaoYwrEnGJI9Se6ibkReFEtRbpU/edit?usp=sharing"",""Упаковка!B3"")"),25.0)</f>
        <v>25</v>
      </c>
      <c r="BF164" s="389">
        <v>10.0</v>
      </c>
      <c r="BG164" s="442">
        <f t="shared" si="4"/>
        <v>81.34478</v>
      </c>
      <c r="BH164" s="405">
        <f t="shared" si="18"/>
        <v>0.2</v>
      </c>
      <c r="BI164" s="392">
        <f t="shared" si="5"/>
        <v>60.8</v>
      </c>
      <c r="BJ164" s="393">
        <f t="shared" si="6"/>
        <v>89.85522</v>
      </c>
      <c r="BK164" s="393">
        <f t="shared" si="7"/>
        <v>33.85522</v>
      </c>
      <c r="BL164" s="394">
        <f t="shared" si="8"/>
        <v>0.2955763816</v>
      </c>
      <c r="BM164" s="394">
        <f t="shared" si="9"/>
        <v>0.1113658553</v>
      </c>
      <c r="BN164" s="55">
        <f t="shared" si="10"/>
        <v>-0.01</v>
      </c>
      <c r="BO164" s="56">
        <f t="shared" si="11"/>
        <v>415</v>
      </c>
      <c r="BP164" s="57">
        <f t="shared" si="12"/>
        <v>0.335554747</v>
      </c>
      <c r="BQ164" s="46">
        <f t="shared" si="13"/>
        <v>0.272</v>
      </c>
      <c r="BR164" s="46">
        <v>25.0</v>
      </c>
      <c r="BS164" s="46">
        <v>7.0</v>
      </c>
      <c r="BT164" s="47">
        <v>1.25</v>
      </c>
      <c r="BU164" s="46">
        <f t="shared" si="14"/>
        <v>31.25</v>
      </c>
      <c r="BV164" s="46">
        <f t="shared" si="15"/>
        <v>40.75</v>
      </c>
      <c r="BW164" s="406"/>
      <c r="BX164" s="395"/>
      <c r="BY164" s="395"/>
      <c r="BZ164" s="395"/>
      <c r="CA164" s="395"/>
      <c r="CB164" s="406"/>
      <c r="CC164" s="395"/>
      <c r="CD164" s="395"/>
      <c r="CE164" s="395"/>
      <c r="CF164" s="395"/>
      <c r="CG164" s="395"/>
      <c r="CH164" s="397"/>
      <c r="CI164" s="397"/>
      <c r="CJ164" s="397"/>
      <c r="CK164" s="397"/>
      <c r="CL164" s="398"/>
      <c r="CM164" s="398"/>
      <c r="CN164" s="399">
        <f t="shared" si="16"/>
        <v>0.004423618421</v>
      </c>
      <c r="CO164" s="399">
        <f t="shared" si="17"/>
        <v>0.2548042475</v>
      </c>
      <c r="CP164" s="398"/>
      <c r="CQ164" s="398"/>
      <c r="CR164" s="408">
        <v>266.0</v>
      </c>
      <c r="CS164" s="398"/>
      <c r="CT164" s="398"/>
      <c r="CU164" s="398"/>
      <c r="CV164" s="398"/>
      <c r="CW164" s="398"/>
      <c r="CX164" s="398"/>
      <c r="CY164" s="398"/>
      <c r="CZ164" s="398"/>
      <c r="DA164" s="398"/>
      <c r="DB164" s="398"/>
      <c r="DC164" s="398"/>
      <c r="DD164" s="398"/>
      <c r="DE164" s="398"/>
      <c r="DF164" s="398"/>
      <c r="DG164" s="398"/>
      <c r="DH164" s="398"/>
      <c r="DI164" s="398"/>
      <c r="DJ164" s="398"/>
      <c r="DK164" s="398"/>
      <c r="DL164" s="398"/>
      <c r="DM164" s="398"/>
      <c r="DN164" s="398"/>
      <c r="DO164" s="398"/>
      <c r="DP164" s="398"/>
      <c r="DQ164" s="398"/>
      <c r="DR164" s="398"/>
      <c r="DS164" s="398"/>
      <c r="DT164" s="398"/>
      <c r="DU164" s="398"/>
      <c r="DV164" s="398"/>
      <c r="DW164" s="398"/>
      <c r="DX164" s="398"/>
      <c r="DY164" s="398"/>
      <c r="DZ164" s="398"/>
      <c r="EA164" s="398"/>
      <c r="EB164" s="398"/>
      <c r="EC164" s="398"/>
      <c r="ED164" s="398"/>
      <c r="EE164" s="398"/>
      <c r="EF164" s="398"/>
      <c r="EG164" s="398"/>
      <c r="EH164" s="398"/>
      <c r="EI164" s="398"/>
      <c r="EJ164" s="398"/>
      <c r="EK164" s="398"/>
      <c r="EL164" s="398"/>
      <c r="EM164" s="398"/>
      <c r="EN164" s="398"/>
      <c r="EO164" s="398"/>
      <c r="EP164" s="398"/>
      <c r="EQ164" s="398"/>
      <c r="ER164" s="398"/>
      <c r="ES164" s="398"/>
      <c r="ET164" s="398"/>
      <c r="EU164" s="398"/>
      <c r="EV164" s="398"/>
      <c r="EW164" s="398"/>
      <c r="EX164" s="398"/>
      <c r="EY164" s="398"/>
      <c r="EZ164" s="398"/>
      <c r="FA164" s="398"/>
      <c r="FB164" s="398"/>
      <c r="FC164" s="398"/>
      <c r="FD164" s="398"/>
      <c r="FE164" s="398"/>
      <c r="FF164" s="398"/>
      <c r="FG164" s="398"/>
      <c r="FH164" s="398"/>
      <c r="FI164" s="398"/>
      <c r="FJ164" s="398"/>
      <c r="FK164" s="398"/>
      <c r="FL164" s="398"/>
      <c r="FM164" s="398"/>
      <c r="FN164" s="398"/>
      <c r="FO164" s="398"/>
      <c r="FP164" s="398"/>
      <c r="FQ164" s="398"/>
      <c r="FR164" s="398"/>
      <c r="FS164" s="398"/>
      <c r="FT164" s="398"/>
      <c r="FU164" s="398"/>
      <c r="FV164" s="398"/>
      <c r="FW164" s="398"/>
      <c r="FX164" s="398"/>
      <c r="FY164" s="398"/>
      <c r="FZ164" s="398"/>
      <c r="GA164" s="398"/>
      <c r="GB164" s="398"/>
      <c r="GC164" s="398"/>
      <c r="GD164" s="398"/>
      <c r="GE164" s="398"/>
      <c r="GF164" s="398"/>
      <c r="GG164" s="398"/>
      <c r="GH164" s="398"/>
      <c r="GI164" s="398"/>
      <c r="GJ164" s="398"/>
      <c r="GK164" s="398"/>
      <c r="GL164" s="398"/>
      <c r="GM164" s="398"/>
      <c r="GN164" s="398"/>
      <c r="GO164" s="398"/>
      <c r="GP164" s="398"/>
      <c r="GQ164" s="398"/>
      <c r="GR164" s="398"/>
      <c r="GS164" s="398"/>
      <c r="GT164" s="398"/>
      <c r="GU164" s="398"/>
      <c r="GV164" s="398"/>
      <c r="GW164" s="398"/>
      <c r="GX164" s="398"/>
      <c r="GY164" s="398"/>
      <c r="GZ164" s="398"/>
      <c r="HA164" s="398"/>
      <c r="HB164" s="398"/>
      <c r="HC164" s="398"/>
      <c r="HD164" s="398"/>
      <c r="HE164" s="398"/>
      <c r="HF164" s="398"/>
      <c r="HG164" s="398"/>
      <c r="HH164" s="398"/>
      <c r="HI164" s="398"/>
      <c r="HJ164" s="398"/>
      <c r="HK164" s="398"/>
      <c r="HL164" s="398"/>
      <c r="HM164" s="398"/>
      <c r="HN164" s="398"/>
      <c r="HO164" s="398"/>
      <c r="HP164" s="398"/>
      <c r="HQ164" s="398"/>
      <c r="HR164" s="398"/>
      <c r="HS164" s="398"/>
      <c r="HT164" s="398"/>
      <c r="HU164" s="398"/>
      <c r="HV164" s="398"/>
      <c r="HW164" s="398"/>
      <c r="HX164" s="398"/>
      <c r="HY164" s="398"/>
      <c r="HZ164" s="398"/>
      <c r="IA164" s="398"/>
      <c r="IB164" s="398"/>
      <c r="IC164" s="398"/>
    </row>
    <row r="165" ht="13.5" customHeight="1">
      <c r="A165" s="398"/>
      <c r="B165" s="533" t="s">
        <v>7167</v>
      </c>
      <c r="C165" s="363"/>
      <c r="D165" s="364">
        <v>50.0</v>
      </c>
      <c r="E165" s="401" t="s">
        <v>7168</v>
      </c>
      <c r="F165" s="366" t="s">
        <v>7169</v>
      </c>
      <c r="G165" s="415">
        <v>2.034050218496E12</v>
      </c>
      <c r="H165" s="409">
        <v>433.0</v>
      </c>
      <c r="I165" s="369">
        <v>0.29483794280039244</v>
      </c>
      <c r="J165" s="370">
        <f t="shared" si="1"/>
        <v>305</v>
      </c>
      <c r="K165" s="402" t="s">
        <v>7170</v>
      </c>
      <c r="L165" s="403" t="s">
        <v>7171</v>
      </c>
      <c r="M165" s="403" t="s">
        <v>7151</v>
      </c>
      <c r="N165" s="492"/>
      <c r="O165" s="433">
        <v>70.0</v>
      </c>
      <c r="P165" s="404">
        <v>80.0</v>
      </c>
      <c r="Q165" s="378">
        <v>20.0</v>
      </c>
      <c r="R165" s="378">
        <v>170.0</v>
      </c>
      <c r="S165" s="493"/>
      <c r="T165" s="493"/>
      <c r="U165" s="378" t="s">
        <v>6904</v>
      </c>
      <c r="V165" s="378" t="s">
        <v>2325</v>
      </c>
      <c r="W165" s="406"/>
      <c r="X165" s="493"/>
      <c r="Y165" s="493"/>
      <c r="Z165" s="493"/>
      <c r="AA165" s="493"/>
      <c r="AB165" s="379"/>
      <c r="AC165" s="406"/>
      <c r="AD165" s="492"/>
      <c r="AE165" s="492"/>
      <c r="AF165" s="492"/>
      <c r="AG165" s="492"/>
      <c r="AH165" s="395"/>
      <c r="AI165" s="379" t="s">
        <v>6411</v>
      </c>
      <c r="AJ165" s="492"/>
      <c r="AK165" s="492"/>
      <c r="AL165" s="492"/>
      <c r="AM165" s="492"/>
      <c r="AN165" s="373">
        <v>10.0</v>
      </c>
      <c r="AO165" s="492"/>
      <c r="AP165" s="492"/>
      <c r="AQ165" s="46">
        <f t="shared" si="2"/>
        <v>412</v>
      </c>
      <c r="AR165" s="382">
        <f t="shared" si="3"/>
        <v>0.05</v>
      </c>
      <c r="AS165" s="492"/>
      <c r="AT165" s="492"/>
      <c r="AU165" s="492"/>
      <c r="AV165" s="492"/>
      <c r="AW165" s="492"/>
      <c r="AX165" s="383" t="s">
        <v>6178</v>
      </c>
      <c r="AY165" s="441" t="s">
        <v>6178</v>
      </c>
      <c r="AZ165" s="418"/>
      <c r="BA165" s="386">
        <v>72.0</v>
      </c>
      <c r="BB165" s="386">
        <v>128.0</v>
      </c>
      <c r="BC165" s="482">
        <f>IFERROR(__xludf.DUMMYFUNCTION("IMPORTRANGE(""https://docs.google.com/spreadsheets/d/11x9rug0jw9OQ--PARsiC-syyc-w1p08-Nt1KJofrAjY/edit?usp=sharing"",""Себестоимость (Алкиона)!J116"")"),3.8208599999999997)</f>
        <v>3.82086</v>
      </c>
      <c r="BD165" s="482">
        <f>IFERROR(__xludf.DUMMYFUNCTION("IMPORTRANGE(""https://docs.google.com/spreadsheets/d/11x9rug0jw9OQ--PARsiC-syyc-w1p08-Nt1KJofrAjY/edit?usp=sharing"",""Себестоимость (Алкиона)!J65"")"),0.813618)</f>
        <v>0.813618</v>
      </c>
      <c r="BE165" s="483">
        <f>IFERROR(__xludf.DUMMYFUNCTION("IMPORTRANGE(""https://docs.google.com/spreadsheets/d/1s3L4zx0lRdF0JYMrTaoYwrEnGJI9Se6ibkReFEtRbpU/edit?usp=sharing"",""Упаковка!B3"")"),25.0)</f>
        <v>25</v>
      </c>
      <c r="BF165" s="389">
        <v>10.0</v>
      </c>
      <c r="BG165" s="442">
        <f t="shared" si="4"/>
        <v>81.34478</v>
      </c>
      <c r="BH165" s="405">
        <f t="shared" si="18"/>
        <v>0.2</v>
      </c>
      <c r="BI165" s="392">
        <f t="shared" si="5"/>
        <v>61</v>
      </c>
      <c r="BJ165" s="393">
        <f t="shared" si="6"/>
        <v>90.65522</v>
      </c>
      <c r="BK165" s="393">
        <f t="shared" si="7"/>
        <v>34.65522</v>
      </c>
      <c r="BL165" s="394">
        <f t="shared" si="8"/>
        <v>0.2972302295</v>
      </c>
      <c r="BM165" s="394">
        <f t="shared" si="9"/>
        <v>0.1136236721</v>
      </c>
      <c r="BN165" s="55">
        <f t="shared" si="10"/>
        <v>0.05</v>
      </c>
      <c r="BO165" s="56">
        <f t="shared" si="11"/>
        <v>415</v>
      </c>
      <c r="BP165" s="57">
        <f t="shared" si="12"/>
        <v>0.335554747</v>
      </c>
      <c r="BQ165" s="46">
        <f t="shared" si="13"/>
        <v>0.272</v>
      </c>
      <c r="BR165" s="46">
        <v>25.0</v>
      </c>
      <c r="BS165" s="46">
        <v>7.0</v>
      </c>
      <c r="BT165" s="47">
        <v>1.25</v>
      </c>
      <c r="BU165" s="46">
        <f t="shared" si="14"/>
        <v>31.25</v>
      </c>
      <c r="BV165" s="46">
        <f t="shared" si="15"/>
        <v>40.75</v>
      </c>
      <c r="BW165" s="406"/>
      <c r="BX165" s="395"/>
      <c r="BY165" s="395"/>
      <c r="BZ165" s="395"/>
      <c r="CA165" s="395"/>
      <c r="CB165" s="406"/>
      <c r="CC165" s="395"/>
      <c r="CD165" s="395"/>
      <c r="CE165" s="395"/>
      <c r="CF165" s="395"/>
      <c r="CG165" s="395"/>
      <c r="CH165" s="397"/>
      <c r="CI165" s="397"/>
      <c r="CJ165" s="397"/>
      <c r="CK165" s="397"/>
      <c r="CL165" s="398"/>
      <c r="CM165" s="398"/>
      <c r="CN165" s="399">
        <f t="shared" si="16"/>
        <v>0.002769770492</v>
      </c>
      <c r="CO165" s="399">
        <f t="shared" si="17"/>
        <v>0.2920681723</v>
      </c>
      <c r="CP165" s="398"/>
      <c r="CQ165" s="398"/>
      <c r="CR165" s="408">
        <v>265.0</v>
      </c>
      <c r="CS165" s="398"/>
      <c r="CT165" s="398"/>
      <c r="CU165" s="398"/>
      <c r="CV165" s="398"/>
      <c r="CW165" s="398"/>
      <c r="CX165" s="398"/>
      <c r="CY165" s="398"/>
      <c r="CZ165" s="398"/>
      <c r="DA165" s="398"/>
      <c r="DB165" s="398"/>
      <c r="DC165" s="398"/>
      <c r="DD165" s="398"/>
      <c r="DE165" s="398"/>
      <c r="DF165" s="398"/>
      <c r="DG165" s="398"/>
      <c r="DH165" s="398"/>
      <c r="DI165" s="398"/>
      <c r="DJ165" s="398"/>
      <c r="DK165" s="398"/>
      <c r="DL165" s="398"/>
      <c r="DM165" s="398"/>
      <c r="DN165" s="398"/>
      <c r="DO165" s="398"/>
      <c r="DP165" s="398"/>
      <c r="DQ165" s="398"/>
      <c r="DR165" s="398"/>
      <c r="DS165" s="398"/>
      <c r="DT165" s="398"/>
      <c r="DU165" s="398"/>
      <c r="DV165" s="398"/>
      <c r="DW165" s="398"/>
      <c r="DX165" s="398"/>
      <c r="DY165" s="398"/>
      <c r="DZ165" s="398"/>
      <c r="EA165" s="398"/>
      <c r="EB165" s="398"/>
      <c r="EC165" s="398"/>
      <c r="ED165" s="398"/>
      <c r="EE165" s="398"/>
      <c r="EF165" s="398"/>
      <c r="EG165" s="398"/>
      <c r="EH165" s="398"/>
      <c r="EI165" s="398"/>
      <c r="EJ165" s="398"/>
      <c r="EK165" s="398"/>
      <c r="EL165" s="398"/>
      <c r="EM165" s="398"/>
      <c r="EN165" s="398"/>
      <c r="EO165" s="398"/>
      <c r="EP165" s="398"/>
      <c r="EQ165" s="398"/>
      <c r="ER165" s="398"/>
      <c r="ES165" s="398"/>
      <c r="ET165" s="398"/>
      <c r="EU165" s="398"/>
      <c r="EV165" s="398"/>
      <c r="EW165" s="398"/>
      <c r="EX165" s="398"/>
      <c r="EY165" s="398"/>
      <c r="EZ165" s="398"/>
      <c r="FA165" s="398"/>
      <c r="FB165" s="398"/>
      <c r="FC165" s="398"/>
      <c r="FD165" s="398"/>
      <c r="FE165" s="398"/>
      <c r="FF165" s="398"/>
      <c r="FG165" s="398"/>
      <c r="FH165" s="398"/>
      <c r="FI165" s="398"/>
      <c r="FJ165" s="398"/>
      <c r="FK165" s="398"/>
      <c r="FL165" s="398"/>
      <c r="FM165" s="398"/>
      <c r="FN165" s="398"/>
      <c r="FO165" s="398"/>
      <c r="FP165" s="398"/>
      <c r="FQ165" s="398"/>
      <c r="FR165" s="398"/>
      <c r="FS165" s="398"/>
      <c r="FT165" s="398"/>
      <c r="FU165" s="398"/>
      <c r="FV165" s="398"/>
      <c r="FW165" s="398"/>
      <c r="FX165" s="398"/>
      <c r="FY165" s="398"/>
      <c r="FZ165" s="398"/>
      <c r="GA165" s="398"/>
      <c r="GB165" s="398"/>
      <c r="GC165" s="398"/>
      <c r="GD165" s="398"/>
      <c r="GE165" s="398"/>
      <c r="GF165" s="398"/>
      <c r="GG165" s="398"/>
      <c r="GH165" s="398"/>
      <c r="GI165" s="398"/>
      <c r="GJ165" s="398"/>
      <c r="GK165" s="398"/>
      <c r="GL165" s="398"/>
      <c r="GM165" s="398"/>
      <c r="GN165" s="398"/>
      <c r="GO165" s="398"/>
      <c r="GP165" s="398"/>
      <c r="GQ165" s="398"/>
      <c r="GR165" s="398"/>
      <c r="GS165" s="398"/>
      <c r="GT165" s="398"/>
      <c r="GU165" s="398"/>
      <c r="GV165" s="398"/>
      <c r="GW165" s="398"/>
      <c r="GX165" s="398"/>
      <c r="GY165" s="398"/>
      <c r="GZ165" s="398"/>
      <c r="HA165" s="398"/>
      <c r="HB165" s="398"/>
      <c r="HC165" s="398"/>
      <c r="HD165" s="398"/>
      <c r="HE165" s="398"/>
      <c r="HF165" s="398"/>
      <c r="HG165" s="398"/>
      <c r="HH165" s="398"/>
      <c r="HI165" s="398"/>
      <c r="HJ165" s="398"/>
      <c r="HK165" s="398"/>
      <c r="HL165" s="398"/>
      <c r="HM165" s="398"/>
      <c r="HN165" s="398"/>
      <c r="HO165" s="398"/>
      <c r="HP165" s="398"/>
      <c r="HQ165" s="398"/>
      <c r="HR165" s="398"/>
      <c r="HS165" s="398"/>
      <c r="HT165" s="398"/>
      <c r="HU165" s="398"/>
      <c r="HV165" s="398"/>
      <c r="HW165" s="398"/>
      <c r="HX165" s="398"/>
      <c r="HY165" s="398"/>
      <c r="HZ165" s="398"/>
      <c r="IA165" s="398"/>
      <c r="IB165" s="398"/>
      <c r="IC165" s="398"/>
    </row>
    <row r="166" ht="13.5" customHeight="1">
      <c r="A166" s="398"/>
      <c r="B166" s="533" t="s">
        <v>7172</v>
      </c>
      <c r="C166" s="363"/>
      <c r="D166" s="364">
        <v>50.0</v>
      </c>
      <c r="E166" s="401" t="s">
        <v>7173</v>
      </c>
      <c r="F166" s="366" t="s">
        <v>7174</v>
      </c>
      <c r="G166" s="415">
        <v>2.034050218489E12</v>
      </c>
      <c r="H166" s="409">
        <v>455.0</v>
      </c>
      <c r="I166" s="369">
        <v>0.2912097364681296</v>
      </c>
      <c r="J166" s="370">
        <f t="shared" si="1"/>
        <v>322</v>
      </c>
      <c r="K166" s="402" t="s">
        <v>7175</v>
      </c>
      <c r="L166" s="403" t="s">
        <v>7176</v>
      </c>
      <c r="M166" s="403" t="s">
        <v>7151</v>
      </c>
      <c r="N166" s="492"/>
      <c r="O166" s="433">
        <v>75.0</v>
      </c>
      <c r="P166" s="404">
        <v>80.0</v>
      </c>
      <c r="Q166" s="378">
        <v>20.0</v>
      </c>
      <c r="R166" s="378">
        <v>170.0</v>
      </c>
      <c r="S166" s="493"/>
      <c r="T166" s="493"/>
      <c r="U166" s="378" t="s">
        <v>6904</v>
      </c>
      <c r="V166" s="378" t="s">
        <v>2325</v>
      </c>
      <c r="W166" s="406"/>
      <c r="X166" s="493"/>
      <c r="Y166" s="493"/>
      <c r="Z166" s="493"/>
      <c r="AA166" s="493"/>
      <c r="AB166" s="379"/>
      <c r="AC166" s="406"/>
      <c r="AD166" s="492"/>
      <c r="AE166" s="492"/>
      <c r="AF166" s="492"/>
      <c r="AG166" s="492"/>
      <c r="AH166" s="395"/>
      <c r="AI166" s="379" t="s">
        <v>6411</v>
      </c>
      <c r="AJ166" s="492"/>
      <c r="AK166" s="492"/>
      <c r="AL166" s="492"/>
      <c r="AM166" s="492"/>
      <c r="AN166" s="373">
        <v>10.0</v>
      </c>
      <c r="AO166" s="492"/>
      <c r="AP166" s="492"/>
      <c r="AQ166" s="46">
        <f t="shared" si="2"/>
        <v>433</v>
      </c>
      <c r="AR166" s="382">
        <f t="shared" si="3"/>
        <v>0.05</v>
      </c>
      <c r="AS166" s="492"/>
      <c r="AT166" s="492"/>
      <c r="AU166" s="492"/>
      <c r="AV166" s="492"/>
      <c r="AW166" s="492"/>
      <c r="AX166" s="383" t="s">
        <v>6178</v>
      </c>
      <c r="AY166" s="441" t="s">
        <v>6178</v>
      </c>
      <c r="AZ166" s="418"/>
      <c r="BA166" s="386">
        <v>72.0</v>
      </c>
      <c r="BB166" s="386">
        <v>128.0</v>
      </c>
      <c r="BC166" s="482">
        <f>IFERROR(__xludf.DUMMYFUNCTION("IMPORTRANGE(""https://docs.google.com/spreadsheets/d/11x9rug0jw9OQ--PARsiC-syyc-w1p08-Nt1KJofrAjY/edit?usp=sharing"",""Себестоимость (Алкиона)!J119"")"),4.7011199999999995)</f>
        <v>4.70112</v>
      </c>
      <c r="BD166" s="482">
        <f>IFERROR(__xludf.DUMMYFUNCTION("IMPORTRANGE(""https://docs.google.com/spreadsheets/d/11x9rug0jw9OQ--PARsiC-syyc-w1p08-Nt1KJofrAjY/edit?usp=sharing"",""Себестоимость (Алкиона)!J65"")"),0.813618)</f>
        <v>0.813618</v>
      </c>
      <c r="BE166" s="483">
        <f>IFERROR(__xludf.DUMMYFUNCTION("IMPORTRANGE(""https://docs.google.com/spreadsheets/d/1s3L4zx0lRdF0JYMrTaoYwrEnGJI9Se6ibkReFEtRbpU/edit?usp=sharing"",""Упаковка!B3"")"),25.0)</f>
        <v>25</v>
      </c>
      <c r="BF166" s="389">
        <v>10.0</v>
      </c>
      <c r="BG166" s="442">
        <f t="shared" si="4"/>
        <v>90.14738</v>
      </c>
      <c r="BH166" s="405">
        <f t="shared" si="18"/>
        <v>0.2</v>
      </c>
      <c r="BI166" s="392">
        <f t="shared" si="5"/>
        <v>64.4</v>
      </c>
      <c r="BJ166" s="393">
        <f t="shared" si="6"/>
        <v>95.45262</v>
      </c>
      <c r="BK166" s="393">
        <f t="shared" si="7"/>
        <v>39.45262</v>
      </c>
      <c r="BL166" s="394">
        <f t="shared" si="8"/>
        <v>0.2964367081</v>
      </c>
      <c r="BM166" s="394">
        <f t="shared" si="9"/>
        <v>0.1225236646</v>
      </c>
      <c r="BN166" s="55">
        <f t="shared" si="10"/>
        <v>0.05</v>
      </c>
      <c r="BO166" s="56">
        <f t="shared" si="11"/>
        <v>434</v>
      </c>
      <c r="BP166" s="57">
        <f t="shared" si="12"/>
        <v>0.3373562673</v>
      </c>
      <c r="BQ166" s="46">
        <f t="shared" si="13"/>
        <v>0.272</v>
      </c>
      <c r="BR166" s="46">
        <v>25.0</v>
      </c>
      <c r="BS166" s="46">
        <v>7.0</v>
      </c>
      <c r="BT166" s="47">
        <v>1.25</v>
      </c>
      <c r="BU166" s="46">
        <f t="shared" si="14"/>
        <v>31.25</v>
      </c>
      <c r="BV166" s="46">
        <f t="shared" si="15"/>
        <v>40.75</v>
      </c>
      <c r="BW166" s="406"/>
      <c r="BX166" s="395"/>
      <c r="BY166" s="395"/>
      <c r="BZ166" s="395"/>
      <c r="CA166" s="395"/>
      <c r="CB166" s="406"/>
      <c r="CC166" s="395"/>
      <c r="CD166" s="395"/>
      <c r="CE166" s="395"/>
      <c r="CF166" s="395"/>
      <c r="CG166" s="395"/>
      <c r="CH166" s="397"/>
      <c r="CI166" s="397"/>
      <c r="CJ166" s="397"/>
      <c r="CK166" s="397"/>
      <c r="CL166" s="398"/>
      <c r="CM166" s="398"/>
      <c r="CN166" s="399">
        <f t="shared" si="16"/>
        <v>0.003563291925</v>
      </c>
      <c r="CO166" s="399">
        <f t="shared" si="17"/>
        <v>0.2876464445</v>
      </c>
      <c r="CP166" s="398"/>
      <c r="CQ166" s="398"/>
      <c r="CR166" s="408">
        <v>260.0</v>
      </c>
      <c r="CS166" s="398"/>
      <c r="CT166" s="398"/>
      <c r="CU166" s="398"/>
      <c r="CV166" s="398"/>
      <c r="CW166" s="398"/>
      <c r="CX166" s="398"/>
      <c r="CY166" s="398"/>
      <c r="CZ166" s="398"/>
      <c r="DA166" s="398"/>
      <c r="DB166" s="398"/>
      <c r="DC166" s="398"/>
      <c r="DD166" s="398"/>
      <c r="DE166" s="398"/>
      <c r="DF166" s="398"/>
      <c r="DG166" s="398"/>
      <c r="DH166" s="398"/>
      <c r="DI166" s="398"/>
      <c r="DJ166" s="398"/>
      <c r="DK166" s="398"/>
      <c r="DL166" s="398"/>
      <c r="DM166" s="398"/>
      <c r="DN166" s="398"/>
      <c r="DO166" s="398"/>
      <c r="DP166" s="398"/>
      <c r="DQ166" s="398"/>
      <c r="DR166" s="398"/>
      <c r="DS166" s="398"/>
      <c r="DT166" s="398"/>
      <c r="DU166" s="398"/>
      <c r="DV166" s="398"/>
      <c r="DW166" s="398"/>
      <c r="DX166" s="398"/>
      <c r="DY166" s="398"/>
      <c r="DZ166" s="398"/>
      <c r="EA166" s="398"/>
      <c r="EB166" s="398"/>
      <c r="EC166" s="398"/>
      <c r="ED166" s="398"/>
      <c r="EE166" s="398"/>
      <c r="EF166" s="398"/>
      <c r="EG166" s="398"/>
      <c r="EH166" s="398"/>
      <c r="EI166" s="398"/>
      <c r="EJ166" s="398"/>
      <c r="EK166" s="398"/>
      <c r="EL166" s="398"/>
      <c r="EM166" s="398"/>
      <c r="EN166" s="398"/>
      <c r="EO166" s="398"/>
      <c r="EP166" s="398"/>
      <c r="EQ166" s="398"/>
      <c r="ER166" s="398"/>
      <c r="ES166" s="398"/>
      <c r="ET166" s="398"/>
      <c r="EU166" s="398"/>
      <c r="EV166" s="398"/>
      <c r="EW166" s="398"/>
      <c r="EX166" s="398"/>
      <c r="EY166" s="398"/>
      <c r="EZ166" s="398"/>
      <c r="FA166" s="398"/>
      <c r="FB166" s="398"/>
      <c r="FC166" s="398"/>
      <c r="FD166" s="398"/>
      <c r="FE166" s="398"/>
      <c r="FF166" s="398"/>
      <c r="FG166" s="398"/>
      <c r="FH166" s="398"/>
      <c r="FI166" s="398"/>
      <c r="FJ166" s="398"/>
      <c r="FK166" s="398"/>
      <c r="FL166" s="398"/>
      <c r="FM166" s="398"/>
      <c r="FN166" s="398"/>
      <c r="FO166" s="398"/>
      <c r="FP166" s="398"/>
      <c r="FQ166" s="398"/>
      <c r="FR166" s="398"/>
      <c r="FS166" s="398"/>
      <c r="FT166" s="398"/>
      <c r="FU166" s="398"/>
      <c r="FV166" s="398"/>
      <c r="FW166" s="398"/>
      <c r="FX166" s="398"/>
      <c r="FY166" s="398"/>
      <c r="FZ166" s="398"/>
      <c r="GA166" s="398"/>
      <c r="GB166" s="398"/>
      <c r="GC166" s="398"/>
      <c r="GD166" s="398"/>
      <c r="GE166" s="398"/>
      <c r="GF166" s="398"/>
      <c r="GG166" s="398"/>
      <c r="GH166" s="398"/>
      <c r="GI166" s="398"/>
      <c r="GJ166" s="398"/>
      <c r="GK166" s="398"/>
      <c r="GL166" s="398"/>
      <c r="GM166" s="398"/>
      <c r="GN166" s="398"/>
      <c r="GO166" s="398"/>
      <c r="GP166" s="398"/>
      <c r="GQ166" s="398"/>
      <c r="GR166" s="398"/>
      <c r="GS166" s="398"/>
      <c r="GT166" s="398"/>
      <c r="GU166" s="398"/>
      <c r="GV166" s="398"/>
      <c r="GW166" s="398"/>
      <c r="GX166" s="398"/>
      <c r="GY166" s="398"/>
      <c r="GZ166" s="398"/>
      <c r="HA166" s="398"/>
      <c r="HB166" s="398"/>
      <c r="HC166" s="398"/>
      <c r="HD166" s="398"/>
      <c r="HE166" s="398"/>
      <c r="HF166" s="398"/>
      <c r="HG166" s="398"/>
      <c r="HH166" s="398"/>
      <c r="HI166" s="398"/>
      <c r="HJ166" s="398"/>
      <c r="HK166" s="398"/>
      <c r="HL166" s="398"/>
      <c r="HM166" s="398"/>
      <c r="HN166" s="398"/>
      <c r="HO166" s="398"/>
      <c r="HP166" s="398"/>
      <c r="HQ166" s="398"/>
      <c r="HR166" s="398"/>
      <c r="HS166" s="398"/>
      <c r="HT166" s="398"/>
      <c r="HU166" s="398"/>
      <c r="HV166" s="398"/>
      <c r="HW166" s="398"/>
      <c r="HX166" s="398"/>
      <c r="HY166" s="398"/>
      <c r="HZ166" s="398"/>
      <c r="IA166" s="398"/>
      <c r="IB166" s="398"/>
      <c r="IC166" s="398"/>
    </row>
    <row r="167" ht="13.5" customHeight="1">
      <c r="A167" s="398"/>
      <c r="B167" s="533" t="s">
        <v>7177</v>
      </c>
      <c r="C167" s="363"/>
      <c r="D167" s="364">
        <v>50.0</v>
      </c>
      <c r="E167" s="401" t="s">
        <v>7178</v>
      </c>
      <c r="F167" s="366" t="s">
        <v>7179</v>
      </c>
      <c r="G167" s="415">
        <v>2.034050218472E12</v>
      </c>
      <c r="H167" s="368">
        <v>466.0</v>
      </c>
      <c r="I167" s="369">
        <v>0.25639770773798487</v>
      </c>
      <c r="J167" s="370">
        <f t="shared" si="1"/>
        <v>347</v>
      </c>
      <c r="K167" s="402" t="s">
        <v>7180</v>
      </c>
      <c r="L167" s="403" t="s">
        <v>7181</v>
      </c>
      <c r="M167" s="403" t="s">
        <v>7151</v>
      </c>
      <c r="N167" s="492"/>
      <c r="O167" s="433">
        <v>75.0</v>
      </c>
      <c r="P167" s="404">
        <v>80.0</v>
      </c>
      <c r="Q167" s="378">
        <v>20.0</v>
      </c>
      <c r="R167" s="378">
        <v>170.0</v>
      </c>
      <c r="S167" s="493"/>
      <c r="T167" s="493"/>
      <c r="U167" s="378" t="s">
        <v>6904</v>
      </c>
      <c r="V167" s="378" t="s">
        <v>2325</v>
      </c>
      <c r="W167" s="406"/>
      <c r="X167" s="493"/>
      <c r="Y167" s="493"/>
      <c r="Z167" s="493"/>
      <c r="AA167" s="493"/>
      <c r="AB167" s="379"/>
      <c r="AC167" s="406"/>
      <c r="AD167" s="492"/>
      <c r="AE167" s="492"/>
      <c r="AF167" s="492"/>
      <c r="AG167" s="492"/>
      <c r="AH167" s="395"/>
      <c r="AI167" s="379" t="s">
        <v>6411</v>
      </c>
      <c r="AJ167" s="492"/>
      <c r="AK167" s="492"/>
      <c r="AL167" s="492"/>
      <c r="AM167" s="492"/>
      <c r="AN167" s="373">
        <v>10.0</v>
      </c>
      <c r="AO167" s="492"/>
      <c r="AP167" s="492"/>
      <c r="AQ167" s="46">
        <f t="shared" si="2"/>
        <v>457</v>
      </c>
      <c r="AR167" s="382">
        <f t="shared" si="3"/>
        <v>0.02</v>
      </c>
      <c r="AS167" s="492"/>
      <c r="AT167" s="492"/>
      <c r="AU167" s="492"/>
      <c r="AV167" s="492"/>
      <c r="AW167" s="492"/>
      <c r="AX167" s="383" t="s">
        <v>6178</v>
      </c>
      <c r="AY167" s="441" t="s">
        <v>6178</v>
      </c>
      <c r="AZ167" s="418"/>
      <c r="BA167" s="386">
        <v>76.0</v>
      </c>
      <c r="BB167" s="386">
        <v>132.0</v>
      </c>
      <c r="BC167" s="482">
        <f>IFERROR(__xludf.DUMMYFUNCTION("IMPORTRANGE(""https://docs.google.com/spreadsheets/d/11x9rug0jw9OQ--PARsiC-syyc-w1p08-Nt1KJofrAjY/edit?usp=sharing"",""Себестоимость (Алкиона)!J120"")"),5.53464)</f>
        <v>5.53464</v>
      </c>
      <c r="BD167" s="482">
        <f>IFERROR(__xludf.DUMMYFUNCTION("IMPORTRANGE(""https://docs.google.com/spreadsheets/d/11x9rug0jw9OQ--PARsiC-syyc-w1p08-Nt1KJofrAjY/edit?usp=sharing"",""Себестоимость (Алкиона)!J65"")"),0.813618)</f>
        <v>0.813618</v>
      </c>
      <c r="BE167" s="483">
        <f>IFERROR(__xludf.DUMMYFUNCTION("IMPORTRANGE(""https://docs.google.com/spreadsheets/d/1s3L4zx0lRdF0JYMrTaoYwrEnGJI9Se6ibkReFEtRbpU/edit?usp=sharing"",""Упаковка!B3"")"),25.0)</f>
        <v>25</v>
      </c>
      <c r="BF167" s="389">
        <v>10.0</v>
      </c>
      <c r="BG167" s="442">
        <f t="shared" si="4"/>
        <v>98.48258</v>
      </c>
      <c r="BH167" s="405">
        <f t="shared" si="18"/>
        <v>0.2</v>
      </c>
      <c r="BI167" s="392">
        <f t="shared" si="5"/>
        <v>69.4</v>
      </c>
      <c r="BJ167" s="393">
        <f t="shared" si="6"/>
        <v>103.11742</v>
      </c>
      <c r="BK167" s="393">
        <f t="shared" si="7"/>
        <v>47.11742</v>
      </c>
      <c r="BL167" s="394">
        <f t="shared" si="8"/>
        <v>0.2971683573</v>
      </c>
      <c r="BM167" s="394">
        <f t="shared" si="9"/>
        <v>0.135785072</v>
      </c>
      <c r="BN167" s="55">
        <f t="shared" si="10"/>
        <v>0.02</v>
      </c>
      <c r="BO167" s="56">
        <f t="shared" si="11"/>
        <v>461</v>
      </c>
      <c r="BP167" s="57">
        <f t="shared" si="12"/>
        <v>0.3400377874</v>
      </c>
      <c r="BQ167" s="46">
        <f t="shared" si="13"/>
        <v>0.272</v>
      </c>
      <c r="BR167" s="46">
        <v>25.0</v>
      </c>
      <c r="BS167" s="46">
        <v>7.0</v>
      </c>
      <c r="BT167" s="47">
        <v>1.25</v>
      </c>
      <c r="BU167" s="46">
        <f t="shared" si="14"/>
        <v>31.25</v>
      </c>
      <c r="BV167" s="46">
        <f t="shared" si="15"/>
        <v>44.75</v>
      </c>
      <c r="BW167" s="406"/>
      <c r="BX167" s="395"/>
      <c r="BY167" s="395"/>
      <c r="BZ167" s="395"/>
      <c r="CA167" s="395"/>
      <c r="CB167" s="406"/>
      <c r="CC167" s="395"/>
      <c r="CD167" s="395"/>
      <c r="CE167" s="395"/>
      <c r="CF167" s="395"/>
      <c r="CG167" s="395"/>
      <c r="CH167" s="397"/>
      <c r="CI167" s="397"/>
      <c r="CJ167" s="397"/>
      <c r="CK167" s="397"/>
      <c r="CL167" s="398"/>
      <c r="CM167" s="398"/>
      <c r="CN167" s="399">
        <f t="shared" si="16"/>
        <v>0.002831642651</v>
      </c>
      <c r="CO167" s="399">
        <f t="shared" si="17"/>
        <v>0.2535660651</v>
      </c>
      <c r="CP167" s="398"/>
      <c r="CQ167" s="398"/>
      <c r="CR167" s="408">
        <v>280.0</v>
      </c>
      <c r="CS167" s="398"/>
      <c r="CT167" s="398"/>
      <c r="CU167" s="398"/>
      <c r="CV167" s="398"/>
      <c r="CW167" s="398"/>
      <c r="CX167" s="398"/>
      <c r="CY167" s="398"/>
      <c r="CZ167" s="398"/>
      <c r="DA167" s="398"/>
      <c r="DB167" s="398"/>
      <c r="DC167" s="398"/>
      <c r="DD167" s="398"/>
      <c r="DE167" s="398"/>
      <c r="DF167" s="398"/>
      <c r="DG167" s="398"/>
      <c r="DH167" s="398"/>
      <c r="DI167" s="398"/>
      <c r="DJ167" s="398"/>
      <c r="DK167" s="398"/>
      <c r="DL167" s="398"/>
      <c r="DM167" s="398"/>
      <c r="DN167" s="398"/>
      <c r="DO167" s="398"/>
      <c r="DP167" s="398"/>
      <c r="DQ167" s="398"/>
      <c r="DR167" s="398"/>
      <c r="DS167" s="398"/>
      <c r="DT167" s="398"/>
      <c r="DU167" s="398"/>
      <c r="DV167" s="398"/>
      <c r="DW167" s="398"/>
      <c r="DX167" s="398"/>
      <c r="DY167" s="398"/>
      <c r="DZ167" s="398"/>
      <c r="EA167" s="398"/>
      <c r="EB167" s="398"/>
      <c r="EC167" s="398"/>
      <c r="ED167" s="398"/>
      <c r="EE167" s="398"/>
      <c r="EF167" s="398"/>
      <c r="EG167" s="398"/>
      <c r="EH167" s="398"/>
      <c r="EI167" s="398"/>
      <c r="EJ167" s="398"/>
      <c r="EK167" s="398"/>
      <c r="EL167" s="398"/>
      <c r="EM167" s="398"/>
      <c r="EN167" s="398"/>
      <c r="EO167" s="398"/>
      <c r="EP167" s="398"/>
      <c r="EQ167" s="398"/>
      <c r="ER167" s="398"/>
      <c r="ES167" s="398"/>
      <c r="ET167" s="398"/>
      <c r="EU167" s="398"/>
      <c r="EV167" s="398"/>
      <c r="EW167" s="398"/>
      <c r="EX167" s="398"/>
      <c r="EY167" s="398"/>
      <c r="EZ167" s="398"/>
      <c r="FA167" s="398"/>
      <c r="FB167" s="398"/>
      <c r="FC167" s="398"/>
      <c r="FD167" s="398"/>
      <c r="FE167" s="398"/>
      <c r="FF167" s="398"/>
      <c r="FG167" s="398"/>
      <c r="FH167" s="398"/>
      <c r="FI167" s="398"/>
      <c r="FJ167" s="398"/>
      <c r="FK167" s="398"/>
      <c r="FL167" s="398"/>
      <c r="FM167" s="398"/>
      <c r="FN167" s="398"/>
      <c r="FO167" s="398"/>
      <c r="FP167" s="398"/>
      <c r="FQ167" s="398"/>
      <c r="FR167" s="398"/>
      <c r="FS167" s="398"/>
      <c r="FT167" s="398"/>
      <c r="FU167" s="398"/>
      <c r="FV167" s="398"/>
      <c r="FW167" s="398"/>
      <c r="FX167" s="398"/>
      <c r="FY167" s="398"/>
      <c r="FZ167" s="398"/>
      <c r="GA167" s="398"/>
      <c r="GB167" s="398"/>
      <c r="GC167" s="398"/>
      <c r="GD167" s="398"/>
      <c r="GE167" s="398"/>
      <c r="GF167" s="398"/>
      <c r="GG167" s="398"/>
      <c r="GH167" s="398"/>
      <c r="GI167" s="398"/>
      <c r="GJ167" s="398"/>
      <c r="GK167" s="398"/>
      <c r="GL167" s="398"/>
      <c r="GM167" s="398"/>
      <c r="GN167" s="398"/>
      <c r="GO167" s="398"/>
      <c r="GP167" s="398"/>
      <c r="GQ167" s="398"/>
      <c r="GR167" s="398"/>
      <c r="GS167" s="398"/>
      <c r="GT167" s="398"/>
      <c r="GU167" s="398"/>
      <c r="GV167" s="398"/>
      <c r="GW167" s="398"/>
      <c r="GX167" s="398"/>
      <c r="GY167" s="398"/>
      <c r="GZ167" s="398"/>
      <c r="HA167" s="398"/>
      <c r="HB167" s="398"/>
      <c r="HC167" s="398"/>
      <c r="HD167" s="398"/>
      <c r="HE167" s="398"/>
      <c r="HF167" s="398"/>
      <c r="HG167" s="398"/>
      <c r="HH167" s="398"/>
      <c r="HI167" s="398"/>
      <c r="HJ167" s="398"/>
      <c r="HK167" s="398"/>
      <c r="HL167" s="398"/>
      <c r="HM167" s="398"/>
      <c r="HN167" s="398"/>
      <c r="HO167" s="398"/>
      <c r="HP167" s="398"/>
      <c r="HQ167" s="398"/>
      <c r="HR167" s="398"/>
      <c r="HS167" s="398"/>
      <c r="HT167" s="398"/>
      <c r="HU167" s="398"/>
      <c r="HV167" s="398"/>
      <c r="HW167" s="398"/>
      <c r="HX167" s="398"/>
      <c r="HY167" s="398"/>
      <c r="HZ167" s="398"/>
      <c r="IA167" s="398"/>
      <c r="IB167" s="398"/>
      <c r="IC167" s="398"/>
    </row>
    <row r="168" ht="13.5" customHeight="1">
      <c r="A168" s="398"/>
      <c r="B168" s="362" t="s">
        <v>7182</v>
      </c>
      <c r="C168" s="363"/>
      <c r="D168" s="364">
        <v>50.0</v>
      </c>
      <c r="E168" s="401" t="s">
        <v>7183</v>
      </c>
      <c r="F168" s="366" t="s">
        <v>7184</v>
      </c>
      <c r="G168" s="415">
        <v>2.034050218465E12</v>
      </c>
      <c r="H168" s="368">
        <v>352.0</v>
      </c>
      <c r="I168" s="369">
        <v>0.27821692203389836</v>
      </c>
      <c r="J168" s="370">
        <f t="shared" si="1"/>
        <v>254</v>
      </c>
      <c r="K168" s="402" t="s">
        <v>7185</v>
      </c>
      <c r="L168" s="403" t="s">
        <v>7186</v>
      </c>
      <c r="M168" s="403" t="s">
        <v>7151</v>
      </c>
      <c r="N168" s="495"/>
      <c r="O168" s="374">
        <v>25.0</v>
      </c>
      <c r="P168" s="404">
        <v>70.0</v>
      </c>
      <c r="Q168" s="378">
        <v>20.0</v>
      </c>
      <c r="R168" s="378">
        <v>90.0</v>
      </c>
      <c r="S168" s="536"/>
      <c r="T168" s="536"/>
      <c r="U168" s="378" t="s">
        <v>6904</v>
      </c>
      <c r="V168" s="378" t="s">
        <v>795</v>
      </c>
      <c r="W168" s="406"/>
      <c r="X168" s="536"/>
      <c r="Y168" s="536"/>
      <c r="Z168" s="536"/>
      <c r="AA168" s="536"/>
      <c r="AB168" s="379"/>
      <c r="AC168" s="406"/>
      <c r="AD168" s="495"/>
      <c r="AE168" s="495"/>
      <c r="AF168" s="495"/>
      <c r="AG168" s="495"/>
      <c r="AH168" s="395"/>
      <c r="AI168" s="379" t="s">
        <v>6411</v>
      </c>
      <c r="AJ168" s="495"/>
      <c r="AK168" s="495"/>
      <c r="AL168" s="495"/>
      <c r="AM168" s="495"/>
      <c r="AN168" s="373">
        <v>10.0</v>
      </c>
      <c r="AO168" s="495"/>
      <c r="AP168" s="495"/>
      <c r="AQ168" s="46">
        <f t="shared" si="2"/>
        <v>360</v>
      </c>
      <c r="AR168" s="382">
        <f t="shared" si="3"/>
        <v>-0.02</v>
      </c>
      <c r="AS168" s="495"/>
      <c r="AT168" s="495"/>
      <c r="AU168" s="495"/>
      <c r="AV168" s="495"/>
      <c r="AW168" s="495"/>
      <c r="AX168" s="528" t="s">
        <v>6061</v>
      </c>
      <c r="AY168" s="489" t="s">
        <v>6061</v>
      </c>
      <c r="AZ168" s="418"/>
      <c r="BA168" s="386">
        <v>70.0</v>
      </c>
      <c r="BB168" s="386">
        <v>125.0</v>
      </c>
      <c r="BC168" s="482">
        <f>IFERROR(__xludf.DUMMYFUNCTION("IMPORTRANGE(""https://docs.google.com/spreadsheets/d/11x9rug0jw9OQ--PARsiC-syyc-w1p08-Nt1KJofrAjY/edit?usp=sharing"",""Себестоимость (Алкиона)!J115"")"),3.38684)</f>
        <v>3.38684</v>
      </c>
      <c r="BD168" s="482">
        <f>IFERROR(__xludf.DUMMYFUNCTION("IMPORTRANGE(""https://docs.google.com/spreadsheets/d/11x9rug0jw9OQ--PARsiC-syyc-w1p08-Nt1KJofrAjY/edit?usp=sharing"",""Себестоимость (Алкиона)!J68"")"),0.6817199999999999)</f>
        <v>0.68172</v>
      </c>
      <c r="BE168" s="483">
        <f>IFERROR(__xludf.DUMMYFUNCTION("IMPORTRANGE(""https://docs.google.com/spreadsheets/d/1s3L4zx0lRdF0JYMrTaoYwrEnGJI9Se6ibkReFEtRbpU/edit?usp=sharing"",""Упаковка!B2"")"),7.0)</f>
        <v>7</v>
      </c>
      <c r="BF168" s="389">
        <v>10.0</v>
      </c>
      <c r="BG168" s="442">
        <f t="shared" si="4"/>
        <v>57.6856</v>
      </c>
      <c r="BH168" s="405">
        <f t="shared" si="18"/>
        <v>0.2</v>
      </c>
      <c r="BI168" s="392">
        <f t="shared" si="5"/>
        <v>50.8</v>
      </c>
      <c r="BJ168" s="393">
        <f t="shared" si="6"/>
        <v>75.5144</v>
      </c>
      <c r="BK168" s="393">
        <f t="shared" si="7"/>
        <v>20.5144</v>
      </c>
      <c r="BL168" s="394">
        <f t="shared" si="8"/>
        <v>0.2973007874</v>
      </c>
      <c r="BM168" s="394">
        <f t="shared" si="9"/>
        <v>0.08076535433</v>
      </c>
      <c r="BN168" s="55">
        <f t="shared" si="10"/>
        <v>-0.02</v>
      </c>
      <c r="BO168" s="56">
        <f t="shared" si="11"/>
        <v>359</v>
      </c>
      <c r="BP168" s="57">
        <f t="shared" si="12"/>
        <v>0.3311264624</v>
      </c>
      <c r="BQ168" s="46">
        <f t="shared" si="13"/>
        <v>0.126</v>
      </c>
      <c r="BR168" s="46">
        <v>25.0</v>
      </c>
      <c r="BS168" s="46">
        <v>7.0</v>
      </c>
      <c r="BT168" s="47">
        <v>1.25</v>
      </c>
      <c r="BU168" s="46">
        <f t="shared" si="14"/>
        <v>31.25</v>
      </c>
      <c r="BV168" s="46">
        <f t="shared" si="15"/>
        <v>38.75</v>
      </c>
      <c r="BW168" s="406"/>
      <c r="BX168" s="395"/>
      <c r="BY168" s="395"/>
      <c r="BZ168" s="395"/>
      <c r="CA168" s="395"/>
      <c r="CB168" s="406"/>
      <c r="CC168" s="395"/>
      <c r="CD168" s="395"/>
      <c r="CE168" s="395"/>
      <c r="CF168" s="395"/>
      <c r="CG168" s="395"/>
      <c r="CH168" s="397"/>
      <c r="CI168" s="397"/>
      <c r="CJ168" s="397"/>
      <c r="CK168" s="397"/>
      <c r="CL168" s="398"/>
      <c r="CM168" s="398"/>
      <c r="CN168" s="399">
        <f t="shared" si="16"/>
        <v>0.002699212598</v>
      </c>
      <c r="CO168" s="399">
        <f t="shared" si="17"/>
        <v>0.2755177094</v>
      </c>
      <c r="CP168" s="398"/>
      <c r="CQ168" s="398"/>
      <c r="CR168" s="478"/>
      <c r="CS168" s="398"/>
      <c r="CT168" s="398"/>
      <c r="CU168" s="398"/>
      <c r="CV168" s="398"/>
      <c r="CW168" s="398"/>
      <c r="CX168" s="398"/>
      <c r="CY168" s="398"/>
      <c r="CZ168" s="398"/>
      <c r="DA168" s="398"/>
      <c r="DB168" s="398"/>
      <c r="DC168" s="398"/>
      <c r="DD168" s="398"/>
      <c r="DE168" s="398"/>
      <c r="DF168" s="398"/>
      <c r="DG168" s="398"/>
      <c r="DH168" s="398"/>
      <c r="DI168" s="398"/>
      <c r="DJ168" s="398"/>
      <c r="DK168" s="398"/>
      <c r="DL168" s="398"/>
      <c r="DM168" s="398"/>
      <c r="DN168" s="398"/>
      <c r="DO168" s="398"/>
      <c r="DP168" s="398"/>
      <c r="DQ168" s="398"/>
      <c r="DR168" s="398"/>
      <c r="DS168" s="398"/>
      <c r="DT168" s="398"/>
      <c r="DU168" s="398"/>
      <c r="DV168" s="398"/>
      <c r="DW168" s="398"/>
      <c r="DX168" s="398"/>
      <c r="DY168" s="398"/>
      <c r="DZ168" s="398"/>
      <c r="EA168" s="398"/>
      <c r="EB168" s="398"/>
      <c r="EC168" s="398"/>
      <c r="ED168" s="398"/>
      <c r="EE168" s="398"/>
      <c r="EF168" s="398"/>
      <c r="EG168" s="398"/>
      <c r="EH168" s="398"/>
      <c r="EI168" s="398"/>
      <c r="EJ168" s="398"/>
      <c r="EK168" s="398"/>
      <c r="EL168" s="398"/>
      <c r="EM168" s="398"/>
      <c r="EN168" s="398"/>
      <c r="EO168" s="398"/>
      <c r="EP168" s="398"/>
      <c r="EQ168" s="398"/>
      <c r="ER168" s="398"/>
      <c r="ES168" s="398"/>
      <c r="ET168" s="398"/>
      <c r="EU168" s="398"/>
      <c r="EV168" s="398"/>
      <c r="EW168" s="398"/>
      <c r="EX168" s="398"/>
      <c r="EY168" s="398"/>
      <c r="EZ168" s="398"/>
      <c r="FA168" s="398"/>
      <c r="FB168" s="398"/>
      <c r="FC168" s="398"/>
      <c r="FD168" s="398"/>
      <c r="FE168" s="398"/>
      <c r="FF168" s="398"/>
      <c r="FG168" s="398"/>
      <c r="FH168" s="398"/>
      <c r="FI168" s="398"/>
      <c r="FJ168" s="398"/>
      <c r="FK168" s="398"/>
      <c r="FL168" s="398"/>
      <c r="FM168" s="398"/>
      <c r="FN168" s="398"/>
      <c r="FO168" s="398"/>
      <c r="FP168" s="398"/>
      <c r="FQ168" s="398"/>
      <c r="FR168" s="398"/>
      <c r="FS168" s="398"/>
      <c r="FT168" s="398"/>
      <c r="FU168" s="398"/>
      <c r="FV168" s="398"/>
      <c r="FW168" s="398"/>
      <c r="FX168" s="398"/>
      <c r="FY168" s="398"/>
      <c r="FZ168" s="398"/>
      <c r="GA168" s="398"/>
      <c r="GB168" s="398"/>
      <c r="GC168" s="398"/>
      <c r="GD168" s="398"/>
      <c r="GE168" s="398"/>
      <c r="GF168" s="398"/>
      <c r="GG168" s="398"/>
      <c r="GH168" s="398"/>
      <c r="GI168" s="398"/>
      <c r="GJ168" s="398"/>
      <c r="GK168" s="398"/>
      <c r="GL168" s="398"/>
      <c r="GM168" s="398"/>
      <c r="GN168" s="398"/>
      <c r="GO168" s="398"/>
      <c r="GP168" s="398"/>
      <c r="GQ168" s="398"/>
      <c r="GR168" s="398"/>
      <c r="GS168" s="398"/>
      <c r="GT168" s="398"/>
      <c r="GU168" s="398"/>
      <c r="GV168" s="398"/>
      <c r="GW168" s="398"/>
      <c r="GX168" s="398"/>
      <c r="GY168" s="398"/>
      <c r="GZ168" s="398"/>
      <c r="HA168" s="398"/>
      <c r="HB168" s="398"/>
      <c r="HC168" s="398"/>
      <c r="HD168" s="398"/>
      <c r="HE168" s="398"/>
      <c r="HF168" s="398"/>
      <c r="HG168" s="398"/>
      <c r="HH168" s="398"/>
      <c r="HI168" s="398"/>
      <c r="HJ168" s="398"/>
      <c r="HK168" s="398"/>
      <c r="HL168" s="398"/>
      <c r="HM168" s="398"/>
      <c r="HN168" s="398"/>
      <c r="HO168" s="398"/>
      <c r="HP168" s="398"/>
      <c r="HQ168" s="398"/>
      <c r="HR168" s="398"/>
      <c r="HS168" s="398"/>
      <c r="HT168" s="398"/>
      <c r="HU168" s="398"/>
      <c r="HV168" s="398"/>
      <c r="HW168" s="398"/>
      <c r="HX168" s="398"/>
      <c r="HY168" s="398"/>
      <c r="HZ168" s="398"/>
      <c r="IA168" s="398"/>
      <c r="IB168" s="398"/>
      <c r="IC168" s="398"/>
    </row>
    <row r="169" ht="13.5" customHeight="1">
      <c r="A169" s="398"/>
      <c r="B169" s="362" t="s">
        <v>7187</v>
      </c>
      <c r="C169" s="363"/>
      <c r="D169" s="364">
        <v>50.0</v>
      </c>
      <c r="E169" s="401" t="s">
        <v>7188</v>
      </c>
      <c r="F169" s="366" t="s">
        <v>7189</v>
      </c>
      <c r="G169" s="415">
        <v>2.034050218458E12</v>
      </c>
      <c r="H169" s="368">
        <v>367.0</v>
      </c>
      <c r="I169" s="369">
        <v>0.29147257934849025</v>
      </c>
      <c r="J169" s="370">
        <f t="shared" si="1"/>
        <v>260</v>
      </c>
      <c r="K169" s="402" t="s">
        <v>7190</v>
      </c>
      <c r="L169" s="403" t="s">
        <v>7191</v>
      </c>
      <c r="M169" s="403" t="s">
        <v>7151</v>
      </c>
      <c r="N169" s="495"/>
      <c r="O169" s="374">
        <v>25.0</v>
      </c>
      <c r="P169" s="404">
        <v>70.0</v>
      </c>
      <c r="Q169" s="378">
        <v>20.0</v>
      </c>
      <c r="R169" s="378">
        <v>90.0</v>
      </c>
      <c r="S169" s="536"/>
      <c r="T169" s="536"/>
      <c r="U169" s="378" t="s">
        <v>6904</v>
      </c>
      <c r="V169" s="378" t="s">
        <v>795</v>
      </c>
      <c r="W169" s="406"/>
      <c r="X169" s="536"/>
      <c r="Y169" s="536"/>
      <c r="Z169" s="536"/>
      <c r="AA169" s="536"/>
      <c r="AB169" s="379"/>
      <c r="AC169" s="406"/>
      <c r="AD169" s="495"/>
      <c r="AE169" s="495"/>
      <c r="AF169" s="495"/>
      <c r="AG169" s="495"/>
      <c r="AH169" s="395"/>
      <c r="AI169" s="379" t="s">
        <v>6411</v>
      </c>
      <c r="AJ169" s="495"/>
      <c r="AK169" s="495"/>
      <c r="AL169" s="495"/>
      <c r="AM169" s="495"/>
      <c r="AN169" s="373">
        <v>10.0</v>
      </c>
      <c r="AO169" s="495"/>
      <c r="AP169" s="495"/>
      <c r="AQ169" s="46">
        <f t="shared" si="2"/>
        <v>364</v>
      </c>
      <c r="AR169" s="382">
        <f t="shared" si="3"/>
        <v>0.01</v>
      </c>
      <c r="AS169" s="495"/>
      <c r="AT169" s="495"/>
      <c r="AU169" s="495"/>
      <c r="AV169" s="495"/>
      <c r="AW169" s="495"/>
      <c r="AX169" s="528" t="s">
        <v>6061</v>
      </c>
      <c r="AY169" s="489" t="s">
        <v>6061</v>
      </c>
      <c r="AZ169" s="418"/>
      <c r="BA169" s="386">
        <v>73.0</v>
      </c>
      <c r="BB169" s="386">
        <v>128.0</v>
      </c>
      <c r="BC169" s="482">
        <f>IFERROR(__xludf.DUMMYFUNCTION("IMPORTRANGE(""https://docs.google.com/spreadsheets/d/11x9rug0jw9OQ--PARsiC-syyc-w1p08-Nt1KJofrAjY/edit?usp=sharing"",""Себестоимость (Алкиона)!J115"")"),3.38684)</f>
        <v>3.38684</v>
      </c>
      <c r="BD169" s="482">
        <f>IFERROR(__xludf.DUMMYFUNCTION("IMPORTRANGE(""https://docs.google.com/spreadsheets/d/11x9rug0jw9OQ--PARsiC-syyc-w1p08-Nt1KJofrAjY/edit?usp=sharing"",""Себестоимость (Алкиона)!J68"")"),0.6817199999999999)</f>
        <v>0.68172</v>
      </c>
      <c r="BE169" s="483">
        <f>IFERROR(__xludf.DUMMYFUNCTION("IMPORTRANGE(""https://docs.google.com/spreadsheets/d/1s3L4zx0lRdF0JYMrTaoYwrEnGJI9Se6ibkReFEtRbpU/edit?usp=sharing"",""Упаковка!B2"")"),7.0)</f>
        <v>7</v>
      </c>
      <c r="BF169" s="389">
        <v>10.0</v>
      </c>
      <c r="BG169" s="442">
        <f t="shared" si="4"/>
        <v>57.6856</v>
      </c>
      <c r="BH169" s="405">
        <f t="shared" si="18"/>
        <v>0.2</v>
      </c>
      <c r="BI169" s="392">
        <f t="shared" si="5"/>
        <v>52</v>
      </c>
      <c r="BJ169" s="393">
        <f t="shared" si="6"/>
        <v>77.3144</v>
      </c>
      <c r="BK169" s="393">
        <f t="shared" si="7"/>
        <v>22.3144</v>
      </c>
      <c r="BL169" s="394">
        <f t="shared" si="8"/>
        <v>0.2973630769</v>
      </c>
      <c r="BM169" s="394">
        <f t="shared" si="9"/>
        <v>0.08582461538</v>
      </c>
      <c r="BN169" s="55">
        <f t="shared" si="10"/>
        <v>0.01</v>
      </c>
      <c r="BO169" s="56">
        <f t="shared" si="11"/>
        <v>365</v>
      </c>
      <c r="BP169" s="57">
        <f t="shared" si="12"/>
        <v>0.3312723288</v>
      </c>
      <c r="BQ169" s="46">
        <f t="shared" si="13"/>
        <v>0.126</v>
      </c>
      <c r="BR169" s="46">
        <v>25.0</v>
      </c>
      <c r="BS169" s="46">
        <v>7.0</v>
      </c>
      <c r="BT169" s="47">
        <v>1.25</v>
      </c>
      <c r="BU169" s="46">
        <f t="shared" si="14"/>
        <v>31.25</v>
      </c>
      <c r="BV169" s="46">
        <f t="shared" si="15"/>
        <v>41.75</v>
      </c>
      <c r="BW169" s="406"/>
      <c r="BX169" s="395"/>
      <c r="BY169" s="395"/>
      <c r="BZ169" s="395"/>
      <c r="CA169" s="395"/>
      <c r="CB169" s="406"/>
      <c r="CC169" s="395"/>
      <c r="CD169" s="395"/>
      <c r="CE169" s="395"/>
      <c r="CF169" s="395"/>
      <c r="CG169" s="395"/>
      <c r="CH169" s="397"/>
      <c r="CI169" s="397"/>
      <c r="CJ169" s="397"/>
      <c r="CK169" s="397"/>
      <c r="CL169" s="398"/>
      <c r="CM169" s="398"/>
      <c r="CN169" s="399">
        <f t="shared" si="16"/>
        <v>0.002636923077</v>
      </c>
      <c r="CO169" s="399">
        <f t="shared" si="17"/>
        <v>0.2888356563</v>
      </c>
      <c r="CP169" s="398"/>
      <c r="CQ169" s="398"/>
      <c r="CR169" s="478"/>
      <c r="CS169" s="398"/>
      <c r="CT169" s="398"/>
      <c r="CU169" s="398"/>
      <c r="CV169" s="398"/>
      <c r="CW169" s="398"/>
      <c r="CX169" s="398"/>
      <c r="CY169" s="398"/>
      <c r="CZ169" s="398"/>
      <c r="DA169" s="398"/>
      <c r="DB169" s="398"/>
      <c r="DC169" s="398"/>
      <c r="DD169" s="398"/>
      <c r="DE169" s="398"/>
      <c r="DF169" s="398"/>
      <c r="DG169" s="398"/>
      <c r="DH169" s="398"/>
      <c r="DI169" s="398"/>
      <c r="DJ169" s="398"/>
      <c r="DK169" s="398"/>
      <c r="DL169" s="398"/>
      <c r="DM169" s="398"/>
      <c r="DN169" s="398"/>
      <c r="DO169" s="398"/>
      <c r="DP169" s="398"/>
      <c r="DQ169" s="398"/>
      <c r="DR169" s="398"/>
      <c r="DS169" s="398"/>
      <c r="DT169" s="398"/>
      <c r="DU169" s="398"/>
      <c r="DV169" s="398"/>
      <c r="DW169" s="398"/>
      <c r="DX169" s="398"/>
      <c r="DY169" s="398"/>
      <c r="DZ169" s="398"/>
      <c r="EA169" s="398"/>
      <c r="EB169" s="398"/>
      <c r="EC169" s="398"/>
      <c r="ED169" s="398"/>
      <c r="EE169" s="398"/>
      <c r="EF169" s="398"/>
      <c r="EG169" s="398"/>
      <c r="EH169" s="398"/>
      <c r="EI169" s="398"/>
      <c r="EJ169" s="398"/>
      <c r="EK169" s="398"/>
      <c r="EL169" s="398"/>
      <c r="EM169" s="398"/>
      <c r="EN169" s="398"/>
      <c r="EO169" s="398"/>
      <c r="EP169" s="398"/>
      <c r="EQ169" s="398"/>
      <c r="ER169" s="398"/>
      <c r="ES169" s="398"/>
      <c r="ET169" s="398"/>
      <c r="EU169" s="398"/>
      <c r="EV169" s="398"/>
      <c r="EW169" s="398"/>
      <c r="EX169" s="398"/>
      <c r="EY169" s="398"/>
      <c r="EZ169" s="398"/>
      <c r="FA169" s="398"/>
      <c r="FB169" s="398"/>
      <c r="FC169" s="398"/>
      <c r="FD169" s="398"/>
      <c r="FE169" s="398"/>
      <c r="FF169" s="398"/>
      <c r="FG169" s="398"/>
      <c r="FH169" s="398"/>
      <c r="FI169" s="398"/>
      <c r="FJ169" s="398"/>
      <c r="FK169" s="398"/>
      <c r="FL169" s="398"/>
      <c r="FM169" s="398"/>
      <c r="FN169" s="398"/>
      <c r="FO169" s="398"/>
      <c r="FP169" s="398"/>
      <c r="FQ169" s="398"/>
      <c r="FR169" s="398"/>
      <c r="FS169" s="398"/>
      <c r="FT169" s="398"/>
      <c r="FU169" s="398"/>
      <c r="FV169" s="398"/>
      <c r="FW169" s="398"/>
      <c r="FX169" s="398"/>
      <c r="FY169" s="398"/>
      <c r="FZ169" s="398"/>
      <c r="GA169" s="398"/>
      <c r="GB169" s="398"/>
      <c r="GC169" s="398"/>
      <c r="GD169" s="398"/>
      <c r="GE169" s="398"/>
      <c r="GF169" s="398"/>
      <c r="GG169" s="398"/>
      <c r="GH169" s="398"/>
      <c r="GI169" s="398"/>
      <c r="GJ169" s="398"/>
      <c r="GK169" s="398"/>
      <c r="GL169" s="398"/>
      <c r="GM169" s="398"/>
      <c r="GN169" s="398"/>
      <c r="GO169" s="398"/>
      <c r="GP169" s="398"/>
      <c r="GQ169" s="398"/>
      <c r="GR169" s="398"/>
      <c r="GS169" s="398"/>
      <c r="GT169" s="398"/>
      <c r="GU169" s="398"/>
      <c r="GV169" s="398"/>
      <c r="GW169" s="398"/>
      <c r="GX169" s="398"/>
      <c r="GY169" s="398"/>
      <c r="GZ169" s="398"/>
      <c r="HA169" s="398"/>
      <c r="HB169" s="398"/>
      <c r="HC169" s="398"/>
      <c r="HD169" s="398"/>
      <c r="HE169" s="398"/>
      <c r="HF169" s="398"/>
      <c r="HG169" s="398"/>
      <c r="HH169" s="398"/>
      <c r="HI169" s="398"/>
      <c r="HJ169" s="398"/>
      <c r="HK169" s="398"/>
      <c r="HL169" s="398"/>
      <c r="HM169" s="398"/>
      <c r="HN169" s="398"/>
      <c r="HO169" s="398"/>
      <c r="HP169" s="398"/>
      <c r="HQ169" s="398"/>
      <c r="HR169" s="398"/>
      <c r="HS169" s="398"/>
      <c r="HT169" s="398"/>
      <c r="HU169" s="398"/>
      <c r="HV169" s="398"/>
      <c r="HW169" s="398"/>
      <c r="HX169" s="398"/>
      <c r="HY169" s="398"/>
      <c r="HZ169" s="398"/>
      <c r="IA169" s="398"/>
      <c r="IB169" s="398"/>
      <c r="IC169" s="398"/>
    </row>
    <row r="170" ht="13.5" customHeight="1">
      <c r="A170" s="398"/>
      <c r="B170" s="533" t="s">
        <v>7192</v>
      </c>
      <c r="C170" s="363"/>
      <c r="D170" s="364">
        <v>50.0</v>
      </c>
      <c r="E170" s="401" t="s">
        <v>7193</v>
      </c>
      <c r="F170" s="366" t="s">
        <v>7194</v>
      </c>
      <c r="G170" s="415">
        <v>2.034050218441E12</v>
      </c>
      <c r="H170" s="368">
        <v>400.0</v>
      </c>
      <c r="I170" s="369">
        <v>0.2394812754419493</v>
      </c>
      <c r="J170" s="370">
        <f t="shared" si="1"/>
        <v>304</v>
      </c>
      <c r="K170" s="402" t="s">
        <v>7195</v>
      </c>
      <c r="L170" s="403" t="s">
        <v>7196</v>
      </c>
      <c r="M170" s="403" t="s">
        <v>7151</v>
      </c>
      <c r="N170" s="492"/>
      <c r="O170" s="433">
        <v>36.0</v>
      </c>
      <c r="P170" s="404">
        <v>70.0</v>
      </c>
      <c r="Q170" s="378">
        <v>20.0</v>
      </c>
      <c r="R170" s="378">
        <v>90.0</v>
      </c>
      <c r="S170" s="493"/>
      <c r="T170" s="493"/>
      <c r="U170" s="378" t="s">
        <v>6904</v>
      </c>
      <c r="V170" s="378" t="s">
        <v>795</v>
      </c>
      <c r="W170" s="406"/>
      <c r="X170" s="493"/>
      <c r="Y170" s="493"/>
      <c r="Z170" s="493"/>
      <c r="AA170" s="493"/>
      <c r="AB170" s="379"/>
      <c r="AC170" s="406"/>
      <c r="AD170" s="492"/>
      <c r="AE170" s="492"/>
      <c r="AF170" s="492"/>
      <c r="AG170" s="492"/>
      <c r="AH170" s="395"/>
      <c r="AI170" s="379" t="s">
        <v>6411</v>
      </c>
      <c r="AJ170" s="492"/>
      <c r="AK170" s="492"/>
      <c r="AL170" s="492"/>
      <c r="AM170" s="492"/>
      <c r="AN170" s="373">
        <v>10.0</v>
      </c>
      <c r="AO170" s="492"/>
      <c r="AP170" s="492"/>
      <c r="AQ170" s="46">
        <f t="shared" si="2"/>
        <v>416</v>
      </c>
      <c r="AR170" s="382">
        <f t="shared" si="3"/>
        <v>-0.04</v>
      </c>
      <c r="AS170" s="492"/>
      <c r="AT170" s="492"/>
      <c r="AU170" s="492"/>
      <c r="AV170" s="492"/>
      <c r="AW170" s="492"/>
      <c r="AX170" s="529" t="s">
        <v>6061</v>
      </c>
      <c r="AY170" s="489" t="s">
        <v>6178</v>
      </c>
      <c r="AZ170" s="418"/>
      <c r="BA170" s="386">
        <v>72.0</v>
      </c>
      <c r="BB170" s="386">
        <v>127.0</v>
      </c>
      <c r="BC170" s="482">
        <f>IFERROR(__xludf.DUMMYFUNCTION("IMPORTRANGE(""https://docs.google.com/spreadsheets/d/11x9rug0jw9OQ--PARsiC-syyc-w1p08-Nt1KJofrAjY/edit?usp=sharing"",""Себестоимость (Алкиона)!J116"")"),3.8208599999999997)</f>
        <v>3.82086</v>
      </c>
      <c r="BD170" s="482">
        <f>IFERROR(__xludf.DUMMYFUNCTION("IMPORTRANGE(""https://docs.google.com/spreadsheets/d/11x9rug0jw9OQ--PARsiC-syyc-w1p08-Nt1KJofrAjY/edit?usp=sharing"",""Себестоимость (Алкиона)!J65"")"),0.813618)</f>
        <v>0.813618</v>
      </c>
      <c r="BE170" s="483">
        <f>IFERROR(__xludf.DUMMYFUNCTION("IMPORTRANGE(""https://docs.google.com/spreadsheets/d/1s3L4zx0lRdF0JYMrTaoYwrEnGJI9Se6ibkReFEtRbpU/edit?usp=sharing"",""Упаковка!B3"")"),25.0)</f>
        <v>25</v>
      </c>
      <c r="BF170" s="389">
        <v>10.0</v>
      </c>
      <c r="BG170" s="442">
        <f t="shared" si="4"/>
        <v>81.34478</v>
      </c>
      <c r="BH170" s="405">
        <f t="shared" si="18"/>
        <v>0.2</v>
      </c>
      <c r="BI170" s="392">
        <f t="shared" si="5"/>
        <v>60.8</v>
      </c>
      <c r="BJ170" s="393">
        <f t="shared" si="6"/>
        <v>89.85522</v>
      </c>
      <c r="BK170" s="393">
        <f t="shared" si="7"/>
        <v>34.85522</v>
      </c>
      <c r="BL170" s="394">
        <f t="shared" si="8"/>
        <v>0.2955763816</v>
      </c>
      <c r="BM170" s="394">
        <f t="shared" si="9"/>
        <v>0.1146553289</v>
      </c>
      <c r="BN170" s="55">
        <f t="shared" si="10"/>
        <v>-0.04</v>
      </c>
      <c r="BO170" s="56">
        <f t="shared" si="11"/>
        <v>414</v>
      </c>
      <c r="BP170" s="57">
        <f t="shared" si="12"/>
        <v>0.3367517391</v>
      </c>
      <c r="BQ170" s="46">
        <f t="shared" si="13"/>
        <v>0.126</v>
      </c>
      <c r="BR170" s="46">
        <v>25.0</v>
      </c>
      <c r="BS170" s="46">
        <v>7.0</v>
      </c>
      <c r="BT170" s="47">
        <v>1.25</v>
      </c>
      <c r="BU170" s="46">
        <f t="shared" si="14"/>
        <v>31.25</v>
      </c>
      <c r="BV170" s="46">
        <f t="shared" si="15"/>
        <v>40.75</v>
      </c>
      <c r="BW170" s="406"/>
      <c r="BX170" s="395"/>
      <c r="BY170" s="395"/>
      <c r="BZ170" s="395"/>
      <c r="CA170" s="395"/>
      <c r="CB170" s="406"/>
      <c r="CC170" s="395"/>
      <c r="CD170" s="395"/>
      <c r="CE170" s="395"/>
      <c r="CF170" s="395"/>
      <c r="CG170" s="395"/>
      <c r="CH170" s="397"/>
      <c r="CI170" s="397"/>
      <c r="CJ170" s="397"/>
      <c r="CK170" s="397"/>
      <c r="CL170" s="398"/>
      <c r="CM170" s="398"/>
      <c r="CN170" s="399">
        <f t="shared" si="16"/>
        <v>0.004423618421</v>
      </c>
      <c r="CO170" s="399">
        <f t="shared" si="17"/>
        <v>0.235057657</v>
      </c>
      <c r="CP170" s="398"/>
      <c r="CQ170" s="398"/>
      <c r="CR170" s="478"/>
      <c r="CS170" s="398"/>
      <c r="CT170" s="398"/>
      <c r="CU170" s="398"/>
      <c r="CV170" s="398"/>
      <c r="CW170" s="398"/>
      <c r="CX170" s="398"/>
      <c r="CY170" s="398"/>
      <c r="CZ170" s="398"/>
      <c r="DA170" s="398"/>
      <c r="DB170" s="398"/>
      <c r="DC170" s="398"/>
      <c r="DD170" s="398"/>
      <c r="DE170" s="398"/>
      <c r="DF170" s="398"/>
      <c r="DG170" s="398"/>
      <c r="DH170" s="398"/>
      <c r="DI170" s="398"/>
      <c r="DJ170" s="398"/>
      <c r="DK170" s="398"/>
      <c r="DL170" s="398"/>
      <c r="DM170" s="398"/>
      <c r="DN170" s="398"/>
      <c r="DO170" s="398"/>
      <c r="DP170" s="398"/>
      <c r="DQ170" s="398"/>
      <c r="DR170" s="398"/>
      <c r="DS170" s="398"/>
      <c r="DT170" s="398"/>
      <c r="DU170" s="398"/>
      <c r="DV170" s="398"/>
      <c r="DW170" s="398"/>
      <c r="DX170" s="398"/>
      <c r="DY170" s="398"/>
      <c r="DZ170" s="398"/>
      <c r="EA170" s="398"/>
      <c r="EB170" s="398"/>
      <c r="EC170" s="398"/>
      <c r="ED170" s="398"/>
      <c r="EE170" s="398"/>
      <c r="EF170" s="398"/>
      <c r="EG170" s="398"/>
      <c r="EH170" s="398"/>
      <c r="EI170" s="398"/>
      <c r="EJ170" s="398"/>
      <c r="EK170" s="398"/>
      <c r="EL170" s="398"/>
      <c r="EM170" s="398"/>
      <c r="EN170" s="398"/>
      <c r="EO170" s="398"/>
      <c r="EP170" s="398"/>
      <c r="EQ170" s="398"/>
      <c r="ER170" s="398"/>
      <c r="ES170" s="398"/>
      <c r="ET170" s="398"/>
      <c r="EU170" s="398"/>
      <c r="EV170" s="398"/>
      <c r="EW170" s="398"/>
      <c r="EX170" s="398"/>
      <c r="EY170" s="398"/>
      <c r="EZ170" s="398"/>
      <c r="FA170" s="398"/>
      <c r="FB170" s="398"/>
      <c r="FC170" s="398"/>
      <c r="FD170" s="398"/>
      <c r="FE170" s="398"/>
      <c r="FF170" s="398"/>
      <c r="FG170" s="398"/>
      <c r="FH170" s="398"/>
      <c r="FI170" s="398"/>
      <c r="FJ170" s="398"/>
      <c r="FK170" s="398"/>
      <c r="FL170" s="398"/>
      <c r="FM170" s="398"/>
      <c r="FN170" s="398"/>
      <c r="FO170" s="398"/>
      <c r="FP170" s="398"/>
      <c r="FQ170" s="398"/>
      <c r="FR170" s="398"/>
      <c r="FS170" s="398"/>
      <c r="FT170" s="398"/>
      <c r="FU170" s="398"/>
      <c r="FV170" s="398"/>
      <c r="FW170" s="398"/>
      <c r="FX170" s="398"/>
      <c r="FY170" s="398"/>
      <c r="FZ170" s="398"/>
      <c r="GA170" s="398"/>
      <c r="GB170" s="398"/>
      <c r="GC170" s="398"/>
      <c r="GD170" s="398"/>
      <c r="GE170" s="398"/>
      <c r="GF170" s="398"/>
      <c r="GG170" s="398"/>
      <c r="GH170" s="398"/>
      <c r="GI170" s="398"/>
      <c r="GJ170" s="398"/>
      <c r="GK170" s="398"/>
      <c r="GL170" s="398"/>
      <c r="GM170" s="398"/>
      <c r="GN170" s="398"/>
      <c r="GO170" s="398"/>
      <c r="GP170" s="398"/>
      <c r="GQ170" s="398"/>
      <c r="GR170" s="398"/>
      <c r="GS170" s="398"/>
      <c r="GT170" s="398"/>
      <c r="GU170" s="398"/>
      <c r="GV170" s="398"/>
      <c r="GW170" s="398"/>
      <c r="GX170" s="398"/>
      <c r="GY170" s="398"/>
      <c r="GZ170" s="398"/>
      <c r="HA170" s="398"/>
      <c r="HB170" s="398"/>
      <c r="HC170" s="398"/>
      <c r="HD170" s="398"/>
      <c r="HE170" s="398"/>
      <c r="HF170" s="398"/>
      <c r="HG170" s="398"/>
      <c r="HH170" s="398"/>
      <c r="HI170" s="398"/>
      <c r="HJ170" s="398"/>
      <c r="HK170" s="398"/>
      <c r="HL170" s="398"/>
      <c r="HM170" s="398"/>
      <c r="HN170" s="398"/>
      <c r="HO170" s="398"/>
      <c r="HP170" s="398"/>
      <c r="HQ170" s="398"/>
      <c r="HR170" s="398"/>
      <c r="HS170" s="398"/>
      <c r="HT170" s="398"/>
      <c r="HU170" s="398"/>
      <c r="HV170" s="398"/>
      <c r="HW170" s="398"/>
      <c r="HX170" s="398"/>
      <c r="HY170" s="398"/>
      <c r="HZ170" s="398"/>
      <c r="IA170" s="398"/>
      <c r="IB170" s="398"/>
      <c r="IC170" s="398"/>
    </row>
    <row r="171" ht="13.5" customHeight="1">
      <c r="A171" s="398"/>
      <c r="B171" s="533" t="s">
        <v>7197</v>
      </c>
      <c r="C171" s="363"/>
      <c r="D171" s="364">
        <v>50.0</v>
      </c>
      <c r="E171" s="401" t="s">
        <v>7198</v>
      </c>
      <c r="F171" s="366" t="s">
        <v>7199</v>
      </c>
      <c r="G171" s="415">
        <v>2.034050218434E12</v>
      </c>
      <c r="H171" s="368">
        <v>411.0</v>
      </c>
      <c r="I171" s="369">
        <v>0.2503222951238785</v>
      </c>
      <c r="J171" s="370">
        <f t="shared" si="1"/>
        <v>308</v>
      </c>
      <c r="K171" s="402" t="s">
        <v>7200</v>
      </c>
      <c r="L171" s="403" t="s">
        <v>7201</v>
      </c>
      <c r="M171" s="403" t="s">
        <v>7151</v>
      </c>
      <c r="N171" s="495"/>
      <c r="O171" s="433">
        <v>60.0</v>
      </c>
      <c r="P171" s="404">
        <v>80.0</v>
      </c>
      <c r="Q171" s="378">
        <v>20.0</v>
      </c>
      <c r="R171" s="378">
        <v>170.0</v>
      </c>
      <c r="S171" s="536"/>
      <c r="T171" s="536"/>
      <c r="U171" s="378" t="s">
        <v>6904</v>
      </c>
      <c r="V171" s="378" t="s">
        <v>795</v>
      </c>
      <c r="W171" s="406"/>
      <c r="X171" s="536"/>
      <c r="Y171" s="536"/>
      <c r="Z171" s="536"/>
      <c r="AA171" s="536"/>
      <c r="AB171" s="379"/>
      <c r="AC171" s="406"/>
      <c r="AD171" s="495"/>
      <c r="AE171" s="495"/>
      <c r="AF171" s="495"/>
      <c r="AG171" s="495"/>
      <c r="AH171" s="395"/>
      <c r="AI171" s="379" t="s">
        <v>6411</v>
      </c>
      <c r="AJ171" s="495"/>
      <c r="AK171" s="495"/>
      <c r="AL171" s="495"/>
      <c r="AM171" s="495"/>
      <c r="AN171" s="373">
        <v>10.0</v>
      </c>
      <c r="AO171" s="495"/>
      <c r="AP171" s="495"/>
      <c r="AQ171" s="46">
        <f t="shared" si="2"/>
        <v>420</v>
      </c>
      <c r="AR171" s="382">
        <f t="shared" si="3"/>
        <v>-0.02</v>
      </c>
      <c r="AS171" s="495"/>
      <c r="AT171" s="495"/>
      <c r="AU171" s="495"/>
      <c r="AV171" s="495"/>
      <c r="AW171" s="495"/>
      <c r="AX171" s="519" t="s">
        <v>6178</v>
      </c>
      <c r="AY171" s="384" t="s">
        <v>6178</v>
      </c>
      <c r="AZ171" s="418"/>
      <c r="BA171" s="386">
        <v>74.0</v>
      </c>
      <c r="BB171" s="386">
        <v>129.0</v>
      </c>
      <c r="BC171" s="482">
        <f>IFERROR(__xludf.DUMMYFUNCTION("IMPORTRANGE(""https://docs.google.com/spreadsheets/d/11x9rug0jw9OQ--PARsiC-syyc-w1p08-Nt1KJofrAjY/edit?usp=sharing"",""Себестоимость (Алкиона)!J116"")"),3.8208599999999997)</f>
        <v>3.82086</v>
      </c>
      <c r="BD171" s="482">
        <f>IFERROR(__xludf.DUMMYFUNCTION("IMPORTRANGE(""https://docs.google.com/spreadsheets/d/11x9rug0jw9OQ--PARsiC-syyc-w1p08-Nt1KJofrAjY/edit?usp=sharing"",""Себестоимость (Алкиона)!J65"")"),0.813618)</f>
        <v>0.813618</v>
      </c>
      <c r="BE171" s="483">
        <f>IFERROR(__xludf.DUMMYFUNCTION("IMPORTRANGE(""https://docs.google.com/spreadsheets/d/1s3L4zx0lRdF0JYMrTaoYwrEnGJI9Se6ibkReFEtRbpU/edit?usp=sharing"",""Упаковка!B3"")"),25.0)</f>
        <v>25</v>
      </c>
      <c r="BF171" s="389">
        <v>10.0</v>
      </c>
      <c r="BG171" s="442">
        <f t="shared" si="4"/>
        <v>81.34478</v>
      </c>
      <c r="BH171" s="405">
        <f t="shared" si="18"/>
        <v>0.2</v>
      </c>
      <c r="BI171" s="392">
        <f t="shared" si="5"/>
        <v>61.6</v>
      </c>
      <c r="BJ171" s="393">
        <f t="shared" si="6"/>
        <v>91.05522</v>
      </c>
      <c r="BK171" s="393">
        <f t="shared" si="7"/>
        <v>36.05522</v>
      </c>
      <c r="BL171" s="394">
        <f t="shared" si="8"/>
        <v>0.2956338312</v>
      </c>
      <c r="BM171" s="394">
        <f t="shared" si="9"/>
        <v>0.1170624026</v>
      </c>
      <c r="BN171" s="55">
        <f t="shared" si="10"/>
        <v>-0.02</v>
      </c>
      <c r="BO171" s="56">
        <f t="shared" si="11"/>
        <v>418</v>
      </c>
      <c r="BP171" s="57">
        <f t="shared" si="12"/>
        <v>0.336782823</v>
      </c>
      <c r="BQ171" s="46">
        <f t="shared" si="13"/>
        <v>0.272</v>
      </c>
      <c r="BR171" s="46">
        <v>25.0</v>
      </c>
      <c r="BS171" s="46">
        <v>7.0</v>
      </c>
      <c r="BT171" s="47">
        <v>1.25</v>
      </c>
      <c r="BU171" s="46">
        <f t="shared" si="14"/>
        <v>31.25</v>
      </c>
      <c r="BV171" s="46">
        <f t="shared" si="15"/>
        <v>42.75</v>
      </c>
      <c r="BW171" s="406"/>
      <c r="BX171" s="395"/>
      <c r="BY171" s="395"/>
      <c r="BZ171" s="395"/>
      <c r="CA171" s="395"/>
      <c r="CB171" s="406"/>
      <c r="CC171" s="395"/>
      <c r="CD171" s="395"/>
      <c r="CE171" s="395"/>
      <c r="CF171" s="395"/>
      <c r="CG171" s="395"/>
      <c r="CH171" s="397"/>
      <c r="CI171" s="397"/>
      <c r="CJ171" s="397"/>
      <c r="CK171" s="397"/>
      <c r="CL171" s="398"/>
      <c r="CM171" s="398"/>
      <c r="CN171" s="399">
        <f t="shared" si="16"/>
        <v>0.004366168831</v>
      </c>
      <c r="CO171" s="399">
        <f t="shared" si="17"/>
        <v>0.2459561263</v>
      </c>
      <c r="CP171" s="398"/>
      <c r="CQ171" s="398"/>
      <c r="CR171" s="478"/>
      <c r="CS171" s="398"/>
      <c r="CT171" s="398"/>
      <c r="CU171" s="398"/>
      <c r="CV171" s="398"/>
      <c r="CW171" s="398"/>
      <c r="CX171" s="398"/>
      <c r="CY171" s="398"/>
      <c r="CZ171" s="398"/>
      <c r="DA171" s="398"/>
      <c r="DB171" s="398"/>
      <c r="DC171" s="398"/>
      <c r="DD171" s="398"/>
      <c r="DE171" s="398"/>
      <c r="DF171" s="398"/>
      <c r="DG171" s="398"/>
      <c r="DH171" s="398"/>
      <c r="DI171" s="398"/>
      <c r="DJ171" s="398"/>
      <c r="DK171" s="398"/>
      <c r="DL171" s="398"/>
      <c r="DM171" s="398"/>
      <c r="DN171" s="398"/>
      <c r="DO171" s="398"/>
      <c r="DP171" s="398"/>
      <c r="DQ171" s="398"/>
      <c r="DR171" s="398"/>
      <c r="DS171" s="398"/>
      <c r="DT171" s="398"/>
      <c r="DU171" s="398"/>
      <c r="DV171" s="398"/>
      <c r="DW171" s="398"/>
      <c r="DX171" s="398"/>
      <c r="DY171" s="398"/>
      <c r="DZ171" s="398"/>
      <c r="EA171" s="398"/>
      <c r="EB171" s="398"/>
      <c r="EC171" s="398"/>
      <c r="ED171" s="398"/>
      <c r="EE171" s="398"/>
      <c r="EF171" s="398"/>
      <c r="EG171" s="398"/>
      <c r="EH171" s="398"/>
      <c r="EI171" s="398"/>
      <c r="EJ171" s="398"/>
      <c r="EK171" s="398"/>
      <c r="EL171" s="398"/>
      <c r="EM171" s="398"/>
      <c r="EN171" s="398"/>
      <c r="EO171" s="398"/>
      <c r="EP171" s="398"/>
      <c r="EQ171" s="398"/>
      <c r="ER171" s="398"/>
      <c r="ES171" s="398"/>
      <c r="ET171" s="398"/>
      <c r="EU171" s="398"/>
      <c r="EV171" s="398"/>
      <c r="EW171" s="398"/>
      <c r="EX171" s="398"/>
      <c r="EY171" s="398"/>
      <c r="EZ171" s="398"/>
      <c r="FA171" s="398"/>
      <c r="FB171" s="398"/>
      <c r="FC171" s="398"/>
      <c r="FD171" s="398"/>
      <c r="FE171" s="398"/>
      <c r="FF171" s="398"/>
      <c r="FG171" s="398"/>
      <c r="FH171" s="398"/>
      <c r="FI171" s="398"/>
      <c r="FJ171" s="398"/>
      <c r="FK171" s="398"/>
      <c r="FL171" s="398"/>
      <c r="FM171" s="398"/>
      <c r="FN171" s="398"/>
      <c r="FO171" s="398"/>
      <c r="FP171" s="398"/>
      <c r="FQ171" s="398"/>
      <c r="FR171" s="398"/>
      <c r="FS171" s="398"/>
      <c r="FT171" s="398"/>
      <c r="FU171" s="398"/>
      <c r="FV171" s="398"/>
      <c r="FW171" s="398"/>
      <c r="FX171" s="398"/>
      <c r="FY171" s="398"/>
      <c r="FZ171" s="398"/>
      <c r="GA171" s="398"/>
      <c r="GB171" s="398"/>
      <c r="GC171" s="398"/>
      <c r="GD171" s="398"/>
      <c r="GE171" s="398"/>
      <c r="GF171" s="398"/>
      <c r="GG171" s="398"/>
      <c r="GH171" s="398"/>
      <c r="GI171" s="398"/>
      <c r="GJ171" s="398"/>
      <c r="GK171" s="398"/>
      <c r="GL171" s="398"/>
      <c r="GM171" s="398"/>
      <c r="GN171" s="398"/>
      <c r="GO171" s="398"/>
      <c r="GP171" s="398"/>
      <c r="GQ171" s="398"/>
      <c r="GR171" s="398"/>
      <c r="GS171" s="398"/>
      <c r="GT171" s="398"/>
      <c r="GU171" s="398"/>
      <c r="GV171" s="398"/>
      <c r="GW171" s="398"/>
      <c r="GX171" s="398"/>
      <c r="GY171" s="398"/>
      <c r="GZ171" s="398"/>
      <c r="HA171" s="398"/>
      <c r="HB171" s="398"/>
      <c r="HC171" s="398"/>
      <c r="HD171" s="398"/>
      <c r="HE171" s="398"/>
      <c r="HF171" s="398"/>
      <c r="HG171" s="398"/>
      <c r="HH171" s="398"/>
      <c r="HI171" s="398"/>
      <c r="HJ171" s="398"/>
      <c r="HK171" s="398"/>
      <c r="HL171" s="398"/>
      <c r="HM171" s="398"/>
      <c r="HN171" s="398"/>
      <c r="HO171" s="398"/>
      <c r="HP171" s="398"/>
      <c r="HQ171" s="398"/>
      <c r="HR171" s="398"/>
      <c r="HS171" s="398"/>
      <c r="HT171" s="398"/>
      <c r="HU171" s="398"/>
      <c r="HV171" s="398"/>
      <c r="HW171" s="398"/>
      <c r="HX171" s="398"/>
      <c r="HY171" s="398"/>
      <c r="HZ171" s="398"/>
      <c r="IA171" s="398"/>
      <c r="IB171" s="398"/>
      <c r="IC171" s="398"/>
    </row>
    <row r="172" ht="13.5" customHeight="1">
      <c r="A172" s="398"/>
      <c r="B172" s="533" t="s">
        <v>7202</v>
      </c>
      <c r="C172" s="363"/>
      <c r="D172" s="364">
        <v>50.0</v>
      </c>
      <c r="E172" s="401" t="s">
        <v>7203</v>
      </c>
      <c r="F172" s="366" t="s">
        <v>7204</v>
      </c>
      <c r="G172" s="415">
        <v>2.034050218427E12</v>
      </c>
      <c r="H172" s="409">
        <v>433.0</v>
      </c>
      <c r="I172" s="369">
        <v>0.30003182467378403</v>
      </c>
      <c r="J172" s="370">
        <f t="shared" si="1"/>
        <v>303</v>
      </c>
      <c r="K172" s="402" t="s">
        <v>7205</v>
      </c>
      <c r="L172" s="403" t="s">
        <v>7206</v>
      </c>
      <c r="M172" s="403" t="s">
        <v>7151</v>
      </c>
      <c r="N172" s="492"/>
      <c r="O172" s="433">
        <v>70.0</v>
      </c>
      <c r="P172" s="404">
        <v>80.0</v>
      </c>
      <c r="Q172" s="378">
        <v>20.0</v>
      </c>
      <c r="R172" s="378">
        <v>170.0</v>
      </c>
      <c r="S172" s="493"/>
      <c r="T172" s="493"/>
      <c r="U172" s="378" t="s">
        <v>6904</v>
      </c>
      <c r="V172" s="378" t="s">
        <v>795</v>
      </c>
      <c r="W172" s="406"/>
      <c r="X172" s="493"/>
      <c r="Y172" s="493"/>
      <c r="Z172" s="493"/>
      <c r="AA172" s="493"/>
      <c r="AB172" s="379"/>
      <c r="AC172" s="406"/>
      <c r="AD172" s="492"/>
      <c r="AE172" s="492"/>
      <c r="AF172" s="492"/>
      <c r="AG172" s="492"/>
      <c r="AH172" s="395"/>
      <c r="AI172" s="379" t="s">
        <v>6411</v>
      </c>
      <c r="AJ172" s="492"/>
      <c r="AK172" s="492"/>
      <c r="AL172" s="492"/>
      <c r="AM172" s="492"/>
      <c r="AN172" s="373">
        <v>10.0</v>
      </c>
      <c r="AO172" s="492"/>
      <c r="AP172" s="492"/>
      <c r="AQ172" s="46">
        <f t="shared" si="2"/>
        <v>412</v>
      </c>
      <c r="AR172" s="382">
        <f t="shared" si="3"/>
        <v>0.05</v>
      </c>
      <c r="AS172" s="492"/>
      <c r="AT172" s="492"/>
      <c r="AU172" s="492"/>
      <c r="AV172" s="492"/>
      <c r="AW172" s="492"/>
      <c r="AX172" s="383" t="s">
        <v>6178</v>
      </c>
      <c r="AY172" s="441" t="s">
        <v>6178</v>
      </c>
      <c r="AZ172" s="418"/>
      <c r="BA172" s="386">
        <v>71.0</v>
      </c>
      <c r="BB172" s="386">
        <v>127.0</v>
      </c>
      <c r="BC172" s="482">
        <f>IFERROR(__xludf.DUMMYFUNCTION("IMPORTRANGE(""https://docs.google.com/spreadsheets/d/11x9rug0jw9OQ--PARsiC-syyc-w1p08-Nt1KJofrAjY/edit?usp=sharing"",""Себестоимость (Алкиона)!J116"")"),3.8208599999999997)</f>
        <v>3.82086</v>
      </c>
      <c r="BD172" s="482">
        <f>IFERROR(__xludf.DUMMYFUNCTION("IMPORTRANGE(""https://docs.google.com/spreadsheets/d/11x9rug0jw9OQ--PARsiC-syyc-w1p08-Nt1KJofrAjY/edit?usp=sharing"",""Себестоимость (Алкиона)!J65"")"),0.813618)</f>
        <v>0.813618</v>
      </c>
      <c r="BE172" s="483">
        <f>IFERROR(__xludf.DUMMYFUNCTION("IMPORTRANGE(""https://docs.google.com/spreadsheets/d/1s3L4zx0lRdF0JYMrTaoYwrEnGJI9Se6ibkReFEtRbpU/edit?usp=sharing"",""Упаковка!B3"")"),25.0)</f>
        <v>25</v>
      </c>
      <c r="BF172" s="389">
        <v>10.0</v>
      </c>
      <c r="BG172" s="442">
        <f t="shared" si="4"/>
        <v>81.34478</v>
      </c>
      <c r="BH172" s="405">
        <f t="shared" si="18"/>
        <v>0.2</v>
      </c>
      <c r="BI172" s="392">
        <f t="shared" si="5"/>
        <v>60.6</v>
      </c>
      <c r="BJ172" s="393">
        <f t="shared" si="6"/>
        <v>90.05522</v>
      </c>
      <c r="BK172" s="393">
        <f t="shared" si="7"/>
        <v>34.05522</v>
      </c>
      <c r="BL172" s="394">
        <f t="shared" si="8"/>
        <v>0.2972119472</v>
      </c>
      <c r="BM172" s="394">
        <f t="shared" si="9"/>
        <v>0.1123934653</v>
      </c>
      <c r="BN172" s="55">
        <f t="shared" si="10"/>
        <v>0.05</v>
      </c>
      <c r="BO172" s="56">
        <f t="shared" si="11"/>
        <v>413</v>
      </c>
      <c r="BP172" s="57">
        <f t="shared" si="12"/>
        <v>0.3355332203</v>
      </c>
      <c r="BQ172" s="46">
        <f t="shared" si="13"/>
        <v>0.272</v>
      </c>
      <c r="BR172" s="46">
        <v>25.0</v>
      </c>
      <c r="BS172" s="46">
        <v>7.0</v>
      </c>
      <c r="BT172" s="47">
        <v>1.25</v>
      </c>
      <c r="BU172" s="46">
        <f t="shared" si="14"/>
        <v>31.25</v>
      </c>
      <c r="BV172" s="46">
        <f t="shared" si="15"/>
        <v>39.75</v>
      </c>
      <c r="BW172" s="406"/>
      <c r="BX172" s="395"/>
      <c r="BY172" s="395"/>
      <c r="BZ172" s="395"/>
      <c r="CA172" s="395"/>
      <c r="CB172" s="406"/>
      <c r="CC172" s="395"/>
      <c r="CD172" s="395"/>
      <c r="CE172" s="395"/>
      <c r="CF172" s="395"/>
      <c r="CG172" s="395"/>
      <c r="CH172" s="397"/>
      <c r="CI172" s="397"/>
      <c r="CJ172" s="397"/>
      <c r="CK172" s="397"/>
      <c r="CL172" s="398"/>
      <c r="CM172" s="398"/>
      <c r="CN172" s="399">
        <f t="shared" si="16"/>
        <v>0.002788052805</v>
      </c>
      <c r="CO172" s="399">
        <f t="shared" si="17"/>
        <v>0.2972437719</v>
      </c>
      <c r="CP172" s="398"/>
      <c r="CQ172" s="398"/>
      <c r="CR172" s="478"/>
      <c r="CS172" s="398"/>
      <c r="CT172" s="398"/>
      <c r="CU172" s="398"/>
      <c r="CV172" s="398"/>
      <c r="CW172" s="398"/>
      <c r="CX172" s="398"/>
      <c r="CY172" s="398"/>
      <c r="CZ172" s="398"/>
      <c r="DA172" s="398"/>
      <c r="DB172" s="398"/>
      <c r="DC172" s="398"/>
      <c r="DD172" s="398"/>
      <c r="DE172" s="398"/>
      <c r="DF172" s="398"/>
      <c r="DG172" s="398"/>
      <c r="DH172" s="398"/>
      <c r="DI172" s="398"/>
      <c r="DJ172" s="398"/>
      <c r="DK172" s="398"/>
      <c r="DL172" s="398"/>
      <c r="DM172" s="398"/>
      <c r="DN172" s="398"/>
      <c r="DO172" s="398"/>
      <c r="DP172" s="398"/>
      <c r="DQ172" s="398"/>
      <c r="DR172" s="398"/>
      <c r="DS172" s="398"/>
      <c r="DT172" s="398"/>
      <c r="DU172" s="398"/>
      <c r="DV172" s="398"/>
      <c r="DW172" s="398"/>
      <c r="DX172" s="398"/>
      <c r="DY172" s="398"/>
      <c r="DZ172" s="398"/>
      <c r="EA172" s="398"/>
      <c r="EB172" s="398"/>
      <c r="EC172" s="398"/>
      <c r="ED172" s="398"/>
      <c r="EE172" s="398"/>
      <c r="EF172" s="398"/>
      <c r="EG172" s="398"/>
      <c r="EH172" s="398"/>
      <c r="EI172" s="398"/>
      <c r="EJ172" s="398"/>
      <c r="EK172" s="398"/>
      <c r="EL172" s="398"/>
      <c r="EM172" s="398"/>
      <c r="EN172" s="398"/>
      <c r="EO172" s="398"/>
      <c r="EP172" s="398"/>
      <c r="EQ172" s="398"/>
      <c r="ER172" s="398"/>
      <c r="ES172" s="398"/>
      <c r="ET172" s="398"/>
      <c r="EU172" s="398"/>
      <c r="EV172" s="398"/>
      <c r="EW172" s="398"/>
      <c r="EX172" s="398"/>
      <c r="EY172" s="398"/>
      <c r="EZ172" s="398"/>
      <c r="FA172" s="398"/>
      <c r="FB172" s="398"/>
      <c r="FC172" s="398"/>
      <c r="FD172" s="398"/>
      <c r="FE172" s="398"/>
      <c r="FF172" s="398"/>
      <c r="FG172" s="398"/>
      <c r="FH172" s="398"/>
      <c r="FI172" s="398"/>
      <c r="FJ172" s="398"/>
      <c r="FK172" s="398"/>
      <c r="FL172" s="398"/>
      <c r="FM172" s="398"/>
      <c r="FN172" s="398"/>
      <c r="FO172" s="398"/>
      <c r="FP172" s="398"/>
      <c r="FQ172" s="398"/>
      <c r="FR172" s="398"/>
      <c r="FS172" s="398"/>
      <c r="FT172" s="398"/>
      <c r="FU172" s="398"/>
      <c r="FV172" s="398"/>
      <c r="FW172" s="398"/>
      <c r="FX172" s="398"/>
      <c r="FY172" s="398"/>
      <c r="FZ172" s="398"/>
      <c r="GA172" s="398"/>
      <c r="GB172" s="398"/>
      <c r="GC172" s="398"/>
      <c r="GD172" s="398"/>
      <c r="GE172" s="398"/>
      <c r="GF172" s="398"/>
      <c r="GG172" s="398"/>
      <c r="GH172" s="398"/>
      <c r="GI172" s="398"/>
      <c r="GJ172" s="398"/>
      <c r="GK172" s="398"/>
      <c r="GL172" s="398"/>
      <c r="GM172" s="398"/>
      <c r="GN172" s="398"/>
      <c r="GO172" s="398"/>
      <c r="GP172" s="398"/>
      <c r="GQ172" s="398"/>
      <c r="GR172" s="398"/>
      <c r="GS172" s="398"/>
      <c r="GT172" s="398"/>
      <c r="GU172" s="398"/>
      <c r="GV172" s="398"/>
      <c r="GW172" s="398"/>
      <c r="GX172" s="398"/>
      <c r="GY172" s="398"/>
      <c r="GZ172" s="398"/>
      <c r="HA172" s="398"/>
      <c r="HB172" s="398"/>
      <c r="HC172" s="398"/>
      <c r="HD172" s="398"/>
      <c r="HE172" s="398"/>
      <c r="HF172" s="398"/>
      <c r="HG172" s="398"/>
      <c r="HH172" s="398"/>
      <c r="HI172" s="398"/>
      <c r="HJ172" s="398"/>
      <c r="HK172" s="398"/>
      <c r="HL172" s="398"/>
      <c r="HM172" s="398"/>
      <c r="HN172" s="398"/>
      <c r="HO172" s="398"/>
      <c r="HP172" s="398"/>
      <c r="HQ172" s="398"/>
      <c r="HR172" s="398"/>
      <c r="HS172" s="398"/>
      <c r="HT172" s="398"/>
      <c r="HU172" s="398"/>
      <c r="HV172" s="398"/>
      <c r="HW172" s="398"/>
      <c r="HX172" s="398"/>
      <c r="HY172" s="398"/>
      <c r="HZ172" s="398"/>
      <c r="IA172" s="398"/>
      <c r="IB172" s="398"/>
      <c r="IC172" s="398"/>
    </row>
    <row r="173" ht="13.5" customHeight="1">
      <c r="A173" s="398"/>
      <c r="B173" s="533" t="s">
        <v>7207</v>
      </c>
      <c r="C173" s="363"/>
      <c r="D173" s="364">
        <v>50.0</v>
      </c>
      <c r="E173" s="401" t="s">
        <v>7208</v>
      </c>
      <c r="F173" s="366" t="s">
        <v>7209</v>
      </c>
      <c r="G173" s="415">
        <v>2.03405021841E12</v>
      </c>
      <c r="H173" s="409">
        <v>455.0</v>
      </c>
      <c r="I173" s="369">
        <v>0.2647474602846716</v>
      </c>
      <c r="J173" s="370">
        <f t="shared" si="1"/>
        <v>335</v>
      </c>
      <c r="K173" s="402" t="s">
        <v>7210</v>
      </c>
      <c r="L173" s="403" t="s">
        <v>7211</v>
      </c>
      <c r="M173" s="403" t="s">
        <v>7151</v>
      </c>
      <c r="N173" s="492"/>
      <c r="O173" s="433">
        <v>75.0</v>
      </c>
      <c r="P173" s="404">
        <v>80.0</v>
      </c>
      <c r="Q173" s="378">
        <v>20.0</v>
      </c>
      <c r="R173" s="378">
        <v>170.0</v>
      </c>
      <c r="S173" s="493"/>
      <c r="T173" s="493"/>
      <c r="U173" s="378" t="s">
        <v>6904</v>
      </c>
      <c r="V173" s="378" t="s">
        <v>795</v>
      </c>
      <c r="W173" s="406"/>
      <c r="X173" s="493"/>
      <c r="Y173" s="493"/>
      <c r="Z173" s="493"/>
      <c r="AA173" s="493"/>
      <c r="AB173" s="379"/>
      <c r="AC173" s="406"/>
      <c r="AD173" s="492"/>
      <c r="AE173" s="492"/>
      <c r="AF173" s="492"/>
      <c r="AG173" s="492"/>
      <c r="AH173" s="395"/>
      <c r="AI173" s="379" t="s">
        <v>6411</v>
      </c>
      <c r="AJ173" s="492"/>
      <c r="AK173" s="492"/>
      <c r="AL173" s="492"/>
      <c r="AM173" s="492"/>
      <c r="AN173" s="373">
        <v>10.0</v>
      </c>
      <c r="AO173" s="492"/>
      <c r="AP173" s="492"/>
      <c r="AQ173" s="46">
        <f t="shared" si="2"/>
        <v>446</v>
      </c>
      <c r="AR173" s="382">
        <f t="shared" si="3"/>
        <v>0.02</v>
      </c>
      <c r="AS173" s="492"/>
      <c r="AT173" s="492"/>
      <c r="AU173" s="492"/>
      <c r="AV173" s="492"/>
      <c r="AW173" s="492"/>
      <c r="AX173" s="383" t="s">
        <v>6178</v>
      </c>
      <c r="AY173" s="441" t="s">
        <v>6178</v>
      </c>
      <c r="AZ173" s="418"/>
      <c r="BA173" s="386">
        <v>78.0</v>
      </c>
      <c r="BB173" s="386">
        <v>134.0</v>
      </c>
      <c r="BC173" s="482">
        <f>IFERROR(__xludf.DUMMYFUNCTION("IMPORTRANGE(""https://docs.google.com/spreadsheets/d/11x9rug0jw9OQ--PARsiC-syyc-w1p08-Nt1KJofrAjY/edit?usp=sharing"",""Себестоимость (Алкиона)!J119"")"),4.7011199999999995)</f>
        <v>4.70112</v>
      </c>
      <c r="BD173" s="482">
        <f>IFERROR(__xludf.DUMMYFUNCTION("IMPORTRANGE(""https://docs.google.com/spreadsheets/d/11x9rug0jw9OQ--PARsiC-syyc-w1p08-Nt1KJofrAjY/edit?usp=sharing"",""Себестоимость (Алкиона)!J65"")"),0.813618)</f>
        <v>0.813618</v>
      </c>
      <c r="BE173" s="483">
        <f>IFERROR(__xludf.DUMMYFUNCTION("IMPORTRANGE(""https://docs.google.com/spreadsheets/d/1s3L4zx0lRdF0JYMrTaoYwrEnGJI9Se6ibkReFEtRbpU/edit?usp=sharing"",""Упаковка!B3"")"),25.0)</f>
        <v>25</v>
      </c>
      <c r="BF173" s="389">
        <v>10.0</v>
      </c>
      <c r="BG173" s="442">
        <f t="shared" si="4"/>
        <v>90.14738</v>
      </c>
      <c r="BH173" s="405">
        <f t="shared" si="18"/>
        <v>0.2</v>
      </c>
      <c r="BI173" s="392">
        <f t="shared" si="5"/>
        <v>67</v>
      </c>
      <c r="BJ173" s="393">
        <f t="shared" si="6"/>
        <v>99.85262</v>
      </c>
      <c r="BK173" s="393">
        <f t="shared" si="7"/>
        <v>43.85262</v>
      </c>
      <c r="BL173" s="394">
        <f t="shared" si="8"/>
        <v>0.2980675224</v>
      </c>
      <c r="BM173" s="394">
        <f t="shared" si="9"/>
        <v>0.1309033433</v>
      </c>
      <c r="BN173" s="55">
        <f t="shared" si="10"/>
        <v>0.02</v>
      </c>
      <c r="BO173" s="56">
        <f t="shared" si="11"/>
        <v>447</v>
      </c>
      <c r="BP173" s="57">
        <f t="shared" si="12"/>
        <v>0.3385517226</v>
      </c>
      <c r="BQ173" s="46">
        <f t="shared" si="13"/>
        <v>0.272</v>
      </c>
      <c r="BR173" s="46">
        <v>25.0</v>
      </c>
      <c r="BS173" s="46">
        <v>7.0</v>
      </c>
      <c r="BT173" s="47">
        <v>1.25</v>
      </c>
      <c r="BU173" s="46">
        <f t="shared" si="14"/>
        <v>31.25</v>
      </c>
      <c r="BV173" s="46">
        <f t="shared" si="15"/>
        <v>46.75</v>
      </c>
      <c r="BW173" s="406"/>
      <c r="BX173" s="395"/>
      <c r="BY173" s="395"/>
      <c r="BZ173" s="395"/>
      <c r="CA173" s="395"/>
      <c r="CB173" s="406"/>
      <c r="CC173" s="395"/>
      <c r="CD173" s="395"/>
      <c r="CE173" s="395"/>
      <c r="CF173" s="395"/>
      <c r="CG173" s="395"/>
      <c r="CH173" s="397"/>
      <c r="CI173" s="397"/>
      <c r="CJ173" s="397"/>
      <c r="CK173" s="397"/>
      <c r="CL173" s="398"/>
      <c r="CM173" s="398"/>
      <c r="CN173" s="399">
        <f t="shared" si="16"/>
        <v>0.001932477612</v>
      </c>
      <c r="CO173" s="399">
        <f t="shared" si="17"/>
        <v>0.2628149827</v>
      </c>
      <c r="CP173" s="398"/>
      <c r="CQ173" s="398"/>
      <c r="CR173" s="478"/>
      <c r="CS173" s="398"/>
      <c r="CT173" s="398"/>
      <c r="CU173" s="398"/>
      <c r="CV173" s="398"/>
      <c r="CW173" s="398"/>
      <c r="CX173" s="398"/>
      <c r="CY173" s="398"/>
      <c r="CZ173" s="398"/>
      <c r="DA173" s="398"/>
      <c r="DB173" s="398"/>
      <c r="DC173" s="398"/>
      <c r="DD173" s="398"/>
      <c r="DE173" s="398"/>
      <c r="DF173" s="398"/>
      <c r="DG173" s="398"/>
      <c r="DH173" s="398"/>
      <c r="DI173" s="398"/>
      <c r="DJ173" s="398"/>
      <c r="DK173" s="398"/>
      <c r="DL173" s="398"/>
      <c r="DM173" s="398"/>
      <c r="DN173" s="398"/>
      <c r="DO173" s="398"/>
      <c r="DP173" s="398"/>
      <c r="DQ173" s="398"/>
      <c r="DR173" s="398"/>
      <c r="DS173" s="398"/>
      <c r="DT173" s="398"/>
      <c r="DU173" s="398"/>
      <c r="DV173" s="398"/>
      <c r="DW173" s="398"/>
      <c r="DX173" s="398"/>
      <c r="DY173" s="398"/>
      <c r="DZ173" s="398"/>
      <c r="EA173" s="398"/>
      <c r="EB173" s="398"/>
      <c r="EC173" s="398"/>
      <c r="ED173" s="398"/>
      <c r="EE173" s="398"/>
      <c r="EF173" s="398"/>
      <c r="EG173" s="398"/>
      <c r="EH173" s="398"/>
      <c r="EI173" s="398"/>
      <c r="EJ173" s="398"/>
      <c r="EK173" s="398"/>
      <c r="EL173" s="398"/>
      <c r="EM173" s="398"/>
      <c r="EN173" s="398"/>
      <c r="EO173" s="398"/>
      <c r="EP173" s="398"/>
      <c r="EQ173" s="398"/>
      <c r="ER173" s="398"/>
      <c r="ES173" s="398"/>
      <c r="ET173" s="398"/>
      <c r="EU173" s="398"/>
      <c r="EV173" s="398"/>
      <c r="EW173" s="398"/>
      <c r="EX173" s="398"/>
      <c r="EY173" s="398"/>
      <c r="EZ173" s="398"/>
      <c r="FA173" s="398"/>
      <c r="FB173" s="398"/>
      <c r="FC173" s="398"/>
      <c r="FD173" s="398"/>
      <c r="FE173" s="398"/>
      <c r="FF173" s="398"/>
      <c r="FG173" s="398"/>
      <c r="FH173" s="398"/>
      <c r="FI173" s="398"/>
      <c r="FJ173" s="398"/>
      <c r="FK173" s="398"/>
      <c r="FL173" s="398"/>
      <c r="FM173" s="398"/>
      <c r="FN173" s="398"/>
      <c r="FO173" s="398"/>
      <c r="FP173" s="398"/>
      <c r="FQ173" s="398"/>
      <c r="FR173" s="398"/>
      <c r="FS173" s="398"/>
      <c r="FT173" s="398"/>
      <c r="FU173" s="398"/>
      <c r="FV173" s="398"/>
      <c r="FW173" s="398"/>
      <c r="FX173" s="398"/>
      <c r="FY173" s="398"/>
      <c r="FZ173" s="398"/>
      <c r="GA173" s="398"/>
      <c r="GB173" s="398"/>
      <c r="GC173" s="398"/>
      <c r="GD173" s="398"/>
      <c r="GE173" s="398"/>
      <c r="GF173" s="398"/>
      <c r="GG173" s="398"/>
      <c r="GH173" s="398"/>
      <c r="GI173" s="398"/>
      <c r="GJ173" s="398"/>
      <c r="GK173" s="398"/>
      <c r="GL173" s="398"/>
      <c r="GM173" s="398"/>
      <c r="GN173" s="398"/>
      <c r="GO173" s="398"/>
      <c r="GP173" s="398"/>
      <c r="GQ173" s="398"/>
      <c r="GR173" s="398"/>
      <c r="GS173" s="398"/>
      <c r="GT173" s="398"/>
      <c r="GU173" s="398"/>
      <c r="GV173" s="398"/>
      <c r="GW173" s="398"/>
      <c r="GX173" s="398"/>
      <c r="GY173" s="398"/>
      <c r="GZ173" s="398"/>
      <c r="HA173" s="398"/>
      <c r="HB173" s="398"/>
      <c r="HC173" s="398"/>
      <c r="HD173" s="398"/>
      <c r="HE173" s="398"/>
      <c r="HF173" s="398"/>
      <c r="HG173" s="398"/>
      <c r="HH173" s="398"/>
      <c r="HI173" s="398"/>
      <c r="HJ173" s="398"/>
      <c r="HK173" s="398"/>
      <c r="HL173" s="398"/>
      <c r="HM173" s="398"/>
      <c r="HN173" s="398"/>
      <c r="HO173" s="398"/>
      <c r="HP173" s="398"/>
      <c r="HQ173" s="398"/>
      <c r="HR173" s="398"/>
      <c r="HS173" s="398"/>
      <c r="HT173" s="398"/>
      <c r="HU173" s="398"/>
      <c r="HV173" s="398"/>
      <c r="HW173" s="398"/>
      <c r="HX173" s="398"/>
      <c r="HY173" s="398"/>
      <c r="HZ173" s="398"/>
      <c r="IA173" s="398"/>
      <c r="IB173" s="398"/>
      <c r="IC173" s="398"/>
    </row>
    <row r="174" ht="13.5" customHeight="1">
      <c r="A174" s="398"/>
      <c r="B174" s="362" t="s">
        <v>7212</v>
      </c>
      <c r="C174" s="363"/>
      <c r="D174" s="364">
        <v>50.0</v>
      </c>
      <c r="E174" s="401" t="s">
        <v>7213</v>
      </c>
      <c r="F174" s="366" t="s">
        <v>7214</v>
      </c>
      <c r="G174" s="415">
        <v>2.034050218403E12</v>
      </c>
      <c r="H174" s="368">
        <v>466.0</v>
      </c>
      <c r="I174" s="369">
        <v>0.2609883170951864</v>
      </c>
      <c r="J174" s="370">
        <f t="shared" si="1"/>
        <v>344</v>
      </c>
      <c r="K174" s="402" t="s">
        <v>7215</v>
      </c>
      <c r="L174" s="403" t="s">
        <v>7216</v>
      </c>
      <c r="M174" s="403" t="s">
        <v>7151</v>
      </c>
      <c r="N174" s="492"/>
      <c r="O174" s="433">
        <v>75.0</v>
      </c>
      <c r="P174" s="404">
        <v>80.0</v>
      </c>
      <c r="Q174" s="378">
        <v>20.0</v>
      </c>
      <c r="R174" s="378">
        <v>170.0</v>
      </c>
      <c r="S174" s="493"/>
      <c r="T174" s="493"/>
      <c r="U174" s="378" t="s">
        <v>6904</v>
      </c>
      <c r="V174" s="378" t="s">
        <v>795</v>
      </c>
      <c r="W174" s="406"/>
      <c r="X174" s="493"/>
      <c r="Y174" s="493"/>
      <c r="Z174" s="493"/>
      <c r="AA174" s="493"/>
      <c r="AB174" s="379"/>
      <c r="AC174" s="406"/>
      <c r="AD174" s="492"/>
      <c r="AE174" s="492"/>
      <c r="AF174" s="492"/>
      <c r="AG174" s="492"/>
      <c r="AH174" s="395"/>
      <c r="AI174" s="379" t="s">
        <v>6411</v>
      </c>
      <c r="AJ174" s="492"/>
      <c r="AK174" s="492"/>
      <c r="AL174" s="492"/>
      <c r="AM174" s="492"/>
      <c r="AN174" s="373">
        <v>10.0</v>
      </c>
      <c r="AO174" s="492"/>
      <c r="AP174" s="492"/>
      <c r="AQ174" s="46">
        <f t="shared" si="2"/>
        <v>457</v>
      </c>
      <c r="AR174" s="382">
        <f t="shared" si="3"/>
        <v>0.02</v>
      </c>
      <c r="AS174" s="492"/>
      <c r="AT174" s="492"/>
      <c r="AU174" s="492"/>
      <c r="AV174" s="492"/>
      <c r="AW174" s="492"/>
      <c r="AX174" s="383" t="s">
        <v>6178</v>
      </c>
      <c r="AY174" s="441" t="s">
        <v>6178</v>
      </c>
      <c r="AZ174" s="418"/>
      <c r="BA174" s="386">
        <v>75.0</v>
      </c>
      <c r="BB174" s="386">
        <v>131.0</v>
      </c>
      <c r="BC174" s="482">
        <f>IFERROR(__xludf.DUMMYFUNCTION("IMPORTRANGE(""https://docs.google.com/spreadsheets/d/11x9rug0jw9OQ--PARsiC-syyc-w1p08-Nt1KJofrAjY/edit?usp=sharing"",""Себестоимость (Алкиона)!J120"")"),5.53464)</f>
        <v>5.53464</v>
      </c>
      <c r="BD174" s="482">
        <f>IFERROR(__xludf.DUMMYFUNCTION("IMPORTRANGE(""https://docs.google.com/spreadsheets/d/11x9rug0jw9OQ--PARsiC-syyc-w1p08-Nt1KJofrAjY/edit?usp=sharing"",""Себестоимость (Алкиона)!J65"")"),0.813618)</f>
        <v>0.813618</v>
      </c>
      <c r="BE174" s="483">
        <f>IFERROR(__xludf.DUMMYFUNCTION("IMPORTRANGE(""https://docs.google.com/spreadsheets/d/1s3L4zx0lRdF0JYMrTaoYwrEnGJI9Se6ibkReFEtRbpU/edit?usp=sharing"",""Упаковка!B3"")"),25.0)</f>
        <v>25</v>
      </c>
      <c r="BF174" s="389">
        <v>10.0</v>
      </c>
      <c r="BG174" s="442">
        <f t="shared" si="4"/>
        <v>98.48258</v>
      </c>
      <c r="BH174" s="405">
        <f t="shared" si="18"/>
        <v>0.2</v>
      </c>
      <c r="BI174" s="392">
        <f t="shared" si="5"/>
        <v>68.8</v>
      </c>
      <c r="BJ174" s="393">
        <f t="shared" si="6"/>
        <v>101.71742</v>
      </c>
      <c r="BK174" s="393">
        <f t="shared" si="7"/>
        <v>45.71742</v>
      </c>
      <c r="BL174" s="394">
        <f t="shared" si="8"/>
        <v>0.2956901744</v>
      </c>
      <c r="BM174" s="394">
        <f t="shared" si="9"/>
        <v>0.1328994767</v>
      </c>
      <c r="BN174" s="55">
        <f t="shared" si="10"/>
        <v>0.02</v>
      </c>
      <c r="BO174" s="56">
        <f t="shared" si="11"/>
        <v>458</v>
      </c>
      <c r="BP174" s="57">
        <f t="shared" si="12"/>
        <v>0.3389463319</v>
      </c>
      <c r="BQ174" s="46">
        <f t="shared" si="13"/>
        <v>0.272</v>
      </c>
      <c r="BR174" s="46">
        <v>25.0</v>
      </c>
      <c r="BS174" s="46">
        <v>7.0</v>
      </c>
      <c r="BT174" s="47">
        <v>1.25</v>
      </c>
      <c r="BU174" s="46">
        <f t="shared" si="14"/>
        <v>31.25</v>
      </c>
      <c r="BV174" s="46">
        <f t="shared" si="15"/>
        <v>43.75</v>
      </c>
      <c r="BW174" s="406"/>
      <c r="BX174" s="395"/>
      <c r="BY174" s="395"/>
      <c r="BZ174" s="395"/>
      <c r="CA174" s="395"/>
      <c r="CB174" s="406"/>
      <c r="CC174" s="395"/>
      <c r="CD174" s="395"/>
      <c r="CE174" s="395"/>
      <c r="CF174" s="395"/>
      <c r="CG174" s="395"/>
      <c r="CH174" s="397"/>
      <c r="CI174" s="397"/>
      <c r="CJ174" s="397"/>
      <c r="CK174" s="397"/>
      <c r="CL174" s="398"/>
      <c r="CM174" s="398"/>
      <c r="CN174" s="399">
        <f t="shared" si="16"/>
        <v>0.004309825581</v>
      </c>
      <c r="CO174" s="399">
        <f t="shared" si="17"/>
        <v>0.2566784915</v>
      </c>
      <c r="CP174" s="398"/>
      <c r="CQ174" s="398"/>
      <c r="CR174" s="478"/>
      <c r="CS174" s="398"/>
      <c r="CT174" s="398"/>
      <c r="CU174" s="398"/>
      <c r="CV174" s="398"/>
      <c r="CW174" s="398"/>
      <c r="CX174" s="398"/>
      <c r="CY174" s="398"/>
      <c r="CZ174" s="398"/>
      <c r="DA174" s="398"/>
      <c r="DB174" s="398"/>
      <c r="DC174" s="398"/>
      <c r="DD174" s="398"/>
      <c r="DE174" s="398"/>
      <c r="DF174" s="398"/>
      <c r="DG174" s="398"/>
      <c r="DH174" s="398"/>
      <c r="DI174" s="398"/>
      <c r="DJ174" s="398"/>
      <c r="DK174" s="398"/>
      <c r="DL174" s="398"/>
      <c r="DM174" s="398"/>
      <c r="DN174" s="398"/>
      <c r="DO174" s="398"/>
      <c r="DP174" s="398"/>
      <c r="DQ174" s="398"/>
      <c r="DR174" s="398"/>
      <c r="DS174" s="398"/>
      <c r="DT174" s="398"/>
      <c r="DU174" s="398"/>
      <c r="DV174" s="398"/>
      <c r="DW174" s="398"/>
      <c r="DX174" s="398"/>
      <c r="DY174" s="398"/>
      <c r="DZ174" s="398"/>
      <c r="EA174" s="398"/>
      <c r="EB174" s="398"/>
      <c r="EC174" s="398"/>
      <c r="ED174" s="398"/>
      <c r="EE174" s="398"/>
      <c r="EF174" s="398"/>
      <c r="EG174" s="398"/>
      <c r="EH174" s="398"/>
      <c r="EI174" s="398"/>
      <c r="EJ174" s="398"/>
      <c r="EK174" s="398"/>
      <c r="EL174" s="398"/>
      <c r="EM174" s="398"/>
      <c r="EN174" s="398"/>
      <c r="EO174" s="398"/>
      <c r="EP174" s="398"/>
      <c r="EQ174" s="398"/>
      <c r="ER174" s="398"/>
      <c r="ES174" s="398"/>
      <c r="ET174" s="398"/>
      <c r="EU174" s="398"/>
      <c r="EV174" s="398"/>
      <c r="EW174" s="398"/>
      <c r="EX174" s="398"/>
      <c r="EY174" s="398"/>
      <c r="EZ174" s="398"/>
      <c r="FA174" s="398"/>
      <c r="FB174" s="398"/>
      <c r="FC174" s="398"/>
      <c r="FD174" s="398"/>
      <c r="FE174" s="398"/>
      <c r="FF174" s="398"/>
      <c r="FG174" s="398"/>
      <c r="FH174" s="398"/>
      <c r="FI174" s="398"/>
      <c r="FJ174" s="398"/>
      <c r="FK174" s="398"/>
      <c r="FL174" s="398"/>
      <c r="FM174" s="398"/>
      <c r="FN174" s="398"/>
      <c r="FO174" s="398"/>
      <c r="FP174" s="398"/>
      <c r="FQ174" s="398"/>
      <c r="FR174" s="398"/>
      <c r="FS174" s="398"/>
      <c r="FT174" s="398"/>
      <c r="FU174" s="398"/>
      <c r="FV174" s="398"/>
      <c r="FW174" s="398"/>
      <c r="FX174" s="398"/>
      <c r="FY174" s="398"/>
      <c r="FZ174" s="398"/>
      <c r="GA174" s="398"/>
      <c r="GB174" s="398"/>
      <c r="GC174" s="398"/>
      <c r="GD174" s="398"/>
      <c r="GE174" s="398"/>
      <c r="GF174" s="398"/>
      <c r="GG174" s="398"/>
      <c r="GH174" s="398"/>
      <c r="GI174" s="398"/>
      <c r="GJ174" s="398"/>
      <c r="GK174" s="398"/>
      <c r="GL174" s="398"/>
      <c r="GM174" s="398"/>
      <c r="GN174" s="398"/>
      <c r="GO174" s="398"/>
      <c r="GP174" s="398"/>
      <c r="GQ174" s="398"/>
      <c r="GR174" s="398"/>
      <c r="GS174" s="398"/>
      <c r="GT174" s="398"/>
      <c r="GU174" s="398"/>
      <c r="GV174" s="398"/>
      <c r="GW174" s="398"/>
      <c r="GX174" s="398"/>
      <c r="GY174" s="398"/>
      <c r="GZ174" s="398"/>
      <c r="HA174" s="398"/>
      <c r="HB174" s="398"/>
      <c r="HC174" s="398"/>
      <c r="HD174" s="398"/>
      <c r="HE174" s="398"/>
      <c r="HF174" s="398"/>
      <c r="HG174" s="398"/>
      <c r="HH174" s="398"/>
      <c r="HI174" s="398"/>
      <c r="HJ174" s="398"/>
      <c r="HK174" s="398"/>
      <c r="HL174" s="398"/>
      <c r="HM174" s="398"/>
      <c r="HN174" s="398"/>
      <c r="HO174" s="398"/>
      <c r="HP174" s="398"/>
      <c r="HQ174" s="398"/>
      <c r="HR174" s="398"/>
      <c r="HS174" s="398"/>
      <c r="HT174" s="398"/>
      <c r="HU174" s="398"/>
      <c r="HV174" s="398"/>
      <c r="HW174" s="398"/>
      <c r="HX174" s="398"/>
      <c r="HY174" s="398"/>
      <c r="HZ174" s="398"/>
      <c r="IA174" s="398"/>
      <c r="IB174" s="398"/>
      <c r="IC174" s="398"/>
    </row>
    <row r="175" ht="13.5" customHeight="1">
      <c r="A175" s="398"/>
      <c r="B175" s="362" t="s">
        <v>7217</v>
      </c>
      <c r="C175" s="363"/>
      <c r="D175" s="364">
        <v>50.0</v>
      </c>
      <c r="E175" s="401" t="s">
        <v>7218</v>
      </c>
      <c r="F175" s="366" t="s">
        <v>7219</v>
      </c>
      <c r="G175" s="415">
        <v>2.034050218397E12</v>
      </c>
      <c r="H175" s="368">
        <v>352.0</v>
      </c>
      <c r="I175" s="369">
        <v>0.27821692203389836</v>
      </c>
      <c r="J175" s="370">
        <f t="shared" si="1"/>
        <v>254</v>
      </c>
      <c r="K175" s="402" t="s">
        <v>7220</v>
      </c>
      <c r="L175" s="403" t="s">
        <v>7221</v>
      </c>
      <c r="M175" s="403" t="s">
        <v>7151</v>
      </c>
      <c r="N175" s="495"/>
      <c r="O175" s="374">
        <v>25.0</v>
      </c>
      <c r="P175" s="404">
        <v>70.0</v>
      </c>
      <c r="Q175" s="378">
        <v>20.0</v>
      </c>
      <c r="R175" s="378">
        <v>90.0</v>
      </c>
      <c r="S175" s="536"/>
      <c r="T175" s="536"/>
      <c r="U175" s="378" t="s">
        <v>6904</v>
      </c>
      <c r="V175" s="378" t="s">
        <v>1938</v>
      </c>
      <c r="W175" s="406"/>
      <c r="X175" s="536"/>
      <c r="Y175" s="536"/>
      <c r="Z175" s="536"/>
      <c r="AA175" s="536"/>
      <c r="AB175" s="379"/>
      <c r="AC175" s="406"/>
      <c r="AD175" s="495"/>
      <c r="AE175" s="495"/>
      <c r="AF175" s="495"/>
      <c r="AG175" s="495"/>
      <c r="AH175" s="395"/>
      <c r="AI175" s="379" t="s">
        <v>6411</v>
      </c>
      <c r="AJ175" s="495"/>
      <c r="AK175" s="495"/>
      <c r="AL175" s="495"/>
      <c r="AM175" s="495"/>
      <c r="AN175" s="373">
        <v>10.0</v>
      </c>
      <c r="AO175" s="495"/>
      <c r="AP175" s="495"/>
      <c r="AQ175" s="46">
        <f t="shared" si="2"/>
        <v>360</v>
      </c>
      <c r="AR175" s="382">
        <f t="shared" si="3"/>
        <v>-0.02</v>
      </c>
      <c r="AS175" s="495"/>
      <c r="AT175" s="495"/>
      <c r="AU175" s="495"/>
      <c r="AV175" s="495"/>
      <c r="AW175" s="495"/>
      <c r="AX175" s="528" t="s">
        <v>6061</v>
      </c>
      <c r="AY175" s="489" t="s">
        <v>6061</v>
      </c>
      <c r="AZ175" s="418"/>
      <c r="BA175" s="386">
        <v>70.0</v>
      </c>
      <c r="BB175" s="386">
        <v>125.0</v>
      </c>
      <c r="BC175" s="482">
        <f>IFERROR(__xludf.DUMMYFUNCTION("IMPORTRANGE(""https://docs.google.com/spreadsheets/d/11x9rug0jw9OQ--PARsiC-syyc-w1p08-Nt1KJofrAjY/edit?usp=sharing"",""Себестоимость (Алкиона)!J115"")"),3.38684)</f>
        <v>3.38684</v>
      </c>
      <c r="BD175" s="482">
        <f>IFERROR(__xludf.DUMMYFUNCTION("IMPORTRANGE(""https://docs.google.com/spreadsheets/d/11x9rug0jw9OQ--PARsiC-syyc-w1p08-Nt1KJofrAjY/edit?usp=sharing"",""Себестоимость (Алкиона)!J68"")"),0.6817199999999999)</f>
        <v>0.68172</v>
      </c>
      <c r="BE175" s="483">
        <f>IFERROR(__xludf.DUMMYFUNCTION("IMPORTRANGE(""https://docs.google.com/spreadsheets/d/1s3L4zx0lRdF0JYMrTaoYwrEnGJI9Se6ibkReFEtRbpU/edit?usp=sharing"",""Упаковка!B2"")"),7.0)</f>
        <v>7</v>
      </c>
      <c r="BF175" s="389">
        <v>10.0</v>
      </c>
      <c r="BG175" s="442">
        <f t="shared" si="4"/>
        <v>57.6856</v>
      </c>
      <c r="BH175" s="405">
        <f t="shared" si="18"/>
        <v>0.2</v>
      </c>
      <c r="BI175" s="392">
        <f t="shared" si="5"/>
        <v>50.8</v>
      </c>
      <c r="BJ175" s="393">
        <f t="shared" si="6"/>
        <v>75.5144</v>
      </c>
      <c r="BK175" s="393">
        <f t="shared" si="7"/>
        <v>20.5144</v>
      </c>
      <c r="BL175" s="394">
        <f t="shared" si="8"/>
        <v>0.2973007874</v>
      </c>
      <c r="BM175" s="394">
        <f t="shared" si="9"/>
        <v>0.08076535433</v>
      </c>
      <c r="BN175" s="55">
        <f t="shared" si="10"/>
        <v>-0.02</v>
      </c>
      <c r="BO175" s="56">
        <f t="shared" si="11"/>
        <v>359</v>
      </c>
      <c r="BP175" s="57">
        <f t="shared" si="12"/>
        <v>0.3311264624</v>
      </c>
      <c r="BQ175" s="46">
        <f t="shared" si="13"/>
        <v>0.126</v>
      </c>
      <c r="BR175" s="46">
        <v>25.0</v>
      </c>
      <c r="BS175" s="46">
        <v>7.0</v>
      </c>
      <c r="BT175" s="47">
        <v>1.25</v>
      </c>
      <c r="BU175" s="46">
        <f t="shared" si="14"/>
        <v>31.25</v>
      </c>
      <c r="BV175" s="46">
        <f t="shared" si="15"/>
        <v>38.75</v>
      </c>
      <c r="BW175" s="406"/>
      <c r="BX175" s="395"/>
      <c r="BY175" s="395"/>
      <c r="BZ175" s="395"/>
      <c r="CA175" s="395"/>
      <c r="CB175" s="406"/>
      <c r="CC175" s="395"/>
      <c r="CD175" s="395"/>
      <c r="CE175" s="395"/>
      <c r="CF175" s="395"/>
      <c r="CG175" s="395"/>
      <c r="CH175" s="397"/>
      <c r="CI175" s="397"/>
      <c r="CJ175" s="397"/>
      <c r="CK175" s="397"/>
      <c r="CL175" s="398"/>
      <c r="CM175" s="398"/>
      <c r="CN175" s="399">
        <f t="shared" si="16"/>
        <v>0.002699212598</v>
      </c>
      <c r="CO175" s="399">
        <f t="shared" si="17"/>
        <v>0.2755177094</v>
      </c>
      <c r="CP175" s="398"/>
      <c r="CQ175" s="398"/>
      <c r="CR175" s="478"/>
      <c r="CS175" s="398"/>
      <c r="CT175" s="398"/>
      <c r="CU175" s="398"/>
      <c r="CV175" s="398"/>
      <c r="CW175" s="398"/>
      <c r="CX175" s="398"/>
      <c r="CY175" s="398"/>
      <c r="CZ175" s="398"/>
      <c r="DA175" s="398"/>
      <c r="DB175" s="398"/>
      <c r="DC175" s="398"/>
      <c r="DD175" s="398"/>
      <c r="DE175" s="398"/>
      <c r="DF175" s="398"/>
      <c r="DG175" s="398"/>
      <c r="DH175" s="398"/>
      <c r="DI175" s="398"/>
      <c r="DJ175" s="398"/>
      <c r="DK175" s="398"/>
      <c r="DL175" s="398"/>
      <c r="DM175" s="398"/>
      <c r="DN175" s="398"/>
      <c r="DO175" s="398"/>
      <c r="DP175" s="398"/>
      <c r="DQ175" s="398"/>
      <c r="DR175" s="398"/>
      <c r="DS175" s="398"/>
      <c r="DT175" s="398"/>
      <c r="DU175" s="398"/>
      <c r="DV175" s="398"/>
      <c r="DW175" s="398"/>
      <c r="DX175" s="398"/>
      <c r="DY175" s="398"/>
      <c r="DZ175" s="398"/>
      <c r="EA175" s="398"/>
      <c r="EB175" s="398"/>
      <c r="EC175" s="398"/>
      <c r="ED175" s="398"/>
      <c r="EE175" s="398"/>
      <c r="EF175" s="398"/>
      <c r="EG175" s="398"/>
      <c r="EH175" s="398"/>
      <c r="EI175" s="398"/>
      <c r="EJ175" s="398"/>
      <c r="EK175" s="398"/>
      <c r="EL175" s="398"/>
      <c r="EM175" s="398"/>
      <c r="EN175" s="398"/>
      <c r="EO175" s="398"/>
      <c r="EP175" s="398"/>
      <c r="EQ175" s="398"/>
      <c r="ER175" s="398"/>
      <c r="ES175" s="398"/>
      <c r="ET175" s="398"/>
      <c r="EU175" s="398"/>
      <c r="EV175" s="398"/>
      <c r="EW175" s="398"/>
      <c r="EX175" s="398"/>
      <c r="EY175" s="398"/>
      <c r="EZ175" s="398"/>
      <c r="FA175" s="398"/>
      <c r="FB175" s="398"/>
      <c r="FC175" s="398"/>
      <c r="FD175" s="398"/>
      <c r="FE175" s="398"/>
      <c r="FF175" s="398"/>
      <c r="FG175" s="398"/>
      <c r="FH175" s="398"/>
      <c r="FI175" s="398"/>
      <c r="FJ175" s="398"/>
      <c r="FK175" s="398"/>
      <c r="FL175" s="398"/>
      <c r="FM175" s="398"/>
      <c r="FN175" s="398"/>
      <c r="FO175" s="398"/>
      <c r="FP175" s="398"/>
      <c r="FQ175" s="398"/>
      <c r="FR175" s="398"/>
      <c r="FS175" s="398"/>
      <c r="FT175" s="398"/>
      <c r="FU175" s="398"/>
      <c r="FV175" s="398"/>
      <c r="FW175" s="398"/>
      <c r="FX175" s="398"/>
      <c r="FY175" s="398"/>
      <c r="FZ175" s="398"/>
      <c r="GA175" s="398"/>
      <c r="GB175" s="398"/>
      <c r="GC175" s="398"/>
      <c r="GD175" s="398"/>
      <c r="GE175" s="398"/>
      <c r="GF175" s="398"/>
      <c r="GG175" s="398"/>
      <c r="GH175" s="398"/>
      <c r="GI175" s="398"/>
      <c r="GJ175" s="398"/>
      <c r="GK175" s="398"/>
      <c r="GL175" s="398"/>
      <c r="GM175" s="398"/>
      <c r="GN175" s="398"/>
      <c r="GO175" s="398"/>
      <c r="GP175" s="398"/>
      <c r="GQ175" s="398"/>
      <c r="GR175" s="398"/>
      <c r="GS175" s="398"/>
      <c r="GT175" s="398"/>
      <c r="GU175" s="398"/>
      <c r="GV175" s="398"/>
      <c r="GW175" s="398"/>
      <c r="GX175" s="398"/>
      <c r="GY175" s="398"/>
      <c r="GZ175" s="398"/>
      <c r="HA175" s="398"/>
      <c r="HB175" s="398"/>
      <c r="HC175" s="398"/>
      <c r="HD175" s="398"/>
      <c r="HE175" s="398"/>
      <c r="HF175" s="398"/>
      <c r="HG175" s="398"/>
      <c r="HH175" s="398"/>
      <c r="HI175" s="398"/>
      <c r="HJ175" s="398"/>
      <c r="HK175" s="398"/>
      <c r="HL175" s="398"/>
      <c r="HM175" s="398"/>
      <c r="HN175" s="398"/>
      <c r="HO175" s="398"/>
      <c r="HP175" s="398"/>
      <c r="HQ175" s="398"/>
      <c r="HR175" s="398"/>
      <c r="HS175" s="398"/>
      <c r="HT175" s="398"/>
      <c r="HU175" s="398"/>
      <c r="HV175" s="398"/>
      <c r="HW175" s="398"/>
      <c r="HX175" s="398"/>
      <c r="HY175" s="398"/>
      <c r="HZ175" s="398"/>
      <c r="IA175" s="398"/>
      <c r="IB175" s="398"/>
      <c r="IC175" s="398"/>
    </row>
    <row r="176" ht="13.5" customHeight="1">
      <c r="A176" s="398"/>
      <c r="B176" s="362" t="s">
        <v>7222</v>
      </c>
      <c r="C176" s="363"/>
      <c r="D176" s="364">
        <v>50.0</v>
      </c>
      <c r="E176" s="401" t="s">
        <v>7223</v>
      </c>
      <c r="F176" s="366" t="s">
        <v>7224</v>
      </c>
      <c r="G176" s="415">
        <v>2.03405021838E12</v>
      </c>
      <c r="H176" s="368">
        <v>367.0</v>
      </c>
      <c r="I176" s="369">
        <v>0.296809198431786</v>
      </c>
      <c r="J176" s="370">
        <f t="shared" si="1"/>
        <v>258</v>
      </c>
      <c r="K176" s="402" t="s">
        <v>7225</v>
      </c>
      <c r="L176" s="403" t="s">
        <v>7226</v>
      </c>
      <c r="M176" s="403" t="s">
        <v>7151</v>
      </c>
      <c r="N176" s="495"/>
      <c r="O176" s="374">
        <v>25.0</v>
      </c>
      <c r="P176" s="404">
        <v>70.0</v>
      </c>
      <c r="Q176" s="378">
        <v>20.0</v>
      </c>
      <c r="R176" s="378">
        <v>90.0</v>
      </c>
      <c r="S176" s="536"/>
      <c r="T176" s="536"/>
      <c r="U176" s="378" t="s">
        <v>6904</v>
      </c>
      <c r="V176" s="378" t="s">
        <v>1938</v>
      </c>
      <c r="W176" s="406"/>
      <c r="X176" s="536"/>
      <c r="Y176" s="536"/>
      <c r="Z176" s="536"/>
      <c r="AA176" s="536"/>
      <c r="AB176" s="379"/>
      <c r="AC176" s="406"/>
      <c r="AD176" s="495"/>
      <c r="AE176" s="495"/>
      <c r="AF176" s="495"/>
      <c r="AG176" s="495"/>
      <c r="AH176" s="395"/>
      <c r="AI176" s="379" t="s">
        <v>6411</v>
      </c>
      <c r="AJ176" s="495"/>
      <c r="AK176" s="495"/>
      <c r="AL176" s="495"/>
      <c r="AM176" s="495"/>
      <c r="AN176" s="373">
        <v>10.0</v>
      </c>
      <c r="AO176" s="495"/>
      <c r="AP176" s="495"/>
      <c r="AQ176" s="46">
        <f t="shared" si="2"/>
        <v>360</v>
      </c>
      <c r="AR176" s="382">
        <f t="shared" si="3"/>
        <v>0.02</v>
      </c>
      <c r="AS176" s="495"/>
      <c r="AT176" s="495"/>
      <c r="AU176" s="495"/>
      <c r="AV176" s="495"/>
      <c r="AW176" s="495"/>
      <c r="AX176" s="528" t="s">
        <v>6061</v>
      </c>
      <c r="AY176" s="489" t="s">
        <v>6061</v>
      </c>
      <c r="AZ176" s="418"/>
      <c r="BA176" s="386">
        <v>72.0</v>
      </c>
      <c r="BB176" s="386">
        <v>127.0</v>
      </c>
      <c r="BC176" s="482">
        <f>IFERROR(__xludf.DUMMYFUNCTION("IMPORTRANGE(""https://docs.google.com/spreadsheets/d/11x9rug0jw9OQ--PARsiC-syyc-w1p08-Nt1KJofrAjY/edit?usp=sharing"",""Себестоимость (Алкиона)!J115"")"),3.38684)</f>
        <v>3.38684</v>
      </c>
      <c r="BD176" s="482">
        <f>IFERROR(__xludf.DUMMYFUNCTION("IMPORTRANGE(""https://docs.google.com/spreadsheets/d/11x9rug0jw9OQ--PARsiC-syyc-w1p08-Nt1KJofrAjY/edit?usp=sharing"",""Себестоимость (Алкиона)!J68"")"),0.6817199999999999)</f>
        <v>0.68172</v>
      </c>
      <c r="BE176" s="483">
        <f>IFERROR(__xludf.DUMMYFUNCTION("IMPORTRANGE(""https://docs.google.com/spreadsheets/d/1s3L4zx0lRdF0JYMrTaoYwrEnGJI9Se6ibkReFEtRbpU/edit?usp=sharing"",""Упаковка!B2"")"),7.0)</f>
        <v>7</v>
      </c>
      <c r="BF176" s="389">
        <v>10.0</v>
      </c>
      <c r="BG176" s="442">
        <f t="shared" si="4"/>
        <v>57.6856</v>
      </c>
      <c r="BH176" s="405">
        <f t="shared" si="18"/>
        <v>0.2</v>
      </c>
      <c r="BI176" s="392">
        <f t="shared" si="5"/>
        <v>51.6</v>
      </c>
      <c r="BJ176" s="393">
        <f t="shared" si="6"/>
        <v>76.7144</v>
      </c>
      <c r="BK176" s="393">
        <f t="shared" si="7"/>
        <v>21.7144</v>
      </c>
      <c r="BL176" s="394">
        <f t="shared" si="8"/>
        <v>0.2973426357</v>
      </c>
      <c r="BM176" s="394">
        <f t="shared" si="9"/>
        <v>0.08416434109</v>
      </c>
      <c r="BN176" s="55">
        <f t="shared" si="10"/>
        <v>0.02</v>
      </c>
      <c r="BO176" s="56">
        <f t="shared" si="11"/>
        <v>363</v>
      </c>
      <c r="BP176" s="57">
        <f t="shared" si="12"/>
        <v>0.3312242424</v>
      </c>
      <c r="BQ176" s="46">
        <f t="shared" si="13"/>
        <v>0.126</v>
      </c>
      <c r="BR176" s="46">
        <v>25.0</v>
      </c>
      <c r="BS176" s="46">
        <v>7.0</v>
      </c>
      <c r="BT176" s="47">
        <v>1.25</v>
      </c>
      <c r="BU176" s="46">
        <f t="shared" si="14"/>
        <v>31.25</v>
      </c>
      <c r="BV176" s="46">
        <f t="shared" si="15"/>
        <v>40.75</v>
      </c>
      <c r="BW176" s="406"/>
      <c r="BX176" s="395"/>
      <c r="BY176" s="395"/>
      <c r="BZ176" s="395"/>
      <c r="CA176" s="395"/>
      <c r="CB176" s="406"/>
      <c r="CC176" s="395"/>
      <c r="CD176" s="395"/>
      <c r="CE176" s="395"/>
      <c r="CF176" s="395"/>
      <c r="CG176" s="395"/>
      <c r="CH176" s="397"/>
      <c r="CI176" s="397"/>
      <c r="CJ176" s="397"/>
      <c r="CK176" s="397"/>
      <c r="CL176" s="398"/>
      <c r="CM176" s="398"/>
      <c r="CN176" s="399">
        <f t="shared" si="16"/>
        <v>0.002657364341</v>
      </c>
      <c r="CO176" s="399">
        <f t="shared" si="17"/>
        <v>0.2941518341</v>
      </c>
      <c r="CP176" s="398"/>
      <c r="CQ176" s="398"/>
      <c r="CR176" s="478"/>
      <c r="CS176" s="398"/>
      <c r="CT176" s="398"/>
      <c r="CU176" s="398"/>
      <c r="CV176" s="398"/>
      <c r="CW176" s="398"/>
      <c r="CX176" s="398"/>
      <c r="CY176" s="398"/>
      <c r="CZ176" s="398"/>
      <c r="DA176" s="398"/>
      <c r="DB176" s="398"/>
      <c r="DC176" s="398"/>
      <c r="DD176" s="398"/>
      <c r="DE176" s="398"/>
      <c r="DF176" s="398"/>
      <c r="DG176" s="398"/>
      <c r="DH176" s="398"/>
      <c r="DI176" s="398"/>
      <c r="DJ176" s="398"/>
      <c r="DK176" s="398"/>
      <c r="DL176" s="398"/>
      <c r="DM176" s="398"/>
      <c r="DN176" s="398"/>
      <c r="DO176" s="398"/>
      <c r="DP176" s="398"/>
      <c r="DQ176" s="398"/>
      <c r="DR176" s="398"/>
      <c r="DS176" s="398"/>
      <c r="DT176" s="398"/>
      <c r="DU176" s="398"/>
      <c r="DV176" s="398"/>
      <c r="DW176" s="398"/>
      <c r="DX176" s="398"/>
      <c r="DY176" s="398"/>
      <c r="DZ176" s="398"/>
      <c r="EA176" s="398"/>
      <c r="EB176" s="398"/>
      <c r="EC176" s="398"/>
      <c r="ED176" s="398"/>
      <c r="EE176" s="398"/>
      <c r="EF176" s="398"/>
      <c r="EG176" s="398"/>
      <c r="EH176" s="398"/>
      <c r="EI176" s="398"/>
      <c r="EJ176" s="398"/>
      <c r="EK176" s="398"/>
      <c r="EL176" s="398"/>
      <c r="EM176" s="398"/>
      <c r="EN176" s="398"/>
      <c r="EO176" s="398"/>
      <c r="EP176" s="398"/>
      <c r="EQ176" s="398"/>
      <c r="ER176" s="398"/>
      <c r="ES176" s="398"/>
      <c r="ET176" s="398"/>
      <c r="EU176" s="398"/>
      <c r="EV176" s="398"/>
      <c r="EW176" s="398"/>
      <c r="EX176" s="398"/>
      <c r="EY176" s="398"/>
      <c r="EZ176" s="398"/>
      <c r="FA176" s="398"/>
      <c r="FB176" s="398"/>
      <c r="FC176" s="398"/>
      <c r="FD176" s="398"/>
      <c r="FE176" s="398"/>
      <c r="FF176" s="398"/>
      <c r="FG176" s="398"/>
      <c r="FH176" s="398"/>
      <c r="FI176" s="398"/>
      <c r="FJ176" s="398"/>
      <c r="FK176" s="398"/>
      <c r="FL176" s="398"/>
      <c r="FM176" s="398"/>
      <c r="FN176" s="398"/>
      <c r="FO176" s="398"/>
      <c r="FP176" s="398"/>
      <c r="FQ176" s="398"/>
      <c r="FR176" s="398"/>
      <c r="FS176" s="398"/>
      <c r="FT176" s="398"/>
      <c r="FU176" s="398"/>
      <c r="FV176" s="398"/>
      <c r="FW176" s="398"/>
      <c r="FX176" s="398"/>
      <c r="FY176" s="398"/>
      <c r="FZ176" s="398"/>
      <c r="GA176" s="398"/>
      <c r="GB176" s="398"/>
      <c r="GC176" s="398"/>
      <c r="GD176" s="398"/>
      <c r="GE176" s="398"/>
      <c r="GF176" s="398"/>
      <c r="GG176" s="398"/>
      <c r="GH176" s="398"/>
      <c r="GI176" s="398"/>
      <c r="GJ176" s="398"/>
      <c r="GK176" s="398"/>
      <c r="GL176" s="398"/>
      <c r="GM176" s="398"/>
      <c r="GN176" s="398"/>
      <c r="GO176" s="398"/>
      <c r="GP176" s="398"/>
      <c r="GQ176" s="398"/>
      <c r="GR176" s="398"/>
      <c r="GS176" s="398"/>
      <c r="GT176" s="398"/>
      <c r="GU176" s="398"/>
      <c r="GV176" s="398"/>
      <c r="GW176" s="398"/>
      <c r="GX176" s="398"/>
      <c r="GY176" s="398"/>
      <c r="GZ176" s="398"/>
      <c r="HA176" s="398"/>
      <c r="HB176" s="398"/>
      <c r="HC176" s="398"/>
      <c r="HD176" s="398"/>
      <c r="HE176" s="398"/>
      <c r="HF176" s="398"/>
      <c r="HG176" s="398"/>
      <c r="HH176" s="398"/>
      <c r="HI176" s="398"/>
      <c r="HJ176" s="398"/>
      <c r="HK176" s="398"/>
      <c r="HL176" s="398"/>
      <c r="HM176" s="398"/>
      <c r="HN176" s="398"/>
      <c r="HO176" s="398"/>
      <c r="HP176" s="398"/>
      <c r="HQ176" s="398"/>
      <c r="HR176" s="398"/>
      <c r="HS176" s="398"/>
      <c r="HT176" s="398"/>
      <c r="HU176" s="398"/>
      <c r="HV176" s="398"/>
      <c r="HW176" s="398"/>
      <c r="HX176" s="398"/>
      <c r="HY176" s="398"/>
      <c r="HZ176" s="398"/>
      <c r="IA176" s="398"/>
      <c r="IB176" s="398"/>
      <c r="IC176" s="398"/>
    </row>
    <row r="177" ht="13.5" customHeight="1">
      <c r="A177" s="398"/>
      <c r="B177" s="362" t="s">
        <v>7227</v>
      </c>
      <c r="C177" s="363"/>
      <c r="D177" s="364">
        <v>50.0</v>
      </c>
      <c r="E177" s="401" t="s">
        <v>7228</v>
      </c>
      <c r="F177" s="366" t="s">
        <v>7229</v>
      </c>
      <c r="G177" s="415">
        <v>2.034050218373E12</v>
      </c>
      <c r="H177" s="409">
        <v>400.0</v>
      </c>
      <c r="I177" s="369">
        <v>0.2538957335107956</v>
      </c>
      <c r="J177" s="370">
        <f t="shared" si="1"/>
        <v>298</v>
      </c>
      <c r="K177" s="402" t="s">
        <v>7230</v>
      </c>
      <c r="L177" s="403" t="s">
        <v>7231</v>
      </c>
      <c r="M177" s="403" t="s">
        <v>7151</v>
      </c>
      <c r="N177" s="492"/>
      <c r="O177" s="433">
        <v>36.0</v>
      </c>
      <c r="P177" s="404">
        <v>70.0</v>
      </c>
      <c r="Q177" s="378">
        <v>20.0</v>
      </c>
      <c r="R177" s="378">
        <v>90.0</v>
      </c>
      <c r="S177" s="493"/>
      <c r="T177" s="493"/>
      <c r="U177" s="378" t="s">
        <v>6904</v>
      </c>
      <c r="V177" s="378" t="s">
        <v>1938</v>
      </c>
      <c r="W177" s="406"/>
      <c r="X177" s="493"/>
      <c r="Y177" s="493"/>
      <c r="Z177" s="493"/>
      <c r="AA177" s="493"/>
      <c r="AB177" s="379"/>
      <c r="AC177" s="406"/>
      <c r="AD177" s="492"/>
      <c r="AE177" s="492"/>
      <c r="AF177" s="492"/>
      <c r="AG177" s="492"/>
      <c r="AH177" s="395"/>
      <c r="AI177" s="379" t="s">
        <v>6411</v>
      </c>
      <c r="AJ177" s="492"/>
      <c r="AK177" s="492"/>
      <c r="AL177" s="492"/>
      <c r="AM177" s="492"/>
      <c r="AN177" s="373">
        <v>10.0</v>
      </c>
      <c r="AO177" s="492"/>
      <c r="AP177" s="492"/>
      <c r="AQ177" s="46">
        <f t="shared" si="2"/>
        <v>408</v>
      </c>
      <c r="AR177" s="382">
        <f t="shared" si="3"/>
        <v>-0.02</v>
      </c>
      <c r="AS177" s="492"/>
      <c r="AT177" s="492"/>
      <c r="AU177" s="492"/>
      <c r="AV177" s="492"/>
      <c r="AW177" s="492"/>
      <c r="AX177" s="529" t="s">
        <v>6061</v>
      </c>
      <c r="AY177" s="489" t="s">
        <v>6178</v>
      </c>
      <c r="AZ177" s="418"/>
      <c r="BA177" s="386">
        <v>69.0</v>
      </c>
      <c r="BB177" s="386">
        <v>124.0</v>
      </c>
      <c r="BC177" s="482">
        <f>IFERROR(__xludf.DUMMYFUNCTION("IMPORTRANGE(""https://docs.google.com/spreadsheets/d/11x9rug0jw9OQ--PARsiC-syyc-w1p08-Nt1KJofrAjY/edit?usp=sharing"",""Себестоимость (Алкиона)!J116"")"),3.8208599999999997)</f>
        <v>3.82086</v>
      </c>
      <c r="BD177" s="482">
        <f>IFERROR(__xludf.DUMMYFUNCTION("IMPORTRANGE(""https://docs.google.com/spreadsheets/d/11x9rug0jw9OQ--PARsiC-syyc-w1p08-Nt1KJofrAjY/edit?usp=sharing"",""Себестоимость (Алкиона)!J65"")"),0.813618)</f>
        <v>0.813618</v>
      </c>
      <c r="BE177" s="483">
        <f>IFERROR(__xludf.DUMMYFUNCTION("IMPORTRANGE(""https://docs.google.com/spreadsheets/d/1s3L4zx0lRdF0JYMrTaoYwrEnGJI9Se6ibkReFEtRbpU/edit?usp=sharing"",""Упаковка!B3"")"),25.0)</f>
        <v>25</v>
      </c>
      <c r="BF177" s="389">
        <v>10.0</v>
      </c>
      <c r="BG177" s="442">
        <f t="shared" si="4"/>
        <v>81.34478</v>
      </c>
      <c r="BH177" s="405">
        <f t="shared" si="18"/>
        <v>0.2</v>
      </c>
      <c r="BI177" s="392">
        <f t="shared" si="5"/>
        <v>59.6</v>
      </c>
      <c r="BJ177" s="393">
        <f t="shared" si="6"/>
        <v>88.05522</v>
      </c>
      <c r="BK177" s="393">
        <f t="shared" si="7"/>
        <v>33.05522</v>
      </c>
      <c r="BL177" s="394">
        <f t="shared" si="8"/>
        <v>0.2954873154</v>
      </c>
      <c r="BM177" s="394">
        <f t="shared" si="9"/>
        <v>0.110923557</v>
      </c>
      <c r="BN177" s="55">
        <f t="shared" si="10"/>
        <v>-0.02</v>
      </c>
      <c r="BO177" s="56">
        <f t="shared" si="11"/>
        <v>407</v>
      </c>
      <c r="BP177" s="57">
        <f t="shared" si="12"/>
        <v>0.335467371</v>
      </c>
      <c r="BQ177" s="46">
        <f t="shared" si="13"/>
        <v>0.126</v>
      </c>
      <c r="BR177" s="46">
        <v>25.0</v>
      </c>
      <c r="BS177" s="46">
        <v>7.0</v>
      </c>
      <c r="BT177" s="47">
        <v>1.25</v>
      </c>
      <c r="BU177" s="46">
        <f t="shared" si="14"/>
        <v>31.25</v>
      </c>
      <c r="BV177" s="46">
        <f t="shared" si="15"/>
        <v>37.75</v>
      </c>
      <c r="BW177" s="406"/>
      <c r="BX177" s="395"/>
      <c r="BY177" s="395"/>
      <c r="BZ177" s="395"/>
      <c r="CA177" s="395"/>
      <c r="CB177" s="406"/>
      <c r="CC177" s="395"/>
      <c r="CD177" s="395"/>
      <c r="CE177" s="395"/>
      <c r="CF177" s="395"/>
      <c r="CG177" s="395"/>
      <c r="CH177" s="397"/>
      <c r="CI177" s="397"/>
      <c r="CJ177" s="397"/>
      <c r="CK177" s="397"/>
      <c r="CL177" s="398"/>
      <c r="CM177" s="398"/>
      <c r="CN177" s="399">
        <f t="shared" si="16"/>
        <v>0.004512684564</v>
      </c>
      <c r="CO177" s="399">
        <f t="shared" si="17"/>
        <v>0.2493830489</v>
      </c>
      <c r="CP177" s="398"/>
      <c r="CQ177" s="398"/>
      <c r="CR177" s="478"/>
      <c r="CS177" s="398"/>
      <c r="CT177" s="398"/>
      <c r="CU177" s="398"/>
      <c r="CV177" s="398"/>
      <c r="CW177" s="398"/>
      <c r="CX177" s="398"/>
      <c r="CY177" s="398"/>
      <c r="CZ177" s="398"/>
      <c r="DA177" s="398"/>
      <c r="DB177" s="398"/>
      <c r="DC177" s="398"/>
      <c r="DD177" s="398"/>
      <c r="DE177" s="398"/>
      <c r="DF177" s="398"/>
      <c r="DG177" s="398"/>
      <c r="DH177" s="398"/>
      <c r="DI177" s="398"/>
      <c r="DJ177" s="398"/>
      <c r="DK177" s="398"/>
      <c r="DL177" s="398"/>
      <c r="DM177" s="398"/>
      <c r="DN177" s="398"/>
      <c r="DO177" s="398"/>
      <c r="DP177" s="398"/>
      <c r="DQ177" s="398"/>
      <c r="DR177" s="398"/>
      <c r="DS177" s="398"/>
      <c r="DT177" s="398"/>
      <c r="DU177" s="398"/>
      <c r="DV177" s="398"/>
      <c r="DW177" s="398"/>
      <c r="DX177" s="398"/>
      <c r="DY177" s="398"/>
      <c r="DZ177" s="398"/>
      <c r="EA177" s="398"/>
      <c r="EB177" s="398"/>
      <c r="EC177" s="398"/>
      <c r="ED177" s="398"/>
      <c r="EE177" s="398"/>
      <c r="EF177" s="398"/>
      <c r="EG177" s="398"/>
      <c r="EH177" s="398"/>
      <c r="EI177" s="398"/>
      <c r="EJ177" s="398"/>
      <c r="EK177" s="398"/>
      <c r="EL177" s="398"/>
      <c r="EM177" s="398"/>
      <c r="EN177" s="398"/>
      <c r="EO177" s="398"/>
      <c r="EP177" s="398"/>
      <c r="EQ177" s="398"/>
      <c r="ER177" s="398"/>
      <c r="ES177" s="398"/>
      <c r="ET177" s="398"/>
      <c r="EU177" s="398"/>
      <c r="EV177" s="398"/>
      <c r="EW177" s="398"/>
      <c r="EX177" s="398"/>
      <c r="EY177" s="398"/>
      <c r="EZ177" s="398"/>
      <c r="FA177" s="398"/>
      <c r="FB177" s="398"/>
      <c r="FC177" s="398"/>
      <c r="FD177" s="398"/>
      <c r="FE177" s="398"/>
      <c r="FF177" s="398"/>
      <c r="FG177" s="398"/>
      <c r="FH177" s="398"/>
      <c r="FI177" s="398"/>
      <c r="FJ177" s="398"/>
      <c r="FK177" s="398"/>
      <c r="FL177" s="398"/>
      <c r="FM177" s="398"/>
      <c r="FN177" s="398"/>
      <c r="FO177" s="398"/>
      <c r="FP177" s="398"/>
      <c r="FQ177" s="398"/>
      <c r="FR177" s="398"/>
      <c r="FS177" s="398"/>
      <c r="FT177" s="398"/>
      <c r="FU177" s="398"/>
      <c r="FV177" s="398"/>
      <c r="FW177" s="398"/>
      <c r="FX177" s="398"/>
      <c r="FY177" s="398"/>
      <c r="FZ177" s="398"/>
      <c r="GA177" s="398"/>
      <c r="GB177" s="398"/>
      <c r="GC177" s="398"/>
      <c r="GD177" s="398"/>
      <c r="GE177" s="398"/>
      <c r="GF177" s="398"/>
      <c r="GG177" s="398"/>
      <c r="GH177" s="398"/>
      <c r="GI177" s="398"/>
      <c r="GJ177" s="398"/>
      <c r="GK177" s="398"/>
      <c r="GL177" s="398"/>
      <c r="GM177" s="398"/>
      <c r="GN177" s="398"/>
      <c r="GO177" s="398"/>
      <c r="GP177" s="398"/>
      <c r="GQ177" s="398"/>
      <c r="GR177" s="398"/>
      <c r="GS177" s="398"/>
      <c r="GT177" s="398"/>
      <c r="GU177" s="398"/>
      <c r="GV177" s="398"/>
      <c r="GW177" s="398"/>
      <c r="GX177" s="398"/>
      <c r="GY177" s="398"/>
      <c r="GZ177" s="398"/>
      <c r="HA177" s="398"/>
      <c r="HB177" s="398"/>
      <c r="HC177" s="398"/>
      <c r="HD177" s="398"/>
      <c r="HE177" s="398"/>
      <c r="HF177" s="398"/>
      <c r="HG177" s="398"/>
      <c r="HH177" s="398"/>
      <c r="HI177" s="398"/>
      <c r="HJ177" s="398"/>
      <c r="HK177" s="398"/>
      <c r="HL177" s="398"/>
      <c r="HM177" s="398"/>
      <c r="HN177" s="398"/>
      <c r="HO177" s="398"/>
      <c r="HP177" s="398"/>
      <c r="HQ177" s="398"/>
      <c r="HR177" s="398"/>
      <c r="HS177" s="398"/>
      <c r="HT177" s="398"/>
      <c r="HU177" s="398"/>
      <c r="HV177" s="398"/>
      <c r="HW177" s="398"/>
      <c r="HX177" s="398"/>
      <c r="HY177" s="398"/>
      <c r="HZ177" s="398"/>
      <c r="IA177" s="398"/>
      <c r="IB177" s="398"/>
      <c r="IC177" s="398"/>
    </row>
    <row r="178" ht="13.5" customHeight="1">
      <c r="A178" s="398"/>
      <c r="B178" s="533" t="s">
        <v>7232</v>
      </c>
      <c r="C178" s="363"/>
      <c r="D178" s="364">
        <v>50.0</v>
      </c>
      <c r="E178" s="401" t="s">
        <v>7233</v>
      </c>
      <c r="F178" s="366" t="s">
        <v>7234</v>
      </c>
      <c r="G178" s="415">
        <v>2.034050218366E12</v>
      </c>
      <c r="H178" s="409">
        <v>411.0</v>
      </c>
      <c r="I178" s="369">
        <v>0.2627372680474369</v>
      </c>
      <c r="J178" s="370">
        <f t="shared" si="1"/>
        <v>303</v>
      </c>
      <c r="K178" s="402" t="s">
        <v>7235</v>
      </c>
      <c r="L178" s="403" t="s">
        <v>7236</v>
      </c>
      <c r="M178" s="403" t="s">
        <v>7151</v>
      </c>
      <c r="N178" s="492"/>
      <c r="O178" s="433">
        <v>60.0</v>
      </c>
      <c r="P178" s="404">
        <v>80.0</v>
      </c>
      <c r="Q178" s="378">
        <v>20.0</v>
      </c>
      <c r="R178" s="378">
        <v>170.0</v>
      </c>
      <c r="S178" s="493"/>
      <c r="T178" s="493"/>
      <c r="U178" s="378" t="s">
        <v>6904</v>
      </c>
      <c r="V178" s="378" t="s">
        <v>1938</v>
      </c>
      <c r="W178" s="406"/>
      <c r="X178" s="493"/>
      <c r="Y178" s="493"/>
      <c r="Z178" s="493"/>
      <c r="AA178" s="493"/>
      <c r="AB178" s="379"/>
      <c r="AC178" s="406"/>
      <c r="AD178" s="492"/>
      <c r="AE178" s="492"/>
      <c r="AF178" s="492"/>
      <c r="AG178" s="492"/>
      <c r="AH178" s="395"/>
      <c r="AI178" s="379" t="s">
        <v>6411</v>
      </c>
      <c r="AJ178" s="492"/>
      <c r="AK178" s="492"/>
      <c r="AL178" s="492"/>
      <c r="AM178" s="492"/>
      <c r="AN178" s="373">
        <v>10.0</v>
      </c>
      <c r="AO178" s="492"/>
      <c r="AP178" s="492"/>
      <c r="AQ178" s="46">
        <f t="shared" si="2"/>
        <v>416</v>
      </c>
      <c r="AR178" s="382">
        <f t="shared" si="3"/>
        <v>-0.01</v>
      </c>
      <c r="AS178" s="492"/>
      <c r="AT178" s="492"/>
      <c r="AU178" s="492"/>
      <c r="AV178" s="492"/>
      <c r="AW178" s="492"/>
      <c r="AX178" s="519" t="s">
        <v>6178</v>
      </c>
      <c r="AY178" s="384" t="s">
        <v>6178</v>
      </c>
      <c r="AZ178" s="418"/>
      <c r="BA178" s="386">
        <v>71.0</v>
      </c>
      <c r="BB178" s="386">
        <v>127.0</v>
      </c>
      <c r="BC178" s="482">
        <f>IFERROR(__xludf.DUMMYFUNCTION("IMPORTRANGE(""https://docs.google.com/spreadsheets/d/11x9rug0jw9OQ--PARsiC-syyc-w1p08-Nt1KJofrAjY/edit?usp=sharing"",""Себестоимость (Алкиона)!J116"")"),3.8208599999999997)</f>
        <v>3.82086</v>
      </c>
      <c r="BD178" s="482">
        <f>IFERROR(__xludf.DUMMYFUNCTION("IMPORTRANGE(""https://docs.google.com/spreadsheets/d/11x9rug0jw9OQ--PARsiC-syyc-w1p08-Nt1KJofrAjY/edit?usp=sharing"",""Себестоимость (Алкиона)!J65"")"),0.813618)</f>
        <v>0.813618</v>
      </c>
      <c r="BE178" s="483">
        <f>IFERROR(__xludf.DUMMYFUNCTION("IMPORTRANGE(""https://docs.google.com/spreadsheets/d/1s3L4zx0lRdF0JYMrTaoYwrEnGJI9Se6ibkReFEtRbpU/edit?usp=sharing"",""Упаковка!B3"")"),25.0)</f>
        <v>25</v>
      </c>
      <c r="BF178" s="389">
        <v>10.0</v>
      </c>
      <c r="BG178" s="442">
        <f t="shared" si="4"/>
        <v>81.34478</v>
      </c>
      <c r="BH178" s="405">
        <f t="shared" si="18"/>
        <v>0.2</v>
      </c>
      <c r="BI178" s="392">
        <f t="shared" si="5"/>
        <v>60.6</v>
      </c>
      <c r="BJ178" s="393">
        <f t="shared" si="6"/>
        <v>90.05522</v>
      </c>
      <c r="BK178" s="393">
        <f t="shared" si="7"/>
        <v>34.05522</v>
      </c>
      <c r="BL178" s="394">
        <f t="shared" si="8"/>
        <v>0.2972119472</v>
      </c>
      <c r="BM178" s="394">
        <f t="shared" si="9"/>
        <v>0.1123934653</v>
      </c>
      <c r="BN178" s="55">
        <f t="shared" si="10"/>
        <v>-0.01</v>
      </c>
      <c r="BO178" s="56">
        <f t="shared" si="11"/>
        <v>413</v>
      </c>
      <c r="BP178" s="57">
        <f t="shared" si="12"/>
        <v>0.3355332203</v>
      </c>
      <c r="BQ178" s="46">
        <f t="shared" si="13"/>
        <v>0.272</v>
      </c>
      <c r="BR178" s="46">
        <v>25.0</v>
      </c>
      <c r="BS178" s="46">
        <v>7.0</v>
      </c>
      <c r="BT178" s="47">
        <v>1.25</v>
      </c>
      <c r="BU178" s="46">
        <f t="shared" si="14"/>
        <v>31.25</v>
      </c>
      <c r="BV178" s="46">
        <f t="shared" si="15"/>
        <v>39.75</v>
      </c>
      <c r="BW178" s="406"/>
      <c r="BX178" s="395"/>
      <c r="BY178" s="395"/>
      <c r="BZ178" s="395"/>
      <c r="CA178" s="395"/>
      <c r="CB178" s="406"/>
      <c r="CC178" s="395"/>
      <c r="CD178" s="395"/>
      <c r="CE178" s="395"/>
      <c r="CF178" s="395"/>
      <c r="CG178" s="395"/>
      <c r="CH178" s="397"/>
      <c r="CI178" s="397"/>
      <c r="CJ178" s="397"/>
      <c r="CK178" s="397"/>
      <c r="CL178" s="398"/>
      <c r="CM178" s="398"/>
      <c r="CN178" s="399">
        <f t="shared" si="16"/>
        <v>0.002788052805</v>
      </c>
      <c r="CO178" s="399">
        <f t="shared" si="17"/>
        <v>0.2599492152</v>
      </c>
      <c r="CP178" s="398"/>
      <c r="CQ178" s="398"/>
      <c r="CR178" s="478"/>
      <c r="CS178" s="398"/>
      <c r="CT178" s="398"/>
      <c r="CU178" s="398"/>
      <c r="CV178" s="398"/>
      <c r="CW178" s="398"/>
      <c r="CX178" s="398"/>
      <c r="CY178" s="398"/>
      <c r="CZ178" s="398"/>
      <c r="DA178" s="398"/>
      <c r="DB178" s="398"/>
      <c r="DC178" s="398"/>
      <c r="DD178" s="398"/>
      <c r="DE178" s="398"/>
      <c r="DF178" s="398"/>
      <c r="DG178" s="398"/>
      <c r="DH178" s="398"/>
      <c r="DI178" s="398"/>
      <c r="DJ178" s="398"/>
      <c r="DK178" s="398"/>
      <c r="DL178" s="398"/>
      <c r="DM178" s="398"/>
      <c r="DN178" s="398"/>
      <c r="DO178" s="398"/>
      <c r="DP178" s="398"/>
      <c r="DQ178" s="398"/>
      <c r="DR178" s="398"/>
      <c r="DS178" s="398"/>
      <c r="DT178" s="398"/>
      <c r="DU178" s="398"/>
      <c r="DV178" s="398"/>
      <c r="DW178" s="398"/>
      <c r="DX178" s="398"/>
      <c r="DY178" s="398"/>
      <c r="DZ178" s="398"/>
      <c r="EA178" s="398"/>
      <c r="EB178" s="398"/>
      <c r="EC178" s="398"/>
      <c r="ED178" s="398"/>
      <c r="EE178" s="398"/>
      <c r="EF178" s="398"/>
      <c r="EG178" s="398"/>
      <c r="EH178" s="398"/>
      <c r="EI178" s="398"/>
      <c r="EJ178" s="398"/>
      <c r="EK178" s="398"/>
      <c r="EL178" s="398"/>
      <c r="EM178" s="398"/>
      <c r="EN178" s="398"/>
      <c r="EO178" s="398"/>
      <c r="EP178" s="398"/>
      <c r="EQ178" s="398"/>
      <c r="ER178" s="398"/>
      <c r="ES178" s="398"/>
      <c r="ET178" s="398"/>
      <c r="EU178" s="398"/>
      <c r="EV178" s="398"/>
      <c r="EW178" s="398"/>
      <c r="EX178" s="398"/>
      <c r="EY178" s="398"/>
      <c r="EZ178" s="398"/>
      <c r="FA178" s="398"/>
      <c r="FB178" s="398"/>
      <c r="FC178" s="398"/>
      <c r="FD178" s="398"/>
      <c r="FE178" s="398"/>
      <c r="FF178" s="398"/>
      <c r="FG178" s="398"/>
      <c r="FH178" s="398"/>
      <c r="FI178" s="398"/>
      <c r="FJ178" s="398"/>
      <c r="FK178" s="398"/>
      <c r="FL178" s="398"/>
      <c r="FM178" s="398"/>
      <c r="FN178" s="398"/>
      <c r="FO178" s="398"/>
      <c r="FP178" s="398"/>
      <c r="FQ178" s="398"/>
      <c r="FR178" s="398"/>
      <c r="FS178" s="398"/>
      <c r="FT178" s="398"/>
      <c r="FU178" s="398"/>
      <c r="FV178" s="398"/>
      <c r="FW178" s="398"/>
      <c r="FX178" s="398"/>
      <c r="FY178" s="398"/>
      <c r="FZ178" s="398"/>
      <c r="GA178" s="398"/>
      <c r="GB178" s="398"/>
      <c r="GC178" s="398"/>
      <c r="GD178" s="398"/>
      <c r="GE178" s="398"/>
      <c r="GF178" s="398"/>
      <c r="GG178" s="398"/>
      <c r="GH178" s="398"/>
      <c r="GI178" s="398"/>
      <c r="GJ178" s="398"/>
      <c r="GK178" s="398"/>
      <c r="GL178" s="398"/>
      <c r="GM178" s="398"/>
      <c r="GN178" s="398"/>
      <c r="GO178" s="398"/>
      <c r="GP178" s="398"/>
      <c r="GQ178" s="398"/>
      <c r="GR178" s="398"/>
      <c r="GS178" s="398"/>
      <c r="GT178" s="398"/>
      <c r="GU178" s="398"/>
      <c r="GV178" s="398"/>
      <c r="GW178" s="398"/>
      <c r="GX178" s="398"/>
      <c r="GY178" s="398"/>
      <c r="GZ178" s="398"/>
      <c r="HA178" s="398"/>
      <c r="HB178" s="398"/>
      <c r="HC178" s="398"/>
      <c r="HD178" s="398"/>
      <c r="HE178" s="398"/>
      <c r="HF178" s="398"/>
      <c r="HG178" s="398"/>
      <c r="HH178" s="398"/>
      <c r="HI178" s="398"/>
      <c r="HJ178" s="398"/>
      <c r="HK178" s="398"/>
      <c r="HL178" s="398"/>
      <c r="HM178" s="398"/>
      <c r="HN178" s="398"/>
      <c r="HO178" s="398"/>
      <c r="HP178" s="398"/>
      <c r="HQ178" s="398"/>
      <c r="HR178" s="398"/>
      <c r="HS178" s="398"/>
      <c r="HT178" s="398"/>
      <c r="HU178" s="398"/>
      <c r="HV178" s="398"/>
      <c r="HW178" s="398"/>
      <c r="HX178" s="398"/>
      <c r="HY178" s="398"/>
      <c r="HZ178" s="398"/>
      <c r="IA178" s="398"/>
      <c r="IB178" s="398"/>
      <c r="IC178" s="398"/>
    </row>
    <row r="179" ht="13.5" customHeight="1">
      <c r="A179" s="398"/>
      <c r="B179" s="362" t="s">
        <v>7237</v>
      </c>
      <c r="C179" s="363"/>
      <c r="D179" s="364">
        <v>50.0</v>
      </c>
      <c r="E179" s="401" t="s">
        <v>7238</v>
      </c>
      <c r="F179" s="366" t="s">
        <v>7239</v>
      </c>
      <c r="G179" s="415">
        <v>2.034050218359E12</v>
      </c>
      <c r="H179" s="409">
        <v>433.0</v>
      </c>
      <c r="I179" s="369">
        <v>0.2909442241916499</v>
      </c>
      <c r="J179" s="370">
        <f t="shared" si="1"/>
        <v>307</v>
      </c>
      <c r="K179" s="402" t="s">
        <v>7240</v>
      </c>
      <c r="L179" s="403" t="s">
        <v>7241</v>
      </c>
      <c r="M179" s="403" t="s">
        <v>7151</v>
      </c>
      <c r="N179" s="492"/>
      <c r="O179" s="433">
        <v>70.0</v>
      </c>
      <c r="P179" s="404">
        <v>80.0</v>
      </c>
      <c r="Q179" s="378">
        <v>20.0</v>
      </c>
      <c r="R179" s="378">
        <v>170.0</v>
      </c>
      <c r="S179" s="493"/>
      <c r="T179" s="493"/>
      <c r="U179" s="378" t="s">
        <v>6904</v>
      </c>
      <c r="V179" s="378" t="s">
        <v>1938</v>
      </c>
      <c r="W179" s="406"/>
      <c r="X179" s="493"/>
      <c r="Y179" s="493"/>
      <c r="Z179" s="493"/>
      <c r="AA179" s="493"/>
      <c r="AB179" s="379"/>
      <c r="AC179" s="406"/>
      <c r="AD179" s="492"/>
      <c r="AE179" s="492"/>
      <c r="AF179" s="492"/>
      <c r="AG179" s="492"/>
      <c r="AH179" s="395"/>
      <c r="AI179" s="379" t="s">
        <v>6411</v>
      </c>
      <c r="AJ179" s="492"/>
      <c r="AK179" s="492"/>
      <c r="AL179" s="492"/>
      <c r="AM179" s="492"/>
      <c r="AN179" s="373">
        <v>10.0</v>
      </c>
      <c r="AO179" s="492"/>
      <c r="AP179" s="492"/>
      <c r="AQ179" s="46">
        <f t="shared" si="2"/>
        <v>416</v>
      </c>
      <c r="AR179" s="382">
        <f t="shared" si="3"/>
        <v>0.04</v>
      </c>
      <c r="AS179" s="492"/>
      <c r="AT179" s="492"/>
      <c r="AU179" s="492"/>
      <c r="AV179" s="492"/>
      <c r="AW179" s="492"/>
      <c r="AX179" s="383" t="s">
        <v>6178</v>
      </c>
      <c r="AY179" s="441" t="s">
        <v>6178</v>
      </c>
      <c r="AZ179" s="418"/>
      <c r="BA179" s="386">
        <v>73.0</v>
      </c>
      <c r="BB179" s="386">
        <v>128.0</v>
      </c>
      <c r="BC179" s="482">
        <f>IFERROR(__xludf.DUMMYFUNCTION("IMPORTRANGE(""https://docs.google.com/spreadsheets/d/11x9rug0jw9OQ--PARsiC-syyc-w1p08-Nt1KJofrAjY/edit?usp=sharing"",""Себестоимость (Алкиона)!J116"")"),3.8208599999999997)</f>
        <v>3.82086</v>
      </c>
      <c r="BD179" s="482">
        <f>IFERROR(__xludf.DUMMYFUNCTION("IMPORTRANGE(""https://docs.google.com/spreadsheets/d/11x9rug0jw9OQ--PARsiC-syyc-w1p08-Nt1KJofrAjY/edit?usp=sharing"",""Себестоимость (Алкиона)!J65"")"),0.813618)</f>
        <v>0.813618</v>
      </c>
      <c r="BE179" s="483">
        <f>IFERROR(__xludf.DUMMYFUNCTION("IMPORTRANGE(""https://docs.google.com/spreadsheets/d/1s3L4zx0lRdF0JYMrTaoYwrEnGJI9Se6ibkReFEtRbpU/edit?usp=sharing"",""Упаковка!B3"")"),25.0)</f>
        <v>25</v>
      </c>
      <c r="BF179" s="389">
        <v>10.0</v>
      </c>
      <c r="BG179" s="442">
        <f t="shared" si="4"/>
        <v>81.34478</v>
      </c>
      <c r="BH179" s="405">
        <f t="shared" si="18"/>
        <v>0.2</v>
      </c>
      <c r="BI179" s="392">
        <f t="shared" si="5"/>
        <v>61.4</v>
      </c>
      <c r="BJ179" s="393">
        <f t="shared" si="6"/>
        <v>91.25522</v>
      </c>
      <c r="BK179" s="393">
        <f t="shared" si="7"/>
        <v>36.25522</v>
      </c>
      <c r="BL179" s="394">
        <f t="shared" si="8"/>
        <v>0.2972482736</v>
      </c>
      <c r="BM179" s="394">
        <f t="shared" si="9"/>
        <v>0.1180951792</v>
      </c>
      <c r="BN179" s="55">
        <f t="shared" si="10"/>
        <v>0.04</v>
      </c>
      <c r="BO179" s="56">
        <f t="shared" si="11"/>
        <v>416</v>
      </c>
      <c r="BP179" s="57">
        <f t="shared" si="12"/>
        <v>0.3367673558</v>
      </c>
      <c r="BQ179" s="46">
        <f t="shared" si="13"/>
        <v>0.272</v>
      </c>
      <c r="BR179" s="46">
        <v>25.0</v>
      </c>
      <c r="BS179" s="46">
        <v>7.0</v>
      </c>
      <c r="BT179" s="47">
        <v>1.25</v>
      </c>
      <c r="BU179" s="46">
        <f t="shared" si="14"/>
        <v>31.25</v>
      </c>
      <c r="BV179" s="46">
        <f t="shared" si="15"/>
        <v>41.75</v>
      </c>
      <c r="BW179" s="406"/>
      <c r="BX179" s="395"/>
      <c r="BY179" s="395"/>
      <c r="BZ179" s="395"/>
      <c r="CA179" s="395"/>
      <c r="CB179" s="406"/>
      <c r="CC179" s="395"/>
      <c r="CD179" s="395"/>
      <c r="CE179" s="395"/>
      <c r="CF179" s="395"/>
      <c r="CG179" s="395"/>
      <c r="CH179" s="397"/>
      <c r="CI179" s="397"/>
      <c r="CJ179" s="397"/>
      <c r="CK179" s="397"/>
      <c r="CL179" s="398"/>
      <c r="CM179" s="398"/>
      <c r="CN179" s="399">
        <f t="shared" si="16"/>
        <v>0.002751726384</v>
      </c>
      <c r="CO179" s="399">
        <f t="shared" si="17"/>
        <v>0.2881924978</v>
      </c>
      <c r="CP179" s="398"/>
      <c r="CQ179" s="398"/>
      <c r="CR179" s="478"/>
      <c r="CS179" s="398"/>
      <c r="CT179" s="398"/>
      <c r="CU179" s="398"/>
      <c r="CV179" s="398"/>
      <c r="CW179" s="398"/>
      <c r="CX179" s="398"/>
      <c r="CY179" s="398"/>
      <c r="CZ179" s="398"/>
      <c r="DA179" s="398"/>
      <c r="DB179" s="398"/>
      <c r="DC179" s="398"/>
      <c r="DD179" s="398"/>
      <c r="DE179" s="398"/>
      <c r="DF179" s="398"/>
      <c r="DG179" s="398"/>
      <c r="DH179" s="398"/>
      <c r="DI179" s="398"/>
      <c r="DJ179" s="398"/>
      <c r="DK179" s="398"/>
      <c r="DL179" s="398"/>
      <c r="DM179" s="398"/>
      <c r="DN179" s="398"/>
      <c r="DO179" s="398"/>
      <c r="DP179" s="398"/>
      <c r="DQ179" s="398"/>
      <c r="DR179" s="398"/>
      <c r="DS179" s="398"/>
      <c r="DT179" s="398"/>
      <c r="DU179" s="398"/>
      <c r="DV179" s="398"/>
      <c r="DW179" s="398"/>
      <c r="DX179" s="398"/>
      <c r="DY179" s="398"/>
      <c r="DZ179" s="398"/>
      <c r="EA179" s="398"/>
      <c r="EB179" s="398"/>
      <c r="EC179" s="398"/>
      <c r="ED179" s="398"/>
      <c r="EE179" s="398"/>
      <c r="EF179" s="398"/>
      <c r="EG179" s="398"/>
      <c r="EH179" s="398"/>
      <c r="EI179" s="398"/>
      <c r="EJ179" s="398"/>
      <c r="EK179" s="398"/>
      <c r="EL179" s="398"/>
      <c r="EM179" s="398"/>
      <c r="EN179" s="398"/>
      <c r="EO179" s="398"/>
      <c r="EP179" s="398"/>
      <c r="EQ179" s="398"/>
      <c r="ER179" s="398"/>
      <c r="ES179" s="398"/>
      <c r="ET179" s="398"/>
      <c r="EU179" s="398"/>
      <c r="EV179" s="398"/>
      <c r="EW179" s="398"/>
      <c r="EX179" s="398"/>
      <c r="EY179" s="398"/>
      <c r="EZ179" s="398"/>
      <c r="FA179" s="398"/>
      <c r="FB179" s="398"/>
      <c r="FC179" s="398"/>
      <c r="FD179" s="398"/>
      <c r="FE179" s="398"/>
      <c r="FF179" s="398"/>
      <c r="FG179" s="398"/>
      <c r="FH179" s="398"/>
      <c r="FI179" s="398"/>
      <c r="FJ179" s="398"/>
      <c r="FK179" s="398"/>
      <c r="FL179" s="398"/>
      <c r="FM179" s="398"/>
      <c r="FN179" s="398"/>
      <c r="FO179" s="398"/>
      <c r="FP179" s="398"/>
      <c r="FQ179" s="398"/>
      <c r="FR179" s="398"/>
      <c r="FS179" s="398"/>
      <c r="FT179" s="398"/>
      <c r="FU179" s="398"/>
      <c r="FV179" s="398"/>
      <c r="FW179" s="398"/>
      <c r="FX179" s="398"/>
      <c r="FY179" s="398"/>
      <c r="FZ179" s="398"/>
      <c r="GA179" s="398"/>
      <c r="GB179" s="398"/>
      <c r="GC179" s="398"/>
      <c r="GD179" s="398"/>
      <c r="GE179" s="398"/>
      <c r="GF179" s="398"/>
      <c r="GG179" s="398"/>
      <c r="GH179" s="398"/>
      <c r="GI179" s="398"/>
      <c r="GJ179" s="398"/>
      <c r="GK179" s="398"/>
      <c r="GL179" s="398"/>
      <c r="GM179" s="398"/>
      <c r="GN179" s="398"/>
      <c r="GO179" s="398"/>
      <c r="GP179" s="398"/>
      <c r="GQ179" s="398"/>
      <c r="GR179" s="398"/>
      <c r="GS179" s="398"/>
      <c r="GT179" s="398"/>
      <c r="GU179" s="398"/>
      <c r="GV179" s="398"/>
      <c r="GW179" s="398"/>
      <c r="GX179" s="398"/>
      <c r="GY179" s="398"/>
      <c r="GZ179" s="398"/>
      <c r="HA179" s="398"/>
      <c r="HB179" s="398"/>
      <c r="HC179" s="398"/>
      <c r="HD179" s="398"/>
      <c r="HE179" s="398"/>
      <c r="HF179" s="398"/>
      <c r="HG179" s="398"/>
      <c r="HH179" s="398"/>
      <c r="HI179" s="398"/>
      <c r="HJ179" s="398"/>
      <c r="HK179" s="398"/>
      <c r="HL179" s="398"/>
      <c r="HM179" s="398"/>
      <c r="HN179" s="398"/>
      <c r="HO179" s="398"/>
      <c r="HP179" s="398"/>
      <c r="HQ179" s="398"/>
      <c r="HR179" s="398"/>
      <c r="HS179" s="398"/>
      <c r="HT179" s="398"/>
      <c r="HU179" s="398"/>
      <c r="HV179" s="398"/>
      <c r="HW179" s="398"/>
      <c r="HX179" s="398"/>
      <c r="HY179" s="398"/>
      <c r="HZ179" s="398"/>
      <c r="IA179" s="398"/>
      <c r="IB179" s="398"/>
      <c r="IC179" s="398"/>
    </row>
    <row r="180" ht="13.5" customHeight="1">
      <c r="A180" s="398"/>
      <c r="B180" s="362" t="s">
        <v>7242</v>
      </c>
      <c r="C180" s="363"/>
      <c r="D180" s="364">
        <v>50.0</v>
      </c>
      <c r="E180" s="401" t="s">
        <v>7243</v>
      </c>
      <c r="F180" s="366" t="s">
        <v>7244</v>
      </c>
      <c r="G180" s="415">
        <v>2.034050218342E12</v>
      </c>
      <c r="H180" s="409">
        <v>455.0</v>
      </c>
      <c r="I180" s="369">
        <v>0.27403178411097107</v>
      </c>
      <c r="J180" s="370">
        <f t="shared" si="1"/>
        <v>330</v>
      </c>
      <c r="K180" s="402" t="s">
        <v>7245</v>
      </c>
      <c r="L180" s="403" t="s">
        <v>7246</v>
      </c>
      <c r="M180" s="403" t="s">
        <v>7151</v>
      </c>
      <c r="N180" s="492"/>
      <c r="O180" s="433">
        <v>75.0</v>
      </c>
      <c r="P180" s="404">
        <v>80.0</v>
      </c>
      <c r="Q180" s="378">
        <v>20.0</v>
      </c>
      <c r="R180" s="378">
        <v>170.0</v>
      </c>
      <c r="S180" s="493"/>
      <c r="T180" s="493"/>
      <c r="U180" s="378" t="s">
        <v>6904</v>
      </c>
      <c r="V180" s="378" t="s">
        <v>1938</v>
      </c>
      <c r="W180" s="406"/>
      <c r="X180" s="493"/>
      <c r="Y180" s="493"/>
      <c r="Z180" s="493"/>
      <c r="AA180" s="493"/>
      <c r="AB180" s="379"/>
      <c r="AC180" s="406"/>
      <c r="AD180" s="492"/>
      <c r="AE180" s="492"/>
      <c r="AF180" s="492"/>
      <c r="AG180" s="492"/>
      <c r="AH180" s="395"/>
      <c r="AI180" s="379" t="s">
        <v>6411</v>
      </c>
      <c r="AJ180" s="492"/>
      <c r="AK180" s="492"/>
      <c r="AL180" s="492"/>
      <c r="AM180" s="492"/>
      <c r="AN180" s="373">
        <v>10.0</v>
      </c>
      <c r="AO180" s="492"/>
      <c r="AP180" s="492"/>
      <c r="AQ180" s="46">
        <f t="shared" si="2"/>
        <v>442</v>
      </c>
      <c r="AR180" s="382">
        <f t="shared" si="3"/>
        <v>0.03</v>
      </c>
      <c r="AS180" s="492"/>
      <c r="AT180" s="492"/>
      <c r="AU180" s="492"/>
      <c r="AV180" s="492"/>
      <c r="AW180" s="492"/>
      <c r="AX180" s="383" t="s">
        <v>6178</v>
      </c>
      <c r="AY180" s="441" t="s">
        <v>6178</v>
      </c>
      <c r="AZ180" s="418"/>
      <c r="BA180" s="386">
        <v>76.0</v>
      </c>
      <c r="BB180" s="386">
        <v>132.0</v>
      </c>
      <c r="BC180" s="482">
        <f>IFERROR(__xludf.DUMMYFUNCTION("IMPORTRANGE(""https://docs.google.com/spreadsheets/d/11x9rug0jw9OQ--PARsiC-syyc-w1p08-Nt1KJofrAjY/edit?usp=sharing"",""Себестоимость (Алкиона)!J119"")"),4.7011199999999995)</f>
        <v>4.70112</v>
      </c>
      <c r="BD180" s="482">
        <f>IFERROR(__xludf.DUMMYFUNCTION("IMPORTRANGE(""https://docs.google.com/spreadsheets/d/11x9rug0jw9OQ--PARsiC-syyc-w1p08-Nt1KJofrAjY/edit?usp=sharing"",""Себестоимость (Алкиона)!J65"")"),0.813618)</f>
        <v>0.813618</v>
      </c>
      <c r="BE180" s="483">
        <f>IFERROR(__xludf.DUMMYFUNCTION("IMPORTRANGE(""https://docs.google.com/spreadsheets/d/1s3L4zx0lRdF0JYMrTaoYwrEnGJI9Se6ibkReFEtRbpU/edit?usp=sharing"",""Упаковка!B3"")"),25.0)</f>
        <v>25</v>
      </c>
      <c r="BF180" s="389">
        <v>10.0</v>
      </c>
      <c r="BG180" s="442">
        <f t="shared" si="4"/>
        <v>90.14738</v>
      </c>
      <c r="BH180" s="405">
        <f t="shared" si="18"/>
        <v>0.2</v>
      </c>
      <c r="BI180" s="392">
        <f t="shared" si="5"/>
        <v>66</v>
      </c>
      <c r="BJ180" s="393">
        <f t="shared" si="6"/>
        <v>97.85262</v>
      </c>
      <c r="BK180" s="393">
        <f t="shared" si="7"/>
        <v>41.85262</v>
      </c>
      <c r="BL180" s="394">
        <f t="shared" si="8"/>
        <v>0.2965230909</v>
      </c>
      <c r="BM180" s="394">
        <f t="shared" si="9"/>
        <v>0.1268261212</v>
      </c>
      <c r="BN180" s="55">
        <f t="shared" si="10"/>
        <v>0.03</v>
      </c>
      <c r="BO180" s="56">
        <f t="shared" si="11"/>
        <v>443</v>
      </c>
      <c r="BP180" s="57">
        <f t="shared" si="12"/>
        <v>0.3385386456</v>
      </c>
      <c r="BQ180" s="46">
        <f t="shared" si="13"/>
        <v>0.272</v>
      </c>
      <c r="BR180" s="46">
        <v>25.0</v>
      </c>
      <c r="BS180" s="46">
        <v>7.0</v>
      </c>
      <c r="BT180" s="47">
        <v>1.25</v>
      </c>
      <c r="BU180" s="46">
        <f t="shared" si="14"/>
        <v>31.25</v>
      </c>
      <c r="BV180" s="46">
        <f t="shared" si="15"/>
        <v>44.75</v>
      </c>
      <c r="BW180" s="406"/>
      <c r="BX180" s="395"/>
      <c r="BY180" s="395"/>
      <c r="BZ180" s="395"/>
      <c r="CA180" s="395"/>
      <c r="CB180" s="406"/>
      <c r="CC180" s="395"/>
      <c r="CD180" s="395"/>
      <c r="CE180" s="395"/>
      <c r="CF180" s="395"/>
      <c r="CG180" s="395"/>
      <c r="CH180" s="397"/>
      <c r="CI180" s="397"/>
      <c r="CJ180" s="397"/>
      <c r="CK180" s="397"/>
      <c r="CL180" s="398"/>
      <c r="CM180" s="398"/>
      <c r="CN180" s="399">
        <f t="shared" si="16"/>
        <v>0.003476909091</v>
      </c>
      <c r="CO180" s="399">
        <f t="shared" si="17"/>
        <v>0.270554875</v>
      </c>
      <c r="CP180" s="398"/>
      <c r="CQ180" s="398"/>
      <c r="CR180" s="478"/>
      <c r="CS180" s="398"/>
      <c r="CT180" s="398"/>
      <c r="CU180" s="398"/>
      <c r="CV180" s="398"/>
      <c r="CW180" s="398"/>
      <c r="CX180" s="398"/>
      <c r="CY180" s="398"/>
      <c r="CZ180" s="398"/>
      <c r="DA180" s="398"/>
      <c r="DB180" s="398"/>
      <c r="DC180" s="398"/>
      <c r="DD180" s="398"/>
      <c r="DE180" s="398"/>
      <c r="DF180" s="398"/>
      <c r="DG180" s="398"/>
      <c r="DH180" s="398"/>
      <c r="DI180" s="398"/>
      <c r="DJ180" s="398"/>
      <c r="DK180" s="398"/>
      <c r="DL180" s="398"/>
      <c r="DM180" s="398"/>
      <c r="DN180" s="398"/>
      <c r="DO180" s="398"/>
      <c r="DP180" s="398"/>
      <c r="DQ180" s="398"/>
      <c r="DR180" s="398"/>
      <c r="DS180" s="398"/>
      <c r="DT180" s="398"/>
      <c r="DU180" s="398"/>
      <c r="DV180" s="398"/>
      <c r="DW180" s="398"/>
      <c r="DX180" s="398"/>
      <c r="DY180" s="398"/>
      <c r="DZ180" s="398"/>
      <c r="EA180" s="398"/>
      <c r="EB180" s="398"/>
      <c r="EC180" s="398"/>
      <c r="ED180" s="398"/>
      <c r="EE180" s="398"/>
      <c r="EF180" s="398"/>
      <c r="EG180" s="398"/>
      <c r="EH180" s="398"/>
      <c r="EI180" s="398"/>
      <c r="EJ180" s="398"/>
      <c r="EK180" s="398"/>
      <c r="EL180" s="398"/>
      <c r="EM180" s="398"/>
      <c r="EN180" s="398"/>
      <c r="EO180" s="398"/>
      <c r="EP180" s="398"/>
      <c r="EQ180" s="398"/>
      <c r="ER180" s="398"/>
      <c r="ES180" s="398"/>
      <c r="ET180" s="398"/>
      <c r="EU180" s="398"/>
      <c r="EV180" s="398"/>
      <c r="EW180" s="398"/>
      <c r="EX180" s="398"/>
      <c r="EY180" s="398"/>
      <c r="EZ180" s="398"/>
      <c r="FA180" s="398"/>
      <c r="FB180" s="398"/>
      <c r="FC180" s="398"/>
      <c r="FD180" s="398"/>
      <c r="FE180" s="398"/>
      <c r="FF180" s="398"/>
      <c r="FG180" s="398"/>
      <c r="FH180" s="398"/>
      <c r="FI180" s="398"/>
      <c r="FJ180" s="398"/>
      <c r="FK180" s="398"/>
      <c r="FL180" s="398"/>
      <c r="FM180" s="398"/>
      <c r="FN180" s="398"/>
      <c r="FO180" s="398"/>
      <c r="FP180" s="398"/>
      <c r="FQ180" s="398"/>
      <c r="FR180" s="398"/>
      <c r="FS180" s="398"/>
      <c r="FT180" s="398"/>
      <c r="FU180" s="398"/>
      <c r="FV180" s="398"/>
      <c r="FW180" s="398"/>
      <c r="FX180" s="398"/>
      <c r="FY180" s="398"/>
      <c r="FZ180" s="398"/>
      <c r="GA180" s="398"/>
      <c r="GB180" s="398"/>
      <c r="GC180" s="398"/>
      <c r="GD180" s="398"/>
      <c r="GE180" s="398"/>
      <c r="GF180" s="398"/>
      <c r="GG180" s="398"/>
      <c r="GH180" s="398"/>
      <c r="GI180" s="398"/>
      <c r="GJ180" s="398"/>
      <c r="GK180" s="398"/>
      <c r="GL180" s="398"/>
      <c r="GM180" s="398"/>
      <c r="GN180" s="398"/>
      <c r="GO180" s="398"/>
      <c r="GP180" s="398"/>
      <c r="GQ180" s="398"/>
      <c r="GR180" s="398"/>
      <c r="GS180" s="398"/>
      <c r="GT180" s="398"/>
      <c r="GU180" s="398"/>
      <c r="GV180" s="398"/>
      <c r="GW180" s="398"/>
      <c r="GX180" s="398"/>
      <c r="GY180" s="398"/>
      <c r="GZ180" s="398"/>
      <c r="HA180" s="398"/>
      <c r="HB180" s="398"/>
      <c r="HC180" s="398"/>
      <c r="HD180" s="398"/>
      <c r="HE180" s="398"/>
      <c r="HF180" s="398"/>
      <c r="HG180" s="398"/>
      <c r="HH180" s="398"/>
      <c r="HI180" s="398"/>
      <c r="HJ180" s="398"/>
      <c r="HK180" s="398"/>
      <c r="HL180" s="398"/>
      <c r="HM180" s="398"/>
      <c r="HN180" s="398"/>
      <c r="HO180" s="398"/>
      <c r="HP180" s="398"/>
      <c r="HQ180" s="398"/>
      <c r="HR180" s="398"/>
      <c r="HS180" s="398"/>
      <c r="HT180" s="398"/>
      <c r="HU180" s="398"/>
      <c r="HV180" s="398"/>
      <c r="HW180" s="398"/>
      <c r="HX180" s="398"/>
      <c r="HY180" s="398"/>
      <c r="HZ180" s="398"/>
      <c r="IA180" s="398"/>
      <c r="IB180" s="398"/>
      <c r="IC180" s="398"/>
    </row>
    <row r="181" ht="13.5" customHeight="1">
      <c r="A181" s="398"/>
      <c r="B181" s="362" t="s">
        <v>7247</v>
      </c>
      <c r="C181" s="363"/>
      <c r="D181" s="364">
        <v>50.0</v>
      </c>
      <c r="E181" s="401" t="s">
        <v>7248</v>
      </c>
      <c r="F181" s="366" t="s">
        <v>7249</v>
      </c>
      <c r="G181" s="415">
        <v>2.034050218335E12</v>
      </c>
      <c r="H181" s="368">
        <v>466.0</v>
      </c>
      <c r="I181" s="369">
        <v>0.26848804764638357</v>
      </c>
      <c r="J181" s="370">
        <f t="shared" si="1"/>
        <v>341</v>
      </c>
      <c r="K181" s="402" t="s">
        <v>7250</v>
      </c>
      <c r="L181" s="403" t="s">
        <v>7251</v>
      </c>
      <c r="M181" s="403" t="s">
        <v>7151</v>
      </c>
      <c r="N181" s="492"/>
      <c r="O181" s="433">
        <v>75.0</v>
      </c>
      <c r="P181" s="404">
        <v>80.0</v>
      </c>
      <c r="Q181" s="378">
        <v>20.0</v>
      </c>
      <c r="R181" s="378">
        <v>170.0</v>
      </c>
      <c r="S181" s="493"/>
      <c r="T181" s="493"/>
      <c r="U181" s="378" t="s">
        <v>6904</v>
      </c>
      <c r="V181" s="378" t="s">
        <v>1938</v>
      </c>
      <c r="W181" s="406"/>
      <c r="X181" s="493"/>
      <c r="Y181" s="493"/>
      <c r="Z181" s="493"/>
      <c r="AA181" s="493"/>
      <c r="AB181" s="379"/>
      <c r="AC181" s="406"/>
      <c r="AD181" s="492"/>
      <c r="AE181" s="492"/>
      <c r="AF181" s="492"/>
      <c r="AG181" s="492"/>
      <c r="AH181" s="395"/>
      <c r="AI181" s="379" t="s">
        <v>6411</v>
      </c>
      <c r="AJ181" s="492"/>
      <c r="AK181" s="492"/>
      <c r="AL181" s="492"/>
      <c r="AM181" s="492"/>
      <c r="AN181" s="373">
        <v>10.0</v>
      </c>
      <c r="AO181" s="492"/>
      <c r="AP181" s="492"/>
      <c r="AQ181" s="46">
        <f t="shared" si="2"/>
        <v>453</v>
      </c>
      <c r="AR181" s="382">
        <f t="shared" si="3"/>
        <v>0.03</v>
      </c>
      <c r="AS181" s="492"/>
      <c r="AT181" s="492"/>
      <c r="AU181" s="492"/>
      <c r="AV181" s="492"/>
      <c r="AW181" s="492"/>
      <c r="AX181" s="383" t="s">
        <v>6178</v>
      </c>
      <c r="AY181" s="441" t="s">
        <v>6178</v>
      </c>
      <c r="AZ181" s="418"/>
      <c r="BA181" s="386">
        <v>73.0</v>
      </c>
      <c r="BB181" s="386">
        <v>128.0</v>
      </c>
      <c r="BC181" s="482">
        <f>IFERROR(__xludf.DUMMYFUNCTION("IMPORTRANGE(""https://docs.google.com/spreadsheets/d/11x9rug0jw9OQ--PARsiC-syyc-w1p08-Nt1KJofrAjY/edit?usp=sharing"",""Себестоимость (Алкиона)!J120"")"),5.53464)</f>
        <v>5.53464</v>
      </c>
      <c r="BD181" s="482">
        <f>IFERROR(__xludf.DUMMYFUNCTION("IMPORTRANGE(""https://docs.google.com/spreadsheets/d/11x9rug0jw9OQ--PARsiC-syyc-w1p08-Nt1KJofrAjY/edit?usp=sharing"",""Себестоимость (Алкиона)!J65"")"),0.813618)</f>
        <v>0.813618</v>
      </c>
      <c r="BE181" s="483">
        <f>IFERROR(__xludf.DUMMYFUNCTION("IMPORTRANGE(""https://docs.google.com/spreadsheets/d/1s3L4zx0lRdF0JYMrTaoYwrEnGJI9Se6ibkReFEtRbpU/edit?usp=sharing"",""Упаковка!B3"")"),25.0)</f>
        <v>25</v>
      </c>
      <c r="BF181" s="389">
        <v>10.0</v>
      </c>
      <c r="BG181" s="442">
        <f t="shared" si="4"/>
        <v>98.48258</v>
      </c>
      <c r="BH181" s="405">
        <f t="shared" si="18"/>
        <v>0.2</v>
      </c>
      <c r="BI181" s="392">
        <f t="shared" si="5"/>
        <v>68.2</v>
      </c>
      <c r="BJ181" s="393">
        <f t="shared" si="6"/>
        <v>101.31742</v>
      </c>
      <c r="BK181" s="393">
        <f t="shared" si="7"/>
        <v>46.31742</v>
      </c>
      <c r="BL181" s="394">
        <f t="shared" si="8"/>
        <v>0.2971185337</v>
      </c>
      <c r="BM181" s="394">
        <f t="shared" si="9"/>
        <v>0.1358282111</v>
      </c>
      <c r="BN181" s="55">
        <f t="shared" si="10"/>
        <v>0.03</v>
      </c>
      <c r="BO181" s="56">
        <f t="shared" si="11"/>
        <v>453</v>
      </c>
      <c r="BP181" s="57">
        <f t="shared" si="12"/>
        <v>0.3400384547</v>
      </c>
      <c r="BQ181" s="46">
        <f t="shared" si="13"/>
        <v>0.272</v>
      </c>
      <c r="BR181" s="46">
        <v>25.0</v>
      </c>
      <c r="BS181" s="46">
        <v>7.0</v>
      </c>
      <c r="BT181" s="47">
        <v>1.25</v>
      </c>
      <c r="BU181" s="46">
        <f t="shared" si="14"/>
        <v>31.25</v>
      </c>
      <c r="BV181" s="46">
        <f t="shared" si="15"/>
        <v>41.75</v>
      </c>
      <c r="BW181" s="406"/>
      <c r="BX181" s="395"/>
      <c r="BY181" s="395"/>
      <c r="BZ181" s="395"/>
      <c r="CA181" s="395"/>
      <c r="CB181" s="406"/>
      <c r="CC181" s="395"/>
      <c r="CD181" s="395"/>
      <c r="CE181" s="395"/>
      <c r="CF181" s="395"/>
      <c r="CG181" s="395"/>
      <c r="CH181" s="397"/>
      <c r="CI181" s="397"/>
      <c r="CJ181" s="397"/>
      <c r="CK181" s="397"/>
      <c r="CL181" s="398"/>
      <c r="CM181" s="398"/>
      <c r="CN181" s="399">
        <f t="shared" si="16"/>
        <v>0.002881466276</v>
      </c>
      <c r="CO181" s="399">
        <f t="shared" si="17"/>
        <v>0.2656065814</v>
      </c>
      <c r="CP181" s="398"/>
      <c r="CQ181" s="398"/>
      <c r="CR181" s="478"/>
      <c r="CS181" s="398"/>
      <c r="CT181" s="398"/>
      <c r="CU181" s="398"/>
      <c r="CV181" s="398"/>
      <c r="CW181" s="398"/>
      <c r="CX181" s="398"/>
      <c r="CY181" s="398"/>
      <c r="CZ181" s="398"/>
      <c r="DA181" s="398"/>
      <c r="DB181" s="398"/>
      <c r="DC181" s="398"/>
      <c r="DD181" s="398"/>
      <c r="DE181" s="398"/>
      <c r="DF181" s="398"/>
      <c r="DG181" s="398"/>
      <c r="DH181" s="398"/>
      <c r="DI181" s="398"/>
      <c r="DJ181" s="398"/>
      <c r="DK181" s="398"/>
      <c r="DL181" s="398"/>
      <c r="DM181" s="398"/>
      <c r="DN181" s="398"/>
      <c r="DO181" s="398"/>
      <c r="DP181" s="398"/>
      <c r="DQ181" s="398"/>
      <c r="DR181" s="398"/>
      <c r="DS181" s="398"/>
      <c r="DT181" s="398"/>
      <c r="DU181" s="398"/>
      <c r="DV181" s="398"/>
      <c r="DW181" s="398"/>
      <c r="DX181" s="398"/>
      <c r="DY181" s="398"/>
      <c r="DZ181" s="398"/>
      <c r="EA181" s="398"/>
      <c r="EB181" s="398"/>
      <c r="EC181" s="398"/>
      <c r="ED181" s="398"/>
      <c r="EE181" s="398"/>
      <c r="EF181" s="398"/>
      <c r="EG181" s="398"/>
      <c r="EH181" s="398"/>
      <c r="EI181" s="398"/>
      <c r="EJ181" s="398"/>
      <c r="EK181" s="398"/>
      <c r="EL181" s="398"/>
      <c r="EM181" s="398"/>
      <c r="EN181" s="398"/>
      <c r="EO181" s="398"/>
      <c r="EP181" s="398"/>
      <c r="EQ181" s="398"/>
      <c r="ER181" s="398"/>
      <c r="ES181" s="398"/>
      <c r="ET181" s="398"/>
      <c r="EU181" s="398"/>
      <c r="EV181" s="398"/>
      <c r="EW181" s="398"/>
      <c r="EX181" s="398"/>
      <c r="EY181" s="398"/>
      <c r="EZ181" s="398"/>
      <c r="FA181" s="398"/>
      <c r="FB181" s="398"/>
      <c r="FC181" s="398"/>
      <c r="FD181" s="398"/>
      <c r="FE181" s="398"/>
      <c r="FF181" s="398"/>
      <c r="FG181" s="398"/>
      <c r="FH181" s="398"/>
      <c r="FI181" s="398"/>
      <c r="FJ181" s="398"/>
      <c r="FK181" s="398"/>
      <c r="FL181" s="398"/>
      <c r="FM181" s="398"/>
      <c r="FN181" s="398"/>
      <c r="FO181" s="398"/>
      <c r="FP181" s="398"/>
      <c r="FQ181" s="398"/>
      <c r="FR181" s="398"/>
      <c r="FS181" s="398"/>
      <c r="FT181" s="398"/>
      <c r="FU181" s="398"/>
      <c r="FV181" s="398"/>
      <c r="FW181" s="398"/>
      <c r="FX181" s="398"/>
      <c r="FY181" s="398"/>
      <c r="FZ181" s="398"/>
      <c r="GA181" s="398"/>
      <c r="GB181" s="398"/>
      <c r="GC181" s="398"/>
      <c r="GD181" s="398"/>
      <c r="GE181" s="398"/>
      <c r="GF181" s="398"/>
      <c r="GG181" s="398"/>
      <c r="GH181" s="398"/>
      <c r="GI181" s="398"/>
      <c r="GJ181" s="398"/>
      <c r="GK181" s="398"/>
      <c r="GL181" s="398"/>
      <c r="GM181" s="398"/>
      <c r="GN181" s="398"/>
      <c r="GO181" s="398"/>
      <c r="GP181" s="398"/>
      <c r="GQ181" s="398"/>
      <c r="GR181" s="398"/>
      <c r="GS181" s="398"/>
      <c r="GT181" s="398"/>
      <c r="GU181" s="398"/>
      <c r="GV181" s="398"/>
      <c r="GW181" s="398"/>
      <c r="GX181" s="398"/>
      <c r="GY181" s="398"/>
      <c r="GZ181" s="398"/>
      <c r="HA181" s="398"/>
      <c r="HB181" s="398"/>
      <c r="HC181" s="398"/>
      <c r="HD181" s="398"/>
      <c r="HE181" s="398"/>
      <c r="HF181" s="398"/>
      <c r="HG181" s="398"/>
      <c r="HH181" s="398"/>
      <c r="HI181" s="398"/>
      <c r="HJ181" s="398"/>
      <c r="HK181" s="398"/>
      <c r="HL181" s="398"/>
      <c r="HM181" s="398"/>
      <c r="HN181" s="398"/>
      <c r="HO181" s="398"/>
      <c r="HP181" s="398"/>
      <c r="HQ181" s="398"/>
      <c r="HR181" s="398"/>
      <c r="HS181" s="398"/>
      <c r="HT181" s="398"/>
      <c r="HU181" s="398"/>
      <c r="HV181" s="398"/>
      <c r="HW181" s="398"/>
      <c r="HX181" s="398"/>
      <c r="HY181" s="398"/>
      <c r="HZ181" s="398"/>
      <c r="IA181" s="398"/>
      <c r="IB181" s="398"/>
      <c r="IC181" s="398"/>
    </row>
    <row r="182" ht="13.5" customHeight="1">
      <c r="A182" s="398"/>
      <c r="B182" s="362" t="s">
        <v>7252</v>
      </c>
      <c r="C182" s="363"/>
      <c r="D182" s="364">
        <v>50.0</v>
      </c>
      <c r="E182" s="401" t="s">
        <v>7253</v>
      </c>
      <c r="F182" s="366" t="s">
        <v>7254</v>
      </c>
      <c r="G182" s="415">
        <v>2.034050218328E12</v>
      </c>
      <c r="H182" s="368">
        <v>352.0</v>
      </c>
      <c r="I182" s="369">
        <v>0.2740648910411623</v>
      </c>
      <c r="J182" s="370">
        <f t="shared" si="1"/>
        <v>256</v>
      </c>
      <c r="K182" s="402" t="s">
        <v>7255</v>
      </c>
      <c r="L182" s="403" t="s">
        <v>7256</v>
      </c>
      <c r="M182" s="403" t="s">
        <v>7151</v>
      </c>
      <c r="N182" s="495"/>
      <c r="O182" s="374">
        <v>25.0</v>
      </c>
      <c r="P182" s="404">
        <v>70.0</v>
      </c>
      <c r="Q182" s="378">
        <v>20.0</v>
      </c>
      <c r="R182" s="378">
        <v>90.0</v>
      </c>
      <c r="S182" s="536"/>
      <c r="T182" s="536"/>
      <c r="U182" s="378" t="s">
        <v>6904</v>
      </c>
      <c r="V182" s="378" t="s">
        <v>7257</v>
      </c>
      <c r="W182" s="406"/>
      <c r="X182" s="536"/>
      <c r="Y182" s="536"/>
      <c r="Z182" s="536"/>
      <c r="AA182" s="536"/>
      <c r="AB182" s="379"/>
      <c r="AC182" s="406"/>
      <c r="AD182" s="495"/>
      <c r="AE182" s="495"/>
      <c r="AF182" s="495"/>
      <c r="AG182" s="495"/>
      <c r="AH182" s="395"/>
      <c r="AI182" s="379" t="s">
        <v>6411</v>
      </c>
      <c r="AJ182" s="495"/>
      <c r="AK182" s="495"/>
      <c r="AL182" s="495"/>
      <c r="AM182" s="495"/>
      <c r="AN182" s="373">
        <v>10.0</v>
      </c>
      <c r="AO182" s="495"/>
      <c r="AP182" s="495"/>
      <c r="AQ182" s="46">
        <f t="shared" si="2"/>
        <v>363</v>
      </c>
      <c r="AR182" s="382">
        <f t="shared" si="3"/>
        <v>-0.03</v>
      </c>
      <c r="AS182" s="495"/>
      <c r="AT182" s="495"/>
      <c r="AU182" s="495"/>
      <c r="AV182" s="495"/>
      <c r="AW182" s="495"/>
      <c r="AX182" s="528" t="s">
        <v>6061</v>
      </c>
      <c r="AY182" s="489" t="s">
        <v>6061</v>
      </c>
      <c r="AZ182" s="418"/>
      <c r="BA182" s="386">
        <v>71.0</v>
      </c>
      <c r="BB182" s="386">
        <v>126.0</v>
      </c>
      <c r="BC182" s="482">
        <f>IFERROR(__xludf.DUMMYFUNCTION("IMPORTRANGE(""https://docs.google.com/spreadsheets/d/11x9rug0jw9OQ--PARsiC-syyc-w1p08-Nt1KJofrAjY/edit?usp=sharing"",""Себестоимость (Алкиона)!J115"")"),3.38684)</f>
        <v>3.38684</v>
      </c>
      <c r="BD182" s="482">
        <f>IFERROR(__xludf.DUMMYFUNCTION("IMPORTRANGE(""https://docs.google.com/spreadsheets/d/11x9rug0jw9OQ--PARsiC-syyc-w1p08-Nt1KJofrAjY/edit?usp=sharing"",""Себестоимость (Алкиона)!J68"")"),0.6817199999999999)</f>
        <v>0.68172</v>
      </c>
      <c r="BE182" s="483">
        <f>IFERROR(__xludf.DUMMYFUNCTION("IMPORTRANGE(""https://docs.google.com/spreadsheets/d/1s3L4zx0lRdF0JYMrTaoYwrEnGJI9Se6ibkReFEtRbpU/edit?usp=sharing"",""Упаковка!B2"")"),7.0)</f>
        <v>7</v>
      </c>
      <c r="BF182" s="389">
        <v>10.0</v>
      </c>
      <c r="BG182" s="442">
        <f t="shared" si="4"/>
        <v>57.6856</v>
      </c>
      <c r="BH182" s="405">
        <f t="shared" si="18"/>
        <v>0.2</v>
      </c>
      <c r="BI182" s="392">
        <f t="shared" si="5"/>
        <v>51.2</v>
      </c>
      <c r="BJ182" s="393">
        <f t="shared" si="6"/>
        <v>76.1144</v>
      </c>
      <c r="BK182" s="393">
        <f t="shared" si="7"/>
        <v>21.1144</v>
      </c>
      <c r="BL182" s="394">
        <f t="shared" si="8"/>
        <v>0.297321875</v>
      </c>
      <c r="BM182" s="394">
        <f t="shared" si="9"/>
        <v>0.082478125</v>
      </c>
      <c r="BN182" s="55">
        <f t="shared" si="10"/>
        <v>-0.03</v>
      </c>
      <c r="BO182" s="56">
        <f t="shared" si="11"/>
        <v>361</v>
      </c>
      <c r="BP182" s="57">
        <f t="shared" si="12"/>
        <v>0.3311756233</v>
      </c>
      <c r="BQ182" s="46">
        <f t="shared" si="13"/>
        <v>0.126</v>
      </c>
      <c r="BR182" s="46">
        <v>25.0</v>
      </c>
      <c r="BS182" s="46">
        <v>7.0</v>
      </c>
      <c r="BT182" s="47">
        <v>1.25</v>
      </c>
      <c r="BU182" s="46">
        <f t="shared" si="14"/>
        <v>31.25</v>
      </c>
      <c r="BV182" s="46">
        <f t="shared" si="15"/>
        <v>39.75</v>
      </c>
      <c r="BW182" s="406"/>
      <c r="BX182" s="395"/>
      <c r="BY182" s="395"/>
      <c r="BZ182" s="395"/>
      <c r="CA182" s="395"/>
      <c r="CB182" s="406"/>
      <c r="CC182" s="395"/>
      <c r="CD182" s="395"/>
      <c r="CE182" s="395"/>
      <c r="CF182" s="395"/>
      <c r="CG182" s="395"/>
      <c r="CH182" s="397"/>
      <c r="CI182" s="397"/>
      <c r="CJ182" s="397"/>
      <c r="CK182" s="397"/>
      <c r="CL182" s="398"/>
      <c r="CM182" s="398"/>
      <c r="CN182" s="399">
        <f t="shared" si="16"/>
        <v>0.002678125</v>
      </c>
      <c r="CO182" s="399">
        <f t="shared" si="17"/>
        <v>0.271386766</v>
      </c>
      <c r="CP182" s="398"/>
      <c r="CQ182" s="398"/>
      <c r="CR182" s="478"/>
      <c r="CS182" s="398"/>
      <c r="CT182" s="398"/>
      <c r="CU182" s="398"/>
      <c r="CV182" s="398"/>
      <c r="CW182" s="398"/>
      <c r="CX182" s="398"/>
      <c r="CY182" s="398"/>
      <c r="CZ182" s="398"/>
      <c r="DA182" s="398"/>
      <c r="DB182" s="398"/>
      <c r="DC182" s="398"/>
      <c r="DD182" s="398"/>
      <c r="DE182" s="398"/>
      <c r="DF182" s="398"/>
      <c r="DG182" s="398"/>
      <c r="DH182" s="398"/>
      <c r="DI182" s="398"/>
      <c r="DJ182" s="398"/>
      <c r="DK182" s="398"/>
      <c r="DL182" s="398"/>
      <c r="DM182" s="398"/>
      <c r="DN182" s="398"/>
      <c r="DO182" s="398"/>
      <c r="DP182" s="398"/>
      <c r="DQ182" s="398"/>
      <c r="DR182" s="398"/>
      <c r="DS182" s="398"/>
      <c r="DT182" s="398"/>
      <c r="DU182" s="398"/>
      <c r="DV182" s="398"/>
      <c r="DW182" s="398"/>
      <c r="DX182" s="398"/>
      <c r="DY182" s="398"/>
      <c r="DZ182" s="398"/>
      <c r="EA182" s="398"/>
      <c r="EB182" s="398"/>
      <c r="EC182" s="398"/>
      <c r="ED182" s="398"/>
      <c r="EE182" s="398"/>
      <c r="EF182" s="398"/>
      <c r="EG182" s="398"/>
      <c r="EH182" s="398"/>
      <c r="EI182" s="398"/>
      <c r="EJ182" s="398"/>
      <c r="EK182" s="398"/>
      <c r="EL182" s="398"/>
      <c r="EM182" s="398"/>
      <c r="EN182" s="398"/>
      <c r="EO182" s="398"/>
      <c r="EP182" s="398"/>
      <c r="EQ182" s="398"/>
      <c r="ER182" s="398"/>
      <c r="ES182" s="398"/>
      <c r="ET182" s="398"/>
      <c r="EU182" s="398"/>
      <c r="EV182" s="398"/>
      <c r="EW182" s="398"/>
      <c r="EX182" s="398"/>
      <c r="EY182" s="398"/>
      <c r="EZ182" s="398"/>
      <c r="FA182" s="398"/>
      <c r="FB182" s="398"/>
      <c r="FC182" s="398"/>
      <c r="FD182" s="398"/>
      <c r="FE182" s="398"/>
      <c r="FF182" s="398"/>
      <c r="FG182" s="398"/>
      <c r="FH182" s="398"/>
      <c r="FI182" s="398"/>
      <c r="FJ182" s="398"/>
      <c r="FK182" s="398"/>
      <c r="FL182" s="398"/>
      <c r="FM182" s="398"/>
      <c r="FN182" s="398"/>
      <c r="FO182" s="398"/>
      <c r="FP182" s="398"/>
      <c r="FQ182" s="398"/>
      <c r="FR182" s="398"/>
      <c r="FS182" s="398"/>
      <c r="FT182" s="398"/>
      <c r="FU182" s="398"/>
      <c r="FV182" s="398"/>
      <c r="FW182" s="398"/>
      <c r="FX182" s="398"/>
      <c r="FY182" s="398"/>
      <c r="FZ182" s="398"/>
      <c r="GA182" s="398"/>
      <c r="GB182" s="398"/>
      <c r="GC182" s="398"/>
      <c r="GD182" s="398"/>
      <c r="GE182" s="398"/>
      <c r="GF182" s="398"/>
      <c r="GG182" s="398"/>
      <c r="GH182" s="398"/>
      <c r="GI182" s="398"/>
      <c r="GJ182" s="398"/>
      <c r="GK182" s="398"/>
      <c r="GL182" s="398"/>
      <c r="GM182" s="398"/>
      <c r="GN182" s="398"/>
      <c r="GO182" s="398"/>
      <c r="GP182" s="398"/>
      <c r="GQ182" s="398"/>
      <c r="GR182" s="398"/>
      <c r="GS182" s="398"/>
      <c r="GT182" s="398"/>
      <c r="GU182" s="398"/>
      <c r="GV182" s="398"/>
      <c r="GW182" s="398"/>
      <c r="GX182" s="398"/>
      <c r="GY182" s="398"/>
      <c r="GZ182" s="398"/>
      <c r="HA182" s="398"/>
      <c r="HB182" s="398"/>
      <c r="HC182" s="398"/>
      <c r="HD182" s="398"/>
      <c r="HE182" s="398"/>
      <c r="HF182" s="398"/>
      <c r="HG182" s="398"/>
      <c r="HH182" s="398"/>
      <c r="HI182" s="398"/>
      <c r="HJ182" s="398"/>
      <c r="HK182" s="398"/>
      <c r="HL182" s="398"/>
      <c r="HM182" s="398"/>
      <c r="HN182" s="398"/>
      <c r="HO182" s="398"/>
      <c r="HP182" s="398"/>
      <c r="HQ182" s="398"/>
      <c r="HR182" s="398"/>
      <c r="HS182" s="398"/>
      <c r="HT182" s="398"/>
      <c r="HU182" s="398"/>
      <c r="HV182" s="398"/>
      <c r="HW182" s="398"/>
      <c r="HX182" s="398"/>
      <c r="HY182" s="398"/>
      <c r="HZ182" s="398"/>
      <c r="IA182" s="398"/>
      <c r="IB182" s="398"/>
      <c r="IC182" s="398"/>
    </row>
    <row r="183" ht="13.5" customHeight="1">
      <c r="A183" s="398"/>
      <c r="B183" s="362" t="s">
        <v>7258</v>
      </c>
      <c r="C183" s="363"/>
      <c r="D183" s="364">
        <v>50.0</v>
      </c>
      <c r="E183" s="401" t="s">
        <v>7259</v>
      </c>
      <c r="F183" s="366" t="s">
        <v>7260</v>
      </c>
      <c r="G183" s="415">
        <v>2.034050218311E12</v>
      </c>
      <c r="H183" s="368">
        <v>367.0</v>
      </c>
      <c r="I183" s="369">
        <v>0.31837088538091973</v>
      </c>
      <c r="J183" s="370">
        <f t="shared" si="1"/>
        <v>250</v>
      </c>
      <c r="K183" s="402" t="s">
        <v>7261</v>
      </c>
      <c r="L183" s="403" t="s">
        <v>7262</v>
      </c>
      <c r="M183" s="403" t="s">
        <v>7151</v>
      </c>
      <c r="N183" s="495"/>
      <c r="O183" s="374">
        <v>25.0</v>
      </c>
      <c r="P183" s="404">
        <v>70.0</v>
      </c>
      <c r="Q183" s="378">
        <v>20.0</v>
      </c>
      <c r="R183" s="378">
        <v>90.0</v>
      </c>
      <c r="S183" s="536"/>
      <c r="T183" s="536"/>
      <c r="U183" s="378" t="s">
        <v>6904</v>
      </c>
      <c r="V183" s="378" t="s">
        <v>7257</v>
      </c>
      <c r="W183" s="406"/>
      <c r="X183" s="536"/>
      <c r="Y183" s="536"/>
      <c r="Z183" s="536"/>
      <c r="AA183" s="536"/>
      <c r="AB183" s="379"/>
      <c r="AC183" s="406"/>
      <c r="AD183" s="495"/>
      <c r="AE183" s="495"/>
      <c r="AF183" s="495"/>
      <c r="AG183" s="495"/>
      <c r="AH183" s="395"/>
      <c r="AI183" s="379" t="s">
        <v>6411</v>
      </c>
      <c r="AJ183" s="495"/>
      <c r="AK183" s="495"/>
      <c r="AL183" s="495"/>
      <c r="AM183" s="495"/>
      <c r="AN183" s="373">
        <v>10.0</v>
      </c>
      <c r="AO183" s="495"/>
      <c r="AP183" s="495"/>
      <c r="AQ183" s="46">
        <f t="shared" si="2"/>
        <v>353</v>
      </c>
      <c r="AR183" s="382">
        <f t="shared" si="3"/>
        <v>0.04</v>
      </c>
      <c r="AS183" s="495"/>
      <c r="AT183" s="495"/>
      <c r="AU183" s="495"/>
      <c r="AV183" s="495"/>
      <c r="AW183" s="495"/>
      <c r="AX183" s="528" t="s">
        <v>6061</v>
      </c>
      <c r="AY183" s="489" t="s">
        <v>6061</v>
      </c>
      <c r="AZ183" s="418"/>
      <c r="BA183" s="386">
        <v>68.0</v>
      </c>
      <c r="BB183" s="386">
        <v>123.0</v>
      </c>
      <c r="BC183" s="482">
        <f>IFERROR(__xludf.DUMMYFUNCTION("IMPORTRANGE(""https://docs.google.com/spreadsheets/d/11x9rug0jw9OQ--PARsiC-syyc-w1p08-Nt1KJofrAjY/edit?usp=sharing"",""Себестоимость (Алкиона)!J115"")"),3.38684)</f>
        <v>3.38684</v>
      </c>
      <c r="BD183" s="482">
        <f>IFERROR(__xludf.DUMMYFUNCTION("IMPORTRANGE(""https://docs.google.com/spreadsheets/d/11x9rug0jw9OQ--PARsiC-syyc-w1p08-Nt1KJofrAjY/edit?usp=sharing"",""Себестоимость (Алкиона)!J68"")"),0.6817199999999999)</f>
        <v>0.68172</v>
      </c>
      <c r="BE183" s="483">
        <f>IFERROR(__xludf.DUMMYFUNCTION("IMPORTRANGE(""https://docs.google.com/spreadsheets/d/1s3L4zx0lRdF0JYMrTaoYwrEnGJI9Se6ibkReFEtRbpU/edit?usp=sharing"",""Упаковка!B2"")"),7.0)</f>
        <v>7</v>
      </c>
      <c r="BF183" s="389">
        <v>10.0</v>
      </c>
      <c r="BG183" s="442">
        <f t="shared" si="4"/>
        <v>57.6856</v>
      </c>
      <c r="BH183" s="405">
        <f t="shared" si="18"/>
        <v>0.2</v>
      </c>
      <c r="BI183" s="392">
        <f t="shared" si="5"/>
        <v>50</v>
      </c>
      <c r="BJ183" s="393">
        <f t="shared" si="6"/>
        <v>74.3144</v>
      </c>
      <c r="BK183" s="393">
        <f t="shared" si="7"/>
        <v>19.3144</v>
      </c>
      <c r="BL183" s="394">
        <f t="shared" si="8"/>
        <v>0.2972576</v>
      </c>
      <c r="BM183" s="394">
        <f t="shared" si="9"/>
        <v>0.0772576</v>
      </c>
      <c r="BN183" s="55">
        <f t="shared" si="10"/>
        <v>0.04</v>
      </c>
      <c r="BO183" s="56">
        <f t="shared" si="11"/>
        <v>354</v>
      </c>
      <c r="BP183" s="57">
        <f t="shared" si="12"/>
        <v>0.3295887006</v>
      </c>
      <c r="BQ183" s="46">
        <f t="shared" si="13"/>
        <v>0.126</v>
      </c>
      <c r="BR183" s="46">
        <v>25.0</v>
      </c>
      <c r="BS183" s="46">
        <v>7.0</v>
      </c>
      <c r="BT183" s="47">
        <v>1.25</v>
      </c>
      <c r="BU183" s="46">
        <f t="shared" si="14"/>
        <v>31.25</v>
      </c>
      <c r="BV183" s="46">
        <f t="shared" si="15"/>
        <v>36.75</v>
      </c>
      <c r="BW183" s="406"/>
      <c r="BX183" s="395"/>
      <c r="BY183" s="395"/>
      <c r="BZ183" s="395"/>
      <c r="CA183" s="395"/>
      <c r="CB183" s="406"/>
      <c r="CC183" s="395"/>
      <c r="CD183" s="395"/>
      <c r="CE183" s="395"/>
      <c r="CF183" s="395"/>
      <c r="CG183" s="395"/>
      <c r="CH183" s="397"/>
      <c r="CI183" s="397"/>
      <c r="CJ183" s="397"/>
      <c r="CK183" s="397"/>
      <c r="CL183" s="398"/>
      <c r="CM183" s="398"/>
      <c r="CN183" s="399">
        <f t="shared" si="16"/>
        <v>0.0027424</v>
      </c>
      <c r="CO183" s="399">
        <f t="shared" si="17"/>
        <v>0.3156284854</v>
      </c>
      <c r="CP183" s="398"/>
      <c r="CQ183" s="398"/>
      <c r="CR183" s="478"/>
      <c r="CS183" s="398"/>
      <c r="CT183" s="398"/>
      <c r="CU183" s="398"/>
      <c r="CV183" s="398"/>
      <c r="CW183" s="398"/>
      <c r="CX183" s="398"/>
      <c r="CY183" s="398"/>
      <c r="CZ183" s="398"/>
      <c r="DA183" s="398"/>
      <c r="DB183" s="398"/>
      <c r="DC183" s="398"/>
      <c r="DD183" s="398"/>
      <c r="DE183" s="398"/>
      <c r="DF183" s="398"/>
      <c r="DG183" s="398"/>
      <c r="DH183" s="398"/>
      <c r="DI183" s="398"/>
      <c r="DJ183" s="398"/>
      <c r="DK183" s="398"/>
      <c r="DL183" s="398"/>
      <c r="DM183" s="398"/>
      <c r="DN183" s="398"/>
      <c r="DO183" s="398"/>
      <c r="DP183" s="398"/>
      <c r="DQ183" s="398"/>
      <c r="DR183" s="398"/>
      <c r="DS183" s="398"/>
      <c r="DT183" s="398"/>
      <c r="DU183" s="398"/>
      <c r="DV183" s="398"/>
      <c r="DW183" s="398"/>
      <c r="DX183" s="398"/>
      <c r="DY183" s="398"/>
      <c r="DZ183" s="398"/>
      <c r="EA183" s="398"/>
      <c r="EB183" s="398"/>
      <c r="EC183" s="398"/>
      <c r="ED183" s="398"/>
      <c r="EE183" s="398"/>
      <c r="EF183" s="398"/>
      <c r="EG183" s="398"/>
      <c r="EH183" s="398"/>
      <c r="EI183" s="398"/>
      <c r="EJ183" s="398"/>
      <c r="EK183" s="398"/>
      <c r="EL183" s="398"/>
      <c r="EM183" s="398"/>
      <c r="EN183" s="398"/>
      <c r="EO183" s="398"/>
      <c r="EP183" s="398"/>
      <c r="EQ183" s="398"/>
      <c r="ER183" s="398"/>
      <c r="ES183" s="398"/>
      <c r="ET183" s="398"/>
      <c r="EU183" s="398"/>
      <c r="EV183" s="398"/>
      <c r="EW183" s="398"/>
      <c r="EX183" s="398"/>
      <c r="EY183" s="398"/>
      <c r="EZ183" s="398"/>
      <c r="FA183" s="398"/>
      <c r="FB183" s="398"/>
      <c r="FC183" s="398"/>
      <c r="FD183" s="398"/>
      <c r="FE183" s="398"/>
      <c r="FF183" s="398"/>
      <c r="FG183" s="398"/>
      <c r="FH183" s="398"/>
      <c r="FI183" s="398"/>
      <c r="FJ183" s="398"/>
      <c r="FK183" s="398"/>
      <c r="FL183" s="398"/>
      <c r="FM183" s="398"/>
      <c r="FN183" s="398"/>
      <c r="FO183" s="398"/>
      <c r="FP183" s="398"/>
      <c r="FQ183" s="398"/>
      <c r="FR183" s="398"/>
      <c r="FS183" s="398"/>
      <c r="FT183" s="398"/>
      <c r="FU183" s="398"/>
      <c r="FV183" s="398"/>
      <c r="FW183" s="398"/>
      <c r="FX183" s="398"/>
      <c r="FY183" s="398"/>
      <c r="FZ183" s="398"/>
      <c r="GA183" s="398"/>
      <c r="GB183" s="398"/>
      <c r="GC183" s="398"/>
      <c r="GD183" s="398"/>
      <c r="GE183" s="398"/>
      <c r="GF183" s="398"/>
      <c r="GG183" s="398"/>
      <c r="GH183" s="398"/>
      <c r="GI183" s="398"/>
      <c r="GJ183" s="398"/>
      <c r="GK183" s="398"/>
      <c r="GL183" s="398"/>
      <c r="GM183" s="398"/>
      <c r="GN183" s="398"/>
      <c r="GO183" s="398"/>
      <c r="GP183" s="398"/>
      <c r="GQ183" s="398"/>
      <c r="GR183" s="398"/>
      <c r="GS183" s="398"/>
      <c r="GT183" s="398"/>
      <c r="GU183" s="398"/>
      <c r="GV183" s="398"/>
      <c r="GW183" s="398"/>
      <c r="GX183" s="398"/>
      <c r="GY183" s="398"/>
      <c r="GZ183" s="398"/>
      <c r="HA183" s="398"/>
      <c r="HB183" s="398"/>
      <c r="HC183" s="398"/>
      <c r="HD183" s="398"/>
      <c r="HE183" s="398"/>
      <c r="HF183" s="398"/>
      <c r="HG183" s="398"/>
      <c r="HH183" s="398"/>
      <c r="HI183" s="398"/>
      <c r="HJ183" s="398"/>
      <c r="HK183" s="398"/>
      <c r="HL183" s="398"/>
      <c r="HM183" s="398"/>
      <c r="HN183" s="398"/>
      <c r="HO183" s="398"/>
      <c r="HP183" s="398"/>
      <c r="HQ183" s="398"/>
      <c r="HR183" s="398"/>
      <c r="HS183" s="398"/>
      <c r="HT183" s="398"/>
      <c r="HU183" s="398"/>
      <c r="HV183" s="398"/>
      <c r="HW183" s="398"/>
      <c r="HX183" s="398"/>
      <c r="HY183" s="398"/>
      <c r="HZ183" s="398"/>
      <c r="IA183" s="398"/>
      <c r="IB183" s="398"/>
      <c r="IC183" s="398"/>
    </row>
    <row r="184" ht="13.5" customHeight="1">
      <c r="A184" s="398"/>
      <c r="B184" s="533" t="s">
        <v>7263</v>
      </c>
      <c r="C184" s="363"/>
      <c r="D184" s="364">
        <v>50.0</v>
      </c>
      <c r="E184" s="401" t="s">
        <v>7264</v>
      </c>
      <c r="F184" s="366" t="s">
        <v>7265</v>
      </c>
      <c r="G184" s="415">
        <v>2.034050218304E12</v>
      </c>
      <c r="H184" s="409">
        <v>400.0</v>
      </c>
      <c r="I184" s="369">
        <v>0.31097018841911755</v>
      </c>
      <c r="J184" s="370">
        <f t="shared" si="1"/>
        <v>276</v>
      </c>
      <c r="K184" s="402" t="s">
        <v>7266</v>
      </c>
      <c r="L184" s="403" t="s">
        <v>7267</v>
      </c>
      <c r="M184" s="403" t="s">
        <v>7151</v>
      </c>
      <c r="N184" s="492"/>
      <c r="O184" s="433">
        <v>36.0</v>
      </c>
      <c r="P184" s="404">
        <v>70.0</v>
      </c>
      <c r="Q184" s="378">
        <v>20.0</v>
      </c>
      <c r="R184" s="378">
        <v>90.0</v>
      </c>
      <c r="S184" s="493"/>
      <c r="T184" s="493"/>
      <c r="U184" s="378" t="s">
        <v>6904</v>
      </c>
      <c r="V184" s="378" t="s">
        <v>7257</v>
      </c>
      <c r="W184" s="406"/>
      <c r="X184" s="493"/>
      <c r="Y184" s="493"/>
      <c r="Z184" s="493"/>
      <c r="AA184" s="493"/>
      <c r="AB184" s="379"/>
      <c r="AC184" s="406"/>
      <c r="AD184" s="492"/>
      <c r="AE184" s="492"/>
      <c r="AF184" s="492"/>
      <c r="AG184" s="492"/>
      <c r="AH184" s="395"/>
      <c r="AI184" s="379" t="s">
        <v>6411</v>
      </c>
      <c r="AJ184" s="492"/>
      <c r="AK184" s="492"/>
      <c r="AL184" s="492"/>
      <c r="AM184" s="492"/>
      <c r="AN184" s="373">
        <v>10.0</v>
      </c>
      <c r="AO184" s="492"/>
      <c r="AP184" s="492"/>
      <c r="AQ184" s="46">
        <f t="shared" si="2"/>
        <v>380</v>
      </c>
      <c r="AR184" s="382">
        <f t="shared" si="3"/>
        <v>0.05</v>
      </c>
      <c r="AS184" s="492"/>
      <c r="AT184" s="492"/>
      <c r="AU184" s="492"/>
      <c r="AV184" s="492"/>
      <c r="AW184" s="492"/>
      <c r="AX184" s="529" t="s">
        <v>6061</v>
      </c>
      <c r="AY184" s="489" t="s">
        <v>6061</v>
      </c>
      <c r="AZ184" s="418"/>
      <c r="BA184" s="386">
        <v>75.0</v>
      </c>
      <c r="BB184" s="386">
        <v>131.0</v>
      </c>
      <c r="BC184" s="482">
        <f>IFERROR(__xludf.DUMMYFUNCTION("IMPORTRANGE(""https://docs.google.com/spreadsheets/d/11x9rug0jw9OQ--PARsiC-syyc-w1p08-Nt1KJofrAjY/edit?usp=sharing"",""Себестоимость (Алкиона)!J116"")"),3.8208599999999997)</f>
        <v>3.82086</v>
      </c>
      <c r="BD184" s="482">
        <f>IFERROR(__xludf.DUMMYFUNCTION("IMPORTRANGE(""https://docs.google.com/spreadsheets/d/11x9rug0jw9OQ--PARsiC-syyc-w1p08-Nt1KJofrAjY/edit?usp=sharing"",""Себестоимость (Алкиона)!J65"")"),0.813618)</f>
        <v>0.813618</v>
      </c>
      <c r="BE184" s="483">
        <f>IFERROR(__xludf.DUMMYFUNCTION("IMPORTRANGE(""https://docs.google.com/spreadsheets/d/1s3L4zx0lRdF0JYMrTaoYwrEnGJI9Se6ibkReFEtRbpU/edit?usp=sharing"",""Упаковка!B2"")"),7.0)</f>
        <v>7</v>
      </c>
      <c r="BF184" s="389">
        <v>10.0</v>
      </c>
      <c r="BG184" s="442">
        <f t="shared" si="4"/>
        <v>63.34478</v>
      </c>
      <c r="BH184" s="405">
        <f t="shared" si="18"/>
        <v>0.2</v>
      </c>
      <c r="BI184" s="392">
        <f t="shared" si="5"/>
        <v>55.2</v>
      </c>
      <c r="BJ184" s="393">
        <f t="shared" si="6"/>
        <v>82.45522</v>
      </c>
      <c r="BK184" s="393">
        <f t="shared" si="7"/>
        <v>26.45522</v>
      </c>
      <c r="BL184" s="394">
        <f t="shared" si="8"/>
        <v>0.2987507971</v>
      </c>
      <c r="BM184" s="394">
        <f t="shared" si="9"/>
        <v>0.09585224638</v>
      </c>
      <c r="BN184" s="55">
        <f t="shared" si="10"/>
        <v>0.05</v>
      </c>
      <c r="BO184" s="56">
        <f t="shared" si="11"/>
        <v>383</v>
      </c>
      <c r="BP184" s="57">
        <f t="shared" si="12"/>
        <v>0.332572376</v>
      </c>
      <c r="BQ184" s="46">
        <f t="shared" si="13"/>
        <v>0.126</v>
      </c>
      <c r="BR184" s="46">
        <v>25.0</v>
      </c>
      <c r="BS184" s="46">
        <v>7.0</v>
      </c>
      <c r="BT184" s="47">
        <v>1.25</v>
      </c>
      <c r="BU184" s="46">
        <f t="shared" si="14"/>
        <v>31.25</v>
      </c>
      <c r="BV184" s="46">
        <f t="shared" si="15"/>
        <v>43.75</v>
      </c>
      <c r="BW184" s="406"/>
      <c r="BX184" s="395"/>
      <c r="BY184" s="395"/>
      <c r="BZ184" s="395"/>
      <c r="CA184" s="395"/>
      <c r="CB184" s="406"/>
      <c r="CC184" s="395"/>
      <c r="CD184" s="395"/>
      <c r="CE184" s="395"/>
      <c r="CF184" s="395"/>
      <c r="CG184" s="395"/>
      <c r="CH184" s="397"/>
      <c r="CI184" s="397"/>
      <c r="CJ184" s="397"/>
      <c r="CK184" s="397"/>
      <c r="CL184" s="398"/>
      <c r="CM184" s="398"/>
      <c r="CN184" s="399">
        <f t="shared" si="16"/>
        <v>0.001249202899</v>
      </c>
      <c r="CO184" s="399">
        <f t="shared" si="17"/>
        <v>0.3097209855</v>
      </c>
      <c r="CP184" s="398"/>
      <c r="CQ184" s="398"/>
      <c r="CR184" s="478"/>
      <c r="CS184" s="398"/>
      <c r="CT184" s="398"/>
      <c r="CU184" s="398"/>
      <c r="CV184" s="398"/>
      <c r="CW184" s="398"/>
      <c r="CX184" s="398"/>
      <c r="CY184" s="398"/>
      <c r="CZ184" s="398"/>
      <c r="DA184" s="398"/>
      <c r="DB184" s="398"/>
      <c r="DC184" s="398"/>
      <c r="DD184" s="398"/>
      <c r="DE184" s="398"/>
      <c r="DF184" s="398"/>
      <c r="DG184" s="398"/>
      <c r="DH184" s="398"/>
      <c r="DI184" s="398"/>
      <c r="DJ184" s="398"/>
      <c r="DK184" s="398"/>
      <c r="DL184" s="398"/>
      <c r="DM184" s="398"/>
      <c r="DN184" s="398"/>
      <c r="DO184" s="398"/>
      <c r="DP184" s="398"/>
      <c r="DQ184" s="398"/>
      <c r="DR184" s="398"/>
      <c r="DS184" s="398"/>
      <c r="DT184" s="398"/>
      <c r="DU184" s="398"/>
      <c r="DV184" s="398"/>
      <c r="DW184" s="398"/>
      <c r="DX184" s="398"/>
      <c r="DY184" s="398"/>
      <c r="DZ184" s="398"/>
      <c r="EA184" s="398"/>
      <c r="EB184" s="398"/>
      <c r="EC184" s="398"/>
      <c r="ED184" s="398"/>
      <c r="EE184" s="398"/>
      <c r="EF184" s="398"/>
      <c r="EG184" s="398"/>
      <c r="EH184" s="398"/>
      <c r="EI184" s="398"/>
      <c r="EJ184" s="398"/>
      <c r="EK184" s="398"/>
      <c r="EL184" s="398"/>
      <c r="EM184" s="398"/>
      <c r="EN184" s="398"/>
      <c r="EO184" s="398"/>
      <c r="EP184" s="398"/>
      <c r="EQ184" s="398"/>
      <c r="ER184" s="398"/>
      <c r="ES184" s="398"/>
      <c r="ET184" s="398"/>
      <c r="EU184" s="398"/>
      <c r="EV184" s="398"/>
      <c r="EW184" s="398"/>
      <c r="EX184" s="398"/>
      <c r="EY184" s="398"/>
      <c r="EZ184" s="398"/>
      <c r="FA184" s="398"/>
      <c r="FB184" s="398"/>
      <c r="FC184" s="398"/>
      <c r="FD184" s="398"/>
      <c r="FE184" s="398"/>
      <c r="FF184" s="398"/>
      <c r="FG184" s="398"/>
      <c r="FH184" s="398"/>
      <c r="FI184" s="398"/>
      <c r="FJ184" s="398"/>
      <c r="FK184" s="398"/>
      <c r="FL184" s="398"/>
      <c r="FM184" s="398"/>
      <c r="FN184" s="398"/>
      <c r="FO184" s="398"/>
      <c r="FP184" s="398"/>
      <c r="FQ184" s="398"/>
      <c r="FR184" s="398"/>
      <c r="FS184" s="398"/>
      <c r="FT184" s="398"/>
      <c r="FU184" s="398"/>
      <c r="FV184" s="398"/>
      <c r="FW184" s="398"/>
      <c r="FX184" s="398"/>
      <c r="FY184" s="398"/>
      <c r="FZ184" s="398"/>
      <c r="GA184" s="398"/>
      <c r="GB184" s="398"/>
      <c r="GC184" s="398"/>
      <c r="GD184" s="398"/>
      <c r="GE184" s="398"/>
      <c r="GF184" s="398"/>
      <c r="GG184" s="398"/>
      <c r="GH184" s="398"/>
      <c r="GI184" s="398"/>
      <c r="GJ184" s="398"/>
      <c r="GK184" s="398"/>
      <c r="GL184" s="398"/>
      <c r="GM184" s="398"/>
      <c r="GN184" s="398"/>
      <c r="GO184" s="398"/>
      <c r="GP184" s="398"/>
      <c r="GQ184" s="398"/>
      <c r="GR184" s="398"/>
      <c r="GS184" s="398"/>
      <c r="GT184" s="398"/>
      <c r="GU184" s="398"/>
      <c r="GV184" s="398"/>
      <c r="GW184" s="398"/>
      <c r="GX184" s="398"/>
      <c r="GY184" s="398"/>
      <c r="GZ184" s="398"/>
      <c r="HA184" s="398"/>
      <c r="HB184" s="398"/>
      <c r="HC184" s="398"/>
      <c r="HD184" s="398"/>
      <c r="HE184" s="398"/>
      <c r="HF184" s="398"/>
      <c r="HG184" s="398"/>
      <c r="HH184" s="398"/>
      <c r="HI184" s="398"/>
      <c r="HJ184" s="398"/>
      <c r="HK184" s="398"/>
      <c r="HL184" s="398"/>
      <c r="HM184" s="398"/>
      <c r="HN184" s="398"/>
      <c r="HO184" s="398"/>
      <c r="HP184" s="398"/>
      <c r="HQ184" s="398"/>
      <c r="HR184" s="398"/>
      <c r="HS184" s="398"/>
      <c r="HT184" s="398"/>
      <c r="HU184" s="398"/>
      <c r="HV184" s="398"/>
      <c r="HW184" s="398"/>
      <c r="HX184" s="398"/>
      <c r="HY184" s="398"/>
      <c r="HZ184" s="398"/>
      <c r="IA184" s="398"/>
      <c r="IB184" s="398"/>
      <c r="IC184" s="398"/>
    </row>
    <row r="185" ht="13.5" customHeight="1">
      <c r="A185" s="398"/>
      <c r="B185" s="533" t="s">
        <v>7268</v>
      </c>
      <c r="C185" s="363"/>
      <c r="D185" s="364">
        <v>50.0</v>
      </c>
      <c r="E185" s="401" t="s">
        <v>7269</v>
      </c>
      <c r="F185" s="366" t="s">
        <v>7270</v>
      </c>
      <c r="G185" s="415">
        <v>2.034050218298E12</v>
      </c>
      <c r="H185" s="409">
        <v>411.0</v>
      </c>
      <c r="I185" s="369">
        <v>0.2592278659498208</v>
      </c>
      <c r="J185" s="370">
        <f t="shared" si="1"/>
        <v>304</v>
      </c>
      <c r="K185" s="402" t="s">
        <v>7271</v>
      </c>
      <c r="L185" s="403" t="s">
        <v>7272</v>
      </c>
      <c r="M185" s="403" t="s">
        <v>7151</v>
      </c>
      <c r="N185" s="492"/>
      <c r="O185" s="433">
        <v>60.0</v>
      </c>
      <c r="P185" s="404">
        <v>80.0</v>
      </c>
      <c r="Q185" s="378">
        <v>20.0</v>
      </c>
      <c r="R185" s="378">
        <v>170.0</v>
      </c>
      <c r="S185" s="493"/>
      <c r="T185" s="493"/>
      <c r="U185" s="378" t="s">
        <v>6904</v>
      </c>
      <c r="V185" s="378" t="s">
        <v>7257</v>
      </c>
      <c r="W185" s="406"/>
      <c r="X185" s="493"/>
      <c r="Y185" s="493"/>
      <c r="Z185" s="493"/>
      <c r="AA185" s="493"/>
      <c r="AB185" s="379"/>
      <c r="AC185" s="406"/>
      <c r="AD185" s="492"/>
      <c r="AE185" s="492"/>
      <c r="AF185" s="492"/>
      <c r="AG185" s="492"/>
      <c r="AH185" s="395"/>
      <c r="AI185" s="379" t="s">
        <v>6411</v>
      </c>
      <c r="AJ185" s="492"/>
      <c r="AK185" s="492"/>
      <c r="AL185" s="492"/>
      <c r="AM185" s="492"/>
      <c r="AN185" s="373">
        <v>10.0</v>
      </c>
      <c r="AO185" s="492"/>
      <c r="AP185" s="492"/>
      <c r="AQ185" s="46">
        <f t="shared" si="2"/>
        <v>416</v>
      </c>
      <c r="AR185" s="382">
        <f t="shared" si="3"/>
        <v>-0.01</v>
      </c>
      <c r="AS185" s="492"/>
      <c r="AT185" s="492"/>
      <c r="AU185" s="492"/>
      <c r="AV185" s="492"/>
      <c r="AW185" s="492"/>
      <c r="AX185" s="519" t="s">
        <v>6178</v>
      </c>
      <c r="AY185" s="384" t="s">
        <v>6178</v>
      </c>
      <c r="AZ185" s="418"/>
      <c r="BA185" s="386">
        <v>72.0</v>
      </c>
      <c r="BB185" s="386">
        <v>128.0</v>
      </c>
      <c r="BC185" s="482">
        <f>IFERROR(__xludf.DUMMYFUNCTION("IMPORTRANGE(""https://docs.google.com/spreadsheets/d/11x9rug0jw9OQ--PARsiC-syyc-w1p08-Nt1KJofrAjY/edit?usp=sharing"",""Себестоимость (Алкиона)!J116"")"),3.8208599999999997)</f>
        <v>3.82086</v>
      </c>
      <c r="BD185" s="482">
        <f>IFERROR(__xludf.DUMMYFUNCTION("IMPORTRANGE(""https://docs.google.com/spreadsheets/d/11x9rug0jw9OQ--PARsiC-syyc-w1p08-Nt1KJofrAjY/edit?usp=sharing"",""Себестоимость (Алкиона)!J65"")"),0.813618)</f>
        <v>0.813618</v>
      </c>
      <c r="BE185" s="483">
        <f>IFERROR(__xludf.DUMMYFUNCTION("IMPORTRANGE(""https://docs.google.com/spreadsheets/d/1s3L4zx0lRdF0JYMrTaoYwrEnGJI9Se6ibkReFEtRbpU/edit?usp=sharing"",""Упаковка!B3"")"),25.0)</f>
        <v>25</v>
      </c>
      <c r="BF185" s="389">
        <v>10.0</v>
      </c>
      <c r="BG185" s="442">
        <f t="shared" si="4"/>
        <v>81.34478</v>
      </c>
      <c r="BH185" s="405">
        <f t="shared" si="18"/>
        <v>0.2</v>
      </c>
      <c r="BI185" s="392">
        <f t="shared" si="5"/>
        <v>60.8</v>
      </c>
      <c r="BJ185" s="393">
        <f t="shared" si="6"/>
        <v>89.85522</v>
      </c>
      <c r="BK185" s="393">
        <f t="shared" si="7"/>
        <v>33.85522</v>
      </c>
      <c r="BL185" s="394">
        <f t="shared" si="8"/>
        <v>0.2955763816</v>
      </c>
      <c r="BM185" s="394">
        <f t="shared" si="9"/>
        <v>0.1113658553</v>
      </c>
      <c r="BN185" s="55">
        <f t="shared" si="10"/>
        <v>-0.01</v>
      </c>
      <c r="BO185" s="56">
        <f t="shared" si="11"/>
        <v>415</v>
      </c>
      <c r="BP185" s="57">
        <f t="shared" si="12"/>
        <v>0.335554747</v>
      </c>
      <c r="BQ185" s="46">
        <f t="shared" si="13"/>
        <v>0.272</v>
      </c>
      <c r="BR185" s="46">
        <v>25.0</v>
      </c>
      <c r="BS185" s="46">
        <v>7.0</v>
      </c>
      <c r="BT185" s="47">
        <v>1.25</v>
      </c>
      <c r="BU185" s="46">
        <f t="shared" si="14"/>
        <v>31.25</v>
      </c>
      <c r="BV185" s="46">
        <f t="shared" si="15"/>
        <v>40.75</v>
      </c>
      <c r="BW185" s="406"/>
      <c r="BX185" s="395"/>
      <c r="BY185" s="395"/>
      <c r="BZ185" s="395"/>
      <c r="CA185" s="395"/>
      <c r="CB185" s="406"/>
      <c r="CC185" s="395"/>
      <c r="CD185" s="395"/>
      <c r="CE185" s="395"/>
      <c r="CF185" s="395"/>
      <c r="CG185" s="395"/>
      <c r="CH185" s="397"/>
      <c r="CI185" s="397"/>
      <c r="CJ185" s="397"/>
      <c r="CK185" s="397"/>
      <c r="CL185" s="398"/>
      <c r="CM185" s="398"/>
      <c r="CN185" s="399">
        <f t="shared" si="16"/>
        <v>0.004423618421</v>
      </c>
      <c r="CO185" s="399">
        <f t="shared" si="17"/>
        <v>0.2548042475</v>
      </c>
      <c r="CP185" s="398"/>
      <c r="CQ185" s="398"/>
      <c r="CR185" s="478"/>
      <c r="CS185" s="398"/>
      <c r="CT185" s="398"/>
      <c r="CU185" s="398"/>
      <c r="CV185" s="398"/>
      <c r="CW185" s="398"/>
      <c r="CX185" s="398"/>
      <c r="CY185" s="398"/>
      <c r="CZ185" s="398"/>
      <c r="DA185" s="398"/>
      <c r="DB185" s="398"/>
      <c r="DC185" s="398"/>
      <c r="DD185" s="398"/>
      <c r="DE185" s="398"/>
      <c r="DF185" s="398"/>
      <c r="DG185" s="398"/>
      <c r="DH185" s="398"/>
      <c r="DI185" s="398"/>
      <c r="DJ185" s="398"/>
      <c r="DK185" s="398"/>
      <c r="DL185" s="398"/>
      <c r="DM185" s="398"/>
      <c r="DN185" s="398"/>
      <c r="DO185" s="398"/>
      <c r="DP185" s="398"/>
      <c r="DQ185" s="398"/>
      <c r="DR185" s="398"/>
      <c r="DS185" s="398"/>
      <c r="DT185" s="398"/>
      <c r="DU185" s="398"/>
      <c r="DV185" s="398"/>
      <c r="DW185" s="398"/>
      <c r="DX185" s="398"/>
      <c r="DY185" s="398"/>
      <c r="DZ185" s="398"/>
      <c r="EA185" s="398"/>
      <c r="EB185" s="398"/>
      <c r="EC185" s="398"/>
      <c r="ED185" s="398"/>
      <c r="EE185" s="398"/>
      <c r="EF185" s="398"/>
      <c r="EG185" s="398"/>
      <c r="EH185" s="398"/>
      <c r="EI185" s="398"/>
      <c r="EJ185" s="398"/>
      <c r="EK185" s="398"/>
      <c r="EL185" s="398"/>
      <c r="EM185" s="398"/>
      <c r="EN185" s="398"/>
      <c r="EO185" s="398"/>
      <c r="EP185" s="398"/>
      <c r="EQ185" s="398"/>
      <c r="ER185" s="398"/>
      <c r="ES185" s="398"/>
      <c r="ET185" s="398"/>
      <c r="EU185" s="398"/>
      <c r="EV185" s="398"/>
      <c r="EW185" s="398"/>
      <c r="EX185" s="398"/>
      <c r="EY185" s="398"/>
      <c r="EZ185" s="398"/>
      <c r="FA185" s="398"/>
      <c r="FB185" s="398"/>
      <c r="FC185" s="398"/>
      <c r="FD185" s="398"/>
      <c r="FE185" s="398"/>
      <c r="FF185" s="398"/>
      <c r="FG185" s="398"/>
      <c r="FH185" s="398"/>
      <c r="FI185" s="398"/>
      <c r="FJ185" s="398"/>
      <c r="FK185" s="398"/>
      <c r="FL185" s="398"/>
      <c r="FM185" s="398"/>
      <c r="FN185" s="398"/>
      <c r="FO185" s="398"/>
      <c r="FP185" s="398"/>
      <c r="FQ185" s="398"/>
      <c r="FR185" s="398"/>
      <c r="FS185" s="398"/>
      <c r="FT185" s="398"/>
      <c r="FU185" s="398"/>
      <c r="FV185" s="398"/>
      <c r="FW185" s="398"/>
      <c r="FX185" s="398"/>
      <c r="FY185" s="398"/>
      <c r="FZ185" s="398"/>
      <c r="GA185" s="398"/>
      <c r="GB185" s="398"/>
      <c r="GC185" s="398"/>
      <c r="GD185" s="398"/>
      <c r="GE185" s="398"/>
      <c r="GF185" s="398"/>
      <c r="GG185" s="398"/>
      <c r="GH185" s="398"/>
      <c r="GI185" s="398"/>
      <c r="GJ185" s="398"/>
      <c r="GK185" s="398"/>
      <c r="GL185" s="398"/>
      <c r="GM185" s="398"/>
      <c r="GN185" s="398"/>
      <c r="GO185" s="398"/>
      <c r="GP185" s="398"/>
      <c r="GQ185" s="398"/>
      <c r="GR185" s="398"/>
      <c r="GS185" s="398"/>
      <c r="GT185" s="398"/>
      <c r="GU185" s="398"/>
      <c r="GV185" s="398"/>
      <c r="GW185" s="398"/>
      <c r="GX185" s="398"/>
      <c r="GY185" s="398"/>
      <c r="GZ185" s="398"/>
      <c r="HA185" s="398"/>
      <c r="HB185" s="398"/>
      <c r="HC185" s="398"/>
      <c r="HD185" s="398"/>
      <c r="HE185" s="398"/>
      <c r="HF185" s="398"/>
      <c r="HG185" s="398"/>
      <c r="HH185" s="398"/>
      <c r="HI185" s="398"/>
      <c r="HJ185" s="398"/>
      <c r="HK185" s="398"/>
      <c r="HL185" s="398"/>
      <c r="HM185" s="398"/>
      <c r="HN185" s="398"/>
      <c r="HO185" s="398"/>
      <c r="HP185" s="398"/>
      <c r="HQ185" s="398"/>
      <c r="HR185" s="398"/>
      <c r="HS185" s="398"/>
      <c r="HT185" s="398"/>
      <c r="HU185" s="398"/>
      <c r="HV185" s="398"/>
      <c r="HW185" s="398"/>
      <c r="HX185" s="398"/>
      <c r="HY185" s="398"/>
      <c r="HZ185" s="398"/>
      <c r="IA185" s="398"/>
      <c r="IB185" s="398"/>
      <c r="IC185" s="398"/>
    </row>
    <row r="186" ht="13.5" customHeight="1">
      <c r="A186" s="398"/>
      <c r="B186" s="533" t="s">
        <v>7273</v>
      </c>
      <c r="C186" s="363"/>
      <c r="D186" s="364">
        <v>50.0</v>
      </c>
      <c r="E186" s="401" t="s">
        <v>7274</v>
      </c>
      <c r="F186" s="366" t="s">
        <v>7275</v>
      </c>
      <c r="G186" s="415">
        <v>2.034050218281E12</v>
      </c>
      <c r="H186" s="409">
        <v>433.0</v>
      </c>
      <c r="I186" s="369">
        <v>0.28240927647515873</v>
      </c>
      <c r="J186" s="370">
        <f t="shared" si="1"/>
        <v>311</v>
      </c>
      <c r="K186" s="402" t="s">
        <v>7276</v>
      </c>
      <c r="L186" s="403" t="s">
        <v>7277</v>
      </c>
      <c r="M186" s="403" t="s">
        <v>7151</v>
      </c>
      <c r="N186" s="492"/>
      <c r="O186" s="433">
        <v>70.0</v>
      </c>
      <c r="P186" s="404">
        <v>80.0</v>
      </c>
      <c r="Q186" s="378">
        <v>20.0</v>
      </c>
      <c r="R186" s="378">
        <v>170.0</v>
      </c>
      <c r="S186" s="493"/>
      <c r="T186" s="493"/>
      <c r="U186" s="378" t="s">
        <v>6904</v>
      </c>
      <c r="V186" s="378" t="s">
        <v>7257</v>
      </c>
      <c r="W186" s="406"/>
      <c r="X186" s="493"/>
      <c r="Y186" s="493"/>
      <c r="Z186" s="493"/>
      <c r="AA186" s="493"/>
      <c r="AB186" s="379"/>
      <c r="AC186" s="406"/>
      <c r="AD186" s="492"/>
      <c r="AE186" s="492"/>
      <c r="AF186" s="492"/>
      <c r="AG186" s="492"/>
      <c r="AH186" s="395"/>
      <c r="AI186" s="379" t="s">
        <v>6411</v>
      </c>
      <c r="AJ186" s="492"/>
      <c r="AK186" s="492"/>
      <c r="AL186" s="492"/>
      <c r="AM186" s="492"/>
      <c r="AN186" s="373">
        <v>10.0</v>
      </c>
      <c r="AO186" s="492"/>
      <c r="AP186" s="492"/>
      <c r="AQ186" s="46">
        <f t="shared" si="2"/>
        <v>416</v>
      </c>
      <c r="AR186" s="382">
        <f t="shared" si="3"/>
        <v>0.04</v>
      </c>
      <c r="AS186" s="492"/>
      <c r="AT186" s="492"/>
      <c r="AU186" s="492"/>
      <c r="AV186" s="492"/>
      <c r="AW186" s="492"/>
      <c r="AX186" s="383" t="s">
        <v>6178</v>
      </c>
      <c r="AY186" s="441" t="s">
        <v>6178</v>
      </c>
      <c r="AZ186" s="418"/>
      <c r="BA186" s="386">
        <v>75.0</v>
      </c>
      <c r="BB186" s="386">
        <v>130.0</v>
      </c>
      <c r="BC186" s="482">
        <f>IFERROR(__xludf.DUMMYFUNCTION("IMPORTRANGE(""https://docs.google.com/spreadsheets/d/11x9rug0jw9OQ--PARsiC-syyc-w1p08-Nt1KJofrAjY/edit?usp=sharing"",""Себестоимость (Алкиона)!J116"")"),3.8208599999999997)</f>
        <v>3.82086</v>
      </c>
      <c r="BD186" s="482">
        <f>IFERROR(__xludf.DUMMYFUNCTION("IMPORTRANGE(""https://docs.google.com/spreadsheets/d/11x9rug0jw9OQ--PARsiC-syyc-w1p08-Nt1KJofrAjY/edit?usp=sharing"",""Себестоимость (Алкиона)!J65"")"),0.813618)</f>
        <v>0.813618</v>
      </c>
      <c r="BE186" s="483">
        <f>IFERROR(__xludf.DUMMYFUNCTION("IMPORTRANGE(""https://docs.google.com/spreadsheets/d/1s3L4zx0lRdF0JYMrTaoYwrEnGJI9Se6ibkReFEtRbpU/edit?usp=sharing"",""Упаковка!B3"")"),25.0)</f>
        <v>25</v>
      </c>
      <c r="BF186" s="389">
        <v>10.0</v>
      </c>
      <c r="BG186" s="442">
        <f t="shared" si="4"/>
        <v>81.34478</v>
      </c>
      <c r="BH186" s="405">
        <f t="shared" si="18"/>
        <v>0.2</v>
      </c>
      <c r="BI186" s="392">
        <f t="shared" si="5"/>
        <v>62.2</v>
      </c>
      <c r="BJ186" s="393">
        <f t="shared" si="6"/>
        <v>92.45522</v>
      </c>
      <c r="BK186" s="393">
        <f t="shared" si="7"/>
        <v>37.45522</v>
      </c>
      <c r="BL186" s="394">
        <f t="shared" si="8"/>
        <v>0.2972836656</v>
      </c>
      <c r="BM186" s="394">
        <f t="shared" si="9"/>
        <v>0.120434791</v>
      </c>
      <c r="BN186" s="55">
        <f t="shared" si="10"/>
        <v>0.04</v>
      </c>
      <c r="BO186" s="56">
        <f t="shared" si="11"/>
        <v>420</v>
      </c>
      <c r="BP186" s="57">
        <f t="shared" si="12"/>
        <v>0.3367981429</v>
      </c>
      <c r="BQ186" s="46">
        <f t="shared" si="13"/>
        <v>0.272</v>
      </c>
      <c r="BR186" s="46">
        <v>25.0</v>
      </c>
      <c r="BS186" s="46">
        <v>7.0</v>
      </c>
      <c r="BT186" s="47">
        <v>1.25</v>
      </c>
      <c r="BU186" s="46">
        <f t="shared" si="14"/>
        <v>31.25</v>
      </c>
      <c r="BV186" s="46">
        <f t="shared" si="15"/>
        <v>43.75</v>
      </c>
      <c r="BW186" s="406"/>
      <c r="BX186" s="395"/>
      <c r="BY186" s="395"/>
      <c r="BZ186" s="395"/>
      <c r="CA186" s="395"/>
      <c r="CB186" s="406"/>
      <c r="CC186" s="395"/>
      <c r="CD186" s="395"/>
      <c r="CE186" s="395"/>
      <c r="CF186" s="395"/>
      <c r="CG186" s="395"/>
      <c r="CH186" s="397"/>
      <c r="CI186" s="397"/>
      <c r="CJ186" s="397"/>
      <c r="CK186" s="397"/>
      <c r="CL186" s="398"/>
      <c r="CM186" s="398"/>
      <c r="CN186" s="399">
        <f t="shared" si="16"/>
        <v>0.002716334405</v>
      </c>
      <c r="CO186" s="399">
        <f t="shared" si="17"/>
        <v>0.2796929421</v>
      </c>
      <c r="CP186" s="398"/>
      <c r="CQ186" s="398"/>
      <c r="CR186" s="478"/>
      <c r="CS186" s="398"/>
      <c r="CT186" s="398"/>
      <c r="CU186" s="398"/>
      <c r="CV186" s="398"/>
      <c r="CW186" s="398"/>
      <c r="CX186" s="398"/>
      <c r="CY186" s="398"/>
      <c r="CZ186" s="398"/>
      <c r="DA186" s="398"/>
      <c r="DB186" s="398"/>
      <c r="DC186" s="398"/>
      <c r="DD186" s="398"/>
      <c r="DE186" s="398"/>
      <c r="DF186" s="398"/>
      <c r="DG186" s="398"/>
      <c r="DH186" s="398"/>
      <c r="DI186" s="398"/>
      <c r="DJ186" s="398"/>
      <c r="DK186" s="398"/>
      <c r="DL186" s="398"/>
      <c r="DM186" s="398"/>
      <c r="DN186" s="398"/>
      <c r="DO186" s="398"/>
      <c r="DP186" s="398"/>
      <c r="DQ186" s="398"/>
      <c r="DR186" s="398"/>
      <c r="DS186" s="398"/>
      <c r="DT186" s="398"/>
      <c r="DU186" s="398"/>
      <c r="DV186" s="398"/>
      <c r="DW186" s="398"/>
      <c r="DX186" s="398"/>
      <c r="DY186" s="398"/>
      <c r="DZ186" s="398"/>
      <c r="EA186" s="398"/>
      <c r="EB186" s="398"/>
      <c r="EC186" s="398"/>
      <c r="ED186" s="398"/>
      <c r="EE186" s="398"/>
      <c r="EF186" s="398"/>
      <c r="EG186" s="398"/>
      <c r="EH186" s="398"/>
      <c r="EI186" s="398"/>
      <c r="EJ186" s="398"/>
      <c r="EK186" s="398"/>
      <c r="EL186" s="398"/>
      <c r="EM186" s="398"/>
      <c r="EN186" s="398"/>
      <c r="EO186" s="398"/>
      <c r="EP186" s="398"/>
      <c r="EQ186" s="398"/>
      <c r="ER186" s="398"/>
      <c r="ES186" s="398"/>
      <c r="ET186" s="398"/>
      <c r="EU186" s="398"/>
      <c r="EV186" s="398"/>
      <c r="EW186" s="398"/>
      <c r="EX186" s="398"/>
      <c r="EY186" s="398"/>
      <c r="EZ186" s="398"/>
      <c r="FA186" s="398"/>
      <c r="FB186" s="398"/>
      <c r="FC186" s="398"/>
      <c r="FD186" s="398"/>
      <c r="FE186" s="398"/>
      <c r="FF186" s="398"/>
      <c r="FG186" s="398"/>
      <c r="FH186" s="398"/>
      <c r="FI186" s="398"/>
      <c r="FJ186" s="398"/>
      <c r="FK186" s="398"/>
      <c r="FL186" s="398"/>
      <c r="FM186" s="398"/>
      <c r="FN186" s="398"/>
      <c r="FO186" s="398"/>
      <c r="FP186" s="398"/>
      <c r="FQ186" s="398"/>
      <c r="FR186" s="398"/>
      <c r="FS186" s="398"/>
      <c r="FT186" s="398"/>
      <c r="FU186" s="398"/>
      <c r="FV186" s="398"/>
      <c r="FW186" s="398"/>
      <c r="FX186" s="398"/>
      <c r="FY186" s="398"/>
      <c r="FZ186" s="398"/>
      <c r="GA186" s="398"/>
      <c r="GB186" s="398"/>
      <c r="GC186" s="398"/>
      <c r="GD186" s="398"/>
      <c r="GE186" s="398"/>
      <c r="GF186" s="398"/>
      <c r="GG186" s="398"/>
      <c r="GH186" s="398"/>
      <c r="GI186" s="398"/>
      <c r="GJ186" s="398"/>
      <c r="GK186" s="398"/>
      <c r="GL186" s="398"/>
      <c r="GM186" s="398"/>
      <c r="GN186" s="398"/>
      <c r="GO186" s="398"/>
      <c r="GP186" s="398"/>
      <c r="GQ186" s="398"/>
      <c r="GR186" s="398"/>
      <c r="GS186" s="398"/>
      <c r="GT186" s="398"/>
      <c r="GU186" s="398"/>
      <c r="GV186" s="398"/>
      <c r="GW186" s="398"/>
      <c r="GX186" s="398"/>
      <c r="GY186" s="398"/>
      <c r="GZ186" s="398"/>
      <c r="HA186" s="398"/>
      <c r="HB186" s="398"/>
      <c r="HC186" s="398"/>
      <c r="HD186" s="398"/>
      <c r="HE186" s="398"/>
      <c r="HF186" s="398"/>
      <c r="HG186" s="398"/>
      <c r="HH186" s="398"/>
      <c r="HI186" s="398"/>
      <c r="HJ186" s="398"/>
      <c r="HK186" s="398"/>
      <c r="HL186" s="398"/>
      <c r="HM186" s="398"/>
      <c r="HN186" s="398"/>
      <c r="HO186" s="398"/>
      <c r="HP186" s="398"/>
      <c r="HQ186" s="398"/>
      <c r="HR186" s="398"/>
      <c r="HS186" s="398"/>
      <c r="HT186" s="398"/>
      <c r="HU186" s="398"/>
      <c r="HV186" s="398"/>
      <c r="HW186" s="398"/>
      <c r="HX186" s="398"/>
      <c r="HY186" s="398"/>
      <c r="HZ186" s="398"/>
      <c r="IA186" s="398"/>
      <c r="IB186" s="398"/>
      <c r="IC186" s="398"/>
    </row>
    <row r="187" ht="13.5" customHeight="1">
      <c r="A187" s="398"/>
      <c r="B187" s="533" t="s">
        <v>7278</v>
      </c>
      <c r="C187" s="363"/>
      <c r="D187" s="364">
        <v>50.0</v>
      </c>
      <c r="E187" s="401" t="s">
        <v>7279</v>
      </c>
      <c r="F187" s="366" t="s">
        <v>7280</v>
      </c>
      <c r="G187" s="530">
        <v>2.034050218274E12</v>
      </c>
      <c r="H187" s="409">
        <v>455.0</v>
      </c>
      <c r="I187" s="369">
        <v>0.2912097364681296</v>
      </c>
      <c r="J187" s="370">
        <f t="shared" si="1"/>
        <v>322</v>
      </c>
      <c r="K187" s="402" t="s">
        <v>7281</v>
      </c>
      <c r="L187" s="403" t="s">
        <v>7282</v>
      </c>
      <c r="M187" s="403" t="s">
        <v>7151</v>
      </c>
      <c r="N187" s="492"/>
      <c r="O187" s="433">
        <v>75.0</v>
      </c>
      <c r="P187" s="404">
        <v>80.0</v>
      </c>
      <c r="Q187" s="378">
        <v>20.0</v>
      </c>
      <c r="R187" s="378">
        <v>170.0</v>
      </c>
      <c r="S187" s="493"/>
      <c r="T187" s="493"/>
      <c r="U187" s="378" t="s">
        <v>6904</v>
      </c>
      <c r="V187" s="378" t="s">
        <v>7257</v>
      </c>
      <c r="W187" s="406"/>
      <c r="X187" s="493"/>
      <c r="Y187" s="493"/>
      <c r="Z187" s="493"/>
      <c r="AA187" s="493"/>
      <c r="AB187" s="379"/>
      <c r="AC187" s="406"/>
      <c r="AD187" s="492"/>
      <c r="AE187" s="492"/>
      <c r="AF187" s="492"/>
      <c r="AG187" s="492"/>
      <c r="AH187" s="395"/>
      <c r="AI187" s="379" t="s">
        <v>6411</v>
      </c>
      <c r="AJ187" s="492"/>
      <c r="AK187" s="492"/>
      <c r="AL187" s="492"/>
      <c r="AM187" s="492"/>
      <c r="AN187" s="373">
        <v>10.0</v>
      </c>
      <c r="AO187" s="492"/>
      <c r="AP187" s="492"/>
      <c r="AQ187" s="46">
        <f t="shared" si="2"/>
        <v>433</v>
      </c>
      <c r="AR187" s="382">
        <f t="shared" si="3"/>
        <v>0.05</v>
      </c>
      <c r="AS187" s="492"/>
      <c r="AT187" s="492"/>
      <c r="AU187" s="492"/>
      <c r="AV187" s="492"/>
      <c r="AW187" s="492"/>
      <c r="AX187" s="383" t="s">
        <v>6178</v>
      </c>
      <c r="AY187" s="441" t="s">
        <v>6178</v>
      </c>
      <c r="AZ187" s="418"/>
      <c r="BA187" s="386">
        <v>72.0</v>
      </c>
      <c r="BB187" s="386">
        <v>128.0</v>
      </c>
      <c r="BC187" s="482">
        <f>IFERROR(__xludf.DUMMYFUNCTION("IMPORTRANGE(""https://docs.google.com/spreadsheets/d/11x9rug0jw9OQ--PARsiC-syyc-w1p08-Nt1KJofrAjY/edit?usp=sharing"",""Себестоимость (Алкиона)!J119"")"),4.7011199999999995)</f>
        <v>4.70112</v>
      </c>
      <c r="BD187" s="482">
        <f>IFERROR(__xludf.DUMMYFUNCTION("IMPORTRANGE(""https://docs.google.com/spreadsheets/d/11x9rug0jw9OQ--PARsiC-syyc-w1p08-Nt1KJofrAjY/edit?usp=sharing"",""Себестоимость (Алкиона)!J65"")"),0.813618)</f>
        <v>0.813618</v>
      </c>
      <c r="BE187" s="483">
        <f>IFERROR(__xludf.DUMMYFUNCTION("IMPORTRANGE(""https://docs.google.com/spreadsheets/d/1s3L4zx0lRdF0JYMrTaoYwrEnGJI9Se6ibkReFEtRbpU/edit?usp=sharing"",""Упаковка!B3"")"),25.0)</f>
        <v>25</v>
      </c>
      <c r="BF187" s="389">
        <v>10.0</v>
      </c>
      <c r="BG187" s="442">
        <f t="shared" si="4"/>
        <v>90.14738</v>
      </c>
      <c r="BH187" s="405">
        <f t="shared" si="18"/>
        <v>0.2</v>
      </c>
      <c r="BI187" s="392">
        <f t="shared" si="5"/>
        <v>64.4</v>
      </c>
      <c r="BJ187" s="393">
        <f t="shared" si="6"/>
        <v>95.45262</v>
      </c>
      <c r="BK187" s="393">
        <f t="shared" si="7"/>
        <v>39.45262</v>
      </c>
      <c r="BL187" s="394">
        <f t="shared" si="8"/>
        <v>0.2964367081</v>
      </c>
      <c r="BM187" s="394">
        <f t="shared" si="9"/>
        <v>0.1225236646</v>
      </c>
      <c r="BN187" s="55">
        <f t="shared" si="10"/>
        <v>0.05</v>
      </c>
      <c r="BO187" s="56">
        <f t="shared" si="11"/>
        <v>434</v>
      </c>
      <c r="BP187" s="57">
        <f t="shared" si="12"/>
        <v>0.3373562673</v>
      </c>
      <c r="BQ187" s="46">
        <f t="shared" si="13"/>
        <v>0.272</v>
      </c>
      <c r="BR187" s="46">
        <v>25.0</v>
      </c>
      <c r="BS187" s="46">
        <v>7.0</v>
      </c>
      <c r="BT187" s="47">
        <v>1.25</v>
      </c>
      <c r="BU187" s="46">
        <f t="shared" si="14"/>
        <v>31.25</v>
      </c>
      <c r="BV187" s="46">
        <f t="shared" si="15"/>
        <v>40.75</v>
      </c>
      <c r="BW187" s="406"/>
      <c r="BX187" s="395"/>
      <c r="BY187" s="395"/>
      <c r="BZ187" s="395"/>
      <c r="CA187" s="395"/>
      <c r="CB187" s="406"/>
      <c r="CC187" s="395"/>
      <c r="CD187" s="395"/>
      <c r="CE187" s="395"/>
      <c r="CF187" s="395"/>
      <c r="CG187" s="395"/>
      <c r="CH187" s="397"/>
      <c r="CI187" s="397"/>
      <c r="CJ187" s="397"/>
      <c r="CK187" s="397"/>
      <c r="CL187" s="398"/>
      <c r="CM187" s="398"/>
      <c r="CN187" s="399">
        <f t="shared" si="16"/>
        <v>0.003563291925</v>
      </c>
      <c r="CO187" s="399">
        <f t="shared" si="17"/>
        <v>0.2876464445</v>
      </c>
      <c r="CP187" s="398"/>
      <c r="CQ187" s="398"/>
      <c r="CR187" s="478"/>
      <c r="CS187" s="398"/>
      <c r="CT187" s="398"/>
      <c r="CU187" s="398"/>
      <c r="CV187" s="398"/>
      <c r="CW187" s="398"/>
      <c r="CX187" s="398"/>
      <c r="CY187" s="398"/>
      <c r="CZ187" s="398"/>
      <c r="DA187" s="398"/>
      <c r="DB187" s="398"/>
      <c r="DC187" s="398"/>
      <c r="DD187" s="398"/>
      <c r="DE187" s="398"/>
      <c r="DF187" s="398"/>
      <c r="DG187" s="398"/>
      <c r="DH187" s="398"/>
      <c r="DI187" s="398"/>
      <c r="DJ187" s="398"/>
      <c r="DK187" s="398"/>
      <c r="DL187" s="398"/>
      <c r="DM187" s="398"/>
      <c r="DN187" s="398"/>
      <c r="DO187" s="398"/>
      <c r="DP187" s="398"/>
      <c r="DQ187" s="398"/>
      <c r="DR187" s="398"/>
      <c r="DS187" s="398"/>
      <c r="DT187" s="398"/>
      <c r="DU187" s="398"/>
      <c r="DV187" s="398"/>
      <c r="DW187" s="398"/>
      <c r="DX187" s="398"/>
      <c r="DY187" s="398"/>
      <c r="DZ187" s="398"/>
      <c r="EA187" s="398"/>
      <c r="EB187" s="398"/>
      <c r="EC187" s="398"/>
      <c r="ED187" s="398"/>
      <c r="EE187" s="398"/>
      <c r="EF187" s="398"/>
      <c r="EG187" s="398"/>
      <c r="EH187" s="398"/>
      <c r="EI187" s="398"/>
      <c r="EJ187" s="398"/>
      <c r="EK187" s="398"/>
      <c r="EL187" s="398"/>
      <c r="EM187" s="398"/>
      <c r="EN187" s="398"/>
      <c r="EO187" s="398"/>
      <c r="EP187" s="398"/>
      <c r="EQ187" s="398"/>
      <c r="ER187" s="398"/>
      <c r="ES187" s="398"/>
      <c r="ET187" s="398"/>
      <c r="EU187" s="398"/>
      <c r="EV187" s="398"/>
      <c r="EW187" s="398"/>
      <c r="EX187" s="398"/>
      <c r="EY187" s="398"/>
      <c r="EZ187" s="398"/>
      <c r="FA187" s="398"/>
      <c r="FB187" s="398"/>
      <c r="FC187" s="398"/>
      <c r="FD187" s="398"/>
      <c r="FE187" s="398"/>
      <c r="FF187" s="398"/>
      <c r="FG187" s="398"/>
      <c r="FH187" s="398"/>
      <c r="FI187" s="398"/>
      <c r="FJ187" s="398"/>
      <c r="FK187" s="398"/>
      <c r="FL187" s="398"/>
      <c r="FM187" s="398"/>
      <c r="FN187" s="398"/>
      <c r="FO187" s="398"/>
      <c r="FP187" s="398"/>
      <c r="FQ187" s="398"/>
      <c r="FR187" s="398"/>
      <c r="FS187" s="398"/>
      <c r="FT187" s="398"/>
      <c r="FU187" s="398"/>
      <c r="FV187" s="398"/>
      <c r="FW187" s="398"/>
      <c r="FX187" s="398"/>
      <c r="FY187" s="398"/>
      <c r="FZ187" s="398"/>
      <c r="GA187" s="398"/>
      <c r="GB187" s="398"/>
      <c r="GC187" s="398"/>
      <c r="GD187" s="398"/>
      <c r="GE187" s="398"/>
      <c r="GF187" s="398"/>
      <c r="GG187" s="398"/>
      <c r="GH187" s="398"/>
      <c r="GI187" s="398"/>
      <c r="GJ187" s="398"/>
      <c r="GK187" s="398"/>
      <c r="GL187" s="398"/>
      <c r="GM187" s="398"/>
      <c r="GN187" s="398"/>
      <c r="GO187" s="398"/>
      <c r="GP187" s="398"/>
      <c r="GQ187" s="398"/>
      <c r="GR187" s="398"/>
      <c r="GS187" s="398"/>
      <c r="GT187" s="398"/>
      <c r="GU187" s="398"/>
      <c r="GV187" s="398"/>
      <c r="GW187" s="398"/>
      <c r="GX187" s="398"/>
      <c r="GY187" s="398"/>
      <c r="GZ187" s="398"/>
      <c r="HA187" s="398"/>
      <c r="HB187" s="398"/>
      <c r="HC187" s="398"/>
      <c r="HD187" s="398"/>
      <c r="HE187" s="398"/>
      <c r="HF187" s="398"/>
      <c r="HG187" s="398"/>
      <c r="HH187" s="398"/>
      <c r="HI187" s="398"/>
      <c r="HJ187" s="398"/>
      <c r="HK187" s="398"/>
      <c r="HL187" s="398"/>
      <c r="HM187" s="398"/>
      <c r="HN187" s="398"/>
      <c r="HO187" s="398"/>
      <c r="HP187" s="398"/>
      <c r="HQ187" s="398"/>
      <c r="HR187" s="398"/>
      <c r="HS187" s="398"/>
      <c r="HT187" s="398"/>
      <c r="HU187" s="398"/>
      <c r="HV187" s="398"/>
      <c r="HW187" s="398"/>
      <c r="HX187" s="398"/>
      <c r="HY187" s="398"/>
      <c r="HZ187" s="398"/>
      <c r="IA187" s="398"/>
      <c r="IB187" s="398"/>
      <c r="IC187" s="398"/>
    </row>
    <row r="188" ht="13.5" customHeight="1">
      <c r="A188" s="398"/>
      <c r="B188" s="362" t="s">
        <v>7283</v>
      </c>
      <c r="C188" s="363"/>
      <c r="D188" s="364">
        <v>50.0</v>
      </c>
      <c r="E188" s="401" t="s">
        <v>7284</v>
      </c>
      <c r="F188" s="366" t="s">
        <v>7285</v>
      </c>
      <c r="G188" s="415">
        <v>2.034050218267E12</v>
      </c>
      <c r="H188" s="368">
        <v>466.0</v>
      </c>
      <c r="I188" s="369">
        <v>0.2609883170951864</v>
      </c>
      <c r="J188" s="370">
        <f t="shared" si="1"/>
        <v>344</v>
      </c>
      <c r="K188" s="402" t="s">
        <v>7286</v>
      </c>
      <c r="L188" s="403" t="s">
        <v>7287</v>
      </c>
      <c r="M188" s="403" t="s">
        <v>7151</v>
      </c>
      <c r="N188" s="492"/>
      <c r="O188" s="433">
        <v>75.0</v>
      </c>
      <c r="P188" s="404">
        <v>80.0</v>
      </c>
      <c r="Q188" s="378">
        <v>20.0</v>
      </c>
      <c r="R188" s="378">
        <v>170.0</v>
      </c>
      <c r="S188" s="493"/>
      <c r="T188" s="493"/>
      <c r="U188" s="378" t="s">
        <v>6904</v>
      </c>
      <c r="V188" s="378" t="s">
        <v>7257</v>
      </c>
      <c r="W188" s="406"/>
      <c r="X188" s="493"/>
      <c r="Y188" s="493"/>
      <c r="Z188" s="493"/>
      <c r="AA188" s="493"/>
      <c r="AB188" s="379"/>
      <c r="AC188" s="406"/>
      <c r="AD188" s="492"/>
      <c r="AE188" s="492"/>
      <c r="AF188" s="492"/>
      <c r="AG188" s="492"/>
      <c r="AH188" s="395"/>
      <c r="AI188" s="379" t="s">
        <v>6411</v>
      </c>
      <c r="AJ188" s="492"/>
      <c r="AK188" s="492"/>
      <c r="AL188" s="492"/>
      <c r="AM188" s="492"/>
      <c r="AN188" s="373">
        <v>10.0</v>
      </c>
      <c r="AO188" s="492"/>
      <c r="AP188" s="492"/>
      <c r="AQ188" s="46">
        <f t="shared" si="2"/>
        <v>457</v>
      </c>
      <c r="AR188" s="382">
        <f t="shared" si="3"/>
        <v>0.02</v>
      </c>
      <c r="AS188" s="492"/>
      <c r="AT188" s="492"/>
      <c r="AU188" s="492"/>
      <c r="AV188" s="492"/>
      <c r="AW188" s="492"/>
      <c r="AX188" s="383" t="s">
        <v>6178</v>
      </c>
      <c r="AY188" s="441" t="s">
        <v>6178</v>
      </c>
      <c r="AZ188" s="418"/>
      <c r="BA188" s="386">
        <v>75.0</v>
      </c>
      <c r="BB188" s="386">
        <v>131.0</v>
      </c>
      <c r="BC188" s="482">
        <f>IFERROR(__xludf.DUMMYFUNCTION("IMPORTRANGE(""https://docs.google.com/spreadsheets/d/11x9rug0jw9OQ--PARsiC-syyc-w1p08-Nt1KJofrAjY/edit?usp=sharing"",""Себестоимость (Алкиона)!J120"")"),5.53464)</f>
        <v>5.53464</v>
      </c>
      <c r="BD188" s="482">
        <f>IFERROR(__xludf.DUMMYFUNCTION("IMPORTRANGE(""https://docs.google.com/spreadsheets/d/11x9rug0jw9OQ--PARsiC-syyc-w1p08-Nt1KJofrAjY/edit?usp=sharing"",""Себестоимость (Алкиона)!J65"")"),0.813618)</f>
        <v>0.813618</v>
      </c>
      <c r="BE188" s="483">
        <f>IFERROR(__xludf.DUMMYFUNCTION("IMPORTRANGE(""https://docs.google.com/spreadsheets/d/1s3L4zx0lRdF0JYMrTaoYwrEnGJI9Se6ibkReFEtRbpU/edit?usp=sharing"",""Упаковка!B3"")"),25.0)</f>
        <v>25</v>
      </c>
      <c r="BF188" s="389">
        <v>10.0</v>
      </c>
      <c r="BG188" s="442">
        <f t="shared" si="4"/>
        <v>98.48258</v>
      </c>
      <c r="BH188" s="405">
        <f t="shared" si="18"/>
        <v>0.2</v>
      </c>
      <c r="BI188" s="392">
        <f t="shared" si="5"/>
        <v>68.8</v>
      </c>
      <c r="BJ188" s="393">
        <f t="shared" si="6"/>
        <v>101.71742</v>
      </c>
      <c r="BK188" s="393">
        <f t="shared" si="7"/>
        <v>45.71742</v>
      </c>
      <c r="BL188" s="394">
        <f t="shared" si="8"/>
        <v>0.2956901744</v>
      </c>
      <c r="BM188" s="394">
        <f t="shared" si="9"/>
        <v>0.1328994767</v>
      </c>
      <c r="BN188" s="55">
        <f t="shared" si="10"/>
        <v>0.02</v>
      </c>
      <c r="BO188" s="56">
        <f t="shared" si="11"/>
        <v>458</v>
      </c>
      <c r="BP188" s="57">
        <f t="shared" si="12"/>
        <v>0.3389463319</v>
      </c>
      <c r="BQ188" s="46">
        <f t="shared" si="13"/>
        <v>0.272</v>
      </c>
      <c r="BR188" s="46">
        <v>25.0</v>
      </c>
      <c r="BS188" s="46">
        <v>7.0</v>
      </c>
      <c r="BT188" s="47">
        <v>1.25</v>
      </c>
      <c r="BU188" s="46">
        <f t="shared" si="14"/>
        <v>31.25</v>
      </c>
      <c r="BV188" s="46">
        <f t="shared" si="15"/>
        <v>43.75</v>
      </c>
      <c r="BW188" s="406"/>
      <c r="BX188" s="395"/>
      <c r="BY188" s="395"/>
      <c r="BZ188" s="395"/>
      <c r="CA188" s="395"/>
      <c r="CB188" s="406"/>
      <c r="CC188" s="395"/>
      <c r="CD188" s="395"/>
      <c r="CE188" s="395"/>
      <c r="CF188" s="395"/>
      <c r="CG188" s="395"/>
      <c r="CH188" s="397"/>
      <c r="CI188" s="397"/>
      <c r="CJ188" s="397"/>
      <c r="CK188" s="397"/>
      <c r="CL188" s="398"/>
      <c r="CM188" s="398"/>
      <c r="CN188" s="399">
        <f t="shared" si="16"/>
        <v>0.004309825581</v>
      </c>
      <c r="CO188" s="399">
        <f t="shared" si="17"/>
        <v>0.2566784915</v>
      </c>
      <c r="CP188" s="398"/>
      <c r="CQ188" s="398"/>
      <c r="CR188" s="478"/>
      <c r="CS188" s="398"/>
      <c r="CT188" s="398"/>
      <c r="CU188" s="398"/>
      <c r="CV188" s="398"/>
      <c r="CW188" s="398"/>
      <c r="CX188" s="398"/>
      <c r="CY188" s="398"/>
      <c r="CZ188" s="398"/>
      <c r="DA188" s="398"/>
      <c r="DB188" s="398"/>
      <c r="DC188" s="398"/>
      <c r="DD188" s="398"/>
      <c r="DE188" s="398"/>
      <c r="DF188" s="398"/>
      <c r="DG188" s="398"/>
      <c r="DH188" s="398"/>
      <c r="DI188" s="398"/>
      <c r="DJ188" s="398"/>
      <c r="DK188" s="398"/>
      <c r="DL188" s="398"/>
      <c r="DM188" s="398"/>
      <c r="DN188" s="398"/>
      <c r="DO188" s="398"/>
      <c r="DP188" s="398"/>
      <c r="DQ188" s="398"/>
      <c r="DR188" s="398"/>
      <c r="DS188" s="398"/>
      <c r="DT188" s="398"/>
      <c r="DU188" s="398"/>
      <c r="DV188" s="398"/>
      <c r="DW188" s="398"/>
      <c r="DX188" s="398"/>
      <c r="DY188" s="398"/>
      <c r="DZ188" s="398"/>
      <c r="EA188" s="398"/>
      <c r="EB188" s="398"/>
      <c r="EC188" s="398"/>
      <c r="ED188" s="398"/>
      <c r="EE188" s="398"/>
      <c r="EF188" s="398"/>
      <c r="EG188" s="398"/>
      <c r="EH188" s="398"/>
      <c r="EI188" s="398"/>
      <c r="EJ188" s="398"/>
      <c r="EK188" s="398"/>
      <c r="EL188" s="398"/>
      <c r="EM188" s="398"/>
      <c r="EN188" s="398"/>
      <c r="EO188" s="398"/>
      <c r="EP188" s="398"/>
      <c r="EQ188" s="398"/>
      <c r="ER188" s="398"/>
      <c r="ES188" s="398"/>
      <c r="ET188" s="398"/>
      <c r="EU188" s="398"/>
      <c r="EV188" s="398"/>
      <c r="EW188" s="398"/>
      <c r="EX188" s="398"/>
      <c r="EY188" s="398"/>
      <c r="EZ188" s="398"/>
      <c r="FA188" s="398"/>
      <c r="FB188" s="398"/>
      <c r="FC188" s="398"/>
      <c r="FD188" s="398"/>
      <c r="FE188" s="398"/>
      <c r="FF188" s="398"/>
      <c r="FG188" s="398"/>
      <c r="FH188" s="398"/>
      <c r="FI188" s="398"/>
      <c r="FJ188" s="398"/>
      <c r="FK188" s="398"/>
      <c r="FL188" s="398"/>
      <c r="FM188" s="398"/>
      <c r="FN188" s="398"/>
      <c r="FO188" s="398"/>
      <c r="FP188" s="398"/>
      <c r="FQ188" s="398"/>
      <c r="FR188" s="398"/>
      <c r="FS188" s="398"/>
      <c r="FT188" s="398"/>
      <c r="FU188" s="398"/>
      <c r="FV188" s="398"/>
      <c r="FW188" s="398"/>
      <c r="FX188" s="398"/>
      <c r="FY188" s="398"/>
      <c r="FZ188" s="398"/>
      <c r="GA188" s="398"/>
      <c r="GB188" s="398"/>
      <c r="GC188" s="398"/>
      <c r="GD188" s="398"/>
      <c r="GE188" s="398"/>
      <c r="GF188" s="398"/>
      <c r="GG188" s="398"/>
      <c r="GH188" s="398"/>
      <c r="GI188" s="398"/>
      <c r="GJ188" s="398"/>
      <c r="GK188" s="398"/>
      <c r="GL188" s="398"/>
      <c r="GM188" s="398"/>
      <c r="GN188" s="398"/>
      <c r="GO188" s="398"/>
      <c r="GP188" s="398"/>
      <c r="GQ188" s="398"/>
      <c r="GR188" s="398"/>
      <c r="GS188" s="398"/>
      <c r="GT188" s="398"/>
      <c r="GU188" s="398"/>
      <c r="GV188" s="398"/>
      <c r="GW188" s="398"/>
      <c r="GX188" s="398"/>
      <c r="GY188" s="398"/>
      <c r="GZ188" s="398"/>
      <c r="HA188" s="398"/>
      <c r="HB188" s="398"/>
      <c r="HC188" s="398"/>
      <c r="HD188" s="398"/>
      <c r="HE188" s="398"/>
      <c r="HF188" s="398"/>
      <c r="HG188" s="398"/>
      <c r="HH188" s="398"/>
      <c r="HI188" s="398"/>
      <c r="HJ188" s="398"/>
      <c r="HK188" s="398"/>
      <c r="HL188" s="398"/>
      <c r="HM188" s="398"/>
      <c r="HN188" s="398"/>
      <c r="HO188" s="398"/>
      <c r="HP188" s="398"/>
      <c r="HQ188" s="398"/>
      <c r="HR188" s="398"/>
      <c r="HS188" s="398"/>
      <c r="HT188" s="398"/>
      <c r="HU188" s="398"/>
      <c r="HV188" s="398"/>
      <c r="HW188" s="398"/>
      <c r="HX188" s="398"/>
      <c r="HY188" s="398"/>
      <c r="HZ188" s="398"/>
      <c r="IA188" s="398"/>
      <c r="IB188" s="398"/>
      <c r="IC188" s="398"/>
    </row>
    <row r="189" ht="13.5" customHeight="1">
      <c r="A189" s="398"/>
      <c r="B189" s="533" t="s">
        <v>7288</v>
      </c>
      <c r="C189" s="363"/>
      <c r="D189" s="364">
        <v>50.0</v>
      </c>
      <c r="E189" s="401" t="s">
        <v>7289</v>
      </c>
      <c r="F189" s="366" t="s">
        <v>7290</v>
      </c>
      <c r="G189" s="415">
        <v>2.03405021825E12</v>
      </c>
      <c r="H189" s="368">
        <v>352.0</v>
      </c>
      <c r="I189" s="369">
        <v>0.27821692203389836</v>
      </c>
      <c r="J189" s="370">
        <f t="shared" si="1"/>
        <v>254</v>
      </c>
      <c r="K189" s="402" t="s">
        <v>7291</v>
      </c>
      <c r="L189" s="403" t="s">
        <v>7292</v>
      </c>
      <c r="M189" s="403" t="s">
        <v>7151</v>
      </c>
      <c r="N189" s="495"/>
      <c r="O189" s="374">
        <v>25.0</v>
      </c>
      <c r="P189" s="404">
        <v>70.0</v>
      </c>
      <c r="Q189" s="378">
        <v>20.0</v>
      </c>
      <c r="R189" s="378">
        <v>90.0</v>
      </c>
      <c r="S189" s="536"/>
      <c r="T189" s="536"/>
      <c r="U189" s="378" t="s">
        <v>6904</v>
      </c>
      <c r="V189" s="378" t="s">
        <v>298</v>
      </c>
      <c r="W189" s="406"/>
      <c r="X189" s="536"/>
      <c r="Y189" s="536"/>
      <c r="Z189" s="536"/>
      <c r="AA189" s="536"/>
      <c r="AB189" s="379"/>
      <c r="AC189" s="406"/>
      <c r="AD189" s="495"/>
      <c r="AE189" s="495"/>
      <c r="AF189" s="495"/>
      <c r="AG189" s="495"/>
      <c r="AH189" s="395"/>
      <c r="AI189" s="379" t="s">
        <v>6411</v>
      </c>
      <c r="AJ189" s="495"/>
      <c r="AK189" s="495"/>
      <c r="AL189" s="495"/>
      <c r="AM189" s="495"/>
      <c r="AN189" s="373">
        <v>10.0</v>
      </c>
      <c r="AO189" s="495"/>
      <c r="AP189" s="495"/>
      <c r="AQ189" s="46">
        <f t="shared" si="2"/>
        <v>360</v>
      </c>
      <c r="AR189" s="382">
        <f t="shared" si="3"/>
        <v>-0.02</v>
      </c>
      <c r="AS189" s="495"/>
      <c r="AT189" s="495"/>
      <c r="AU189" s="495"/>
      <c r="AV189" s="495"/>
      <c r="AW189" s="495"/>
      <c r="AX189" s="528" t="s">
        <v>6061</v>
      </c>
      <c r="AY189" s="489" t="s">
        <v>6061</v>
      </c>
      <c r="AZ189" s="418"/>
      <c r="BA189" s="386">
        <v>70.0</v>
      </c>
      <c r="BB189" s="386">
        <v>125.0</v>
      </c>
      <c r="BC189" s="482">
        <f>IFERROR(__xludf.DUMMYFUNCTION("IMPORTRANGE(""https://docs.google.com/spreadsheets/d/11x9rug0jw9OQ--PARsiC-syyc-w1p08-Nt1KJofrAjY/edit?usp=sharing"",""Себестоимость (Алкиона)!J115"")"),3.38684)</f>
        <v>3.38684</v>
      </c>
      <c r="BD189" s="482">
        <f>IFERROR(__xludf.DUMMYFUNCTION("IMPORTRANGE(""https://docs.google.com/spreadsheets/d/11x9rug0jw9OQ--PARsiC-syyc-w1p08-Nt1KJofrAjY/edit?usp=sharing"",""Себестоимость (Алкиона)!J68"")"),0.6817199999999999)</f>
        <v>0.68172</v>
      </c>
      <c r="BE189" s="483">
        <f>IFERROR(__xludf.DUMMYFUNCTION("IMPORTRANGE(""https://docs.google.com/spreadsheets/d/1s3L4zx0lRdF0JYMrTaoYwrEnGJI9Se6ibkReFEtRbpU/edit?usp=sharing"",""Упаковка!B2"")"),7.0)</f>
        <v>7</v>
      </c>
      <c r="BF189" s="389">
        <v>10.0</v>
      </c>
      <c r="BG189" s="442">
        <f t="shared" si="4"/>
        <v>57.6856</v>
      </c>
      <c r="BH189" s="405">
        <f t="shared" si="18"/>
        <v>0.2</v>
      </c>
      <c r="BI189" s="392">
        <f t="shared" si="5"/>
        <v>50.8</v>
      </c>
      <c r="BJ189" s="393">
        <f t="shared" si="6"/>
        <v>75.5144</v>
      </c>
      <c r="BK189" s="393">
        <f t="shared" si="7"/>
        <v>20.5144</v>
      </c>
      <c r="BL189" s="394">
        <f t="shared" si="8"/>
        <v>0.2973007874</v>
      </c>
      <c r="BM189" s="394">
        <f t="shared" si="9"/>
        <v>0.08076535433</v>
      </c>
      <c r="BN189" s="55">
        <f t="shared" si="10"/>
        <v>-0.02</v>
      </c>
      <c r="BO189" s="56">
        <f t="shared" si="11"/>
        <v>359</v>
      </c>
      <c r="BP189" s="57">
        <f t="shared" si="12"/>
        <v>0.3311264624</v>
      </c>
      <c r="BQ189" s="46">
        <f t="shared" si="13"/>
        <v>0.126</v>
      </c>
      <c r="BR189" s="46">
        <v>25.0</v>
      </c>
      <c r="BS189" s="46">
        <v>7.0</v>
      </c>
      <c r="BT189" s="47">
        <v>1.25</v>
      </c>
      <c r="BU189" s="46">
        <f t="shared" si="14"/>
        <v>31.25</v>
      </c>
      <c r="BV189" s="46">
        <f t="shared" si="15"/>
        <v>38.75</v>
      </c>
      <c r="BW189" s="406"/>
      <c r="BX189" s="395"/>
      <c r="BY189" s="395"/>
      <c r="BZ189" s="395"/>
      <c r="CA189" s="395"/>
      <c r="CB189" s="406"/>
      <c r="CC189" s="395"/>
      <c r="CD189" s="395"/>
      <c r="CE189" s="395"/>
      <c r="CF189" s="395"/>
      <c r="CG189" s="395"/>
      <c r="CH189" s="397"/>
      <c r="CI189" s="397"/>
      <c r="CJ189" s="397"/>
      <c r="CK189" s="397"/>
      <c r="CL189" s="398"/>
      <c r="CM189" s="398"/>
      <c r="CN189" s="399">
        <f t="shared" si="16"/>
        <v>0.002699212598</v>
      </c>
      <c r="CO189" s="399">
        <f t="shared" si="17"/>
        <v>0.2755177094</v>
      </c>
      <c r="CP189" s="398"/>
      <c r="CQ189" s="398"/>
      <c r="CR189" s="408">
        <v>240.0</v>
      </c>
      <c r="CS189" s="398"/>
      <c r="CT189" s="398"/>
      <c r="CU189" s="398"/>
      <c r="CV189" s="398"/>
      <c r="CW189" s="398"/>
      <c r="CX189" s="398"/>
      <c r="CY189" s="398"/>
      <c r="CZ189" s="398"/>
      <c r="DA189" s="398"/>
      <c r="DB189" s="398"/>
      <c r="DC189" s="398"/>
      <c r="DD189" s="398"/>
      <c r="DE189" s="398"/>
      <c r="DF189" s="398"/>
      <c r="DG189" s="398"/>
      <c r="DH189" s="398"/>
      <c r="DI189" s="398"/>
      <c r="DJ189" s="398"/>
      <c r="DK189" s="398"/>
      <c r="DL189" s="398"/>
      <c r="DM189" s="398"/>
      <c r="DN189" s="398"/>
      <c r="DO189" s="398"/>
      <c r="DP189" s="398"/>
      <c r="DQ189" s="398"/>
      <c r="DR189" s="398"/>
      <c r="DS189" s="398"/>
      <c r="DT189" s="398"/>
      <c r="DU189" s="398"/>
      <c r="DV189" s="398"/>
      <c r="DW189" s="398"/>
      <c r="DX189" s="398"/>
      <c r="DY189" s="398"/>
      <c r="DZ189" s="398"/>
      <c r="EA189" s="398"/>
      <c r="EB189" s="398"/>
      <c r="EC189" s="398"/>
      <c r="ED189" s="398"/>
      <c r="EE189" s="398"/>
      <c r="EF189" s="398"/>
      <c r="EG189" s="398"/>
      <c r="EH189" s="398"/>
      <c r="EI189" s="398"/>
      <c r="EJ189" s="398"/>
      <c r="EK189" s="398"/>
      <c r="EL189" s="398"/>
      <c r="EM189" s="398"/>
      <c r="EN189" s="398"/>
      <c r="EO189" s="398"/>
      <c r="EP189" s="398"/>
      <c r="EQ189" s="398"/>
      <c r="ER189" s="398"/>
      <c r="ES189" s="398"/>
      <c r="ET189" s="398"/>
      <c r="EU189" s="398"/>
      <c r="EV189" s="398"/>
      <c r="EW189" s="398"/>
      <c r="EX189" s="398"/>
      <c r="EY189" s="398"/>
      <c r="EZ189" s="398"/>
      <c r="FA189" s="398"/>
      <c r="FB189" s="398"/>
      <c r="FC189" s="398"/>
      <c r="FD189" s="398"/>
      <c r="FE189" s="398"/>
      <c r="FF189" s="398"/>
      <c r="FG189" s="398"/>
      <c r="FH189" s="398"/>
      <c r="FI189" s="398"/>
      <c r="FJ189" s="398"/>
      <c r="FK189" s="398"/>
      <c r="FL189" s="398"/>
      <c r="FM189" s="398"/>
      <c r="FN189" s="398"/>
      <c r="FO189" s="398"/>
      <c r="FP189" s="398"/>
      <c r="FQ189" s="398"/>
      <c r="FR189" s="398"/>
      <c r="FS189" s="398"/>
      <c r="FT189" s="398"/>
      <c r="FU189" s="398"/>
      <c r="FV189" s="398"/>
      <c r="FW189" s="398"/>
      <c r="FX189" s="398"/>
      <c r="FY189" s="398"/>
      <c r="FZ189" s="398"/>
      <c r="GA189" s="398"/>
      <c r="GB189" s="398"/>
      <c r="GC189" s="398"/>
      <c r="GD189" s="398"/>
      <c r="GE189" s="398"/>
      <c r="GF189" s="398"/>
      <c r="GG189" s="398"/>
      <c r="GH189" s="398"/>
      <c r="GI189" s="398"/>
      <c r="GJ189" s="398"/>
      <c r="GK189" s="398"/>
      <c r="GL189" s="398"/>
      <c r="GM189" s="398"/>
      <c r="GN189" s="398"/>
      <c r="GO189" s="398"/>
      <c r="GP189" s="398"/>
      <c r="GQ189" s="398"/>
      <c r="GR189" s="398"/>
      <c r="GS189" s="398"/>
      <c r="GT189" s="398"/>
      <c r="GU189" s="398"/>
      <c r="GV189" s="398"/>
      <c r="GW189" s="398"/>
      <c r="GX189" s="398"/>
      <c r="GY189" s="398"/>
      <c r="GZ189" s="398"/>
      <c r="HA189" s="398"/>
      <c r="HB189" s="398"/>
      <c r="HC189" s="398"/>
      <c r="HD189" s="398"/>
      <c r="HE189" s="398"/>
      <c r="HF189" s="398"/>
      <c r="HG189" s="398"/>
      <c r="HH189" s="398"/>
      <c r="HI189" s="398"/>
      <c r="HJ189" s="398"/>
      <c r="HK189" s="398"/>
      <c r="HL189" s="398"/>
      <c r="HM189" s="398"/>
      <c r="HN189" s="398"/>
      <c r="HO189" s="398"/>
      <c r="HP189" s="398"/>
      <c r="HQ189" s="398"/>
      <c r="HR189" s="398"/>
      <c r="HS189" s="398"/>
      <c r="HT189" s="398"/>
      <c r="HU189" s="398"/>
      <c r="HV189" s="398"/>
      <c r="HW189" s="398"/>
      <c r="HX189" s="398"/>
      <c r="HY189" s="398"/>
      <c r="HZ189" s="398"/>
      <c r="IA189" s="398"/>
      <c r="IB189" s="398"/>
      <c r="IC189" s="398"/>
    </row>
    <row r="190" ht="13.5" customHeight="1">
      <c r="A190" s="398"/>
      <c r="B190" s="533" t="s">
        <v>7293</v>
      </c>
      <c r="C190" s="363"/>
      <c r="D190" s="364">
        <v>50.0</v>
      </c>
      <c r="E190" s="401" t="s">
        <v>7294</v>
      </c>
      <c r="F190" s="366" t="s">
        <v>7295</v>
      </c>
      <c r="G190" s="415">
        <v>2.034050218243E12</v>
      </c>
      <c r="H190" s="368">
        <v>367.0</v>
      </c>
      <c r="I190" s="369">
        <v>0.3121348303853713</v>
      </c>
      <c r="J190" s="370">
        <f t="shared" si="1"/>
        <v>252</v>
      </c>
      <c r="K190" s="402" t="s">
        <v>7296</v>
      </c>
      <c r="L190" s="403" t="s">
        <v>7297</v>
      </c>
      <c r="M190" s="403" t="s">
        <v>7151</v>
      </c>
      <c r="N190" s="495"/>
      <c r="O190" s="374">
        <v>25.0</v>
      </c>
      <c r="P190" s="404">
        <v>70.0</v>
      </c>
      <c r="Q190" s="378">
        <v>20.0</v>
      </c>
      <c r="R190" s="378">
        <v>90.0</v>
      </c>
      <c r="S190" s="536"/>
      <c r="T190" s="536"/>
      <c r="U190" s="378" t="s">
        <v>6904</v>
      </c>
      <c r="V190" s="378" t="s">
        <v>298</v>
      </c>
      <c r="W190" s="406"/>
      <c r="X190" s="536"/>
      <c r="Y190" s="536"/>
      <c r="Z190" s="536"/>
      <c r="AA190" s="536"/>
      <c r="AB190" s="379"/>
      <c r="AC190" s="406"/>
      <c r="AD190" s="495"/>
      <c r="AE190" s="495"/>
      <c r="AF190" s="495"/>
      <c r="AG190" s="495"/>
      <c r="AH190" s="395"/>
      <c r="AI190" s="379" t="s">
        <v>6411</v>
      </c>
      <c r="AJ190" s="495"/>
      <c r="AK190" s="495"/>
      <c r="AL190" s="495"/>
      <c r="AM190" s="495"/>
      <c r="AN190" s="373">
        <v>10.0</v>
      </c>
      <c r="AO190" s="495"/>
      <c r="AP190" s="495"/>
      <c r="AQ190" s="46">
        <f t="shared" si="2"/>
        <v>356</v>
      </c>
      <c r="AR190" s="382">
        <f t="shared" si="3"/>
        <v>0.03</v>
      </c>
      <c r="AS190" s="495"/>
      <c r="AT190" s="495"/>
      <c r="AU190" s="495"/>
      <c r="AV190" s="495"/>
      <c r="AW190" s="495"/>
      <c r="AX190" s="528" t="s">
        <v>6061</v>
      </c>
      <c r="AY190" s="489" t="s">
        <v>6061</v>
      </c>
      <c r="AZ190" s="418"/>
      <c r="BA190" s="386">
        <v>69.0</v>
      </c>
      <c r="BB190" s="386">
        <v>124.0</v>
      </c>
      <c r="BC190" s="482">
        <f>IFERROR(__xludf.DUMMYFUNCTION("IMPORTRANGE(""https://docs.google.com/spreadsheets/d/11x9rug0jw9OQ--PARsiC-syyc-w1p08-Nt1KJofrAjY/edit?usp=sharing"",""Себестоимость (Алкиона)!J115"")"),3.38684)</f>
        <v>3.38684</v>
      </c>
      <c r="BD190" s="482">
        <f>IFERROR(__xludf.DUMMYFUNCTION("IMPORTRANGE(""https://docs.google.com/spreadsheets/d/11x9rug0jw9OQ--PARsiC-syyc-w1p08-Nt1KJofrAjY/edit?usp=sharing"",""Себестоимость (Алкиона)!J68"")"),0.6817199999999999)</f>
        <v>0.68172</v>
      </c>
      <c r="BE190" s="483">
        <f>IFERROR(__xludf.DUMMYFUNCTION("IMPORTRANGE(""https://docs.google.com/spreadsheets/d/1s3L4zx0lRdF0JYMrTaoYwrEnGJI9Se6ibkReFEtRbpU/edit?usp=sharing"",""Упаковка!B2"")"),7.0)</f>
        <v>7</v>
      </c>
      <c r="BF190" s="389">
        <v>10.0</v>
      </c>
      <c r="BG190" s="442">
        <f t="shared" si="4"/>
        <v>57.6856</v>
      </c>
      <c r="BH190" s="405">
        <f t="shared" si="18"/>
        <v>0.2</v>
      </c>
      <c r="BI190" s="392">
        <f t="shared" si="5"/>
        <v>50.4</v>
      </c>
      <c r="BJ190" s="393">
        <f t="shared" si="6"/>
        <v>74.9144</v>
      </c>
      <c r="BK190" s="393">
        <f t="shared" si="7"/>
        <v>19.9144</v>
      </c>
      <c r="BL190" s="394">
        <f t="shared" si="8"/>
        <v>0.2972793651</v>
      </c>
      <c r="BM190" s="394">
        <f t="shared" si="9"/>
        <v>0.07902539683</v>
      </c>
      <c r="BN190" s="55">
        <f t="shared" si="10"/>
        <v>0.03</v>
      </c>
      <c r="BO190" s="56">
        <f t="shared" si="11"/>
        <v>357</v>
      </c>
      <c r="BP190" s="57">
        <f t="shared" si="12"/>
        <v>0.3310767507</v>
      </c>
      <c r="BQ190" s="46">
        <f t="shared" si="13"/>
        <v>0.126</v>
      </c>
      <c r="BR190" s="46">
        <v>25.0</v>
      </c>
      <c r="BS190" s="46">
        <v>7.0</v>
      </c>
      <c r="BT190" s="47">
        <v>1.25</v>
      </c>
      <c r="BU190" s="46">
        <f t="shared" si="14"/>
        <v>31.25</v>
      </c>
      <c r="BV190" s="46">
        <f t="shared" si="15"/>
        <v>37.75</v>
      </c>
      <c r="BW190" s="406"/>
      <c r="BX190" s="395"/>
      <c r="BY190" s="395"/>
      <c r="BZ190" s="395"/>
      <c r="CA190" s="395"/>
      <c r="CB190" s="406"/>
      <c r="CC190" s="395"/>
      <c r="CD190" s="395"/>
      <c r="CE190" s="395"/>
      <c r="CF190" s="395"/>
      <c r="CG190" s="395"/>
      <c r="CH190" s="397"/>
      <c r="CI190" s="397"/>
      <c r="CJ190" s="397"/>
      <c r="CK190" s="397"/>
      <c r="CL190" s="398"/>
      <c r="CM190" s="398"/>
      <c r="CN190" s="399">
        <f t="shared" si="16"/>
        <v>0.002720634921</v>
      </c>
      <c r="CO190" s="399">
        <f t="shared" si="17"/>
        <v>0.3094141955</v>
      </c>
      <c r="CP190" s="398"/>
      <c r="CQ190" s="398"/>
      <c r="CR190" s="478"/>
      <c r="CS190" s="398"/>
      <c r="CT190" s="398"/>
      <c r="CU190" s="398"/>
      <c r="CV190" s="398"/>
      <c r="CW190" s="398"/>
      <c r="CX190" s="398"/>
      <c r="CY190" s="398"/>
      <c r="CZ190" s="398"/>
      <c r="DA190" s="398"/>
      <c r="DB190" s="398"/>
      <c r="DC190" s="398"/>
      <c r="DD190" s="398"/>
      <c r="DE190" s="398"/>
      <c r="DF190" s="398"/>
      <c r="DG190" s="398"/>
      <c r="DH190" s="398"/>
      <c r="DI190" s="398"/>
      <c r="DJ190" s="398"/>
      <c r="DK190" s="398"/>
      <c r="DL190" s="398"/>
      <c r="DM190" s="398"/>
      <c r="DN190" s="398"/>
      <c r="DO190" s="398"/>
      <c r="DP190" s="398"/>
      <c r="DQ190" s="398"/>
      <c r="DR190" s="398"/>
      <c r="DS190" s="398"/>
      <c r="DT190" s="398"/>
      <c r="DU190" s="398"/>
      <c r="DV190" s="398"/>
      <c r="DW190" s="398"/>
      <c r="DX190" s="398"/>
      <c r="DY190" s="398"/>
      <c r="DZ190" s="398"/>
      <c r="EA190" s="398"/>
      <c r="EB190" s="398"/>
      <c r="EC190" s="398"/>
      <c r="ED190" s="398"/>
      <c r="EE190" s="398"/>
      <c r="EF190" s="398"/>
      <c r="EG190" s="398"/>
      <c r="EH190" s="398"/>
      <c r="EI190" s="398"/>
      <c r="EJ190" s="398"/>
      <c r="EK190" s="398"/>
      <c r="EL190" s="398"/>
      <c r="EM190" s="398"/>
      <c r="EN190" s="398"/>
      <c r="EO190" s="398"/>
      <c r="EP190" s="398"/>
      <c r="EQ190" s="398"/>
      <c r="ER190" s="398"/>
      <c r="ES190" s="398"/>
      <c r="ET190" s="398"/>
      <c r="EU190" s="398"/>
      <c r="EV190" s="398"/>
      <c r="EW190" s="398"/>
      <c r="EX190" s="398"/>
      <c r="EY190" s="398"/>
      <c r="EZ190" s="398"/>
      <c r="FA190" s="398"/>
      <c r="FB190" s="398"/>
      <c r="FC190" s="398"/>
      <c r="FD190" s="398"/>
      <c r="FE190" s="398"/>
      <c r="FF190" s="398"/>
      <c r="FG190" s="398"/>
      <c r="FH190" s="398"/>
      <c r="FI190" s="398"/>
      <c r="FJ190" s="398"/>
      <c r="FK190" s="398"/>
      <c r="FL190" s="398"/>
      <c r="FM190" s="398"/>
      <c r="FN190" s="398"/>
      <c r="FO190" s="398"/>
      <c r="FP190" s="398"/>
      <c r="FQ190" s="398"/>
      <c r="FR190" s="398"/>
      <c r="FS190" s="398"/>
      <c r="FT190" s="398"/>
      <c r="FU190" s="398"/>
      <c r="FV190" s="398"/>
      <c r="FW190" s="398"/>
      <c r="FX190" s="398"/>
      <c r="FY190" s="398"/>
      <c r="FZ190" s="398"/>
      <c r="GA190" s="398"/>
      <c r="GB190" s="398"/>
      <c r="GC190" s="398"/>
      <c r="GD190" s="398"/>
      <c r="GE190" s="398"/>
      <c r="GF190" s="398"/>
      <c r="GG190" s="398"/>
      <c r="GH190" s="398"/>
      <c r="GI190" s="398"/>
      <c r="GJ190" s="398"/>
      <c r="GK190" s="398"/>
      <c r="GL190" s="398"/>
      <c r="GM190" s="398"/>
      <c r="GN190" s="398"/>
      <c r="GO190" s="398"/>
      <c r="GP190" s="398"/>
      <c r="GQ190" s="398"/>
      <c r="GR190" s="398"/>
      <c r="GS190" s="398"/>
      <c r="GT190" s="398"/>
      <c r="GU190" s="398"/>
      <c r="GV190" s="398"/>
      <c r="GW190" s="398"/>
      <c r="GX190" s="398"/>
      <c r="GY190" s="398"/>
      <c r="GZ190" s="398"/>
      <c r="HA190" s="398"/>
      <c r="HB190" s="398"/>
      <c r="HC190" s="398"/>
      <c r="HD190" s="398"/>
      <c r="HE190" s="398"/>
      <c r="HF190" s="398"/>
      <c r="HG190" s="398"/>
      <c r="HH190" s="398"/>
      <c r="HI190" s="398"/>
      <c r="HJ190" s="398"/>
      <c r="HK190" s="398"/>
      <c r="HL190" s="398"/>
      <c r="HM190" s="398"/>
      <c r="HN190" s="398"/>
      <c r="HO190" s="398"/>
      <c r="HP190" s="398"/>
      <c r="HQ190" s="398"/>
      <c r="HR190" s="398"/>
      <c r="HS190" s="398"/>
      <c r="HT190" s="398"/>
      <c r="HU190" s="398"/>
      <c r="HV190" s="398"/>
      <c r="HW190" s="398"/>
      <c r="HX190" s="398"/>
      <c r="HY190" s="398"/>
      <c r="HZ190" s="398"/>
      <c r="IA190" s="398"/>
      <c r="IB190" s="398"/>
      <c r="IC190" s="398"/>
    </row>
    <row r="191" ht="13.5" customHeight="1">
      <c r="A191" s="398"/>
      <c r="B191" s="362" t="s">
        <v>7298</v>
      </c>
      <c r="C191" s="424" t="s">
        <v>6143</v>
      </c>
      <c r="D191" s="425">
        <v>0.0</v>
      </c>
      <c r="E191" s="401" t="s">
        <v>7299</v>
      </c>
      <c r="F191" s="366" t="s">
        <v>7300</v>
      </c>
      <c r="G191" s="415">
        <v>2.034050218236E12</v>
      </c>
      <c r="H191" s="409">
        <v>400.0</v>
      </c>
      <c r="I191" s="369">
        <v>0.34053523805037367</v>
      </c>
      <c r="J191" s="370">
        <f t="shared" si="1"/>
        <v>264</v>
      </c>
      <c r="K191" s="402" t="s">
        <v>7301</v>
      </c>
      <c r="L191" s="403" t="s">
        <v>7302</v>
      </c>
      <c r="M191" s="403" t="s">
        <v>7303</v>
      </c>
      <c r="N191" s="492"/>
      <c r="O191" s="433">
        <v>36.0</v>
      </c>
      <c r="P191" s="404">
        <v>70.0</v>
      </c>
      <c r="Q191" s="378">
        <v>20.0</v>
      </c>
      <c r="R191" s="378">
        <v>90.0</v>
      </c>
      <c r="S191" s="493"/>
      <c r="T191" s="493"/>
      <c r="U191" s="378" t="s">
        <v>6904</v>
      </c>
      <c r="V191" s="378" t="s">
        <v>298</v>
      </c>
      <c r="W191" s="406"/>
      <c r="X191" s="493"/>
      <c r="Y191" s="493"/>
      <c r="Z191" s="493"/>
      <c r="AA191" s="493"/>
      <c r="AB191" s="379"/>
      <c r="AC191" s="406"/>
      <c r="AD191" s="492"/>
      <c r="AE191" s="492"/>
      <c r="AF191" s="492"/>
      <c r="AG191" s="492"/>
      <c r="AH191" s="395"/>
      <c r="AI191" s="379" t="s">
        <v>6411</v>
      </c>
      <c r="AJ191" s="492"/>
      <c r="AK191" s="492"/>
      <c r="AL191" s="492"/>
      <c r="AM191" s="492"/>
      <c r="AN191" s="373">
        <v>10.0</v>
      </c>
      <c r="AO191" s="492"/>
      <c r="AP191" s="492"/>
      <c r="AQ191" s="46">
        <f t="shared" si="2"/>
        <v>368</v>
      </c>
      <c r="AR191" s="382">
        <f t="shared" si="3"/>
        <v>0.08</v>
      </c>
      <c r="AS191" s="492"/>
      <c r="AT191" s="492"/>
      <c r="AU191" s="492"/>
      <c r="AV191" s="492"/>
      <c r="AW191" s="492"/>
      <c r="AX191" s="529" t="s">
        <v>6061</v>
      </c>
      <c r="AY191" s="489" t="s">
        <v>6061</v>
      </c>
      <c r="AZ191" s="418"/>
      <c r="BA191" s="386">
        <v>69.0</v>
      </c>
      <c r="BB191" s="386">
        <v>124.0</v>
      </c>
      <c r="BC191" s="482">
        <f>IFERROR(__xludf.DUMMYFUNCTION("IMPORTRANGE(""https://docs.google.com/spreadsheets/d/11x9rug0jw9OQ--PARsiC-syyc-w1p08-Nt1KJofrAjY/edit?usp=sharing"",""Себестоимость (Алкиона)!J116"")"),3.8208599999999997)</f>
        <v>3.82086</v>
      </c>
      <c r="BD191" s="482">
        <f>IFERROR(__xludf.DUMMYFUNCTION("IMPORTRANGE(""https://docs.google.com/spreadsheets/d/11x9rug0jw9OQ--PARsiC-syyc-w1p08-Nt1KJofrAjY/edit?usp=sharing"",""Себестоимость (Алкиона)!J65"")"),0.813618)</f>
        <v>0.813618</v>
      </c>
      <c r="BE191" s="483">
        <f>IFERROR(__xludf.DUMMYFUNCTION("IMPORTRANGE(""https://docs.google.com/spreadsheets/d/1s3L4zx0lRdF0JYMrTaoYwrEnGJI9Se6ibkReFEtRbpU/edit?usp=sharing"",""Упаковка!B2"")"),7.0)</f>
        <v>7</v>
      </c>
      <c r="BF191" s="389">
        <v>10.0</v>
      </c>
      <c r="BG191" s="442">
        <f t="shared" si="4"/>
        <v>63.34478</v>
      </c>
      <c r="BH191" s="405">
        <f t="shared" si="18"/>
        <v>0.2</v>
      </c>
      <c r="BI191" s="392">
        <f t="shared" si="5"/>
        <v>52.8</v>
      </c>
      <c r="BJ191" s="393">
        <f t="shared" si="6"/>
        <v>78.85522</v>
      </c>
      <c r="BK191" s="393">
        <f t="shared" si="7"/>
        <v>23.85522</v>
      </c>
      <c r="BL191" s="394">
        <f t="shared" si="8"/>
        <v>0.2986940152</v>
      </c>
      <c r="BM191" s="394">
        <f t="shared" si="9"/>
        <v>0.09036068182</v>
      </c>
      <c r="BN191" s="55">
        <f t="shared" si="10"/>
        <v>0.08</v>
      </c>
      <c r="BO191" s="56">
        <f t="shared" si="11"/>
        <v>369</v>
      </c>
      <c r="BP191" s="57">
        <f t="shared" si="12"/>
        <v>0.3322905691</v>
      </c>
      <c r="BQ191" s="46">
        <f t="shared" si="13"/>
        <v>0.126</v>
      </c>
      <c r="BR191" s="46">
        <v>25.0</v>
      </c>
      <c r="BS191" s="46">
        <v>7.0</v>
      </c>
      <c r="BT191" s="47">
        <v>1.25</v>
      </c>
      <c r="BU191" s="46">
        <f t="shared" si="14"/>
        <v>31.25</v>
      </c>
      <c r="BV191" s="46">
        <f t="shared" si="15"/>
        <v>37.75</v>
      </c>
      <c r="BW191" s="406"/>
      <c r="BX191" s="395"/>
      <c r="BY191" s="395"/>
      <c r="BZ191" s="395"/>
      <c r="CA191" s="395"/>
      <c r="CB191" s="406"/>
      <c r="CC191" s="395"/>
      <c r="CD191" s="395"/>
      <c r="CE191" s="395"/>
      <c r="CF191" s="395"/>
      <c r="CG191" s="395"/>
      <c r="CH191" s="397"/>
      <c r="CI191" s="397"/>
      <c r="CJ191" s="397"/>
      <c r="CK191" s="397"/>
      <c r="CL191" s="398"/>
      <c r="CM191" s="398"/>
      <c r="CN191" s="399">
        <f t="shared" si="16"/>
        <v>0.001305984848</v>
      </c>
      <c r="CO191" s="399">
        <f t="shared" si="17"/>
        <v>0.3392292532</v>
      </c>
      <c r="CP191" s="398"/>
      <c r="CQ191" s="398"/>
      <c r="CR191" s="478"/>
      <c r="CS191" s="398"/>
      <c r="CT191" s="398"/>
      <c r="CU191" s="398"/>
      <c r="CV191" s="398"/>
      <c r="CW191" s="398"/>
      <c r="CX191" s="398"/>
      <c r="CY191" s="398"/>
      <c r="CZ191" s="398"/>
      <c r="DA191" s="398"/>
      <c r="DB191" s="398"/>
      <c r="DC191" s="398"/>
      <c r="DD191" s="398"/>
      <c r="DE191" s="398"/>
      <c r="DF191" s="398"/>
      <c r="DG191" s="398"/>
      <c r="DH191" s="398"/>
      <c r="DI191" s="398"/>
      <c r="DJ191" s="398"/>
      <c r="DK191" s="398"/>
      <c r="DL191" s="398"/>
      <c r="DM191" s="398"/>
      <c r="DN191" s="398"/>
      <c r="DO191" s="398"/>
      <c r="DP191" s="398"/>
      <c r="DQ191" s="398"/>
      <c r="DR191" s="398"/>
      <c r="DS191" s="398"/>
      <c r="DT191" s="398"/>
      <c r="DU191" s="398"/>
      <c r="DV191" s="398"/>
      <c r="DW191" s="398"/>
      <c r="DX191" s="398"/>
      <c r="DY191" s="398"/>
      <c r="DZ191" s="398"/>
      <c r="EA191" s="398"/>
      <c r="EB191" s="398"/>
      <c r="EC191" s="398"/>
      <c r="ED191" s="398"/>
      <c r="EE191" s="398"/>
      <c r="EF191" s="398"/>
      <c r="EG191" s="398"/>
      <c r="EH191" s="398"/>
      <c r="EI191" s="398"/>
      <c r="EJ191" s="398"/>
      <c r="EK191" s="398"/>
      <c r="EL191" s="398"/>
      <c r="EM191" s="398"/>
      <c r="EN191" s="398"/>
      <c r="EO191" s="398"/>
      <c r="EP191" s="398"/>
      <c r="EQ191" s="398"/>
      <c r="ER191" s="398"/>
      <c r="ES191" s="398"/>
      <c r="ET191" s="398"/>
      <c r="EU191" s="398"/>
      <c r="EV191" s="398"/>
      <c r="EW191" s="398"/>
      <c r="EX191" s="398"/>
      <c r="EY191" s="398"/>
      <c r="EZ191" s="398"/>
      <c r="FA191" s="398"/>
      <c r="FB191" s="398"/>
      <c r="FC191" s="398"/>
      <c r="FD191" s="398"/>
      <c r="FE191" s="398"/>
      <c r="FF191" s="398"/>
      <c r="FG191" s="398"/>
      <c r="FH191" s="398"/>
      <c r="FI191" s="398"/>
      <c r="FJ191" s="398"/>
      <c r="FK191" s="398"/>
      <c r="FL191" s="398"/>
      <c r="FM191" s="398"/>
      <c r="FN191" s="398"/>
      <c r="FO191" s="398"/>
      <c r="FP191" s="398"/>
      <c r="FQ191" s="398"/>
      <c r="FR191" s="398"/>
      <c r="FS191" s="398"/>
      <c r="FT191" s="398"/>
      <c r="FU191" s="398"/>
      <c r="FV191" s="398"/>
      <c r="FW191" s="398"/>
      <c r="FX191" s="398"/>
      <c r="FY191" s="398"/>
      <c r="FZ191" s="398"/>
      <c r="GA191" s="398"/>
      <c r="GB191" s="398"/>
      <c r="GC191" s="398"/>
      <c r="GD191" s="398"/>
      <c r="GE191" s="398"/>
      <c r="GF191" s="398"/>
      <c r="GG191" s="398"/>
      <c r="GH191" s="398"/>
      <c r="GI191" s="398"/>
      <c r="GJ191" s="398"/>
      <c r="GK191" s="398"/>
      <c r="GL191" s="398"/>
      <c r="GM191" s="398"/>
      <c r="GN191" s="398"/>
      <c r="GO191" s="398"/>
      <c r="GP191" s="398"/>
      <c r="GQ191" s="398"/>
      <c r="GR191" s="398"/>
      <c r="GS191" s="398"/>
      <c r="GT191" s="398"/>
      <c r="GU191" s="398"/>
      <c r="GV191" s="398"/>
      <c r="GW191" s="398"/>
      <c r="GX191" s="398"/>
      <c r="GY191" s="398"/>
      <c r="GZ191" s="398"/>
      <c r="HA191" s="398"/>
      <c r="HB191" s="398"/>
      <c r="HC191" s="398"/>
      <c r="HD191" s="398"/>
      <c r="HE191" s="398"/>
      <c r="HF191" s="398"/>
      <c r="HG191" s="398"/>
      <c r="HH191" s="398"/>
      <c r="HI191" s="398"/>
      <c r="HJ191" s="398"/>
      <c r="HK191" s="398"/>
      <c r="HL191" s="398"/>
      <c r="HM191" s="398"/>
      <c r="HN191" s="398"/>
      <c r="HO191" s="398"/>
      <c r="HP191" s="398"/>
      <c r="HQ191" s="398"/>
      <c r="HR191" s="398"/>
      <c r="HS191" s="398"/>
      <c r="HT191" s="398"/>
      <c r="HU191" s="398"/>
      <c r="HV191" s="398"/>
      <c r="HW191" s="398"/>
      <c r="HX191" s="398"/>
      <c r="HY191" s="398"/>
      <c r="HZ191" s="398"/>
      <c r="IA191" s="398"/>
      <c r="IB191" s="398"/>
      <c r="IC191" s="398"/>
    </row>
    <row r="192" ht="13.5" customHeight="1">
      <c r="A192" s="398"/>
      <c r="B192" s="362" t="s">
        <v>7304</v>
      </c>
      <c r="C192" s="363"/>
      <c r="D192" s="364">
        <v>50.0</v>
      </c>
      <c r="E192" s="401" t="s">
        <v>7305</v>
      </c>
      <c r="F192" s="366" t="s">
        <v>7306</v>
      </c>
      <c r="G192" s="415">
        <v>2.034050218229E12</v>
      </c>
      <c r="H192" s="409">
        <v>411.0</v>
      </c>
      <c r="I192" s="369">
        <v>0.2627372680474369</v>
      </c>
      <c r="J192" s="370">
        <f t="shared" si="1"/>
        <v>303</v>
      </c>
      <c r="K192" s="402" t="s">
        <v>7307</v>
      </c>
      <c r="L192" s="403" t="s">
        <v>7308</v>
      </c>
      <c r="M192" s="403" t="s">
        <v>7151</v>
      </c>
      <c r="N192" s="492"/>
      <c r="O192" s="433">
        <v>60.0</v>
      </c>
      <c r="P192" s="404">
        <v>80.0</v>
      </c>
      <c r="Q192" s="378">
        <v>20.0</v>
      </c>
      <c r="R192" s="378">
        <v>170.0</v>
      </c>
      <c r="S192" s="493"/>
      <c r="T192" s="493"/>
      <c r="U192" s="378" t="s">
        <v>6904</v>
      </c>
      <c r="V192" s="378" t="s">
        <v>298</v>
      </c>
      <c r="W192" s="406"/>
      <c r="X192" s="493"/>
      <c r="Y192" s="493"/>
      <c r="Z192" s="493"/>
      <c r="AA192" s="493"/>
      <c r="AB192" s="379"/>
      <c r="AC192" s="406"/>
      <c r="AD192" s="492"/>
      <c r="AE192" s="492"/>
      <c r="AF192" s="492"/>
      <c r="AG192" s="492"/>
      <c r="AH192" s="395"/>
      <c r="AI192" s="379" t="s">
        <v>6411</v>
      </c>
      <c r="AJ192" s="492"/>
      <c r="AK192" s="492"/>
      <c r="AL192" s="492"/>
      <c r="AM192" s="492"/>
      <c r="AN192" s="373">
        <v>10.0</v>
      </c>
      <c r="AO192" s="492"/>
      <c r="AP192" s="492"/>
      <c r="AQ192" s="46">
        <f t="shared" si="2"/>
        <v>416</v>
      </c>
      <c r="AR192" s="382">
        <f t="shared" si="3"/>
        <v>-0.01</v>
      </c>
      <c r="AS192" s="492"/>
      <c r="AT192" s="492"/>
      <c r="AU192" s="492"/>
      <c r="AV192" s="492"/>
      <c r="AW192" s="492"/>
      <c r="AX192" s="519" t="s">
        <v>6178</v>
      </c>
      <c r="AY192" s="384" t="s">
        <v>6178</v>
      </c>
      <c r="AZ192" s="418"/>
      <c r="BA192" s="386">
        <v>71.0</v>
      </c>
      <c r="BB192" s="386">
        <v>127.0</v>
      </c>
      <c r="BC192" s="482">
        <f>IFERROR(__xludf.DUMMYFUNCTION("IMPORTRANGE(""https://docs.google.com/spreadsheets/d/11x9rug0jw9OQ--PARsiC-syyc-w1p08-Nt1KJofrAjY/edit?usp=sharing"",""Себестоимость (Алкиона)!J116"")"),3.8208599999999997)</f>
        <v>3.82086</v>
      </c>
      <c r="BD192" s="482">
        <f>IFERROR(__xludf.DUMMYFUNCTION("IMPORTRANGE(""https://docs.google.com/spreadsheets/d/11x9rug0jw9OQ--PARsiC-syyc-w1p08-Nt1KJofrAjY/edit?usp=sharing"",""Себестоимость (Алкиона)!J65"")"),0.813618)</f>
        <v>0.813618</v>
      </c>
      <c r="BE192" s="483">
        <f>IFERROR(__xludf.DUMMYFUNCTION("IMPORTRANGE(""https://docs.google.com/spreadsheets/d/1s3L4zx0lRdF0JYMrTaoYwrEnGJI9Se6ibkReFEtRbpU/edit?usp=sharing"",""Упаковка!B3"")"),25.0)</f>
        <v>25</v>
      </c>
      <c r="BF192" s="389">
        <v>10.0</v>
      </c>
      <c r="BG192" s="442">
        <f t="shared" si="4"/>
        <v>81.34478</v>
      </c>
      <c r="BH192" s="405">
        <f t="shared" si="18"/>
        <v>0.2</v>
      </c>
      <c r="BI192" s="392">
        <f t="shared" si="5"/>
        <v>60.6</v>
      </c>
      <c r="BJ192" s="393">
        <f t="shared" si="6"/>
        <v>90.05522</v>
      </c>
      <c r="BK192" s="393">
        <f t="shared" si="7"/>
        <v>34.05522</v>
      </c>
      <c r="BL192" s="394">
        <f t="shared" si="8"/>
        <v>0.2972119472</v>
      </c>
      <c r="BM192" s="394">
        <f t="shared" si="9"/>
        <v>0.1123934653</v>
      </c>
      <c r="BN192" s="55">
        <f t="shared" si="10"/>
        <v>-0.01</v>
      </c>
      <c r="BO192" s="56">
        <f t="shared" si="11"/>
        <v>413</v>
      </c>
      <c r="BP192" s="57">
        <f t="shared" si="12"/>
        <v>0.3355332203</v>
      </c>
      <c r="BQ192" s="46">
        <f t="shared" si="13"/>
        <v>0.272</v>
      </c>
      <c r="BR192" s="46">
        <v>25.0</v>
      </c>
      <c r="BS192" s="46">
        <v>7.0</v>
      </c>
      <c r="BT192" s="47">
        <v>1.25</v>
      </c>
      <c r="BU192" s="46">
        <f t="shared" si="14"/>
        <v>31.25</v>
      </c>
      <c r="BV192" s="46">
        <f t="shared" si="15"/>
        <v>39.75</v>
      </c>
      <c r="BW192" s="406"/>
      <c r="BX192" s="395"/>
      <c r="BY192" s="395"/>
      <c r="BZ192" s="395"/>
      <c r="CA192" s="395"/>
      <c r="CB192" s="406"/>
      <c r="CC192" s="395"/>
      <c r="CD192" s="395"/>
      <c r="CE192" s="395"/>
      <c r="CF192" s="395"/>
      <c r="CG192" s="395"/>
      <c r="CH192" s="397"/>
      <c r="CI192" s="397"/>
      <c r="CJ192" s="397"/>
      <c r="CK192" s="397"/>
      <c r="CL192" s="398"/>
      <c r="CM192" s="398"/>
      <c r="CN192" s="399">
        <f t="shared" si="16"/>
        <v>0.002788052805</v>
      </c>
      <c r="CO192" s="399">
        <f t="shared" si="17"/>
        <v>0.2599492152</v>
      </c>
      <c r="CP192" s="398"/>
      <c r="CQ192" s="398"/>
      <c r="CR192" s="478"/>
      <c r="CS192" s="398"/>
      <c r="CT192" s="398"/>
      <c r="CU192" s="398"/>
      <c r="CV192" s="398"/>
      <c r="CW192" s="398"/>
      <c r="CX192" s="398"/>
      <c r="CY192" s="398"/>
      <c r="CZ192" s="398"/>
      <c r="DA192" s="398"/>
      <c r="DB192" s="398"/>
      <c r="DC192" s="398"/>
      <c r="DD192" s="398"/>
      <c r="DE192" s="398"/>
      <c r="DF192" s="398"/>
      <c r="DG192" s="398"/>
      <c r="DH192" s="398"/>
      <c r="DI192" s="398"/>
      <c r="DJ192" s="398"/>
      <c r="DK192" s="398"/>
      <c r="DL192" s="398"/>
      <c r="DM192" s="398"/>
      <c r="DN192" s="398"/>
      <c r="DO192" s="398"/>
      <c r="DP192" s="398"/>
      <c r="DQ192" s="398"/>
      <c r="DR192" s="398"/>
      <c r="DS192" s="398"/>
      <c r="DT192" s="398"/>
      <c r="DU192" s="398"/>
      <c r="DV192" s="398"/>
      <c r="DW192" s="398"/>
      <c r="DX192" s="398"/>
      <c r="DY192" s="398"/>
      <c r="DZ192" s="398"/>
      <c r="EA192" s="398"/>
      <c r="EB192" s="398"/>
      <c r="EC192" s="398"/>
      <c r="ED192" s="398"/>
      <c r="EE192" s="398"/>
      <c r="EF192" s="398"/>
      <c r="EG192" s="398"/>
      <c r="EH192" s="398"/>
      <c r="EI192" s="398"/>
      <c r="EJ192" s="398"/>
      <c r="EK192" s="398"/>
      <c r="EL192" s="398"/>
      <c r="EM192" s="398"/>
      <c r="EN192" s="398"/>
      <c r="EO192" s="398"/>
      <c r="EP192" s="398"/>
      <c r="EQ192" s="398"/>
      <c r="ER192" s="398"/>
      <c r="ES192" s="398"/>
      <c r="ET192" s="398"/>
      <c r="EU192" s="398"/>
      <c r="EV192" s="398"/>
      <c r="EW192" s="398"/>
      <c r="EX192" s="398"/>
      <c r="EY192" s="398"/>
      <c r="EZ192" s="398"/>
      <c r="FA192" s="398"/>
      <c r="FB192" s="398"/>
      <c r="FC192" s="398"/>
      <c r="FD192" s="398"/>
      <c r="FE192" s="398"/>
      <c r="FF192" s="398"/>
      <c r="FG192" s="398"/>
      <c r="FH192" s="398"/>
      <c r="FI192" s="398"/>
      <c r="FJ192" s="398"/>
      <c r="FK192" s="398"/>
      <c r="FL192" s="398"/>
      <c r="FM192" s="398"/>
      <c r="FN192" s="398"/>
      <c r="FO192" s="398"/>
      <c r="FP192" s="398"/>
      <c r="FQ192" s="398"/>
      <c r="FR192" s="398"/>
      <c r="FS192" s="398"/>
      <c r="FT192" s="398"/>
      <c r="FU192" s="398"/>
      <c r="FV192" s="398"/>
      <c r="FW192" s="398"/>
      <c r="FX192" s="398"/>
      <c r="FY192" s="398"/>
      <c r="FZ192" s="398"/>
      <c r="GA192" s="398"/>
      <c r="GB192" s="398"/>
      <c r="GC192" s="398"/>
      <c r="GD192" s="398"/>
      <c r="GE192" s="398"/>
      <c r="GF192" s="398"/>
      <c r="GG192" s="398"/>
      <c r="GH192" s="398"/>
      <c r="GI192" s="398"/>
      <c r="GJ192" s="398"/>
      <c r="GK192" s="398"/>
      <c r="GL192" s="398"/>
      <c r="GM192" s="398"/>
      <c r="GN192" s="398"/>
      <c r="GO192" s="398"/>
      <c r="GP192" s="398"/>
      <c r="GQ192" s="398"/>
      <c r="GR192" s="398"/>
      <c r="GS192" s="398"/>
      <c r="GT192" s="398"/>
      <c r="GU192" s="398"/>
      <c r="GV192" s="398"/>
      <c r="GW192" s="398"/>
      <c r="GX192" s="398"/>
      <c r="GY192" s="398"/>
      <c r="GZ192" s="398"/>
      <c r="HA192" s="398"/>
      <c r="HB192" s="398"/>
      <c r="HC192" s="398"/>
      <c r="HD192" s="398"/>
      <c r="HE192" s="398"/>
      <c r="HF192" s="398"/>
      <c r="HG192" s="398"/>
      <c r="HH192" s="398"/>
      <c r="HI192" s="398"/>
      <c r="HJ192" s="398"/>
      <c r="HK192" s="398"/>
      <c r="HL192" s="398"/>
      <c r="HM192" s="398"/>
      <c r="HN192" s="398"/>
      <c r="HO192" s="398"/>
      <c r="HP192" s="398"/>
      <c r="HQ192" s="398"/>
      <c r="HR192" s="398"/>
      <c r="HS192" s="398"/>
      <c r="HT192" s="398"/>
      <c r="HU192" s="398"/>
      <c r="HV192" s="398"/>
      <c r="HW192" s="398"/>
      <c r="HX192" s="398"/>
      <c r="HY192" s="398"/>
      <c r="HZ192" s="398"/>
      <c r="IA192" s="398"/>
      <c r="IB192" s="398"/>
      <c r="IC192" s="398"/>
    </row>
    <row r="193" ht="13.5" customHeight="1">
      <c r="A193" s="398"/>
      <c r="B193" s="362" t="s">
        <v>7309</v>
      </c>
      <c r="C193" s="363"/>
      <c r="D193" s="364">
        <v>50.0</v>
      </c>
      <c r="E193" s="401" t="s">
        <v>7310</v>
      </c>
      <c r="F193" s="366" t="s">
        <v>7311</v>
      </c>
      <c r="G193" s="415">
        <v>2.034050218212E12</v>
      </c>
      <c r="H193" s="409">
        <v>433.0</v>
      </c>
      <c r="I193" s="369">
        <v>0.28240927647515873</v>
      </c>
      <c r="J193" s="370">
        <f t="shared" si="1"/>
        <v>311</v>
      </c>
      <c r="K193" s="402" t="s">
        <v>7312</v>
      </c>
      <c r="L193" s="403" t="s">
        <v>7313</v>
      </c>
      <c r="M193" s="403" t="s">
        <v>7151</v>
      </c>
      <c r="N193" s="492"/>
      <c r="O193" s="433">
        <v>70.0</v>
      </c>
      <c r="P193" s="404">
        <v>80.0</v>
      </c>
      <c r="Q193" s="378">
        <v>20.0</v>
      </c>
      <c r="R193" s="378">
        <v>170.0</v>
      </c>
      <c r="S193" s="493"/>
      <c r="T193" s="493"/>
      <c r="U193" s="378" t="s">
        <v>6904</v>
      </c>
      <c r="V193" s="378" t="s">
        <v>298</v>
      </c>
      <c r="W193" s="406"/>
      <c r="X193" s="493"/>
      <c r="Y193" s="493"/>
      <c r="Z193" s="493"/>
      <c r="AA193" s="493"/>
      <c r="AB193" s="379"/>
      <c r="AC193" s="406"/>
      <c r="AD193" s="492"/>
      <c r="AE193" s="492"/>
      <c r="AF193" s="492"/>
      <c r="AG193" s="492"/>
      <c r="AH193" s="395"/>
      <c r="AI193" s="379" t="s">
        <v>6411</v>
      </c>
      <c r="AJ193" s="492"/>
      <c r="AK193" s="492"/>
      <c r="AL193" s="492"/>
      <c r="AM193" s="492"/>
      <c r="AN193" s="373">
        <v>10.0</v>
      </c>
      <c r="AO193" s="492"/>
      <c r="AP193" s="492"/>
      <c r="AQ193" s="46">
        <f t="shared" si="2"/>
        <v>416</v>
      </c>
      <c r="AR193" s="382">
        <f t="shared" si="3"/>
        <v>0.04</v>
      </c>
      <c r="AS193" s="492"/>
      <c r="AT193" s="492"/>
      <c r="AU193" s="492"/>
      <c r="AV193" s="492"/>
      <c r="AW193" s="492"/>
      <c r="AX193" s="383" t="s">
        <v>6178</v>
      </c>
      <c r="AY193" s="441" t="s">
        <v>6178</v>
      </c>
      <c r="AZ193" s="418"/>
      <c r="BA193" s="386">
        <v>75.0</v>
      </c>
      <c r="BB193" s="386">
        <v>130.0</v>
      </c>
      <c r="BC193" s="482">
        <f>IFERROR(__xludf.DUMMYFUNCTION("IMPORTRANGE(""https://docs.google.com/spreadsheets/d/11x9rug0jw9OQ--PARsiC-syyc-w1p08-Nt1KJofrAjY/edit?usp=sharing"",""Себестоимость (Алкиона)!J116"")"),3.8208599999999997)</f>
        <v>3.82086</v>
      </c>
      <c r="BD193" s="482">
        <f>IFERROR(__xludf.DUMMYFUNCTION("IMPORTRANGE(""https://docs.google.com/spreadsheets/d/11x9rug0jw9OQ--PARsiC-syyc-w1p08-Nt1KJofrAjY/edit?usp=sharing"",""Себестоимость (Алкиона)!J65"")"),0.813618)</f>
        <v>0.813618</v>
      </c>
      <c r="BE193" s="483">
        <f>IFERROR(__xludf.DUMMYFUNCTION("IMPORTRANGE(""https://docs.google.com/spreadsheets/d/1s3L4zx0lRdF0JYMrTaoYwrEnGJI9Se6ibkReFEtRbpU/edit?usp=sharing"",""Упаковка!B3"")"),25.0)</f>
        <v>25</v>
      </c>
      <c r="BF193" s="389">
        <v>10.0</v>
      </c>
      <c r="BG193" s="442">
        <f t="shared" si="4"/>
        <v>81.34478</v>
      </c>
      <c r="BH193" s="405">
        <f t="shared" si="18"/>
        <v>0.2</v>
      </c>
      <c r="BI193" s="392">
        <f t="shared" si="5"/>
        <v>62.2</v>
      </c>
      <c r="BJ193" s="393">
        <f t="shared" si="6"/>
        <v>92.45522</v>
      </c>
      <c r="BK193" s="393">
        <f t="shared" si="7"/>
        <v>37.45522</v>
      </c>
      <c r="BL193" s="394">
        <f t="shared" si="8"/>
        <v>0.2972836656</v>
      </c>
      <c r="BM193" s="394">
        <f t="shared" si="9"/>
        <v>0.120434791</v>
      </c>
      <c r="BN193" s="55">
        <f t="shared" si="10"/>
        <v>0.04</v>
      </c>
      <c r="BO193" s="56">
        <f t="shared" si="11"/>
        <v>420</v>
      </c>
      <c r="BP193" s="57">
        <f t="shared" si="12"/>
        <v>0.3367981429</v>
      </c>
      <c r="BQ193" s="46">
        <f t="shared" si="13"/>
        <v>0.272</v>
      </c>
      <c r="BR193" s="46">
        <v>25.0</v>
      </c>
      <c r="BS193" s="46">
        <v>7.0</v>
      </c>
      <c r="BT193" s="47">
        <v>1.25</v>
      </c>
      <c r="BU193" s="46">
        <f t="shared" si="14"/>
        <v>31.25</v>
      </c>
      <c r="BV193" s="46">
        <f t="shared" si="15"/>
        <v>43.75</v>
      </c>
      <c r="BW193" s="406"/>
      <c r="BX193" s="395"/>
      <c r="BY193" s="395"/>
      <c r="BZ193" s="395"/>
      <c r="CA193" s="395"/>
      <c r="CB193" s="406"/>
      <c r="CC193" s="395"/>
      <c r="CD193" s="395"/>
      <c r="CE193" s="395"/>
      <c r="CF193" s="395"/>
      <c r="CG193" s="395"/>
      <c r="CH193" s="397"/>
      <c r="CI193" s="397"/>
      <c r="CJ193" s="397"/>
      <c r="CK193" s="397"/>
      <c r="CL193" s="398"/>
      <c r="CM193" s="398"/>
      <c r="CN193" s="399">
        <f t="shared" si="16"/>
        <v>0.002716334405</v>
      </c>
      <c r="CO193" s="399">
        <f t="shared" si="17"/>
        <v>0.2796929421</v>
      </c>
      <c r="CP193" s="398"/>
      <c r="CQ193" s="398"/>
      <c r="CR193" s="478"/>
      <c r="CS193" s="398"/>
      <c r="CT193" s="398"/>
      <c r="CU193" s="398"/>
      <c r="CV193" s="398"/>
      <c r="CW193" s="398"/>
      <c r="CX193" s="398"/>
      <c r="CY193" s="398"/>
      <c r="CZ193" s="398"/>
      <c r="DA193" s="398"/>
      <c r="DB193" s="398"/>
      <c r="DC193" s="398"/>
      <c r="DD193" s="398"/>
      <c r="DE193" s="398"/>
      <c r="DF193" s="398"/>
      <c r="DG193" s="398"/>
      <c r="DH193" s="398"/>
      <c r="DI193" s="398"/>
      <c r="DJ193" s="398"/>
      <c r="DK193" s="398"/>
      <c r="DL193" s="398"/>
      <c r="DM193" s="398"/>
      <c r="DN193" s="398"/>
      <c r="DO193" s="398"/>
      <c r="DP193" s="398"/>
      <c r="DQ193" s="398"/>
      <c r="DR193" s="398"/>
      <c r="DS193" s="398"/>
      <c r="DT193" s="398"/>
      <c r="DU193" s="398"/>
      <c r="DV193" s="398"/>
      <c r="DW193" s="398"/>
      <c r="DX193" s="398"/>
      <c r="DY193" s="398"/>
      <c r="DZ193" s="398"/>
      <c r="EA193" s="398"/>
      <c r="EB193" s="398"/>
      <c r="EC193" s="398"/>
      <c r="ED193" s="398"/>
      <c r="EE193" s="398"/>
      <c r="EF193" s="398"/>
      <c r="EG193" s="398"/>
      <c r="EH193" s="398"/>
      <c r="EI193" s="398"/>
      <c r="EJ193" s="398"/>
      <c r="EK193" s="398"/>
      <c r="EL193" s="398"/>
      <c r="EM193" s="398"/>
      <c r="EN193" s="398"/>
      <c r="EO193" s="398"/>
      <c r="EP193" s="398"/>
      <c r="EQ193" s="398"/>
      <c r="ER193" s="398"/>
      <c r="ES193" s="398"/>
      <c r="ET193" s="398"/>
      <c r="EU193" s="398"/>
      <c r="EV193" s="398"/>
      <c r="EW193" s="398"/>
      <c r="EX193" s="398"/>
      <c r="EY193" s="398"/>
      <c r="EZ193" s="398"/>
      <c r="FA193" s="398"/>
      <c r="FB193" s="398"/>
      <c r="FC193" s="398"/>
      <c r="FD193" s="398"/>
      <c r="FE193" s="398"/>
      <c r="FF193" s="398"/>
      <c r="FG193" s="398"/>
      <c r="FH193" s="398"/>
      <c r="FI193" s="398"/>
      <c r="FJ193" s="398"/>
      <c r="FK193" s="398"/>
      <c r="FL193" s="398"/>
      <c r="FM193" s="398"/>
      <c r="FN193" s="398"/>
      <c r="FO193" s="398"/>
      <c r="FP193" s="398"/>
      <c r="FQ193" s="398"/>
      <c r="FR193" s="398"/>
      <c r="FS193" s="398"/>
      <c r="FT193" s="398"/>
      <c r="FU193" s="398"/>
      <c r="FV193" s="398"/>
      <c r="FW193" s="398"/>
      <c r="FX193" s="398"/>
      <c r="FY193" s="398"/>
      <c r="FZ193" s="398"/>
      <c r="GA193" s="398"/>
      <c r="GB193" s="398"/>
      <c r="GC193" s="398"/>
      <c r="GD193" s="398"/>
      <c r="GE193" s="398"/>
      <c r="GF193" s="398"/>
      <c r="GG193" s="398"/>
      <c r="GH193" s="398"/>
      <c r="GI193" s="398"/>
      <c r="GJ193" s="398"/>
      <c r="GK193" s="398"/>
      <c r="GL193" s="398"/>
      <c r="GM193" s="398"/>
      <c r="GN193" s="398"/>
      <c r="GO193" s="398"/>
      <c r="GP193" s="398"/>
      <c r="GQ193" s="398"/>
      <c r="GR193" s="398"/>
      <c r="GS193" s="398"/>
      <c r="GT193" s="398"/>
      <c r="GU193" s="398"/>
      <c r="GV193" s="398"/>
      <c r="GW193" s="398"/>
      <c r="GX193" s="398"/>
      <c r="GY193" s="398"/>
      <c r="GZ193" s="398"/>
      <c r="HA193" s="398"/>
      <c r="HB193" s="398"/>
      <c r="HC193" s="398"/>
      <c r="HD193" s="398"/>
      <c r="HE193" s="398"/>
      <c r="HF193" s="398"/>
      <c r="HG193" s="398"/>
      <c r="HH193" s="398"/>
      <c r="HI193" s="398"/>
      <c r="HJ193" s="398"/>
      <c r="HK193" s="398"/>
      <c r="HL193" s="398"/>
      <c r="HM193" s="398"/>
      <c r="HN193" s="398"/>
      <c r="HO193" s="398"/>
      <c r="HP193" s="398"/>
      <c r="HQ193" s="398"/>
      <c r="HR193" s="398"/>
      <c r="HS193" s="398"/>
      <c r="HT193" s="398"/>
      <c r="HU193" s="398"/>
      <c r="HV193" s="398"/>
      <c r="HW193" s="398"/>
      <c r="HX193" s="398"/>
      <c r="HY193" s="398"/>
      <c r="HZ193" s="398"/>
      <c r="IA193" s="398"/>
      <c r="IB193" s="398"/>
      <c r="IC193" s="398"/>
    </row>
    <row r="194" ht="13.5" customHeight="1">
      <c r="A194" s="398"/>
      <c r="B194" s="533" t="s">
        <v>7314</v>
      </c>
      <c r="C194" s="363"/>
      <c r="D194" s="364">
        <v>50.0</v>
      </c>
      <c r="E194" s="401" t="s">
        <v>7315</v>
      </c>
      <c r="F194" s="366" t="s">
        <v>7316</v>
      </c>
      <c r="G194" s="415">
        <v>2.034050218205E12</v>
      </c>
      <c r="H194" s="409">
        <v>455.0</v>
      </c>
      <c r="I194" s="369">
        <v>0.2956231123845364</v>
      </c>
      <c r="J194" s="370">
        <f t="shared" si="1"/>
        <v>320</v>
      </c>
      <c r="K194" s="402" t="s">
        <v>7317</v>
      </c>
      <c r="L194" s="403" t="s">
        <v>7318</v>
      </c>
      <c r="M194" s="403" t="s">
        <v>7151</v>
      </c>
      <c r="N194" s="492"/>
      <c r="O194" s="433">
        <v>75.0</v>
      </c>
      <c r="P194" s="404">
        <v>80.0</v>
      </c>
      <c r="Q194" s="378">
        <v>20.0</v>
      </c>
      <c r="R194" s="378">
        <v>170.0</v>
      </c>
      <c r="S194" s="493"/>
      <c r="T194" s="493"/>
      <c r="U194" s="378" t="s">
        <v>6904</v>
      </c>
      <c r="V194" s="378" t="s">
        <v>298</v>
      </c>
      <c r="W194" s="406"/>
      <c r="X194" s="493"/>
      <c r="Y194" s="493"/>
      <c r="Z194" s="493"/>
      <c r="AA194" s="493"/>
      <c r="AB194" s="379"/>
      <c r="AC194" s="406"/>
      <c r="AD194" s="492"/>
      <c r="AE194" s="492"/>
      <c r="AF194" s="492"/>
      <c r="AG194" s="492"/>
      <c r="AH194" s="395"/>
      <c r="AI194" s="379" t="s">
        <v>6411</v>
      </c>
      <c r="AJ194" s="492"/>
      <c r="AK194" s="492"/>
      <c r="AL194" s="492"/>
      <c r="AM194" s="492"/>
      <c r="AN194" s="373">
        <v>10.0</v>
      </c>
      <c r="AO194" s="492"/>
      <c r="AP194" s="492"/>
      <c r="AQ194" s="46">
        <f t="shared" si="2"/>
        <v>428</v>
      </c>
      <c r="AR194" s="382">
        <f t="shared" si="3"/>
        <v>0.06</v>
      </c>
      <c r="AS194" s="492"/>
      <c r="AT194" s="492"/>
      <c r="AU194" s="492"/>
      <c r="AV194" s="492"/>
      <c r="AW194" s="492"/>
      <c r="AX194" s="383" t="s">
        <v>6178</v>
      </c>
      <c r="AY194" s="441" t="s">
        <v>6178</v>
      </c>
      <c r="AZ194" s="418"/>
      <c r="BA194" s="386">
        <v>71.0</v>
      </c>
      <c r="BB194" s="386">
        <v>126.0</v>
      </c>
      <c r="BC194" s="482">
        <f>IFERROR(__xludf.DUMMYFUNCTION("IMPORTRANGE(""https://docs.google.com/spreadsheets/d/11x9rug0jw9OQ--PARsiC-syyc-w1p08-Nt1KJofrAjY/edit?usp=sharing"",""Себестоимость (Алкиона)!J119"")"),4.7011199999999995)</f>
        <v>4.70112</v>
      </c>
      <c r="BD194" s="482">
        <f>IFERROR(__xludf.DUMMYFUNCTION("IMPORTRANGE(""https://docs.google.com/spreadsheets/d/11x9rug0jw9OQ--PARsiC-syyc-w1p08-Nt1KJofrAjY/edit?usp=sharing"",""Себестоимость (Алкиона)!J65"")"),0.813618)</f>
        <v>0.813618</v>
      </c>
      <c r="BE194" s="483">
        <f>IFERROR(__xludf.DUMMYFUNCTION("IMPORTRANGE(""https://docs.google.com/spreadsheets/d/1s3L4zx0lRdF0JYMrTaoYwrEnGJI9Se6ibkReFEtRbpU/edit?usp=sharing"",""Упаковка!B3"")"),25.0)</f>
        <v>25</v>
      </c>
      <c r="BF194" s="389">
        <v>10.0</v>
      </c>
      <c r="BG194" s="442">
        <f t="shared" si="4"/>
        <v>90.14738</v>
      </c>
      <c r="BH194" s="405">
        <f t="shared" si="18"/>
        <v>0.2</v>
      </c>
      <c r="BI194" s="392">
        <f t="shared" si="5"/>
        <v>64</v>
      </c>
      <c r="BJ194" s="393">
        <f t="shared" si="6"/>
        <v>94.85262</v>
      </c>
      <c r="BK194" s="393">
        <f t="shared" si="7"/>
        <v>39.85262</v>
      </c>
      <c r="BL194" s="394">
        <f t="shared" si="8"/>
        <v>0.2964144375</v>
      </c>
      <c r="BM194" s="394">
        <f t="shared" si="9"/>
        <v>0.1245394375</v>
      </c>
      <c r="BN194" s="55">
        <f t="shared" si="10"/>
        <v>0.06</v>
      </c>
      <c r="BO194" s="56">
        <f t="shared" si="11"/>
        <v>430</v>
      </c>
      <c r="BP194" s="57">
        <f t="shared" si="12"/>
        <v>0.3373316744</v>
      </c>
      <c r="BQ194" s="46">
        <f t="shared" si="13"/>
        <v>0.272</v>
      </c>
      <c r="BR194" s="46">
        <v>25.0</v>
      </c>
      <c r="BS194" s="46">
        <v>7.0</v>
      </c>
      <c r="BT194" s="47">
        <v>1.25</v>
      </c>
      <c r="BU194" s="46">
        <f t="shared" si="14"/>
        <v>31.25</v>
      </c>
      <c r="BV194" s="46">
        <f t="shared" si="15"/>
        <v>39.75</v>
      </c>
      <c r="BW194" s="406"/>
      <c r="BX194" s="395"/>
      <c r="BY194" s="395"/>
      <c r="BZ194" s="395"/>
      <c r="CA194" s="395"/>
      <c r="CB194" s="406"/>
      <c r="CC194" s="395"/>
      <c r="CD194" s="395"/>
      <c r="CE194" s="395"/>
      <c r="CF194" s="395"/>
      <c r="CG194" s="395"/>
      <c r="CH194" s="397"/>
      <c r="CI194" s="397"/>
      <c r="CJ194" s="397"/>
      <c r="CK194" s="397"/>
      <c r="CL194" s="398"/>
      <c r="CM194" s="398"/>
      <c r="CN194" s="399">
        <f t="shared" si="16"/>
        <v>0.0035855625</v>
      </c>
      <c r="CO194" s="399">
        <f t="shared" si="17"/>
        <v>0.2920375499</v>
      </c>
      <c r="CP194" s="398"/>
      <c r="CQ194" s="398"/>
      <c r="CR194" s="478"/>
      <c r="CS194" s="398"/>
      <c r="CT194" s="398"/>
      <c r="CU194" s="398"/>
      <c r="CV194" s="398"/>
      <c r="CW194" s="398"/>
      <c r="CX194" s="398"/>
      <c r="CY194" s="398"/>
      <c r="CZ194" s="398"/>
      <c r="DA194" s="398"/>
      <c r="DB194" s="398"/>
      <c r="DC194" s="398"/>
      <c r="DD194" s="398"/>
      <c r="DE194" s="398"/>
      <c r="DF194" s="398"/>
      <c r="DG194" s="398"/>
      <c r="DH194" s="398"/>
      <c r="DI194" s="398"/>
      <c r="DJ194" s="398"/>
      <c r="DK194" s="398"/>
      <c r="DL194" s="398"/>
      <c r="DM194" s="398"/>
      <c r="DN194" s="398"/>
      <c r="DO194" s="398"/>
      <c r="DP194" s="398"/>
      <c r="DQ194" s="398"/>
      <c r="DR194" s="398"/>
      <c r="DS194" s="398"/>
      <c r="DT194" s="398"/>
      <c r="DU194" s="398"/>
      <c r="DV194" s="398"/>
      <c r="DW194" s="398"/>
      <c r="DX194" s="398"/>
      <c r="DY194" s="398"/>
      <c r="DZ194" s="398"/>
      <c r="EA194" s="398"/>
      <c r="EB194" s="398"/>
      <c r="EC194" s="398"/>
      <c r="ED194" s="398"/>
      <c r="EE194" s="398"/>
      <c r="EF194" s="398"/>
      <c r="EG194" s="398"/>
      <c r="EH194" s="398"/>
      <c r="EI194" s="398"/>
      <c r="EJ194" s="398"/>
      <c r="EK194" s="398"/>
      <c r="EL194" s="398"/>
      <c r="EM194" s="398"/>
      <c r="EN194" s="398"/>
      <c r="EO194" s="398"/>
      <c r="EP194" s="398"/>
      <c r="EQ194" s="398"/>
      <c r="ER194" s="398"/>
      <c r="ES194" s="398"/>
      <c r="ET194" s="398"/>
      <c r="EU194" s="398"/>
      <c r="EV194" s="398"/>
      <c r="EW194" s="398"/>
      <c r="EX194" s="398"/>
      <c r="EY194" s="398"/>
      <c r="EZ194" s="398"/>
      <c r="FA194" s="398"/>
      <c r="FB194" s="398"/>
      <c r="FC194" s="398"/>
      <c r="FD194" s="398"/>
      <c r="FE194" s="398"/>
      <c r="FF194" s="398"/>
      <c r="FG194" s="398"/>
      <c r="FH194" s="398"/>
      <c r="FI194" s="398"/>
      <c r="FJ194" s="398"/>
      <c r="FK194" s="398"/>
      <c r="FL194" s="398"/>
      <c r="FM194" s="398"/>
      <c r="FN194" s="398"/>
      <c r="FO194" s="398"/>
      <c r="FP194" s="398"/>
      <c r="FQ194" s="398"/>
      <c r="FR194" s="398"/>
      <c r="FS194" s="398"/>
      <c r="FT194" s="398"/>
      <c r="FU194" s="398"/>
      <c r="FV194" s="398"/>
      <c r="FW194" s="398"/>
      <c r="FX194" s="398"/>
      <c r="FY194" s="398"/>
      <c r="FZ194" s="398"/>
      <c r="GA194" s="398"/>
      <c r="GB194" s="398"/>
      <c r="GC194" s="398"/>
      <c r="GD194" s="398"/>
      <c r="GE194" s="398"/>
      <c r="GF194" s="398"/>
      <c r="GG194" s="398"/>
      <c r="GH194" s="398"/>
      <c r="GI194" s="398"/>
      <c r="GJ194" s="398"/>
      <c r="GK194" s="398"/>
      <c r="GL194" s="398"/>
      <c r="GM194" s="398"/>
      <c r="GN194" s="398"/>
      <c r="GO194" s="398"/>
      <c r="GP194" s="398"/>
      <c r="GQ194" s="398"/>
      <c r="GR194" s="398"/>
      <c r="GS194" s="398"/>
      <c r="GT194" s="398"/>
      <c r="GU194" s="398"/>
      <c r="GV194" s="398"/>
      <c r="GW194" s="398"/>
      <c r="GX194" s="398"/>
      <c r="GY194" s="398"/>
      <c r="GZ194" s="398"/>
      <c r="HA194" s="398"/>
      <c r="HB194" s="398"/>
      <c r="HC194" s="398"/>
      <c r="HD194" s="398"/>
      <c r="HE194" s="398"/>
      <c r="HF194" s="398"/>
      <c r="HG194" s="398"/>
      <c r="HH194" s="398"/>
      <c r="HI194" s="398"/>
      <c r="HJ194" s="398"/>
      <c r="HK194" s="398"/>
      <c r="HL194" s="398"/>
      <c r="HM194" s="398"/>
      <c r="HN194" s="398"/>
      <c r="HO194" s="398"/>
      <c r="HP194" s="398"/>
      <c r="HQ194" s="398"/>
      <c r="HR194" s="398"/>
      <c r="HS194" s="398"/>
      <c r="HT194" s="398"/>
      <c r="HU194" s="398"/>
      <c r="HV194" s="398"/>
      <c r="HW194" s="398"/>
      <c r="HX194" s="398"/>
      <c r="HY194" s="398"/>
      <c r="HZ194" s="398"/>
      <c r="IA194" s="398"/>
      <c r="IB194" s="398"/>
      <c r="IC194" s="398"/>
    </row>
    <row r="195" ht="13.5" customHeight="1">
      <c r="A195" s="398"/>
      <c r="B195" s="362" t="s">
        <v>7319</v>
      </c>
      <c r="C195" s="363"/>
      <c r="D195" s="364">
        <v>50.0</v>
      </c>
      <c r="E195" s="401" t="s">
        <v>7320</v>
      </c>
      <c r="F195" s="366" t="s">
        <v>7321</v>
      </c>
      <c r="G195" s="415">
        <v>2.034050218199E12</v>
      </c>
      <c r="H195" s="409">
        <v>466.0</v>
      </c>
      <c r="I195" s="369">
        <v>0.24888669760219567</v>
      </c>
      <c r="J195" s="370">
        <f t="shared" si="1"/>
        <v>350</v>
      </c>
      <c r="K195" s="402" t="s">
        <v>7322</v>
      </c>
      <c r="L195" s="403" t="s">
        <v>7323</v>
      </c>
      <c r="M195" s="403" t="s">
        <v>7151</v>
      </c>
      <c r="N195" s="492"/>
      <c r="O195" s="433">
        <v>75.0</v>
      </c>
      <c r="P195" s="404">
        <v>80.0</v>
      </c>
      <c r="Q195" s="378">
        <v>20.0</v>
      </c>
      <c r="R195" s="378">
        <v>170.0</v>
      </c>
      <c r="S195" s="493"/>
      <c r="T195" s="493"/>
      <c r="U195" s="378" t="s">
        <v>6904</v>
      </c>
      <c r="V195" s="378" t="s">
        <v>298</v>
      </c>
      <c r="W195" s="406"/>
      <c r="X195" s="493"/>
      <c r="Y195" s="493"/>
      <c r="Z195" s="493"/>
      <c r="AA195" s="493"/>
      <c r="AB195" s="379"/>
      <c r="AC195" s="406"/>
      <c r="AD195" s="492"/>
      <c r="AE195" s="492"/>
      <c r="AF195" s="492"/>
      <c r="AG195" s="492"/>
      <c r="AH195" s="395"/>
      <c r="AI195" s="379" t="s">
        <v>6411</v>
      </c>
      <c r="AJ195" s="492"/>
      <c r="AK195" s="492"/>
      <c r="AL195" s="492"/>
      <c r="AM195" s="492"/>
      <c r="AN195" s="373">
        <v>10.0</v>
      </c>
      <c r="AO195" s="492"/>
      <c r="AP195" s="492"/>
      <c r="AQ195" s="46">
        <f t="shared" si="2"/>
        <v>471</v>
      </c>
      <c r="AR195" s="382">
        <f t="shared" si="3"/>
        <v>-0.01</v>
      </c>
      <c r="AS195" s="492"/>
      <c r="AT195" s="492"/>
      <c r="AU195" s="492"/>
      <c r="AV195" s="492"/>
      <c r="AW195" s="492"/>
      <c r="AX195" s="383" t="s">
        <v>6178</v>
      </c>
      <c r="AY195" s="441" t="s">
        <v>6178</v>
      </c>
      <c r="AZ195" s="418"/>
      <c r="BA195" s="386">
        <v>78.0</v>
      </c>
      <c r="BB195" s="386">
        <v>136.0</v>
      </c>
      <c r="BC195" s="482">
        <f>IFERROR(__xludf.DUMMYFUNCTION("IMPORTRANGE(""https://docs.google.com/spreadsheets/d/11x9rug0jw9OQ--PARsiC-syyc-w1p08-Nt1KJofrAjY/edit?usp=sharing"",""Себестоимость (Алкиона)!J120"")"),5.53464)</f>
        <v>5.53464</v>
      </c>
      <c r="BD195" s="482">
        <f>IFERROR(__xludf.DUMMYFUNCTION("IMPORTRANGE(""https://docs.google.com/spreadsheets/d/11x9rug0jw9OQ--PARsiC-syyc-w1p08-Nt1KJofrAjY/edit?usp=sharing"",""Себестоимость (Алкиона)!J65"")"),0.813618)</f>
        <v>0.813618</v>
      </c>
      <c r="BE195" s="483">
        <f>IFERROR(__xludf.DUMMYFUNCTION("IMPORTRANGE(""https://docs.google.com/spreadsheets/d/1s3L4zx0lRdF0JYMrTaoYwrEnGJI9Se6ibkReFEtRbpU/edit?usp=sharing"",""Упаковка!B3"")"),25.0)</f>
        <v>25</v>
      </c>
      <c r="BF195" s="389">
        <v>10.0</v>
      </c>
      <c r="BG195" s="442">
        <f t="shared" si="4"/>
        <v>98.48258</v>
      </c>
      <c r="BH195" s="405">
        <f t="shared" si="18"/>
        <v>0.2</v>
      </c>
      <c r="BI195" s="392">
        <f t="shared" si="5"/>
        <v>70</v>
      </c>
      <c r="BJ195" s="393">
        <f t="shared" si="6"/>
        <v>103.51742</v>
      </c>
      <c r="BK195" s="393">
        <f t="shared" si="7"/>
        <v>45.51742</v>
      </c>
      <c r="BL195" s="394">
        <f t="shared" si="8"/>
        <v>0.2957640571</v>
      </c>
      <c r="BM195" s="394">
        <f t="shared" si="9"/>
        <v>0.1300497714</v>
      </c>
      <c r="BN195" s="55">
        <f t="shared" si="10"/>
        <v>-0.01</v>
      </c>
      <c r="BO195" s="56">
        <f t="shared" si="11"/>
        <v>468</v>
      </c>
      <c r="BP195" s="57">
        <f t="shared" si="12"/>
        <v>0.3389688462</v>
      </c>
      <c r="BQ195" s="46">
        <f t="shared" si="13"/>
        <v>0.272</v>
      </c>
      <c r="BR195" s="46">
        <v>25.0</v>
      </c>
      <c r="BS195" s="46">
        <v>7.0</v>
      </c>
      <c r="BT195" s="47">
        <v>1.25</v>
      </c>
      <c r="BU195" s="46">
        <f t="shared" si="14"/>
        <v>31.25</v>
      </c>
      <c r="BV195" s="46">
        <f t="shared" si="15"/>
        <v>46.75</v>
      </c>
      <c r="BW195" s="406"/>
      <c r="BX195" s="395"/>
      <c r="BY195" s="395"/>
      <c r="BZ195" s="395"/>
      <c r="CA195" s="395"/>
      <c r="CB195" s="406"/>
      <c r="CC195" s="395"/>
      <c r="CD195" s="395"/>
      <c r="CE195" s="395"/>
      <c r="CF195" s="395"/>
      <c r="CG195" s="395"/>
      <c r="CH195" s="397"/>
      <c r="CI195" s="397"/>
      <c r="CJ195" s="397"/>
      <c r="CK195" s="397"/>
      <c r="CL195" s="398"/>
      <c r="CM195" s="398"/>
      <c r="CN195" s="399">
        <f t="shared" si="16"/>
        <v>0.004235942857</v>
      </c>
      <c r="CO195" s="399">
        <f t="shared" si="17"/>
        <v>0.2446507547</v>
      </c>
      <c r="CP195" s="398"/>
      <c r="CQ195" s="398"/>
      <c r="CR195" s="478"/>
      <c r="CS195" s="398"/>
      <c r="CT195" s="398"/>
      <c r="CU195" s="398"/>
      <c r="CV195" s="398"/>
      <c r="CW195" s="398"/>
      <c r="CX195" s="398"/>
      <c r="CY195" s="398"/>
      <c r="CZ195" s="398"/>
      <c r="DA195" s="398"/>
      <c r="DB195" s="398"/>
      <c r="DC195" s="398"/>
      <c r="DD195" s="398"/>
      <c r="DE195" s="398"/>
      <c r="DF195" s="398"/>
      <c r="DG195" s="398"/>
      <c r="DH195" s="398"/>
      <c r="DI195" s="398"/>
      <c r="DJ195" s="398"/>
      <c r="DK195" s="398"/>
      <c r="DL195" s="398"/>
      <c r="DM195" s="398"/>
      <c r="DN195" s="398"/>
      <c r="DO195" s="398"/>
      <c r="DP195" s="398"/>
      <c r="DQ195" s="398"/>
      <c r="DR195" s="398"/>
      <c r="DS195" s="398"/>
      <c r="DT195" s="398"/>
      <c r="DU195" s="398"/>
      <c r="DV195" s="398"/>
      <c r="DW195" s="398"/>
      <c r="DX195" s="398"/>
      <c r="DY195" s="398"/>
      <c r="DZ195" s="398"/>
      <c r="EA195" s="398"/>
      <c r="EB195" s="398"/>
      <c r="EC195" s="398"/>
      <c r="ED195" s="398"/>
      <c r="EE195" s="398"/>
      <c r="EF195" s="398"/>
      <c r="EG195" s="398"/>
      <c r="EH195" s="398"/>
      <c r="EI195" s="398"/>
      <c r="EJ195" s="398"/>
      <c r="EK195" s="398"/>
      <c r="EL195" s="398"/>
      <c r="EM195" s="398"/>
      <c r="EN195" s="398"/>
      <c r="EO195" s="398"/>
      <c r="EP195" s="398"/>
      <c r="EQ195" s="398"/>
      <c r="ER195" s="398"/>
      <c r="ES195" s="398"/>
      <c r="ET195" s="398"/>
      <c r="EU195" s="398"/>
      <c r="EV195" s="398"/>
      <c r="EW195" s="398"/>
      <c r="EX195" s="398"/>
      <c r="EY195" s="398"/>
      <c r="EZ195" s="398"/>
      <c r="FA195" s="398"/>
      <c r="FB195" s="398"/>
      <c r="FC195" s="398"/>
      <c r="FD195" s="398"/>
      <c r="FE195" s="398"/>
      <c r="FF195" s="398"/>
      <c r="FG195" s="398"/>
      <c r="FH195" s="398"/>
      <c r="FI195" s="398"/>
      <c r="FJ195" s="398"/>
      <c r="FK195" s="398"/>
      <c r="FL195" s="398"/>
      <c r="FM195" s="398"/>
      <c r="FN195" s="398"/>
      <c r="FO195" s="398"/>
      <c r="FP195" s="398"/>
      <c r="FQ195" s="398"/>
      <c r="FR195" s="398"/>
      <c r="FS195" s="398"/>
      <c r="FT195" s="398"/>
      <c r="FU195" s="398"/>
      <c r="FV195" s="398"/>
      <c r="FW195" s="398"/>
      <c r="FX195" s="398"/>
      <c r="FY195" s="398"/>
      <c r="FZ195" s="398"/>
      <c r="GA195" s="398"/>
      <c r="GB195" s="398"/>
      <c r="GC195" s="398"/>
      <c r="GD195" s="398"/>
      <c r="GE195" s="398"/>
      <c r="GF195" s="398"/>
      <c r="GG195" s="398"/>
      <c r="GH195" s="398"/>
      <c r="GI195" s="398"/>
      <c r="GJ195" s="398"/>
      <c r="GK195" s="398"/>
      <c r="GL195" s="398"/>
      <c r="GM195" s="398"/>
      <c r="GN195" s="398"/>
      <c r="GO195" s="398"/>
      <c r="GP195" s="398"/>
      <c r="GQ195" s="398"/>
      <c r="GR195" s="398"/>
      <c r="GS195" s="398"/>
      <c r="GT195" s="398"/>
      <c r="GU195" s="398"/>
      <c r="GV195" s="398"/>
      <c r="GW195" s="398"/>
      <c r="GX195" s="398"/>
      <c r="GY195" s="398"/>
      <c r="GZ195" s="398"/>
      <c r="HA195" s="398"/>
      <c r="HB195" s="398"/>
      <c r="HC195" s="398"/>
      <c r="HD195" s="398"/>
      <c r="HE195" s="398"/>
      <c r="HF195" s="398"/>
      <c r="HG195" s="398"/>
      <c r="HH195" s="398"/>
      <c r="HI195" s="398"/>
      <c r="HJ195" s="398"/>
      <c r="HK195" s="398"/>
      <c r="HL195" s="398"/>
      <c r="HM195" s="398"/>
      <c r="HN195" s="398"/>
      <c r="HO195" s="398"/>
      <c r="HP195" s="398"/>
      <c r="HQ195" s="398"/>
      <c r="HR195" s="398"/>
      <c r="HS195" s="398"/>
      <c r="HT195" s="398"/>
      <c r="HU195" s="398"/>
      <c r="HV195" s="398"/>
      <c r="HW195" s="398"/>
      <c r="HX195" s="398"/>
      <c r="HY195" s="398"/>
      <c r="HZ195" s="398"/>
      <c r="IA195" s="398"/>
      <c r="IB195" s="398"/>
      <c r="IC195" s="398"/>
    </row>
    <row r="196" ht="13.5" customHeight="1">
      <c r="A196" s="398"/>
      <c r="B196" s="362" t="s">
        <v>7324</v>
      </c>
      <c r="C196" s="424" t="s">
        <v>6143</v>
      </c>
      <c r="D196" s="425">
        <v>0.0</v>
      </c>
      <c r="E196" s="537" t="s">
        <v>7325</v>
      </c>
      <c r="F196" s="366" t="s">
        <v>7326</v>
      </c>
      <c r="G196" s="538"/>
      <c r="H196" s="539">
        <v>400.0</v>
      </c>
      <c r="I196" s="369">
        <v>0.31692376719576726</v>
      </c>
      <c r="J196" s="370">
        <f t="shared" si="1"/>
        <v>273</v>
      </c>
      <c r="K196" s="540"/>
      <c r="L196" s="541"/>
      <c r="M196" s="542"/>
      <c r="N196" s="543"/>
      <c r="O196" s="544"/>
      <c r="P196" s="545"/>
      <c r="Q196" s="406"/>
      <c r="R196" s="406"/>
      <c r="S196" s="493"/>
      <c r="T196" s="493"/>
      <c r="U196" s="406"/>
      <c r="V196" s="406"/>
      <c r="W196" s="406"/>
      <c r="X196" s="493"/>
      <c r="Y196" s="493"/>
      <c r="Z196" s="493"/>
      <c r="AA196" s="493"/>
      <c r="AB196" s="379"/>
      <c r="AC196" s="406"/>
      <c r="AD196" s="492"/>
      <c r="AE196" s="492"/>
      <c r="AF196" s="492"/>
      <c r="AG196" s="492"/>
      <c r="AH196" s="395"/>
      <c r="AI196" s="379" t="s">
        <v>6411</v>
      </c>
      <c r="AJ196" s="492"/>
      <c r="AK196" s="492"/>
      <c r="AL196" s="492"/>
      <c r="AM196" s="492"/>
      <c r="AN196" s="373">
        <v>4.0</v>
      </c>
      <c r="AO196" s="492"/>
      <c r="AP196" s="492"/>
      <c r="AQ196" s="46">
        <f t="shared" si="2"/>
        <v>376</v>
      </c>
      <c r="AR196" s="382">
        <f t="shared" si="3"/>
        <v>0.06</v>
      </c>
      <c r="AS196" s="492"/>
      <c r="AT196" s="492"/>
      <c r="AU196" s="492"/>
      <c r="AV196" s="492"/>
      <c r="AW196" s="492"/>
      <c r="AX196" s="529" t="s">
        <v>6061</v>
      </c>
      <c r="AY196" s="441" t="s">
        <v>6178</v>
      </c>
      <c r="AZ196" s="418"/>
      <c r="BA196" s="386">
        <v>72.0</v>
      </c>
      <c r="BB196" s="386">
        <v>127.0</v>
      </c>
      <c r="BC196" s="482">
        <f>IFERROR(__xludf.DUMMYFUNCTION("IMPORTRANGE(""https://docs.google.com/spreadsheets/d/11x9rug0jw9OQ--PARsiC-syyc-w1p08-Nt1KJofrAjY/edit?usp=sharing"",""Себестоимость (Алкиона)!J121"")"),6.653759999999999)</f>
        <v>6.65376</v>
      </c>
      <c r="BD196" s="482">
        <f>IFERROR(__xludf.DUMMYFUNCTION("IMPORTRANGE(""https://docs.google.com/spreadsheets/d/11x9rug0jw9OQ--PARsiC-syyc-w1p08-Nt1KJofrAjY/edit?usp=sharing"",""Себестоимость (Алкиона)!J101"")"),0.912)</f>
        <v>0.912</v>
      </c>
      <c r="BE196" s="483">
        <f>IFERROR(__xludf.DUMMYFUNCTION("IMPORTRANGE(""https://docs.google.com/spreadsheets/d/1s3L4zx0lRdF0JYMrTaoYwrEnGJI9Se6ibkReFEtRbpU/edit?usp=sharing"",""Упаковка!B3"")"),25.0)</f>
        <v>25</v>
      </c>
      <c r="BF196" s="389">
        <v>10.0</v>
      </c>
      <c r="BG196" s="442">
        <f t="shared" si="4"/>
        <v>65.26304</v>
      </c>
      <c r="BH196" s="405">
        <f t="shared" si="18"/>
        <v>0.2</v>
      </c>
      <c r="BI196" s="392">
        <f t="shared" si="5"/>
        <v>54.6</v>
      </c>
      <c r="BJ196" s="393">
        <f t="shared" si="6"/>
        <v>81.13696</v>
      </c>
      <c r="BK196" s="393">
        <f t="shared" si="7"/>
        <v>26.13696</v>
      </c>
      <c r="BL196" s="394">
        <f t="shared" si="8"/>
        <v>0.2972049817</v>
      </c>
      <c r="BM196" s="394">
        <f t="shared" si="9"/>
        <v>0.09573978022</v>
      </c>
      <c r="BN196" s="55">
        <f t="shared" si="10"/>
        <v>0.06</v>
      </c>
      <c r="BO196" s="56">
        <f t="shared" si="11"/>
        <v>379</v>
      </c>
      <c r="BP196" s="57">
        <f t="shared" si="12"/>
        <v>0.332709657</v>
      </c>
      <c r="BQ196" s="46">
        <f t="shared" si="13"/>
        <v>0</v>
      </c>
      <c r="BR196" s="46">
        <v>25.0</v>
      </c>
      <c r="BS196" s="46">
        <v>7.0</v>
      </c>
      <c r="BT196" s="47">
        <v>1.25</v>
      </c>
      <c r="BU196" s="46">
        <f t="shared" si="14"/>
        <v>22.5</v>
      </c>
      <c r="BV196" s="46">
        <f t="shared" si="15"/>
        <v>49.5</v>
      </c>
      <c r="BW196" s="406"/>
      <c r="BX196" s="395"/>
      <c r="BY196" s="395"/>
      <c r="BZ196" s="395"/>
      <c r="CA196" s="395"/>
      <c r="CB196" s="406"/>
      <c r="CC196" s="395"/>
      <c r="CD196" s="395"/>
      <c r="CE196" s="395"/>
      <c r="CF196" s="395"/>
      <c r="CG196" s="395"/>
      <c r="CH196" s="397"/>
      <c r="CI196" s="397"/>
      <c r="CJ196" s="397"/>
      <c r="CK196" s="397"/>
      <c r="CL196" s="398"/>
      <c r="CM196" s="398"/>
      <c r="CN196" s="399">
        <f t="shared" si="16"/>
        <v>0.002795018315</v>
      </c>
      <c r="CO196" s="399">
        <f t="shared" si="17"/>
        <v>0.3141287489</v>
      </c>
      <c r="CP196" s="398"/>
      <c r="CQ196" s="398"/>
      <c r="CR196" s="478"/>
      <c r="CS196" s="398"/>
      <c r="CT196" s="398"/>
      <c r="CU196" s="398"/>
      <c r="CV196" s="398"/>
      <c r="CW196" s="398"/>
      <c r="CX196" s="398"/>
      <c r="CY196" s="398"/>
      <c r="CZ196" s="398"/>
      <c r="DA196" s="398"/>
      <c r="DB196" s="398"/>
      <c r="DC196" s="398"/>
      <c r="DD196" s="398"/>
      <c r="DE196" s="398"/>
      <c r="DF196" s="398"/>
      <c r="DG196" s="398"/>
      <c r="DH196" s="398"/>
      <c r="DI196" s="398"/>
      <c r="DJ196" s="398"/>
      <c r="DK196" s="398"/>
      <c r="DL196" s="398"/>
      <c r="DM196" s="398"/>
      <c r="DN196" s="398"/>
      <c r="DO196" s="398"/>
      <c r="DP196" s="398"/>
      <c r="DQ196" s="398"/>
      <c r="DR196" s="398"/>
      <c r="DS196" s="398"/>
      <c r="DT196" s="398"/>
      <c r="DU196" s="398"/>
      <c r="DV196" s="398"/>
      <c r="DW196" s="398"/>
      <c r="DX196" s="398"/>
      <c r="DY196" s="398"/>
      <c r="DZ196" s="398"/>
      <c r="EA196" s="398"/>
      <c r="EB196" s="398"/>
      <c r="EC196" s="398"/>
      <c r="ED196" s="398"/>
      <c r="EE196" s="398"/>
      <c r="EF196" s="398"/>
      <c r="EG196" s="398"/>
      <c r="EH196" s="398"/>
      <c r="EI196" s="398"/>
      <c r="EJ196" s="398"/>
      <c r="EK196" s="398"/>
      <c r="EL196" s="398"/>
      <c r="EM196" s="398"/>
      <c r="EN196" s="398"/>
      <c r="EO196" s="398"/>
      <c r="EP196" s="398"/>
      <c r="EQ196" s="398"/>
      <c r="ER196" s="398"/>
      <c r="ES196" s="398"/>
      <c r="ET196" s="398"/>
      <c r="EU196" s="398"/>
      <c r="EV196" s="398"/>
      <c r="EW196" s="398"/>
      <c r="EX196" s="398"/>
      <c r="EY196" s="398"/>
      <c r="EZ196" s="398"/>
      <c r="FA196" s="398"/>
      <c r="FB196" s="398"/>
      <c r="FC196" s="398"/>
      <c r="FD196" s="398"/>
      <c r="FE196" s="398"/>
      <c r="FF196" s="398"/>
      <c r="FG196" s="398"/>
      <c r="FH196" s="398"/>
      <c r="FI196" s="398"/>
      <c r="FJ196" s="398"/>
      <c r="FK196" s="398"/>
      <c r="FL196" s="398"/>
      <c r="FM196" s="398"/>
      <c r="FN196" s="398"/>
      <c r="FO196" s="398"/>
      <c r="FP196" s="398"/>
      <c r="FQ196" s="398"/>
      <c r="FR196" s="398"/>
      <c r="FS196" s="398"/>
      <c r="FT196" s="398"/>
      <c r="FU196" s="398"/>
      <c r="FV196" s="398"/>
      <c r="FW196" s="398"/>
      <c r="FX196" s="398"/>
      <c r="FY196" s="398"/>
      <c r="FZ196" s="398"/>
      <c r="GA196" s="398"/>
      <c r="GB196" s="398"/>
      <c r="GC196" s="398"/>
      <c r="GD196" s="398"/>
      <c r="GE196" s="398"/>
      <c r="GF196" s="398"/>
      <c r="GG196" s="398"/>
      <c r="GH196" s="398"/>
      <c r="GI196" s="398"/>
      <c r="GJ196" s="398"/>
      <c r="GK196" s="398"/>
      <c r="GL196" s="398"/>
      <c r="GM196" s="398"/>
      <c r="GN196" s="398"/>
      <c r="GO196" s="398"/>
      <c r="GP196" s="398"/>
      <c r="GQ196" s="398"/>
      <c r="GR196" s="398"/>
      <c r="GS196" s="398"/>
      <c r="GT196" s="398"/>
      <c r="GU196" s="398"/>
      <c r="GV196" s="398"/>
      <c r="GW196" s="398"/>
      <c r="GX196" s="398"/>
      <c r="GY196" s="398"/>
      <c r="GZ196" s="398"/>
      <c r="HA196" s="398"/>
      <c r="HB196" s="398"/>
      <c r="HC196" s="398"/>
      <c r="HD196" s="398"/>
      <c r="HE196" s="398"/>
      <c r="HF196" s="398"/>
      <c r="HG196" s="398"/>
      <c r="HH196" s="398"/>
      <c r="HI196" s="398"/>
      <c r="HJ196" s="398"/>
      <c r="HK196" s="398"/>
      <c r="HL196" s="398"/>
      <c r="HM196" s="398"/>
      <c r="HN196" s="398"/>
      <c r="HO196" s="398"/>
      <c r="HP196" s="398"/>
      <c r="HQ196" s="398"/>
      <c r="HR196" s="398"/>
      <c r="HS196" s="398"/>
      <c r="HT196" s="398"/>
      <c r="HU196" s="398"/>
      <c r="HV196" s="398"/>
      <c r="HW196" s="398"/>
      <c r="HX196" s="398"/>
      <c r="HY196" s="398"/>
      <c r="HZ196" s="398"/>
      <c r="IA196" s="398"/>
      <c r="IB196" s="398"/>
      <c r="IC196" s="398"/>
    </row>
    <row r="197" ht="13.5" customHeight="1">
      <c r="A197" s="398"/>
      <c r="B197" s="362" t="s">
        <v>7327</v>
      </c>
      <c r="C197" s="363"/>
      <c r="D197" s="364">
        <v>50.0</v>
      </c>
      <c r="E197" s="401" t="s">
        <v>7328</v>
      </c>
      <c r="F197" s="467" t="s">
        <v>7329</v>
      </c>
      <c r="G197" s="415">
        <v>2.03405021812E12</v>
      </c>
      <c r="H197" s="409">
        <v>451.0</v>
      </c>
      <c r="I197" s="469">
        <v>0.387403568914956</v>
      </c>
      <c r="J197" s="370">
        <f t="shared" si="1"/>
        <v>276</v>
      </c>
      <c r="K197" s="402" t="s">
        <v>7330</v>
      </c>
      <c r="L197" s="546" t="s">
        <v>7331</v>
      </c>
      <c r="M197" s="546" t="s">
        <v>7332</v>
      </c>
      <c r="N197" s="492"/>
      <c r="O197" s="547">
        <v>30.0</v>
      </c>
      <c r="P197" s="471">
        <v>80.0</v>
      </c>
      <c r="Q197" s="471">
        <v>20.0</v>
      </c>
      <c r="R197" s="471">
        <v>170.0</v>
      </c>
      <c r="S197" s="493"/>
      <c r="T197" s="493"/>
      <c r="U197" s="378" t="s">
        <v>7333</v>
      </c>
      <c r="V197" s="406"/>
      <c r="W197" s="378" t="s">
        <v>7334</v>
      </c>
      <c r="X197" s="493"/>
      <c r="Y197" s="493"/>
      <c r="Z197" s="493"/>
      <c r="AA197" s="493"/>
      <c r="AB197" s="379"/>
      <c r="AC197" s="406"/>
      <c r="AD197" s="492"/>
      <c r="AE197" s="492"/>
      <c r="AF197" s="492"/>
      <c r="AG197" s="492"/>
      <c r="AH197" s="381" t="s">
        <v>6059</v>
      </c>
      <c r="AI197" s="379" t="s">
        <v>6411</v>
      </c>
      <c r="AJ197" s="492"/>
      <c r="AK197" s="492"/>
      <c r="AL197" s="492"/>
      <c r="AM197" s="492"/>
      <c r="AN197" s="373">
        <v>4.0</v>
      </c>
      <c r="AO197" s="492"/>
      <c r="AP197" s="492"/>
      <c r="AQ197" s="46">
        <f t="shared" si="2"/>
        <v>379</v>
      </c>
      <c r="AR197" s="382">
        <f t="shared" si="3"/>
        <v>0.16</v>
      </c>
      <c r="AS197" s="492"/>
      <c r="AT197" s="492"/>
      <c r="AU197" s="492"/>
      <c r="AV197" s="492"/>
      <c r="AW197" s="492"/>
      <c r="AX197" s="383" t="s">
        <v>6061</v>
      </c>
      <c r="AY197" s="441" t="s">
        <v>6178</v>
      </c>
      <c r="AZ197" s="418"/>
      <c r="BA197" s="386">
        <v>70.0</v>
      </c>
      <c r="BB197" s="386">
        <v>125.0</v>
      </c>
      <c r="BC197" s="482">
        <f>IFERROR(__xludf.DUMMYFUNCTION("IMPORTRANGE(""https://docs.google.com/spreadsheets/d/11x9rug0jw9OQ--PARsiC-syyc-w1p08-Nt1KJofrAjY/edit?usp=sharing"",""Себестоимость (Алкиона)!J122"")"),7.365049999999998)</f>
        <v>7.36505</v>
      </c>
      <c r="BD197" s="482">
        <f>IFERROR(__xludf.DUMMYFUNCTION("IMPORTRANGE(""https://docs.google.com/spreadsheets/d/11x9rug0jw9OQ--PARsiC-syyc-w1p08-Nt1KJofrAjY/edit?usp=sharing"",""Себестоимость (Алкиона)!J102"")"),1.026)</f>
        <v>1.026</v>
      </c>
      <c r="BE197" s="483">
        <f>IFERROR(__xludf.DUMMYFUNCTION("IMPORTRANGE(""https://docs.google.com/spreadsheets/d/1s3L4zx0lRdF0JYMrTaoYwrEnGJI9Se6ibkReFEtRbpU/edit?usp=sharing"",""Упаковка!B3"")"),25.0)</f>
        <v>25</v>
      </c>
      <c r="BF197" s="389">
        <v>10.0</v>
      </c>
      <c r="BG197" s="442">
        <f t="shared" si="4"/>
        <v>68.5642</v>
      </c>
      <c r="BH197" s="405">
        <f t="shared" si="18"/>
        <v>0.2</v>
      </c>
      <c r="BI197" s="392">
        <f t="shared" si="5"/>
        <v>55.2</v>
      </c>
      <c r="BJ197" s="393">
        <f t="shared" si="6"/>
        <v>82.2358</v>
      </c>
      <c r="BK197" s="393">
        <f t="shared" si="7"/>
        <v>27.2358</v>
      </c>
      <c r="BL197" s="394">
        <f t="shared" si="8"/>
        <v>0.2979557971</v>
      </c>
      <c r="BM197" s="394">
        <f t="shared" si="9"/>
        <v>0.09868043478</v>
      </c>
      <c r="BN197" s="55">
        <f t="shared" si="10"/>
        <v>0.16</v>
      </c>
      <c r="BO197" s="56">
        <f t="shared" si="11"/>
        <v>382</v>
      </c>
      <c r="BP197" s="57">
        <f t="shared" si="12"/>
        <v>0.3332874346</v>
      </c>
      <c r="BQ197" s="46">
        <f t="shared" si="13"/>
        <v>0.272</v>
      </c>
      <c r="BR197" s="46">
        <v>25.0</v>
      </c>
      <c r="BS197" s="46">
        <v>7.0</v>
      </c>
      <c r="BT197" s="47">
        <v>1.25</v>
      </c>
      <c r="BU197" s="46">
        <f t="shared" si="14"/>
        <v>31.25</v>
      </c>
      <c r="BV197" s="46">
        <f t="shared" si="15"/>
        <v>38.75</v>
      </c>
      <c r="BW197" s="378" t="s">
        <v>6062</v>
      </c>
      <c r="BX197" s="395"/>
      <c r="BY197" s="395"/>
      <c r="BZ197" s="395"/>
      <c r="CA197" s="395"/>
      <c r="CB197" s="406"/>
      <c r="CC197" s="395"/>
      <c r="CD197" s="395"/>
      <c r="CE197" s="395"/>
      <c r="CF197" s="395"/>
      <c r="CG197" s="395"/>
      <c r="CH197" s="397"/>
      <c r="CI197" s="397"/>
      <c r="CJ197" s="397"/>
      <c r="CK197" s="397"/>
      <c r="CL197" s="398"/>
      <c r="CM197" s="398"/>
      <c r="CN197" s="399">
        <f t="shared" si="16"/>
        <v>0.002044202899</v>
      </c>
      <c r="CO197" s="399">
        <f t="shared" si="17"/>
        <v>0.385359366</v>
      </c>
      <c r="CP197" s="398"/>
      <c r="CQ197" s="398"/>
      <c r="CR197" s="478"/>
      <c r="CS197" s="398"/>
      <c r="CT197" s="398"/>
      <c r="CU197" s="398"/>
      <c r="CV197" s="398"/>
      <c r="CW197" s="398"/>
      <c r="CX197" s="398"/>
      <c r="CY197" s="398"/>
      <c r="CZ197" s="398"/>
      <c r="DA197" s="398"/>
      <c r="DB197" s="398"/>
      <c r="DC197" s="398"/>
      <c r="DD197" s="398"/>
      <c r="DE197" s="398"/>
      <c r="DF197" s="398"/>
      <c r="DG197" s="398"/>
      <c r="DH197" s="398"/>
      <c r="DI197" s="398"/>
      <c r="DJ197" s="398"/>
      <c r="DK197" s="398"/>
      <c r="DL197" s="398"/>
      <c r="DM197" s="398"/>
      <c r="DN197" s="398"/>
      <c r="DO197" s="398"/>
      <c r="DP197" s="398"/>
      <c r="DQ197" s="398"/>
      <c r="DR197" s="398"/>
      <c r="DS197" s="398"/>
      <c r="DT197" s="398"/>
      <c r="DU197" s="398"/>
      <c r="DV197" s="398"/>
      <c r="DW197" s="398"/>
      <c r="DX197" s="398"/>
      <c r="DY197" s="398"/>
      <c r="DZ197" s="398"/>
      <c r="EA197" s="398"/>
      <c r="EB197" s="398"/>
      <c r="EC197" s="398"/>
      <c r="ED197" s="398"/>
      <c r="EE197" s="398"/>
      <c r="EF197" s="398"/>
      <c r="EG197" s="398"/>
      <c r="EH197" s="398"/>
      <c r="EI197" s="398"/>
      <c r="EJ197" s="398"/>
      <c r="EK197" s="398"/>
      <c r="EL197" s="398"/>
      <c r="EM197" s="398"/>
      <c r="EN197" s="398"/>
      <c r="EO197" s="398"/>
      <c r="EP197" s="398"/>
      <c r="EQ197" s="398"/>
      <c r="ER197" s="398"/>
      <c r="ES197" s="398"/>
      <c r="ET197" s="398"/>
      <c r="EU197" s="398"/>
      <c r="EV197" s="398"/>
      <c r="EW197" s="398"/>
      <c r="EX197" s="398"/>
      <c r="EY197" s="398"/>
      <c r="EZ197" s="398"/>
      <c r="FA197" s="398"/>
      <c r="FB197" s="398"/>
      <c r="FC197" s="398"/>
      <c r="FD197" s="398"/>
      <c r="FE197" s="398"/>
      <c r="FF197" s="398"/>
      <c r="FG197" s="398"/>
      <c r="FH197" s="398"/>
      <c r="FI197" s="398"/>
      <c r="FJ197" s="398"/>
      <c r="FK197" s="398"/>
      <c r="FL197" s="398"/>
      <c r="FM197" s="398"/>
      <c r="FN197" s="398"/>
      <c r="FO197" s="398"/>
      <c r="FP197" s="398"/>
      <c r="FQ197" s="398"/>
      <c r="FR197" s="398"/>
      <c r="FS197" s="398"/>
      <c r="FT197" s="398"/>
      <c r="FU197" s="398"/>
      <c r="FV197" s="398"/>
      <c r="FW197" s="398"/>
      <c r="FX197" s="398"/>
      <c r="FY197" s="398"/>
      <c r="FZ197" s="398"/>
      <c r="GA197" s="398"/>
      <c r="GB197" s="398"/>
      <c r="GC197" s="398"/>
      <c r="GD197" s="398"/>
      <c r="GE197" s="398"/>
      <c r="GF197" s="398"/>
      <c r="GG197" s="398"/>
      <c r="GH197" s="398"/>
      <c r="GI197" s="398"/>
      <c r="GJ197" s="398"/>
      <c r="GK197" s="398"/>
      <c r="GL197" s="398"/>
      <c r="GM197" s="398"/>
      <c r="GN197" s="398"/>
      <c r="GO197" s="398"/>
      <c r="GP197" s="398"/>
      <c r="GQ197" s="398"/>
      <c r="GR197" s="398"/>
      <c r="GS197" s="398"/>
      <c r="GT197" s="398"/>
      <c r="GU197" s="398"/>
      <c r="GV197" s="398"/>
      <c r="GW197" s="398"/>
      <c r="GX197" s="398"/>
      <c r="GY197" s="398"/>
      <c r="GZ197" s="398"/>
      <c r="HA197" s="398"/>
      <c r="HB197" s="398"/>
      <c r="HC197" s="398"/>
      <c r="HD197" s="398"/>
      <c r="HE197" s="398"/>
      <c r="HF197" s="398"/>
      <c r="HG197" s="398"/>
      <c r="HH197" s="398"/>
      <c r="HI197" s="398"/>
      <c r="HJ197" s="398"/>
      <c r="HK197" s="398"/>
      <c r="HL197" s="398"/>
      <c r="HM197" s="398"/>
      <c r="HN197" s="398"/>
      <c r="HO197" s="398"/>
      <c r="HP197" s="398"/>
      <c r="HQ197" s="398"/>
      <c r="HR197" s="398"/>
      <c r="HS197" s="398"/>
      <c r="HT197" s="398"/>
      <c r="HU197" s="398"/>
      <c r="HV197" s="398"/>
      <c r="HW197" s="398"/>
      <c r="HX197" s="398"/>
      <c r="HY197" s="398"/>
      <c r="HZ197" s="398"/>
      <c r="IA197" s="398"/>
      <c r="IB197" s="398"/>
      <c r="IC197" s="398"/>
    </row>
    <row r="198" ht="13.5" customHeight="1">
      <c r="A198" s="398"/>
      <c r="B198" s="362" t="s">
        <v>7335</v>
      </c>
      <c r="C198" s="363"/>
      <c r="D198" s="364">
        <v>50.0</v>
      </c>
      <c r="E198" s="401" t="s">
        <v>7336</v>
      </c>
      <c r="F198" s="366" t="s">
        <v>7337</v>
      </c>
      <c r="G198" s="415">
        <v>2.034050218113E12</v>
      </c>
      <c r="H198" s="409">
        <v>484.0</v>
      </c>
      <c r="I198" s="469">
        <v>0.4037026149425288</v>
      </c>
      <c r="J198" s="370">
        <f t="shared" si="1"/>
        <v>289</v>
      </c>
      <c r="K198" s="402" t="s">
        <v>7338</v>
      </c>
      <c r="L198" s="548" t="s">
        <v>7339</v>
      </c>
      <c r="M198" s="548" t="s">
        <v>7340</v>
      </c>
      <c r="N198" s="492"/>
      <c r="O198" s="410">
        <v>75.0</v>
      </c>
      <c r="P198" s="404">
        <v>80.0</v>
      </c>
      <c r="Q198" s="378">
        <v>20.0</v>
      </c>
      <c r="R198" s="378">
        <v>170.0</v>
      </c>
      <c r="S198" s="493"/>
      <c r="T198" s="493"/>
      <c r="U198" s="378" t="s">
        <v>7341</v>
      </c>
      <c r="V198" s="406"/>
      <c r="W198" s="378" t="s">
        <v>7334</v>
      </c>
      <c r="X198" s="493"/>
      <c r="Y198" s="493"/>
      <c r="Z198" s="493"/>
      <c r="AA198" s="493"/>
      <c r="AB198" s="379"/>
      <c r="AC198" s="481"/>
      <c r="AD198" s="495"/>
      <c r="AE198" s="495"/>
      <c r="AF198" s="495"/>
      <c r="AG198" s="495"/>
      <c r="AH198" s="381" t="s">
        <v>6059</v>
      </c>
      <c r="AI198" s="379" t="s">
        <v>6411</v>
      </c>
      <c r="AJ198" s="495"/>
      <c r="AK198" s="495"/>
      <c r="AL198" s="495"/>
      <c r="AM198" s="495"/>
      <c r="AN198" s="373">
        <v>4.0</v>
      </c>
      <c r="AO198" s="495"/>
      <c r="AP198" s="495"/>
      <c r="AQ198" s="46">
        <f t="shared" si="2"/>
        <v>393</v>
      </c>
      <c r="AR198" s="382">
        <f t="shared" si="3"/>
        <v>0.19</v>
      </c>
      <c r="AS198" s="495"/>
      <c r="AT198" s="495"/>
      <c r="AU198" s="495"/>
      <c r="AV198" s="495"/>
      <c r="AW198" s="495"/>
      <c r="AX198" s="383" t="s">
        <v>6178</v>
      </c>
      <c r="AY198" s="441" t="s">
        <v>6178</v>
      </c>
      <c r="AZ198" s="418"/>
      <c r="BA198" s="386">
        <v>70.0</v>
      </c>
      <c r="BB198" s="386">
        <v>125.0</v>
      </c>
      <c r="BC198" s="482">
        <f>IFERROR(__xludf.DUMMYFUNCTION("IMPORTRANGE(""https://docs.google.com/spreadsheets/d/11x9rug0jw9OQ--PARsiC-syyc-w1p08-Nt1KJofrAjY/edit?usp=sharing"",""Себестоимость (Алкиона)!J123"")"),8.53854)</f>
        <v>8.53854</v>
      </c>
      <c r="BD198" s="482">
        <f>IFERROR(__xludf.DUMMYFUNCTION("IMPORTRANGE(""https://docs.google.com/spreadsheets/d/11x9rug0jw9OQ--PARsiC-syyc-w1p08-Nt1KJofrAjY/edit?usp=sharing"",""Себестоимость (Алкиона)!J103"")"),1.368)</f>
        <v>1.368</v>
      </c>
      <c r="BE198" s="483">
        <f>IFERROR(__xludf.DUMMYFUNCTION("IMPORTRANGE(""https://docs.google.com/spreadsheets/d/1s3L4zx0lRdF0JYMrTaoYwrEnGJI9Se6ibkReFEtRbpU/edit?usp=sharing"",""Упаковка!B3"")"),25.0)</f>
        <v>25</v>
      </c>
      <c r="BF198" s="389">
        <v>10.0</v>
      </c>
      <c r="BG198" s="442">
        <f t="shared" si="4"/>
        <v>74.62616</v>
      </c>
      <c r="BH198" s="405">
        <f t="shared" si="18"/>
        <v>0.2</v>
      </c>
      <c r="BI198" s="392">
        <f t="shared" si="5"/>
        <v>57.8</v>
      </c>
      <c r="BJ198" s="393">
        <f t="shared" si="6"/>
        <v>86.57384</v>
      </c>
      <c r="BK198" s="393">
        <f t="shared" si="7"/>
        <v>31.57384</v>
      </c>
      <c r="BL198" s="394">
        <f t="shared" si="8"/>
        <v>0.2995634602</v>
      </c>
      <c r="BM198" s="394">
        <f t="shared" si="9"/>
        <v>0.1092520415</v>
      </c>
      <c r="BN198" s="55">
        <f t="shared" si="10"/>
        <v>0.19</v>
      </c>
      <c r="BO198" s="56">
        <f t="shared" si="11"/>
        <v>396</v>
      </c>
      <c r="BP198" s="57">
        <f t="shared" si="12"/>
        <v>0.3358935354</v>
      </c>
      <c r="BQ198" s="46">
        <f t="shared" si="13"/>
        <v>0.272</v>
      </c>
      <c r="BR198" s="46">
        <v>25.0</v>
      </c>
      <c r="BS198" s="46">
        <v>7.0</v>
      </c>
      <c r="BT198" s="47">
        <v>1.25</v>
      </c>
      <c r="BU198" s="46">
        <f t="shared" si="14"/>
        <v>31.25</v>
      </c>
      <c r="BV198" s="46">
        <f t="shared" si="15"/>
        <v>38.75</v>
      </c>
      <c r="BW198" s="378" t="s">
        <v>6062</v>
      </c>
      <c r="BX198" s="395"/>
      <c r="BY198" s="395"/>
      <c r="BZ198" s="395"/>
      <c r="CA198" s="395"/>
      <c r="CB198" s="406"/>
      <c r="CC198" s="395"/>
      <c r="CD198" s="395"/>
      <c r="CE198" s="395"/>
      <c r="CF198" s="395"/>
      <c r="CG198" s="395"/>
      <c r="CH198" s="397"/>
      <c r="CI198" s="397"/>
      <c r="CJ198" s="397"/>
      <c r="CK198" s="397"/>
      <c r="CL198" s="398"/>
      <c r="CM198" s="398"/>
      <c r="CN198" s="399">
        <f t="shared" si="16"/>
        <v>0.0004365397924</v>
      </c>
      <c r="CO198" s="399">
        <f t="shared" si="17"/>
        <v>0.4032660752</v>
      </c>
      <c r="CP198" s="398"/>
      <c r="CQ198" s="398"/>
      <c r="CR198" s="478"/>
      <c r="CS198" s="398"/>
      <c r="CT198" s="398"/>
      <c r="CU198" s="398"/>
      <c r="CV198" s="398"/>
      <c r="CW198" s="398"/>
      <c r="CX198" s="398"/>
      <c r="CY198" s="398"/>
      <c r="CZ198" s="398"/>
      <c r="DA198" s="398"/>
      <c r="DB198" s="398"/>
      <c r="DC198" s="398"/>
      <c r="DD198" s="398"/>
      <c r="DE198" s="398"/>
      <c r="DF198" s="398"/>
      <c r="DG198" s="398"/>
      <c r="DH198" s="398"/>
      <c r="DI198" s="398"/>
      <c r="DJ198" s="398"/>
      <c r="DK198" s="398"/>
      <c r="DL198" s="398"/>
      <c r="DM198" s="398"/>
      <c r="DN198" s="398"/>
      <c r="DO198" s="398"/>
      <c r="DP198" s="398"/>
      <c r="DQ198" s="398"/>
      <c r="DR198" s="398"/>
      <c r="DS198" s="398"/>
      <c r="DT198" s="398"/>
      <c r="DU198" s="398"/>
      <c r="DV198" s="398"/>
      <c r="DW198" s="398"/>
      <c r="DX198" s="398"/>
      <c r="DY198" s="398"/>
      <c r="DZ198" s="398"/>
      <c r="EA198" s="398"/>
      <c r="EB198" s="398"/>
      <c r="EC198" s="398"/>
      <c r="ED198" s="398"/>
      <c r="EE198" s="398"/>
      <c r="EF198" s="398"/>
      <c r="EG198" s="398"/>
      <c r="EH198" s="398"/>
      <c r="EI198" s="398"/>
      <c r="EJ198" s="398"/>
      <c r="EK198" s="398"/>
      <c r="EL198" s="398"/>
      <c r="EM198" s="398"/>
      <c r="EN198" s="398"/>
      <c r="EO198" s="398"/>
      <c r="EP198" s="398"/>
      <c r="EQ198" s="398"/>
      <c r="ER198" s="398"/>
      <c r="ES198" s="398"/>
      <c r="ET198" s="398"/>
      <c r="EU198" s="398"/>
      <c r="EV198" s="398"/>
      <c r="EW198" s="398"/>
      <c r="EX198" s="398"/>
      <c r="EY198" s="398"/>
      <c r="EZ198" s="398"/>
      <c r="FA198" s="398"/>
      <c r="FB198" s="398"/>
      <c r="FC198" s="398"/>
      <c r="FD198" s="398"/>
      <c r="FE198" s="398"/>
      <c r="FF198" s="398"/>
      <c r="FG198" s="398"/>
      <c r="FH198" s="398"/>
      <c r="FI198" s="398"/>
      <c r="FJ198" s="398"/>
      <c r="FK198" s="398"/>
      <c r="FL198" s="398"/>
      <c r="FM198" s="398"/>
      <c r="FN198" s="398"/>
      <c r="FO198" s="398"/>
      <c r="FP198" s="398"/>
      <c r="FQ198" s="398"/>
      <c r="FR198" s="398"/>
      <c r="FS198" s="398"/>
      <c r="FT198" s="398"/>
      <c r="FU198" s="398"/>
      <c r="FV198" s="398"/>
      <c r="FW198" s="398"/>
      <c r="FX198" s="398"/>
      <c r="FY198" s="398"/>
      <c r="FZ198" s="398"/>
      <c r="GA198" s="398"/>
      <c r="GB198" s="398"/>
      <c r="GC198" s="398"/>
      <c r="GD198" s="398"/>
      <c r="GE198" s="398"/>
      <c r="GF198" s="398"/>
      <c r="GG198" s="398"/>
      <c r="GH198" s="398"/>
      <c r="GI198" s="398"/>
      <c r="GJ198" s="398"/>
      <c r="GK198" s="398"/>
      <c r="GL198" s="398"/>
      <c r="GM198" s="398"/>
      <c r="GN198" s="398"/>
      <c r="GO198" s="398"/>
      <c r="GP198" s="398"/>
      <c r="GQ198" s="398"/>
      <c r="GR198" s="398"/>
      <c r="GS198" s="398"/>
      <c r="GT198" s="398"/>
      <c r="GU198" s="398"/>
      <c r="GV198" s="398"/>
      <c r="GW198" s="398"/>
      <c r="GX198" s="398"/>
      <c r="GY198" s="398"/>
      <c r="GZ198" s="398"/>
      <c r="HA198" s="398"/>
      <c r="HB198" s="398"/>
      <c r="HC198" s="398"/>
      <c r="HD198" s="398"/>
      <c r="HE198" s="398"/>
      <c r="HF198" s="398"/>
      <c r="HG198" s="398"/>
      <c r="HH198" s="398"/>
      <c r="HI198" s="398"/>
      <c r="HJ198" s="398"/>
      <c r="HK198" s="398"/>
      <c r="HL198" s="398"/>
      <c r="HM198" s="398"/>
      <c r="HN198" s="398"/>
      <c r="HO198" s="398"/>
      <c r="HP198" s="398"/>
      <c r="HQ198" s="398"/>
      <c r="HR198" s="398"/>
      <c r="HS198" s="398"/>
      <c r="HT198" s="398"/>
      <c r="HU198" s="398"/>
      <c r="HV198" s="398"/>
      <c r="HW198" s="398"/>
      <c r="HX198" s="398"/>
      <c r="HY198" s="398"/>
      <c r="HZ198" s="398"/>
      <c r="IA198" s="398"/>
      <c r="IB198" s="398"/>
      <c r="IC198" s="398"/>
    </row>
    <row r="199" ht="13.5" customHeight="1">
      <c r="A199" s="398"/>
      <c r="B199" s="362" t="s">
        <v>7342</v>
      </c>
      <c r="C199" s="363"/>
      <c r="D199" s="364">
        <v>50.0</v>
      </c>
      <c r="E199" s="401" t="s">
        <v>7343</v>
      </c>
      <c r="F199" s="366" t="s">
        <v>7344</v>
      </c>
      <c r="G199" s="415">
        <v>2.034050218106E12</v>
      </c>
      <c r="H199" s="409">
        <v>550.0</v>
      </c>
      <c r="I199" s="469">
        <v>0.41489191995533986</v>
      </c>
      <c r="J199" s="370">
        <f t="shared" si="1"/>
        <v>322</v>
      </c>
      <c r="K199" s="402" t="s">
        <v>7345</v>
      </c>
      <c r="L199" s="548" t="s">
        <v>7346</v>
      </c>
      <c r="M199" s="548" t="s">
        <v>7347</v>
      </c>
      <c r="N199" s="492"/>
      <c r="O199" s="410">
        <v>75.0</v>
      </c>
      <c r="P199" s="404">
        <v>80.0</v>
      </c>
      <c r="Q199" s="378">
        <v>20.0</v>
      </c>
      <c r="R199" s="378">
        <v>170.0</v>
      </c>
      <c r="S199" s="493"/>
      <c r="T199" s="493"/>
      <c r="U199" s="378" t="s">
        <v>7348</v>
      </c>
      <c r="V199" s="406"/>
      <c r="W199" s="378" t="s">
        <v>7334</v>
      </c>
      <c r="X199" s="493"/>
      <c r="Y199" s="493"/>
      <c r="Z199" s="493"/>
      <c r="AA199" s="493"/>
      <c r="AB199" s="379"/>
      <c r="AC199" s="406"/>
      <c r="AD199" s="492"/>
      <c r="AE199" s="492"/>
      <c r="AF199" s="492"/>
      <c r="AG199" s="492"/>
      <c r="AH199" s="381" t="s">
        <v>6059</v>
      </c>
      <c r="AI199" s="379" t="s">
        <v>6411</v>
      </c>
      <c r="AJ199" s="492"/>
      <c r="AK199" s="492"/>
      <c r="AL199" s="492"/>
      <c r="AM199" s="492"/>
      <c r="AN199" s="373">
        <v>4.0</v>
      </c>
      <c r="AO199" s="492"/>
      <c r="AP199" s="492"/>
      <c r="AQ199" s="46">
        <f t="shared" si="2"/>
        <v>429</v>
      </c>
      <c r="AR199" s="382">
        <f t="shared" si="3"/>
        <v>0.22</v>
      </c>
      <c r="AS199" s="492"/>
      <c r="AT199" s="492"/>
      <c r="AU199" s="492"/>
      <c r="AV199" s="492"/>
      <c r="AW199" s="492"/>
      <c r="AX199" s="383" t="s">
        <v>6178</v>
      </c>
      <c r="AY199" s="441" t="s">
        <v>6178</v>
      </c>
      <c r="AZ199" s="418"/>
      <c r="BA199" s="386">
        <v>75.0</v>
      </c>
      <c r="BB199" s="386">
        <v>130.0</v>
      </c>
      <c r="BC199" s="482">
        <f>IFERROR(__xludf.DUMMYFUNCTION("IMPORTRANGE(""https://docs.google.com/spreadsheets/d/11x9rug0jw9OQ--PARsiC-syyc-w1p08-Nt1KJofrAjY/edit?usp=sharing"",""Себестоимость (Алкиона)!J124"")"),11.23126)</f>
        <v>11.23126</v>
      </c>
      <c r="BD199" s="482">
        <f>IFERROR(__xludf.DUMMYFUNCTION("IMPORTRANGE(""https://docs.google.com/spreadsheets/d/11x9rug0jw9OQ--PARsiC-syyc-w1p08-Nt1KJofrAjY/edit?usp=sharing"",""Себестоимость (Алкиона)!J104"")"),1.482)</f>
        <v>1.482</v>
      </c>
      <c r="BE199" s="483">
        <f>IFERROR(__xludf.DUMMYFUNCTION("IMPORTRANGE(""https://docs.google.com/spreadsheets/d/1s3L4zx0lRdF0JYMrTaoYwrEnGJI9Se6ibkReFEtRbpU/edit?usp=sharing"",""Упаковка!B3"")"),25.0)</f>
        <v>25</v>
      </c>
      <c r="BF199" s="389">
        <v>10.0</v>
      </c>
      <c r="BG199" s="442">
        <f t="shared" si="4"/>
        <v>85.85304</v>
      </c>
      <c r="BH199" s="405">
        <f t="shared" si="18"/>
        <v>0.2</v>
      </c>
      <c r="BI199" s="392">
        <f t="shared" si="5"/>
        <v>64.4</v>
      </c>
      <c r="BJ199" s="393">
        <f t="shared" si="6"/>
        <v>96.74696</v>
      </c>
      <c r="BK199" s="393">
        <f t="shared" si="7"/>
        <v>41.74696</v>
      </c>
      <c r="BL199" s="394">
        <f t="shared" si="8"/>
        <v>0.3004563975</v>
      </c>
      <c r="BM199" s="394">
        <f t="shared" si="9"/>
        <v>0.1296489441</v>
      </c>
      <c r="BN199" s="55">
        <f t="shared" si="10"/>
        <v>0.22</v>
      </c>
      <c r="BO199" s="56">
        <f t="shared" si="11"/>
        <v>431</v>
      </c>
      <c r="BP199" s="57">
        <f t="shared" si="12"/>
        <v>0.3391808817</v>
      </c>
      <c r="BQ199" s="46">
        <f t="shared" si="13"/>
        <v>0.272</v>
      </c>
      <c r="BR199" s="46">
        <v>25.0</v>
      </c>
      <c r="BS199" s="46">
        <v>7.0</v>
      </c>
      <c r="BT199" s="47">
        <v>1.25</v>
      </c>
      <c r="BU199" s="46">
        <f t="shared" si="14"/>
        <v>31.25</v>
      </c>
      <c r="BV199" s="46">
        <f t="shared" si="15"/>
        <v>43.75</v>
      </c>
      <c r="BW199" s="378" t="s">
        <v>6062</v>
      </c>
      <c r="BX199" s="395"/>
      <c r="BY199" s="395"/>
      <c r="BZ199" s="395"/>
      <c r="CA199" s="395"/>
      <c r="CB199" s="406"/>
      <c r="CC199" s="395"/>
      <c r="CD199" s="395"/>
      <c r="CE199" s="395"/>
      <c r="CF199" s="395"/>
      <c r="CG199" s="395"/>
      <c r="CH199" s="397"/>
      <c r="CI199" s="397"/>
      <c r="CJ199" s="397"/>
      <c r="CK199" s="397"/>
      <c r="CL199" s="398"/>
      <c r="CM199" s="398"/>
      <c r="CN199" s="399">
        <f t="shared" si="16"/>
        <v>-0.0004563975155</v>
      </c>
      <c r="CO199" s="399">
        <f t="shared" si="17"/>
        <v>0.4153483175</v>
      </c>
      <c r="CP199" s="398"/>
      <c r="CQ199" s="398"/>
      <c r="CR199" s="478"/>
      <c r="CS199" s="398"/>
      <c r="CT199" s="398"/>
      <c r="CU199" s="398"/>
      <c r="CV199" s="398"/>
      <c r="CW199" s="398"/>
      <c r="CX199" s="398"/>
      <c r="CY199" s="398"/>
      <c r="CZ199" s="398"/>
      <c r="DA199" s="398"/>
      <c r="DB199" s="398"/>
      <c r="DC199" s="398"/>
      <c r="DD199" s="398"/>
      <c r="DE199" s="398"/>
      <c r="DF199" s="398"/>
      <c r="DG199" s="398"/>
      <c r="DH199" s="398"/>
      <c r="DI199" s="398"/>
      <c r="DJ199" s="398"/>
      <c r="DK199" s="398"/>
      <c r="DL199" s="398"/>
      <c r="DM199" s="398"/>
      <c r="DN199" s="398"/>
      <c r="DO199" s="398"/>
      <c r="DP199" s="398"/>
      <c r="DQ199" s="398"/>
      <c r="DR199" s="398"/>
      <c r="DS199" s="398"/>
      <c r="DT199" s="398"/>
      <c r="DU199" s="398"/>
      <c r="DV199" s="398"/>
      <c r="DW199" s="398"/>
      <c r="DX199" s="398"/>
      <c r="DY199" s="398"/>
      <c r="DZ199" s="398"/>
      <c r="EA199" s="398"/>
      <c r="EB199" s="398"/>
      <c r="EC199" s="398"/>
      <c r="ED199" s="398"/>
      <c r="EE199" s="398"/>
      <c r="EF199" s="398"/>
      <c r="EG199" s="398"/>
      <c r="EH199" s="398"/>
      <c r="EI199" s="398"/>
      <c r="EJ199" s="398"/>
      <c r="EK199" s="398"/>
      <c r="EL199" s="398"/>
      <c r="EM199" s="398"/>
      <c r="EN199" s="398"/>
      <c r="EO199" s="398"/>
      <c r="EP199" s="398"/>
      <c r="EQ199" s="398"/>
      <c r="ER199" s="398"/>
      <c r="ES199" s="398"/>
      <c r="ET199" s="398"/>
      <c r="EU199" s="398"/>
      <c r="EV199" s="398"/>
      <c r="EW199" s="398"/>
      <c r="EX199" s="398"/>
      <c r="EY199" s="398"/>
      <c r="EZ199" s="398"/>
      <c r="FA199" s="398"/>
      <c r="FB199" s="398"/>
      <c r="FC199" s="398"/>
      <c r="FD199" s="398"/>
      <c r="FE199" s="398"/>
      <c r="FF199" s="398"/>
      <c r="FG199" s="398"/>
      <c r="FH199" s="398"/>
      <c r="FI199" s="398"/>
      <c r="FJ199" s="398"/>
      <c r="FK199" s="398"/>
      <c r="FL199" s="398"/>
      <c r="FM199" s="398"/>
      <c r="FN199" s="398"/>
      <c r="FO199" s="398"/>
      <c r="FP199" s="398"/>
      <c r="FQ199" s="398"/>
      <c r="FR199" s="398"/>
      <c r="FS199" s="398"/>
      <c r="FT199" s="398"/>
      <c r="FU199" s="398"/>
      <c r="FV199" s="398"/>
      <c r="FW199" s="398"/>
      <c r="FX199" s="398"/>
      <c r="FY199" s="398"/>
      <c r="FZ199" s="398"/>
      <c r="GA199" s="398"/>
      <c r="GB199" s="398"/>
      <c r="GC199" s="398"/>
      <c r="GD199" s="398"/>
      <c r="GE199" s="398"/>
      <c r="GF199" s="398"/>
      <c r="GG199" s="398"/>
      <c r="GH199" s="398"/>
      <c r="GI199" s="398"/>
      <c r="GJ199" s="398"/>
      <c r="GK199" s="398"/>
      <c r="GL199" s="398"/>
      <c r="GM199" s="398"/>
      <c r="GN199" s="398"/>
      <c r="GO199" s="398"/>
      <c r="GP199" s="398"/>
      <c r="GQ199" s="398"/>
      <c r="GR199" s="398"/>
      <c r="GS199" s="398"/>
      <c r="GT199" s="398"/>
      <c r="GU199" s="398"/>
      <c r="GV199" s="398"/>
      <c r="GW199" s="398"/>
      <c r="GX199" s="398"/>
      <c r="GY199" s="398"/>
      <c r="GZ199" s="398"/>
      <c r="HA199" s="398"/>
      <c r="HB199" s="398"/>
      <c r="HC199" s="398"/>
      <c r="HD199" s="398"/>
      <c r="HE199" s="398"/>
      <c r="HF199" s="398"/>
      <c r="HG199" s="398"/>
      <c r="HH199" s="398"/>
      <c r="HI199" s="398"/>
      <c r="HJ199" s="398"/>
      <c r="HK199" s="398"/>
      <c r="HL199" s="398"/>
      <c r="HM199" s="398"/>
      <c r="HN199" s="398"/>
      <c r="HO199" s="398"/>
      <c r="HP199" s="398"/>
      <c r="HQ199" s="398"/>
      <c r="HR199" s="398"/>
      <c r="HS199" s="398"/>
      <c r="HT199" s="398"/>
      <c r="HU199" s="398"/>
      <c r="HV199" s="398"/>
      <c r="HW199" s="398"/>
      <c r="HX199" s="398"/>
      <c r="HY199" s="398"/>
      <c r="HZ199" s="398"/>
      <c r="IA199" s="398"/>
      <c r="IB199" s="398"/>
      <c r="IC199" s="398"/>
    </row>
    <row r="200" ht="13.5" customHeight="1">
      <c r="A200" s="398"/>
      <c r="B200" s="362" t="s">
        <v>7349</v>
      </c>
      <c r="C200" s="363"/>
      <c r="D200" s="364">
        <v>50.0</v>
      </c>
      <c r="E200" s="401" t="s">
        <v>7350</v>
      </c>
      <c r="F200" s="366" t="s">
        <v>7351</v>
      </c>
      <c r="G200" s="415">
        <v>2.034050218083E12</v>
      </c>
      <c r="H200" s="409">
        <v>451.0</v>
      </c>
      <c r="I200" s="469">
        <v>0.39541096595643377</v>
      </c>
      <c r="J200" s="370">
        <f t="shared" si="1"/>
        <v>273</v>
      </c>
      <c r="K200" s="402" t="s">
        <v>7352</v>
      </c>
      <c r="L200" s="548" t="s">
        <v>7353</v>
      </c>
      <c r="M200" s="548" t="s">
        <v>7354</v>
      </c>
      <c r="N200" s="492"/>
      <c r="O200" s="547">
        <v>30.0</v>
      </c>
      <c r="P200" s="471">
        <v>80.0</v>
      </c>
      <c r="Q200" s="471">
        <v>20.0</v>
      </c>
      <c r="R200" s="471">
        <v>170.0</v>
      </c>
      <c r="S200" s="493"/>
      <c r="T200" s="493"/>
      <c r="U200" s="378" t="s">
        <v>7355</v>
      </c>
      <c r="V200" s="406"/>
      <c r="W200" s="378" t="s">
        <v>7334</v>
      </c>
      <c r="X200" s="493"/>
      <c r="Y200" s="493"/>
      <c r="Z200" s="493"/>
      <c r="AA200" s="493"/>
      <c r="AB200" s="379"/>
      <c r="AC200" s="406"/>
      <c r="AD200" s="492"/>
      <c r="AE200" s="492"/>
      <c r="AF200" s="492"/>
      <c r="AG200" s="492"/>
      <c r="AH200" s="381" t="s">
        <v>6059</v>
      </c>
      <c r="AI200" s="379" t="s">
        <v>6411</v>
      </c>
      <c r="AJ200" s="492"/>
      <c r="AK200" s="492"/>
      <c r="AL200" s="492"/>
      <c r="AM200" s="492"/>
      <c r="AN200" s="373">
        <v>4.0</v>
      </c>
      <c r="AO200" s="492"/>
      <c r="AP200" s="492"/>
      <c r="AQ200" s="46">
        <f t="shared" si="2"/>
        <v>375</v>
      </c>
      <c r="AR200" s="382">
        <f t="shared" si="3"/>
        <v>0.17</v>
      </c>
      <c r="AS200" s="492"/>
      <c r="AT200" s="492"/>
      <c r="AU200" s="492"/>
      <c r="AV200" s="492"/>
      <c r="AW200" s="492"/>
      <c r="AX200" s="383" t="s">
        <v>6061</v>
      </c>
      <c r="AY200" s="441" t="s">
        <v>6178</v>
      </c>
      <c r="AZ200" s="418"/>
      <c r="BA200" s="386">
        <v>68.0</v>
      </c>
      <c r="BB200" s="386">
        <v>123.0</v>
      </c>
      <c r="BC200" s="482">
        <f>IFERROR(__xludf.DUMMYFUNCTION("IMPORTRANGE(""https://docs.google.com/spreadsheets/d/11x9rug0jw9OQ--PARsiC-syyc-w1p08-Nt1KJofrAjY/edit?usp=sharing"",""Себестоимость (Алкиона)!J122"")"),7.365049999999998)</f>
        <v>7.36505</v>
      </c>
      <c r="BD200" s="482">
        <f>IFERROR(__xludf.DUMMYFUNCTION("IMPORTRANGE(""https://docs.google.com/spreadsheets/d/11x9rug0jw9OQ--PARsiC-syyc-w1p08-Nt1KJofrAjY/edit?usp=sharing"",""Себестоимость (Алкиона)!J102"")"),1.026)</f>
        <v>1.026</v>
      </c>
      <c r="BE200" s="483">
        <f>IFERROR(__xludf.DUMMYFUNCTION("IMPORTRANGE(""https://docs.google.com/spreadsheets/d/1s3L4zx0lRdF0JYMrTaoYwrEnGJI9Se6ibkReFEtRbpU/edit?usp=sharing"",""Упаковка!B3"")"),25.0)</f>
        <v>25</v>
      </c>
      <c r="BF200" s="389">
        <v>10.0</v>
      </c>
      <c r="BG200" s="442">
        <f t="shared" si="4"/>
        <v>68.5642</v>
      </c>
      <c r="BH200" s="405">
        <f t="shared" si="18"/>
        <v>0.2</v>
      </c>
      <c r="BI200" s="392">
        <f t="shared" si="5"/>
        <v>54.6</v>
      </c>
      <c r="BJ200" s="393">
        <f t="shared" si="6"/>
        <v>81.8358</v>
      </c>
      <c r="BK200" s="393">
        <f t="shared" si="7"/>
        <v>26.8358</v>
      </c>
      <c r="BL200" s="394">
        <f t="shared" si="8"/>
        <v>0.2997648352</v>
      </c>
      <c r="BM200" s="394">
        <f t="shared" si="9"/>
        <v>0.0982996337</v>
      </c>
      <c r="BN200" s="55">
        <f t="shared" si="10"/>
        <v>0.17</v>
      </c>
      <c r="BO200" s="56">
        <f t="shared" si="11"/>
        <v>378</v>
      </c>
      <c r="BP200" s="57">
        <f t="shared" si="12"/>
        <v>0.3332164021</v>
      </c>
      <c r="BQ200" s="46">
        <f t="shared" si="13"/>
        <v>0.272</v>
      </c>
      <c r="BR200" s="46">
        <v>25.0</v>
      </c>
      <c r="BS200" s="46">
        <v>7.0</v>
      </c>
      <c r="BT200" s="47">
        <v>1.25</v>
      </c>
      <c r="BU200" s="46">
        <f t="shared" si="14"/>
        <v>31.25</v>
      </c>
      <c r="BV200" s="46">
        <f t="shared" si="15"/>
        <v>36.75</v>
      </c>
      <c r="BW200" s="378" t="s">
        <v>6062</v>
      </c>
      <c r="BX200" s="395"/>
      <c r="BY200" s="395"/>
      <c r="BZ200" s="395"/>
      <c r="CA200" s="395"/>
      <c r="CB200" s="406"/>
      <c r="CC200" s="395"/>
      <c r="CD200" s="395"/>
      <c r="CE200" s="395"/>
      <c r="CF200" s="395"/>
      <c r="CG200" s="395"/>
      <c r="CH200" s="397"/>
      <c r="CI200" s="397"/>
      <c r="CJ200" s="397"/>
      <c r="CK200" s="397"/>
      <c r="CL200" s="398"/>
      <c r="CM200" s="398"/>
      <c r="CN200" s="399">
        <f t="shared" si="16"/>
        <v>0.0002351648352</v>
      </c>
      <c r="CO200" s="399">
        <f t="shared" si="17"/>
        <v>0.3951758011</v>
      </c>
      <c r="CP200" s="398"/>
      <c r="CQ200" s="398"/>
      <c r="CR200" s="478"/>
      <c r="CS200" s="398"/>
      <c r="CT200" s="398"/>
      <c r="CU200" s="398"/>
      <c r="CV200" s="398"/>
      <c r="CW200" s="398"/>
      <c r="CX200" s="398"/>
      <c r="CY200" s="398"/>
      <c r="CZ200" s="398"/>
      <c r="DA200" s="398"/>
      <c r="DB200" s="398"/>
      <c r="DC200" s="398"/>
      <c r="DD200" s="398"/>
      <c r="DE200" s="398"/>
      <c r="DF200" s="398"/>
      <c r="DG200" s="398"/>
      <c r="DH200" s="398"/>
      <c r="DI200" s="398"/>
      <c r="DJ200" s="398"/>
      <c r="DK200" s="398"/>
      <c r="DL200" s="398"/>
      <c r="DM200" s="398"/>
      <c r="DN200" s="398"/>
      <c r="DO200" s="398"/>
      <c r="DP200" s="398"/>
      <c r="DQ200" s="398"/>
      <c r="DR200" s="398"/>
      <c r="DS200" s="398"/>
      <c r="DT200" s="398"/>
      <c r="DU200" s="398"/>
      <c r="DV200" s="398"/>
      <c r="DW200" s="398"/>
      <c r="DX200" s="398"/>
      <c r="DY200" s="398"/>
      <c r="DZ200" s="398"/>
      <c r="EA200" s="398"/>
      <c r="EB200" s="398"/>
      <c r="EC200" s="398"/>
      <c r="ED200" s="398"/>
      <c r="EE200" s="398"/>
      <c r="EF200" s="398"/>
      <c r="EG200" s="398"/>
      <c r="EH200" s="398"/>
      <c r="EI200" s="398"/>
      <c r="EJ200" s="398"/>
      <c r="EK200" s="398"/>
      <c r="EL200" s="398"/>
      <c r="EM200" s="398"/>
      <c r="EN200" s="398"/>
      <c r="EO200" s="398"/>
      <c r="EP200" s="398"/>
      <c r="EQ200" s="398"/>
      <c r="ER200" s="398"/>
      <c r="ES200" s="398"/>
      <c r="ET200" s="398"/>
      <c r="EU200" s="398"/>
      <c r="EV200" s="398"/>
      <c r="EW200" s="398"/>
      <c r="EX200" s="398"/>
      <c r="EY200" s="398"/>
      <c r="EZ200" s="398"/>
      <c r="FA200" s="398"/>
      <c r="FB200" s="398"/>
      <c r="FC200" s="398"/>
      <c r="FD200" s="398"/>
      <c r="FE200" s="398"/>
      <c r="FF200" s="398"/>
      <c r="FG200" s="398"/>
      <c r="FH200" s="398"/>
      <c r="FI200" s="398"/>
      <c r="FJ200" s="398"/>
      <c r="FK200" s="398"/>
      <c r="FL200" s="398"/>
      <c r="FM200" s="398"/>
      <c r="FN200" s="398"/>
      <c r="FO200" s="398"/>
      <c r="FP200" s="398"/>
      <c r="FQ200" s="398"/>
      <c r="FR200" s="398"/>
      <c r="FS200" s="398"/>
      <c r="FT200" s="398"/>
      <c r="FU200" s="398"/>
      <c r="FV200" s="398"/>
      <c r="FW200" s="398"/>
      <c r="FX200" s="398"/>
      <c r="FY200" s="398"/>
      <c r="FZ200" s="398"/>
      <c r="GA200" s="398"/>
      <c r="GB200" s="398"/>
      <c r="GC200" s="398"/>
      <c r="GD200" s="398"/>
      <c r="GE200" s="398"/>
      <c r="GF200" s="398"/>
      <c r="GG200" s="398"/>
      <c r="GH200" s="398"/>
      <c r="GI200" s="398"/>
      <c r="GJ200" s="398"/>
      <c r="GK200" s="398"/>
      <c r="GL200" s="398"/>
      <c r="GM200" s="398"/>
      <c r="GN200" s="398"/>
      <c r="GO200" s="398"/>
      <c r="GP200" s="398"/>
      <c r="GQ200" s="398"/>
      <c r="GR200" s="398"/>
      <c r="GS200" s="398"/>
      <c r="GT200" s="398"/>
      <c r="GU200" s="398"/>
      <c r="GV200" s="398"/>
      <c r="GW200" s="398"/>
      <c r="GX200" s="398"/>
      <c r="GY200" s="398"/>
      <c r="GZ200" s="398"/>
      <c r="HA200" s="398"/>
      <c r="HB200" s="398"/>
      <c r="HC200" s="398"/>
      <c r="HD200" s="398"/>
      <c r="HE200" s="398"/>
      <c r="HF200" s="398"/>
      <c r="HG200" s="398"/>
      <c r="HH200" s="398"/>
      <c r="HI200" s="398"/>
      <c r="HJ200" s="398"/>
      <c r="HK200" s="398"/>
      <c r="HL200" s="398"/>
      <c r="HM200" s="398"/>
      <c r="HN200" s="398"/>
      <c r="HO200" s="398"/>
      <c r="HP200" s="398"/>
      <c r="HQ200" s="398"/>
      <c r="HR200" s="398"/>
      <c r="HS200" s="398"/>
      <c r="HT200" s="398"/>
      <c r="HU200" s="398"/>
      <c r="HV200" s="398"/>
      <c r="HW200" s="398"/>
      <c r="HX200" s="398"/>
      <c r="HY200" s="398"/>
      <c r="HZ200" s="398"/>
      <c r="IA200" s="398"/>
      <c r="IB200" s="398"/>
      <c r="IC200" s="398"/>
    </row>
    <row r="201" ht="13.5" customHeight="1">
      <c r="A201" s="361" t="s">
        <v>6049</v>
      </c>
      <c r="B201" s="362" t="s">
        <v>7356</v>
      </c>
      <c r="C201" s="363"/>
      <c r="D201" s="364">
        <v>50.0</v>
      </c>
      <c r="E201" s="401" t="s">
        <v>7357</v>
      </c>
      <c r="F201" s="366" t="s">
        <v>7358</v>
      </c>
      <c r="G201" s="415">
        <v>2.034050218076E12</v>
      </c>
      <c r="H201" s="409">
        <v>484.0</v>
      </c>
      <c r="I201" s="469">
        <v>0.40751882860434585</v>
      </c>
      <c r="J201" s="370">
        <f t="shared" si="1"/>
        <v>287</v>
      </c>
      <c r="K201" s="402" t="s">
        <v>7359</v>
      </c>
      <c r="L201" s="548" t="s">
        <v>7360</v>
      </c>
      <c r="M201" s="548" t="s">
        <v>7361</v>
      </c>
      <c r="N201" s="492"/>
      <c r="O201" s="410">
        <v>75.0</v>
      </c>
      <c r="P201" s="531">
        <v>80.0</v>
      </c>
      <c r="Q201" s="471">
        <v>20.0</v>
      </c>
      <c r="R201" s="471">
        <v>170.0</v>
      </c>
      <c r="S201" s="493"/>
      <c r="T201" s="493"/>
      <c r="U201" s="378" t="s">
        <v>7362</v>
      </c>
      <c r="V201" s="406"/>
      <c r="W201" s="378" t="s">
        <v>7334</v>
      </c>
      <c r="X201" s="493"/>
      <c r="Y201" s="493"/>
      <c r="Z201" s="493"/>
      <c r="AA201" s="493"/>
      <c r="AB201" s="379"/>
      <c r="AC201" s="481"/>
      <c r="AD201" s="495"/>
      <c r="AE201" s="495"/>
      <c r="AF201" s="495"/>
      <c r="AG201" s="495"/>
      <c r="AH201" s="381" t="s">
        <v>6059</v>
      </c>
      <c r="AI201" s="379" t="s">
        <v>6411</v>
      </c>
      <c r="AJ201" s="495"/>
      <c r="AK201" s="495"/>
      <c r="AL201" s="495"/>
      <c r="AM201" s="495"/>
      <c r="AN201" s="373">
        <v>4.0</v>
      </c>
      <c r="AO201" s="495"/>
      <c r="AP201" s="495"/>
      <c r="AQ201" s="46">
        <f t="shared" si="2"/>
        <v>393</v>
      </c>
      <c r="AR201" s="382">
        <f t="shared" si="3"/>
        <v>0.19</v>
      </c>
      <c r="AS201" s="495"/>
      <c r="AT201" s="495"/>
      <c r="AU201" s="495"/>
      <c r="AV201" s="495"/>
      <c r="AW201" s="495"/>
      <c r="AX201" s="383" t="s">
        <v>6178</v>
      </c>
      <c r="AY201" s="441" t="s">
        <v>6178</v>
      </c>
      <c r="AZ201" s="418"/>
      <c r="BA201" s="386">
        <v>69.0</v>
      </c>
      <c r="BB201" s="386">
        <v>124.0</v>
      </c>
      <c r="BC201" s="482">
        <f>IFERROR(__xludf.DUMMYFUNCTION("IMPORTRANGE(""https://docs.google.com/spreadsheets/d/11x9rug0jw9OQ--PARsiC-syyc-w1p08-Nt1KJofrAjY/edit?usp=sharing"",""Себестоимость (Алкиона)!J123"")"),8.53854)</f>
        <v>8.53854</v>
      </c>
      <c r="BD201" s="482">
        <f>IFERROR(__xludf.DUMMYFUNCTION("IMPORTRANGE(""https://docs.google.com/spreadsheets/d/11x9rug0jw9OQ--PARsiC-syyc-w1p08-Nt1KJofrAjY/edit?usp=sharing"",""Себестоимость (Алкиона)!J103"")"),1.368)</f>
        <v>1.368</v>
      </c>
      <c r="BE201" s="483">
        <f>IFERROR(__xludf.DUMMYFUNCTION("IMPORTRANGE(""https://docs.google.com/spreadsheets/d/1s3L4zx0lRdF0JYMrTaoYwrEnGJI9Se6ibkReFEtRbpU/edit?usp=sharing"",""Упаковка!B3"")"),25.0)</f>
        <v>25</v>
      </c>
      <c r="BF201" s="389">
        <v>10.0</v>
      </c>
      <c r="BG201" s="442">
        <f t="shared" si="4"/>
        <v>74.62616</v>
      </c>
      <c r="BH201" s="405">
        <f t="shared" si="18"/>
        <v>0.2</v>
      </c>
      <c r="BI201" s="392">
        <f t="shared" si="5"/>
        <v>57.4</v>
      </c>
      <c r="BJ201" s="393">
        <f t="shared" si="6"/>
        <v>85.97384</v>
      </c>
      <c r="BK201" s="393">
        <f t="shared" si="7"/>
        <v>30.97384</v>
      </c>
      <c r="BL201" s="394">
        <f t="shared" si="8"/>
        <v>0.2995604181</v>
      </c>
      <c r="BM201" s="394">
        <f t="shared" si="9"/>
        <v>0.1079227875</v>
      </c>
      <c r="BN201" s="55">
        <f t="shared" si="10"/>
        <v>0.19</v>
      </c>
      <c r="BO201" s="56">
        <f t="shared" si="11"/>
        <v>393</v>
      </c>
      <c r="BP201" s="57">
        <f t="shared" si="12"/>
        <v>0.3345899237</v>
      </c>
      <c r="BQ201" s="46">
        <f t="shared" si="13"/>
        <v>0.272</v>
      </c>
      <c r="BR201" s="46">
        <v>25.0</v>
      </c>
      <c r="BS201" s="46">
        <v>7.0</v>
      </c>
      <c r="BT201" s="47">
        <v>1.25</v>
      </c>
      <c r="BU201" s="46">
        <f t="shared" si="14"/>
        <v>31.25</v>
      </c>
      <c r="BV201" s="46">
        <f t="shared" si="15"/>
        <v>37.75</v>
      </c>
      <c r="BW201" s="378" t="s">
        <v>6062</v>
      </c>
      <c r="BX201" s="395"/>
      <c r="BY201" s="395"/>
      <c r="BZ201" s="395"/>
      <c r="CA201" s="395"/>
      <c r="CB201" s="406"/>
      <c r="CC201" s="395"/>
      <c r="CD201" s="395"/>
      <c r="CE201" s="395"/>
      <c r="CF201" s="395"/>
      <c r="CG201" s="395"/>
      <c r="CH201" s="397"/>
      <c r="CI201" s="397"/>
      <c r="CJ201" s="397"/>
      <c r="CK201" s="397"/>
      <c r="CL201" s="398"/>
      <c r="CM201" s="398"/>
      <c r="CN201" s="399">
        <f t="shared" si="16"/>
        <v>0.0004395818815</v>
      </c>
      <c r="CO201" s="399">
        <f t="shared" si="17"/>
        <v>0.4070792467</v>
      </c>
      <c r="CP201" s="398"/>
      <c r="CQ201" s="398"/>
      <c r="CR201" s="478"/>
      <c r="CS201" s="398"/>
      <c r="CT201" s="398"/>
      <c r="CU201" s="398"/>
      <c r="CV201" s="398"/>
      <c r="CW201" s="398"/>
      <c r="CX201" s="398"/>
      <c r="CY201" s="398"/>
      <c r="CZ201" s="398"/>
      <c r="DA201" s="398"/>
      <c r="DB201" s="398"/>
      <c r="DC201" s="398"/>
      <c r="DD201" s="398"/>
      <c r="DE201" s="398"/>
      <c r="DF201" s="398"/>
      <c r="DG201" s="398"/>
      <c r="DH201" s="398"/>
      <c r="DI201" s="398"/>
      <c r="DJ201" s="398"/>
      <c r="DK201" s="398"/>
      <c r="DL201" s="398"/>
      <c r="DM201" s="398"/>
      <c r="DN201" s="398"/>
      <c r="DO201" s="398"/>
      <c r="DP201" s="398"/>
      <c r="DQ201" s="398"/>
      <c r="DR201" s="398"/>
      <c r="DS201" s="398"/>
      <c r="DT201" s="398"/>
      <c r="DU201" s="398"/>
      <c r="DV201" s="398"/>
      <c r="DW201" s="398"/>
      <c r="DX201" s="398"/>
      <c r="DY201" s="398"/>
      <c r="DZ201" s="398"/>
      <c r="EA201" s="398"/>
      <c r="EB201" s="398"/>
      <c r="EC201" s="398"/>
      <c r="ED201" s="398"/>
      <c r="EE201" s="398"/>
      <c r="EF201" s="398"/>
      <c r="EG201" s="398"/>
      <c r="EH201" s="398"/>
      <c r="EI201" s="398"/>
      <c r="EJ201" s="398"/>
      <c r="EK201" s="398"/>
      <c r="EL201" s="398"/>
      <c r="EM201" s="398"/>
      <c r="EN201" s="398"/>
      <c r="EO201" s="398"/>
      <c r="EP201" s="398"/>
      <c r="EQ201" s="398"/>
      <c r="ER201" s="398"/>
      <c r="ES201" s="398"/>
      <c r="ET201" s="398"/>
      <c r="EU201" s="398"/>
      <c r="EV201" s="398"/>
      <c r="EW201" s="398"/>
      <c r="EX201" s="398"/>
      <c r="EY201" s="398"/>
      <c r="EZ201" s="398"/>
      <c r="FA201" s="398"/>
      <c r="FB201" s="398"/>
      <c r="FC201" s="398"/>
      <c r="FD201" s="398"/>
      <c r="FE201" s="398"/>
      <c r="FF201" s="398"/>
      <c r="FG201" s="398"/>
      <c r="FH201" s="398"/>
      <c r="FI201" s="398"/>
      <c r="FJ201" s="398"/>
      <c r="FK201" s="398"/>
      <c r="FL201" s="398"/>
      <c r="FM201" s="398"/>
      <c r="FN201" s="398"/>
      <c r="FO201" s="398"/>
      <c r="FP201" s="398"/>
      <c r="FQ201" s="398"/>
      <c r="FR201" s="398"/>
      <c r="FS201" s="398"/>
      <c r="FT201" s="398"/>
      <c r="FU201" s="398"/>
      <c r="FV201" s="398"/>
      <c r="FW201" s="398"/>
      <c r="FX201" s="398"/>
      <c r="FY201" s="398"/>
      <c r="FZ201" s="398"/>
      <c r="GA201" s="398"/>
      <c r="GB201" s="398"/>
      <c r="GC201" s="398"/>
      <c r="GD201" s="398"/>
      <c r="GE201" s="398"/>
      <c r="GF201" s="398"/>
      <c r="GG201" s="398"/>
      <c r="GH201" s="398"/>
      <c r="GI201" s="398"/>
      <c r="GJ201" s="398"/>
      <c r="GK201" s="398"/>
      <c r="GL201" s="398"/>
      <c r="GM201" s="398"/>
      <c r="GN201" s="398"/>
      <c r="GO201" s="398"/>
      <c r="GP201" s="398"/>
      <c r="GQ201" s="398"/>
      <c r="GR201" s="398"/>
      <c r="GS201" s="398"/>
      <c r="GT201" s="398"/>
      <c r="GU201" s="398"/>
      <c r="GV201" s="398"/>
      <c r="GW201" s="398"/>
      <c r="GX201" s="398"/>
      <c r="GY201" s="398"/>
      <c r="GZ201" s="398"/>
      <c r="HA201" s="398"/>
      <c r="HB201" s="398"/>
      <c r="HC201" s="398"/>
      <c r="HD201" s="398"/>
      <c r="HE201" s="398"/>
      <c r="HF201" s="398"/>
      <c r="HG201" s="398"/>
      <c r="HH201" s="398"/>
      <c r="HI201" s="398"/>
      <c r="HJ201" s="398"/>
      <c r="HK201" s="398"/>
      <c r="HL201" s="398"/>
      <c r="HM201" s="398"/>
      <c r="HN201" s="398"/>
      <c r="HO201" s="398"/>
      <c r="HP201" s="398"/>
      <c r="HQ201" s="398"/>
      <c r="HR201" s="398"/>
      <c r="HS201" s="398"/>
      <c r="HT201" s="398"/>
      <c r="HU201" s="398"/>
      <c r="HV201" s="398"/>
      <c r="HW201" s="398"/>
      <c r="HX201" s="398"/>
      <c r="HY201" s="398"/>
      <c r="HZ201" s="398"/>
      <c r="IA201" s="398"/>
      <c r="IB201" s="398"/>
      <c r="IC201" s="398"/>
    </row>
    <row r="202" ht="13.5" customHeight="1">
      <c r="A202" s="398"/>
      <c r="B202" s="362" t="s">
        <v>7363</v>
      </c>
      <c r="C202" s="363"/>
      <c r="D202" s="364">
        <v>50.0</v>
      </c>
      <c r="E202" s="365" t="s">
        <v>7364</v>
      </c>
      <c r="F202" s="366" t="s">
        <v>7365</v>
      </c>
      <c r="G202" s="534">
        <v>2.034050218069E12</v>
      </c>
      <c r="H202" s="409">
        <v>550.0</v>
      </c>
      <c r="I202" s="469">
        <v>0.42694553180153183</v>
      </c>
      <c r="J202" s="370">
        <f t="shared" si="1"/>
        <v>315</v>
      </c>
      <c r="K202" s="402" t="s">
        <v>7366</v>
      </c>
      <c r="L202" s="548" t="s">
        <v>7367</v>
      </c>
      <c r="M202" s="548" t="s">
        <v>7368</v>
      </c>
      <c r="N202" s="492"/>
      <c r="O202" s="410">
        <v>75.0</v>
      </c>
      <c r="P202" s="531">
        <v>80.0</v>
      </c>
      <c r="Q202" s="471">
        <v>20.0</v>
      </c>
      <c r="R202" s="471">
        <v>170.0</v>
      </c>
      <c r="S202" s="493"/>
      <c r="T202" s="493"/>
      <c r="U202" s="376" t="s">
        <v>7369</v>
      </c>
      <c r="V202" s="451"/>
      <c r="W202" s="376" t="s">
        <v>7334</v>
      </c>
      <c r="X202" s="493"/>
      <c r="Y202" s="493"/>
      <c r="Z202" s="493"/>
      <c r="AA202" s="493"/>
      <c r="AB202" s="379"/>
      <c r="AC202" s="451"/>
      <c r="AD202" s="492"/>
      <c r="AE202" s="492"/>
      <c r="AF202" s="492"/>
      <c r="AG202" s="492"/>
      <c r="AH202" s="455" t="s">
        <v>6059</v>
      </c>
      <c r="AI202" s="379" t="s">
        <v>6411</v>
      </c>
      <c r="AJ202" s="492"/>
      <c r="AK202" s="492"/>
      <c r="AL202" s="492"/>
      <c r="AM202" s="492"/>
      <c r="AN202" s="373">
        <v>4.0</v>
      </c>
      <c r="AO202" s="492"/>
      <c r="AP202" s="492"/>
      <c r="AQ202" s="46">
        <f t="shared" si="2"/>
        <v>424</v>
      </c>
      <c r="AR202" s="382">
        <f t="shared" si="3"/>
        <v>0.23</v>
      </c>
      <c r="AS202" s="492"/>
      <c r="AT202" s="492"/>
      <c r="AU202" s="492"/>
      <c r="AV202" s="492"/>
      <c r="AW202" s="492"/>
      <c r="AX202" s="519" t="s">
        <v>6178</v>
      </c>
      <c r="AY202" s="441" t="s">
        <v>6178</v>
      </c>
      <c r="AZ202" s="418"/>
      <c r="BA202" s="386">
        <v>72.0</v>
      </c>
      <c r="BB202" s="386">
        <v>127.0</v>
      </c>
      <c r="BC202" s="482">
        <f>IFERROR(__xludf.DUMMYFUNCTION("IMPORTRANGE(""https://docs.google.com/spreadsheets/d/11x9rug0jw9OQ--PARsiC-syyc-w1p08-Nt1KJofrAjY/edit?usp=sharing"",""Себестоимость (Алкиона)!J124"")"),11.23126)</f>
        <v>11.23126</v>
      </c>
      <c r="BD202" s="482">
        <f>IFERROR(__xludf.DUMMYFUNCTION("IMPORTRANGE(""https://docs.google.com/spreadsheets/d/11x9rug0jw9OQ--PARsiC-syyc-w1p08-Nt1KJofrAjY/edit?usp=sharing"",""Себестоимость (Алкиона)!J104"")"),1.482)</f>
        <v>1.482</v>
      </c>
      <c r="BE202" s="483">
        <f>IFERROR(__xludf.DUMMYFUNCTION("IMPORTRANGE(""https://docs.google.com/spreadsheets/d/1s3L4zx0lRdF0JYMrTaoYwrEnGJI9Se6ibkReFEtRbpU/edit?usp=sharing"",""Упаковка!B3"")"),25.0)</f>
        <v>25</v>
      </c>
      <c r="BF202" s="389">
        <v>10.0</v>
      </c>
      <c r="BG202" s="442">
        <f t="shared" si="4"/>
        <v>85.85304</v>
      </c>
      <c r="BH202" s="405">
        <f t="shared" si="18"/>
        <v>0.2</v>
      </c>
      <c r="BI202" s="392">
        <f t="shared" si="5"/>
        <v>63</v>
      </c>
      <c r="BJ202" s="393">
        <f t="shared" si="6"/>
        <v>94.14696</v>
      </c>
      <c r="BK202" s="393">
        <f t="shared" si="7"/>
        <v>39.14696</v>
      </c>
      <c r="BL202" s="394">
        <f t="shared" si="8"/>
        <v>0.2988792381</v>
      </c>
      <c r="BM202" s="394">
        <f t="shared" si="9"/>
        <v>0.1242760635</v>
      </c>
      <c r="BN202" s="55">
        <f t="shared" si="10"/>
        <v>0.23</v>
      </c>
      <c r="BO202" s="56">
        <f t="shared" si="11"/>
        <v>424</v>
      </c>
      <c r="BP202" s="57">
        <f t="shared" si="12"/>
        <v>0.3379881132</v>
      </c>
      <c r="BQ202" s="46">
        <f t="shared" si="13"/>
        <v>0.272</v>
      </c>
      <c r="BR202" s="46">
        <v>25.0</v>
      </c>
      <c r="BS202" s="46">
        <v>7.0</v>
      </c>
      <c r="BT202" s="47">
        <v>1.25</v>
      </c>
      <c r="BU202" s="46">
        <f t="shared" si="14"/>
        <v>31.25</v>
      </c>
      <c r="BV202" s="46">
        <f t="shared" si="15"/>
        <v>40.75</v>
      </c>
      <c r="BW202" s="376" t="s">
        <v>6062</v>
      </c>
      <c r="BX202" s="395"/>
      <c r="BY202" s="395"/>
      <c r="BZ202" s="395"/>
      <c r="CA202" s="395"/>
      <c r="CB202" s="406"/>
      <c r="CC202" s="395"/>
      <c r="CD202" s="395"/>
      <c r="CE202" s="395"/>
      <c r="CF202" s="395"/>
      <c r="CG202" s="395"/>
      <c r="CH202" s="397"/>
      <c r="CI202" s="397"/>
      <c r="CJ202" s="397"/>
      <c r="CK202" s="397"/>
      <c r="CL202" s="398"/>
      <c r="CM202" s="398"/>
      <c r="CN202" s="399">
        <f t="shared" si="16"/>
        <v>0.001120761905</v>
      </c>
      <c r="CO202" s="399">
        <f t="shared" si="17"/>
        <v>0.4258247699</v>
      </c>
      <c r="CP202" s="398"/>
      <c r="CQ202" s="398"/>
      <c r="CR202" s="522"/>
      <c r="CS202" s="398"/>
      <c r="CT202" s="398"/>
      <c r="CU202" s="398"/>
      <c r="CV202" s="398"/>
      <c r="CW202" s="398"/>
      <c r="CX202" s="398"/>
      <c r="CY202" s="398"/>
      <c r="CZ202" s="398"/>
      <c r="DA202" s="398"/>
      <c r="DB202" s="398"/>
      <c r="DC202" s="398"/>
      <c r="DD202" s="398"/>
      <c r="DE202" s="398"/>
      <c r="DF202" s="398"/>
      <c r="DG202" s="398"/>
      <c r="DH202" s="398"/>
      <c r="DI202" s="398"/>
      <c r="DJ202" s="398"/>
      <c r="DK202" s="398"/>
      <c r="DL202" s="398"/>
      <c r="DM202" s="398"/>
      <c r="DN202" s="398"/>
      <c r="DO202" s="398"/>
      <c r="DP202" s="398"/>
      <c r="DQ202" s="398"/>
      <c r="DR202" s="398"/>
      <c r="DS202" s="398"/>
      <c r="DT202" s="398"/>
      <c r="DU202" s="398"/>
      <c r="DV202" s="398"/>
      <c r="DW202" s="398"/>
      <c r="DX202" s="398"/>
      <c r="DY202" s="398"/>
      <c r="DZ202" s="398"/>
      <c r="EA202" s="398"/>
      <c r="EB202" s="398"/>
      <c r="EC202" s="398"/>
      <c r="ED202" s="398"/>
      <c r="EE202" s="398"/>
      <c r="EF202" s="398"/>
      <c r="EG202" s="398"/>
      <c r="EH202" s="398"/>
      <c r="EI202" s="398"/>
      <c r="EJ202" s="398"/>
      <c r="EK202" s="398"/>
      <c r="EL202" s="398"/>
      <c r="EM202" s="398"/>
      <c r="EN202" s="398"/>
      <c r="EO202" s="398"/>
      <c r="EP202" s="398"/>
      <c r="EQ202" s="398"/>
      <c r="ER202" s="398"/>
      <c r="ES202" s="398"/>
      <c r="ET202" s="398"/>
      <c r="EU202" s="398"/>
      <c r="EV202" s="398"/>
      <c r="EW202" s="398"/>
      <c r="EX202" s="398"/>
      <c r="EY202" s="398"/>
      <c r="EZ202" s="398"/>
      <c r="FA202" s="398"/>
      <c r="FB202" s="398"/>
      <c r="FC202" s="398"/>
      <c r="FD202" s="398"/>
      <c r="FE202" s="398"/>
      <c r="FF202" s="398"/>
      <c r="FG202" s="398"/>
      <c r="FH202" s="398"/>
      <c r="FI202" s="398"/>
      <c r="FJ202" s="398"/>
      <c r="FK202" s="398"/>
      <c r="FL202" s="398"/>
      <c r="FM202" s="398"/>
      <c r="FN202" s="398"/>
      <c r="FO202" s="398"/>
      <c r="FP202" s="398"/>
      <c r="FQ202" s="398"/>
      <c r="FR202" s="398"/>
      <c r="FS202" s="398"/>
      <c r="FT202" s="398"/>
      <c r="FU202" s="398"/>
      <c r="FV202" s="398"/>
      <c r="FW202" s="398"/>
      <c r="FX202" s="398"/>
      <c r="FY202" s="398"/>
      <c r="FZ202" s="398"/>
      <c r="GA202" s="398"/>
      <c r="GB202" s="398"/>
      <c r="GC202" s="398"/>
      <c r="GD202" s="398"/>
      <c r="GE202" s="398"/>
      <c r="GF202" s="398"/>
      <c r="GG202" s="398"/>
      <c r="GH202" s="398"/>
      <c r="GI202" s="398"/>
      <c r="GJ202" s="398"/>
      <c r="GK202" s="398"/>
      <c r="GL202" s="398"/>
      <c r="GM202" s="398"/>
      <c r="GN202" s="398"/>
      <c r="GO202" s="398"/>
      <c r="GP202" s="398"/>
      <c r="GQ202" s="398"/>
      <c r="GR202" s="398"/>
      <c r="GS202" s="398"/>
      <c r="GT202" s="398"/>
      <c r="GU202" s="398"/>
      <c r="GV202" s="398"/>
      <c r="GW202" s="398"/>
      <c r="GX202" s="398"/>
      <c r="GY202" s="398"/>
      <c r="GZ202" s="398"/>
      <c r="HA202" s="398"/>
      <c r="HB202" s="398"/>
      <c r="HC202" s="398"/>
      <c r="HD202" s="398"/>
      <c r="HE202" s="398"/>
      <c r="HF202" s="398"/>
      <c r="HG202" s="398"/>
      <c r="HH202" s="398"/>
      <c r="HI202" s="398"/>
      <c r="HJ202" s="398"/>
      <c r="HK202" s="398"/>
      <c r="HL202" s="398"/>
      <c r="HM202" s="398"/>
      <c r="HN202" s="398"/>
      <c r="HO202" s="398"/>
      <c r="HP202" s="398"/>
      <c r="HQ202" s="398"/>
      <c r="HR202" s="398"/>
      <c r="HS202" s="398"/>
      <c r="HT202" s="398"/>
      <c r="HU202" s="398"/>
      <c r="HV202" s="398"/>
      <c r="HW202" s="398"/>
      <c r="HX202" s="398"/>
      <c r="HY202" s="398"/>
      <c r="HZ202" s="398"/>
      <c r="IA202" s="398"/>
      <c r="IB202" s="398"/>
      <c r="IC202" s="398"/>
    </row>
    <row r="203" ht="13.5" customHeight="1">
      <c r="A203" s="398"/>
      <c r="B203" s="362" t="s">
        <v>7370</v>
      </c>
      <c r="C203" s="363"/>
      <c r="D203" s="364">
        <v>50.0</v>
      </c>
      <c r="E203" s="401" t="s">
        <v>7371</v>
      </c>
      <c r="F203" s="366" t="s">
        <v>7372</v>
      </c>
      <c r="G203" s="415">
        <v>2.034050218052E12</v>
      </c>
      <c r="H203" s="409">
        <v>418.0</v>
      </c>
      <c r="I203" s="469">
        <v>0.4430303383519509</v>
      </c>
      <c r="J203" s="370">
        <f t="shared" si="1"/>
        <v>233</v>
      </c>
      <c r="K203" s="402" t="s">
        <v>7373</v>
      </c>
      <c r="L203" s="548" t="s">
        <v>7374</v>
      </c>
      <c r="M203" s="548" t="s">
        <v>7375</v>
      </c>
      <c r="N203" s="492"/>
      <c r="O203" s="410">
        <v>30.0</v>
      </c>
      <c r="P203" s="404">
        <v>70.0</v>
      </c>
      <c r="Q203" s="378">
        <v>20.0</v>
      </c>
      <c r="R203" s="378">
        <v>90.0</v>
      </c>
      <c r="S203" s="493"/>
      <c r="T203" s="493"/>
      <c r="U203" s="378" t="s">
        <v>7376</v>
      </c>
      <c r="V203" s="406"/>
      <c r="W203" s="378" t="s">
        <v>7334</v>
      </c>
      <c r="X203" s="493"/>
      <c r="Y203" s="493"/>
      <c r="Z203" s="493"/>
      <c r="AA203" s="493"/>
      <c r="AB203" s="379"/>
      <c r="AC203" s="406"/>
      <c r="AD203" s="492"/>
      <c r="AE203" s="492"/>
      <c r="AF203" s="492"/>
      <c r="AG203" s="492"/>
      <c r="AH203" s="381" t="s">
        <v>6059</v>
      </c>
      <c r="AI203" s="379" t="s">
        <v>6411</v>
      </c>
      <c r="AJ203" s="492"/>
      <c r="AK203" s="492"/>
      <c r="AL203" s="492"/>
      <c r="AM203" s="492"/>
      <c r="AN203" s="373">
        <v>4.0</v>
      </c>
      <c r="AO203" s="492"/>
      <c r="AP203" s="492"/>
      <c r="AQ203" s="46">
        <f t="shared" si="2"/>
        <v>331</v>
      </c>
      <c r="AR203" s="382">
        <f t="shared" si="3"/>
        <v>0.21</v>
      </c>
      <c r="AS203" s="492"/>
      <c r="AT203" s="492"/>
      <c r="AU203" s="492"/>
      <c r="AV203" s="492"/>
      <c r="AW203" s="492"/>
      <c r="AX203" s="529" t="s">
        <v>6061</v>
      </c>
      <c r="AY203" s="384" t="s">
        <v>6061</v>
      </c>
      <c r="AZ203" s="418"/>
      <c r="BA203" s="386">
        <v>69.0</v>
      </c>
      <c r="BB203" s="386">
        <v>123.0</v>
      </c>
      <c r="BC203" s="482">
        <f>IFERROR(__xludf.DUMMYFUNCTION("IMPORTRANGE(""https://docs.google.com/spreadsheets/d/11x9rug0jw9OQ--PARsiC-syyc-w1p08-Nt1KJofrAjY/edit?usp=sharing"",""Себестоимость (Алкиона)!J121"")"),6.653759999999999)</f>
        <v>6.65376</v>
      </c>
      <c r="BD203" s="482">
        <f>IFERROR(__xludf.DUMMYFUNCTION("IMPORTRANGE(""https://docs.google.com/spreadsheets/d/11x9rug0jw9OQ--PARsiC-syyc-w1p08-Nt1KJofrAjY/edit?usp=sharing"",""Себестоимость (Алкиона)!J101"")"),0.912)</f>
        <v>0.912</v>
      </c>
      <c r="BE203" s="483">
        <f>IFERROR(__xludf.DUMMYFUNCTION("IMPORTRANGE(""https://docs.google.com/spreadsheets/d/1s3L4zx0lRdF0JYMrTaoYwrEnGJI9Se6ibkReFEtRbpU/edit?usp=sharing"",""Упаковка!B2"")"),7.0)</f>
        <v>7</v>
      </c>
      <c r="BF203" s="389">
        <v>10.0</v>
      </c>
      <c r="BG203" s="442">
        <f t="shared" si="4"/>
        <v>47.26304</v>
      </c>
      <c r="BH203" s="405">
        <f t="shared" si="18"/>
        <v>0.2</v>
      </c>
      <c r="BI203" s="392">
        <f t="shared" si="5"/>
        <v>46.6</v>
      </c>
      <c r="BJ203" s="393">
        <f t="shared" si="6"/>
        <v>70.13696</v>
      </c>
      <c r="BK203" s="393">
        <f t="shared" si="7"/>
        <v>16.13696</v>
      </c>
      <c r="BL203" s="394">
        <f t="shared" si="8"/>
        <v>0.3010169957</v>
      </c>
      <c r="BM203" s="394">
        <f t="shared" si="9"/>
        <v>0.06925733906</v>
      </c>
      <c r="BN203" s="55">
        <f t="shared" si="10"/>
        <v>0.21</v>
      </c>
      <c r="BO203" s="56">
        <f t="shared" si="11"/>
        <v>333</v>
      </c>
      <c r="BP203" s="57">
        <f t="shared" si="12"/>
        <v>0.3286995796</v>
      </c>
      <c r="BQ203" s="46">
        <f t="shared" si="13"/>
        <v>0.126</v>
      </c>
      <c r="BR203" s="46">
        <v>25.0</v>
      </c>
      <c r="BS203" s="46">
        <v>7.0</v>
      </c>
      <c r="BT203" s="47">
        <v>1.25</v>
      </c>
      <c r="BU203" s="46">
        <f t="shared" si="14"/>
        <v>31.25</v>
      </c>
      <c r="BV203" s="46">
        <f t="shared" si="15"/>
        <v>37.75</v>
      </c>
      <c r="BW203" s="378" t="s">
        <v>6062</v>
      </c>
      <c r="BX203" s="395"/>
      <c r="BY203" s="395"/>
      <c r="BZ203" s="395"/>
      <c r="CA203" s="395"/>
      <c r="CB203" s="406"/>
      <c r="CC203" s="395"/>
      <c r="CD203" s="395"/>
      <c r="CE203" s="395"/>
      <c r="CF203" s="395"/>
      <c r="CG203" s="395"/>
      <c r="CH203" s="397"/>
      <c r="CI203" s="397"/>
      <c r="CJ203" s="397"/>
      <c r="CK203" s="397"/>
      <c r="CL203" s="398"/>
      <c r="CM203" s="398"/>
      <c r="CN203" s="399">
        <f t="shared" si="16"/>
        <v>-0.001016995708</v>
      </c>
      <c r="CO203" s="399">
        <f t="shared" si="17"/>
        <v>0.4440473341</v>
      </c>
      <c r="CP203" s="398"/>
      <c r="CQ203" s="398"/>
      <c r="CR203" s="478"/>
      <c r="CS203" s="398"/>
      <c r="CT203" s="398"/>
      <c r="CU203" s="398"/>
      <c r="CV203" s="398"/>
      <c r="CW203" s="398"/>
      <c r="CX203" s="398"/>
      <c r="CY203" s="398"/>
      <c r="CZ203" s="398"/>
      <c r="DA203" s="398"/>
      <c r="DB203" s="398"/>
      <c r="DC203" s="398"/>
      <c r="DD203" s="398"/>
      <c r="DE203" s="398"/>
      <c r="DF203" s="398"/>
      <c r="DG203" s="398"/>
      <c r="DH203" s="398"/>
      <c r="DI203" s="398"/>
      <c r="DJ203" s="398"/>
      <c r="DK203" s="398"/>
      <c r="DL203" s="398"/>
      <c r="DM203" s="398"/>
      <c r="DN203" s="398"/>
      <c r="DO203" s="398"/>
      <c r="DP203" s="398"/>
      <c r="DQ203" s="398"/>
      <c r="DR203" s="398"/>
      <c r="DS203" s="398"/>
      <c r="DT203" s="398"/>
      <c r="DU203" s="398"/>
      <c r="DV203" s="398"/>
      <c r="DW203" s="398"/>
      <c r="DX203" s="398"/>
      <c r="DY203" s="398"/>
      <c r="DZ203" s="398"/>
      <c r="EA203" s="398"/>
      <c r="EB203" s="398"/>
      <c r="EC203" s="398"/>
      <c r="ED203" s="398"/>
      <c r="EE203" s="398"/>
      <c r="EF203" s="398"/>
      <c r="EG203" s="398"/>
      <c r="EH203" s="398"/>
      <c r="EI203" s="398"/>
      <c r="EJ203" s="398"/>
      <c r="EK203" s="398"/>
      <c r="EL203" s="398"/>
      <c r="EM203" s="398"/>
      <c r="EN203" s="398"/>
      <c r="EO203" s="398"/>
      <c r="EP203" s="398"/>
      <c r="EQ203" s="398"/>
      <c r="ER203" s="398"/>
      <c r="ES203" s="398"/>
      <c r="ET203" s="398"/>
      <c r="EU203" s="398"/>
      <c r="EV203" s="398"/>
      <c r="EW203" s="398"/>
      <c r="EX203" s="398"/>
      <c r="EY203" s="398"/>
      <c r="EZ203" s="398"/>
      <c r="FA203" s="398"/>
      <c r="FB203" s="398"/>
      <c r="FC203" s="398"/>
      <c r="FD203" s="398"/>
      <c r="FE203" s="398"/>
      <c r="FF203" s="398"/>
      <c r="FG203" s="398"/>
      <c r="FH203" s="398"/>
      <c r="FI203" s="398"/>
      <c r="FJ203" s="398"/>
      <c r="FK203" s="398"/>
      <c r="FL203" s="398"/>
      <c r="FM203" s="398"/>
      <c r="FN203" s="398"/>
      <c r="FO203" s="398"/>
      <c r="FP203" s="398"/>
      <c r="FQ203" s="398"/>
      <c r="FR203" s="398"/>
      <c r="FS203" s="398"/>
      <c r="FT203" s="398"/>
      <c r="FU203" s="398"/>
      <c r="FV203" s="398"/>
      <c r="FW203" s="398"/>
      <c r="FX203" s="398"/>
      <c r="FY203" s="398"/>
      <c r="FZ203" s="398"/>
      <c r="GA203" s="398"/>
      <c r="GB203" s="398"/>
      <c r="GC203" s="398"/>
      <c r="GD203" s="398"/>
      <c r="GE203" s="398"/>
      <c r="GF203" s="398"/>
      <c r="GG203" s="398"/>
      <c r="GH203" s="398"/>
      <c r="GI203" s="398"/>
      <c r="GJ203" s="398"/>
      <c r="GK203" s="398"/>
      <c r="GL203" s="398"/>
      <c r="GM203" s="398"/>
      <c r="GN203" s="398"/>
      <c r="GO203" s="398"/>
      <c r="GP203" s="398"/>
      <c r="GQ203" s="398"/>
      <c r="GR203" s="398"/>
      <c r="GS203" s="398"/>
      <c r="GT203" s="398"/>
      <c r="GU203" s="398"/>
      <c r="GV203" s="398"/>
      <c r="GW203" s="398"/>
      <c r="GX203" s="398"/>
      <c r="GY203" s="398"/>
      <c r="GZ203" s="398"/>
      <c r="HA203" s="398"/>
      <c r="HB203" s="398"/>
      <c r="HC203" s="398"/>
      <c r="HD203" s="398"/>
      <c r="HE203" s="398"/>
      <c r="HF203" s="398"/>
      <c r="HG203" s="398"/>
      <c r="HH203" s="398"/>
      <c r="HI203" s="398"/>
      <c r="HJ203" s="398"/>
      <c r="HK203" s="398"/>
      <c r="HL203" s="398"/>
      <c r="HM203" s="398"/>
      <c r="HN203" s="398"/>
      <c r="HO203" s="398"/>
      <c r="HP203" s="398"/>
      <c r="HQ203" s="398"/>
      <c r="HR203" s="398"/>
      <c r="HS203" s="398"/>
      <c r="HT203" s="398"/>
      <c r="HU203" s="398"/>
      <c r="HV203" s="398"/>
      <c r="HW203" s="398"/>
      <c r="HX203" s="398"/>
      <c r="HY203" s="398"/>
      <c r="HZ203" s="398"/>
      <c r="IA203" s="398"/>
      <c r="IB203" s="398"/>
      <c r="IC203" s="398"/>
    </row>
    <row r="204" ht="13.5" customHeight="1">
      <c r="A204" s="398"/>
      <c r="B204" s="362" t="s">
        <v>7377</v>
      </c>
      <c r="C204" s="363"/>
      <c r="D204" s="364">
        <v>50.0</v>
      </c>
      <c r="E204" s="401" t="s">
        <v>7378</v>
      </c>
      <c r="F204" s="366" t="s">
        <v>7379</v>
      </c>
      <c r="G204" s="415">
        <v>2.034050218045E12</v>
      </c>
      <c r="H204" s="409">
        <v>451.0</v>
      </c>
      <c r="I204" s="469">
        <v>0.38269545454545456</v>
      </c>
      <c r="J204" s="370">
        <f t="shared" si="1"/>
        <v>278</v>
      </c>
      <c r="K204" s="402" t="s">
        <v>7380</v>
      </c>
      <c r="L204" s="548" t="s">
        <v>7381</v>
      </c>
      <c r="M204" s="548" t="s">
        <v>7382</v>
      </c>
      <c r="N204" s="492"/>
      <c r="O204" s="547">
        <v>30.0</v>
      </c>
      <c r="P204" s="471">
        <v>80.0</v>
      </c>
      <c r="Q204" s="471">
        <v>20.0</v>
      </c>
      <c r="R204" s="471">
        <v>170.0</v>
      </c>
      <c r="S204" s="493"/>
      <c r="T204" s="493"/>
      <c r="U204" s="378" t="s">
        <v>7383</v>
      </c>
      <c r="V204" s="406"/>
      <c r="W204" s="378" t="s">
        <v>7334</v>
      </c>
      <c r="X204" s="493"/>
      <c r="Y204" s="493"/>
      <c r="Z204" s="493"/>
      <c r="AA204" s="493"/>
      <c r="AB204" s="379"/>
      <c r="AC204" s="406"/>
      <c r="AD204" s="492"/>
      <c r="AE204" s="492"/>
      <c r="AF204" s="492"/>
      <c r="AG204" s="492"/>
      <c r="AH204" s="381" t="s">
        <v>6059</v>
      </c>
      <c r="AI204" s="379" t="s">
        <v>6411</v>
      </c>
      <c r="AJ204" s="492"/>
      <c r="AK204" s="492"/>
      <c r="AL204" s="492"/>
      <c r="AM204" s="492"/>
      <c r="AN204" s="373">
        <v>4.0</v>
      </c>
      <c r="AO204" s="492"/>
      <c r="AP204" s="492"/>
      <c r="AQ204" s="46">
        <f t="shared" si="2"/>
        <v>384</v>
      </c>
      <c r="AR204" s="382">
        <f t="shared" si="3"/>
        <v>0.15</v>
      </c>
      <c r="AS204" s="492"/>
      <c r="AT204" s="492"/>
      <c r="AU204" s="492"/>
      <c r="AV204" s="492"/>
      <c r="AW204" s="492"/>
      <c r="AX204" s="519" t="s">
        <v>6061</v>
      </c>
      <c r="AY204" s="441" t="s">
        <v>6178</v>
      </c>
      <c r="AZ204" s="418"/>
      <c r="BA204" s="386">
        <v>71.0</v>
      </c>
      <c r="BB204" s="386">
        <v>126.0</v>
      </c>
      <c r="BC204" s="482">
        <f>IFERROR(__xludf.DUMMYFUNCTION("IMPORTRANGE(""https://docs.google.com/spreadsheets/d/11x9rug0jw9OQ--PARsiC-syyc-w1p08-Nt1KJofrAjY/edit?usp=sharing"",""Себестоимость (Алкиона)!J122"")"),7.365049999999998)</f>
        <v>7.36505</v>
      </c>
      <c r="BD204" s="482">
        <f>IFERROR(__xludf.DUMMYFUNCTION("IMPORTRANGE(""https://docs.google.com/spreadsheets/d/11x9rug0jw9OQ--PARsiC-syyc-w1p08-Nt1KJofrAjY/edit?usp=sharing"",""Себестоимость (Алкиона)!J102"")"),1.026)</f>
        <v>1.026</v>
      </c>
      <c r="BE204" s="483">
        <f>IFERROR(__xludf.DUMMYFUNCTION("IMPORTRANGE(""https://docs.google.com/spreadsheets/d/1s3L4zx0lRdF0JYMrTaoYwrEnGJI9Se6ibkReFEtRbpU/edit?usp=sharing"",""Упаковка!B3"")"),25.0)</f>
        <v>25</v>
      </c>
      <c r="BF204" s="389">
        <v>10.0</v>
      </c>
      <c r="BG204" s="442">
        <f t="shared" si="4"/>
        <v>68.5642</v>
      </c>
      <c r="BH204" s="405">
        <f t="shared" si="18"/>
        <v>0.2</v>
      </c>
      <c r="BI204" s="392">
        <f t="shared" si="5"/>
        <v>55.6</v>
      </c>
      <c r="BJ204" s="393">
        <f t="shared" si="6"/>
        <v>82.8358</v>
      </c>
      <c r="BK204" s="393">
        <f t="shared" si="7"/>
        <v>27.8358</v>
      </c>
      <c r="BL204" s="394">
        <f t="shared" si="8"/>
        <v>0.2979705036</v>
      </c>
      <c r="BM204" s="394">
        <f t="shared" si="9"/>
        <v>0.100128777</v>
      </c>
      <c r="BN204" s="55">
        <f t="shared" si="10"/>
        <v>0.15</v>
      </c>
      <c r="BO204" s="56">
        <f t="shared" si="11"/>
        <v>384</v>
      </c>
      <c r="BP204" s="57">
        <f t="shared" si="12"/>
        <v>0.3333223958</v>
      </c>
      <c r="BQ204" s="46">
        <f t="shared" si="13"/>
        <v>0.272</v>
      </c>
      <c r="BR204" s="46">
        <v>25.0</v>
      </c>
      <c r="BS204" s="46">
        <v>7.0</v>
      </c>
      <c r="BT204" s="47">
        <v>1.25</v>
      </c>
      <c r="BU204" s="46">
        <f t="shared" si="14"/>
        <v>31.25</v>
      </c>
      <c r="BV204" s="46">
        <f t="shared" si="15"/>
        <v>39.75</v>
      </c>
      <c r="BW204" s="378" t="s">
        <v>6062</v>
      </c>
      <c r="BX204" s="395"/>
      <c r="BY204" s="395"/>
      <c r="BZ204" s="395"/>
      <c r="CA204" s="395"/>
      <c r="CB204" s="406"/>
      <c r="CC204" s="395"/>
      <c r="CD204" s="395"/>
      <c r="CE204" s="395"/>
      <c r="CF204" s="395"/>
      <c r="CG204" s="395"/>
      <c r="CH204" s="397"/>
      <c r="CI204" s="397"/>
      <c r="CJ204" s="397"/>
      <c r="CK204" s="397"/>
      <c r="CL204" s="398"/>
      <c r="CM204" s="398"/>
      <c r="CN204" s="399">
        <f t="shared" si="16"/>
        <v>0.002029496403</v>
      </c>
      <c r="CO204" s="399">
        <f t="shared" si="17"/>
        <v>0.3806659581</v>
      </c>
      <c r="CP204" s="398"/>
      <c r="CQ204" s="398"/>
      <c r="CR204" s="478"/>
      <c r="CS204" s="398"/>
      <c r="CT204" s="398"/>
      <c r="CU204" s="398"/>
      <c r="CV204" s="398"/>
      <c r="CW204" s="398"/>
      <c r="CX204" s="398"/>
      <c r="CY204" s="398"/>
      <c r="CZ204" s="398"/>
      <c r="DA204" s="398"/>
      <c r="DB204" s="398"/>
      <c r="DC204" s="398"/>
      <c r="DD204" s="398"/>
      <c r="DE204" s="398"/>
      <c r="DF204" s="398"/>
      <c r="DG204" s="398"/>
      <c r="DH204" s="398"/>
      <c r="DI204" s="398"/>
      <c r="DJ204" s="398"/>
      <c r="DK204" s="398"/>
      <c r="DL204" s="398"/>
      <c r="DM204" s="398"/>
      <c r="DN204" s="398"/>
      <c r="DO204" s="398"/>
      <c r="DP204" s="398"/>
      <c r="DQ204" s="398"/>
      <c r="DR204" s="398"/>
      <c r="DS204" s="398"/>
      <c r="DT204" s="398"/>
      <c r="DU204" s="398"/>
      <c r="DV204" s="398"/>
      <c r="DW204" s="398"/>
      <c r="DX204" s="398"/>
      <c r="DY204" s="398"/>
      <c r="DZ204" s="398"/>
      <c r="EA204" s="398"/>
      <c r="EB204" s="398"/>
      <c r="EC204" s="398"/>
      <c r="ED204" s="398"/>
      <c r="EE204" s="398"/>
      <c r="EF204" s="398"/>
      <c r="EG204" s="398"/>
      <c r="EH204" s="398"/>
      <c r="EI204" s="398"/>
      <c r="EJ204" s="398"/>
      <c r="EK204" s="398"/>
      <c r="EL204" s="398"/>
      <c r="EM204" s="398"/>
      <c r="EN204" s="398"/>
      <c r="EO204" s="398"/>
      <c r="EP204" s="398"/>
      <c r="EQ204" s="398"/>
      <c r="ER204" s="398"/>
      <c r="ES204" s="398"/>
      <c r="ET204" s="398"/>
      <c r="EU204" s="398"/>
      <c r="EV204" s="398"/>
      <c r="EW204" s="398"/>
      <c r="EX204" s="398"/>
      <c r="EY204" s="398"/>
      <c r="EZ204" s="398"/>
      <c r="FA204" s="398"/>
      <c r="FB204" s="398"/>
      <c r="FC204" s="398"/>
      <c r="FD204" s="398"/>
      <c r="FE204" s="398"/>
      <c r="FF204" s="398"/>
      <c r="FG204" s="398"/>
      <c r="FH204" s="398"/>
      <c r="FI204" s="398"/>
      <c r="FJ204" s="398"/>
      <c r="FK204" s="398"/>
      <c r="FL204" s="398"/>
      <c r="FM204" s="398"/>
      <c r="FN204" s="398"/>
      <c r="FO204" s="398"/>
      <c r="FP204" s="398"/>
      <c r="FQ204" s="398"/>
      <c r="FR204" s="398"/>
      <c r="FS204" s="398"/>
      <c r="FT204" s="398"/>
      <c r="FU204" s="398"/>
      <c r="FV204" s="398"/>
      <c r="FW204" s="398"/>
      <c r="FX204" s="398"/>
      <c r="FY204" s="398"/>
      <c r="FZ204" s="398"/>
      <c r="GA204" s="398"/>
      <c r="GB204" s="398"/>
      <c r="GC204" s="398"/>
      <c r="GD204" s="398"/>
      <c r="GE204" s="398"/>
      <c r="GF204" s="398"/>
      <c r="GG204" s="398"/>
      <c r="GH204" s="398"/>
      <c r="GI204" s="398"/>
      <c r="GJ204" s="398"/>
      <c r="GK204" s="398"/>
      <c r="GL204" s="398"/>
      <c r="GM204" s="398"/>
      <c r="GN204" s="398"/>
      <c r="GO204" s="398"/>
      <c r="GP204" s="398"/>
      <c r="GQ204" s="398"/>
      <c r="GR204" s="398"/>
      <c r="GS204" s="398"/>
      <c r="GT204" s="398"/>
      <c r="GU204" s="398"/>
      <c r="GV204" s="398"/>
      <c r="GW204" s="398"/>
      <c r="GX204" s="398"/>
      <c r="GY204" s="398"/>
      <c r="GZ204" s="398"/>
      <c r="HA204" s="398"/>
      <c r="HB204" s="398"/>
      <c r="HC204" s="398"/>
      <c r="HD204" s="398"/>
      <c r="HE204" s="398"/>
      <c r="HF204" s="398"/>
      <c r="HG204" s="398"/>
      <c r="HH204" s="398"/>
      <c r="HI204" s="398"/>
      <c r="HJ204" s="398"/>
      <c r="HK204" s="398"/>
      <c r="HL204" s="398"/>
      <c r="HM204" s="398"/>
      <c r="HN204" s="398"/>
      <c r="HO204" s="398"/>
      <c r="HP204" s="398"/>
      <c r="HQ204" s="398"/>
      <c r="HR204" s="398"/>
      <c r="HS204" s="398"/>
      <c r="HT204" s="398"/>
      <c r="HU204" s="398"/>
      <c r="HV204" s="398"/>
      <c r="HW204" s="398"/>
      <c r="HX204" s="398"/>
      <c r="HY204" s="398"/>
      <c r="HZ204" s="398"/>
      <c r="IA204" s="398"/>
      <c r="IB204" s="398"/>
      <c r="IC204" s="398"/>
    </row>
    <row r="205" ht="13.5" customHeight="1">
      <c r="A205" s="398"/>
      <c r="B205" s="362" t="s">
        <v>7384</v>
      </c>
      <c r="C205" s="363"/>
      <c r="D205" s="364">
        <v>50.0</v>
      </c>
      <c r="E205" s="401" t="s">
        <v>7385</v>
      </c>
      <c r="F205" s="366" t="s">
        <v>7386</v>
      </c>
      <c r="G205" s="415">
        <v>2.034050218038E12</v>
      </c>
      <c r="H205" s="409">
        <v>546.0</v>
      </c>
      <c r="I205" s="469">
        <v>0.45135446307836674</v>
      </c>
      <c r="J205" s="370">
        <f t="shared" si="1"/>
        <v>300</v>
      </c>
      <c r="K205" s="402" t="s">
        <v>7387</v>
      </c>
      <c r="L205" s="548" t="s">
        <v>7388</v>
      </c>
      <c r="M205" s="548" t="s">
        <v>7389</v>
      </c>
      <c r="N205" s="492"/>
      <c r="O205" s="410">
        <v>75.0</v>
      </c>
      <c r="P205" s="531">
        <v>80.0</v>
      </c>
      <c r="Q205" s="471">
        <v>20.0</v>
      </c>
      <c r="R205" s="471">
        <v>170.0</v>
      </c>
      <c r="S205" s="493"/>
      <c r="T205" s="493"/>
      <c r="U205" s="378" t="s">
        <v>7390</v>
      </c>
      <c r="V205" s="406"/>
      <c r="W205" s="378" t="s">
        <v>7334</v>
      </c>
      <c r="X205" s="493"/>
      <c r="Y205" s="493"/>
      <c r="Z205" s="493"/>
      <c r="AA205" s="493"/>
      <c r="AB205" s="379"/>
      <c r="AC205" s="481"/>
      <c r="AD205" s="495"/>
      <c r="AE205" s="495"/>
      <c r="AF205" s="495"/>
      <c r="AG205" s="495"/>
      <c r="AH205" s="381" t="s">
        <v>6059</v>
      </c>
      <c r="AI205" s="379" t="s">
        <v>6411</v>
      </c>
      <c r="AJ205" s="495"/>
      <c r="AK205" s="495"/>
      <c r="AL205" s="495"/>
      <c r="AM205" s="495"/>
      <c r="AN205" s="373">
        <v>4.0</v>
      </c>
      <c r="AO205" s="495"/>
      <c r="AP205" s="495"/>
      <c r="AQ205" s="46">
        <f t="shared" si="2"/>
        <v>405</v>
      </c>
      <c r="AR205" s="382">
        <f t="shared" si="3"/>
        <v>0.26</v>
      </c>
      <c r="AS205" s="495"/>
      <c r="AT205" s="495"/>
      <c r="AU205" s="495"/>
      <c r="AV205" s="495"/>
      <c r="AW205" s="495"/>
      <c r="AX205" s="383" t="s">
        <v>6178</v>
      </c>
      <c r="AY205" s="441" t="s">
        <v>6178</v>
      </c>
      <c r="AZ205" s="418"/>
      <c r="BA205" s="386">
        <v>75.0</v>
      </c>
      <c r="BB205" s="386">
        <v>130.0</v>
      </c>
      <c r="BC205" s="482">
        <f>IFERROR(__xludf.DUMMYFUNCTION("IMPORTRANGE(""https://docs.google.com/spreadsheets/d/11x9rug0jw9OQ--PARsiC-syyc-w1p08-Nt1KJofrAjY/edit?usp=sharing"",""Себестоимость (Алкиона)!J123"")"),8.53854)</f>
        <v>8.53854</v>
      </c>
      <c r="BD205" s="482">
        <f>IFERROR(__xludf.DUMMYFUNCTION("IMPORTRANGE(""https://docs.google.com/spreadsheets/d/11x9rug0jw9OQ--PARsiC-syyc-w1p08-Nt1KJofrAjY/edit?usp=sharing"",""Себестоимость (Алкиона)!J103"")"),1.368)</f>
        <v>1.368</v>
      </c>
      <c r="BE205" s="483">
        <f>IFERROR(__xludf.DUMMYFUNCTION("IMPORTRANGE(""https://docs.google.com/spreadsheets/d/1s3L4zx0lRdF0JYMrTaoYwrEnGJI9Se6ibkReFEtRbpU/edit?usp=sharing"",""Упаковка!B3"")"),25.0)</f>
        <v>25</v>
      </c>
      <c r="BF205" s="389">
        <v>10.0</v>
      </c>
      <c r="BG205" s="442">
        <f t="shared" si="4"/>
        <v>74.62616</v>
      </c>
      <c r="BH205" s="405">
        <f t="shared" si="18"/>
        <v>0.2</v>
      </c>
      <c r="BI205" s="392">
        <f t="shared" si="5"/>
        <v>60</v>
      </c>
      <c r="BJ205" s="393">
        <f t="shared" si="6"/>
        <v>90.37384</v>
      </c>
      <c r="BK205" s="393">
        <f t="shared" si="7"/>
        <v>35.37384</v>
      </c>
      <c r="BL205" s="394">
        <f t="shared" si="8"/>
        <v>0.3012461333</v>
      </c>
      <c r="BM205" s="394">
        <f t="shared" si="9"/>
        <v>0.1179128</v>
      </c>
      <c r="BN205" s="55">
        <f t="shared" si="10"/>
        <v>0.26</v>
      </c>
      <c r="BO205" s="56">
        <f t="shared" si="11"/>
        <v>407</v>
      </c>
      <c r="BP205" s="57">
        <f t="shared" si="12"/>
        <v>0.3372330221</v>
      </c>
      <c r="BQ205" s="46">
        <f t="shared" si="13"/>
        <v>0.272</v>
      </c>
      <c r="BR205" s="46">
        <v>25.0</v>
      </c>
      <c r="BS205" s="46">
        <v>7.0</v>
      </c>
      <c r="BT205" s="47">
        <v>1.25</v>
      </c>
      <c r="BU205" s="46">
        <f t="shared" si="14"/>
        <v>31.25</v>
      </c>
      <c r="BV205" s="46">
        <f t="shared" si="15"/>
        <v>43.75</v>
      </c>
      <c r="BW205" s="378" t="s">
        <v>6062</v>
      </c>
      <c r="BX205" s="395"/>
      <c r="BY205" s="395"/>
      <c r="BZ205" s="395"/>
      <c r="CA205" s="395"/>
      <c r="CB205" s="406"/>
      <c r="CC205" s="395"/>
      <c r="CD205" s="395"/>
      <c r="CE205" s="395"/>
      <c r="CF205" s="395"/>
      <c r="CG205" s="395"/>
      <c r="CH205" s="397"/>
      <c r="CI205" s="397"/>
      <c r="CJ205" s="397"/>
      <c r="CK205" s="397"/>
      <c r="CL205" s="398"/>
      <c r="CM205" s="398"/>
      <c r="CN205" s="399">
        <f t="shared" si="16"/>
        <v>-0.001246133333</v>
      </c>
      <c r="CO205" s="399">
        <f t="shared" si="17"/>
        <v>0.4526005964</v>
      </c>
      <c r="CP205" s="398"/>
      <c r="CQ205" s="398"/>
      <c r="CR205" s="478"/>
      <c r="CS205" s="398"/>
      <c r="CT205" s="398"/>
      <c r="CU205" s="398"/>
      <c r="CV205" s="398"/>
      <c r="CW205" s="398"/>
      <c r="CX205" s="398"/>
      <c r="CY205" s="398"/>
      <c r="CZ205" s="398"/>
      <c r="DA205" s="398"/>
      <c r="DB205" s="398"/>
      <c r="DC205" s="398"/>
      <c r="DD205" s="398"/>
      <c r="DE205" s="398"/>
      <c r="DF205" s="398"/>
      <c r="DG205" s="398"/>
      <c r="DH205" s="398"/>
      <c r="DI205" s="398"/>
      <c r="DJ205" s="398"/>
      <c r="DK205" s="398"/>
      <c r="DL205" s="398"/>
      <c r="DM205" s="398"/>
      <c r="DN205" s="398"/>
      <c r="DO205" s="398"/>
      <c r="DP205" s="398"/>
      <c r="DQ205" s="398"/>
      <c r="DR205" s="398"/>
      <c r="DS205" s="398"/>
      <c r="DT205" s="398"/>
      <c r="DU205" s="398"/>
      <c r="DV205" s="398"/>
      <c r="DW205" s="398"/>
      <c r="DX205" s="398"/>
      <c r="DY205" s="398"/>
      <c r="DZ205" s="398"/>
      <c r="EA205" s="398"/>
      <c r="EB205" s="398"/>
      <c r="EC205" s="398"/>
      <c r="ED205" s="398"/>
      <c r="EE205" s="398"/>
      <c r="EF205" s="398"/>
      <c r="EG205" s="398"/>
      <c r="EH205" s="398"/>
      <c r="EI205" s="398"/>
      <c r="EJ205" s="398"/>
      <c r="EK205" s="398"/>
      <c r="EL205" s="398"/>
      <c r="EM205" s="398"/>
      <c r="EN205" s="398"/>
      <c r="EO205" s="398"/>
      <c r="EP205" s="398"/>
      <c r="EQ205" s="398"/>
      <c r="ER205" s="398"/>
      <c r="ES205" s="398"/>
      <c r="ET205" s="398"/>
      <c r="EU205" s="398"/>
      <c r="EV205" s="398"/>
      <c r="EW205" s="398"/>
      <c r="EX205" s="398"/>
      <c r="EY205" s="398"/>
      <c r="EZ205" s="398"/>
      <c r="FA205" s="398"/>
      <c r="FB205" s="398"/>
      <c r="FC205" s="398"/>
      <c r="FD205" s="398"/>
      <c r="FE205" s="398"/>
      <c r="FF205" s="398"/>
      <c r="FG205" s="398"/>
      <c r="FH205" s="398"/>
      <c r="FI205" s="398"/>
      <c r="FJ205" s="398"/>
      <c r="FK205" s="398"/>
      <c r="FL205" s="398"/>
      <c r="FM205" s="398"/>
      <c r="FN205" s="398"/>
      <c r="FO205" s="398"/>
      <c r="FP205" s="398"/>
      <c r="FQ205" s="398"/>
      <c r="FR205" s="398"/>
      <c r="FS205" s="398"/>
      <c r="FT205" s="398"/>
      <c r="FU205" s="398"/>
      <c r="FV205" s="398"/>
      <c r="FW205" s="398"/>
      <c r="FX205" s="398"/>
      <c r="FY205" s="398"/>
      <c r="FZ205" s="398"/>
      <c r="GA205" s="398"/>
      <c r="GB205" s="398"/>
      <c r="GC205" s="398"/>
      <c r="GD205" s="398"/>
      <c r="GE205" s="398"/>
      <c r="GF205" s="398"/>
      <c r="GG205" s="398"/>
      <c r="GH205" s="398"/>
      <c r="GI205" s="398"/>
      <c r="GJ205" s="398"/>
      <c r="GK205" s="398"/>
      <c r="GL205" s="398"/>
      <c r="GM205" s="398"/>
      <c r="GN205" s="398"/>
      <c r="GO205" s="398"/>
      <c r="GP205" s="398"/>
      <c r="GQ205" s="398"/>
      <c r="GR205" s="398"/>
      <c r="GS205" s="398"/>
      <c r="GT205" s="398"/>
      <c r="GU205" s="398"/>
      <c r="GV205" s="398"/>
      <c r="GW205" s="398"/>
      <c r="GX205" s="398"/>
      <c r="GY205" s="398"/>
      <c r="GZ205" s="398"/>
      <c r="HA205" s="398"/>
      <c r="HB205" s="398"/>
      <c r="HC205" s="398"/>
      <c r="HD205" s="398"/>
      <c r="HE205" s="398"/>
      <c r="HF205" s="398"/>
      <c r="HG205" s="398"/>
      <c r="HH205" s="398"/>
      <c r="HI205" s="398"/>
      <c r="HJ205" s="398"/>
      <c r="HK205" s="398"/>
      <c r="HL205" s="398"/>
      <c r="HM205" s="398"/>
      <c r="HN205" s="398"/>
      <c r="HO205" s="398"/>
      <c r="HP205" s="398"/>
      <c r="HQ205" s="398"/>
      <c r="HR205" s="398"/>
      <c r="HS205" s="398"/>
      <c r="HT205" s="398"/>
      <c r="HU205" s="398"/>
      <c r="HV205" s="398"/>
      <c r="HW205" s="398"/>
      <c r="HX205" s="398"/>
      <c r="HY205" s="398"/>
      <c r="HZ205" s="398"/>
      <c r="IA205" s="398"/>
      <c r="IB205" s="398"/>
      <c r="IC205" s="398"/>
    </row>
    <row r="206" ht="13.5" customHeight="1">
      <c r="A206" s="398"/>
      <c r="B206" s="362" t="s">
        <v>7391</v>
      </c>
      <c r="C206" s="363"/>
      <c r="D206" s="364">
        <v>50.0</v>
      </c>
      <c r="E206" s="401" t="s">
        <v>7392</v>
      </c>
      <c r="F206" s="366" t="s">
        <v>7393</v>
      </c>
      <c r="G206" s="415">
        <v>2.034050218021E12</v>
      </c>
      <c r="H206" s="409">
        <v>550.0</v>
      </c>
      <c r="I206" s="469">
        <v>0.4304348738801136</v>
      </c>
      <c r="J206" s="370">
        <f t="shared" si="1"/>
        <v>313</v>
      </c>
      <c r="K206" s="402" t="s">
        <v>7394</v>
      </c>
      <c r="L206" s="548" t="s">
        <v>7395</v>
      </c>
      <c r="M206" s="548" t="s">
        <v>7396</v>
      </c>
      <c r="N206" s="492"/>
      <c r="O206" s="410">
        <v>75.0</v>
      </c>
      <c r="P206" s="531">
        <v>80.0</v>
      </c>
      <c r="Q206" s="471">
        <v>20.0</v>
      </c>
      <c r="R206" s="471">
        <v>170.0</v>
      </c>
      <c r="S206" s="493"/>
      <c r="T206" s="493"/>
      <c r="U206" s="378" t="s">
        <v>7397</v>
      </c>
      <c r="V206" s="406"/>
      <c r="W206" s="378" t="s">
        <v>7334</v>
      </c>
      <c r="X206" s="493"/>
      <c r="Y206" s="493"/>
      <c r="Z206" s="493"/>
      <c r="AA206" s="493"/>
      <c r="AB206" s="379"/>
      <c r="AC206" s="406"/>
      <c r="AD206" s="492"/>
      <c r="AE206" s="492"/>
      <c r="AF206" s="492"/>
      <c r="AG206" s="492"/>
      <c r="AH206" s="381" t="s">
        <v>6059</v>
      </c>
      <c r="AI206" s="379" t="s">
        <v>6411</v>
      </c>
      <c r="AJ206" s="492"/>
      <c r="AK206" s="492"/>
      <c r="AL206" s="492"/>
      <c r="AM206" s="492"/>
      <c r="AN206" s="373">
        <v>4.0</v>
      </c>
      <c r="AO206" s="492"/>
      <c r="AP206" s="492"/>
      <c r="AQ206" s="46">
        <f t="shared" si="2"/>
        <v>418</v>
      </c>
      <c r="AR206" s="382">
        <f t="shared" si="3"/>
        <v>0.24</v>
      </c>
      <c r="AS206" s="492"/>
      <c r="AT206" s="492"/>
      <c r="AU206" s="492"/>
      <c r="AV206" s="492"/>
      <c r="AW206" s="492"/>
      <c r="AX206" s="383" t="s">
        <v>6178</v>
      </c>
      <c r="AY206" s="441" t="s">
        <v>6178</v>
      </c>
      <c r="AZ206" s="418"/>
      <c r="BA206" s="386">
        <v>71.0</v>
      </c>
      <c r="BB206" s="386">
        <v>127.0</v>
      </c>
      <c r="BC206" s="482">
        <f>IFERROR(__xludf.DUMMYFUNCTION("IMPORTRANGE(""https://docs.google.com/spreadsheets/d/11x9rug0jw9OQ--PARsiC-syyc-w1p08-Nt1KJofrAjY/edit?usp=sharing"",""Себестоимость (Алкиона)!J124"")"),11.23126)</f>
        <v>11.23126</v>
      </c>
      <c r="BD206" s="482">
        <f>IFERROR(__xludf.DUMMYFUNCTION("IMPORTRANGE(""https://docs.google.com/spreadsheets/d/11x9rug0jw9OQ--PARsiC-syyc-w1p08-Nt1KJofrAjY/edit?usp=sharing"",""Себестоимость (Алкиона)!J104"")"),1.482)</f>
        <v>1.482</v>
      </c>
      <c r="BE206" s="483">
        <f>IFERROR(__xludf.DUMMYFUNCTION("IMPORTRANGE(""https://docs.google.com/spreadsheets/d/1s3L4zx0lRdF0JYMrTaoYwrEnGJI9Se6ibkReFEtRbpU/edit?usp=sharing"",""Упаковка!B3"")"),25.0)</f>
        <v>25</v>
      </c>
      <c r="BF206" s="389">
        <v>10.0</v>
      </c>
      <c r="BG206" s="442">
        <f t="shared" si="4"/>
        <v>85.85304</v>
      </c>
      <c r="BH206" s="405">
        <f t="shared" si="18"/>
        <v>0.2</v>
      </c>
      <c r="BI206" s="392">
        <f t="shared" si="5"/>
        <v>62.6</v>
      </c>
      <c r="BJ206" s="393">
        <f t="shared" si="6"/>
        <v>93.54696</v>
      </c>
      <c r="BK206" s="393">
        <f t="shared" si="7"/>
        <v>37.54696</v>
      </c>
      <c r="BL206" s="394">
        <f t="shared" si="8"/>
        <v>0.2988720767</v>
      </c>
      <c r="BM206" s="394">
        <f t="shared" si="9"/>
        <v>0.1199583387</v>
      </c>
      <c r="BN206" s="55">
        <f t="shared" si="10"/>
        <v>0.24</v>
      </c>
      <c r="BO206" s="56">
        <f t="shared" si="11"/>
        <v>423</v>
      </c>
      <c r="BP206" s="57">
        <f t="shared" si="12"/>
        <v>0.3368013239</v>
      </c>
      <c r="BQ206" s="46">
        <f t="shared" si="13"/>
        <v>0.272</v>
      </c>
      <c r="BR206" s="46">
        <v>25.0</v>
      </c>
      <c r="BS206" s="46">
        <v>7.0</v>
      </c>
      <c r="BT206" s="47">
        <v>1.25</v>
      </c>
      <c r="BU206" s="46">
        <f t="shared" si="14"/>
        <v>31.25</v>
      </c>
      <c r="BV206" s="46">
        <f t="shared" si="15"/>
        <v>39.75</v>
      </c>
      <c r="BW206" s="378" t="s">
        <v>6062</v>
      </c>
      <c r="BX206" s="395"/>
      <c r="BY206" s="395"/>
      <c r="BZ206" s="395"/>
      <c r="CA206" s="395"/>
      <c r="CB206" s="406"/>
      <c r="CC206" s="395"/>
      <c r="CD206" s="395"/>
      <c r="CE206" s="395"/>
      <c r="CF206" s="395"/>
      <c r="CG206" s="395"/>
      <c r="CH206" s="397"/>
      <c r="CI206" s="397"/>
      <c r="CJ206" s="397"/>
      <c r="CK206" s="397"/>
      <c r="CL206" s="398"/>
      <c r="CM206" s="398"/>
      <c r="CN206" s="399">
        <f t="shared" si="16"/>
        <v>0.001127923323</v>
      </c>
      <c r="CO206" s="399">
        <f t="shared" si="17"/>
        <v>0.4293069506</v>
      </c>
      <c r="CP206" s="398"/>
      <c r="CQ206" s="398"/>
      <c r="CR206" s="478"/>
      <c r="CS206" s="398"/>
      <c r="CT206" s="398"/>
      <c r="CU206" s="398"/>
      <c r="CV206" s="398"/>
      <c r="CW206" s="398"/>
      <c r="CX206" s="398"/>
      <c r="CY206" s="398"/>
      <c r="CZ206" s="398"/>
      <c r="DA206" s="398"/>
      <c r="DB206" s="398"/>
      <c r="DC206" s="398"/>
      <c r="DD206" s="398"/>
      <c r="DE206" s="398"/>
      <c r="DF206" s="398"/>
      <c r="DG206" s="398"/>
      <c r="DH206" s="398"/>
      <c r="DI206" s="398"/>
      <c r="DJ206" s="398"/>
      <c r="DK206" s="398"/>
      <c r="DL206" s="398"/>
      <c r="DM206" s="398"/>
      <c r="DN206" s="398"/>
      <c r="DO206" s="398"/>
      <c r="DP206" s="398"/>
      <c r="DQ206" s="398"/>
      <c r="DR206" s="398"/>
      <c r="DS206" s="398"/>
      <c r="DT206" s="398"/>
      <c r="DU206" s="398"/>
      <c r="DV206" s="398"/>
      <c r="DW206" s="398"/>
      <c r="DX206" s="398"/>
      <c r="DY206" s="398"/>
      <c r="DZ206" s="398"/>
      <c r="EA206" s="398"/>
      <c r="EB206" s="398"/>
      <c r="EC206" s="398"/>
      <c r="ED206" s="398"/>
      <c r="EE206" s="398"/>
      <c r="EF206" s="398"/>
      <c r="EG206" s="398"/>
      <c r="EH206" s="398"/>
      <c r="EI206" s="398"/>
      <c r="EJ206" s="398"/>
      <c r="EK206" s="398"/>
      <c r="EL206" s="398"/>
      <c r="EM206" s="398"/>
      <c r="EN206" s="398"/>
      <c r="EO206" s="398"/>
      <c r="EP206" s="398"/>
      <c r="EQ206" s="398"/>
      <c r="ER206" s="398"/>
      <c r="ES206" s="398"/>
      <c r="ET206" s="398"/>
      <c r="EU206" s="398"/>
      <c r="EV206" s="398"/>
      <c r="EW206" s="398"/>
      <c r="EX206" s="398"/>
      <c r="EY206" s="398"/>
      <c r="EZ206" s="398"/>
      <c r="FA206" s="398"/>
      <c r="FB206" s="398"/>
      <c r="FC206" s="398"/>
      <c r="FD206" s="398"/>
      <c r="FE206" s="398"/>
      <c r="FF206" s="398"/>
      <c r="FG206" s="398"/>
      <c r="FH206" s="398"/>
      <c r="FI206" s="398"/>
      <c r="FJ206" s="398"/>
      <c r="FK206" s="398"/>
      <c r="FL206" s="398"/>
      <c r="FM206" s="398"/>
      <c r="FN206" s="398"/>
      <c r="FO206" s="398"/>
      <c r="FP206" s="398"/>
      <c r="FQ206" s="398"/>
      <c r="FR206" s="398"/>
      <c r="FS206" s="398"/>
      <c r="FT206" s="398"/>
      <c r="FU206" s="398"/>
      <c r="FV206" s="398"/>
      <c r="FW206" s="398"/>
      <c r="FX206" s="398"/>
      <c r="FY206" s="398"/>
      <c r="FZ206" s="398"/>
      <c r="GA206" s="398"/>
      <c r="GB206" s="398"/>
      <c r="GC206" s="398"/>
      <c r="GD206" s="398"/>
      <c r="GE206" s="398"/>
      <c r="GF206" s="398"/>
      <c r="GG206" s="398"/>
      <c r="GH206" s="398"/>
      <c r="GI206" s="398"/>
      <c r="GJ206" s="398"/>
      <c r="GK206" s="398"/>
      <c r="GL206" s="398"/>
      <c r="GM206" s="398"/>
      <c r="GN206" s="398"/>
      <c r="GO206" s="398"/>
      <c r="GP206" s="398"/>
      <c r="GQ206" s="398"/>
      <c r="GR206" s="398"/>
      <c r="GS206" s="398"/>
      <c r="GT206" s="398"/>
      <c r="GU206" s="398"/>
      <c r="GV206" s="398"/>
      <c r="GW206" s="398"/>
      <c r="GX206" s="398"/>
      <c r="GY206" s="398"/>
      <c r="GZ206" s="398"/>
      <c r="HA206" s="398"/>
      <c r="HB206" s="398"/>
      <c r="HC206" s="398"/>
      <c r="HD206" s="398"/>
      <c r="HE206" s="398"/>
      <c r="HF206" s="398"/>
      <c r="HG206" s="398"/>
      <c r="HH206" s="398"/>
      <c r="HI206" s="398"/>
      <c r="HJ206" s="398"/>
      <c r="HK206" s="398"/>
      <c r="HL206" s="398"/>
      <c r="HM206" s="398"/>
      <c r="HN206" s="398"/>
      <c r="HO206" s="398"/>
      <c r="HP206" s="398"/>
      <c r="HQ206" s="398"/>
      <c r="HR206" s="398"/>
      <c r="HS206" s="398"/>
      <c r="HT206" s="398"/>
      <c r="HU206" s="398"/>
      <c r="HV206" s="398"/>
      <c r="HW206" s="398"/>
      <c r="HX206" s="398"/>
      <c r="HY206" s="398"/>
      <c r="HZ206" s="398"/>
      <c r="IA206" s="398"/>
      <c r="IB206" s="398"/>
      <c r="IC206" s="398"/>
    </row>
    <row r="207" ht="13.5" customHeight="1">
      <c r="A207" s="398"/>
      <c r="B207" s="362" t="s">
        <v>7398</v>
      </c>
      <c r="C207" s="363"/>
      <c r="D207" s="364">
        <v>50.0</v>
      </c>
      <c r="E207" s="401" t="s">
        <v>7399</v>
      </c>
      <c r="F207" s="366" t="s">
        <v>7400</v>
      </c>
      <c r="G207" s="415">
        <v>2.034050218014E12</v>
      </c>
      <c r="H207" s="409">
        <v>418.0</v>
      </c>
      <c r="I207" s="469">
        <v>0.4543216497774807</v>
      </c>
      <c r="J207" s="370">
        <f t="shared" si="1"/>
        <v>228</v>
      </c>
      <c r="K207" s="402" t="s">
        <v>7401</v>
      </c>
      <c r="L207" s="548" t="s">
        <v>7402</v>
      </c>
      <c r="M207" s="548" t="s">
        <v>7403</v>
      </c>
      <c r="N207" s="492"/>
      <c r="O207" s="410">
        <v>30.0</v>
      </c>
      <c r="P207" s="404">
        <v>70.0</v>
      </c>
      <c r="Q207" s="378">
        <v>20.0</v>
      </c>
      <c r="R207" s="378">
        <v>90.0</v>
      </c>
      <c r="S207" s="493"/>
      <c r="T207" s="493"/>
      <c r="U207" s="378" t="s">
        <v>7404</v>
      </c>
      <c r="V207" s="406"/>
      <c r="W207" s="378" t="s">
        <v>7334</v>
      </c>
      <c r="X207" s="493"/>
      <c r="Y207" s="493"/>
      <c r="Z207" s="493"/>
      <c r="AA207" s="493"/>
      <c r="AB207" s="379"/>
      <c r="AC207" s="406"/>
      <c r="AD207" s="492"/>
      <c r="AE207" s="492"/>
      <c r="AF207" s="492"/>
      <c r="AG207" s="492"/>
      <c r="AH207" s="381" t="s">
        <v>6059</v>
      </c>
      <c r="AI207" s="379" t="s">
        <v>6411</v>
      </c>
      <c r="AJ207" s="492"/>
      <c r="AK207" s="492"/>
      <c r="AL207" s="492"/>
      <c r="AM207" s="492"/>
      <c r="AN207" s="373">
        <v>4.0</v>
      </c>
      <c r="AO207" s="492"/>
      <c r="AP207" s="492"/>
      <c r="AQ207" s="46">
        <f t="shared" si="2"/>
        <v>327</v>
      </c>
      <c r="AR207" s="382">
        <f t="shared" si="3"/>
        <v>0.22</v>
      </c>
      <c r="AS207" s="492"/>
      <c r="AT207" s="492"/>
      <c r="AU207" s="492"/>
      <c r="AV207" s="492"/>
      <c r="AW207" s="492"/>
      <c r="AX207" s="529" t="s">
        <v>6061</v>
      </c>
      <c r="AY207" s="384" t="s">
        <v>6061</v>
      </c>
      <c r="AZ207" s="418"/>
      <c r="BA207" s="386">
        <v>67.0</v>
      </c>
      <c r="BB207" s="386">
        <v>122.0</v>
      </c>
      <c r="BC207" s="482">
        <f>IFERROR(__xludf.DUMMYFUNCTION("IMPORTRANGE(""https://docs.google.com/spreadsheets/d/11x9rug0jw9OQ--PARsiC-syyc-w1p08-Nt1KJofrAjY/edit?usp=sharing"",""Себестоимость (Алкиона)!J121"")"),6.653759999999999)</f>
        <v>6.65376</v>
      </c>
      <c r="BD207" s="482">
        <f>IFERROR(__xludf.DUMMYFUNCTION("IMPORTRANGE(""https://docs.google.com/spreadsheets/d/11x9rug0jw9OQ--PARsiC-syyc-w1p08-Nt1KJofrAjY/edit?usp=sharing"",""Себестоимость (Алкиона)!J101"")"),0.912)</f>
        <v>0.912</v>
      </c>
      <c r="BE207" s="483">
        <f>IFERROR(__xludf.DUMMYFUNCTION("IMPORTRANGE(""https://docs.google.com/spreadsheets/d/1s3L4zx0lRdF0JYMrTaoYwrEnGJI9Se6ibkReFEtRbpU/edit?usp=sharing"",""Упаковка!B2"")"),7.0)</f>
        <v>7</v>
      </c>
      <c r="BF207" s="389">
        <v>10.0</v>
      </c>
      <c r="BG207" s="442">
        <f t="shared" si="4"/>
        <v>47.26304</v>
      </c>
      <c r="BH207" s="405">
        <f t="shared" si="18"/>
        <v>0.2</v>
      </c>
      <c r="BI207" s="392">
        <f t="shared" si="5"/>
        <v>45.6</v>
      </c>
      <c r="BJ207" s="393">
        <f t="shared" si="6"/>
        <v>68.13696</v>
      </c>
      <c r="BK207" s="393">
        <f t="shared" si="7"/>
        <v>13.13696</v>
      </c>
      <c r="BL207" s="394">
        <f t="shared" si="8"/>
        <v>0.2988463158</v>
      </c>
      <c r="BM207" s="394">
        <f t="shared" si="9"/>
        <v>0.05761824561</v>
      </c>
      <c r="BN207" s="55">
        <f t="shared" si="10"/>
        <v>0.22</v>
      </c>
      <c r="BO207" s="56">
        <f t="shared" si="11"/>
        <v>330</v>
      </c>
      <c r="BP207" s="57">
        <f t="shared" si="12"/>
        <v>0.327081697</v>
      </c>
      <c r="BQ207" s="46">
        <f t="shared" si="13"/>
        <v>0.126</v>
      </c>
      <c r="BR207" s="46">
        <v>25.0</v>
      </c>
      <c r="BS207" s="46">
        <v>7.0</v>
      </c>
      <c r="BT207" s="47">
        <v>1.25</v>
      </c>
      <c r="BU207" s="46">
        <f t="shared" si="14"/>
        <v>31.25</v>
      </c>
      <c r="BV207" s="46">
        <f t="shared" si="15"/>
        <v>35.75</v>
      </c>
      <c r="BW207" s="378" t="s">
        <v>6062</v>
      </c>
      <c r="BX207" s="395"/>
      <c r="BY207" s="395"/>
      <c r="BZ207" s="395"/>
      <c r="CA207" s="395"/>
      <c r="CB207" s="406"/>
      <c r="CC207" s="395"/>
      <c r="CD207" s="395"/>
      <c r="CE207" s="395"/>
      <c r="CF207" s="395"/>
      <c r="CG207" s="395"/>
      <c r="CH207" s="397"/>
      <c r="CI207" s="397"/>
      <c r="CJ207" s="397"/>
      <c r="CK207" s="397"/>
      <c r="CL207" s="398"/>
      <c r="CM207" s="398"/>
      <c r="CN207" s="399">
        <f t="shared" si="16"/>
        <v>0.001153684211</v>
      </c>
      <c r="CO207" s="399">
        <f t="shared" si="17"/>
        <v>0.4531679656</v>
      </c>
      <c r="CP207" s="398"/>
      <c r="CQ207" s="398"/>
      <c r="CR207" s="408" t="s">
        <v>7405</v>
      </c>
      <c r="CS207" s="398"/>
      <c r="CT207" s="398"/>
      <c r="CU207" s="398"/>
      <c r="CV207" s="398"/>
      <c r="CW207" s="398"/>
      <c r="CX207" s="398"/>
      <c r="CY207" s="398"/>
      <c r="CZ207" s="398"/>
      <c r="DA207" s="398"/>
      <c r="DB207" s="398"/>
      <c r="DC207" s="398"/>
      <c r="DD207" s="398"/>
      <c r="DE207" s="398"/>
      <c r="DF207" s="398"/>
      <c r="DG207" s="398"/>
      <c r="DH207" s="398"/>
      <c r="DI207" s="398"/>
      <c r="DJ207" s="398"/>
      <c r="DK207" s="398"/>
      <c r="DL207" s="398"/>
      <c r="DM207" s="398"/>
      <c r="DN207" s="398"/>
      <c r="DO207" s="398"/>
      <c r="DP207" s="398"/>
      <c r="DQ207" s="398"/>
      <c r="DR207" s="398"/>
      <c r="DS207" s="398"/>
      <c r="DT207" s="398"/>
      <c r="DU207" s="398"/>
      <c r="DV207" s="398"/>
      <c r="DW207" s="398"/>
      <c r="DX207" s="398"/>
      <c r="DY207" s="398"/>
      <c r="DZ207" s="398"/>
      <c r="EA207" s="398"/>
      <c r="EB207" s="398"/>
      <c r="EC207" s="398"/>
      <c r="ED207" s="398"/>
      <c r="EE207" s="398"/>
      <c r="EF207" s="398"/>
      <c r="EG207" s="398"/>
      <c r="EH207" s="398"/>
      <c r="EI207" s="398"/>
      <c r="EJ207" s="398"/>
      <c r="EK207" s="398"/>
      <c r="EL207" s="398"/>
      <c r="EM207" s="398"/>
      <c r="EN207" s="398"/>
      <c r="EO207" s="398"/>
      <c r="EP207" s="398"/>
      <c r="EQ207" s="398"/>
      <c r="ER207" s="398"/>
      <c r="ES207" s="398"/>
      <c r="ET207" s="398"/>
      <c r="EU207" s="398"/>
      <c r="EV207" s="398"/>
      <c r="EW207" s="398"/>
      <c r="EX207" s="398"/>
      <c r="EY207" s="398"/>
      <c r="EZ207" s="398"/>
      <c r="FA207" s="398"/>
      <c r="FB207" s="398"/>
      <c r="FC207" s="398"/>
      <c r="FD207" s="398"/>
      <c r="FE207" s="398"/>
      <c r="FF207" s="398"/>
      <c r="FG207" s="398"/>
      <c r="FH207" s="398"/>
      <c r="FI207" s="398"/>
      <c r="FJ207" s="398"/>
      <c r="FK207" s="398"/>
      <c r="FL207" s="398"/>
      <c r="FM207" s="398"/>
      <c r="FN207" s="398"/>
      <c r="FO207" s="398"/>
      <c r="FP207" s="398"/>
      <c r="FQ207" s="398"/>
      <c r="FR207" s="398"/>
      <c r="FS207" s="398"/>
      <c r="FT207" s="398"/>
      <c r="FU207" s="398"/>
      <c r="FV207" s="398"/>
      <c r="FW207" s="398"/>
      <c r="FX207" s="398"/>
      <c r="FY207" s="398"/>
      <c r="FZ207" s="398"/>
      <c r="GA207" s="398"/>
      <c r="GB207" s="398"/>
      <c r="GC207" s="398"/>
      <c r="GD207" s="398"/>
      <c r="GE207" s="398"/>
      <c r="GF207" s="398"/>
      <c r="GG207" s="398"/>
      <c r="GH207" s="398"/>
      <c r="GI207" s="398"/>
      <c r="GJ207" s="398"/>
      <c r="GK207" s="398"/>
      <c r="GL207" s="398"/>
      <c r="GM207" s="398"/>
      <c r="GN207" s="398"/>
      <c r="GO207" s="398"/>
      <c r="GP207" s="398"/>
      <c r="GQ207" s="398"/>
      <c r="GR207" s="398"/>
      <c r="GS207" s="398"/>
      <c r="GT207" s="398"/>
      <c r="GU207" s="398"/>
      <c r="GV207" s="398"/>
      <c r="GW207" s="398"/>
      <c r="GX207" s="398"/>
      <c r="GY207" s="398"/>
      <c r="GZ207" s="398"/>
      <c r="HA207" s="398"/>
      <c r="HB207" s="398"/>
      <c r="HC207" s="398"/>
      <c r="HD207" s="398"/>
      <c r="HE207" s="398"/>
      <c r="HF207" s="398"/>
      <c r="HG207" s="398"/>
      <c r="HH207" s="398"/>
      <c r="HI207" s="398"/>
      <c r="HJ207" s="398"/>
      <c r="HK207" s="398"/>
      <c r="HL207" s="398"/>
      <c r="HM207" s="398"/>
      <c r="HN207" s="398"/>
      <c r="HO207" s="398"/>
      <c r="HP207" s="398"/>
      <c r="HQ207" s="398"/>
      <c r="HR207" s="398"/>
      <c r="HS207" s="398"/>
      <c r="HT207" s="398"/>
      <c r="HU207" s="398"/>
      <c r="HV207" s="398"/>
      <c r="HW207" s="398"/>
      <c r="HX207" s="398"/>
      <c r="HY207" s="398"/>
      <c r="HZ207" s="398"/>
      <c r="IA207" s="398"/>
      <c r="IB207" s="398"/>
      <c r="IC207" s="398"/>
    </row>
    <row r="208" ht="13.5" customHeight="1">
      <c r="A208" s="398"/>
      <c r="B208" s="533" t="s">
        <v>7406</v>
      </c>
      <c r="C208" s="363"/>
      <c r="D208" s="364">
        <v>50.0</v>
      </c>
      <c r="E208" s="401" t="s">
        <v>7407</v>
      </c>
      <c r="F208" s="366" t="s">
        <v>7408</v>
      </c>
      <c r="G208" s="415">
        <v>2.034050218007E12</v>
      </c>
      <c r="H208" s="409">
        <v>451.0</v>
      </c>
      <c r="I208" s="469">
        <v>0.39541096595643377</v>
      </c>
      <c r="J208" s="370">
        <f t="shared" si="1"/>
        <v>273</v>
      </c>
      <c r="K208" s="402" t="s">
        <v>7409</v>
      </c>
      <c r="L208" s="548" t="s">
        <v>7410</v>
      </c>
      <c r="M208" s="548" t="s">
        <v>7411</v>
      </c>
      <c r="N208" s="492"/>
      <c r="O208" s="547">
        <v>30.0</v>
      </c>
      <c r="P208" s="471">
        <v>80.0</v>
      </c>
      <c r="Q208" s="471">
        <v>20.0</v>
      </c>
      <c r="R208" s="471">
        <v>170.0</v>
      </c>
      <c r="S208" s="493"/>
      <c r="T208" s="493"/>
      <c r="U208" s="378" t="s">
        <v>7412</v>
      </c>
      <c r="V208" s="406"/>
      <c r="W208" s="378" t="s">
        <v>7334</v>
      </c>
      <c r="X208" s="493"/>
      <c r="Y208" s="493"/>
      <c r="Z208" s="493"/>
      <c r="AA208" s="493"/>
      <c r="AB208" s="379"/>
      <c r="AC208" s="406"/>
      <c r="AD208" s="492"/>
      <c r="AE208" s="492"/>
      <c r="AF208" s="492"/>
      <c r="AG208" s="492"/>
      <c r="AH208" s="381" t="s">
        <v>6059</v>
      </c>
      <c r="AI208" s="379" t="s">
        <v>6411</v>
      </c>
      <c r="AJ208" s="492"/>
      <c r="AK208" s="492"/>
      <c r="AL208" s="492"/>
      <c r="AM208" s="492"/>
      <c r="AN208" s="373">
        <v>4.0</v>
      </c>
      <c r="AO208" s="492"/>
      <c r="AP208" s="492"/>
      <c r="AQ208" s="46">
        <f t="shared" si="2"/>
        <v>375</v>
      </c>
      <c r="AR208" s="382">
        <f t="shared" si="3"/>
        <v>0.17</v>
      </c>
      <c r="AS208" s="492"/>
      <c r="AT208" s="492"/>
      <c r="AU208" s="492"/>
      <c r="AV208" s="492"/>
      <c r="AW208" s="492"/>
      <c r="AX208" s="519" t="s">
        <v>6061</v>
      </c>
      <c r="AY208" s="441" t="s">
        <v>6178</v>
      </c>
      <c r="AZ208" s="418"/>
      <c r="BA208" s="386">
        <v>68.0</v>
      </c>
      <c r="BB208" s="386">
        <v>123.0</v>
      </c>
      <c r="BC208" s="482">
        <f>IFERROR(__xludf.DUMMYFUNCTION("IMPORTRANGE(""https://docs.google.com/spreadsheets/d/11x9rug0jw9OQ--PARsiC-syyc-w1p08-Nt1KJofrAjY/edit?usp=sharing"",""Себестоимость (Алкиона)!J122"")"),7.365049999999998)</f>
        <v>7.36505</v>
      </c>
      <c r="BD208" s="482">
        <f>IFERROR(__xludf.DUMMYFUNCTION("IMPORTRANGE(""https://docs.google.com/spreadsheets/d/11x9rug0jw9OQ--PARsiC-syyc-w1p08-Nt1KJofrAjY/edit?usp=sharing"",""Себестоимость (Алкиона)!J102"")"),1.026)</f>
        <v>1.026</v>
      </c>
      <c r="BE208" s="483">
        <f>IFERROR(__xludf.DUMMYFUNCTION("IMPORTRANGE(""https://docs.google.com/spreadsheets/d/1s3L4zx0lRdF0JYMrTaoYwrEnGJI9Se6ibkReFEtRbpU/edit?usp=sharing"",""Упаковка!B3"")"),25.0)</f>
        <v>25</v>
      </c>
      <c r="BF208" s="389">
        <v>10.0</v>
      </c>
      <c r="BG208" s="442">
        <f t="shared" si="4"/>
        <v>68.5642</v>
      </c>
      <c r="BH208" s="405">
        <f t="shared" si="18"/>
        <v>0.2</v>
      </c>
      <c r="BI208" s="392">
        <f t="shared" si="5"/>
        <v>54.6</v>
      </c>
      <c r="BJ208" s="393">
        <f t="shared" si="6"/>
        <v>81.8358</v>
      </c>
      <c r="BK208" s="393">
        <f t="shared" si="7"/>
        <v>26.8358</v>
      </c>
      <c r="BL208" s="394">
        <f t="shared" si="8"/>
        <v>0.2997648352</v>
      </c>
      <c r="BM208" s="394">
        <f t="shared" si="9"/>
        <v>0.0982996337</v>
      </c>
      <c r="BN208" s="55">
        <f t="shared" si="10"/>
        <v>0.17</v>
      </c>
      <c r="BO208" s="56">
        <f t="shared" si="11"/>
        <v>378</v>
      </c>
      <c r="BP208" s="57">
        <f t="shared" si="12"/>
        <v>0.3332164021</v>
      </c>
      <c r="BQ208" s="46">
        <f t="shared" si="13"/>
        <v>0.272</v>
      </c>
      <c r="BR208" s="46">
        <v>25.0</v>
      </c>
      <c r="BS208" s="46">
        <v>7.0</v>
      </c>
      <c r="BT208" s="47">
        <v>1.25</v>
      </c>
      <c r="BU208" s="46">
        <f t="shared" si="14"/>
        <v>31.25</v>
      </c>
      <c r="BV208" s="46">
        <f t="shared" si="15"/>
        <v>36.75</v>
      </c>
      <c r="BW208" s="378" t="s">
        <v>6062</v>
      </c>
      <c r="BX208" s="395"/>
      <c r="BY208" s="395"/>
      <c r="BZ208" s="395"/>
      <c r="CA208" s="395"/>
      <c r="CB208" s="406"/>
      <c r="CC208" s="395"/>
      <c r="CD208" s="395"/>
      <c r="CE208" s="395"/>
      <c r="CF208" s="395"/>
      <c r="CG208" s="395"/>
      <c r="CH208" s="397"/>
      <c r="CI208" s="397"/>
      <c r="CJ208" s="397"/>
      <c r="CK208" s="397"/>
      <c r="CL208" s="398"/>
      <c r="CM208" s="398"/>
      <c r="CN208" s="399">
        <f t="shared" si="16"/>
        <v>0.0002351648352</v>
      </c>
      <c r="CO208" s="399">
        <f t="shared" si="17"/>
        <v>0.3951758011</v>
      </c>
      <c r="CP208" s="398"/>
      <c r="CQ208" s="398"/>
      <c r="CR208" s="408" t="s">
        <v>7413</v>
      </c>
      <c r="CS208" s="398"/>
      <c r="CT208" s="398"/>
      <c r="CU208" s="398"/>
      <c r="CV208" s="398"/>
      <c r="CW208" s="398"/>
      <c r="CX208" s="398"/>
      <c r="CY208" s="398"/>
      <c r="CZ208" s="398"/>
      <c r="DA208" s="398"/>
      <c r="DB208" s="398"/>
      <c r="DC208" s="398"/>
      <c r="DD208" s="398"/>
      <c r="DE208" s="398"/>
      <c r="DF208" s="398"/>
      <c r="DG208" s="398"/>
      <c r="DH208" s="398"/>
      <c r="DI208" s="398"/>
      <c r="DJ208" s="398"/>
      <c r="DK208" s="398"/>
      <c r="DL208" s="398"/>
      <c r="DM208" s="398"/>
      <c r="DN208" s="398"/>
      <c r="DO208" s="398"/>
      <c r="DP208" s="398"/>
      <c r="DQ208" s="398"/>
      <c r="DR208" s="398"/>
      <c r="DS208" s="398"/>
      <c r="DT208" s="398"/>
      <c r="DU208" s="398"/>
      <c r="DV208" s="398"/>
      <c r="DW208" s="398"/>
      <c r="DX208" s="398"/>
      <c r="DY208" s="398"/>
      <c r="DZ208" s="398"/>
      <c r="EA208" s="398"/>
      <c r="EB208" s="398"/>
      <c r="EC208" s="398"/>
      <c r="ED208" s="398"/>
      <c r="EE208" s="398"/>
      <c r="EF208" s="398"/>
      <c r="EG208" s="398"/>
      <c r="EH208" s="398"/>
      <c r="EI208" s="398"/>
      <c r="EJ208" s="398"/>
      <c r="EK208" s="398"/>
      <c r="EL208" s="398"/>
      <c r="EM208" s="398"/>
      <c r="EN208" s="398"/>
      <c r="EO208" s="398"/>
      <c r="EP208" s="398"/>
      <c r="EQ208" s="398"/>
      <c r="ER208" s="398"/>
      <c r="ES208" s="398"/>
      <c r="ET208" s="398"/>
      <c r="EU208" s="398"/>
      <c r="EV208" s="398"/>
      <c r="EW208" s="398"/>
      <c r="EX208" s="398"/>
      <c r="EY208" s="398"/>
      <c r="EZ208" s="398"/>
      <c r="FA208" s="398"/>
      <c r="FB208" s="398"/>
      <c r="FC208" s="398"/>
      <c r="FD208" s="398"/>
      <c r="FE208" s="398"/>
      <c r="FF208" s="398"/>
      <c r="FG208" s="398"/>
      <c r="FH208" s="398"/>
      <c r="FI208" s="398"/>
      <c r="FJ208" s="398"/>
      <c r="FK208" s="398"/>
      <c r="FL208" s="398"/>
      <c r="FM208" s="398"/>
      <c r="FN208" s="398"/>
      <c r="FO208" s="398"/>
      <c r="FP208" s="398"/>
      <c r="FQ208" s="398"/>
      <c r="FR208" s="398"/>
      <c r="FS208" s="398"/>
      <c r="FT208" s="398"/>
      <c r="FU208" s="398"/>
      <c r="FV208" s="398"/>
      <c r="FW208" s="398"/>
      <c r="FX208" s="398"/>
      <c r="FY208" s="398"/>
      <c r="FZ208" s="398"/>
      <c r="GA208" s="398"/>
      <c r="GB208" s="398"/>
      <c r="GC208" s="398"/>
      <c r="GD208" s="398"/>
      <c r="GE208" s="398"/>
      <c r="GF208" s="398"/>
      <c r="GG208" s="398"/>
      <c r="GH208" s="398"/>
      <c r="GI208" s="398"/>
      <c r="GJ208" s="398"/>
      <c r="GK208" s="398"/>
      <c r="GL208" s="398"/>
      <c r="GM208" s="398"/>
      <c r="GN208" s="398"/>
      <c r="GO208" s="398"/>
      <c r="GP208" s="398"/>
      <c r="GQ208" s="398"/>
      <c r="GR208" s="398"/>
      <c r="GS208" s="398"/>
      <c r="GT208" s="398"/>
      <c r="GU208" s="398"/>
      <c r="GV208" s="398"/>
      <c r="GW208" s="398"/>
      <c r="GX208" s="398"/>
      <c r="GY208" s="398"/>
      <c r="GZ208" s="398"/>
      <c r="HA208" s="398"/>
      <c r="HB208" s="398"/>
      <c r="HC208" s="398"/>
      <c r="HD208" s="398"/>
      <c r="HE208" s="398"/>
      <c r="HF208" s="398"/>
      <c r="HG208" s="398"/>
      <c r="HH208" s="398"/>
      <c r="HI208" s="398"/>
      <c r="HJ208" s="398"/>
      <c r="HK208" s="398"/>
      <c r="HL208" s="398"/>
      <c r="HM208" s="398"/>
      <c r="HN208" s="398"/>
      <c r="HO208" s="398"/>
      <c r="HP208" s="398"/>
      <c r="HQ208" s="398"/>
      <c r="HR208" s="398"/>
      <c r="HS208" s="398"/>
      <c r="HT208" s="398"/>
      <c r="HU208" s="398"/>
      <c r="HV208" s="398"/>
      <c r="HW208" s="398"/>
      <c r="HX208" s="398"/>
      <c r="HY208" s="398"/>
      <c r="HZ208" s="398"/>
      <c r="IA208" s="398"/>
      <c r="IB208" s="398"/>
      <c r="IC208" s="398"/>
    </row>
    <row r="209" ht="13.5" customHeight="1">
      <c r="A209" s="398"/>
      <c r="B209" s="362" t="s">
        <v>7414</v>
      </c>
      <c r="C209" s="363"/>
      <c r="D209" s="364">
        <v>50.0</v>
      </c>
      <c r="E209" s="401" t="s">
        <v>7415</v>
      </c>
      <c r="F209" s="366" t="s">
        <v>7416</v>
      </c>
      <c r="G209" s="415">
        <v>2.034050217994E12</v>
      </c>
      <c r="H209" s="409">
        <v>484.0</v>
      </c>
      <c r="I209" s="469">
        <v>0.3981486165798301</v>
      </c>
      <c r="J209" s="370">
        <f t="shared" si="1"/>
        <v>291</v>
      </c>
      <c r="K209" s="402" t="s">
        <v>7417</v>
      </c>
      <c r="L209" s="548" t="s">
        <v>7418</v>
      </c>
      <c r="M209" s="549" t="s">
        <v>7419</v>
      </c>
      <c r="N209" s="492"/>
      <c r="O209" s="410">
        <v>75.0</v>
      </c>
      <c r="P209" s="531">
        <v>80.0</v>
      </c>
      <c r="Q209" s="471">
        <v>20.0</v>
      </c>
      <c r="R209" s="471">
        <v>170.0</v>
      </c>
      <c r="S209" s="493"/>
      <c r="T209" s="493"/>
      <c r="U209" s="378" t="s">
        <v>7420</v>
      </c>
      <c r="V209" s="406"/>
      <c r="W209" s="378" t="s">
        <v>7334</v>
      </c>
      <c r="X209" s="493"/>
      <c r="Y209" s="493"/>
      <c r="Z209" s="493"/>
      <c r="AA209" s="493"/>
      <c r="AB209" s="379"/>
      <c r="AC209" s="481"/>
      <c r="AD209" s="495"/>
      <c r="AE209" s="495"/>
      <c r="AF209" s="495"/>
      <c r="AG209" s="495"/>
      <c r="AH209" s="381" t="s">
        <v>6059</v>
      </c>
      <c r="AI209" s="379" t="s">
        <v>6411</v>
      </c>
      <c r="AJ209" s="495"/>
      <c r="AK209" s="495"/>
      <c r="AL209" s="495"/>
      <c r="AM209" s="495"/>
      <c r="AN209" s="373">
        <v>4.0</v>
      </c>
      <c r="AO209" s="495"/>
      <c r="AP209" s="495"/>
      <c r="AQ209" s="46">
        <f t="shared" si="2"/>
        <v>397</v>
      </c>
      <c r="AR209" s="382">
        <f t="shared" si="3"/>
        <v>0.18</v>
      </c>
      <c r="AS209" s="495"/>
      <c r="AT209" s="495"/>
      <c r="AU209" s="495"/>
      <c r="AV209" s="495"/>
      <c r="AW209" s="495"/>
      <c r="AX209" s="383" t="s">
        <v>6178</v>
      </c>
      <c r="AY209" s="441" t="s">
        <v>6178</v>
      </c>
      <c r="AZ209" s="418"/>
      <c r="BA209" s="386">
        <v>71.0</v>
      </c>
      <c r="BB209" s="386">
        <v>127.0</v>
      </c>
      <c r="BC209" s="482">
        <f>IFERROR(__xludf.DUMMYFUNCTION("IMPORTRANGE(""https://docs.google.com/spreadsheets/d/11x9rug0jw9OQ--PARsiC-syyc-w1p08-Nt1KJofrAjY/edit?usp=sharing"",""Себестоимость (Алкиона)!J123"")"),8.53854)</f>
        <v>8.53854</v>
      </c>
      <c r="BD209" s="482">
        <f>IFERROR(__xludf.DUMMYFUNCTION("IMPORTRANGE(""https://docs.google.com/spreadsheets/d/11x9rug0jw9OQ--PARsiC-syyc-w1p08-Nt1KJofrAjY/edit?usp=sharing"",""Себестоимость (Алкиона)!J103"")"),1.368)</f>
        <v>1.368</v>
      </c>
      <c r="BE209" s="483">
        <f>IFERROR(__xludf.DUMMYFUNCTION("IMPORTRANGE(""https://docs.google.com/spreadsheets/d/1s3L4zx0lRdF0JYMrTaoYwrEnGJI9Se6ibkReFEtRbpU/edit?usp=sharing"",""Упаковка!B3"")"),25.0)</f>
        <v>25</v>
      </c>
      <c r="BF209" s="389">
        <v>10.0</v>
      </c>
      <c r="BG209" s="442">
        <f t="shared" si="4"/>
        <v>74.62616</v>
      </c>
      <c r="BH209" s="405">
        <f t="shared" si="18"/>
        <v>0.2</v>
      </c>
      <c r="BI209" s="392">
        <f t="shared" si="5"/>
        <v>58.2</v>
      </c>
      <c r="BJ209" s="393">
        <f t="shared" si="6"/>
        <v>87.17384</v>
      </c>
      <c r="BK209" s="393">
        <f t="shared" si="7"/>
        <v>31.17384</v>
      </c>
      <c r="BL209" s="394">
        <f t="shared" si="8"/>
        <v>0.2995664605</v>
      </c>
      <c r="BM209" s="394">
        <f t="shared" si="9"/>
        <v>0.1071265979</v>
      </c>
      <c r="BN209" s="55">
        <f t="shared" si="10"/>
        <v>0.18</v>
      </c>
      <c r="BO209" s="56">
        <f t="shared" si="11"/>
        <v>399</v>
      </c>
      <c r="BP209" s="57">
        <f t="shared" si="12"/>
        <v>0.3346712782</v>
      </c>
      <c r="BQ209" s="46">
        <f t="shared" si="13"/>
        <v>0.272</v>
      </c>
      <c r="BR209" s="46">
        <v>25.0</v>
      </c>
      <c r="BS209" s="46">
        <v>7.0</v>
      </c>
      <c r="BT209" s="47">
        <v>1.25</v>
      </c>
      <c r="BU209" s="46">
        <f t="shared" si="14"/>
        <v>31.25</v>
      </c>
      <c r="BV209" s="46">
        <f t="shared" si="15"/>
        <v>39.75</v>
      </c>
      <c r="BW209" s="378" t="s">
        <v>6062</v>
      </c>
      <c r="BX209" s="395"/>
      <c r="BY209" s="395"/>
      <c r="BZ209" s="395"/>
      <c r="CA209" s="395"/>
      <c r="CB209" s="406"/>
      <c r="CC209" s="395"/>
      <c r="CD209" s="395"/>
      <c r="CE209" s="395"/>
      <c r="CF209" s="395"/>
      <c r="CG209" s="395"/>
      <c r="CH209" s="397"/>
      <c r="CI209" s="397"/>
      <c r="CJ209" s="397"/>
      <c r="CK209" s="397"/>
      <c r="CL209" s="398"/>
      <c r="CM209" s="398"/>
      <c r="CN209" s="399">
        <f t="shared" si="16"/>
        <v>0.0004335395189</v>
      </c>
      <c r="CO209" s="399">
        <f t="shared" si="17"/>
        <v>0.3977150771</v>
      </c>
      <c r="CP209" s="398"/>
      <c r="CQ209" s="398"/>
      <c r="CR209" s="478"/>
      <c r="CS209" s="398"/>
      <c r="CT209" s="398"/>
      <c r="CU209" s="398"/>
      <c r="CV209" s="398"/>
      <c r="CW209" s="398"/>
      <c r="CX209" s="398"/>
      <c r="CY209" s="398"/>
      <c r="CZ209" s="398"/>
      <c r="DA209" s="398"/>
      <c r="DB209" s="398"/>
      <c r="DC209" s="398"/>
      <c r="DD209" s="398"/>
      <c r="DE209" s="398"/>
      <c r="DF209" s="398"/>
      <c r="DG209" s="398"/>
      <c r="DH209" s="398"/>
      <c r="DI209" s="398"/>
      <c r="DJ209" s="398"/>
      <c r="DK209" s="398"/>
      <c r="DL209" s="398"/>
      <c r="DM209" s="398"/>
      <c r="DN209" s="398"/>
      <c r="DO209" s="398"/>
      <c r="DP209" s="398"/>
      <c r="DQ209" s="398"/>
      <c r="DR209" s="398"/>
      <c r="DS209" s="398"/>
      <c r="DT209" s="398"/>
      <c r="DU209" s="398"/>
      <c r="DV209" s="398"/>
      <c r="DW209" s="398"/>
      <c r="DX209" s="398"/>
      <c r="DY209" s="398"/>
      <c r="DZ209" s="398"/>
      <c r="EA209" s="398"/>
      <c r="EB209" s="398"/>
      <c r="EC209" s="398"/>
      <c r="ED209" s="398"/>
      <c r="EE209" s="398"/>
      <c r="EF209" s="398"/>
      <c r="EG209" s="398"/>
      <c r="EH209" s="398"/>
      <c r="EI209" s="398"/>
      <c r="EJ209" s="398"/>
      <c r="EK209" s="398"/>
      <c r="EL209" s="398"/>
      <c r="EM209" s="398"/>
      <c r="EN209" s="398"/>
      <c r="EO209" s="398"/>
      <c r="EP209" s="398"/>
      <c r="EQ209" s="398"/>
      <c r="ER209" s="398"/>
      <c r="ES209" s="398"/>
      <c r="ET209" s="398"/>
      <c r="EU209" s="398"/>
      <c r="EV209" s="398"/>
      <c r="EW209" s="398"/>
      <c r="EX209" s="398"/>
      <c r="EY209" s="398"/>
      <c r="EZ209" s="398"/>
      <c r="FA209" s="398"/>
      <c r="FB209" s="398"/>
      <c r="FC209" s="398"/>
      <c r="FD209" s="398"/>
      <c r="FE209" s="398"/>
      <c r="FF209" s="398"/>
      <c r="FG209" s="398"/>
      <c r="FH209" s="398"/>
      <c r="FI209" s="398"/>
      <c r="FJ209" s="398"/>
      <c r="FK209" s="398"/>
      <c r="FL209" s="398"/>
      <c r="FM209" s="398"/>
      <c r="FN209" s="398"/>
      <c r="FO209" s="398"/>
      <c r="FP209" s="398"/>
      <c r="FQ209" s="398"/>
      <c r="FR209" s="398"/>
      <c r="FS209" s="398"/>
      <c r="FT209" s="398"/>
      <c r="FU209" s="398"/>
      <c r="FV209" s="398"/>
      <c r="FW209" s="398"/>
      <c r="FX209" s="398"/>
      <c r="FY209" s="398"/>
      <c r="FZ209" s="398"/>
      <c r="GA209" s="398"/>
      <c r="GB209" s="398"/>
      <c r="GC209" s="398"/>
      <c r="GD209" s="398"/>
      <c r="GE209" s="398"/>
      <c r="GF209" s="398"/>
      <c r="GG209" s="398"/>
      <c r="GH209" s="398"/>
      <c r="GI209" s="398"/>
      <c r="GJ209" s="398"/>
      <c r="GK209" s="398"/>
      <c r="GL209" s="398"/>
      <c r="GM209" s="398"/>
      <c r="GN209" s="398"/>
      <c r="GO209" s="398"/>
      <c r="GP209" s="398"/>
      <c r="GQ209" s="398"/>
      <c r="GR209" s="398"/>
      <c r="GS209" s="398"/>
      <c r="GT209" s="398"/>
      <c r="GU209" s="398"/>
      <c r="GV209" s="398"/>
      <c r="GW209" s="398"/>
      <c r="GX209" s="398"/>
      <c r="GY209" s="398"/>
      <c r="GZ209" s="398"/>
      <c r="HA209" s="398"/>
      <c r="HB209" s="398"/>
      <c r="HC209" s="398"/>
      <c r="HD209" s="398"/>
      <c r="HE209" s="398"/>
      <c r="HF209" s="398"/>
      <c r="HG209" s="398"/>
      <c r="HH209" s="398"/>
      <c r="HI209" s="398"/>
      <c r="HJ209" s="398"/>
      <c r="HK209" s="398"/>
      <c r="HL209" s="398"/>
      <c r="HM209" s="398"/>
      <c r="HN209" s="398"/>
      <c r="HO209" s="398"/>
      <c r="HP209" s="398"/>
      <c r="HQ209" s="398"/>
      <c r="HR209" s="398"/>
      <c r="HS209" s="398"/>
      <c r="HT209" s="398"/>
      <c r="HU209" s="398"/>
      <c r="HV209" s="398"/>
      <c r="HW209" s="398"/>
      <c r="HX209" s="398"/>
      <c r="HY209" s="398"/>
      <c r="HZ209" s="398"/>
      <c r="IA209" s="398"/>
      <c r="IB209" s="398"/>
      <c r="IC209" s="398"/>
    </row>
    <row r="210" ht="13.5" customHeight="1">
      <c r="A210" s="398"/>
      <c r="B210" s="362" t="s">
        <v>7421</v>
      </c>
      <c r="C210" s="363"/>
      <c r="D210" s="364">
        <v>50.0</v>
      </c>
      <c r="E210" s="401" t="s">
        <v>7422</v>
      </c>
      <c r="F210" s="366" t="s">
        <v>7423</v>
      </c>
      <c r="G210" s="415">
        <v>2.034050217987E12</v>
      </c>
      <c r="H210" s="409">
        <v>550.0</v>
      </c>
      <c r="I210" s="469">
        <v>0.4090404264870932</v>
      </c>
      <c r="J210" s="370">
        <f t="shared" si="1"/>
        <v>325</v>
      </c>
      <c r="K210" s="402" t="s">
        <v>7424</v>
      </c>
      <c r="L210" s="548" t="s">
        <v>7425</v>
      </c>
      <c r="M210" s="548" t="s">
        <v>7426</v>
      </c>
      <c r="N210" s="492"/>
      <c r="O210" s="410">
        <v>75.0</v>
      </c>
      <c r="P210" s="531">
        <v>80.0</v>
      </c>
      <c r="Q210" s="471">
        <v>20.0</v>
      </c>
      <c r="R210" s="471">
        <v>170.0</v>
      </c>
      <c r="S210" s="493"/>
      <c r="T210" s="493"/>
      <c r="U210" s="378" t="s">
        <v>7427</v>
      </c>
      <c r="V210" s="406"/>
      <c r="W210" s="378" t="s">
        <v>7334</v>
      </c>
      <c r="X210" s="493"/>
      <c r="Y210" s="493"/>
      <c r="Z210" s="493"/>
      <c r="AA210" s="493"/>
      <c r="AB210" s="379"/>
      <c r="AC210" s="406"/>
      <c r="AD210" s="492"/>
      <c r="AE210" s="492"/>
      <c r="AF210" s="492"/>
      <c r="AG210" s="492"/>
      <c r="AH210" s="381" t="s">
        <v>6059</v>
      </c>
      <c r="AI210" s="379" t="s">
        <v>6411</v>
      </c>
      <c r="AJ210" s="492"/>
      <c r="AK210" s="492"/>
      <c r="AL210" s="492"/>
      <c r="AM210" s="492"/>
      <c r="AN210" s="373">
        <v>4.0</v>
      </c>
      <c r="AO210" s="492"/>
      <c r="AP210" s="492"/>
      <c r="AQ210" s="46">
        <f t="shared" si="2"/>
        <v>435</v>
      </c>
      <c r="AR210" s="382">
        <f t="shared" si="3"/>
        <v>0.21</v>
      </c>
      <c r="AS210" s="492"/>
      <c r="AT210" s="492"/>
      <c r="AU210" s="492"/>
      <c r="AV210" s="492"/>
      <c r="AW210" s="492"/>
      <c r="AX210" s="383" t="s">
        <v>6178</v>
      </c>
      <c r="AY210" s="441" t="s">
        <v>6178</v>
      </c>
      <c r="AZ210" s="418"/>
      <c r="BA210" s="386">
        <v>77.0</v>
      </c>
      <c r="BB210" s="386">
        <v>133.0</v>
      </c>
      <c r="BC210" s="482">
        <f>IFERROR(__xludf.DUMMYFUNCTION("IMPORTRANGE(""https://docs.google.com/spreadsheets/d/11x9rug0jw9OQ--PARsiC-syyc-w1p08-Nt1KJofrAjY/edit?usp=sharing"",""Себестоимость (Алкиона)!J124"")"),11.23126)</f>
        <v>11.23126</v>
      </c>
      <c r="BD210" s="482">
        <f>IFERROR(__xludf.DUMMYFUNCTION("IMPORTRANGE(""https://docs.google.com/spreadsheets/d/11x9rug0jw9OQ--PARsiC-syyc-w1p08-Nt1KJofrAjY/edit?usp=sharing"",""Себестоимость (Алкиона)!J104"")"),1.482)</f>
        <v>1.482</v>
      </c>
      <c r="BE210" s="483">
        <f>IFERROR(__xludf.DUMMYFUNCTION("IMPORTRANGE(""https://docs.google.com/spreadsheets/d/1s3L4zx0lRdF0JYMrTaoYwrEnGJI9Se6ibkReFEtRbpU/edit?usp=sharing"",""Упаковка!B3"")"),25.0)</f>
        <v>25</v>
      </c>
      <c r="BF210" s="389">
        <v>10.0</v>
      </c>
      <c r="BG210" s="442">
        <f t="shared" si="4"/>
        <v>85.85304</v>
      </c>
      <c r="BH210" s="405">
        <f t="shared" si="18"/>
        <v>0.2</v>
      </c>
      <c r="BI210" s="392">
        <f t="shared" si="5"/>
        <v>65</v>
      </c>
      <c r="BJ210" s="393">
        <f t="shared" si="6"/>
        <v>97.14696</v>
      </c>
      <c r="BK210" s="393">
        <f t="shared" si="7"/>
        <v>41.14696</v>
      </c>
      <c r="BL210" s="394">
        <f t="shared" si="8"/>
        <v>0.2989137231</v>
      </c>
      <c r="BM210" s="394">
        <f t="shared" si="9"/>
        <v>0.1266060308</v>
      </c>
      <c r="BN210" s="55">
        <f t="shared" si="10"/>
        <v>0.21</v>
      </c>
      <c r="BO210" s="56">
        <f t="shared" si="11"/>
        <v>436</v>
      </c>
      <c r="BP210" s="57">
        <f t="shared" si="12"/>
        <v>0.3380434862</v>
      </c>
      <c r="BQ210" s="46">
        <f t="shared" si="13"/>
        <v>0.272</v>
      </c>
      <c r="BR210" s="46">
        <v>25.0</v>
      </c>
      <c r="BS210" s="46">
        <v>7.0</v>
      </c>
      <c r="BT210" s="47">
        <v>1.25</v>
      </c>
      <c r="BU210" s="46">
        <f t="shared" si="14"/>
        <v>31.25</v>
      </c>
      <c r="BV210" s="46">
        <f t="shared" si="15"/>
        <v>45.75</v>
      </c>
      <c r="BW210" s="378" t="s">
        <v>6062</v>
      </c>
      <c r="BX210" s="395"/>
      <c r="BY210" s="395"/>
      <c r="BZ210" s="395"/>
      <c r="CA210" s="395"/>
      <c r="CB210" s="406"/>
      <c r="CC210" s="395"/>
      <c r="CD210" s="395"/>
      <c r="CE210" s="395"/>
      <c r="CF210" s="395"/>
      <c r="CG210" s="395"/>
      <c r="CH210" s="397"/>
      <c r="CI210" s="397"/>
      <c r="CJ210" s="397"/>
      <c r="CK210" s="397"/>
      <c r="CL210" s="398"/>
      <c r="CM210" s="398"/>
      <c r="CN210" s="399">
        <f t="shared" si="16"/>
        <v>0.001086276923</v>
      </c>
      <c r="CO210" s="399">
        <f t="shared" si="17"/>
        <v>0.4079541496</v>
      </c>
      <c r="CP210" s="398"/>
      <c r="CQ210" s="398"/>
      <c r="CR210" s="478"/>
      <c r="CS210" s="398"/>
      <c r="CT210" s="398"/>
      <c r="CU210" s="398"/>
      <c r="CV210" s="398"/>
      <c r="CW210" s="398"/>
      <c r="CX210" s="398"/>
      <c r="CY210" s="398"/>
      <c r="CZ210" s="398"/>
      <c r="DA210" s="398"/>
      <c r="DB210" s="398"/>
      <c r="DC210" s="398"/>
      <c r="DD210" s="398"/>
      <c r="DE210" s="398"/>
      <c r="DF210" s="398"/>
      <c r="DG210" s="398"/>
      <c r="DH210" s="398"/>
      <c r="DI210" s="398"/>
      <c r="DJ210" s="398"/>
      <c r="DK210" s="398"/>
      <c r="DL210" s="398"/>
      <c r="DM210" s="398"/>
      <c r="DN210" s="398"/>
      <c r="DO210" s="398"/>
      <c r="DP210" s="398"/>
      <c r="DQ210" s="398"/>
      <c r="DR210" s="398"/>
      <c r="DS210" s="398"/>
      <c r="DT210" s="398"/>
      <c r="DU210" s="398"/>
      <c r="DV210" s="398"/>
      <c r="DW210" s="398"/>
      <c r="DX210" s="398"/>
      <c r="DY210" s="398"/>
      <c r="DZ210" s="398"/>
      <c r="EA210" s="398"/>
      <c r="EB210" s="398"/>
      <c r="EC210" s="398"/>
      <c r="ED210" s="398"/>
      <c r="EE210" s="398"/>
      <c r="EF210" s="398"/>
      <c r="EG210" s="398"/>
      <c r="EH210" s="398"/>
      <c r="EI210" s="398"/>
      <c r="EJ210" s="398"/>
      <c r="EK210" s="398"/>
      <c r="EL210" s="398"/>
      <c r="EM210" s="398"/>
      <c r="EN210" s="398"/>
      <c r="EO210" s="398"/>
      <c r="EP210" s="398"/>
      <c r="EQ210" s="398"/>
      <c r="ER210" s="398"/>
      <c r="ES210" s="398"/>
      <c r="ET210" s="398"/>
      <c r="EU210" s="398"/>
      <c r="EV210" s="398"/>
      <c r="EW210" s="398"/>
      <c r="EX210" s="398"/>
      <c r="EY210" s="398"/>
      <c r="EZ210" s="398"/>
      <c r="FA210" s="398"/>
      <c r="FB210" s="398"/>
      <c r="FC210" s="398"/>
      <c r="FD210" s="398"/>
      <c r="FE210" s="398"/>
      <c r="FF210" s="398"/>
      <c r="FG210" s="398"/>
      <c r="FH210" s="398"/>
      <c r="FI210" s="398"/>
      <c r="FJ210" s="398"/>
      <c r="FK210" s="398"/>
      <c r="FL210" s="398"/>
      <c r="FM210" s="398"/>
      <c r="FN210" s="398"/>
      <c r="FO210" s="398"/>
      <c r="FP210" s="398"/>
      <c r="FQ210" s="398"/>
      <c r="FR210" s="398"/>
      <c r="FS210" s="398"/>
      <c r="FT210" s="398"/>
      <c r="FU210" s="398"/>
      <c r="FV210" s="398"/>
      <c r="FW210" s="398"/>
      <c r="FX210" s="398"/>
      <c r="FY210" s="398"/>
      <c r="FZ210" s="398"/>
      <c r="GA210" s="398"/>
      <c r="GB210" s="398"/>
      <c r="GC210" s="398"/>
      <c r="GD210" s="398"/>
      <c r="GE210" s="398"/>
      <c r="GF210" s="398"/>
      <c r="GG210" s="398"/>
      <c r="GH210" s="398"/>
      <c r="GI210" s="398"/>
      <c r="GJ210" s="398"/>
      <c r="GK210" s="398"/>
      <c r="GL210" s="398"/>
      <c r="GM210" s="398"/>
      <c r="GN210" s="398"/>
      <c r="GO210" s="398"/>
      <c r="GP210" s="398"/>
      <c r="GQ210" s="398"/>
      <c r="GR210" s="398"/>
      <c r="GS210" s="398"/>
      <c r="GT210" s="398"/>
      <c r="GU210" s="398"/>
      <c r="GV210" s="398"/>
      <c r="GW210" s="398"/>
      <c r="GX210" s="398"/>
      <c r="GY210" s="398"/>
      <c r="GZ210" s="398"/>
      <c r="HA210" s="398"/>
      <c r="HB210" s="398"/>
      <c r="HC210" s="398"/>
      <c r="HD210" s="398"/>
      <c r="HE210" s="398"/>
      <c r="HF210" s="398"/>
      <c r="HG210" s="398"/>
      <c r="HH210" s="398"/>
      <c r="HI210" s="398"/>
      <c r="HJ210" s="398"/>
      <c r="HK210" s="398"/>
      <c r="HL210" s="398"/>
      <c r="HM210" s="398"/>
      <c r="HN210" s="398"/>
      <c r="HO210" s="398"/>
      <c r="HP210" s="398"/>
      <c r="HQ210" s="398"/>
      <c r="HR210" s="398"/>
      <c r="HS210" s="398"/>
      <c r="HT210" s="398"/>
      <c r="HU210" s="398"/>
      <c r="HV210" s="398"/>
      <c r="HW210" s="398"/>
      <c r="HX210" s="398"/>
      <c r="HY210" s="398"/>
      <c r="HZ210" s="398"/>
      <c r="IA210" s="398"/>
      <c r="IB210" s="398"/>
      <c r="IC210" s="398"/>
    </row>
    <row r="211" ht="13.5" customHeight="1">
      <c r="A211" s="398"/>
      <c r="B211" s="362" t="s">
        <v>7428</v>
      </c>
      <c r="C211" s="363"/>
      <c r="D211" s="364">
        <v>50.0</v>
      </c>
      <c r="E211" s="401" t="s">
        <v>7429</v>
      </c>
      <c r="F211" s="366" t="s">
        <v>7430</v>
      </c>
      <c r="G211" s="415">
        <v>2.03405021797E12</v>
      </c>
      <c r="H211" s="409">
        <v>418.0</v>
      </c>
      <c r="I211" s="469">
        <v>0.44771531496223727</v>
      </c>
      <c r="J211" s="370">
        <f t="shared" si="1"/>
        <v>231</v>
      </c>
      <c r="K211" s="402" t="s">
        <v>7431</v>
      </c>
      <c r="L211" s="548" t="s">
        <v>7432</v>
      </c>
      <c r="M211" s="548" t="s">
        <v>7433</v>
      </c>
      <c r="N211" s="492"/>
      <c r="O211" s="410">
        <v>30.0</v>
      </c>
      <c r="P211" s="404">
        <v>70.0</v>
      </c>
      <c r="Q211" s="378">
        <v>20.0</v>
      </c>
      <c r="R211" s="378">
        <v>90.0</v>
      </c>
      <c r="S211" s="493"/>
      <c r="T211" s="493"/>
      <c r="U211" s="378" t="s">
        <v>7434</v>
      </c>
      <c r="V211" s="406"/>
      <c r="W211" s="378" t="s">
        <v>7334</v>
      </c>
      <c r="X211" s="493"/>
      <c r="Y211" s="493"/>
      <c r="Z211" s="493"/>
      <c r="AA211" s="493"/>
      <c r="AB211" s="379"/>
      <c r="AC211" s="406"/>
      <c r="AD211" s="492"/>
      <c r="AE211" s="492"/>
      <c r="AF211" s="492"/>
      <c r="AG211" s="492"/>
      <c r="AH211" s="381" t="s">
        <v>6059</v>
      </c>
      <c r="AI211" s="379" t="s">
        <v>6411</v>
      </c>
      <c r="AJ211" s="492"/>
      <c r="AK211" s="492"/>
      <c r="AL211" s="492"/>
      <c r="AM211" s="492"/>
      <c r="AN211" s="373">
        <v>4.0</v>
      </c>
      <c r="AO211" s="492"/>
      <c r="AP211" s="492"/>
      <c r="AQ211" s="46">
        <f t="shared" si="2"/>
        <v>331</v>
      </c>
      <c r="AR211" s="382">
        <f t="shared" si="3"/>
        <v>0.21</v>
      </c>
      <c r="AS211" s="492"/>
      <c r="AT211" s="492"/>
      <c r="AU211" s="492"/>
      <c r="AV211" s="492"/>
      <c r="AW211" s="492"/>
      <c r="AX211" s="529" t="s">
        <v>6061</v>
      </c>
      <c r="AY211" s="489" t="s">
        <v>6061</v>
      </c>
      <c r="AZ211" s="418"/>
      <c r="BA211" s="386">
        <v>68.0</v>
      </c>
      <c r="BB211" s="386">
        <v>123.0</v>
      </c>
      <c r="BC211" s="482">
        <f>IFERROR(__xludf.DUMMYFUNCTION("IMPORTRANGE(""https://docs.google.com/spreadsheets/d/11x9rug0jw9OQ--PARsiC-syyc-w1p08-Nt1KJofrAjY/edit?usp=sharing"",""Себестоимость (Алкиона)!J121"")"),6.653759999999999)</f>
        <v>6.65376</v>
      </c>
      <c r="BD211" s="482">
        <f>IFERROR(__xludf.DUMMYFUNCTION("IMPORTRANGE(""https://docs.google.com/spreadsheets/d/11x9rug0jw9OQ--PARsiC-syyc-w1p08-Nt1KJofrAjY/edit?usp=sharing"",""Себестоимость (Алкиона)!J101"")"),0.912)</f>
        <v>0.912</v>
      </c>
      <c r="BE211" s="483">
        <f>IFERROR(__xludf.DUMMYFUNCTION("IMPORTRANGE(""https://docs.google.com/spreadsheets/d/1s3L4zx0lRdF0JYMrTaoYwrEnGJI9Se6ibkReFEtRbpU/edit?usp=sharing"",""Упаковка!B2"")"),7.0)</f>
        <v>7</v>
      </c>
      <c r="BF211" s="389">
        <v>10.0</v>
      </c>
      <c r="BG211" s="442">
        <f t="shared" si="4"/>
        <v>47.26304</v>
      </c>
      <c r="BH211" s="405">
        <f t="shared" si="18"/>
        <v>0.2</v>
      </c>
      <c r="BI211" s="392">
        <f t="shared" si="5"/>
        <v>46.2</v>
      </c>
      <c r="BJ211" s="393">
        <f t="shared" si="6"/>
        <v>69.53696</v>
      </c>
      <c r="BK211" s="393">
        <f t="shared" si="7"/>
        <v>14.53696</v>
      </c>
      <c r="BL211" s="394">
        <f t="shared" si="8"/>
        <v>0.3010258009</v>
      </c>
      <c r="BM211" s="394">
        <f t="shared" si="9"/>
        <v>0.06293056277</v>
      </c>
      <c r="BN211" s="55">
        <f t="shared" si="10"/>
        <v>0.21</v>
      </c>
      <c r="BO211" s="56">
        <f t="shared" si="11"/>
        <v>333</v>
      </c>
      <c r="BP211" s="57">
        <f t="shared" si="12"/>
        <v>0.3286995796</v>
      </c>
      <c r="BQ211" s="46">
        <f t="shared" si="13"/>
        <v>0.126</v>
      </c>
      <c r="BR211" s="46">
        <v>25.0</v>
      </c>
      <c r="BS211" s="46">
        <v>7.0</v>
      </c>
      <c r="BT211" s="47">
        <v>1.25</v>
      </c>
      <c r="BU211" s="46">
        <f t="shared" si="14"/>
        <v>31.25</v>
      </c>
      <c r="BV211" s="46">
        <f t="shared" si="15"/>
        <v>36.75</v>
      </c>
      <c r="BW211" s="378" t="s">
        <v>6062</v>
      </c>
      <c r="BX211" s="395"/>
      <c r="BY211" s="395"/>
      <c r="BZ211" s="395"/>
      <c r="CA211" s="395"/>
      <c r="CB211" s="406"/>
      <c r="CC211" s="395"/>
      <c r="CD211" s="395"/>
      <c r="CE211" s="395"/>
      <c r="CF211" s="395"/>
      <c r="CG211" s="395"/>
      <c r="CH211" s="397"/>
      <c r="CI211" s="397"/>
      <c r="CJ211" s="397"/>
      <c r="CK211" s="397"/>
      <c r="CL211" s="398"/>
      <c r="CM211" s="398"/>
      <c r="CN211" s="399">
        <f t="shared" si="16"/>
        <v>-0.001025800866</v>
      </c>
      <c r="CO211" s="399">
        <f t="shared" si="17"/>
        <v>0.4487411158</v>
      </c>
      <c r="CP211" s="398"/>
      <c r="CQ211" s="398"/>
      <c r="CR211" s="478"/>
      <c r="CS211" s="398"/>
      <c r="CT211" s="398"/>
      <c r="CU211" s="398"/>
      <c r="CV211" s="398"/>
      <c r="CW211" s="398"/>
      <c r="CX211" s="398"/>
      <c r="CY211" s="398"/>
      <c r="CZ211" s="398"/>
      <c r="DA211" s="398"/>
      <c r="DB211" s="398"/>
      <c r="DC211" s="398"/>
      <c r="DD211" s="398"/>
      <c r="DE211" s="398"/>
      <c r="DF211" s="398"/>
      <c r="DG211" s="398"/>
      <c r="DH211" s="398"/>
      <c r="DI211" s="398"/>
      <c r="DJ211" s="398"/>
      <c r="DK211" s="398"/>
      <c r="DL211" s="398"/>
      <c r="DM211" s="398"/>
      <c r="DN211" s="398"/>
      <c r="DO211" s="398"/>
      <c r="DP211" s="398"/>
      <c r="DQ211" s="398"/>
      <c r="DR211" s="398"/>
      <c r="DS211" s="398"/>
      <c r="DT211" s="398"/>
      <c r="DU211" s="398"/>
      <c r="DV211" s="398"/>
      <c r="DW211" s="398"/>
      <c r="DX211" s="398"/>
      <c r="DY211" s="398"/>
      <c r="DZ211" s="398"/>
      <c r="EA211" s="398"/>
      <c r="EB211" s="398"/>
      <c r="EC211" s="398"/>
      <c r="ED211" s="398"/>
      <c r="EE211" s="398"/>
      <c r="EF211" s="398"/>
      <c r="EG211" s="398"/>
      <c r="EH211" s="398"/>
      <c r="EI211" s="398"/>
      <c r="EJ211" s="398"/>
      <c r="EK211" s="398"/>
      <c r="EL211" s="398"/>
      <c r="EM211" s="398"/>
      <c r="EN211" s="398"/>
      <c r="EO211" s="398"/>
      <c r="EP211" s="398"/>
      <c r="EQ211" s="398"/>
      <c r="ER211" s="398"/>
      <c r="ES211" s="398"/>
      <c r="ET211" s="398"/>
      <c r="EU211" s="398"/>
      <c r="EV211" s="398"/>
      <c r="EW211" s="398"/>
      <c r="EX211" s="398"/>
      <c r="EY211" s="398"/>
      <c r="EZ211" s="398"/>
      <c r="FA211" s="398"/>
      <c r="FB211" s="398"/>
      <c r="FC211" s="398"/>
      <c r="FD211" s="398"/>
      <c r="FE211" s="398"/>
      <c r="FF211" s="398"/>
      <c r="FG211" s="398"/>
      <c r="FH211" s="398"/>
      <c r="FI211" s="398"/>
      <c r="FJ211" s="398"/>
      <c r="FK211" s="398"/>
      <c r="FL211" s="398"/>
      <c r="FM211" s="398"/>
      <c r="FN211" s="398"/>
      <c r="FO211" s="398"/>
      <c r="FP211" s="398"/>
      <c r="FQ211" s="398"/>
      <c r="FR211" s="398"/>
      <c r="FS211" s="398"/>
      <c r="FT211" s="398"/>
      <c r="FU211" s="398"/>
      <c r="FV211" s="398"/>
      <c r="FW211" s="398"/>
      <c r="FX211" s="398"/>
      <c r="FY211" s="398"/>
      <c r="FZ211" s="398"/>
      <c r="GA211" s="398"/>
      <c r="GB211" s="398"/>
      <c r="GC211" s="398"/>
      <c r="GD211" s="398"/>
      <c r="GE211" s="398"/>
      <c r="GF211" s="398"/>
      <c r="GG211" s="398"/>
      <c r="GH211" s="398"/>
      <c r="GI211" s="398"/>
      <c r="GJ211" s="398"/>
      <c r="GK211" s="398"/>
      <c r="GL211" s="398"/>
      <c r="GM211" s="398"/>
      <c r="GN211" s="398"/>
      <c r="GO211" s="398"/>
      <c r="GP211" s="398"/>
      <c r="GQ211" s="398"/>
      <c r="GR211" s="398"/>
      <c r="GS211" s="398"/>
      <c r="GT211" s="398"/>
      <c r="GU211" s="398"/>
      <c r="GV211" s="398"/>
      <c r="GW211" s="398"/>
      <c r="GX211" s="398"/>
      <c r="GY211" s="398"/>
      <c r="GZ211" s="398"/>
      <c r="HA211" s="398"/>
      <c r="HB211" s="398"/>
      <c r="HC211" s="398"/>
      <c r="HD211" s="398"/>
      <c r="HE211" s="398"/>
      <c r="HF211" s="398"/>
      <c r="HG211" s="398"/>
      <c r="HH211" s="398"/>
      <c r="HI211" s="398"/>
      <c r="HJ211" s="398"/>
      <c r="HK211" s="398"/>
      <c r="HL211" s="398"/>
      <c r="HM211" s="398"/>
      <c r="HN211" s="398"/>
      <c r="HO211" s="398"/>
      <c r="HP211" s="398"/>
      <c r="HQ211" s="398"/>
      <c r="HR211" s="398"/>
      <c r="HS211" s="398"/>
      <c r="HT211" s="398"/>
      <c r="HU211" s="398"/>
      <c r="HV211" s="398"/>
      <c r="HW211" s="398"/>
      <c r="HX211" s="398"/>
      <c r="HY211" s="398"/>
      <c r="HZ211" s="398"/>
      <c r="IA211" s="398"/>
      <c r="IB211" s="398"/>
      <c r="IC211" s="398"/>
    </row>
    <row r="212" ht="13.5" customHeight="1">
      <c r="A212" s="398"/>
      <c r="B212" s="362" t="s">
        <v>7435</v>
      </c>
      <c r="C212" s="363"/>
      <c r="D212" s="364">
        <v>50.0</v>
      </c>
      <c r="E212" s="401" t="s">
        <v>7436</v>
      </c>
      <c r="F212" s="366" t="s">
        <v>7437</v>
      </c>
      <c r="G212" s="415">
        <v>2.034050217963E12</v>
      </c>
      <c r="H212" s="409">
        <v>451.0</v>
      </c>
      <c r="I212" s="469">
        <v>0.39541096595643377</v>
      </c>
      <c r="J212" s="370">
        <f t="shared" si="1"/>
        <v>273</v>
      </c>
      <c r="K212" s="402" t="s">
        <v>7438</v>
      </c>
      <c r="L212" s="548" t="s">
        <v>7439</v>
      </c>
      <c r="M212" s="548" t="s">
        <v>7440</v>
      </c>
      <c r="N212" s="492"/>
      <c r="O212" s="547">
        <v>30.0</v>
      </c>
      <c r="P212" s="471">
        <v>80.0</v>
      </c>
      <c r="Q212" s="471">
        <v>20.0</v>
      </c>
      <c r="R212" s="471">
        <v>170.0</v>
      </c>
      <c r="S212" s="493"/>
      <c r="T212" s="493"/>
      <c r="U212" s="378" t="s">
        <v>7441</v>
      </c>
      <c r="V212" s="406"/>
      <c r="W212" s="378" t="s">
        <v>7334</v>
      </c>
      <c r="X212" s="493"/>
      <c r="Y212" s="493"/>
      <c r="Z212" s="493"/>
      <c r="AA212" s="493"/>
      <c r="AB212" s="379"/>
      <c r="AC212" s="481"/>
      <c r="AD212" s="495"/>
      <c r="AE212" s="495"/>
      <c r="AF212" s="495"/>
      <c r="AG212" s="495"/>
      <c r="AH212" s="381" t="s">
        <v>6059</v>
      </c>
      <c r="AI212" s="379" t="s">
        <v>6411</v>
      </c>
      <c r="AJ212" s="495"/>
      <c r="AK212" s="495"/>
      <c r="AL212" s="495"/>
      <c r="AM212" s="495"/>
      <c r="AN212" s="373">
        <v>4.0</v>
      </c>
      <c r="AO212" s="495"/>
      <c r="AP212" s="495"/>
      <c r="AQ212" s="46">
        <f t="shared" si="2"/>
        <v>375</v>
      </c>
      <c r="AR212" s="382">
        <f t="shared" si="3"/>
        <v>0.17</v>
      </c>
      <c r="AS212" s="495"/>
      <c r="AT212" s="495"/>
      <c r="AU212" s="495"/>
      <c r="AV212" s="495"/>
      <c r="AW212" s="495"/>
      <c r="AX212" s="519" t="s">
        <v>6061</v>
      </c>
      <c r="AY212" s="441" t="s">
        <v>6178</v>
      </c>
      <c r="AZ212" s="418"/>
      <c r="BA212" s="386">
        <v>68.0</v>
      </c>
      <c r="BB212" s="386">
        <v>123.0</v>
      </c>
      <c r="BC212" s="482">
        <f>IFERROR(__xludf.DUMMYFUNCTION("IMPORTRANGE(""https://docs.google.com/spreadsheets/d/11x9rug0jw9OQ--PARsiC-syyc-w1p08-Nt1KJofrAjY/edit?usp=sharing"",""Себестоимость (Алкиона)!J122"")"),7.365049999999998)</f>
        <v>7.36505</v>
      </c>
      <c r="BD212" s="482">
        <f>IFERROR(__xludf.DUMMYFUNCTION("IMPORTRANGE(""https://docs.google.com/spreadsheets/d/11x9rug0jw9OQ--PARsiC-syyc-w1p08-Nt1KJofrAjY/edit?usp=sharing"",""Себестоимость (Алкиона)!J102"")"),1.026)</f>
        <v>1.026</v>
      </c>
      <c r="BE212" s="483">
        <f>IFERROR(__xludf.DUMMYFUNCTION("IMPORTRANGE(""https://docs.google.com/spreadsheets/d/1s3L4zx0lRdF0JYMrTaoYwrEnGJI9Se6ibkReFEtRbpU/edit?usp=sharing"",""Упаковка!B3"")"),25.0)</f>
        <v>25</v>
      </c>
      <c r="BF212" s="389">
        <v>10.0</v>
      </c>
      <c r="BG212" s="442">
        <f t="shared" si="4"/>
        <v>68.5642</v>
      </c>
      <c r="BH212" s="405">
        <f t="shared" si="18"/>
        <v>0.2</v>
      </c>
      <c r="BI212" s="392">
        <f t="shared" si="5"/>
        <v>54.6</v>
      </c>
      <c r="BJ212" s="393">
        <f t="shared" si="6"/>
        <v>81.8358</v>
      </c>
      <c r="BK212" s="393">
        <f t="shared" si="7"/>
        <v>26.8358</v>
      </c>
      <c r="BL212" s="394">
        <f t="shared" si="8"/>
        <v>0.2997648352</v>
      </c>
      <c r="BM212" s="394">
        <f t="shared" si="9"/>
        <v>0.0982996337</v>
      </c>
      <c r="BN212" s="55">
        <f t="shared" si="10"/>
        <v>0.17</v>
      </c>
      <c r="BO212" s="56">
        <f t="shared" si="11"/>
        <v>378</v>
      </c>
      <c r="BP212" s="57">
        <f t="shared" si="12"/>
        <v>0.3332164021</v>
      </c>
      <c r="BQ212" s="46">
        <f t="shared" si="13"/>
        <v>0.272</v>
      </c>
      <c r="BR212" s="46">
        <v>25.0</v>
      </c>
      <c r="BS212" s="46">
        <v>7.0</v>
      </c>
      <c r="BT212" s="47">
        <v>1.25</v>
      </c>
      <c r="BU212" s="46">
        <f t="shared" si="14"/>
        <v>31.25</v>
      </c>
      <c r="BV212" s="46">
        <f t="shared" si="15"/>
        <v>36.75</v>
      </c>
      <c r="BW212" s="378" t="s">
        <v>6062</v>
      </c>
      <c r="BX212" s="395"/>
      <c r="BY212" s="395"/>
      <c r="BZ212" s="395"/>
      <c r="CA212" s="395"/>
      <c r="CB212" s="406"/>
      <c r="CC212" s="395"/>
      <c r="CD212" s="395"/>
      <c r="CE212" s="395"/>
      <c r="CF212" s="395"/>
      <c r="CG212" s="395"/>
      <c r="CH212" s="397"/>
      <c r="CI212" s="397"/>
      <c r="CJ212" s="397"/>
      <c r="CK212" s="397"/>
      <c r="CL212" s="398"/>
      <c r="CM212" s="398"/>
      <c r="CN212" s="399">
        <f t="shared" si="16"/>
        <v>0.0002351648352</v>
      </c>
      <c r="CO212" s="399">
        <f t="shared" si="17"/>
        <v>0.3951758011</v>
      </c>
      <c r="CP212" s="398"/>
      <c r="CQ212" s="398"/>
      <c r="CR212" s="478"/>
      <c r="CS212" s="398"/>
      <c r="CT212" s="398"/>
      <c r="CU212" s="398"/>
      <c r="CV212" s="398"/>
      <c r="CW212" s="398"/>
      <c r="CX212" s="398"/>
      <c r="CY212" s="398"/>
      <c r="CZ212" s="398"/>
      <c r="DA212" s="398"/>
      <c r="DB212" s="398"/>
      <c r="DC212" s="398"/>
      <c r="DD212" s="398"/>
      <c r="DE212" s="398"/>
      <c r="DF212" s="398"/>
      <c r="DG212" s="398"/>
      <c r="DH212" s="398"/>
      <c r="DI212" s="398"/>
      <c r="DJ212" s="398"/>
      <c r="DK212" s="398"/>
      <c r="DL212" s="398"/>
      <c r="DM212" s="398"/>
      <c r="DN212" s="398"/>
      <c r="DO212" s="398"/>
      <c r="DP212" s="398"/>
      <c r="DQ212" s="398"/>
      <c r="DR212" s="398"/>
      <c r="DS212" s="398"/>
      <c r="DT212" s="398"/>
      <c r="DU212" s="398"/>
      <c r="DV212" s="398"/>
      <c r="DW212" s="398"/>
      <c r="DX212" s="398"/>
      <c r="DY212" s="398"/>
      <c r="DZ212" s="398"/>
      <c r="EA212" s="398"/>
      <c r="EB212" s="398"/>
      <c r="EC212" s="398"/>
      <c r="ED212" s="398"/>
      <c r="EE212" s="398"/>
      <c r="EF212" s="398"/>
      <c r="EG212" s="398"/>
      <c r="EH212" s="398"/>
      <c r="EI212" s="398"/>
      <c r="EJ212" s="398"/>
      <c r="EK212" s="398"/>
      <c r="EL212" s="398"/>
      <c r="EM212" s="398"/>
      <c r="EN212" s="398"/>
      <c r="EO212" s="398"/>
      <c r="EP212" s="398"/>
      <c r="EQ212" s="398"/>
      <c r="ER212" s="398"/>
      <c r="ES212" s="398"/>
      <c r="ET212" s="398"/>
      <c r="EU212" s="398"/>
      <c r="EV212" s="398"/>
      <c r="EW212" s="398"/>
      <c r="EX212" s="398"/>
      <c r="EY212" s="398"/>
      <c r="EZ212" s="398"/>
      <c r="FA212" s="398"/>
      <c r="FB212" s="398"/>
      <c r="FC212" s="398"/>
      <c r="FD212" s="398"/>
      <c r="FE212" s="398"/>
      <c r="FF212" s="398"/>
      <c r="FG212" s="398"/>
      <c r="FH212" s="398"/>
      <c r="FI212" s="398"/>
      <c r="FJ212" s="398"/>
      <c r="FK212" s="398"/>
      <c r="FL212" s="398"/>
      <c r="FM212" s="398"/>
      <c r="FN212" s="398"/>
      <c r="FO212" s="398"/>
      <c r="FP212" s="398"/>
      <c r="FQ212" s="398"/>
      <c r="FR212" s="398"/>
      <c r="FS212" s="398"/>
      <c r="FT212" s="398"/>
      <c r="FU212" s="398"/>
      <c r="FV212" s="398"/>
      <c r="FW212" s="398"/>
      <c r="FX212" s="398"/>
      <c r="FY212" s="398"/>
      <c r="FZ212" s="398"/>
      <c r="GA212" s="398"/>
      <c r="GB212" s="398"/>
      <c r="GC212" s="398"/>
      <c r="GD212" s="398"/>
      <c r="GE212" s="398"/>
      <c r="GF212" s="398"/>
      <c r="GG212" s="398"/>
      <c r="GH212" s="398"/>
      <c r="GI212" s="398"/>
      <c r="GJ212" s="398"/>
      <c r="GK212" s="398"/>
      <c r="GL212" s="398"/>
      <c r="GM212" s="398"/>
      <c r="GN212" s="398"/>
      <c r="GO212" s="398"/>
      <c r="GP212" s="398"/>
      <c r="GQ212" s="398"/>
      <c r="GR212" s="398"/>
      <c r="GS212" s="398"/>
      <c r="GT212" s="398"/>
      <c r="GU212" s="398"/>
      <c r="GV212" s="398"/>
      <c r="GW212" s="398"/>
      <c r="GX212" s="398"/>
      <c r="GY212" s="398"/>
      <c r="GZ212" s="398"/>
      <c r="HA212" s="398"/>
      <c r="HB212" s="398"/>
      <c r="HC212" s="398"/>
      <c r="HD212" s="398"/>
      <c r="HE212" s="398"/>
      <c r="HF212" s="398"/>
      <c r="HG212" s="398"/>
      <c r="HH212" s="398"/>
      <c r="HI212" s="398"/>
      <c r="HJ212" s="398"/>
      <c r="HK212" s="398"/>
      <c r="HL212" s="398"/>
      <c r="HM212" s="398"/>
      <c r="HN212" s="398"/>
      <c r="HO212" s="398"/>
      <c r="HP212" s="398"/>
      <c r="HQ212" s="398"/>
      <c r="HR212" s="398"/>
      <c r="HS212" s="398"/>
      <c r="HT212" s="398"/>
      <c r="HU212" s="398"/>
      <c r="HV212" s="398"/>
      <c r="HW212" s="398"/>
      <c r="HX212" s="398"/>
      <c r="HY212" s="398"/>
      <c r="HZ212" s="398"/>
      <c r="IA212" s="398"/>
      <c r="IB212" s="398"/>
      <c r="IC212" s="398"/>
    </row>
    <row r="213" ht="13.5" customHeight="1">
      <c r="A213" s="398"/>
      <c r="B213" s="362" t="s">
        <v>7442</v>
      </c>
      <c r="C213" s="363"/>
      <c r="D213" s="364">
        <v>50.0</v>
      </c>
      <c r="E213" s="401" t="s">
        <v>7443</v>
      </c>
      <c r="F213" s="366" t="s">
        <v>7444</v>
      </c>
      <c r="G213" s="415">
        <v>2.034050217956E12</v>
      </c>
      <c r="H213" s="409">
        <v>484.0</v>
      </c>
      <c r="I213" s="469">
        <v>0.3981486165798301</v>
      </c>
      <c r="J213" s="370">
        <f t="shared" si="1"/>
        <v>291</v>
      </c>
      <c r="K213" s="402" t="s">
        <v>7445</v>
      </c>
      <c r="L213" s="548" t="s">
        <v>7446</v>
      </c>
      <c r="M213" s="548" t="s">
        <v>7447</v>
      </c>
      <c r="N213" s="492"/>
      <c r="O213" s="410">
        <v>75.0</v>
      </c>
      <c r="P213" s="531">
        <v>80.0</v>
      </c>
      <c r="Q213" s="471">
        <v>20.0</v>
      </c>
      <c r="R213" s="471">
        <v>170.0</v>
      </c>
      <c r="S213" s="493"/>
      <c r="T213" s="493"/>
      <c r="U213" s="378" t="s">
        <v>7448</v>
      </c>
      <c r="V213" s="406"/>
      <c r="W213" s="378" t="s">
        <v>7334</v>
      </c>
      <c r="X213" s="493"/>
      <c r="Y213" s="493"/>
      <c r="Z213" s="493"/>
      <c r="AA213" s="493"/>
      <c r="AB213" s="379"/>
      <c r="AC213" s="481"/>
      <c r="AD213" s="495"/>
      <c r="AE213" s="495"/>
      <c r="AF213" s="495"/>
      <c r="AG213" s="495"/>
      <c r="AH213" s="381" t="s">
        <v>6059</v>
      </c>
      <c r="AI213" s="379" t="s">
        <v>6411</v>
      </c>
      <c r="AJ213" s="495"/>
      <c r="AK213" s="495"/>
      <c r="AL213" s="495"/>
      <c r="AM213" s="495"/>
      <c r="AN213" s="373">
        <v>4.0</v>
      </c>
      <c r="AO213" s="495"/>
      <c r="AP213" s="495"/>
      <c r="AQ213" s="46">
        <f t="shared" si="2"/>
        <v>397</v>
      </c>
      <c r="AR213" s="382">
        <f t="shared" si="3"/>
        <v>0.18</v>
      </c>
      <c r="AS213" s="495"/>
      <c r="AT213" s="495"/>
      <c r="AU213" s="495"/>
      <c r="AV213" s="495"/>
      <c r="AW213" s="495"/>
      <c r="AX213" s="383" t="s">
        <v>6178</v>
      </c>
      <c r="AY213" s="441" t="s">
        <v>6178</v>
      </c>
      <c r="AZ213" s="418"/>
      <c r="BA213" s="386">
        <v>71.0</v>
      </c>
      <c r="BB213" s="386">
        <v>126.0</v>
      </c>
      <c r="BC213" s="482">
        <f>IFERROR(__xludf.DUMMYFUNCTION("IMPORTRANGE(""https://docs.google.com/spreadsheets/d/11x9rug0jw9OQ--PARsiC-syyc-w1p08-Nt1KJofrAjY/edit?usp=sharing"",""Себестоимость (Алкиона)!J123"")"),8.53854)</f>
        <v>8.53854</v>
      </c>
      <c r="BD213" s="482">
        <f>IFERROR(__xludf.DUMMYFUNCTION("IMPORTRANGE(""https://docs.google.com/spreadsheets/d/11x9rug0jw9OQ--PARsiC-syyc-w1p08-Nt1KJofrAjY/edit?usp=sharing"",""Себестоимость (Алкиона)!J103"")"),1.368)</f>
        <v>1.368</v>
      </c>
      <c r="BE213" s="483">
        <f>IFERROR(__xludf.DUMMYFUNCTION("IMPORTRANGE(""https://docs.google.com/spreadsheets/d/1s3L4zx0lRdF0JYMrTaoYwrEnGJI9Se6ibkReFEtRbpU/edit?usp=sharing"",""Упаковка!B3"")"),25.0)</f>
        <v>25</v>
      </c>
      <c r="BF213" s="389">
        <v>10.0</v>
      </c>
      <c r="BG213" s="442">
        <f t="shared" si="4"/>
        <v>74.62616</v>
      </c>
      <c r="BH213" s="405">
        <f t="shared" si="18"/>
        <v>0.2</v>
      </c>
      <c r="BI213" s="392">
        <f t="shared" si="5"/>
        <v>58.2</v>
      </c>
      <c r="BJ213" s="393">
        <f t="shared" si="6"/>
        <v>87.17384</v>
      </c>
      <c r="BK213" s="393">
        <f t="shared" si="7"/>
        <v>32.17384</v>
      </c>
      <c r="BL213" s="394">
        <f t="shared" si="8"/>
        <v>0.2995664605</v>
      </c>
      <c r="BM213" s="394">
        <f t="shared" si="9"/>
        <v>0.1105630241</v>
      </c>
      <c r="BN213" s="55">
        <f t="shared" si="10"/>
        <v>0.18</v>
      </c>
      <c r="BO213" s="56">
        <f t="shared" si="11"/>
        <v>398</v>
      </c>
      <c r="BP213" s="57">
        <f t="shared" si="12"/>
        <v>0.3359141709</v>
      </c>
      <c r="BQ213" s="46">
        <f t="shared" si="13"/>
        <v>0.272</v>
      </c>
      <c r="BR213" s="46">
        <v>25.0</v>
      </c>
      <c r="BS213" s="46">
        <v>7.0</v>
      </c>
      <c r="BT213" s="47">
        <v>1.25</v>
      </c>
      <c r="BU213" s="46">
        <f t="shared" si="14"/>
        <v>31.25</v>
      </c>
      <c r="BV213" s="46">
        <f t="shared" si="15"/>
        <v>39.75</v>
      </c>
      <c r="BW213" s="378" t="s">
        <v>6062</v>
      </c>
      <c r="BX213" s="395"/>
      <c r="BY213" s="395"/>
      <c r="BZ213" s="395"/>
      <c r="CA213" s="395"/>
      <c r="CB213" s="406"/>
      <c r="CC213" s="395"/>
      <c r="CD213" s="395"/>
      <c r="CE213" s="395"/>
      <c r="CF213" s="395"/>
      <c r="CG213" s="395"/>
      <c r="CH213" s="397"/>
      <c r="CI213" s="397"/>
      <c r="CJ213" s="397"/>
      <c r="CK213" s="397"/>
      <c r="CL213" s="398"/>
      <c r="CM213" s="398"/>
      <c r="CN213" s="399">
        <f t="shared" si="16"/>
        <v>0.0004335395189</v>
      </c>
      <c r="CO213" s="399">
        <f t="shared" si="17"/>
        <v>0.3977150771</v>
      </c>
      <c r="CP213" s="398"/>
      <c r="CQ213" s="398"/>
      <c r="CR213" s="478"/>
      <c r="CS213" s="398"/>
      <c r="CT213" s="398"/>
      <c r="CU213" s="398"/>
      <c r="CV213" s="398"/>
      <c r="CW213" s="398"/>
      <c r="CX213" s="398"/>
      <c r="CY213" s="398"/>
      <c r="CZ213" s="398"/>
      <c r="DA213" s="398"/>
      <c r="DB213" s="398"/>
      <c r="DC213" s="398"/>
      <c r="DD213" s="398"/>
      <c r="DE213" s="398"/>
      <c r="DF213" s="398"/>
      <c r="DG213" s="398"/>
      <c r="DH213" s="398"/>
      <c r="DI213" s="398"/>
      <c r="DJ213" s="398"/>
      <c r="DK213" s="398"/>
      <c r="DL213" s="398"/>
      <c r="DM213" s="398"/>
      <c r="DN213" s="398"/>
      <c r="DO213" s="398"/>
      <c r="DP213" s="398"/>
      <c r="DQ213" s="398"/>
      <c r="DR213" s="398"/>
      <c r="DS213" s="398"/>
      <c r="DT213" s="398"/>
      <c r="DU213" s="398"/>
      <c r="DV213" s="398"/>
      <c r="DW213" s="398"/>
      <c r="DX213" s="398"/>
      <c r="DY213" s="398"/>
      <c r="DZ213" s="398"/>
      <c r="EA213" s="398"/>
      <c r="EB213" s="398"/>
      <c r="EC213" s="398"/>
      <c r="ED213" s="398"/>
      <c r="EE213" s="398"/>
      <c r="EF213" s="398"/>
      <c r="EG213" s="398"/>
      <c r="EH213" s="398"/>
      <c r="EI213" s="398"/>
      <c r="EJ213" s="398"/>
      <c r="EK213" s="398"/>
      <c r="EL213" s="398"/>
      <c r="EM213" s="398"/>
      <c r="EN213" s="398"/>
      <c r="EO213" s="398"/>
      <c r="EP213" s="398"/>
      <c r="EQ213" s="398"/>
      <c r="ER213" s="398"/>
      <c r="ES213" s="398"/>
      <c r="ET213" s="398"/>
      <c r="EU213" s="398"/>
      <c r="EV213" s="398"/>
      <c r="EW213" s="398"/>
      <c r="EX213" s="398"/>
      <c r="EY213" s="398"/>
      <c r="EZ213" s="398"/>
      <c r="FA213" s="398"/>
      <c r="FB213" s="398"/>
      <c r="FC213" s="398"/>
      <c r="FD213" s="398"/>
      <c r="FE213" s="398"/>
      <c r="FF213" s="398"/>
      <c r="FG213" s="398"/>
      <c r="FH213" s="398"/>
      <c r="FI213" s="398"/>
      <c r="FJ213" s="398"/>
      <c r="FK213" s="398"/>
      <c r="FL213" s="398"/>
      <c r="FM213" s="398"/>
      <c r="FN213" s="398"/>
      <c r="FO213" s="398"/>
      <c r="FP213" s="398"/>
      <c r="FQ213" s="398"/>
      <c r="FR213" s="398"/>
      <c r="FS213" s="398"/>
      <c r="FT213" s="398"/>
      <c r="FU213" s="398"/>
      <c r="FV213" s="398"/>
      <c r="FW213" s="398"/>
      <c r="FX213" s="398"/>
      <c r="FY213" s="398"/>
      <c r="FZ213" s="398"/>
      <c r="GA213" s="398"/>
      <c r="GB213" s="398"/>
      <c r="GC213" s="398"/>
      <c r="GD213" s="398"/>
      <c r="GE213" s="398"/>
      <c r="GF213" s="398"/>
      <c r="GG213" s="398"/>
      <c r="GH213" s="398"/>
      <c r="GI213" s="398"/>
      <c r="GJ213" s="398"/>
      <c r="GK213" s="398"/>
      <c r="GL213" s="398"/>
      <c r="GM213" s="398"/>
      <c r="GN213" s="398"/>
      <c r="GO213" s="398"/>
      <c r="GP213" s="398"/>
      <c r="GQ213" s="398"/>
      <c r="GR213" s="398"/>
      <c r="GS213" s="398"/>
      <c r="GT213" s="398"/>
      <c r="GU213" s="398"/>
      <c r="GV213" s="398"/>
      <c r="GW213" s="398"/>
      <c r="GX213" s="398"/>
      <c r="GY213" s="398"/>
      <c r="GZ213" s="398"/>
      <c r="HA213" s="398"/>
      <c r="HB213" s="398"/>
      <c r="HC213" s="398"/>
      <c r="HD213" s="398"/>
      <c r="HE213" s="398"/>
      <c r="HF213" s="398"/>
      <c r="HG213" s="398"/>
      <c r="HH213" s="398"/>
      <c r="HI213" s="398"/>
      <c r="HJ213" s="398"/>
      <c r="HK213" s="398"/>
      <c r="HL213" s="398"/>
      <c r="HM213" s="398"/>
      <c r="HN213" s="398"/>
      <c r="HO213" s="398"/>
      <c r="HP213" s="398"/>
      <c r="HQ213" s="398"/>
      <c r="HR213" s="398"/>
      <c r="HS213" s="398"/>
      <c r="HT213" s="398"/>
      <c r="HU213" s="398"/>
      <c r="HV213" s="398"/>
      <c r="HW213" s="398"/>
      <c r="HX213" s="398"/>
      <c r="HY213" s="398"/>
      <c r="HZ213" s="398"/>
      <c r="IA213" s="398"/>
      <c r="IB213" s="398"/>
      <c r="IC213" s="398"/>
    </row>
    <row r="214" ht="18.0" customHeight="1">
      <c r="A214" s="398"/>
      <c r="B214" s="362" t="s">
        <v>7449</v>
      </c>
      <c r="C214" s="363"/>
      <c r="D214" s="364">
        <v>50.0</v>
      </c>
      <c r="E214" s="550" t="s">
        <v>7450</v>
      </c>
      <c r="F214" s="366" t="s">
        <v>7451</v>
      </c>
      <c r="G214" s="415">
        <v>2.034050217949E12</v>
      </c>
      <c r="H214" s="409">
        <v>550.0</v>
      </c>
      <c r="I214" s="469">
        <v>0.4304348738801136</v>
      </c>
      <c r="J214" s="370">
        <f t="shared" si="1"/>
        <v>313</v>
      </c>
      <c r="K214" s="402" t="s">
        <v>7452</v>
      </c>
      <c r="L214" s="551" t="s">
        <v>7453</v>
      </c>
      <c r="M214" s="551" t="s">
        <v>7454</v>
      </c>
      <c r="N214" s="492"/>
      <c r="O214" s="419">
        <v>75.0</v>
      </c>
      <c r="P214" s="404">
        <v>80.0</v>
      </c>
      <c r="Q214" s="378">
        <v>20.0</v>
      </c>
      <c r="R214" s="378">
        <v>170.0</v>
      </c>
      <c r="S214" s="493"/>
      <c r="T214" s="493"/>
      <c r="U214" s="378" t="s">
        <v>7455</v>
      </c>
      <c r="V214" s="406"/>
      <c r="W214" s="378" t="s">
        <v>7334</v>
      </c>
      <c r="X214" s="493"/>
      <c r="Y214" s="493"/>
      <c r="Z214" s="493"/>
      <c r="AA214" s="493"/>
      <c r="AB214" s="379"/>
      <c r="AC214" s="406"/>
      <c r="AD214" s="492"/>
      <c r="AE214" s="492"/>
      <c r="AF214" s="492"/>
      <c r="AG214" s="492"/>
      <c r="AH214" s="373" t="s">
        <v>6059</v>
      </c>
      <c r="AI214" s="379" t="s">
        <v>6411</v>
      </c>
      <c r="AJ214" s="492"/>
      <c r="AK214" s="492"/>
      <c r="AL214" s="492"/>
      <c r="AM214" s="492"/>
      <c r="AN214" s="373">
        <v>4.0</v>
      </c>
      <c r="AO214" s="492"/>
      <c r="AP214" s="492"/>
      <c r="AQ214" s="46">
        <f t="shared" si="2"/>
        <v>418</v>
      </c>
      <c r="AR214" s="382">
        <f t="shared" si="3"/>
        <v>0.24</v>
      </c>
      <c r="AS214" s="492"/>
      <c r="AT214" s="492"/>
      <c r="AU214" s="492"/>
      <c r="AV214" s="492"/>
      <c r="AW214" s="492"/>
      <c r="AX214" s="552" t="s">
        <v>6178</v>
      </c>
      <c r="AY214" s="384" t="s">
        <v>6178</v>
      </c>
      <c r="AZ214" s="418"/>
      <c r="BA214" s="386">
        <v>71.0</v>
      </c>
      <c r="BB214" s="386">
        <v>127.0</v>
      </c>
      <c r="BC214" s="482">
        <f>IFERROR(__xludf.DUMMYFUNCTION("IMPORTRANGE(""https://docs.google.com/spreadsheets/d/11x9rug0jw9OQ--PARsiC-syyc-w1p08-Nt1KJofrAjY/edit?usp=sharing"",""Себестоимость (Алкиона)!J124"")"),11.23126)</f>
        <v>11.23126</v>
      </c>
      <c r="BD214" s="482">
        <f>IFERROR(__xludf.DUMMYFUNCTION("IMPORTRANGE(""https://docs.google.com/spreadsheets/d/11x9rug0jw9OQ--PARsiC-syyc-w1p08-Nt1KJofrAjY/edit?usp=sharing"",""Себестоимость (Алкиона)!J104"")"),1.482)</f>
        <v>1.482</v>
      </c>
      <c r="BE214" s="483">
        <f>IFERROR(__xludf.DUMMYFUNCTION("IMPORTRANGE(""https://docs.google.com/spreadsheets/d/1s3L4zx0lRdF0JYMrTaoYwrEnGJI9Se6ibkReFEtRbpU/edit?usp=sharing"",""Упаковка!B3"")"),25.0)</f>
        <v>25</v>
      </c>
      <c r="BF214" s="389">
        <v>10.0</v>
      </c>
      <c r="BG214" s="442">
        <f t="shared" si="4"/>
        <v>85.85304</v>
      </c>
      <c r="BH214" s="405">
        <f t="shared" si="18"/>
        <v>0.2</v>
      </c>
      <c r="BI214" s="392">
        <f t="shared" si="5"/>
        <v>62.6</v>
      </c>
      <c r="BJ214" s="393">
        <f t="shared" si="6"/>
        <v>93.54696</v>
      </c>
      <c r="BK214" s="393">
        <f t="shared" si="7"/>
        <v>37.54696</v>
      </c>
      <c r="BL214" s="394">
        <f t="shared" si="8"/>
        <v>0.2988720767</v>
      </c>
      <c r="BM214" s="394">
        <f t="shared" si="9"/>
        <v>0.1199583387</v>
      </c>
      <c r="BN214" s="55">
        <f t="shared" si="10"/>
        <v>0.24</v>
      </c>
      <c r="BO214" s="56">
        <f t="shared" si="11"/>
        <v>423</v>
      </c>
      <c r="BP214" s="57">
        <f t="shared" si="12"/>
        <v>0.3368013239</v>
      </c>
      <c r="BQ214" s="46">
        <f t="shared" si="13"/>
        <v>0.272</v>
      </c>
      <c r="BR214" s="46">
        <v>25.0</v>
      </c>
      <c r="BS214" s="46">
        <v>7.0</v>
      </c>
      <c r="BT214" s="47">
        <v>1.25</v>
      </c>
      <c r="BU214" s="46">
        <f t="shared" si="14"/>
        <v>31.25</v>
      </c>
      <c r="BV214" s="46">
        <f t="shared" si="15"/>
        <v>39.75</v>
      </c>
      <c r="BW214" s="378" t="s">
        <v>6062</v>
      </c>
      <c r="BX214" s="492"/>
      <c r="BY214" s="492"/>
      <c r="BZ214" s="492"/>
      <c r="CA214" s="492"/>
      <c r="CB214" s="406"/>
      <c r="CC214" s="492"/>
      <c r="CD214" s="492"/>
      <c r="CE214" s="492"/>
      <c r="CF214" s="492"/>
      <c r="CG214" s="492"/>
      <c r="CH214" s="553"/>
      <c r="CI214" s="553"/>
      <c r="CJ214" s="553"/>
      <c r="CK214" s="553"/>
      <c r="CL214" s="398"/>
      <c r="CM214" s="398"/>
      <c r="CN214" s="399">
        <f t="shared" si="16"/>
        <v>0.001127923323</v>
      </c>
      <c r="CO214" s="399">
        <f t="shared" si="17"/>
        <v>0.4293069506</v>
      </c>
      <c r="CP214" s="398"/>
      <c r="CQ214" s="398"/>
      <c r="CR214" s="478"/>
      <c r="CS214" s="398"/>
      <c r="CT214" s="398"/>
      <c r="CU214" s="398"/>
      <c r="CV214" s="398"/>
      <c r="CW214" s="398"/>
      <c r="CX214" s="398"/>
      <c r="CY214" s="398"/>
      <c r="CZ214" s="398"/>
      <c r="DA214" s="398"/>
      <c r="DB214" s="398"/>
      <c r="DC214" s="398"/>
      <c r="DD214" s="398"/>
      <c r="DE214" s="398"/>
      <c r="DF214" s="398"/>
      <c r="DG214" s="398"/>
      <c r="DH214" s="398"/>
      <c r="DI214" s="398"/>
      <c r="DJ214" s="398"/>
      <c r="DK214" s="398"/>
      <c r="DL214" s="398"/>
      <c r="DM214" s="398"/>
      <c r="DN214" s="398"/>
      <c r="DO214" s="398"/>
      <c r="DP214" s="398"/>
      <c r="DQ214" s="398"/>
      <c r="DR214" s="398"/>
      <c r="DS214" s="398"/>
      <c r="DT214" s="398"/>
      <c r="DU214" s="398"/>
      <c r="DV214" s="398"/>
      <c r="DW214" s="398"/>
      <c r="DX214" s="398"/>
      <c r="DY214" s="398"/>
      <c r="DZ214" s="398"/>
      <c r="EA214" s="398"/>
      <c r="EB214" s="398"/>
      <c r="EC214" s="398"/>
      <c r="ED214" s="398"/>
      <c r="EE214" s="398"/>
      <c r="EF214" s="398"/>
      <c r="EG214" s="398"/>
      <c r="EH214" s="398"/>
      <c r="EI214" s="398"/>
      <c r="EJ214" s="398"/>
      <c r="EK214" s="398"/>
      <c r="EL214" s="398"/>
      <c r="EM214" s="398"/>
      <c r="EN214" s="398"/>
      <c r="EO214" s="398"/>
      <c r="EP214" s="398"/>
      <c r="EQ214" s="398"/>
      <c r="ER214" s="398"/>
      <c r="ES214" s="398"/>
      <c r="ET214" s="398"/>
      <c r="EU214" s="398"/>
      <c r="EV214" s="398"/>
      <c r="EW214" s="398"/>
      <c r="EX214" s="398"/>
      <c r="EY214" s="398"/>
      <c r="EZ214" s="398"/>
      <c r="FA214" s="398"/>
      <c r="FB214" s="398"/>
      <c r="FC214" s="398"/>
      <c r="FD214" s="398"/>
      <c r="FE214" s="398"/>
      <c r="FF214" s="398"/>
      <c r="FG214" s="398"/>
      <c r="FH214" s="398"/>
      <c r="FI214" s="398"/>
      <c r="FJ214" s="398"/>
      <c r="FK214" s="398"/>
      <c r="FL214" s="398"/>
      <c r="FM214" s="398"/>
      <c r="FN214" s="398"/>
      <c r="FO214" s="398"/>
      <c r="FP214" s="398"/>
      <c r="FQ214" s="398"/>
      <c r="FR214" s="398"/>
      <c r="FS214" s="398"/>
      <c r="FT214" s="398"/>
      <c r="FU214" s="398"/>
      <c r="FV214" s="398"/>
      <c r="FW214" s="398"/>
      <c r="FX214" s="398"/>
      <c r="FY214" s="398"/>
      <c r="FZ214" s="398"/>
      <c r="GA214" s="398"/>
      <c r="GB214" s="398"/>
      <c r="GC214" s="398"/>
      <c r="GD214" s="398"/>
      <c r="GE214" s="398"/>
      <c r="GF214" s="398"/>
      <c r="GG214" s="398"/>
      <c r="GH214" s="398"/>
      <c r="GI214" s="398"/>
      <c r="GJ214" s="398"/>
      <c r="GK214" s="398"/>
      <c r="GL214" s="398"/>
      <c r="GM214" s="398"/>
      <c r="GN214" s="398"/>
      <c r="GO214" s="398"/>
      <c r="GP214" s="398"/>
      <c r="GQ214" s="398"/>
      <c r="GR214" s="398"/>
      <c r="GS214" s="398"/>
      <c r="GT214" s="398"/>
      <c r="GU214" s="398"/>
      <c r="GV214" s="398"/>
      <c r="GW214" s="398"/>
      <c r="GX214" s="398"/>
      <c r="GY214" s="398"/>
      <c r="GZ214" s="398"/>
      <c r="HA214" s="398"/>
      <c r="HB214" s="398"/>
      <c r="HC214" s="398"/>
      <c r="HD214" s="398"/>
      <c r="HE214" s="398"/>
      <c r="HF214" s="398"/>
      <c r="HG214" s="398"/>
      <c r="HH214" s="398"/>
      <c r="HI214" s="398"/>
      <c r="HJ214" s="398"/>
      <c r="HK214" s="398"/>
      <c r="HL214" s="398"/>
      <c r="HM214" s="398"/>
      <c r="HN214" s="398"/>
      <c r="HO214" s="398"/>
      <c r="HP214" s="398"/>
      <c r="HQ214" s="398"/>
      <c r="HR214" s="398"/>
      <c r="HS214" s="398"/>
      <c r="HT214" s="398"/>
      <c r="HU214" s="398"/>
      <c r="HV214" s="398"/>
      <c r="HW214" s="398"/>
      <c r="HX214" s="398"/>
      <c r="HY214" s="398"/>
      <c r="HZ214" s="398"/>
      <c r="IA214" s="398"/>
      <c r="IB214" s="398"/>
      <c r="IC214" s="398"/>
    </row>
    <row r="215" ht="18.0" customHeight="1">
      <c r="A215" s="398"/>
      <c r="B215" s="533" t="s">
        <v>7456</v>
      </c>
      <c r="C215" s="363"/>
      <c r="D215" s="364">
        <v>50.0</v>
      </c>
      <c r="E215" s="554" t="s">
        <v>7457</v>
      </c>
      <c r="F215" s="366" t="s">
        <v>7458</v>
      </c>
      <c r="G215" s="415">
        <v>2.027573340652E12</v>
      </c>
      <c r="H215" s="409">
        <v>418.0</v>
      </c>
      <c r="I215" s="469">
        <v>0.45911545559935085</v>
      </c>
      <c r="J215" s="370">
        <f t="shared" si="1"/>
        <v>226</v>
      </c>
      <c r="K215" s="402" t="s">
        <v>7459</v>
      </c>
      <c r="L215" s="551" t="s">
        <v>7460</v>
      </c>
      <c r="M215" s="551" t="s">
        <v>7461</v>
      </c>
      <c r="N215" s="492"/>
      <c r="O215" s="419">
        <v>30.0</v>
      </c>
      <c r="P215" s="404">
        <v>70.0</v>
      </c>
      <c r="Q215" s="378">
        <v>20.0</v>
      </c>
      <c r="R215" s="378">
        <v>90.0</v>
      </c>
      <c r="S215" s="493"/>
      <c r="T215" s="493"/>
      <c r="U215" s="378" t="s">
        <v>7462</v>
      </c>
      <c r="V215" s="406"/>
      <c r="W215" s="378" t="s">
        <v>7334</v>
      </c>
      <c r="X215" s="493"/>
      <c r="Y215" s="493"/>
      <c r="Z215" s="493"/>
      <c r="AA215" s="493"/>
      <c r="AB215" s="379"/>
      <c r="AC215" s="406"/>
      <c r="AD215" s="492"/>
      <c r="AE215" s="492"/>
      <c r="AF215" s="492"/>
      <c r="AG215" s="492"/>
      <c r="AH215" s="373" t="s">
        <v>6059</v>
      </c>
      <c r="AI215" s="379" t="s">
        <v>6411</v>
      </c>
      <c r="AJ215" s="492"/>
      <c r="AK215" s="492"/>
      <c r="AL215" s="492"/>
      <c r="AM215" s="492"/>
      <c r="AN215" s="373">
        <v>4.0</v>
      </c>
      <c r="AO215" s="492"/>
      <c r="AP215" s="492"/>
      <c r="AQ215" s="46">
        <f t="shared" si="2"/>
        <v>327</v>
      </c>
      <c r="AR215" s="382">
        <f t="shared" si="3"/>
        <v>0.22</v>
      </c>
      <c r="AS215" s="492"/>
      <c r="AT215" s="492"/>
      <c r="AU215" s="492"/>
      <c r="AV215" s="492"/>
      <c r="AW215" s="492"/>
      <c r="AX215" s="555" t="s">
        <v>6061</v>
      </c>
      <c r="AY215" s="384" t="s">
        <v>6061</v>
      </c>
      <c r="AZ215" s="418"/>
      <c r="BA215" s="386">
        <v>66.0</v>
      </c>
      <c r="BB215" s="386">
        <v>121.0</v>
      </c>
      <c r="BC215" s="482">
        <f>IFERROR(__xludf.DUMMYFUNCTION("IMPORTRANGE(""https://docs.google.com/spreadsheets/d/11x9rug0jw9OQ--PARsiC-syyc-w1p08-Nt1KJofrAjY/edit?usp=sharing"",""Себестоимость (Алкиона)!J121"")"),6.653759999999999)</f>
        <v>6.65376</v>
      </c>
      <c r="BD215" s="482">
        <f>IFERROR(__xludf.DUMMYFUNCTION("IMPORTRANGE(""https://docs.google.com/spreadsheets/d/11x9rug0jw9OQ--PARsiC-syyc-w1p08-Nt1KJofrAjY/edit?usp=sharing"",""Себестоимость (Алкиона)!J101"")"),0.912)</f>
        <v>0.912</v>
      </c>
      <c r="BE215" s="483">
        <f>IFERROR(__xludf.DUMMYFUNCTION("IMPORTRANGE(""https://docs.google.com/spreadsheets/d/1s3L4zx0lRdF0JYMrTaoYwrEnGJI9Se6ibkReFEtRbpU/edit?usp=sharing"",""Упаковка!B2"")"),7.0)</f>
        <v>7</v>
      </c>
      <c r="BF215" s="389">
        <v>10.0</v>
      </c>
      <c r="BG215" s="442">
        <f t="shared" si="4"/>
        <v>47.26304</v>
      </c>
      <c r="BH215" s="405">
        <f t="shared" si="18"/>
        <v>0.2</v>
      </c>
      <c r="BI215" s="392">
        <f t="shared" si="5"/>
        <v>45.2</v>
      </c>
      <c r="BJ215" s="393">
        <f t="shared" si="6"/>
        <v>67.53696</v>
      </c>
      <c r="BK215" s="393">
        <f t="shared" si="7"/>
        <v>12.53696</v>
      </c>
      <c r="BL215" s="394">
        <f t="shared" si="8"/>
        <v>0.2988361062</v>
      </c>
      <c r="BM215" s="394">
        <f t="shared" si="9"/>
        <v>0.05547327434</v>
      </c>
      <c r="BN215" s="55">
        <f t="shared" si="10"/>
        <v>0.22</v>
      </c>
      <c r="BO215" s="56">
        <f t="shared" si="11"/>
        <v>328</v>
      </c>
      <c r="BP215" s="57">
        <f t="shared" si="12"/>
        <v>0.3270029268</v>
      </c>
      <c r="BQ215" s="46">
        <f t="shared" si="13"/>
        <v>0.126</v>
      </c>
      <c r="BR215" s="46">
        <v>25.0</v>
      </c>
      <c r="BS215" s="46">
        <v>7.0</v>
      </c>
      <c r="BT215" s="47">
        <v>1.25</v>
      </c>
      <c r="BU215" s="46">
        <f t="shared" si="14"/>
        <v>31.25</v>
      </c>
      <c r="BV215" s="46">
        <f t="shared" si="15"/>
        <v>34.75</v>
      </c>
      <c r="BW215" s="378" t="s">
        <v>6062</v>
      </c>
      <c r="BX215" s="492"/>
      <c r="BY215" s="492"/>
      <c r="BZ215" s="492"/>
      <c r="CA215" s="492"/>
      <c r="CB215" s="406"/>
      <c r="CC215" s="492"/>
      <c r="CD215" s="492"/>
      <c r="CE215" s="492"/>
      <c r="CF215" s="492"/>
      <c r="CG215" s="492"/>
      <c r="CH215" s="553"/>
      <c r="CI215" s="553"/>
      <c r="CJ215" s="553"/>
      <c r="CK215" s="553"/>
      <c r="CL215" s="398"/>
      <c r="CM215" s="398"/>
      <c r="CN215" s="399">
        <f t="shared" si="16"/>
        <v>0.001163893805</v>
      </c>
      <c r="CO215" s="399">
        <f t="shared" si="17"/>
        <v>0.4579515618</v>
      </c>
      <c r="CP215" s="398"/>
      <c r="CQ215" s="398"/>
      <c r="CR215" s="478"/>
      <c r="CS215" s="398"/>
      <c r="CT215" s="398"/>
      <c r="CU215" s="398"/>
      <c r="CV215" s="398"/>
      <c r="CW215" s="398"/>
      <c r="CX215" s="398"/>
      <c r="CY215" s="398"/>
      <c r="CZ215" s="398"/>
      <c r="DA215" s="398"/>
      <c r="DB215" s="398"/>
      <c r="DC215" s="398"/>
      <c r="DD215" s="398"/>
      <c r="DE215" s="398"/>
      <c r="DF215" s="398"/>
      <c r="DG215" s="398"/>
      <c r="DH215" s="398"/>
      <c r="DI215" s="398"/>
      <c r="DJ215" s="398"/>
      <c r="DK215" s="398"/>
      <c r="DL215" s="398"/>
      <c r="DM215" s="398"/>
      <c r="DN215" s="398"/>
      <c r="DO215" s="398"/>
      <c r="DP215" s="398"/>
      <c r="DQ215" s="398"/>
      <c r="DR215" s="398"/>
      <c r="DS215" s="398"/>
      <c r="DT215" s="398"/>
      <c r="DU215" s="398"/>
      <c r="DV215" s="398"/>
      <c r="DW215" s="398"/>
      <c r="DX215" s="398"/>
      <c r="DY215" s="398"/>
      <c r="DZ215" s="398"/>
      <c r="EA215" s="398"/>
      <c r="EB215" s="398"/>
      <c r="EC215" s="398"/>
      <c r="ED215" s="398"/>
      <c r="EE215" s="398"/>
      <c r="EF215" s="398"/>
      <c r="EG215" s="398"/>
      <c r="EH215" s="398"/>
      <c r="EI215" s="398"/>
      <c r="EJ215" s="398"/>
      <c r="EK215" s="398"/>
      <c r="EL215" s="398"/>
      <c r="EM215" s="398"/>
      <c r="EN215" s="398"/>
      <c r="EO215" s="398"/>
      <c r="EP215" s="398"/>
      <c r="EQ215" s="398"/>
      <c r="ER215" s="398"/>
      <c r="ES215" s="398"/>
      <c r="ET215" s="398"/>
      <c r="EU215" s="398"/>
      <c r="EV215" s="398"/>
      <c r="EW215" s="398"/>
      <c r="EX215" s="398"/>
      <c r="EY215" s="398"/>
      <c r="EZ215" s="398"/>
      <c r="FA215" s="398"/>
      <c r="FB215" s="398"/>
      <c r="FC215" s="398"/>
      <c r="FD215" s="398"/>
      <c r="FE215" s="398"/>
      <c r="FF215" s="398"/>
      <c r="FG215" s="398"/>
      <c r="FH215" s="398"/>
      <c r="FI215" s="398"/>
      <c r="FJ215" s="398"/>
      <c r="FK215" s="398"/>
      <c r="FL215" s="398"/>
      <c r="FM215" s="398"/>
      <c r="FN215" s="398"/>
      <c r="FO215" s="398"/>
      <c r="FP215" s="398"/>
      <c r="FQ215" s="398"/>
      <c r="FR215" s="398"/>
      <c r="FS215" s="398"/>
      <c r="FT215" s="398"/>
      <c r="FU215" s="398"/>
      <c r="FV215" s="398"/>
      <c r="FW215" s="398"/>
      <c r="FX215" s="398"/>
      <c r="FY215" s="398"/>
      <c r="FZ215" s="398"/>
      <c r="GA215" s="398"/>
      <c r="GB215" s="398"/>
      <c r="GC215" s="398"/>
      <c r="GD215" s="398"/>
      <c r="GE215" s="398"/>
      <c r="GF215" s="398"/>
      <c r="GG215" s="398"/>
      <c r="GH215" s="398"/>
      <c r="GI215" s="398"/>
      <c r="GJ215" s="398"/>
      <c r="GK215" s="398"/>
      <c r="GL215" s="398"/>
      <c r="GM215" s="398"/>
      <c r="GN215" s="398"/>
      <c r="GO215" s="398"/>
      <c r="GP215" s="398"/>
      <c r="GQ215" s="398"/>
      <c r="GR215" s="398"/>
      <c r="GS215" s="398"/>
      <c r="GT215" s="398"/>
      <c r="GU215" s="398"/>
      <c r="GV215" s="398"/>
      <c r="GW215" s="398"/>
      <c r="GX215" s="398"/>
      <c r="GY215" s="398"/>
      <c r="GZ215" s="398"/>
      <c r="HA215" s="398"/>
      <c r="HB215" s="398"/>
      <c r="HC215" s="398"/>
      <c r="HD215" s="398"/>
      <c r="HE215" s="398"/>
      <c r="HF215" s="398"/>
      <c r="HG215" s="398"/>
      <c r="HH215" s="398"/>
      <c r="HI215" s="398"/>
      <c r="HJ215" s="398"/>
      <c r="HK215" s="398"/>
      <c r="HL215" s="398"/>
      <c r="HM215" s="398"/>
      <c r="HN215" s="398"/>
      <c r="HO215" s="398"/>
      <c r="HP215" s="398"/>
      <c r="HQ215" s="398"/>
      <c r="HR215" s="398"/>
      <c r="HS215" s="398"/>
      <c r="HT215" s="398"/>
      <c r="HU215" s="398"/>
      <c r="HV215" s="398"/>
      <c r="HW215" s="398"/>
      <c r="HX215" s="398"/>
      <c r="HY215" s="398"/>
      <c r="HZ215" s="398"/>
      <c r="IA215" s="398"/>
      <c r="IB215" s="398"/>
      <c r="IC215" s="398"/>
    </row>
    <row r="216" ht="18.0" customHeight="1">
      <c r="A216" s="398"/>
      <c r="B216" s="362" t="s">
        <v>7463</v>
      </c>
      <c r="C216" s="363"/>
      <c r="D216" s="364">
        <v>50.0</v>
      </c>
      <c r="E216" s="550" t="s">
        <v>7464</v>
      </c>
      <c r="F216" s="366" t="s">
        <v>7465</v>
      </c>
      <c r="G216" s="415">
        <v>2.027573340669E12</v>
      </c>
      <c r="H216" s="409">
        <v>451.0</v>
      </c>
      <c r="I216" s="469">
        <v>0.40045288256444633</v>
      </c>
      <c r="J216" s="370">
        <f t="shared" si="1"/>
        <v>270</v>
      </c>
      <c r="K216" s="402" t="s">
        <v>7466</v>
      </c>
      <c r="L216" s="551" t="s">
        <v>7467</v>
      </c>
      <c r="M216" s="551" t="s">
        <v>7468</v>
      </c>
      <c r="N216" s="492"/>
      <c r="O216" s="556">
        <v>30.0</v>
      </c>
      <c r="P216" s="378">
        <v>80.0</v>
      </c>
      <c r="Q216" s="378">
        <v>20.0</v>
      </c>
      <c r="R216" s="378">
        <v>170.0</v>
      </c>
      <c r="S216" s="493"/>
      <c r="T216" s="493"/>
      <c r="U216" s="378" t="s">
        <v>7469</v>
      </c>
      <c r="V216" s="406"/>
      <c r="W216" s="378" t="s">
        <v>7334</v>
      </c>
      <c r="X216" s="493"/>
      <c r="Y216" s="493"/>
      <c r="Z216" s="493"/>
      <c r="AA216" s="493"/>
      <c r="AB216" s="379"/>
      <c r="AC216" s="406"/>
      <c r="AD216" s="492"/>
      <c r="AE216" s="492"/>
      <c r="AF216" s="492"/>
      <c r="AG216" s="492"/>
      <c r="AH216" s="373" t="s">
        <v>6059</v>
      </c>
      <c r="AI216" s="379" t="s">
        <v>6411</v>
      </c>
      <c r="AJ216" s="492"/>
      <c r="AK216" s="492"/>
      <c r="AL216" s="492"/>
      <c r="AM216" s="492"/>
      <c r="AN216" s="373">
        <v>4.0</v>
      </c>
      <c r="AO216" s="492"/>
      <c r="AP216" s="492"/>
      <c r="AQ216" s="46">
        <f t="shared" si="2"/>
        <v>375</v>
      </c>
      <c r="AR216" s="382">
        <f t="shared" si="3"/>
        <v>0.17</v>
      </c>
      <c r="AS216" s="492"/>
      <c r="AT216" s="492"/>
      <c r="AU216" s="492"/>
      <c r="AV216" s="492"/>
      <c r="AW216" s="492"/>
      <c r="AX216" s="557" t="s">
        <v>6061</v>
      </c>
      <c r="AY216" s="384" t="s">
        <v>6178</v>
      </c>
      <c r="AZ216" s="418"/>
      <c r="BA216" s="386">
        <v>67.0</v>
      </c>
      <c r="BB216" s="386">
        <v>122.0</v>
      </c>
      <c r="BC216" s="482">
        <f>IFERROR(__xludf.DUMMYFUNCTION("IMPORTRANGE(""https://docs.google.com/spreadsheets/d/11x9rug0jw9OQ--PARsiC-syyc-w1p08-Nt1KJofrAjY/edit?usp=sharing"",""Себестоимость (Алкиона)!J122"")"),7.365049999999998)</f>
        <v>7.36505</v>
      </c>
      <c r="BD216" s="482">
        <f>IFERROR(__xludf.DUMMYFUNCTION("IMPORTRANGE(""https://docs.google.com/spreadsheets/d/11x9rug0jw9OQ--PARsiC-syyc-w1p08-Nt1KJofrAjY/edit?usp=sharing"",""Себестоимость (Алкиона)!J102"")"),1.026)</f>
        <v>1.026</v>
      </c>
      <c r="BE216" s="483">
        <f>IFERROR(__xludf.DUMMYFUNCTION("IMPORTRANGE(""https://docs.google.com/spreadsheets/d/1s3L4zx0lRdF0JYMrTaoYwrEnGJI9Se6ibkReFEtRbpU/edit?usp=sharing"",""Упаковка!B3"")"),25.0)</f>
        <v>25</v>
      </c>
      <c r="BF216" s="389">
        <v>10.0</v>
      </c>
      <c r="BG216" s="442">
        <f t="shared" si="4"/>
        <v>68.5642</v>
      </c>
      <c r="BH216" s="405">
        <f t="shared" si="18"/>
        <v>0.2</v>
      </c>
      <c r="BI216" s="392">
        <f t="shared" si="5"/>
        <v>54</v>
      </c>
      <c r="BJ216" s="393">
        <f t="shared" si="6"/>
        <v>80.4358</v>
      </c>
      <c r="BK216" s="393">
        <f t="shared" si="7"/>
        <v>25.4358</v>
      </c>
      <c r="BL216" s="394">
        <f t="shared" si="8"/>
        <v>0.2979103704</v>
      </c>
      <c r="BM216" s="394">
        <f t="shared" si="9"/>
        <v>0.09420666667</v>
      </c>
      <c r="BN216" s="55">
        <f t="shared" si="10"/>
        <v>0.17</v>
      </c>
      <c r="BO216" s="56">
        <f t="shared" si="11"/>
        <v>376</v>
      </c>
      <c r="BP216" s="57">
        <f t="shared" si="12"/>
        <v>0.3331803191</v>
      </c>
      <c r="BQ216" s="46">
        <f t="shared" si="13"/>
        <v>0.272</v>
      </c>
      <c r="BR216" s="46">
        <v>25.0</v>
      </c>
      <c r="BS216" s="46">
        <v>7.0</v>
      </c>
      <c r="BT216" s="47">
        <v>1.25</v>
      </c>
      <c r="BU216" s="46">
        <f t="shared" si="14"/>
        <v>31.25</v>
      </c>
      <c r="BV216" s="46">
        <f t="shared" si="15"/>
        <v>35.75</v>
      </c>
      <c r="BW216" s="378" t="s">
        <v>6062</v>
      </c>
      <c r="BX216" s="492"/>
      <c r="BY216" s="492"/>
      <c r="BZ216" s="492"/>
      <c r="CA216" s="492"/>
      <c r="CB216" s="406"/>
      <c r="CC216" s="492"/>
      <c r="CD216" s="492"/>
      <c r="CE216" s="492"/>
      <c r="CF216" s="492"/>
      <c r="CG216" s="492"/>
      <c r="CH216" s="553"/>
      <c r="CI216" s="553"/>
      <c r="CJ216" s="553"/>
      <c r="CK216" s="553"/>
      <c r="CL216" s="398"/>
      <c r="CM216" s="398"/>
      <c r="CN216" s="399">
        <f t="shared" si="16"/>
        <v>0.00208962963</v>
      </c>
      <c r="CO216" s="399">
        <f t="shared" si="17"/>
        <v>0.3983632529</v>
      </c>
      <c r="CP216" s="398"/>
      <c r="CQ216" s="398"/>
      <c r="CR216" s="478"/>
      <c r="CS216" s="398"/>
      <c r="CT216" s="398"/>
      <c r="CU216" s="398"/>
      <c r="CV216" s="398"/>
      <c r="CW216" s="398"/>
      <c r="CX216" s="398"/>
      <c r="CY216" s="398"/>
      <c r="CZ216" s="398"/>
      <c r="DA216" s="398"/>
      <c r="DB216" s="398"/>
      <c r="DC216" s="398"/>
      <c r="DD216" s="398"/>
      <c r="DE216" s="398"/>
      <c r="DF216" s="398"/>
      <c r="DG216" s="398"/>
      <c r="DH216" s="398"/>
      <c r="DI216" s="398"/>
      <c r="DJ216" s="398"/>
      <c r="DK216" s="398"/>
      <c r="DL216" s="398"/>
      <c r="DM216" s="398"/>
      <c r="DN216" s="398"/>
      <c r="DO216" s="398"/>
      <c r="DP216" s="398"/>
      <c r="DQ216" s="398"/>
      <c r="DR216" s="398"/>
      <c r="DS216" s="398"/>
      <c r="DT216" s="398"/>
      <c r="DU216" s="398"/>
      <c r="DV216" s="398"/>
      <c r="DW216" s="398"/>
      <c r="DX216" s="398"/>
      <c r="DY216" s="398"/>
      <c r="DZ216" s="398"/>
      <c r="EA216" s="398"/>
      <c r="EB216" s="398"/>
      <c r="EC216" s="398"/>
      <c r="ED216" s="398"/>
      <c r="EE216" s="398"/>
      <c r="EF216" s="398"/>
      <c r="EG216" s="398"/>
      <c r="EH216" s="398"/>
      <c r="EI216" s="398"/>
      <c r="EJ216" s="398"/>
      <c r="EK216" s="398"/>
      <c r="EL216" s="398"/>
      <c r="EM216" s="398"/>
      <c r="EN216" s="398"/>
      <c r="EO216" s="398"/>
      <c r="EP216" s="398"/>
      <c r="EQ216" s="398"/>
      <c r="ER216" s="398"/>
      <c r="ES216" s="398"/>
      <c r="ET216" s="398"/>
      <c r="EU216" s="398"/>
      <c r="EV216" s="398"/>
      <c r="EW216" s="398"/>
      <c r="EX216" s="398"/>
      <c r="EY216" s="398"/>
      <c r="EZ216" s="398"/>
      <c r="FA216" s="398"/>
      <c r="FB216" s="398"/>
      <c r="FC216" s="398"/>
      <c r="FD216" s="398"/>
      <c r="FE216" s="398"/>
      <c r="FF216" s="398"/>
      <c r="FG216" s="398"/>
      <c r="FH216" s="398"/>
      <c r="FI216" s="398"/>
      <c r="FJ216" s="398"/>
      <c r="FK216" s="398"/>
      <c r="FL216" s="398"/>
      <c r="FM216" s="398"/>
      <c r="FN216" s="398"/>
      <c r="FO216" s="398"/>
      <c r="FP216" s="398"/>
      <c r="FQ216" s="398"/>
      <c r="FR216" s="398"/>
      <c r="FS216" s="398"/>
      <c r="FT216" s="398"/>
      <c r="FU216" s="398"/>
      <c r="FV216" s="398"/>
      <c r="FW216" s="398"/>
      <c r="FX216" s="398"/>
      <c r="FY216" s="398"/>
      <c r="FZ216" s="398"/>
      <c r="GA216" s="398"/>
      <c r="GB216" s="398"/>
      <c r="GC216" s="398"/>
      <c r="GD216" s="398"/>
      <c r="GE216" s="398"/>
      <c r="GF216" s="398"/>
      <c r="GG216" s="398"/>
      <c r="GH216" s="398"/>
      <c r="GI216" s="398"/>
      <c r="GJ216" s="398"/>
      <c r="GK216" s="398"/>
      <c r="GL216" s="398"/>
      <c r="GM216" s="398"/>
      <c r="GN216" s="398"/>
      <c r="GO216" s="398"/>
      <c r="GP216" s="398"/>
      <c r="GQ216" s="398"/>
      <c r="GR216" s="398"/>
      <c r="GS216" s="398"/>
      <c r="GT216" s="398"/>
      <c r="GU216" s="398"/>
      <c r="GV216" s="398"/>
      <c r="GW216" s="398"/>
      <c r="GX216" s="398"/>
      <c r="GY216" s="398"/>
      <c r="GZ216" s="398"/>
      <c r="HA216" s="398"/>
      <c r="HB216" s="398"/>
      <c r="HC216" s="398"/>
      <c r="HD216" s="398"/>
      <c r="HE216" s="398"/>
      <c r="HF216" s="398"/>
      <c r="HG216" s="398"/>
      <c r="HH216" s="398"/>
      <c r="HI216" s="398"/>
      <c r="HJ216" s="398"/>
      <c r="HK216" s="398"/>
      <c r="HL216" s="398"/>
      <c r="HM216" s="398"/>
      <c r="HN216" s="398"/>
      <c r="HO216" s="398"/>
      <c r="HP216" s="398"/>
      <c r="HQ216" s="398"/>
      <c r="HR216" s="398"/>
      <c r="HS216" s="398"/>
      <c r="HT216" s="398"/>
      <c r="HU216" s="398"/>
      <c r="HV216" s="398"/>
      <c r="HW216" s="398"/>
      <c r="HX216" s="398"/>
      <c r="HY216" s="398"/>
      <c r="HZ216" s="398"/>
      <c r="IA216" s="398"/>
      <c r="IB216" s="398"/>
      <c r="IC216" s="398"/>
    </row>
    <row r="217" ht="18.0" customHeight="1">
      <c r="A217" s="398"/>
      <c r="B217" s="362" t="s">
        <v>7470</v>
      </c>
      <c r="C217" s="363"/>
      <c r="D217" s="364">
        <v>50.0</v>
      </c>
      <c r="E217" s="550" t="s">
        <v>7471</v>
      </c>
      <c r="F217" s="366" t="s">
        <v>7472</v>
      </c>
      <c r="G217" s="415">
        <v>2.027573340676E12</v>
      </c>
      <c r="H217" s="409">
        <v>546.0</v>
      </c>
      <c r="I217" s="469">
        <v>0.4699136094613438</v>
      </c>
      <c r="J217" s="370">
        <f t="shared" si="1"/>
        <v>289</v>
      </c>
      <c r="K217" s="402" t="s">
        <v>7473</v>
      </c>
      <c r="L217" s="551" t="s">
        <v>7474</v>
      </c>
      <c r="M217" s="551" t="s">
        <v>7475</v>
      </c>
      <c r="N217" s="492"/>
      <c r="O217" s="419">
        <v>75.0</v>
      </c>
      <c r="P217" s="404">
        <v>80.0</v>
      </c>
      <c r="Q217" s="378">
        <v>20.0</v>
      </c>
      <c r="R217" s="378">
        <v>170.0</v>
      </c>
      <c r="S217" s="493"/>
      <c r="T217" s="493"/>
      <c r="U217" s="378" t="s">
        <v>7476</v>
      </c>
      <c r="V217" s="406"/>
      <c r="W217" s="378" t="s">
        <v>7334</v>
      </c>
      <c r="X217" s="493"/>
      <c r="Y217" s="493"/>
      <c r="Z217" s="493"/>
      <c r="AA217" s="493"/>
      <c r="AB217" s="379"/>
      <c r="AC217" s="406"/>
      <c r="AD217" s="492"/>
      <c r="AE217" s="492"/>
      <c r="AF217" s="492"/>
      <c r="AG217" s="492"/>
      <c r="AH217" s="373" t="s">
        <v>6059</v>
      </c>
      <c r="AI217" s="379" t="s">
        <v>6411</v>
      </c>
      <c r="AJ217" s="492"/>
      <c r="AK217" s="492"/>
      <c r="AL217" s="492"/>
      <c r="AM217" s="492"/>
      <c r="AN217" s="373">
        <v>4.0</v>
      </c>
      <c r="AO217" s="492"/>
      <c r="AP217" s="492"/>
      <c r="AQ217" s="46">
        <f t="shared" si="2"/>
        <v>394</v>
      </c>
      <c r="AR217" s="382">
        <f t="shared" si="3"/>
        <v>0.28</v>
      </c>
      <c r="AS217" s="492"/>
      <c r="AT217" s="492"/>
      <c r="AU217" s="492"/>
      <c r="AV217" s="492"/>
      <c r="AW217" s="492"/>
      <c r="AX217" s="552" t="s">
        <v>6178</v>
      </c>
      <c r="AY217" s="384" t="s">
        <v>6178</v>
      </c>
      <c r="AZ217" s="418"/>
      <c r="BA217" s="386">
        <v>70.0</v>
      </c>
      <c r="BB217" s="386">
        <v>126.0</v>
      </c>
      <c r="BC217" s="482">
        <f>IFERROR(__xludf.DUMMYFUNCTION("IMPORTRANGE(""https://docs.google.com/spreadsheets/d/11x9rug0jw9OQ--PARsiC-syyc-w1p08-Nt1KJofrAjY/edit?usp=sharing"",""Себестоимость (Алкиона)!J123"")"),8.53854)</f>
        <v>8.53854</v>
      </c>
      <c r="BD217" s="482">
        <f>IFERROR(__xludf.DUMMYFUNCTION("IMPORTRANGE(""https://docs.google.com/spreadsheets/d/11x9rug0jw9OQ--PARsiC-syyc-w1p08-Nt1KJofrAjY/edit?usp=sharing"",""Себестоимость (Алкиона)!J103"")"),1.368)</f>
        <v>1.368</v>
      </c>
      <c r="BE217" s="483">
        <f>IFERROR(__xludf.DUMMYFUNCTION("IMPORTRANGE(""https://docs.google.com/spreadsheets/d/1s3L4zx0lRdF0JYMrTaoYwrEnGJI9Se6ibkReFEtRbpU/edit?usp=sharing"",""Упаковка!B3"")"),25.0)</f>
        <v>25</v>
      </c>
      <c r="BF217" s="389">
        <v>10.0</v>
      </c>
      <c r="BG217" s="442">
        <f t="shared" si="4"/>
        <v>74.62616</v>
      </c>
      <c r="BH217" s="405">
        <f t="shared" si="18"/>
        <v>0.2</v>
      </c>
      <c r="BI217" s="392">
        <f t="shared" si="5"/>
        <v>57.8</v>
      </c>
      <c r="BJ217" s="393">
        <f t="shared" si="6"/>
        <v>86.57384</v>
      </c>
      <c r="BK217" s="393">
        <f t="shared" si="7"/>
        <v>30.57384</v>
      </c>
      <c r="BL217" s="394">
        <f t="shared" si="8"/>
        <v>0.2995634602</v>
      </c>
      <c r="BM217" s="394">
        <f t="shared" si="9"/>
        <v>0.1057918339</v>
      </c>
      <c r="BN217" s="55">
        <f t="shared" si="10"/>
        <v>0.28</v>
      </c>
      <c r="BO217" s="56">
        <f t="shared" si="11"/>
        <v>397</v>
      </c>
      <c r="BP217" s="57">
        <f t="shared" si="12"/>
        <v>0.3346444332</v>
      </c>
      <c r="BQ217" s="46">
        <f t="shared" si="13"/>
        <v>0.272</v>
      </c>
      <c r="BR217" s="46">
        <v>25.0</v>
      </c>
      <c r="BS217" s="46">
        <v>7.0</v>
      </c>
      <c r="BT217" s="47">
        <v>1.25</v>
      </c>
      <c r="BU217" s="46">
        <f t="shared" si="14"/>
        <v>31.25</v>
      </c>
      <c r="BV217" s="46">
        <f t="shared" si="15"/>
        <v>38.75</v>
      </c>
      <c r="BW217" s="378" t="s">
        <v>6062</v>
      </c>
      <c r="BX217" s="492"/>
      <c r="BY217" s="492"/>
      <c r="BZ217" s="492"/>
      <c r="CA217" s="492"/>
      <c r="CB217" s="406"/>
      <c r="CC217" s="492"/>
      <c r="CD217" s="492"/>
      <c r="CE217" s="492"/>
      <c r="CF217" s="492"/>
      <c r="CG217" s="492"/>
      <c r="CH217" s="553"/>
      <c r="CI217" s="553"/>
      <c r="CJ217" s="553"/>
      <c r="CK217" s="553"/>
      <c r="CL217" s="398"/>
      <c r="CM217" s="398"/>
      <c r="CN217" s="399">
        <f t="shared" si="16"/>
        <v>0.0004365397924</v>
      </c>
      <c r="CO217" s="399">
        <f t="shared" si="17"/>
        <v>0.4694770697</v>
      </c>
      <c r="CP217" s="398"/>
      <c r="CQ217" s="398"/>
      <c r="CR217" s="478"/>
      <c r="CS217" s="398"/>
      <c r="CT217" s="398"/>
      <c r="CU217" s="398"/>
      <c r="CV217" s="398"/>
      <c r="CW217" s="398"/>
      <c r="CX217" s="398"/>
      <c r="CY217" s="398"/>
      <c r="CZ217" s="398"/>
      <c r="DA217" s="398"/>
      <c r="DB217" s="398"/>
      <c r="DC217" s="398"/>
      <c r="DD217" s="398"/>
      <c r="DE217" s="398"/>
      <c r="DF217" s="398"/>
      <c r="DG217" s="398"/>
      <c r="DH217" s="398"/>
      <c r="DI217" s="398"/>
      <c r="DJ217" s="398"/>
      <c r="DK217" s="398"/>
      <c r="DL217" s="398"/>
      <c r="DM217" s="398"/>
      <c r="DN217" s="398"/>
      <c r="DO217" s="398"/>
      <c r="DP217" s="398"/>
      <c r="DQ217" s="398"/>
      <c r="DR217" s="398"/>
      <c r="DS217" s="398"/>
      <c r="DT217" s="398"/>
      <c r="DU217" s="398"/>
      <c r="DV217" s="398"/>
      <c r="DW217" s="398"/>
      <c r="DX217" s="398"/>
      <c r="DY217" s="398"/>
      <c r="DZ217" s="398"/>
      <c r="EA217" s="398"/>
      <c r="EB217" s="398"/>
      <c r="EC217" s="398"/>
      <c r="ED217" s="398"/>
      <c r="EE217" s="398"/>
      <c r="EF217" s="398"/>
      <c r="EG217" s="398"/>
      <c r="EH217" s="398"/>
      <c r="EI217" s="398"/>
      <c r="EJ217" s="398"/>
      <c r="EK217" s="398"/>
      <c r="EL217" s="398"/>
      <c r="EM217" s="398"/>
      <c r="EN217" s="398"/>
      <c r="EO217" s="398"/>
      <c r="EP217" s="398"/>
      <c r="EQ217" s="398"/>
      <c r="ER217" s="398"/>
      <c r="ES217" s="398"/>
      <c r="ET217" s="398"/>
      <c r="EU217" s="398"/>
      <c r="EV217" s="398"/>
      <c r="EW217" s="398"/>
      <c r="EX217" s="398"/>
      <c r="EY217" s="398"/>
      <c r="EZ217" s="398"/>
      <c r="FA217" s="398"/>
      <c r="FB217" s="398"/>
      <c r="FC217" s="398"/>
      <c r="FD217" s="398"/>
      <c r="FE217" s="398"/>
      <c r="FF217" s="398"/>
      <c r="FG217" s="398"/>
      <c r="FH217" s="398"/>
      <c r="FI217" s="398"/>
      <c r="FJ217" s="398"/>
      <c r="FK217" s="398"/>
      <c r="FL217" s="398"/>
      <c r="FM217" s="398"/>
      <c r="FN217" s="398"/>
      <c r="FO217" s="398"/>
      <c r="FP217" s="398"/>
      <c r="FQ217" s="398"/>
      <c r="FR217" s="398"/>
      <c r="FS217" s="398"/>
      <c r="FT217" s="398"/>
      <c r="FU217" s="398"/>
      <c r="FV217" s="398"/>
      <c r="FW217" s="398"/>
      <c r="FX217" s="398"/>
      <c r="FY217" s="398"/>
      <c r="FZ217" s="398"/>
      <c r="GA217" s="398"/>
      <c r="GB217" s="398"/>
      <c r="GC217" s="398"/>
      <c r="GD217" s="398"/>
      <c r="GE217" s="398"/>
      <c r="GF217" s="398"/>
      <c r="GG217" s="398"/>
      <c r="GH217" s="398"/>
      <c r="GI217" s="398"/>
      <c r="GJ217" s="398"/>
      <c r="GK217" s="398"/>
      <c r="GL217" s="398"/>
      <c r="GM217" s="398"/>
      <c r="GN217" s="398"/>
      <c r="GO217" s="398"/>
      <c r="GP217" s="398"/>
      <c r="GQ217" s="398"/>
      <c r="GR217" s="398"/>
      <c r="GS217" s="398"/>
      <c r="GT217" s="398"/>
      <c r="GU217" s="398"/>
      <c r="GV217" s="398"/>
      <c r="GW217" s="398"/>
      <c r="GX217" s="398"/>
      <c r="GY217" s="398"/>
      <c r="GZ217" s="398"/>
      <c r="HA217" s="398"/>
      <c r="HB217" s="398"/>
      <c r="HC217" s="398"/>
      <c r="HD217" s="398"/>
      <c r="HE217" s="398"/>
      <c r="HF217" s="398"/>
      <c r="HG217" s="398"/>
      <c r="HH217" s="398"/>
      <c r="HI217" s="398"/>
      <c r="HJ217" s="398"/>
      <c r="HK217" s="398"/>
      <c r="HL217" s="398"/>
      <c r="HM217" s="398"/>
      <c r="HN217" s="398"/>
      <c r="HO217" s="398"/>
      <c r="HP217" s="398"/>
      <c r="HQ217" s="398"/>
      <c r="HR217" s="398"/>
      <c r="HS217" s="398"/>
      <c r="HT217" s="398"/>
      <c r="HU217" s="398"/>
      <c r="HV217" s="398"/>
      <c r="HW217" s="398"/>
      <c r="HX217" s="398"/>
      <c r="HY217" s="398"/>
      <c r="HZ217" s="398"/>
      <c r="IA217" s="398"/>
      <c r="IB217" s="398"/>
      <c r="IC217" s="398"/>
    </row>
    <row r="218" ht="18.0" customHeight="1">
      <c r="A218" s="398"/>
      <c r="B218" s="362" t="s">
        <v>7477</v>
      </c>
      <c r="C218" s="363"/>
      <c r="D218" s="364">
        <v>50.0</v>
      </c>
      <c r="E218" s="558" t="s">
        <v>7478</v>
      </c>
      <c r="F218" s="366" t="s">
        <v>7479</v>
      </c>
      <c r="G218" s="415">
        <v>2.027573340683E12</v>
      </c>
      <c r="H218" s="409">
        <v>550.0</v>
      </c>
      <c r="I218" s="469">
        <v>0.42694553180153183</v>
      </c>
      <c r="J218" s="370">
        <f t="shared" si="1"/>
        <v>315</v>
      </c>
      <c r="K218" s="402" t="s">
        <v>7480</v>
      </c>
      <c r="L218" s="551" t="s">
        <v>7481</v>
      </c>
      <c r="M218" s="551" t="s">
        <v>7482</v>
      </c>
      <c r="N218" s="492"/>
      <c r="O218" s="419">
        <v>75.0</v>
      </c>
      <c r="P218" s="404">
        <v>80.0</v>
      </c>
      <c r="Q218" s="378">
        <v>20.0</v>
      </c>
      <c r="R218" s="378">
        <v>170.0</v>
      </c>
      <c r="S218" s="493"/>
      <c r="T218" s="493"/>
      <c r="U218" s="378" t="s">
        <v>7483</v>
      </c>
      <c r="V218" s="406"/>
      <c r="W218" s="378" t="s">
        <v>7334</v>
      </c>
      <c r="X218" s="493"/>
      <c r="Y218" s="493"/>
      <c r="Z218" s="493"/>
      <c r="AA218" s="493"/>
      <c r="AB218" s="379"/>
      <c r="AC218" s="406"/>
      <c r="AD218" s="492"/>
      <c r="AE218" s="492"/>
      <c r="AF218" s="492"/>
      <c r="AG218" s="492"/>
      <c r="AH218" s="373" t="s">
        <v>6059</v>
      </c>
      <c r="AI218" s="379" t="s">
        <v>6411</v>
      </c>
      <c r="AJ218" s="492"/>
      <c r="AK218" s="492"/>
      <c r="AL218" s="492"/>
      <c r="AM218" s="492"/>
      <c r="AN218" s="373">
        <v>4.0</v>
      </c>
      <c r="AO218" s="492"/>
      <c r="AP218" s="492"/>
      <c r="AQ218" s="46">
        <f t="shared" si="2"/>
        <v>424</v>
      </c>
      <c r="AR218" s="382">
        <f t="shared" si="3"/>
        <v>0.23</v>
      </c>
      <c r="AS218" s="492"/>
      <c r="AT218" s="492"/>
      <c r="AU218" s="492"/>
      <c r="AV218" s="492"/>
      <c r="AW218" s="492"/>
      <c r="AX218" s="552" t="s">
        <v>6178</v>
      </c>
      <c r="AY218" s="384" t="s">
        <v>6178</v>
      </c>
      <c r="AZ218" s="418"/>
      <c r="BA218" s="386">
        <v>72.0</v>
      </c>
      <c r="BB218" s="386">
        <v>128.0</v>
      </c>
      <c r="BC218" s="482">
        <f>IFERROR(__xludf.DUMMYFUNCTION("IMPORTRANGE(""https://docs.google.com/spreadsheets/d/11x9rug0jw9OQ--PARsiC-syyc-w1p08-Nt1KJofrAjY/edit?usp=sharing"",""Себестоимость (Алкиона)!J124"")"),11.23126)</f>
        <v>11.23126</v>
      </c>
      <c r="BD218" s="482">
        <f>IFERROR(__xludf.DUMMYFUNCTION("IMPORTRANGE(""https://docs.google.com/spreadsheets/d/11x9rug0jw9OQ--PARsiC-syyc-w1p08-Nt1KJofrAjY/edit?usp=sharing"",""Себестоимость (Алкиона)!J104"")"),1.482)</f>
        <v>1.482</v>
      </c>
      <c r="BE218" s="483">
        <f>IFERROR(__xludf.DUMMYFUNCTION("IMPORTRANGE(""https://docs.google.com/spreadsheets/d/1s3L4zx0lRdF0JYMrTaoYwrEnGJI9Se6ibkReFEtRbpU/edit?usp=sharing"",""Упаковка!B3"")"),25.0)</f>
        <v>25</v>
      </c>
      <c r="BF218" s="389">
        <v>10.0</v>
      </c>
      <c r="BG218" s="442">
        <f t="shared" si="4"/>
        <v>85.85304</v>
      </c>
      <c r="BH218" s="405">
        <f t="shared" si="18"/>
        <v>0.2</v>
      </c>
      <c r="BI218" s="392">
        <f t="shared" si="5"/>
        <v>63</v>
      </c>
      <c r="BJ218" s="393">
        <f t="shared" si="6"/>
        <v>94.14696</v>
      </c>
      <c r="BK218" s="393">
        <f t="shared" si="7"/>
        <v>38.14696</v>
      </c>
      <c r="BL218" s="394">
        <f t="shared" si="8"/>
        <v>0.2988792381</v>
      </c>
      <c r="BM218" s="394">
        <f t="shared" si="9"/>
        <v>0.1211014603</v>
      </c>
      <c r="BN218" s="55">
        <f t="shared" si="10"/>
        <v>0.23</v>
      </c>
      <c r="BO218" s="56">
        <f t="shared" si="11"/>
        <v>425</v>
      </c>
      <c r="BP218" s="57">
        <f t="shared" si="12"/>
        <v>0.3368163765</v>
      </c>
      <c r="BQ218" s="46">
        <f t="shared" si="13"/>
        <v>0.272</v>
      </c>
      <c r="BR218" s="46">
        <v>25.0</v>
      </c>
      <c r="BS218" s="46">
        <v>7.0</v>
      </c>
      <c r="BT218" s="47">
        <v>1.25</v>
      </c>
      <c r="BU218" s="46">
        <f t="shared" si="14"/>
        <v>31.25</v>
      </c>
      <c r="BV218" s="46">
        <f t="shared" si="15"/>
        <v>40.75</v>
      </c>
      <c r="BW218" s="378" t="s">
        <v>6062</v>
      </c>
      <c r="BX218" s="492"/>
      <c r="BY218" s="492"/>
      <c r="BZ218" s="492"/>
      <c r="CA218" s="492"/>
      <c r="CB218" s="406"/>
      <c r="CC218" s="492"/>
      <c r="CD218" s="492"/>
      <c r="CE218" s="492"/>
      <c r="CF218" s="492"/>
      <c r="CG218" s="492"/>
      <c r="CH218" s="553"/>
      <c r="CI218" s="553"/>
      <c r="CJ218" s="553"/>
      <c r="CK218" s="553"/>
      <c r="CL218" s="398"/>
      <c r="CM218" s="398"/>
      <c r="CN218" s="399">
        <f t="shared" si="16"/>
        <v>0.001120761905</v>
      </c>
      <c r="CO218" s="399">
        <f t="shared" si="17"/>
        <v>0.4258247699</v>
      </c>
      <c r="CP218" s="398"/>
      <c r="CQ218" s="398"/>
      <c r="CR218" s="478"/>
      <c r="CS218" s="398"/>
      <c r="CT218" s="398"/>
      <c r="CU218" s="398"/>
      <c r="CV218" s="398"/>
      <c r="CW218" s="398"/>
      <c r="CX218" s="398"/>
      <c r="CY218" s="398"/>
      <c r="CZ218" s="398"/>
      <c r="DA218" s="398"/>
      <c r="DB218" s="398"/>
      <c r="DC218" s="398"/>
      <c r="DD218" s="398"/>
      <c r="DE218" s="398"/>
      <c r="DF218" s="398"/>
      <c r="DG218" s="398"/>
      <c r="DH218" s="398"/>
      <c r="DI218" s="398"/>
      <c r="DJ218" s="398"/>
      <c r="DK218" s="398"/>
      <c r="DL218" s="398"/>
      <c r="DM218" s="398"/>
      <c r="DN218" s="398"/>
      <c r="DO218" s="398"/>
      <c r="DP218" s="398"/>
      <c r="DQ218" s="398"/>
      <c r="DR218" s="398"/>
      <c r="DS218" s="398"/>
      <c r="DT218" s="398"/>
      <c r="DU218" s="398"/>
      <c r="DV218" s="398"/>
      <c r="DW218" s="398"/>
      <c r="DX218" s="398"/>
      <c r="DY218" s="398"/>
      <c r="DZ218" s="398"/>
      <c r="EA218" s="398"/>
      <c r="EB218" s="398"/>
      <c r="EC218" s="398"/>
      <c r="ED218" s="398"/>
      <c r="EE218" s="398"/>
      <c r="EF218" s="398"/>
      <c r="EG218" s="398"/>
      <c r="EH218" s="398"/>
      <c r="EI218" s="398"/>
      <c r="EJ218" s="398"/>
      <c r="EK218" s="398"/>
      <c r="EL218" s="398"/>
      <c r="EM218" s="398"/>
      <c r="EN218" s="398"/>
      <c r="EO218" s="398"/>
      <c r="EP218" s="398"/>
      <c r="EQ218" s="398"/>
      <c r="ER218" s="398"/>
      <c r="ES218" s="398"/>
      <c r="ET218" s="398"/>
      <c r="EU218" s="398"/>
      <c r="EV218" s="398"/>
      <c r="EW218" s="398"/>
      <c r="EX218" s="398"/>
      <c r="EY218" s="398"/>
      <c r="EZ218" s="398"/>
      <c r="FA218" s="398"/>
      <c r="FB218" s="398"/>
      <c r="FC218" s="398"/>
      <c r="FD218" s="398"/>
      <c r="FE218" s="398"/>
      <c r="FF218" s="398"/>
      <c r="FG218" s="398"/>
      <c r="FH218" s="398"/>
      <c r="FI218" s="398"/>
      <c r="FJ218" s="398"/>
      <c r="FK218" s="398"/>
      <c r="FL218" s="398"/>
      <c r="FM218" s="398"/>
      <c r="FN218" s="398"/>
      <c r="FO218" s="398"/>
      <c r="FP218" s="398"/>
      <c r="FQ218" s="398"/>
      <c r="FR218" s="398"/>
      <c r="FS218" s="398"/>
      <c r="FT218" s="398"/>
      <c r="FU218" s="398"/>
      <c r="FV218" s="398"/>
      <c r="FW218" s="398"/>
      <c r="FX218" s="398"/>
      <c r="FY218" s="398"/>
      <c r="FZ218" s="398"/>
      <c r="GA218" s="398"/>
      <c r="GB218" s="398"/>
      <c r="GC218" s="398"/>
      <c r="GD218" s="398"/>
      <c r="GE218" s="398"/>
      <c r="GF218" s="398"/>
      <c r="GG218" s="398"/>
      <c r="GH218" s="398"/>
      <c r="GI218" s="398"/>
      <c r="GJ218" s="398"/>
      <c r="GK218" s="398"/>
      <c r="GL218" s="398"/>
      <c r="GM218" s="398"/>
      <c r="GN218" s="398"/>
      <c r="GO218" s="398"/>
      <c r="GP218" s="398"/>
      <c r="GQ218" s="398"/>
      <c r="GR218" s="398"/>
      <c r="GS218" s="398"/>
      <c r="GT218" s="398"/>
      <c r="GU218" s="398"/>
      <c r="GV218" s="398"/>
      <c r="GW218" s="398"/>
      <c r="GX218" s="398"/>
      <c r="GY218" s="398"/>
      <c r="GZ218" s="398"/>
      <c r="HA218" s="398"/>
      <c r="HB218" s="398"/>
      <c r="HC218" s="398"/>
      <c r="HD218" s="398"/>
      <c r="HE218" s="398"/>
      <c r="HF218" s="398"/>
      <c r="HG218" s="398"/>
      <c r="HH218" s="398"/>
      <c r="HI218" s="398"/>
      <c r="HJ218" s="398"/>
      <c r="HK218" s="398"/>
      <c r="HL218" s="398"/>
      <c r="HM218" s="398"/>
      <c r="HN218" s="398"/>
      <c r="HO218" s="398"/>
      <c r="HP218" s="398"/>
      <c r="HQ218" s="398"/>
      <c r="HR218" s="398"/>
      <c r="HS218" s="398"/>
      <c r="HT218" s="398"/>
      <c r="HU218" s="398"/>
      <c r="HV218" s="398"/>
      <c r="HW218" s="398"/>
      <c r="HX218" s="398"/>
      <c r="HY218" s="398"/>
      <c r="HZ218" s="398"/>
      <c r="IA218" s="398"/>
      <c r="IB218" s="398"/>
      <c r="IC218" s="398"/>
    </row>
    <row r="219" ht="18.0" customHeight="1">
      <c r="A219" s="398"/>
      <c r="B219" s="362" t="s">
        <v>7484</v>
      </c>
      <c r="C219" s="363"/>
      <c r="D219" s="364">
        <v>50.0</v>
      </c>
      <c r="E219" s="559" t="s">
        <v>7485</v>
      </c>
      <c r="F219" s="366" t="s">
        <v>7486</v>
      </c>
      <c r="G219" s="415">
        <v>2.02757334069E12</v>
      </c>
      <c r="H219" s="409">
        <v>418.0</v>
      </c>
      <c r="I219" s="469">
        <v>0.45911545559935085</v>
      </c>
      <c r="J219" s="370">
        <f t="shared" si="1"/>
        <v>226</v>
      </c>
      <c r="K219" s="402" t="s">
        <v>7487</v>
      </c>
      <c r="L219" s="551" t="s">
        <v>7488</v>
      </c>
      <c r="M219" s="551" t="s">
        <v>7489</v>
      </c>
      <c r="N219" s="492"/>
      <c r="O219" s="419">
        <v>30.0</v>
      </c>
      <c r="P219" s="404">
        <v>70.0</v>
      </c>
      <c r="Q219" s="378">
        <v>20.0</v>
      </c>
      <c r="R219" s="378">
        <v>90.0</v>
      </c>
      <c r="S219" s="493"/>
      <c r="T219" s="493"/>
      <c r="U219" s="378" t="s">
        <v>7490</v>
      </c>
      <c r="V219" s="406"/>
      <c r="W219" s="378" t="s">
        <v>7334</v>
      </c>
      <c r="X219" s="493"/>
      <c r="Y219" s="493"/>
      <c r="Z219" s="493"/>
      <c r="AA219" s="493"/>
      <c r="AB219" s="379"/>
      <c r="AC219" s="406"/>
      <c r="AD219" s="492"/>
      <c r="AE219" s="492"/>
      <c r="AF219" s="492"/>
      <c r="AG219" s="492"/>
      <c r="AH219" s="373" t="s">
        <v>6059</v>
      </c>
      <c r="AI219" s="379" t="s">
        <v>6411</v>
      </c>
      <c r="AJ219" s="492"/>
      <c r="AK219" s="492"/>
      <c r="AL219" s="492"/>
      <c r="AM219" s="492"/>
      <c r="AN219" s="373">
        <v>4.0</v>
      </c>
      <c r="AO219" s="492"/>
      <c r="AP219" s="492"/>
      <c r="AQ219" s="46">
        <f t="shared" si="2"/>
        <v>327</v>
      </c>
      <c r="AR219" s="382">
        <f t="shared" si="3"/>
        <v>0.22</v>
      </c>
      <c r="AS219" s="492"/>
      <c r="AT219" s="492"/>
      <c r="AU219" s="492"/>
      <c r="AV219" s="492"/>
      <c r="AW219" s="492"/>
      <c r="AX219" s="555" t="s">
        <v>6061</v>
      </c>
      <c r="AY219" s="384" t="s">
        <v>6061</v>
      </c>
      <c r="AZ219" s="418"/>
      <c r="BA219" s="386">
        <v>66.0</v>
      </c>
      <c r="BB219" s="386">
        <v>121.0</v>
      </c>
      <c r="BC219" s="482">
        <f>IFERROR(__xludf.DUMMYFUNCTION("IMPORTRANGE(""https://docs.google.com/spreadsheets/d/11x9rug0jw9OQ--PARsiC-syyc-w1p08-Nt1KJofrAjY/edit?usp=sharing"",""Себестоимость (Алкиона)!J121"")"),6.653759999999999)</f>
        <v>6.65376</v>
      </c>
      <c r="BD219" s="482">
        <f>IFERROR(__xludf.DUMMYFUNCTION("IMPORTRANGE(""https://docs.google.com/spreadsheets/d/11x9rug0jw9OQ--PARsiC-syyc-w1p08-Nt1KJofrAjY/edit?usp=sharing"",""Себестоимость (Алкиона)!J101"")"),0.912)</f>
        <v>0.912</v>
      </c>
      <c r="BE219" s="483">
        <f>IFERROR(__xludf.DUMMYFUNCTION("IMPORTRANGE(""https://docs.google.com/spreadsheets/d/1s3L4zx0lRdF0JYMrTaoYwrEnGJI9Se6ibkReFEtRbpU/edit?usp=sharing"",""Упаковка!B2"")"),7.0)</f>
        <v>7</v>
      </c>
      <c r="BF219" s="389">
        <v>10.0</v>
      </c>
      <c r="BG219" s="442">
        <f t="shared" si="4"/>
        <v>47.26304</v>
      </c>
      <c r="BH219" s="405">
        <f t="shared" si="18"/>
        <v>0.2</v>
      </c>
      <c r="BI219" s="392">
        <f t="shared" si="5"/>
        <v>45.2</v>
      </c>
      <c r="BJ219" s="393">
        <f t="shared" si="6"/>
        <v>67.53696</v>
      </c>
      <c r="BK219" s="393">
        <f t="shared" si="7"/>
        <v>12.53696</v>
      </c>
      <c r="BL219" s="394">
        <f t="shared" si="8"/>
        <v>0.2988361062</v>
      </c>
      <c r="BM219" s="394">
        <f t="shared" si="9"/>
        <v>0.05547327434</v>
      </c>
      <c r="BN219" s="55">
        <f t="shared" si="10"/>
        <v>0.22</v>
      </c>
      <c r="BO219" s="56">
        <f t="shared" si="11"/>
        <v>328</v>
      </c>
      <c r="BP219" s="57">
        <f t="shared" si="12"/>
        <v>0.3270029268</v>
      </c>
      <c r="BQ219" s="46">
        <f t="shared" si="13"/>
        <v>0.126</v>
      </c>
      <c r="BR219" s="46">
        <v>25.0</v>
      </c>
      <c r="BS219" s="46">
        <v>7.0</v>
      </c>
      <c r="BT219" s="47">
        <v>1.25</v>
      </c>
      <c r="BU219" s="46">
        <f t="shared" si="14"/>
        <v>31.25</v>
      </c>
      <c r="BV219" s="46">
        <f t="shared" si="15"/>
        <v>34.75</v>
      </c>
      <c r="BW219" s="378" t="s">
        <v>6062</v>
      </c>
      <c r="BX219" s="492"/>
      <c r="BY219" s="492"/>
      <c r="BZ219" s="492"/>
      <c r="CA219" s="492"/>
      <c r="CB219" s="406"/>
      <c r="CC219" s="492"/>
      <c r="CD219" s="492"/>
      <c r="CE219" s="492"/>
      <c r="CF219" s="492"/>
      <c r="CG219" s="492"/>
      <c r="CH219" s="553"/>
      <c r="CI219" s="553"/>
      <c r="CJ219" s="553"/>
      <c r="CK219" s="553"/>
      <c r="CL219" s="398"/>
      <c r="CM219" s="398"/>
      <c r="CN219" s="399">
        <f t="shared" si="16"/>
        <v>0.001163893805</v>
      </c>
      <c r="CO219" s="399">
        <f t="shared" si="17"/>
        <v>0.4579515618</v>
      </c>
      <c r="CP219" s="398"/>
      <c r="CQ219" s="398"/>
      <c r="CR219" s="478"/>
      <c r="CS219" s="398"/>
      <c r="CT219" s="398"/>
      <c r="CU219" s="398"/>
      <c r="CV219" s="398"/>
      <c r="CW219" s="398"/>
      <c r="CX219" s="398"/>
      <c r="CY219" s="398"/>
      <c r="CZ219" s="398"/>
      <c r="DA219" s="398"/>
      <c r="DB219" s="398"/>
      <c r="DC219" s="398"/>
      <c r="DD219" s="398"/>
      <c r="DE219" s="398"/>
      <c r="DF219" s="398"/>
      <c r="DG219" s="398"/>
      <c r="DH219" s="398"/>
      <c r="DI219" s="398"/>
      <c r="DJ219" s="398"/>
      <c r="DK219" s="398"/>
      <c r="DL219" s="398"/>
      <c r="DM219" s="398"/>
      <c r="DN219" s="398"/>
      <c r="DO219" s="398"/>
      <c r="DP219" s="398"/>
      <c r="DQ219" s="398"/>
      <c r="DR219" s="398"/>
      <c r="DS219" s="398"/>
      <c r="DT219" s="398"/>
      <c r="DU219" s="398"/>
      <c r="DV219" s="398"/>
      <c r="DW219" s="398"/>
      <c r="DX219" s="398"/>
      <c r="DY219" s="398"/>
      <c r="DZ219" s="398"/>
      <c r="EA219" s="398"/>
      <c r="EB219" s="398"/>
      <c r="EC219" s="398"/>
      <c r="ED219" s="398"/>
      <c r="EE219" s="398"/>
      <c r="EF219" s="398"/>
      <c r="EG219" s="398"/>
      <c r="EH219" s="398"/>
      <c r="EI219" s="398"/>
      <c r="EJ219" s="398"/>
      <c r="EK219" s="398"/>
      <c r="EL219" s="398"/>
      <c r="EM219" s="398"/>
      <c r="EN219" s="398"/>
      <c r="EO219" s="398"/>
      <c r="EP219" s="398"/>
      <c r="EQ219" s="398"/>
      <c r="ER219" s="398"/>
      <c r="ES219" s="398"/>
      <c r="ET219" s="398"/>
      <c r="EU219" s="398"/>
      <c r="EV219" s="398"/>
      <c r="EW219" s="398"/>
      <c r="EX219" s="398"/>
      <c r="EY219" s="398"/>
      <c r="EZ219" s="398"/>
      <c r="FA219" s="398"/>
      <c r="FB219" s="398"/>
      <c r="FC219" s="398"/>
      <c r="FD219" s="398"/>
      <c r="FE219" s="398"/>
      <c r="FF219" s="398"/>
      <c r="FG219" s="398"/>
      <c r="FH219" s="398"/>
      <c r="FI219" s="398"/>
      <c r="FJ219" s="398"/>
      <c r="FK219" s="398"/>
      <c r="FL219" s="398"/>
      <c r="FM219" s="398"/>
      <c r="FN219" s="398"/>
      <c r="FO219" s="398"/>
      <c r="FP219" s="398"/>
      <c r="FQ219" s="398"/>
      <c r="FR219" s="398"/>
      <c r="FS219" s="398"/>
      <c r="FT219" s="398"/>
      <c r="FU219" s="398"/>
      <c r="FV219" s="398"/>
      <c r="FW219" s="398"/>
      <c r="FX219" s="398"/>
      <c r="FY219" s="398"/>
      <c r="FZ219" s="398"/>
      <c r="GA219" s="398"/>
      <c r="GB219" s="398"/>
      <c r="GC219" s="398"/>
      <c r="GD219" s="398"/>
      <c r="GE219" s="398"/>
      <c r="GF219" s="398"/>
      <c r="GG219" s="398"/>
      <c r="GH219" s="398"/>
      <c r="GI219" s="398"/>
      <c r="GJ219" s="398"/>
      <c r="GK219" s="398"/>
      <c r="GL219" s="398"/>
      <c r="GM219" s="398"/>
      <c r="GN219" s="398"/>
      <c r="GO219" s="398"/>
      <c r="GP219" s="398"/>
      <c r="GQ219" s="398"/>
      <c r="GR219" s="398"/>
      <c r="GS219" s="398"/>
      <c r="GT219" s="398"/>
      <c r="GU219" s="398"/>
      <c r="GV219" s="398"/>
      <c r="GW219" s="398"/>
      <c r="GX219" s="398"/>
      <c r="GY219" s="398"/>
      <c r="GZ219" s="398"/>
      <c r="HA219" s="398"/>
      <c r="HB219" s="398"/>
      <c r="HC219" s="398"/>
      <c r="HD219" s="398"/>
      <c r="HE219" s="398"/>
      <c r="HF219" s="398"/>
      <c r="HG219" s="398"/>
      <c r="HH219" s="398"/>
      <c r="HI219" s="398"/>
      <c r="HJ219" s="398"/>
      <c r="HK219" s="398"/>
      <c r="HL219" s="398"/>
      <c r="HM219" s="398"/>
      <c r="HN219" s="398"/>
      <c r="HO219" s="398"/>
      <c r="HP219" s="398"/>
      <c r="HQ219" s="398"/>
      <c r="HR219" s="398"/>
      <c r="HS219" s="398"/>
      <c r="HT219" s="398"/>
      <c r="HU219" s="398"/>
      <c r="HV219" s="398"/>
      <c r="HW219" s="398"/>
      <c r="HX219" s="398"/>
      <c r="HY219" s="398"/>
      <c r="HZ219" s="398"/>
      <c r="IA219" s="398"/>
      <c r="IB219" s="398"/>
      <c r="IC219" s="398"/>
    </row>
    <row r="220" ht="18.0" customHeight="1">
      <c r="A220" s="398"/>
      <c r="B220" s="362" t="s">
        <v>7491</v>
      </c>
      <c r="C220" s="363"/>
      <c r="D220" s="364">
        <v>50.0</v>
      </c>
      <c r="E220" s="550" t="s">
        <v>7492</v>
      </c>
      <c r="F220" s="366" t="s">
        <v>7493</v>
      </c>
      <c r="G220" s="415">
        <v>2.027573340706E12</v>
      </c>
      <c r="H220" s="409">
        <v>451.0</v>
      </c>
      <c r="I220" s="469">
        <v>0.39140747666312187</v>
      </c>
      <c r="J220" s="370">
        <f t="shared" si="1"/>
        <v>274</v>
      </c>
      <c r="K220" s="402" t="s">
        <v>7494</v>
      </c>
      <c r="L220" s="551" t="s">
        <v>7495</v>
      </c>
      <c r="M220" s="551" t="s">
        <v>7496</v>
      </c>
      <c r="N220" s="492"/>
      <c r="O220" s="556">
        <v>30.0</v>
      </c>
      <c r="P220" s="378">
        <v>80.0</v>
      </c>
      <c r="Q220" s="378">
        <v>20.0</v>
      </c>
      <c r="R220" s="378">
        <v>170.0</v>
      </c>
      <c r="S220" s="493"/>
      <c r="T220" s="493"/>
      <c r="U220" s="378" t="s">
        <v>7497</v>
      </c>
      <c r="V220" s="406"/>
      <c r="W220" s="378" t="s">
        <v>7334</v>
      </c>
      <c r="X220" s="493"/>
      <c r="Y220" s="493"/>
      <c r="Z220" s="493"/>
      <c r="AA220" s="493"/>
      <c r="AB220" s="379"/>
      <c r="AC220" s="406"/>
      <c r="AD220" s="492"/>
      <c r="AE220" s="492"/>
      <c r="AF220" s="492"/>
      <c r="AG220" s="492"/>
      <c r="AH220" s="373" t="s">
        <v>6059</v>
      </c>
      <c r="AI220" s="379" t="s">
        <v>6411</v>
      </c>
      <c r="AJ220" s="492"/>
      <c r="AK220" s="492"/>
      <c r="AL220" s="492"/>
      <c r="AM220" s="492"/>
      <c r="AN220" s="373">
        <v>4.0</v>
      </c>
      <c r="AO220" s="492"/>
      <c r="AP220" s="492"/>
      <c r="AQ220" s="46">
        <f t="shared" si="2"/>
        <v>379</v>
      </c>
      <c r="AR220" s="382">
        <f t="shared" si="3"/>
        <v>0.16</v>
      </c>
      <c r="AS220" s="492"/>
      <c r="AT220" s="492"/>
      <c r="AU220" s="492"/>
      <c r="AV220" s="492"/>
      <c r="AW220" s="492"/>
      <c r="AX220" s="557" t="s">
        <v>6061</v>
      </c>
      <c r="AY220" s="384" t="s">
        <v>6178</v>
      </c>
      <c r="AZ220" s="418"/>
      <c r="BA220" s="386">
        <v>69.0</v>
      </c>
      <c r="BB220" s="386">
        <v>123.0</v>
      </c>
      <c r="BC220" s="482">
        <f>IFERROR(__xludf.DUMMYFUNCTION("IMPORTRANGE(""https://docs.google.com/spreadsheets/d/11x9rug0jw9OQ--PARsiC-syyc-w1p08-Nt1KJofrAjY/edit?usp=sharing"",""Себестоимость (Алкиона)!J122"")"),7.365049999999998)</f>
        <v>7.36505</v>
      </c>
      <c r="BD220" s="482">
        <f>IFERROR(__xludf.DUMMYFUNCTION("IMPORTRANGE(""https://docs.google.com/spreadsheets/d/11x9rug0jw9OQ--PARsiC-syyc-w1p08-Nt1KJofrAjY/edit?usp=sharing"",""Себестоимость (Алкиона)!J102"")"),1.026)</f>
        <v>1.026</v>
      </c>
      <c r="BE220" s="483">
        <f>IFERROR(__xludf.DUMMYFUNCTION("IMPORTRANGE(""https://docs.google.com/spreadsheets/d/1s3L4zx0lRdF0JYMrTaoYwrEnGJI9Se6ibkReFEtRbpU/edit?usp=sharing"",""Упаковка!B3"")"),25.0)</f>
        <v>25</v>
      </c>
      <c r="BF220" s="389">
        <v>10.0</v>
      </c>
      <c r="BG220" s="442">
        <f t="shared" si="4"/>
        <v>68.5642</v>
      </c>
      <c r="BH220" s="405">
        <f t="shared" si="18"/>
        <v>0.2</v>
      </c>
      <c r="BI220" s="392">
        <f t="shared" si="5"/>
        <v>54.8</v>
      </c>
      <c r="BJ220" s="393">
        <f t="shared" si="6"/>
        <v>81.6358</v>
      </c>
      <c r="BK220" s="393">
        <f t="shared" si="7"/>
        <v>27.6358</v>
      </c>
      <c r="BL220" s="394">
        <f t="shared" si="8"/>
        <v>0.2979408759</v>
      </c>
      <c r="BM220" s="394">
        <f t="shared" si="9"/>
        <v>0.1008605839</v>
      </c>
      <c r="BN220" s="55">
        <f t="shared" si="10"/>
        <v>0.16</v>
      </c>
      <c r="BO220" s="56">
        <f t="shared" si="11"/>
        <v>379</v>
      </c>
      <c r="BP220" s="57">
        <f t="shared" si="12"/>
        <v>0.334553562</v>
      </c>
      <c r="BQ220" s="46">
        <f t="shared" si="13"/>
        <v>0.272</v>
      </c>
      <c r="BR220" s="46">
        <v>25.0</v>
      </c>
      <c r="BS220" s="46">
        <v>7.0</v>
      </c>
      <c r="BT220" s="47">
        <v>1.25</v>
      </c>
      <c r="BU220" s="46">
        <f t="shared" si="14"/>
        <v>31.25</v>
      </c>
      <c r="BV220" s="46">
        <f t="shared" si="15"/>
        <v>37.75</v>
      </c>
      <c r="BW220" s="378" t="s">
        <v>6062</v>
      </c>
      <c r="BX220" s="492"/>
      <c r="BY220" s="492"/>
      <c r="BZ220" s="492"/>
      <c r="CA220" s="492"/>
      <c r="CB220" s="406"/>
      <c r="CC220" s="492"/>
      <c r="CD220" s="492"/>
      <c r="CE220" s="492"/>
      <c r="CF220" s="492"/>
      <c r="CG220" s="492"/>
      <c r="CH220" s="553"/>
      <c r="CI220" s="553"/>
      <c r="CJ220" s="553"/>
      <c r="CK220" s="553"/>
      <c r="CL220" s="398"/>
      <c r="CM220" s="398"/>
      <c r="CN220" s="399">
        <f t="shared" si="16"/>
        <v>0.002059124088</v>
      </c>
      <c r="CO220" s="399">
        <f t="shared" si="17"/>
        <v>0.3893483526</v>
      </c>
      <c r="CP220" s="398"/>
      <c r="CQ220" s="398"/>
      <c r="CR220" s="478"/>
      <c r="CS220" s="398"/>
      <c r="CT220" s="398"/>
      <c r="CU220" s="398"/>
      <c r="CV220" s="398"/>
      <c r="CW220" s="398"/>
      <c r="CX220" s="398"/>
      <c r="CY220" s="398"/>
      <c r="CZ220" s="398"/>
      <c r="DA220" s="398"/>
      <c r="DB220" s="398"/>
      <c r="DC220" s="398"/>
      <c r="DD220" s="398"/>
      <c r="DE220" s="398"/>
      <c r="DF220" s="398"/>
      <c r="DG220" s="398"/>
      <c r="DH220" s="398"/>
      <c r="DI220" s="398"/>
      <c r="DJ220" s="398"/>
      <c r="DK220" s="398"/>
      <c r="DL220" s="398"/>
      <c r="DM220" s="398"/>
      <c r="DN220" s="398"/>
      <c r="DO220" s="398"/>
      <c r="DP220" s="398"/>
      <c r="DQ220" s="398"/>
      <c r="DR220" s="398"/>
      <c r="DS220" s="398"/>
      <c r="DT220" s="398"/>
      <c r="DU220" s="398"/>
      <c r="DV220" s="398"/>
      <c r="DW220" s="398"/>
      <c r="DX220" s="398"/>
      <c r="DY220" s="398"/>
      <c r="DZ220" s="398"/>
      <c r="EA220" s="398"/>
      <c r="EB220" s="398"/>
      <c r="EC220" s="398"/>
      <c r="ED220" s="398"/>
      <c r="EE220" s="398"/>
      <c r="EF220" s="398"/>
      <c r="EG220" s="398"/>
      <c r="EH220" s="398"/>
      <c r="EI220" s="398"/>
      <c r="EJ220" s="398"/>
      <c r="EK220" s="398"/>
      <c r="EL220" s="398"/>
      <c r="EM220" s="398"/>
      <c r="EN220" s="398"/>
      <c r="EO220" s="398"/>
      <c r="EP220" s="398"/>
      <c r="EQ220" s="398"/>
      <c r="ER220" s="398"/>
      <c r="ES220" s="398"/>
      <c r="ET220" s="398"/>
      <c r="EU220" s="398"/>
      <c r="EV220" s="398"/>
      <c r="EW220" s="398"/>
      <c r="EX220" s="398"/>
      <c r="EY220" s="398"/>
      <c r="EZ220" s="398"/>
      <c r="FA220" s="398"/>
      <c r="FB220" s="398"/>
      <c r="FC220" s="398"/>
      <c r="FD220" s="398"/>
      <c r="FE220" s="398"/>
      <c r="FF220" s="398"/>
      <c r="FG220" s="398"/>
      <c r="FH220" s="398"/>
      <c r="FI220" s="398"/>
      <c r="FJ220" s="398"/>
      <c r="FK220" s="398"/>
      <c r="FL220" s="398"/>
      <c r="FM220" s="398"/>
      <c r="FN220" s="398"/>
      <c r="FO220" s="398"/>
      <c r="FP220" s="398"/>
      <c r="FQ220" s="398"/>
      <c r="FR220" s="398"/>
      <c r="FS220" s="398"/>
      <c r="FT220" s="398"/>
      <c r="FU220" s="398"/>
      <c r="FV220" s="398"/>
      <c r="FW220" s="398"/>
      <c r="FX220" s="398"/>
      <c r="FY220" s="398"/>
      <c r="FZ220" s="398"/>
      <c r="GA220" s="398"/>
      <c r="GB220" s="398"/>
      <c r="GC220" s="398"/>
      <c r="GD220" s="398"/>
      <c r="GE220" s="398"/>
      <c r="GF220" s="398"/>
      <c r="GG220" s="398"/>
      <c r="GH220" s="398"/>
      <c r="GI220" s="398"/>
      <c r="GJ220" s="398"/>
      <c r="GK220" s="398"/>
      <c r="GL220" s="398"/>
      <c r="GM220" s="398"/>
      <c r="GN220" s="398"/>
      <c r="GO220" s="398"/>
      <c r="GP220" s="398"/>
      <c r="GQ220" s="398"/>
      <c r="GR220" s="398"/>
      <c r="GS220" s="398"/>
      <c r="GT220" s="398"/>
      <c r="GU220" s="398"/>
      <c r="GV220" s="398"/>
      <c r="GW220" s="398"/>
      <c r="GX220" s="398"/>
      <c r="GY220" s="398"/>
      <c r="GZ220" s="398"/>
      <c r="HA220" s="398"/>
      <c r="HB220" s="398"/>
      <c r="HC220" s="398"/>
      <c r="HD220" s="398"/>
      <c r="HE220" s="398"/>
      <c r="HF220" s="398"/>
      <c r="HG220" s="398"/>
      <c r="HH220" s="398"/>
      <c r="HI220" s="398"/>
      <c r="HJ220" s="398"/>
      <c r="HK220" s="398"/>
      <c r="HL220" s="398"/>
      <c r="HM220" s="398"/>
      <c r="HN220" s="398"/>
      <c r="HO220" s="398"/>
      <c r="HP220" s="398"/>
      <c r="HQ220" s="398"/>
      <c r="HR220" s="398"/>
      <c r="HS220" s="398"/>
      <c r="HT220" s="398"/>
      <c r="HU220" s="398"/>
      <c r="HV220" s="398"/>
      <c r="HW220" s="398"/>
      <c r="HX220" s="398"/>
      <c r="HY220" s="398"/>
      <c r="HZ220" s="398"/>
      <c r="IA220" s="398"/>
      <c r="IB220" s="398"/>
      <c r="IC220" s="398"/>
    </row>
    <row r="221" ht="18.0" customHeight="1">
      <c r="A221" s="361" t="s">
        <v>6049</v>
      </c>
      <c r="B221" s="362" t="s">
        <v>7498</v>
      </c>
      <c r="C221" s="363"/>
      <c r="D221" s="364">
        <v>50.0</v>
      </c>
      <c r="E221" s="550" t="s">
        <v>7499</v>
      </c>
      <c r="F221" s="366" t="s">
        <v>7500</v>
      </c>
      <c r="G221" s="560">
        <v>2.027573340713E12</v>
      </c>
      <c r="H221" s="409">
        <v>546.0</v>
      </c>
      <c r="I221" s="469">
        <v>0.46613730297194217</v>
      </c>
      <c r="J221" s="370">
        <f t="shared" si="1"/>
        <v>291</v>
      </c>
      <c r="K221" s="402" t="s">
        <v>7501</v>
      </c>
      <c r="L221" s="551" t="s">
        <v>7502</v>
      </c>
      <c r="M221" s="551" t="s">
        <v>7503</v>
      </c>
      <c r="N221" s="492"/>
      <c r="O221" s="419">
        <v>75.0</v>
      </c>
      <c r="P221" s="404">
        <v>80.0</v>
      </c>
      <c r="Q221" s="378">
        <v>20.0</v>
      </c>
      <c r="R221" s="378">
        <v>170.0</v>
      </c>
      <c r="S221" s="493"/>
      <c r="T221" s="493"/>
      <c r="U221" s="378" t="s">
        <v>7504</v>
      </c>
      <c r="V221" s="406"/>
      <c r="W221" s="378" t="s">
        <v>7334</v>
      </c>
      <c r="X221" s="493"/>
      <c r="Y221" s="493"/>
      <c r="Z221" s="493"/>
      <c r="AA221" s="493"/>
      <c r="AB221" s="379"/>
      <c r="AC221" s="406"/>
      <c r="AD221" s="492"/>
      <c r="AE221" s="492"/>
      <c r="AF221" s="492"/>
      <c r="AG221" s="492"/>
      <c r="AH221" s="373" t="s">
        <v>6059</v>
      </c>
      <c r="AI221" s="379" t="s">
        <v>6411</v>
      </c>
      <c r="AJ221" s="492"/>
      <c r="AK221" s="492"/>
      <c r="AL221" s="492"/>
      <c r="AM221" s="492"/>
      <c r="AN221" s="373">
        <v>4.0</v>
      </c>
      <c r="AO221" s="492"/>
      <c r="AP221" s="492"/>
      <c r="AQ221" s="46">
        <f t="shared" si="2"/>
        <v>399</v>
      </c>
      <c r="AR221" s="382">
        <f t="shared" si="3"/>
        <v>0.27</v>
      </c>
      <c r="AS221" s="492"/>
      <c r="AT221" s="492"/>
      <c r="AU221" s="492"/>
      <c r="AV221" s="492"/>
      <c r="AW221" s="492"/>
      <c r="AX221" s="552" t="s">
        <v>6178</v>
      </c>
      <c r="AY221" s="384" t="s">
        <v>6178</v>
      </c>
      <c r="AZ221" s="418"/>
      <c r="BA221" s="386">
        <v>71.0</v>
      </c>
      <c r="BB221" s="386">
        <v>127.0</v>
      </c>
      <c r="BC221" s="482">
        <f>IFERROR(__xludf.DUMMYFUNCTION("IMPORTRANGE(""https://docs.google.com/spreadsheets/d/11x9rug0jw9OQ--PARsiC-syyc-w1p08-Nt1KJofrAjY/edit?usp=sharing"",""Себестоимость (Алкиона)!J123"")"),8.53854)</f>
        <v>8.53854</v>
      </c>
      <c r="BD221" s="482">
        <f>IFERROR(__xludf.DUMMYFUNCTION("IMPORTRANGE(""https://docs.google.com/spreadsheets/d/11x9rug0jw9OQ--PARsiC-syyc-w1p08-Nt1KJofrAjY/edit?usp=sharing"",""Себестоимость (Алкиона)!J103"")"),1.368)</f>
        <v>1.368</v>
      </c>
      <c r="BE221" s="483">
        <f>IFERROR(__xludf.DUMMYFUNCTION("IMPORTRANGE(""https://docs.google.com/spreadsheets/d/1s3L4zx0lRdF0JYMrTaoYwrEnGJI9Se6ibkReFEtRbpU/edit?usp=sharing"",""Упаковка!B3"")"),25.0)</f>
        <v>25</v>
      </c>
      <c r="BF221" s="389">
        <v>10.0</v>
      </c>
      <c r="BG221" s="442">
        <f t="shared" si="4"/>
        <v>74.62616</v>
      </c>
      <c r="BH221" s="405">
        <f t="shared" si="18"/>
        <v>0.2</v>
      </c>
      <c r="BI221" s="392">
        <f t="shared" si="5"/>
        <v>58.2</v>
      </c>
      <c r="BJ221" s="393">
        <f t="shared" si="6"/>
        <v>87.17384</v>
      </c>
      <c r="BK221" s="393">
        <f t="shared" si="7"/>
        <v>31.17384</v>
      </c>
      <c r="BL221" s="394">
        <f t="shared" si="8"/>
        <v>0.2995664605</v>
      </c>
      <c r="BM221" s="394">
        <f t="shared" si="9"/>
        <v>0.1071265979</v>
      </c>
      <c r="BN221" s="55">
        <f t="shared" si="10"/>
        <v>0.27</v>
      </c>
      <c r="BO221" s="56">
        <f t="shared" si="11"/>
        <v>399</v>
      </c>
      <c r="BP221" s="57">
        <f t="shared" si="12"/>
        <v>0.3346712782</v>
      </c>
      <c r="BQ221" s="46">
        <f t="shared" si="13"/>
        <v>0.272</v>
      </c>
      <c r="BR221" s="46">
        <v>25.0</v>
      </c>
      <c r="BS221" s="46">
        <v>7.0</v>
      </c>
      <c r="BT221" s="47">
        <v>1.25</v>
      </c>
      <c r="BU221" s="46">
        <f t="shared" si="14"/>
        <v>31.25</v>
      </c>
      <c r="BV221" s="46">
        <f t="shared" si="15"/>
        <v>39.75</v>
      </c>
      <c r="BW221" s="378" t="s">
        <v>6062</v>
      </c>
      <c r="BX221" s="492"/>
      <c r="BY221" s="492"/>
      <c r="BZ221" s="492"/>
      <c r="CA221" s="492"/>
      <c r="CB221" s="406"/>
      <c r="CC221" s="492"/>
      <c r="CD221" s="492"/>
      <c r="CE221" s="492"/>
      <c r="CF221" s="492"/>
      <c r="CG221" s="492"/>
      <c r="CH221" s="553"/>
      <c r="CI221" s="553"/>
      <c r="CJ221" s="553"/>
      <c r="CK221" s="553"/>
      <c r="CL221" s="398"/>
      <c r="CM221" s="398"/>
      <c r="CN221" s="399">
        <f t="shared" si="16"/>
        <v>0.0004335395189</v>
      </c>
      <c r="CO221" s="399">
        <f t="shared" si="17"/>
        <v>0.4657037635</v>
      </c>
      <c r="CP221" s="398"/>
      <c r="CQ221" s="398"/>
      <c r="CR221" s="478"/>
      <c r="CS221" s="398"/>
      <c r="CT221" s="398"/>
      <c r="CU221" s="398"/>
      <c r="CV221" s="398"/>
      <c r="CW221" s="398"/>
      <c r="CX221" s="398"/>
      <c r="CY221" s="398"/>
      <c r="CZ221" s="398"/>
      <c r="DA221" s="398"/>
      <c r="DB221" s="398"/>
      <c r="DC221" s="398"/>
      <c r="DD221" s="398"/>
      <c r="DE221" s="398"/>
      <c r="DF221" s="398"/>
      <c r="DG221" s="398"/>
      <c r="DH221" s="398"/>
      <c r="DI221" s="398"/>
      <c r="DJ221" s="398"/>
      <c r="DK221" s="398"/>
      <c r="DL221" s="398"/>
      <c r="DM221" s="398"/>
      <c r="DN221" s="398"/>
      <c r="DO221" s="398"/>
      <c r="DP221" s="398"/>
      <c r="DQ221" s="398"/>
      <c r="DR221" s="398"/>
      <c r="DS221" s="398"/>
      <c r="DT221" s="398"/>
      <c r="DU221" s="398"/>
      <c r="DV221" s="398"/>
      <c r="DW221" s="398"/>
      <c r="DX221" s="398"/>
      <c r="DY221" s="398"/>
      <c r="DZ221" s="398"/>
      <c r="EA221" s="398"/>
      <c r="EB221" s="398"/>
      <c r="EC221" s="398"/>
      <c r="ED221" s="398"/>
      <c r="EE221" s="398"/>
      <c r="EF221" s="398"/>
      <c r="EG221" s="398"/>
      <c r="EH221" s="398"/>
      <c r="EI221" s="398"/>
      <c r="EJ221" s="398"/>
      <c r="EK221" s="398"/>
      <c r="EL221" s="398"/>
      <c r="EM221" s="398"/>
      <c r="EN221" s="398"/>
      <c r="EO221" s="398"/>
      <c r="EP221" s="398"/>
      <c r="EQ221" s="398"/>
      <c r="ER221" s="398"/>
      <c r="ES221" s="398"/>
      <c r="ET221" s="398"/>
      <c r="EU221" s="398"/>
      <c r="EV221" s="398"/>
      <c r="EW221" s="398"/>
      <c r="EX221" s="398"/>
      <c r="EY221" s="398"/>
      <c r="EZ221" s="398"/>
      <c r="FA221" s="398"/>
      <c r="FB221" s="398"/>
      <c r="FC221" s="398"/>
      <c r="FD221" s="398"/>
      <c r="FE221" s="398"/>
      <c r="FF221" s="398"/>
      <c r="FG221" s="398"/>
      <c r="FH221" s="398"/>
      <c r="FI221" s="398"/>
      <c r="FJ221" s="398"/>
      <c r="FK221" s="398"/>
      <c r="FL221" s="398"/>
      <c r="FM221" s="398"/>
      <c r="FN221" s="398"/>
      <c r="FO221" s="398"/>
      <c r="FP221" s="398"/>
      <c r="FQ221" s="398"/>
      <c r="FR221" s="398"/>
      <c r="FS221" s="398"/>
      <c r="FT221" s="398"/>
      <c r="FU221" s="398"/>
      <c r="FV221" s="398"/>
      <c r="FW221" s="398"/>
      <c r="FX221" s="398"/>
      <c r="FY221" s="398"/>
      <c r="FZ221" s="398"/>
      <c r="GA221" s="398"/>
      <c r="GB221" s="398"/>
      <c r="GC221" s="398"/>
      <c r="GD221" s="398"/>
      <c r="GE221" s="398"/>
      <c r="GF221" s="398"/>
      <c r="GG221" s="398"/>
      <c r="GH221" s="398"/>
      <c r="GI221" s="398"/>
      <c r="GJ221" s="398"/>
      <c r="GK221" s="398"/>
      <c r="GL221" s="398"/>
      <c r="GM221" s="398"/>
      <c r="GN221" s="398"/>
      <c r="GO221" s="398"/>
      <c r="GP221" s="398"/>
      <c r="GQ221" s="398"/>
      <c r="GR221" s="398"/>
      <c r="GS221" s="398"/>
      <c r="GT221" s="398"/>
      <c r="GU221" s="398"/>
      <c r="GV221" s="398"/>
      <c r="GW221" s="398"/>
      <c r="GX221" s="398"/>
      <c r="GY221" s="398"/>
      <c r="GZ221" s="398"/>
      <c r="HA221" s="398"/>
      <c r="HB221" s="398"/>
      <c r="HC221" s="398"/>
      <c r="HD221" s="398"/>
      <c r="HE221" s="398"/>
      <c r="HF221" s="398"/>
      <c r="HG221" s="398"/>
      <c r="HH221" s="398"/>
      <c r="HI221" s="398"/>
      <c r="HJ221" s="398"/>
      <c r="HK221" s="398"/>
      <c r="HL221" s="398"/>
      <c r="HM221" s="398"/>
      <c r="HN221" s="398"/>
      <c r="HO221" s="398"/>
      <c r="HP221" s="398"/>
      <c r="HQ221" s="398"/>
      <c r="HR221" s="398"/>
      <c r="HS221" s="398"/>
      <c r="HT221" s="398"/>
      <c r="HU221" s="398"/>
      <c r="HV221" s="398"/>
      <c r="HW221" s="398"/>
      <c r="HX221" s="398"/>
      <c r="HY221" s="398"/>
      <c r="HZ221" s="398"/>
      <c r="IA221" s="398"/>
      <c r="IB221" s="398"/>
      <c r="IC221" s="398"/>
    </row>
    <row r="222" ht="18.0" customHeight="1">
      <c r="A222" s="398"/>
      <c r="B222" s="362" t="s">
        <v>7505</v>
      </c>
      <c r="C222" s="363"/>
      <c r="D222" s="364">
        <v>50.0</v>
      </c>
      <c r="E222" s="559" t="s">
        <v>7506</v>
      </c>
      <c r="F222" s="366" t="s">
        <v>7507</v>
      </c>
      <c r="G222" s="415">
        <v>2.02757334072E12</v>
      </c>
      <c r="H222" s="409">
        <v>550.0</v>
      </c>
      <c r="I222" s="469">
        <v>0.42694553180153183</v>
      </c>
      <c r="J222" s="370">
        <f t="shared" si="1"/>
        <v>315</v>
      </c>
      <c r="K222" s="402" t="s">
        <v>7508</v>
      </c>
      <c r="L222" s="551" t="s">
        <v>7509</v>
      </c>
      <c r="M222" s="551" t="s">
        <v>7510</v>
      </c>
      <c r="N222" s="492"/>
      <c r="O222" s="419">
        <v>75.0</v>
      </c>
      <c r="P222" s="404">
        <v>80.0</v>
      </c>
      <c r="Q222" s="378">
        <v>20.0</v>
      </c>
      <c r="R222" s="378">
        <v>170.0</v>
      </c>
      <c r="S222" s="493"/>
      <c r="T222" s="493"/>
      <c r="U222" s="378" t="s">
        <v>7511</v>
      </c>
      <c r="V222" s="406"/>
      <c r="W222" s="378" t="s">
        <v>7334</v>
      </c>
      <c r="X222" s="493"/>
      <c r="Y222" s="493"/>
      <c r="Z222" s="493"/>
      <c r="AA222" s="493"/>
      <c r="AB222" s="379"/>
      <c r="AC222" s="406"/>
      <c r="AD222" s="492"/>
      <c r="AE222" s="492"/>
      <c r="AF222" s="492"/>
      <c r="AG222" s="492"/>
      <c r="AH222" s="373" t="s">
        <v>6059</v>
      </c>
      <c r="AI222" s="379" t="s">
        <v>6411</v>
      </c>
      <c r="AJ222" s="492"/>
      <c r="AK222" s="492"/>
      <c r="AL222" s="492"/>
      <c r="AM222" s="492"/>
      <c r="AN222" s="373">
        <v>4.0</v>
      </c>
      <c r="AO222" s="492"/>
      <c r="AP222" s="492"/>
      <c r="AQ222" s="46">
        <f t="shared" si="2"/>
        <v>424</v>
      </c>
      <c r="AR222" s="382">
        <f t="shared" si="3"/>
        <v>0.23</v>
      </c>
      <c r="AS222" s="492"/>
      <c r="AT222" s="492"/>
      <c r="AU222" s="492"/>
      <c r="AV222" s="492"/>
      <c r="AW222" s="492"/>
      <c r="AX222" s="552" t="s">
        <v>6178</v>
      </c>
      <c r="AY222" s="384" t="s">
        <v>6178</v>
      </c>
      <c r="AZ222" s="418"/>
      <c r="BA222" s="386">
        <v>72.0</v>
      </c>
      <c r="BB222" s="386">
        <v>127.0</v>
      </c>
      <c r="BC222" s="482">
        <f>IFERROR(__xludf.DUMMYFUNCTION("IMPORTRANGE(""https://docs.google.com/spreadsheets/d/11x9rug0jw9OQ--PARsiC-syyc-w1p08-Nt1KJofrAjY/edit?usp=sharing"",""Себестоимость (Алкиона)!J124"")"),11.23126)</f>
        <v>11.23126</v>
      </c>
      <c r="BD222" s="482">
        <f>IFERROR(__xludf.DUMMYFUNCTION("IMPORTRANGE(""https://docs.google.com/spreadsheets/d/11x9rug0jw9OQ--PARsiC-syyc-w1p08-Nt1KJofrAjY/edit?usp=sharing"",""Себестоимость (Алкиона)!J104"")"),1.482)</f>
        <v>1.482</v>
      </c>
      <c r="BE222" s="483">
        <f>IFERROR(__xludf.DUMMYFUNCTION("IMPORTRANGE(""https://docs.google.com/spreadsheets/d/1s3L4zx0lRdF0JYMrTaoYwrEnGJI9Se6ibkReFEtRbpU/edit?usp=sharing"",""Упаковка!B3"")"),25.0)</f>
        <v>25</v>
      </c>
      <c r="BF222" s="389">
        <v>10.0</v>
      </c>
      <c r="BG222" s="442">
        <f t="shared" si="4"/>
        <v>85.85304</v>
      </c>
      <c r="BH222" s="405">
        <f t="shared" si="18"/>
        <v>0.2</v>
      </c>
      <c r="BI222" s="392">
        <f t="shared" si="5"/>
        <v>63</v>
      </c>
      <c r="BJ222" s="393">
        <f t="shared" si="6"/>
        <v>94.14696</v>
      </c>
      <c r="BK222" s="393">
        <f t="shared" si="7"/>
        <v>39.14696</v>
      </c>
      <c r="BL222" s="394">
        <f t="shared" si="8"/>
        <v>0.2988792381</v>
      </c>
      <c r="BM222" s="394">
        <f t="shared" si="9"/>
        <v>0.1242760635</v>
      </c>
      <c r="BN222" s="55">
        <f t="shared" si="10"/>
        <v>0.23</v>
      </c>
      <c r="BO222" s="56">
        <f t="shared" si="11"/>
        <v>424</v>
      </c>
      <c r="BP222" s="57">
        <f t="shared" si="12"/>
        <v>0.3379881132</v>
      </c>
      <c r="BQ222" s="46">
        <f t="shared" si="13"/>
        <v>0.272</v>
      </c>
      <c r="BR222" s="46">
        <v>25.0</v>
      </c>
      <c r="BS222" s="46">
        <v>7.0</v>
      </c>
      <c r="BT222" s="47">
        <v>1.25</v>
      </c>
      <c r="BU222" s="46">
        <f t="shared" si="14"/>
        <v>31.25</v>
      </c>
      <c r="BV222" s="46">
        <f t="shared" si="15"/>
        <v>40.75</v>
      </c>
      <c r="BW222" s="378" t="s">
        <v>6062</v>
      </c>
      <c r="BX222" s="492"/>
      <c r="BY222" s="492"/>
      <c r="BZ222" s="492"/>
      <c r="CA222" s="492"/>
      <c r="CB222" s="406"/>
      <c r="CC222" s="492"/>
      <c r="CD222" s="492"/>
      <c r="CE222" s="492"/>
      <c r="CF222" s="492"/>
      <c r="CG222" s="492"/>
      <c r="CH222" s="553"/>
      <c r="CI222" s="553"/>
      <c r="CJ222" s="553"/>
      <c r="CK222" s="553"/>
      <c r="CL222" s="398"/>
      <c r="CM222" s="398"/>
      <c r="CN222" s="399">
        <f t="shared" si="16"/>
        <v>0.001120761905</v>
      </c>
      <c r="CO222" s="399">
        <f t="shared" si="17"/>
        <v>0.4258247699</v>
      </c>
      <c r="CP222" s="398"/>
      <c r="CQ222" s="398"/>
      <c r="CR222" s="478"/>
      <c r="CS222" s="398"/>
      <c r="CT222" s="398"/>
      <c r="CU222" s="398"/>
      <c r="CV222" s="398"/>
      <c r="CW222" s="398"/>
      <c r="CX222" s="398"/>
      <c r="CY222" s="398"/>
      <c r="CZ222" s="398"/>
      <c r="DA222" s="398"/>
      <c r="DB222" s="398"/>
      <c r="DC222" s="398"/>
      <c r="DD222" s="398"/>
      <c r="DE222" s="398"/>
      <c r="DF222" s="398"/>
      <c r="DG222" s="398"/>
      <c r="DH222" s="398"/>
      <c r="DI222" s="398"/>
      <c r="DJ222" s="398"/>
      <c r="DK222" s="398"/>
      <c r="DL222" s="398"/>
      <c r="DM222" s="398"/>
      <c r="DN222" s="398"/>
      <c r="DO222" s="398"/>
      <c r="DP222" s="398"/>
      <c r="DQ222" s="398"/>
      <c r="DR222" s="398"/>
      <c r="DS222" s="398"/>
      <c r="DT222" s="398"/>
      <c r="DU222" s="398"/>
      <c r="DV222" s="398"/>
      <c r="DW222" s="398"/>
      <c r="DX222" s="398"/>
      <c r="DY222" s="398"/>
      <c r="DZ222" s="398"/>
      <c r="EA222" s="398"/>
      <c r="EB222" s="398"/>
      <c r="EC222" s="398"/>
      <c r="ED222" s="398"/>
      <c r="EE222" s="398"/>
      <c r="EF222" s="398"/>
      <c r="EG222" s="398"/>
      <c r="EH222" s="398"/>
      <c r="EI222" s="398"/>
      <c r="EJ222" s="398"/>
      <c r="EK222" s="398"/>
      <c r="EL222" s="398"/>
      <c r="EM222" s="398"/>
      <c r="EN222" s="398"/>
      <c r="EO222" s="398"/>
      <c r="EP222" s="398"/>
      <c r="EQ222" s="398"/>
      <c r="ER222" s="398"/>
      <c r="ES222" s="398"/>
      <c r="ET222" s="398"/>
      <c r="EU222" s="398"/>
      <c r="EV222" s="398"/>
      <c r="EW222" s="398"/>
      <c r="EX222" s="398"/>
      <c r="EY222" s="398"/>
      <c r="EZ222" s="398"/>
      <c r="FA222" s="398"/>
      <c r="FB222" s="398"/>
      <c r="FC222" s="398"/>
      <c r="FD222" s="398"/>
      <c r="FE222" s="398"/>
      <c r="FF222" s="398"/>
      <c r="FG222" s="398"/>
      <c r="FH222" s="398"/>
      <c r="FI222" s="398"/>
      <c r="FJ222" s="398"/>
      <c r="FK222" s="398"/>
      <c r="FL222" s="398"/>
      <c r="FM222" s="398"/>
      <c r="FN222" s="398"/>
      <c r="FO222" s="398"/>
      <c r="FP222" s="398"/>
      <c r="FQ222" s="398"/>
      <c r="FR222" s="398"/>
      <c r="FS222" s="398"/>
      <c r="FT222" s="398"/>
      <c r="FU222" s="398"/>
      <c r="FV222" s="398"/>
      <c r="FW222" s="398"/>
      <c r="FX222" s="398"/>
      <c r="FY222" s="398"/>
      <c r="FZ222" s="398"/>
      <c r="GA222" s="398"/>
      <c r="GB222" s="398"/>
      <c r="GC222" s="398"/>
      <c r="GD222" s="398"/>
      <c r="GE222" s="398"/>
      <c r="GF222" s="398"/>
      <c r="GG222" s="398"/>
      <c r="GH222" s="398"/>
      <c r="GI222" s="398"/>
      <c r="GJ222" s="398"/>
      <c r="GK222" s="398"/>
      <c r="GL222" s="398"/>
      <c r="GM222" s="398"/>
      <c r="GN222" s="398"/>
      <c r="GO222" s="398"/>
      <c r="GP222" s="398"/>
      <c r="GQ222" s="398"/>
      <c r="GR222" s="398"/>
      <c r="GS222" s="398"/>
      <c r="GT222" s="398"/>
      <c r="GU222" s="398"/>
      <c r="GV222" s="398"/>
      <c r="GW222" s="398"/>
      <c r="GX222" s="398"/>
      <c r="GY222" s="398"/>
      <c r="GZ222" s="398"/>
      <c r="HA222" s="398"/>
      <c r="HB222" s="398"/>
      <c r="HC222" s="398"/>
      <c r="HD222" s="398"/>
      <c r="HE222" s="398"/>
      <c r="HF222" s="398"/>
      <c r="HG222" s="398"/>
      <c r="HH222" s="398"/>
      <c r="HI222" s="398"/>
      <c r="HJ222" s="398"/>
      <c r="HK222" s="398"/>
      <c r="HL222" s="398"/>
      <c r="HM222" s="398"/>
      <c r="HN222" s="398"/>
      <c r="HO222" s="398"/>
      <c r="HP222" s="398"/>
      <c r="HQ222" s="398"/>
      <c r="HR222" s="398"/>
      <c r="HS222" s="398"/>
      <c r="HT222" s="398"/>
      <c r="HU222" s="398"/>
      <c r="HV222" s="398"/>
      <c r="HW222" s="398"/>
      <c r="HX222" s="398"/>
      <c r="HY222" s="398"/>
      <c r="HZ222" s="398"/>
      <c r="IA222" s="398"/>
      <c r="IB222" s="398"/>
      <c r="IC222" s="398"/>
    </row>
    <row r="223" ht="18.0" customHeight="1">
      <c r="A223" s="398"/>
      <c r="B223" s="362" t="s">
        <v>7512</v>
      </c>
      <c r="C223" s="363"/>
      <c r="D223" s="364">
        <v>50.0</v>
      </c>
      <c r="E223" s="559" t="s">
        <v>7513</v>
      </c>
      <c r="F223" s="366" t="s">
        <v>7514</v>
      </c>
      <c r="G223" s="415">
        <v>2.027573340737E12</v>
      </c>
      <c r="H223" s="409">
        <v>418.0</v>
      </c>
      <c r="I223" s="469">
        <v>0.44771531496223727</v>
      </c>
      <c r="J223" s="370">
        <f t="shared" si="1"/>
        <v>231</v>
      </c>
      <c r="K223" s="402" t="s">
        <v>7515</v>
      </c>
      <c r="L223" s="551" t="s">
        <v>7516</v>
      </c>
      <c r="M223" s="551" t="s">
        <v>7517</v>
      </c>
      <c r="N223" s="492"/>
      <c r="O223" s="419">
        <v>30.0</v>
      </c>
      <c r="P223" s="404">
        <v>70.0</v>
      </c>
      <c r="Q223" s="378">
        <v>20.0</v>
      </c>
      <c r="R223" s="378">
        <v>90.0</v>
      </c>
      <c r="S223" s="493"/>
      <c r="T223" s="493"/>
      <c r="U223" s="378" t="s">
        <v>7518</v>
      </c>
      <c r="V223" s="406"/>
      <c r="W223" s="378" t="s">
        <v>7334</v>
      </c>
      <c r="X223" s="493"/>
      <c r="Y223" s="493"/>
      <c r="Z223" s="493"/>
      <c r="AA223" s="493"/>
      <c r="AB223" s="379"/>
      <c r="AC223" s="406"/>
      <c r="AD223" s="492"/>
      <c r="AE223" s="492"/>
      <c r="AF223" s="492"/>
      <c r="AG223" s="492"/>
      <c r="AH223" s="373" t="s">
        <v>6059</v>
      </c>
      <c r="AI223" s="379" t="s">
        <v>6411</v>
      </c>
      <c r="AJ223" s="492"/>
      <c r="AK223" s="492"/>
      <c r="AL223" s="492"/>
      <c r="AM223" s="492"/>
      <c r="AN223" s="373">
        <v>4.0</v>
      </c>
      <c r="AO223" s="492"/>
      <c r="AP223" s="492"/>
      <c r="AQ223" s="46">
        <f t="shared" si="2"/>
        <v>331</v>
      </c>
      <c r="AR223" s="382">
        <f t="shared" si="3"/>
        <v>0.21</v>
      </c>
      <c r="AS223" s="492"/>
      <c r="AT223" s="492"/>
      <c r="AU223" s="492"/>
      <c r="AV223" s="492"/>
      <c r="AW223" s="492"/>
      <c r="AX223" s="555" t="s">
        <v>6061</v>
      </c>
      <c r="AY223" s="384" t="s">
        <v>6061</v>
      </c>
      <c r="AZ223" s="418"/>
      <c r="BA223" s="386">
        <v>68.0</v>
      </c>
      <c r="BB223" s="386">
        <v>122.0</v>
      </c>
      <c r="BC223" s="482">
        <f>IFERROR(__xludf.DUMMYFUNCTION("IMPORTRANGE(""https://docs.google.com/spreadsheets/d/11x9rug0jw9OQ--PARsiC-syyc-w1p08-Nt1KJofrAjY/edit?usp=sharing"",""Себестоимость (Алкиона)!J121"")"),6.653759999999999)</f>
        <v>6.65376</v>
      </c>
      <c r="BD223" s="482">
        <f>IFERROR(__xludf.DUMMYFUNCTION("IMPORTRANGE(""https://docs.google.com/spreadsheets/d/11x9rug0jw9OQ--PARsiC-syyc-w1p08-Nt1KJofrAjY/edit?usp=sharing"",""Себестоимость (Алкиона)!J101"")"),0.912)</f>
        <v>0.912</v>
      </c>
      <c r="BE223" s="483">
        <f>IFERROR(__xludf.DUMMYFUNCTION("IMPORTRANGE(""https://docs.google.com/spreadsheets/d/1s3L4zx0lRdF0JYMrTaoYwrEnGJI9Se6ibkReFEtRbpU/edit?usp=sharing"",""Упаковка!B2"")"),7.0)</f>
        <v>7</v>
      </c>
      <c r="BF223" s="389">
        <v>10.0</v>
      </c>
      <c r="BG223" s="442">
        <f t="shared" si="4"/>
        <v>47.26304</v>
      </c>
      <c r="BH223" s="405">
        <f t="shared" si="18"/>
        <v>0.2</v>
      </c>
      <c r="BI223" s="392">
        <f t="shared" si="5"/>
        <v>46.2</v>
      </c>
      <c r="BJ223" s="393">
        <f t="shared" si="6"/>
        <v>69.53696</v>
      </c>
      <c r="BK223" s="393">
        <f t="shared" si="7"/>
        <v>15.53696</v>
      </c>
      <c r="BL223" s="394">
        <f t="shared" si="8"/>
        <v>0.3010258009</v>
      </c>
      <c r="BM223" s="394">
        <f t="shared" si="9"/>
        <v>0.0672595671</v>
      </c>
      <c r="BN223" s="55">
        <f t="shared" si="10"/>
        <v>0.21</v>
      </c>
      <c r="BO223" s="56">
        <f t="shared" si="11"/>
        <v>331</v>
      </c>
      <c r="BP223" s="57">
        <f t="shared" si="12"/>
        <v>0.3286312991</v>
      </c>
      <c r="BQ223" s="46">
        <f t="shared" si="13"/>
        <v>0.126</v>
      </c>
      <c r="BR223" s="46">
        <v>25.0</v>
      </c>
      <c r="BS223" s="46">
        <v>7.0</v>
      </c>
      <c r="BT223" s="47">
        <v>1.25</v>
      </c>
      <c r="BU223" s="46">
        <f t="shared" si="14"/>
        <v>31.25</v>
      </c>
      <c r="BV223" s="46">
        <f t="shared" si="15"/>
        <v>36.75</v>
      </c>
      <c r="BW223" s="378" t="s">
        <v>6062</v>
      </c>
      <c r="BX223" s="492"/>
      <c r="BY223" s="492"/>
      <c r="BZ223" s="492"/>
      <c r="CA223" s="492"/>
      <c r="CB223" s="406"/>
      <c r="CC223" s="492"/>
      <c r="CD223" s="492"/>
      <c r="CE223" s="492"/>
      <c r="CF223" s="492"/>
      <c r="CG223" s="492"/>
      <c r="CH223" s="553"/>
      <c r="CI223" s="553"/>
      <c r="CJ223" s="553"/>
      <c r="CK223" s="553"/>
      <c r="CL223" s="398"/>
      <c r="CM223" s="398"/>
      <c r="CN223" s="399">
        <f t="shared" si="16"/>
        <v>-0.001025800866</v>
      </c>
      <c r="CO223" s="399">
        <f t="shared" si="17"/>
        <v>0.4487411158</v>
      </c>
      <c r="CP223" s="398"/>
      <c r="CQ223" s="398"/>
      <c r="CR223" s="478"/>
      <c r="CS223" s="398"/>
      <c r="CT223" s="398"/>
      <c r="CU223" s="398"/>
      <c r="CV223" s="398"/>
      <c r="CW223" s="398"/>
      <c r="CX223" s="398"/>
      <c r="CY223" s="398"/>
      <c r="CZ223" s="398"/>
      <c r="DA223" s="398"/>
      <c r="DB223" s="398"/>
      <c r="DC223" s="398"/>
      <c r="DD223" s="398"/>
      <c r="DE223" s="398"/>
      <c r="DF223" s="398"/>
      <c r="DG223" s="398"/>
      <c r="DH223" s="398"/>
      <c r="DI223" s="398"/>
      <c r="DJ223" s="398"/>
      <c r="DK223" s="398"/>
      <c r="DL223" s="398"/>
      <c r="DM223" s="398"/>
      <c r="DN223" s="398"/>
      <c r="DO223" s="398"/>
      <c r="DP223" s="398"/>
      <c r="DQ223" s="398"/>
      <c r="DR223" s="398"/>
      <c r="DS223" s="398"/>
      <c r="DT223" s="398"/>
      <c r="DU223" s="398"/>
      <c r="DV223" s="398"/>
      <c r="DW223" s="398"/>
      <c r="DX223" s="398"/>
      <c r="DY223" s="398"/>
      <c r="DZ223" s="398"/>
      <c r="EA223" s="398"/>
      <c r="EB223" s="398"/>
      <c r="EC223" s="398"/>
      <c r="ED223" s="398"/>
      <c r="EE223" s="398"/>
      <c r="EF223" s="398"/>
      <c r="EG223" s="398"/>
      <c r="EH223" s="398"/>
      <c r="EI223" s="398"/>
      <c r="EJ223" s="398"/>
      <c r="EK223" s="398"/>
      <c r="EL223" s="398"/>
      <c r="EM223" s="398"/>
      <c r="EN223" s="398"/>
      <c r="EO223" s="398"/>
      <c r="EP223" s="398"/>
      <c r="EQ223" s="398"/>
      <c r="ER223" s="398"/>
      <c r="ES223" s="398"/>
      <c r="ET223" s="398"/>
      <c r="EU223" s="398"/>
      <c r="EV223" s="398"/>
      <c r="EW223" s="398"/>
      <c r="EX223" s="398"/>
      <c r="EY223" s="398"/>
      <c r="EZ223" s="398"/>
      <c r="FA223" s="398"/>
      <c r="FB223" s="398"/>
      <c r="FC223" s="398"/>
      <c r="FD223" s="398"/>
      <c r="FE223" s="398"/>
      <c r="FF223" s="398"/>
      <c r="FG223" s="398"/>
      <c r="FH223" s="398"/>
      <c r="FI223" s="398"/>
      <c r="FJ223" s="398"/>
      <c r="FK223" s="398"/>
      <c r="FL223" s="398"/>
      <c r="FM223" s="398"/>
      <c r="FN223" s="398"/>
      <c r="FO223" s="398"/>
      <c r="FP223" s="398"/>
      <c r="FQ223" s="398"/>
      <c r="FR223" s="398"/>
      <c r="FS223" s="398"/>
      <c r="FT223" s="398"/>
      <c r="FU223" s="398"/>
      <c r="FV223" s="398"/>
      <c r="FW223" s="398"/>
      <c r="FX223" s="398"/>
      <c r="FY223" s="398"/>
      <c r="FZ223" s="398"/>
      <c r="GA223" s="398"/>
      <c r="GB223" s="398"/>
      <c r="GC223" s="398"/>
      <c r="GD223" s="398"/>
      <c r="GE223" s="398"/>
      <c r="GF223" s="398"/>
      <c r="GG223" s="398"/>
      <c r="GH223" s="398"/>
      <c r="GI223" s="398"/>
      <c r="GJ223" s="398"/>
      <c r="GK223" s="398"/>
      <c r="GL223" s="398"/>
      <c r="GM223" s="398"/>
      <c r="GN223" s="398"/>
      <c r="GO223" s="398"/>
      <c r="GP223" s="398"/>
      <c r="GQ223" s="398"/>
      <c r="GR223" s="398"/>
      <c r="GS223" s="398"/>
      <c r="GT223" s="398"/>
      <c r="GU223" s="398"/>
      <c r="GV223" s="398"/>
      <c r="GW223" s="398"/>
      <c r="GX223" s="398"/>
      <c r="GY223" s="398"/>
      <c r="GZ223" s="398"/>
      <c r="HA223" s="398"/>
      <c r="HB223" s="398"/>
      <c r="HC223" s="398"/>
      <c r="HD223" s="398"/>
      <c r="HE223" s="398"/>
      <c r="HF223" s="398"/>
      <c r="HG223" s="398"/>
      <c r="HH223" s="398"/>
      <c r="HI223" s="398"/>
      <c r="HJ223" s="398"/>
      <c r="HK223" s="398"/>
      <c r="HL223" s="398"/>
      <c r="HM223" s="398"/>
      <c r="HN223" s="398"/>
      <c r="HO223" s="398"/>
      <c r="HP223" s="398"/>
      <c r="HQ223" s="398"/>
      <c r="HR223" s="398"/>
      <c r="HS223" s="398"/>
      <c r="HT223" s="398"/>
      <c r="HU223" s="398"/>
      <c r="HV223" s="398"/>
      <c r="HW223" s="398"/>
      <c r="HX223" s="398"/>
      <c r="HY223" s="398"/>
      <c r="HZ223" s="398"/>
      <c r="IA223" s="398"/>
      <c r="IB223" s="398"/>
      <c r="IC223" s="398"/>
    </row>
    <row r="224" ht="18.0" customHeight="1">
      <c r="A224" s="398"/>
      <c r="B224" s="533" t="s">
        <v>7519</v>
      </c>
      <c r="C224" s="363"/>
      <c r="D224" s="364">
        <v>50.0</v>
      </c>
      <c r="E224" s="550" t="s">
        <v>7520</v>
      </c>
      <c r="F224" s="366" t="s">
        <v>7521</v>
      </c>
      <c r="G224" s="415">
        <v>2.027573340744E12</v>
      </c>
      <c r="H224" s="409">
        <v>451.0</v>
      </c>
      <c r="I224" s="469">
        <v>0.39541096595643377</v>
      </c>
      <c r="J224" s="370">
        <f t="shared" si="1"/>
        <v>273</v>
      </c>
      <c r="K224" s="402" t="s">
        <v>7522</v>
      </c>
      <c r="L224" s="551" t="s">
        <v>7523</v>
      </c>
      <c r="M224" s="551" t="s">
        <v>7524</v>
      </c>
      <c r="N224" s="492"/>
      <c r="O224" s="556">
        <v>30.0</v>
      </c>
      <c r="P224" s="378">
        <v>80.0</v>
      </c>
      <c r="Q224" s="378">
        <v>20.0</v>
      </c>
      <c r="R224" s="378">
        <v>170.0</v>
      </c>
      <c r="S224" s="493"/>
      <c r="T224" s="493"/>
      <c r="U224" s="378" t="s">
        <v>7525</v>
      </c>
      <c r="V224" s="406"/>
      <c r="W224" s="378" t="s">
        <v>7334</v>
      </c>
      <c r="X224" s="493"/>
      <c r="Y224" s="493"/>
      <c r="Z224" s="493"/>
      <c r="AA224" s="493"/>
      <c r="AB224" s="379"/>
      <c r="AC224" s="406"/>
      <c r="AD224" s="492"/>
      <c r="AE224" s="492"/>
      <c r="AF224" s="492"/>
      <c r="AG224" s="492"/>
      <c r="AH224" s="373" t="s">
        <v>6059</v>
      </c>
      <c r="AI224" s="379" t="s">
        <v>6411</v>
      </c>
      <c r="AJ224" s="492"/>
      <c r="AK224" s="492"/>
      <c r="AL224" s="492"/>
      <c r="AM224" s="492"/>
      <c r="AN224" s="373">
        <v>4.0</v>
      </c>
      <c r="AO224" s="492"/>
      <c r="AP224" s="492"/>
      <c r="AQ224" s="46">
        <f t="shared" si="2"/>
        <v>379</v>
      </c>
      <c r="AR224" s="382">
        <f t="shared" si="3"/>
        <v>0.16</v>
      </c>
      <c r="AS224" s="492"/>
      <c r="AT224" s="492"/>
      <c r="AU224" s="492"/>
      <c r="AV224" s="492"/>
      <c r="AW224" s="492"/>
      <c r="AX224" s="557" t="s">
        <v>6061</v>
      </c>
      <c r="AY224" s="384" t="s">
        <v>6178</v>
      </c>
      <c r="AZ224" s="418"/>
      <c r="BA224" s="386">
        <v>68.0</v>
      </c>
      <c r="BB224" s="386">
        <v>124.0</v>
      </c>
      <c r="BC224" s="482">
        <f>IFERROR(__xludf.DUMMYFUNCTION("IMPORTRANGE(""https://docs.google.com/spreadsheets/d/11x9rug0jw9OQ--PARsiC-syyc-w1p08-Nt1KJofrAjY/edit?usp=sharing"",""Себестоимость (Алкиона)!J122"")"),7.365049999999998)</f>
        <v>7.36505</v>
      </c>
      <c r="BD224" s="482">
        <f>IFERROR(__xludf.DUMMYFUNCTION("IMPORTRANGE(""https://docs.google.com/spreadsheets/d/11x9rug0jw9OQ--PARsiC-syyc-w1p08-Nt1KJofrAjY/edit?usp=sharing"",""Себестоимость (Алкиона)!J102"")"),1.026)</f>
        <v>1.026</v>
      </c>
      <c r="BE224" s="483">
        <f>IFERROR(__xludf.DUMMYFUNCTION("IMPORTRANGE(""https://docs.google.com/spreadsheets/d/1s3L4zx0lRdF0JYMrTaoYwrEnGJI9Se6ibkReFEtRbpU/edit?usp=sharing"",""Упаковка!B3"")"),25.0)</f>
        <v>25</v>
      </c>
      <c r="BF224" s="389">
        <v>10.0</v>
      </c>
      <c r="BG224" s="442">
        <f t="shared" si="4"/>
        <v>68.5642</v>
      </c>
      <c r="BH224" s="405">
        <f t="shared" si="18"/>
        <v>0.2</v>
      </c>
      <c r="BI224" s="392">
        <f t="shared" si="5"/>
        <v>54.6</v>
      </c>
      <c r="BJ224" s="393">
        <f t="shared" si="6"/>
        <v>81.8358</v>
      </c>
      <c r="BK224" s="393">
        <f t="shared" si="7"/>
        <v>25.8358</v>
      </c>
      <c r="BL224" s="394">
        <f t="shared" si="8"/>
        <v>0.2997648352</v>
      </c>
      <c r="BM224" s="394">
        <f t="shared" si="9"/>
        <v>0.09463663004</v>
      </c>
      <c r="BN224" s="55">
        <f t="shared" si="10"/>
        <v>0.16</v>
      </c>
      <c r="BO224" s="56">
        <f t="shared" si="11"/>
        <v>380</v>
      </c>
      <c r="BP224" s="57">
        <f t="shared" si="12"/>
        <v>0.3332521053</v>
      </c>
      <c r="BQ224" s="46">
        <f t="shared" si="13"/>
        <v>0.272</v>
      </c>
      <c r="BR224" s="46">
        <v>25.0</v>
      </c>
      <c r="BS224" s="46">
        <v>7.0</v>
      </c>
      <c r="BT224" s="47">
        <v>1.25</v>
      </c>
      <c r="BU224" s="46">
        <f t="shared" si="14"/>
        <v>31.25</v>
      </c>
      <c r="BV224" s="46">
        <f t="shared" si="15"/>
        <v>36.75</v>
      </c>
      <c r="BW224" s="378" t="s">
        <v>6062</v>
      </c>
      <c r="BX224" s="492"/>
      <c r="BY224" s="492"/>
      <c r="BZ224" s="492"/>
      <c r="CA224" s="492"/>
      <c r="CB224" s="406"/>
      <c r="CC224" s="492"/>
      <c r="CD224" s="492"/>
      <c r="CE224" s="492"/>
      <c r="CF224" s="492"/>
      <c r="CG224" s="492"/>
      <c r="CH224" s="553"/>
      <c r="CI224" s="553"/>
      <c r="CJ224" s="553"/>
      <c r="CK224" s="553"/>
      <c r="CL224" s="398"/>
      <c r="CM224" s="398"/>
      <c r="CN224" s="399">
        <f t="shared" si="16"/>
        <v>0.0002351648352</v>
      </c>
      <c r="CO224" s="399">
        <f t="shared" si="17"/>
        <v>0.3951758011</v>
      </c>
      <c r="CP224" s="398"/>
      <c r="CQ224" s="398"/>
      <c r="CR224" s="478"/>
      <c r="CS224" s="398"/>
      <c r="CT224" s="398"/>
      <c r="CU224" s="398"/>
      <c r="CV224" s="398"/>
      <c r="CW224" s="398"/>
      <c r="CX224" s="398"/>
      <c r="CY224" s="398"/>
      <c r="CZ224" s="398"/>
      <c r="DA224" s="398"/>
      <c r="DB224" s="398"/>
      <c r="DC224" s="398"/>
      <c r="DD224" s="398"/>
      <c r="DE224" s="398"/>
      <c r="DF224" s="398"/>
      <c r="DG224" s="398"/>
      <c r="DH224" s="398"/>
      <c r="DI224" s="398"/>
      <c r="DJ224" s="398"/>
      <c r="DK224" s="398"/>
      <c r="DL224" s="398"/>
      <c r="DM224" s="398"/>
      <c r="DN224" s="398"/>
      <c r="DO224" s="398"/>
      <c r="DP224" s="398"/>
      <c r="DQ224" s="398"/>
      <c r="DR224" s="398"/>
      <c r="DS224" s="398"/>
      <c r="DT224" s="398"/>
      <c r="DU224" s="398"/>
      <c r="DV224" s="398"/>
      <c r="DW224" s="398"/>
      <c r="DX224" s="398"/>
      <c r="DY224" s="398"/>
      <c r="DZ224" s="398"/>
      <c r="EA224" s="398"/>
      <c r="EB224" s="398"/>
      <c r="EC224" s="398"/>
      <c r="ED224" s="398"/>
      <c r="EE224" s="398"/>
      <c r="EF224" s="398"/>
      <c r="EG224" s="398"/>
      <c r="EH224" s="398"/>
      <c r="EI224" s="398"/>
      <c r="EJ224" s="398"/>
      <c r="EK224" s="398"/>
      <c r="EL224" s="398"/>
      <c r="EM224" s="398"/>
      <c r="EN224" s="398"/>
      <c r="EO224" s="398"/>
      <c r="EP224" s="398"/>
      <c r="EQ224" s="398"/>
      <c r="ER224" s="398"/>
      <c r="ES224" s="398"/>
      <c r="ET224" s="398"/>
      <c r="EU224" s="398"/>
      <c r="EV224" s="398"/>
      <c r="EW224" s="398"/>
      <c r="EX224" s="398"/>
      <c r="EY224" s="398"/>
      <c r="EZ224" s="398"/>
      <c r="FA224" s="398"/>
      <c r="FB224" s="398"/>
      <c r="FC224" s="398"/>
      <c r="FD224" s="398"/>
      <c r="FE224" s="398"/>
      <c r="FF224" s="398"/>
      <c r="FG224" s="398"/>
      <c r="FH224" s="398"/>
      <c r="FI224" s="398"/>
      <c r="FJ224" s="398"/>
      <c r="FK224" s="398"/>
      <c r="FL224" s="398"/>
      <c r="FM224" s="398"/>
      <c r="FN224" s="398"/>
      <c r="FO224" s="398"/>
      <c r="FP224" s="398"/>
      <c r="FQ224" s="398"/>
      <c r="FR224" s="398"/>
      <c r="FS224" s="398"/>
      <c r="FT224" s="398"/>
      <c r="FU224" s="398"/>
      <c r="FV224" s="398"/>
      <c r="FW224" s="398"/>
      <c r="FX224" s="398"/>
      <c r="FY224" s="398"/>
      <c r="FZ224" s="398"/>
      <c r="GA224" s="398"/>
      <c r="GB224" s="398"/>
      <c r="GC224" s="398"/>
      <c r="GD224" s="398"/>
      <c r="GE224" s="398"/>
      <c r="GF224" s="398"/>
      <c r="GG224" s="398"/>
      <c r="GH224" s="398"/>
      <c r="GI224" s="398"/>
      <c r="GJ224" s="398"/>
      <c r="GK224" s="398"/>
      <c r="GL224" s="398"/>
      <c r="GM224" s="398"/>
      <c r="GN224" s="398"/>
      <c r="GO224" s="398"/>
      <c r="GP224" s="398"/>
      <c r="GQ224" s="398"/>
      <c r="GR224" s="398"/>
      <c r="GS224" s="398"/>
      <c r="GT224" s="398"/>
      <c r="GU224" s="398"/>
      <c r="GV224" s="398"/>
      <c r="GW224" s="398"/>
      <c r="GX224" s="398"/>
      <c r="GY224" s="398"/>
      <c r="GZ224" s="398"/>
      <c r="HA224" s="398"/>
      <c r="HB224" s="398"/>
      <c r="HC224" s="398"/>
      <c r="HD224" s="398"/>
      <c r="HE224" s="398"/>
      <c r="HF224" s="398"/>
      <c r="HG224" s="398"/>
      <c r="HH224" s="398"/>
      <c r="HI224" s="398"/>
      <c r="HJ224" s="398"/>
      <c r="HK224" s="398"/>
      <c r="HL224" s="398"/>
      <c r="HM224" s="398"/>
      <c r="HN224" s="398"/>
      <c r="HO224" s="398"/>
      <c r="HP224" s="398"/>
      <c r="HQ224" s="398"/>
      <c r="HR224" s="398"/>
      <c r="HS224" s="398"/>
      <c r="HT224" s="398"/>
      <c r="HU224" s="398"/>
      <c r="HV224" s="398"/>
      <c r="HW224" s="398"/>
      <c r="HX224" s="398"/>
      <c r="HY224" s="398"/>
      <c r="HZ224" s="398"/>
      <c r="IA224" s="398"/>
      <c r="IB224" s="398"/>
      <c r="IC224" s="398"/>
    </row>
    <row r="225" ht="18.0" customHeight="1">
      <c r="A225" s="361" t="s">
        <v>6049</v>
      </c>
      <c r="B225" s="362" t="s">
        <v>7526</v>
      </c>
      <c r="C225" s="363"/>
      <c r="D225" s="364">
        <v>50.0</v>
      </c>
      <c r="E225" s="550" t="s">
        <v>7527</v>
      </c>
      <c r="F225" s="366" t="s">
        <v>7528</v>
      </c>
      <c r="G225" s="415">
        <v>2.027573340751E12</v>
      </c>
      <c r="H225" s="409">
        <v>546.0</v>
      </c>
      <c r="I225" s="469">
        <v>0.4588171741478861</v>
      </c>
      <c r="J225" s="370">
        <f t="shared" si="1"/>
        <v>295</v>
      </c>
      <c r="K225" s="402" t="s">
        <v>7529</v>
      </c>
      <c r="L225" s="551" t="s">
        <v>7530</v>
      </c>
      <c r="M225" s="551" t="s">
        <v>7531</v>
      </c>
      <c r="N225" s="492"/>
      <c r="O225" s="419">
        <v>75.0</v>
      </c>
      <c r="P225" s="404">
        <v>80.0</v>
      </c>
      <c r="Q225" s="378">
        <v>20.0</v>
      </c>
      <c r="R225" s="378">
        <v>170.0</v>
      </c>
      <c r="S225" s="493"/>
      <c r="T225" s="493"/>
      <c r="U225" s="378" t="s">
        <v>7532</v>
      </c>
      <c r="V225" s="406"/>
      <c r="W225" s="378" t="s">
        <v>7334</v>
      </c>
      <c r="X225" s="493"/>
      <c r="Y225" s="493"/>
      <c r="Z225" s="493"/>
      <c r="AA225" s="493"/>
      <c r="AB225" s="379"/>
      <c r="AC225" s="406"/>
      <c r="AD225" s="492"/>
      <c r="AE225" s="492"/>
      <c r="AF225" s="492"/>
      <c r="AG225" s="492"/>
      <c r="AH225" s="373" t="s">
        <v>6059</v>
      </c>
      <c r="AI225" s="379" t="s">
        <v>6411</v>
      </c>
      <c r="AJ225" s="492"/>
      <c r="AK225" s="492"/>
      <c r="AL225" s="492"/>
      <c r="AM225" s="492"/>
      <c r="AN225" s="373">
        <v>4.0</v>
      </c>
      <c r="AO225" s="492"/>
      <c r="AP225" s="492"/>
      <c r="AQ225" s="46">
        <f t="shared" si="2"/>
        <v>399</v>
      </c>
      <c r="AR225" s="382">
        <f t="shared" si="3"/>
        <v>0.27</v>
      </c>
      <c r="AS225" s="492"/>
      <c r="AT225" s="492"/>
      <c r="AU225" s="492"/>
      <c r="AV225" s="492"/>
      <c r="AW225" s="492"/>
      <c r="AX225" s="552" t="s">
        <v>6178</v>
      </c>
      <c r="AY225" s="384" t="s">
        <v>6178</v>
      </c>
      <c r="AZ225" s="418"/>
      <c r="BA225" s="386">
        <v>73.0</v>
      </c>
      <c r="BB225" s="386">
        <v>128.0</v>
      </c>
      <c r="BC225" s="482">
        <f>IFERROR(__xludf.DUMMYFUNCTION("IMPORTRANGE(""https://docs.google.com/spreadsheets/d/11x9rug0jw9OQ--PARsiC-syyc-w1p08-Nt1KJofrAjY/edit?usp=sharing"",""Себестоимость (Алкиона)!J123"")"),8.53854)</f>
        <v>8.53854</v>
      </c>
      <c r="BD225" s="482">
        <f>IFERROR(__xludf.DUMMYFUNCTION("IMPORTRANGE(""https://docs.google.com/spreadsheets/d/11x9rug0jw9OQ--PARsiC-syyc-w1p08-Nt1KJofrAjY/edit?usp=sharing"",""Себестоимость (Алкиона)!J103"")"),1.368)</f>
        <v>1.368</v>
      </c>
      <c r="BE225" s="483">
        <f>IFERROR(__xludf.DUMMYFUNCTION("IMPORTRANGE(""https://docs.google.com/spreadsheets/d/1s3L4zx0lRdF0JYMrTaoYwrEnGJI9Se6ibkReFEtRbpU/edit?usp=sharing"",""Упаковка!B3"")"),25.0)</f>
        <v>25</v>
      </c>
      <c r="BF225" s="389">
        <v>10.0</v>
      </c>
      <c r="BG225" s="442">
        <f t="shared" si="4"/>
        <v>74.62616</v>
      </c>
      <c r="BH225" s="405">
        <f t="shared" si="18"/>
        <v>0.2</v>
      </c>
      <c r="BI225" s="392">
        <f t="shared" si="5"/>
        <v>59</v>
      </c>
      <c r="BJ225" s="393">
        <f t="shared" si="6"/>
        <v>88.37384</v>
      </c>
      <c r="BK225" s="393">
        <f t="shared" si="7"/>
        <v>33.37384</v>
      </c>
      <c r="BL225" s="394">
        <f t="shared" si="8"/>
        <v>0.299572339</v>
      </c>
      <c r="BM225" s="394">
        <f t="shared" si="9"/>
        <v>0.113131661</v>
      </c>
      <c r="BN225" s="55">
        <f t="shared" si="10"/>
        <v>0.27</v>
      </c>
      <c r="BO225" s="56">
        <f t="shared" si="11"/>
        <v>402</v>
      </c>
      <c r="BP225" s="57">
        <f t="shared" si="12"/>
        <v>0.3359548259</v>
      </c>
      <c r="BQ225" s="46">
        <f t="shared" si="13"/>
        <v>0.272</v>
      </c>
      <c r="BR225" s="46">
        <v>25.0</v>
      </c>
      <c r="BS225" s="46">
        <v>7.0</v>
      </c>
      <c r="BT225" s="47">
        <v>1.25</v>
      </c>
      <c r="BU225" s="46">
        <f t="shared" si="14"/>
        <v>31.25</v>
      </c>
      <c r="BV225" s="46">
        <f t="shared" si="15"/>
        <v>41.75</v>
      </c>
      <c r="BW225" s="378" t="s">
        <v>6062</v>
      </c>
      <c r="BX225" s="492"/>
      <c r="BY225" s="492"/>
      <c r="BZ225" s="492"/>
      <c r="CA225" s="492"/>
      <c r="CB225" s="406"/>
      <c r="CC225" s="492"/>
      <c r="CD225" s="492"/>
      <c r="CE225" s="492"/>
      <c r="CF225" s="492"/>
      <c r="CG225" s="492"/>
      <c r="CH225" s="553"/>
      <c r="CI225" s="553"/>
      <c r="CJ225" s="553"/>
      <c r="CK225" s="553"/>
      <c r="CL225" s="398"/>
      <c r="CM225" s="398"/>
      <c r="CN225" s="399">
        <f t="shared" si="16"/>
        <v>0.0004276610169</v>
      </c>
      <c r="CO225" s="399">
        <f t="shared" si="17"/>
        <v>0.4583895131</v>
      </c>
      <c r="CP225" s="398"/>
      <c r="CQ225" s="398"/>
      <c r="CR225" s="478"/>
      <c r="CS225" s="398"/>
      <c r="CT225" s="398"/>
      <c r="CU225" s="398"/>
      <c r="CV225" s="398"/>
      <c r="CW225" s="398"/>
      <c r="CX225" s="398"/>
      <c r="CY225" s="398"/>
      <c r="CZ225" s="398"/>
      <c r="DA225" s="398"/>
      <c r="DB225" s="398"/>
      <c r="DC225" s="398"/>
      <c r="DD225" s="398"/>
      <c r="DE225" s="398"/>
      <c r="DF225" s="398"/>
      <c r="DG225" s="398"/>
      <c r="DH225" s="398"/>
      <c r="DI225" s="398"/>
      <c r="DJ225" s="398"/>
      <c r="DK225" s="398"/>
      <c r="DL225" s="398"/>
      <c r="DM225" s="398"/>
      <c r="DN225" s="398"/>
      <c r="DO225" s="398"/>
      <c r="DP225" s="398"/>
      <c r="DQ225" s="398"/>
      <c r="DR225" s="398"/>
      <c r="DS225" s="398"/>
      <c r="DT225" s="398"/>
      <c r="DU225" s="398"/>
      <c r="DV225" s="398"/>
      <c r="DW225" s="398"/>
      <c r="DX225" s="398"/>
      <c r="DY225" s="398"/>
      <c r="DZ225" s="398"/>
      <c r="EA225" s="398"/>
      <c r="EB225" s="398"/>
      <c r="EC225" s="398"/>
      <c r="ED225" s="398"/>
      <c r="EE225" s="398"/>
      <c r="EF225" s="398"/>
      <c r="EG225" s="398"/>
      <c r="EH225" s="398"/>
      <c r="EI225" s="398"/>
      <c r="EJ225" s="398"/>
      <c r="EK225" s="398"/>
      <c r="EL225" s="398"/>
      <c r="EM225" s="398"/>
      <c r="EN225" s="398"/>
      <c r="EO225" s="398"/>
      <c r="EP225" s="398"/>
      <c r="EQ225" s="398"/>
      <c r="ER225" s="398"/>
      <c r="ES225" s="398"/>
      <c r="ET225" s="398"/>
      <c r="EU225" s="398"/>
      <c r="EV225" s="398"/>
      <c r="EW225" s="398"/>
      <c r="EX225" s="398"/>
      <c r="EY225" s="398"/>
      <c r="EZ225" s="398"/>
      <c r="FA225" s="398"/>
      <c r="FB225" s="398"/>
      <c r="FC225" s="398"/>
      <c r="FD225" s="398"/>
      <c r="FE225" s="398"/>
      <c r="FF225" s="398"/>
      <c r="FG225" s="398"/>
      <c r="FH225" s="398"/>
      <c r="FI225" s="398"/>
      <c r="FJ225" s="398"/>
      <c r="FK225" s="398"/>
      <c r="FL225" s="398"/>
      <c r="FM225" s="398"/>
      <c r="FN225" s="398"/>
      <c r="FO225" s="398"/>
      <c r="FP225" s="398"/>
      <c r="FQ225" s="398"/>
      <c r="FR225" s="398"/>
      <c r="FS225" s="398"/>
      <c r="FT225" s="398"/>
      <c r="FU225" s="398"/>
      <c r="FV225" s="398"/>
      <c r="FW225" s="398"/>
      <c r="FX225" s="398"/>
      <c r="FY225" s="398"/>
      <c r="FZ225" s="398"/>
      <c r="GA225" s="398"/>
      <c r="GB225" s="398"/>
      <c r="GC225" s="398"/>
      <c r="GD225" s="398"/>
      <c r="GE225" s="398"/>
      <c r="GF225" s="398"/>
      <c r="GG225" s="398"/>
      <c r="GH225" s="398"/>
      <c r="GI225" s="398"/>
      <c r="GJ225" s="398"/>
      <c r="GK225" s="398"/>
      <c r="GL225" s="398"/>
      <c r="GM225" s="398"/>
      <c r="GN225" s="398"/>
      <c r="GO225" s="398"/>
      <c r="GP225" s="398"/>
      <c r="GQ225" s="398"/>
      <c r="GR225" s="398"/>
      <c r="GS225" s="398"/>
      <c r="GT225" s="398"/>
      <c r="GU225" s="398"/>
      <c r="GV225" s="398"/>
      <c r="GW225" s="398"/>
      <c r="GX225" s="398"/>
      <c r="GY225" s="398"/>
      <c r="GZ225" s="398"/>
      <c r="HA225" s="398"/>
      <c r="HB225" s="398"/>
      <c r="HC225" s="398"/>
      <c r="HD225" s="398"/>
      <c r="HE225" s="398"/>
      <c r="HF225" s="398"/>
      <c r="HG225" s="398"/>
      <c r="HH225" s="398"/>
      <c r="HI225" s="398"/>
      <c r="HJ225" s="398"/>
      <c r="HK225" s="398"/>
      <c r="HL225" s="398"/>
      <c r="HM225" s="398"/>
      <c r="HN225" s="398"/>
      <c r="HO225" s="398"/>
      <c r="HP225" s="398"/>
      <c r="HQ225" s="398"/>
      <c r="HR225" s="398"/>
      <c r="HS225" s="398"/>
      <c r="HT225" s="398"/>
      <c r="HU225" s="398"/>
      <c r="HV225" s="398"/>
      <c r="HW225" s="398"/>
      <c r="HX225" s="398"/>
      <c r="HY225" s="398"/>
      <c r="HZ225" s="398"/>
      <c r="IA225" s="398"/>
      <c r="IB225" s="398"/>
      <c r="IC225" s="398"/>
    </row>
    <row r="226" ht="18.0" customHeight="1">
      <c r="A226" s="361" t="s">
        <v>6049</v>
      </c>
      <c r="B226" s="362" t="s">
        <v>7533</v>
      </c>
      <c r="C226" s="363"/>
      <c r="D226" s="364">
        <v>50.0</v>
      </c>
      <c r="E226" s="559" t="s">
        <v>7534</v>
      </c>
      <c r="F226" s="366" t="s">
        <v>7535</v>
      </c>
      <c r="G226" s="415">
        <v>2.027573340768E12</v>
      </c>
      <c r="H226" s="409">
        <v>550.0</v>
      </c>
      <c r="I226" s="469">
        <v>0.41489191995533986</v>
      </c>
      <c r="J226" s="370">
        <f t="shared" si="1"/>
        <v>322</v>
      </c>
      <c r="K226" s="402" t="s">
        <v>7536</v>
      </c>
      <c r="L226" s="551" t="s">
        <v>7537</v>
      </c>
      <c r="M226" s="551" t="s">
        <v>7538</v>
      </c>
      <c r="N226" s="492"/>
      <c r="O226" s="419">
        <v>75.0</v>
      </c>
      <c r="P226" s="404">
        <v>80.0</v>
      </c>
      <c r="Q226" s="378">
        <v>20.0</v>
      </c>
      <c r="R226" s="378">
        <v>170.0</v>
      </c>
      <c r="S226" s="493"/>
      <c r="T226" s="493"/>
      <c r="U226" s="378" t="s">
        <v>7539</v>
      </c>
      <c r="V226" s="406"/>
      <c r="W226" s="378" t="s">
        <v>7334</v>
      </c>
      <c r="X226" s="493"/>
      <c r="Y226" s="493"/>
      <c r="Z226" s="493"/>
      <c r="AA226" s="493"/>
      <c r="AB226" s="379"/>
      <c r="AC226" s="406"/>
      <c r="AD226" s="492"/>
      <c r="AE226" s="492"/>
      <c r="AF226" s="492"/>
      <c r="AG226" s="492"/>
      <c r="AH226" s="373" t="s">
        <v>6059</v>
      </c>
      <c r="AI226" s="379" t="s">
        <v>6411</v>
      </c>
      <c r="AJ226" s="492"/>
      <c r="AK226" s="492"/>
      <c r="AL226" s="492"/>
      <c r="AM226" s="492"/>
      <c r="AN226" s="373">
        <v>4.0</v>
      </c>
      <c r="AO226" s="492"/>
      <c r="AP226" s="492"/>
      <c r="AQ226" s="46">
        <f t="shared" si="2"/>
        <v>429</v>
      </c>
      <c r="AR226" s="382">
        <f t="shared" si="3"/>
        <v>0.22</v>
      </c>
      <c r="AS226" s="492"/>
      <c r="AT226" s="492"/>
      <c r="AU226" s="492"/>
      <c r="AV226" s="492"/>
      <c r="AW226" s="492"/>
      <c r="AX226" s="552" t="s">
        <v>6178</v>
      </c>
      <c r="AY226" s="384" t="s">
        <v>6178</v>
      </c>
      <c r="AZ226" s="418"/>
      <c r="BA226" s="386">
        <v>75.0</v>
      </c>
      <c r="BB226" s="386">
        <v>130.0</v>
      </c>
      <c r="BC226" s="482">
        <f>IFERROR(__xludf.DUMMYFUNCTION("IMPORTRANGE(""https://docs.google.com/spreadsheets/d/11x9rug0jw9OQ--PARsiC-syyc-w1p08-Nt1KJofrAjY/edit?usp=sharing"",""Себестоимость (Алкиона)!J124"")"),11.23126)</f>
        <v>11.23126</v>
      </c>
      <c r="BD226" s="482">
        <f>IFERROR(__xludf.DUMMYFUNCTION("IMPORTRANGE(""https://docs.google.com/spreadsheets/d/11x9rug0jw9OQ--PARsiC-syyc-w1p08-Nt1KJofrAjY/edit?usp=sharing"",""Себестоимость (Алкиона)!J104"")"),1.482)</f>
        <v>1.482</v>
      </c>
      <c r="BE226" s="483">
        <f>IFERROR(__xludf.DUMMYFUNCTION("IMPORTRANGE(""https://docs.google.com/spreadsheets/d/1s3L4zx0lRdF0JYMrTaoYwrEnGJI9Se6ibkReFEtRbpU/edit?usp=sharing"",""Упаковка!B3"")"),25.0)</f>
        <v>25</v>
      </c>
      <c r="BF226" s="389">
        <v>10.0</v>
      </c>
      <c r="BG226" s="442">
        <f t="shared" si="4"/>
        <v>85.85304</v>
      </c>
      <c r="BH226" s="405">
        <f t="shared" si="18"/>
        <v>0.2</v>
      </c>
      <c r="BI226" s="392">
        <f t="shared" si="5"/>
        <v>64.4</v>
      </c>
      <c r="BJ226" s="393">
        <f t="shared" si="6"/>
        <v>96.74696</v>
      </c>
      <c r="BK226" s="393">
        <f t="shared" si="7"/>
        <v>41.74696</v>
      </c>
      <c r="BL226" s="394">
        <f t="shared" si="8"/>
        <v>0.3004563975</v>
      </c>
      <c r="BM226" s="394">
        <f t="shared" si="9"/>
        <v>0.1296489441</v>
      </c>
      <c r="BN226" s="55">
        <f t="shared" si="10"/>
        <v>0.22</v>
      </c>
      <c r="BO226" s="56">
        <f t="shared" si="11"/>
        <v>431</v>
      </c>
      <c r="BP226" s="57">
        <f t="shared" si="12"/>
        <v>0.3391808817</v>
      </c>
      <c r="BQ226" s="46">
        <f t="shared" si="13"/>
        <v>0.272</v>
      </c>
      <c r="BR226" s="46">
        <v>25.0</v>
      </c>
      <c r="BS226" s="46">
        <v>7.0</v>
      </c>
      <c r="BT226" s="47">
        <v>1.25</v>
      </c>
      <c r="BU226" s="46">
        <f t="shared" si="14"/>
        <v>31.25</v>
      </c>
      <c r="BV226" s="46">
        <f t="shared" si="15"/>
        <v>43.75</v>
      </c>
      <c r="BW226" s="378" t="s">
        <v>6062</v>
      </c>
      <c r="BX226" s="492"/>
      <c r="BY226" s="492"/>
      <c r="BZ226" s="492"/>
      <c r="CA226" s="492"/>
      <c r="CB226" s="406"/>
      <c r="CC226" s="492"/>
      <c r="CD226" s="492"/>
      <c r="CE226" s="492"/>
      <c r="CF226" s="492"/>
      <c r="CG226" s="492"/>
      <c r="CH226" s="553"/>
      <c r="CI226" s="553"/>
      <c r="CJ226" s="553"/>
      <c r="CK226" s="553"/>
      <c r="CL226" s="398"/>
      <c r="CM226" s="398"/>
      <c r="CN226" s="399">
        <f t="shared" si="16"/>
        <v>-0.0004563975155</v>
      </c>
      <c r="CO226" s="399">
        <f t="shared" si="17"/>
        <v>0.4153483175</v>
      </c>
      <c r="CP226" s="398"/>
      <c r="CQ226" s="398"/>
      <c r="CR226" s="478"/>
      <c r="CS226" s="398"/>
      <c r="CT226" s="398"/>
      <c r="CU226" s="398"/>
      <c r="CV226" s="398"/>
      <c r="CW226" s="398"/>
      <c r="CX226" s="398"/>
      <c r="CY226" s="398"/>
      <c r="CZ226" s="398"/>
      <c r="DA226" s="398"/>
      <c r="DB226" s="398"/>
      <c r="DC226" s="398"/>
      <c r="DD226" s="398"/>
      <c r="DE226" s="398"/>
      <c r="DF226" s="398"/>
      <c r="DG226" s="398"/>
      <c r="DH226" s="398"/>
      <c r="DI226" s="398"/>
      <c r="DJ226" s="398"/>
      <c r="DK226" s="398"/>
      <c r="DL226" s="398"/>
      <c r="DM226" s="398"/>
      <c r="DN226" s="398"/>
      <c r="DO226" s="398"/>
      <c r="DP226" s="398"/>
      <c r="DQ226" s="398"/>
      <c r="DR226" s="398"/>
      <c r="DS226" s="398"/>
      <c r="DT226" s="398"/>
      <c r="DU226" s="398"/>
      <c r="DV226" s="398"/>
      <c r="DW226" s="398"/>
      <c r="DX226" s="398"/>
      <c r="DY226" s="398"/>
      <c r="DZ226" s="398"/>
      <c r="EA226" s="398"/>
      <c r="EB226" s="398"/>
      <c r="EC226" s="398"/>
      <c r="ED226" s="398"/>
      <c r="EE226" s="398"/>
      <c r="EF226" s="398"/>
      <c r="EG226" s="398"/>
      <c r="EH226" s="398"/>
      <c r="EI226" s="398"/>
      <c r="EJ226" s="398"/>
      <c r="EK226" s="398"/>
      <c r="EL226" s="398"/>
      <c r="EM226" s="398"/>
      <c r="EN226" s="398"/>
      <c r="EO226" s="398"/>
      <c r="EP226" s="398"/>
      <c r="EQ226" s="398"/>
      <c r="ER226" s="398"/>
      <c r="ES226" s="398"/>
      <c r="ET226" s="398"/>
      <c r="EU226" s="398"/>
      <c r="EV226" s="398"/>
      <c r="EW226" s="398"/>
      <c r="EX226" s="398"/>
      <c r="EY226" s="398"/>
      <c r="EZ226" s="398"/>
      <c r="FA226" s="398"/>
      <c r="FB226" s="398"/>
      <c r="FC226" s="398"/>
      <c r="FD226" s="398"/>
      <c r="FE226" s="398"/>
      <c r="FF226" s="398"/>
      <c r="FG226" s="398"/>
      <c r="FH226" s="398"/>
      <c r="FI226" s="398"/>
      <c r="FJ226" s="398"/>
      <c r="FK226" s="398"/>
      <c r="FL226" s="398"/>
      <c r="FM226" s="398"/>
      <c r="FN226" s="398"/>
      <c r="FO226" s="398"/>
      <c r="FP226" s="398"/>
      <c r="FQ226" s="398"/>
      <c r="FR226" s="398"/>
      <c r="FS226" s="398"/>
      <c r="FT226" s="398"/>
      <c r="FU226" s="398"/>
      <c r="FV226" s="398"/>
      <c r="FW226" s="398"/>
      <c r="FX226" s="398"/>
      <c r="FY226" s="398"/>
      <c r="FZ226" s="398"/>
      <c r="GA226" s="398"/>
      <c r="GB226" s="398"/>
      <c r="GC226" s="398"/>
      <c r="GD226" s="398"/>
      <c r="GE226" s="398"/>
      <c r="GF226" s="398"/>
      <c r="GG226" s="398"/>
      <c r="GH226" s="398"/>
      <c r="GI226" s="398"/>
      <c r="GJ226" s="398"/>
      <c r="GK226" s="398"/>
      <c r="GL226" s="398"/>
      <c r="GM226" s="398"/>
      <c r="GN226" s="398"/>
      <c r="GO226" s="398"/>
      <c r="GP226" s="398"/>
      <c r="GQ226" s="398"/>
      <c r="GR226" s="398"/>
      <c r="GS226" s="398"/>
      <c r="GT226" s="398"/>
      <c r="GU226" s="398"/>
      <c r="GV226" s="398"/>
      <c r="GW226" s="398"/>
      <c r="GX226" s="398"/>
      <c r="GY226" s="398"/>
      <c r="GZ226" s="398"/>
      <c r="HA226" s="398"/>
      <c r="HB226" s="398"/>
      <c r="HC226" s="398"/>
      <c r="HD226" s="398"/>
      <c r="HE226" s="398"/>
      <c r="HF226" s="398"/>
      <c r="HG226" s="398"/>
      <c r="HH226" s="398"/>
      <c r="HI226" s="398"/>
      <c r="HJ226" s="398"/>
      <c r="HK226" s="398"/>
      <c r="HL226" s="398"/>
      <c r="HM226" s="398"/>
      <c r="HN226" s="398"/>
      <c r="HO226" s="398"/>
      <c r="HP226" s="398"/>
      <c r="HQ226" s="398"/>
      <c r="HR226" s="398"/>
      <c r="HS226" s="398"/>
      <c r="HT226" s="398"/>
      <c r="HU226" s="398"/>
      <c r="HV226" s="398"/>
      <c r="HW226" s="398"/>
      <c r="HX226" s="398"/>
      <c r="HY226" s="398"/>
      <c r="HZ226" s="398"/>
      <c r="IA226" s="398"/>
      <c r="IB226" s="398"/>
      <c r="IC226" s="398"/>
    </row>
    <row r="227" ht="18.0" customHeight="1">
      <c r="A227" s="398"/>
      <c r="B227" s="362" t="s">
        <v>7540</v>
      </c>
      <c r="C227" s="363"/>
      <c r="D227" s="364">
        <v>50.0</v>
      </c>
      <c r="E227" s="559" t="s">
        <v>7541</v>
      </c>
      <c r="F227" s="366" t="s">
        <v>7542</v>
      </c>
      <c r="G227" s="415">
        <v>2.027573340775E12</v>
      </c>
      <c r="H227" s="409">
        <v>418.0</v>
      </c>
      <c r="I227" s="469">
        <v>0.4430303383519509</v>
      </c>
      <c r="J227" s="370">
        <f t="shared" si="1"/>
        <v>233</v>
      </c>
      <c r="K227" s="402" t="s">
        <v>7543</v>
      </c>
      <c r="L227" s="551" t="s">
        <v>7544</v>
      </c>
      <c r="M227" s="551" t="s">
        <v>7545</v>
      </c>
      <c r="N227" s="492"/>
      <c r="O227" s="419">
        <v>30.0</v>
      </c>
      <c r="P227" s="404">
        <v>70.0</v>
      </c>
      <c r="Q227" s="378">
        <v>20.0</v>
      </c>
      <c r="R227" s="378">
        <v>90.0</v>
      </c>
      <c r="S227" s="493"/>
      <c r="T227" s="493"/>
      <c r="U227" s="378" t="s">
        <v>7546</v>
      </c>
      <c r="V227" s="406"/>
      <c r="W227" s="378" t="s">
        <v>7334</v>
      </c>
      <c r="X227" s="493"/>
      <c r="Y227" s="493"/>
      <c r="Z227" s="493"/>
      <c r="AA227" s="493"/>
      <c r="AB227" s="379"/>
      <c r="AC227" s="406"/>
      <c r="AD227" s="492"/>
      <c r="AE227" s="492"/>
      <c r="AF227" s="492"/>
      <c r="AG227" s="492"/>
      <c r="AH227" s="373" t="s">
        <v>6059</v>
      </c>
      <c r="AI227" s="379" t="s">
        <v>6411</v>
      </c>
      <c r="AJ227" s="492"/>
      <c r="AK227" s="492"/>
      <c r="AL227" s="492"/>
      <c r="AM227" s="492"/>
      <c r="AN227" s="373">
        <v>4.0</v>
      </c>
      <c r="AO227" s="492"/>
      <c r="AP227" s="492"/>
      <c r="AQ227" s="46">
        <f t="shared" si="2"/>
        <v>331</v>
      </c>
      <c r="AR227" s="382">
        <f t="shared" si="3"/>
        <v>0.21</v>
      </c>
      <c r="AS227" s="492"/>
      <c r="AT227" s="492"/>
      <c r="AU227" s="492"/>
      <c r="AV227" s="492"/>
      <c r="AW227" s="492"/>
      <c r="AX227" s="555" t="s">
        <v>6061</v>
      </c>
      <c r="AY227" s="384" t="s">
        <v>6061</v>
      </c>
      <c r="AZ227" s="418"/>
      <c r="BA227" s="386">
        <v>69.0</v>
      </c>
      <c r="BB227" s="386">
        <v>123.0</v>
      </c>
      <c r="BC227" s="482">
        <f>IFERROR(__xludf.DUMMYFUNCTION("IMPORTRANGE(""https://docs.google.com/spreadsheets/d/11x9rug0jw9OQ--PARsiC-syyc-w1p08-Nt1KJofrAjY/edit?usp=sharing"",""Себестоимость (Алкиона)!J121"")"),6.653759999999999)</f>
        <v>6.65376</v>
      </c>
      <c r="BD227" s="482">
        <f>IFERROR(__xludf.DUMMYFUNCTION("IMPORTRANGE(""https://docs.google.com/spreadsheets/d/11x9rug0jw9OQ--PARsiC-syyc-w1p08-Nt1KJofrAjY/edit?usp=sharing"",""Себестоимость (Алкиона)!J101"")"),0.912)</f>
        <v>0.912</v>
      </c>
      <c r="BE227" s="483">
        <f>IFERROR(__xludf.DUMMYFUNCTION("IMPORTRANGE(""https://docs.google.com/spreadsheets/d/1s3L4zx0lRdF0JYMrTaoYwrEnGJI9Se6ibkReFEtRbpU/edit?usp=sharing"",""Упаковка!B2"")"),7.0)</f>
        <v>7</v>
      </c>
      <c r="BF227" s="389">
        <v>10.0</v>
      </c>
      <c r="BG227" s="442">
        <f t="shared" si="4"/>
        <v>47.26304</v>
      </c>
      <c r="BH227" s="405">
        <f t="shared" si="18"/>
        <v>0.2</v>
      </c>
      <c r="BI227" s="392">
        <f t="shared" si="5"/>
        <v>46.6</v>
      </c>
      <c r="BJ227" s="393">
        <f t="shared" si="6"/>
        <v>70.13696</v>
      </c>
      <c r="BK227" s="393">
        <f t="shared" si="7"/>
        <v>16.13696</v>
      </c>
      <c r="BL227" s="394">
        <f t="shared" si="8"/>
        <v>0.3010169957</v>
      </c>
      <c r="BM227" s="394">
        <f t="shared" si="9"/>
        <v>0.06925733906</v>
      </c>
      <c r="BN227" s="55">
        <f t="shared" si="10"/>
        <v>0.21</v>
      </c>
      <c r="BO227" s="56">
        <f t="shared" si="11"/>
        <v>333</v>
      </c>
      <c r="BP227" s="57">
        <f t="shared" si="12"/>
        <v>0.3286995796</v>
      </c>
      <c r="BQ227" s="46">
        <f t="shared" si="13"/>
        <v>0.126</v>
      </c>
      <c r="BR227" s="46">
        <v>25.0</v>
      </c>
      <c r="BS227" s="46">
        <v>7.0</v>
      </c>
      <c r="BT227" s="47">
        <v>1.25</v>
      </c>
      <c r="BU227" s="46">
        <f t="shared" si="14"/>
        <v>31.25</v>
      </c>
      <c r="BV227" s="46">
        <f t="shared" si="15"/>
        <v>37.75</v>
      </c>
      <c r="BW227" s="378" t="s">
        <v>6062</v>
      </c>
      <c r="BX227" s="492"/>
      <c r="BY227" s="492"/>
      <c r="BZ227" s="492"/>
      <c r="CA227" s="492"/>
      <c r="CB227" s="406"/>
      <c r="CC227" s="492"/>
      <c r="CD227" s="492"/>
      <c r="CE227" s="492"/>
      <c r="CF227" s="492"/>
      <c r="CG227" s="492"/>
      <c r="CH227" s="553"/>
      <c r="CI227" s="553"/>
      <c r="CJ227" s="553"/>
      <c r="CK227" s="553"/>
      <c r="CL227" s="398"/>
      <c r="CM227" s="398"/>
      <c r="CN227" s="399">
        <f t="shared" si="16"/>
        <v>-0.001016995708</v>
      </c>
      <c r="CO227" s="399">
        <f t="shared" si="17"/>
        <v>0.4440473341</v>
      </c>
      <c r="CP227" s="398"/>
      <c r="CQ227" s="398"/>
      <c r="CR227" s="478"/>
      <c r="CS227" s="398"/>
      <c r="CT227" s="398"/>
      <c r="CU227" s="398"/>
      <c r="CV227" s="398"/>
      <c r="CW227" s="398"/>
      <c r="CX227" s="398"/>
      <c r="CY227" s="398"/>
      <c r="CZ227" s="398"/>
      <c r="DA227" s="398"/>
      <c r="DB227" s="398"/>
      <c r="DC227" s="398"/>
      <c r="DD227" s="398"/>
      <c r="DE227" s="398"/>
      <c r="DF227" s="398"/>
      <c r="DG227" s="398"/>
      <c r="DH227" s="398"/>
      <c r="DI227" s="398"/>
      <c r="DJ227" s="398"/>
      <c r="DK227" s="398"/>
      <c r="DL227" s="398"/>
      <c r="DM227" s="398"/>
      <c r="DN227" s="398"/>
      <c r="DO227" s="398"/>
      <c r="DP227" s="398"/>
      <c r="DQ227" s="398"/>
      <c r="DR227" s="398"/>
      <c r="DS227" s="398"/>
      <c r="DT227" s="398"/>
      <c r="DU227" s="398"/>
      <c r="DV227" s="398"/>
      <c r="DW227" s="398"/>
      <c r="DX227" s="398"/>
      <c r="DY227" s="398"/>
      <c r="DZ227" s="398"/>
      <c r="EA227" s="398"/>
      <c r="EB227" s="398"/>
      <c r="EC227" s="398"/>
      <c r="ED227" s="398"/>
      <c r="EE227" s="398"/>
      <c r="EF227" s="398"/>
      <c r="EG227" s="398"/>
      <c r="EH227" s="398"/>
      <c r="EI227" s="398"/>
      <c r="EJ227" s="398"/>
      <c r="EK227" s="398"/>
      <c r="EL227" s="398"/>
      <c r="EM227" s="398"/>
      <c r="EN227" s="398"/>
      <c r="EO227" s="398"/>
      <c r="EP227" s="398"/>
      <c r="EQ227" s="398"/>
      <c r="ER227" s="398"/>
      <c r="ES227" s="398"/>
      <c r="ET227" s="398"/>
      <c r="EU227" s="398"/>
      <c r="EV227" s="398"/>
      <c r="EW227" s="398"/>
      <c r="EX227" s="398"/>
      <c r="EY227" s="398"/>
      <c r="EZ227" s="398"/>
      <c r="FA227" s="398"/>
      <c r="FB227" s="398"/>
      <c r="FC227" s="398"/>
      <c r="FD227" s="398"/>
      <c r="FE227" s="398"/>
      <c r="FF227" s="398"/>
      <c r="FG227" s="398"/>
      <c r="FH227" s="398"/>
      <c r="FI227" s="398"/>
      <c r="FJ227" s="398"/>
      <c r="FK227" s="398"/>
      <c r="FL227" s="398"/>
      <c r="FM227" s="398"/>
      <c r="FN227" s="398"/>
      <c r="FO227" s="398"/>
      <c r="FP227" s="398"/>
      <c r="FQ227" s="398"/>
      <c r="FR227" s="398"/>
      <c r="FS227" s="398"/>
      <c r="FT227" s="398"/>
      <c r="FU227" s="398"/>
      <c r="FV227" s="398"/>
      <c r="FW227" s="398"/>
      <c r="FX227" s="398"/>
      <c r="FY227" s="398"/>
      <c r="FZ227" s="398"/>
      <c r="GA227" s="398"/>
      <c r="GB227" s="398"/>
      <c r="GC227" s="398"/>
      <c r="GD227" s="398"/>
      <c r="GE227" s="398"/>
      <c r="GF227" s="398"/>
      <c r="GG227" s="398"/>
      <c r="GH227" s="398"/>
      <c r="GI227" s="398"/>
      <c r="GJ227" s="398"/>
      <c r="GK227" s="398"/>
      <c r="GL227" s="398"/>
      <c r="GM227" s="398"/>
      <c r="GN227" s="398"/>
      <c r="GO227" s="398"/>
      <c r="GP227" s="398"/>
      <c r="GQ227" s="398"/>
      <c r="GR227" s="398"/>
      <c r="GS227" s="398"/>
      <c r="GT227" s="398"/>
      <c r="GU227" s="398"/>
      <c r="GV227" s="398"/>
      <c r="GW227" s="398"/>
      <c r="GX227" s="398"/>
      <c r="GY227" s="398"/>
      <c r="GZ227" s="398"/>
      <c r="HA227" s="398"/>
      <c r="HB227" s="398"/>
      <c r="HC227" s="398"/>
      <c r="HD227" s="398"/>
      <c r="HE227" s="398"/>
      <c r="HF227" s="398"/>
      <c r="HG227" s="398"/>
      <c r="HH227" s="398"/>
      <c r="HI227" s="398"/>
      <c r="HJ227" s="398"/>
      <c r="HK227" s="398"/>
      <c r="HL227" s="398"/>
      <c r="HM227" s="398"/>
      <c r="HN227" s="398"/>
      <c r="HO227" s="398"/>
      <c r="HP227" s="398"/>
      <c r="HQ227" s="398"/>
      <c r="HR227" s="398"/>
      <c r="HS227" s="398"/>
      <c r="HT227" s="398"/>
      <c r="HU227" s="398"/>
      <c r="HV227" s="398"/>
      <c r="HW227" s="398"/>
      <c r="HX227" s="398"/>
      <c r="HY227" s="398"/>
      <c r="HZ227" s="398"/>
      <c r="IA227" s="398"/>
      <c r="IB227" s="398"/>
      <c r="IC227" s="398"/>
    </row>
    <row r="228" ht="18.0" customHeight="1">
      <c r="A228" s="398"/>
      <c r="B228" s="362" t="s">
        <v>7547</v>
      </c>
      <c r="C228" s="363"/>
      <c r="D228" s="364">
        <v>50.0</v>
      </c>
      <c r="E228" s="550" t="s">
        <v>7548</v>
      </c>
      <c r="F228" s="366" t="s">
        <v>7549</v>
      </c>
      <c r="G228" s="415">
        <v>2.027573340782E12</v>
      </c>
      <c r="H228" s="409">
        <v>451.0</v>
      </c>
      <c r="I228" s="469">
        <v>0.39541096595643377</v>
      </c>
      <c r="J228" s="370">
        <f t="shared" si="1"/>
        <v>273</v>
      </c>
      <c r="K228" s="402" t="s">
        <v>7550</v>
      </c>
      <c r="L228" s="551" t="s">
        <v>7551</v>
      </c>
      <c r="M228" s="551" t="s">
        <v>7552</v>
      </c>
      <c r="N228" s="492"/>
      <c r="O228" s="556">
        <v>30.0</v>
      </c>
      <c r="P228" s="378">
        <v>80.0</v>
      </c>
      <c r="Q228" s="378">
        <v>20.0</v>
      </c>
      <c r="R228" s="378">
        <v>170.0</v>
      </c>
      <c r="S228" s="493"/>
      <c r="T228" s="493"/>
      <c r="U228" s="378" t="s">
        <v>7553</v>
      </c>
      <c r="V228" s="406"/>
      <c r="W228" s="378" t="s">
        <v>7334</v>
      </c>
      <c r="X228" s="493"/>
      <c r="Y228" s="493"/>
      <c r="Z228" s="493"/>
      <c r="AA228" s="493"/>
      <c r="AB228" s="379"/>
      <c r="AC228" s="406"/>
      <c r="AD228" s="492"/>
      <c r="AE228" s="492"/>
      <c r="AF228" s="492"/>
      <c r="AG228" s="492"/>
      <c r="AH228" s="373" t="s">
        <v>6059</v>
      </c>
      <c r="AI228" s="379" t="s">
        <v>6411</v>
      </c>
      <c r="AJ228" s="492"/>
      <c r="AK228" s="492"/>
      <c r="AL228" s="492"/>
      <c r="AM228" s="492"/>
      <c r="AN228" s="373">
        <v>4.0</v>
      </c>
      <c r="AO228" s="492"/>
      <c r="AP228" s="492"/>
      <c r="AQ228" s="46">
        <f t="shared" si="2"/>
        <v>375</v>
      </c>
      <c r="AR228" s="382">
        <f t="shared" si="3"/>
        <v>0.17</v>
      </c>
      <c r="AS228" s="492"/>
      <c r="AT228" s="492"/>
      <c r="AU228" s="492"/>
      <c r="AV228" s="492"/>
      <c r="AW228" s="492"/>
      <c r="AX228" s="557" t="s">
        <v>6061</v>
      </c>
      <c r="AY228" s="384" t="s">
        <v>6178</v>
      </c>
      <c r="AZ228" s="418"/>
      <c r="BA228" s="386">
        <v>68.0</v>
      </c>
      <c r="BB228" s="386">
        <v>123.0</v>
      </c>
      <c r="BC228" s="482">
        <f>IFERROR(__xludf.DUMMYFUNCTION("IMPORTRANGE(""https://docs.google.com/spreadsheets/d/11x9rug0jw9OQ--PARsiC-syyc-w1p08-Nt1KJofrAjY/edit?usp=sharing"",""Себестоимость (Алкиона)!J122"")"),7.365049999999998)</f>
        <v>7.36505</v>
      </c>
      <c r="BD228" s="482">
        <f>IFERROR(__xludf.DUMMYFUNCTION("IMPORTRANGE(""https://docs.google.com/spreadsheets/d/11x9rug0jw9OQ--PARsiC-syyc-w1p08-Nt1KJofrAjY/edit?usp=sharing"",""Себестоимость (Алкиона)!J102"")"),1.026)</f>
        <v>1.026</v>
      </c>
      <c r="BE228" s="483">
        <f>IFERROR(__xludf.DUMMYFUNCTION("IMPORTRANGE(""https://docs.google.com/spreadsheets/d/1s3L4zx0lRdF0JYMrTaoYwrEnGJI9Se6ibkReFEtRbpU/edit?usp=sharing"",""Упаковка!B3"")"),25.0)</f>
        <v>25</v>
      </c>
      <c r="BF228" s="389">
        <v>10.0</v>
      </c>
      <c r="BG228" s="442">
        <f t="shared" si="4"/>
        <v>68.5642</v>
      </c>
      <c r="BH228" s="405">
        <f t="shared" si="18"/>
        <v>0.2</v>
      </c>
      <c r="BI228" s="392">
        <f t="shared" si="5"/>
        <v>54.6</v>
      </c>
      <c r="BJ228" s="393">
        <f t="shared" si="6"/>
        <v>81.8358</v>
      </c>
      <c r="BK228" s="393">
        <f t="shared" si="7"/>
        <v>26.8358</v>
      </c>
      <c r="BL228" s="394">
        <f t="shared" si="8"/>
        <v>0.2997648352</v>
      </c>
      <c r="BM228" s="394">
        <f t="shared" si="9"/>
        <v>0.0982996337</v>
      </c>
      <c r="BN228" s="55">
        <f t="shared" si="10"/>
        <v>0.17</v>
      </c>
      <c r="BO228" s="56">
        <f t="shared" si="11"/>
        <v>378</v>
      </c>
      <c r="BP228" s="57">
        <f t="shared" si="12"/>
        <v>0.3332164021</v>
      </c>
      <c r="BQ228" s="46">
        <f t="shared" si="13"/>
        <v>0.272</v>
      </c>
      <c r="BR228" s="46">
        <v>25.0</v>
      </c>
      <c r="BS228" s="46">
        <v>7.0</v>
      </c>
      <c r="BT228" s="47">
        <v>1.25</v>
      </c>
      <c r="BU228" s="46">
        <f t="shared" si="14"/>
        <v>31.25</v>
      </c>
      <c r="BV228" s="46">
        <f t="shared" si="15"/>
        <v>36.75</v>
      </c>
      <c r="BW228" s="378" t="s">
        <v>6062</v>
      </c>
      <c r="BX228" s="492"/>
      <c r="BY228" s="492"/>
      <c r="BZ228" s="492"/>
      <c r="CA228" s="492"/>
      <c r="CB228" s="406"/>
      <c r="CC228" s="492"/>
      <c r="CD228" s="492"/>
      <c r="CE228" s="492"/>
      <c r="CF228" s="492"/>
      <c r="CG228" s="492"/>
      <c r="CH228" s="553"/>
      <c r="CI228" s="553"/>
      <c r="CJ228" s="553"/>
      <c r="CK228" s="553"/>
      <c r="CL228" s="398"/>
      <c r="CM228" s="398"/>
      <c r="CN228" s="399">
        <f t="shared" si="16"/>
        <v>0.0002351648352</v>
      </c>
      <c r="CO228" s="399">
        <f t="shared" si="17"/>
        <v>0.3951758011</v>
      </c>
      <c r="CP228" s="398"/>
      <c r="CQ228" s="398"/>
      <c r="CR228" s="478"/>
      <c r="CS228" s="398"/>
      <c r="CT228" s="398"/>
      <c r="CU228" s="398"/>
      <c r="CV228" s="398"/>
      <c r="CW228" s="398"/>
      <c r="CX228" s="398"/>
      <c r="CY228" s="398"/>
      <c r="CZ228" s="398"/>
      <c r="DA228" s="398"/>
      <c r="DB228" s="398"/>
      <c r="DC228" s="398"/>
      <c r="DD228" s="398"/>
      <c r="DE228" s="398"/>
      <c r="DF228" s="398"/>
      <c r="DG228" s="398"/>
      <c r="DH228" s="398"/>
      <c r="DI228" s="398"/>
      <c r="DJ228" s="398"/>
      <c r="DK228" s="398"/>
      <c r="DL228" s="398"/>
      <c r="DM228" s="398"/>
      <c r="DN228" s="398"/>
      <c r="DO228" s="398"/>
      <c r="DP228" s="398"/>
      <c r="DQ228" s="398"/>
      <c r="DR228" s="398"/>
      <c r="DS228" s="398"/>
      <c r="DT228" s="398"/>
      <c r="DU228" s="398"/>
      <c r="DV228" s="398"/>
      <c r="DW228" s="398"/>
      <c r="DX228" s="398"/>
      <c r="DY228" s="398"/>
      <c r="DZ228" s="398"/>
      <c r="EA228" s="398"/>
      <c r="EB228" s="398"/>
      <c r="EC228" s="398"/>
      <c r="ED228" s="398"/>
      <c r="EE228" s="398"/>
      <c r="EF228" s="398"/>
      <c r="EG228" s="398"/>
      <c r="EH228" s="398"/>
      <c r="EI228" s="398"/>
      <c r="EJ228" s="398"/>
      <c r="EK228" s="398"/>
      <c r="EL228" s="398"/>
      <c r="EM228" s="398"/>
      <c r="EN228" s="398"/>
      <c r="EO228" s="398"/>
      <c r="EP228" s="398"/>
      <c r="EQ228" s="398"/>
      <c r="ER228" s="398"/>
      <c r="ES228" s="398"/>
      <c r="ET228" s="398"/>
      <c r="EU228" s="398"/>
      <c r="EV228" s="398"/>
      <c r="EW228" s="398"/>
      <c r="EX228" s="398"/>
      <c r="EY228" s="398"/>
      <c r="EZ228" s="398"/>
      <c r="FA228" s="398"/>
      <c r="FB228" s="398"/>
      <c r="FC228" s="398"/>
      <c r="FD228" s="398"/>
      <c r="FE228" s="398"/>
      <c r="FF228" s="398"/>
      <c r="FG228" s="398"/>
      <c r="FH228" s="398"/>
      <c r="FI228" s="398"/>
      <c r="FJ228" s="398"/>
      <c r="FK228" s="398"/>
      <c r="FL228" s="398"/>
      <c r="FM228" s="398"/>
      <c r="FN228" s="398"/>
      <c r="FO228" s="398"/>
      <c r="FP228" s="398"/>
      <c r="FQ228" s="398"/>
      <c r="FR228" s="398"/>
      <c r="FS228" s="398"/>
      <c r="FT228" s="398"/>
      <c r="FU228" s="398"/>
      <c r="FV228" s="398"/>
      <c r="FW228" s="398"/>
      <c r="FX228" s="398"/>
      <c r="FY228" s="398"/>
      <c r="FZ228" s="398"/>
      <c r="GA228" s="398"/>
      <c r="GB228" s="398"/>
      <c r="GC228" s="398"/>
      <c r="GD228" s="398"/>
      <c r="GE228" s="398"/>
      <c r="GF228" s="398"/>
      <c r="GG228" s="398"/>
      <c r="GH228" s="398"/>
      <c r="GI228" s="398"/>
      <c r="GJ228" s="398"/>
      <c r="GK228" s="398"/>
      <c r="GL228" s="398"/>
      <c r="GM228" s="398"/>
      <c r="GN228" s="398"/>
      <c r="GO228" s="398"/>
      <c r="GP228" s="398"/>
      <c r="GQ228" s="398"/>
      <c r="GR228" s="398"/>
      <c r="GS228" s="398"/>
      <c r="GT228" s="398"/>
      <c r="GU228" s="398"/>
      <c r="GV228" s="398"/>
      <c r="GW228" s="398"/>
      <c r="GX228" s="398"/>
      <c r="GY228" s="398"/>
      <c r="GZ228" s="398"/>
      <c r="HA228" s="398"/>
      <c r="HB228" s="398"/>
      <c r="HC228" s="398"/>
      <c r="HD228" s="398"/>
      <c r="HE228" s="398"/>
      <c r="HF228" s="398"/>
      <c r="HG228" s="398"/>
      <c r="HH228" s="398"/>
      <c r="HI228" s="398"/>
      <c r="HJ228" s="398"/>
      <c r="HK228" s="398"/>
      <c r="HL228" s="398"/>
      <c r="HM228" s="398"/>
      <c r="HN228" s="398"/>
      <c r="HO228" s="398"/>
      <c r="HP228" s="398"/>
      <c r="HQ228" s="398"/>
      <c r="HR228" s="398"/>
      <c r="HS228" s="398"/>
      <c r="HT228" s="398"/>
      <c r="HU228" s="398"/>
      <c r="HV228" s="398"/>
      <c r="HW228" s="398"/>
      <c r="HX228" s="398"/>
      <c r="HY228" s="398"/>
      <c r="HZ228" s="398"/>
      <c r="IA228" s="398"/>
      <c r="IB228" s="398"/>
      <c r="IC228" s="398"/>
    </row>
    <row r="229" ht="18.0" customHeight="1">
      <c r="A229" s="398"/>
      <c r="B229" s="362" t="s">
        <v>7554</v>
      </c>
      <c r="C229" s="363"/>
      <c r="D229" s="364">
        <v>50.0</v>
      </c>
      <c r="E229" s="550" t="s">
        <v>7555</v>
      </c>
      <c r="F229" s="366" t="s">
        <v>7556</v>
      </c>
      <c r="G229" s="415">
        <v>2.027573340799E12</v>
      </c>
      <c r="H229" s="409">
        <v>546.0</v>
      </c>
      <c r="I229" s="469">
        <v>0.4699136094613438</v>
      </c>
      <c r="J229" s="370">
        <f t="shared" si="1"/>
        <v>289</v>
      </c>
      <c r="K229" s="402" t="s">
        <v>7557</v>
      </c>
      <c r="L229" s="551" t="s">
        <v>7558</v>
      </c>
      <c r="M229" s="551" t="s">
        <v>7559</v>
      </c>
      <c r="N229" s="492"/>
      <c r="O229" s="419">
        <v>75.0</v>
      </c>
      <c r="P229" s="404">
        <v>80.0</v>
      </c>
      <c r="Q229" s="378">
        <v>20.0</v>
      </c>
      <c r="R229" s="378">
        <v>170.0</v>
      </c>
      <c r="S229" s="493"/>
      <c r="T229" s="493"/>
      <c r="U229" s="378" t="s">
        <v>7560</v>
      </c>
      <c r="V229" s="406"/>
      <c r="W229" s="378" t="s">
        <v>7334</v>
      </c>
      <c r="X229" s="493"/>
      <c r="Y229" s="493"/>
      <c r="Z229" s="493"/>
      <c r="AA229" s="493"/>
      <c r="AB229" s="379"/>
      <c r="AC229" s="406"/>
      <c r="AD229" s="492"/>
      <c r="AE229" s="492"/>
      <c r="AF229" s="492"/>
      <c r="AG229" s="492"/>
      <c r="AH229" s="373" t="s">
        <v>6059</v>
      </c>
      <c r="AI229" s="379" t="s">
        <v>6411</v>
      </c>
      <c r="AJ229" s="492"/>
      <c r="AK229" s="492"/>
      <c r="AL229" s="492"/>
      <c r="AM229" s="492"/>
      <c r="AN229" s="373">
        <v>4.0</v>
      </c>
      <c r="AO229" s="492"/>
      <c r="AP229" s="492"/>
      <c r="AQ229" s="46">
        <f t="shared" si="2"/>
        <v>394</v>
      </c>
      <c r="AR229" s="382">
        <f t="shared" si="3"/>
        <v>0.28</v>
      </c>
      <c r="AS229" s="492"/>
      <c r="AT229" s="492"/>
      <c r="AU229" s="492"/>
      <c r="AV229" s="492"/>
      <c r="AW229" s="492"/>
      <c r="AX229" s="552" t="s">
        <v>6178</v>
      </c>
      <c r="AY229" s="384" t="s">
        <v>6178</v>
      </c>
      <c r="AZ229" s="418"/>
      <c r="BA229" s="386">
        <v>70.0</v>
      </c>
      <c r="BB229" s="386">
        <v>125.0</v>
      </c>
      <c r="BC229" s="482">
        <f>IFERROR(__xludf.DUMMYFUNCTION("IMPORTRANGE(""https://docs.google.com/spreadsheets/d/11x9rug0jw9OQ--PARsiC-syyc-w1p08-Nt1KJofrAjY/edit?usp=sharing"",""Себестоимость (Алкиона)!J123"")"),8.53854)</f>
        <v>8.53854</v>
      </c>
      <c r="BD229" s="482">
        <f>IFERROR(__xludf.DUMMYFUNCTION("IMPORTRANGE(""https://docs.google.com/spreadsheets/d/11x9rug0jw9OQ--PARsiC-syyc-w1p08-Nt1KJofrAjY/edit?usp=sharing"",""Себестоимость (Алкиона)!J103"")"),1.368)</f>
        <v>1.368</v>
      </c>
      <c r="BE229" s="483">
        <f>IFERROR(__xludf.DUMMYFUNCTION("IMPORTRANGE(""https://docs.google.com/spreadsheets/d/1s3L4zx0lRdF0JYMrTaoYwrEnGJI9Se6ibkReFEtRbpU/edit?usp=sharing"",""Упаковка!B3"")"),25.0)</f>
        <v>25</v>
      </c>
      <c r="BF229" s="389">
        <v>10.0</v>
      </c>
      <c r="BG229" s="442">
        <f t="shared" si="4"/>
        <v>74.62616</v>
      </c>
      <c r="BH229" s="405">
        <f t="shared" si="18"/>
        <v>0.2</v>
      </c>
      <c r="BI229" s="392">
        <f t="shared" si="5"/>
        <v>57.8</v>
      </c>
      <c r="BJ229" s="393">
        <f t="shared" si="6"/>
        <v>86.57384</v>
      </c>
      <c r="BK229" s="393">
        <f t="shared" si="7"/>
        <v>31.57384</v>
      </c>
      <c r="BL229" s="394">
        <f t="shared" si="8"/>
        <v>0.2995634602</v>
      </c>
      <c r="BM229" s="394">
        <f t="shared" si="9"/>
        <v>0.1092520415</v>
      </c>
      <c r="BN229" s="55">
        <f t="shared" si="10"/>
        <v>0.28</v>
      </c>
      <c r="BO229" s="56">
        <f t="shared" si="11"/>
        <v>396</v>
      </c>
      <c r="BP229" s="57">
        <f t="shared" si="12"/>
        <v>0.3358935354</v>
      </c>
      <c r="BQ229" s="46">
        <f t="shared" si="13"/>
        <v>0.272</v>
      </c>
      <c r="BR229" s="46">
        <v>25.0</v>
      </c>
      <c r="BS229" s="46">
        <v>7.0</v>
      </c>
      <c r="BT229" s="47">
        <v>1.25</v>
      </c>
      <c r="BU229" s="46">
        <f t="shared" si="14"/>
        <v>31.25</v>
      </c>
      <c r="BV229" s="46">
        <f t="shared" si="15"/>
        <v>38.75</v>
      </c>
      <c r="BW229" s="378" t="s">
        <v>6062</v>
      </c>
      <c r="BX229" s="492"/>
      <c r="BY229" s="492"/>
      <c r="BZ229" s="492"/>
      <c r="CA229" s="492"/>
      <c r="CB229" s="406"/>
      <c r="CC229" s="492"/>
      <c r="CD229" s="492"/>
      <c r="CE229" s="492"/>
      <c r="CF229" s="492"/>
      <c r="CG229" s="492"/>
      <c r="CH229" s="553"/>
      <c r="CI229" s="553"/>
      <c r="CJ229" s="553"/>
      <c r="CK229" s="553"/>
      <c r="CL229" s="398"/>
      <c r="CM229" s="398"/>
      <c r="CN229" s="399">
        <f t="shared" si="16"/>
        <v>0.0004365397924</v>
      </c>
      <c r="CO229" s="399">
        <f t="shared" si="17"/>
        <v>0.4694770697</v>
      </c>
      <c r="CP229" s="398"/>
      <c r="CQ229" s="398"/>
      <c r="CR229" s="478"/>
      <c r="CS229" s="398"/>
      <c r="CT229" s="398"/>
      <c r="CU229" s="398"/>
      <c r="CV229" s="398"/>
      <c r="CW229" s="398"/>
      <c r="CX229" s="398"/>
      <c r="CY229" s="398"/>
      <c r="CZ229" s="398"/>
      <c r="DA229" s="398"/>
      <c r="DB229" s="398"/>
      <c r="DC229" s="398"/>
      <c r="DD229" s="398"/>
      <c r="DE229" s="398"/>
      <c r="DF229" s="398"/>
      <c r="DG229" s="398"/>
      <c r="DH229" s="398"/>
      <c r="DI229" s="398"/>
      <c r="DJ229" s="398"/>
      <c r="DK229" s="398"/>
      <c r="DL229" s="398"/>
      <c r="DM229" s="398"/>
      <c r="DN229" s="398"/>
      <c r="DO229" s="398"/>
      <c r="DP229" s="398"/>
      <c r="DQ229" s="398"/>
      <c r="DR229" s="398"/>
      <c r="DS229" s="398"/>
      <c r="DT229" s="398"/>
      <c r="DU229" s="398"/>
      <c r="DV229" s="398"/>
      <c r="DW229" s="398"/>
      <c r="DX229" s="398"/>
      <c r="DY229" s="398"/>
      <c r="DZ229" s="398"/>
      <c r="EA229" s="398"/>
      <c r="EB229" s="398"/>
      <c r="EC229" s="398"/>
      <c r="ED229" s="398"/>
      <c r="EE229" s="398"/>
      <c r="EF229" s="398"/>
      <c r="EG229" s="398"/>
      <c r="EH229" s="398"/>
      <c r="EI229" s="398"/>
      <c r="EJ229" s="398"/>
      <c r="EK229" s="398"/>
      <c r="EL229" s="398"/>
      <c r="EM229" s="398"/>
      <c r="EN229" s="398"/>
      <c r="EO229" s="398"/>
      <c r="EP229" s="398"/>
      <c r="EQ229" s="398"/>
      <c r="ER229" s="398"/>
      <c r="ES229" s="398"/>
      <c r="ET229" s="398"/>
      <c r="EU229" s="398"/>
      <c r="EV229" s="398"/>
      <c r="EW229" s="398"/>
      <c r="EX229" s="398"/>
      <c r="EY229" s="398"/>
      <c r="EZ229" s="398"/>
      <c r="FA229" s="398"/>
      <c r="FB229" s="398"/>
      <c r="FC229" s="398"/>
      <c r="FD229" s="398"/>
      <c r="FE229" s="398"/>
      <c r="FF229" s="398"/>
      <c r="FG229" s="398"/>
      <c r="FH229" s="398"/>
      <c r="FI229" s="398"/>
      <c r="FJ229" s="398"/>
      <c r="FK229" s="398"/>
      <c r="FL229" s="398"/>
      <c r="FM229" s="398"/>
      <c r="FN229" s="398"/>
      <c r="FO229" s="398"/>
      <c r="FP229" s="398"/>
      <c r="FQ229" s="398"/>
      <c r="FR229" s="398"/>
      <c r="FS229" s="398"/>
      <c r="FT229" s="398"/>
      <c r="FU229" s="398"/>
      <c r="FV229" s="398"/>
      <c r="FW229" s="398"/>
      <c r="FX229" s="398"/>
      <c r="FY229" s="398"/>
      <c r="FZ229" s="398"/>
      <c r="GA229" s="398"/>
      <c r="GB229" s="398"/>
      <c r="GC229" s="398"/>
      <c r="GD229" s="398"/>
      <c r="GE229" s="398"/>
      <c r="GF229" s="398"/>
      <c r="GG229" s="398"/>
      <c r="GH229" s="398"/>
      <c r="GI229" s="398"/>
      <c r="GJ229" s="398"/>
      <c r="GK229" s="398"/>
      <c r="GL229" s="398"/>
      <c r="GM229" s="398"/>
      <c r="GN229" s="398"/>
      <c r="GO229" s="398"/>
      <c r="GP229" s="398"/>
      <c r="GQ229" s="398"/>
      <c r="GR229" s="398"/>
      <c r="GS229" s="398"/>
      <c r="GT229" s="398"/>
      <c r="GU229" s="398"/>
      <c r="GV229" s="398"/>
      <c r="GW229" s="398"/>
      <c r="GX229" s="398"/>
      <c r="GY229" s="398"/>
      <c r="GZ229" s="398"/>
      <c r="HA229" s="398"/>
      <c r="HB229" s="398"/>
      <c r="HC229" s="398"/>
      <c r="HD229" s="398"/>
      <c r="HE229" s="398"/>
      <c r="HF229" s="398"/>
      <c r="HG229" s="398"/>
      <c r="HH229" s="398"/>
      <c r="HI229" s="398"/>
      <c r="HJ229" s="398"/>
      <c r="HK229" s="398"/>
      <c r="HL229" s="398"/>
      <c r="HM229" s="398"/>
      <c r="HN229" s="398"/>
      <c r="HO229" s="398"/>
      <c r="HP229" s="398"/>
      <c r="HQ229" s="398"/>
      <c r="HR229" s="398"/>
      <c r="HS229" s="398"/>
      <c r="HT229" s="398"/>
      <c r="HU229" s="398"/>
      <c r="HV229" s="398"/>
      <c r="HW229" s="398"/>
      <c r="HX229" s="398"/>
      <c r="HY229" s="398"/>
      <c r="HZ229" s="398"/>
      <c r="IA229" s="398"/>
      <c r="IB229" s="398"/>
      <c r="IC229" s="398"/>
    </row>
    <row r="230" ht="18.0" customHeight="1">
      <c r="A230" s="398"/>
      <c r="B230" s="362" t="s">
        <v>7561</v>
      </c>
      <c r="C230" s="363"/>
      <c r="D230" s="364">
        <v>50.0</v>
      </c>
      <c r="E230" s="550" t="s">
        <v>7562</v>
      </c>
      <c r="F230" s="366" t="s">
        <v>7563</v>
      </c>
      <c r="G230" s="415">
        <v>2.027573340805E12</v>
      </c>
      <c r="H230" s="409">
        <v>550.0</v>
      </c>
      <c r="I230" s="469">
        <v>0.41489191995533986</v>
      </c>
      <c r="J230" s="370">
        <f t="shared" si="1"/>
        <v>322</v>
      </c>
      <c r="K230" s="402" t="s">
        <v>7564</v>
      </c>
      <c r="L230" s="551" t="s">
        <v>7565</v>
      </c>
      <c r="M230" s="551" t="s">
        <v>7566</v>
      </c>
      <c r="N230" s="492"/>
      <c r="O230" s="419">
        <v>75.0</v>
      </c>
      <c r="P230" s="404">
        <v>80.0</v>
      </c>
      <c r="Q230" s="378">
        <v>20.0</v>
      </c>
      <c r="R230" s="378">
        <v>170.0</v>
      </c>
      <c r="S230" s="493"/>
      <c r="T230" s="493"/>
      <c r="U230" s="378" t="s">
        <v>7567</v>
      </c>
      <c r="V230" s="406"/>
      <c r="W230" s="378" t="s">
        <v>7334</v>
      </c>
      <c r="X230" s="493"/>
      <c r="Y230" s="493"/>
      <c r="Z230" s="493"/>
      <c r="AA230" s="493"/>
      <c r="AB230" s="379"/>
      <c r="AC230" s="406"/>
      <c r="AD230" s="492"/>
      <c r="AE230" s="492"/>
      <c r="AF230" s="492"/>
      <c r="AG230" s="492"/>
      <c r="AH230" s="373" t="s">
        <v>6059</v>
      </c>
      <c r="AI230" s="379" t="s">
        <v>6411</v>
      </c>
      <c r="AJ230" s="492"/>
      <c r="AK230" s="492"/>
      <c r="AL230" s="492"/>
      <c r="AM230" s="492"/>
      <c r="AN230" s="373">
        <v>4.0</v>
      </c>
      <c r="AO230" s="492"/>
      <c r="AP230" s="492"/>
      <c r="AQ230" s="46">
        <f t="shared" si="2"/>
        <v>429</v>
      </c>
      <c r="AR230" s="382">
        <f t="shared" si="3"/>
        <v>0.22</v>
      </c>
      <c r="AS230" s="492"/>
      <c r="AT230" s="492"/>
      <c r="AU230" s="492"/>
      <c r="AV230" s="492"/>
      <c r="AW230" s="492"/>
      <c r="AX230" s="552" t="s">
        <v>6178</v>
      </c>
      <c r="AY230" s="384" t="s">
        <v>6178</v>
      </c>
      <c r="AZ230" s="418"/>
      <c r="BA230" s="386">
        <v>75.0</v>
      </c>
      <c r="BB230" s="386">
        <v>130.0</v>
      </c>
      <c r="BC230" s="482">
        <f>IFERROR(__xludf.DUMMYFUNCTION("IMPORTRANGE(""https://docs.google.com/spreadsheets/d/11x9rug0jw9OQ--PARsiC-syyc-w1p08-Nt1KJofrAjY/edit?usp=sharing"",""Себестоимость (Алкиона)!J124"")"),11.23126)</f>
        <v>11.23126</v>
      </c>
      <c r="BD230" s="482">
        <f>IFERROR(__xludf.DUMMYFUNCTION("IMPORTRANGE(""https://docs.google.com/spreadsheets/d/11x9rug0jw9OQ--PARsiC-syyc-w1p08-Nt1KJofrAjY/edit?usp=sharing"",""Себестоимость (Алкиона)!J104"")"),1.482)</f>
        <v>1.482</v>
      </c>
      <c r="BE230" s="483">
        <f>IFERROR(__xludf.DUMMYFUNCTION("IMPORTRANGE(""https://docs.google.com/spreadsheets/d/1s3L4zx0lRdF0JYMrTaoYwrEnGJI9Se6ibkReFEtRbpU/edit?usp=sharing"",""Упаковка!B3"")"),25.0)</f>
        <v>25</v>
      </c>
      <c r="BF230" s="389">
        <v>10.0</v>
      </c>
      <c r="BG230" s="442">
        <f t="shared" si="4"/>
        <v>85.85304</v>
      </c>
      <c r="BH230" s="405">
        <f t="shared" si="18"/>
        <v>0.2</v>
      </c>
      <c r="BI230" s="392">
        <f t="shared" si="5"/>
        <v>64.4</v>
      </c>
      <c r="BJ230" s="393">
        <f t="shared" si="6"/>
        <v>96.74696</v>
      </c>
      <c r="BK230" s="393">
        <f t="shared" si="7"/>
        <v>41.74696</v>
      </c>
      <c r="BL230" s="394">
        <f t="shared" si="8"/>
        <v>0.3004563975</v>
      </c>
      <c r="BM230" s="394">
        <f t="shared" si="9"/>
        <v>0.1296489441</v>
      </c>
      <c r="BN230" s="55">
        <f t="shared" si="10"/>
        <v>0.22</v>
      </c>
      <c r="BO230" s="56">
        <f t="shared" si="11"/>
        <v>431</v>
      </c>
      <c r="BP230" s="57">
        <f t="shared" si="12"/>
        <v>0.3391808817</v>
      </c>
      <c r="BQ230" s="46">
        <f t="shared" si="13"/>
        <v>0.272</v>
      </c>
      <c r="BR230" s="46">
        <v>25.0</v>
      </c>
      <c r="BS230" s="46">
        <v>7.0</v>
      </c>
      <c r="BT230" s="47">
        <v>1.25</v>
      </c>
      <c r="BU230" s="46">
        <f t="shared" si="14"/>
        <v>31.25</v>
      </c>
      <c r="BV230" s="46">
        <f t="shared" si="15"/>
        <v>43.75</v>
      </c>
      <c r="BW230" s="378" t="s">
        <v>6062</v>
      </c>
      <c r="BX230" s="492"/>
      <c r="BY230" s="492"/>
      <c r="BZ230" s="492"/>
      <c r="CA230" s="492"/>
      <c r="CB230" s="406"/>
      <c r="CC230" s="492"/>
      <c r="CD230" s="492"/>
      <c r="CE230" s="492"/>
      <c r="CF230" s="492"/>
      <c r="CG230" s="492"/>
      <c r="CH230" s="553"/>
      <c r="CI230" s="553"/>
      <c r="CJ230" s="553"/>
      <c r="CK230" s="553"/>
      <c r="CL230" s="398"/>
      <c r="CM230" s="398"/>
      <c r="CN230" s="399">
        <f t="shared" si="16"/>
        <v>-0.0004563975155</v>
      </c>
      <c r="CO230" s="399">
        <f t="shared" si="17"/>
        <v>0.4153483175</v>
      </c>
      <c r="CP230" s="398"/>
      <c r="CQ230" s="398"/>
      <c r="CR230" s="478"/>
      <c r="CS230" s="398"/>
      <c r="CT230" s="398"/>
      <c r="CU230" s="398"/>
      <c r="CV230" s="398"/>
      <c r="CW230" s="398"/>
      <c r="CX230" s="398"/>
      <c r="CY230" s="398"/>
      <c r="CZ230" s="398"/>
      <c r="DA230" s="398"/>
      <c r="DB230" s="398"/>
      <c r="DC230" s="398"/>
      <c r="DD230" s="398"/>
      <c r="DE230" s="398"/>
      <c r="DF230" s="398"/>
      <c r="DG230" s="398"/>
      <c r="DH230" s="398"/>
      <c r="DI230" s="398"/>
      <c r="DJ230" s="398"/>
      <c r="DK230" s="398"/>
      <c r="DL230" s="398"/>
      <c r="DM230" s="398"/>
      <c r="DN230" s="398"/>
      <c r="DO230" s="398"/>
      <c r="DP230" s="398"/>
      <c r="DQ230" s="398"/>
      <c r="DR230" s="398"/>
      <c r="DS230" s="398"/>
      <c r="DT230" s="398"/>
      <c r="DU230" s="398"/>
      <c r="DV230" s="398"/>
      <c r="DW230" s="398"/>
      <c r="DX230" s="398"/>
      <c r="DY230" s="398"/>
      <c r="DZ230" s="398"/>
      <c r="EA230" s="398"/>
      <c r="EB230" s="398"/>
      <c r="EC230" s="398"/>
      <c r="ED230" s="398"/>
      <c r="EE230" s="398"/>
      <c r="EF230" s="398"/>
      <c r="EG230" s="398"/>
      <c r="EH230" s="398"/>
      <c r="EI230" s="398"/>
      <c r="EJ230" s="398"/>
      <c r="EK230" s="398"/>
      <c r="EL230" s="398"/>
      <c r="EM230" s="398"/>
      <c r="EN230" s="398"/>
      <c r="EO230" s="398"/>
      <c r="EP230" s="398"/>
      <c r="EQ230" s="398"/>
      <c r="ER230" s="398"/>
      <c r="ES230" s="398"/>
      <c r="ET230" s="398"/>
      <c r="EU230" s="398"/>
      <c r="EV230" s="398"/>
      <c r="EW230" s="398"/>
      <c r="EX230" s="398"/>
      <c r="EY230" s="398"/>
      <c r="EZ230" s="398"/>
      <c r="FA230" s="398"/>
      <c r="FB230" s="398"/>
      <c r="FC230" s="398"/>
      <c r="FD230" s="398"/>
      <c r="FE230" s="398"/>
      <c r="FF230" s="398"/>
      <c r="FG230" s="398"/>
      <c r="FH230" s="398"/>
      <c r="FI230" s="398"/>
      <c r="FJ230" s="398"/>
      <c r="FK230" s="398"/>
      <c r="FL230" s="398"/>
      <c r="FM230" s="398"/>
      <c r="FN230" s="398"/>
      <c r="FO230" s="398"/>
      <c r="FP230" s="398"/>
      <c r="FQ230" s="398"/>
      <c r="FR230" s="398"/>
      <c r="FS230" s="398"/>
      <c r="FT230" s="398"/>
      <c r="FU230" s="398"/>
      <c r="FV230" s="398"/>
      <c r="FW230" s="398"/>
      <c r="FX230" s="398"/>
      <c r="FY230" s="398"/>
      <c r="FZ230" s="398"/>
      <c r="GA230" s="398"/>
      <c r="GB230" s="398"/>
      <c r="GC230" s="398"/>
      <c r="GD230" s="398"/>
      <c r="GE230" s="398"/>
      <c r="GF230" s="398"/>
      <c r="GG230" s="398"/>
      <c r="GH230" s="398"/>
      <c r="GI230" s="398"/>
      <c r="GJ230" s="398"/>
      <c r="GK230" s="398"/>
      <c r="GL230" s="398"/>
      <c r="GM230" s="398"/>
      <c r="GN230" s="398"/>
      <c r="GO230" s="398"/>
      <c r="GP230" s="398"/>
      <c r="GQ230" s="398"/>
      <c r="GR230" s="398"/>
      <c r="GS230" s="398"/>
      <c r="GT230" s="398"/>
      <c r="GU230" s="398"/>
      <c r="GV230" s="398"/>
      <c r="GW230" s="398"/>
      <c r="GX230" s="398"/>
      <c r="GY230" s="398"/>
      <c r="GZ230" s="398"/>
      <c r="HA230" s="398"/>
      <c r="HB230" s="398"/>
      <c r="HC230" s="398"/>
      <c r="HD230" s="398"/>
      <c r="HE230" s="398"/>
      <c r="HF230" s="398"/>
      <c r="HG230" s="398"/>
      <c r="HH230" s="398"/>
      <c r="HI230" s="398"/>
      <c r="HJ230" s="398"/>
      <c r="HK230" s="398"/>
      <c r="HL230" s="398"/>
      <c r="HM230" s="398"/>
      <c r="HN230" s="398"/>
      <c r="HO230" s="398"/>
      <c r="HP230" s="398"/>
      <c r="HQ230" s="398"/>
      <c r="HR230" s="398"/>
      <c r="HS230" s="398"/>
      <c r="HT230" s="398"/>
      <c r="HU230" s="398"/>
      <c r="HV230" s="398"/>
      <c r="HW230" s="398"/>
      <c r="HX230" s="398"/>
      <c r="HY230" s="398"/>
      <c r="HZ230" s="398"/>
      <c r="IA230" s="398"/>
      <c r="IB230" s="398"/>
      <c r="IC230" s="398"/>
    </row>
    <row r="231" ht="18.0" customHeight="1">
      <c r="A231" s="398"/>
      <c r="B231" s="362" t="s">
        <v>7568</v>
      </c>
      <c r="C231" s="363"/>
      <c r="D231" s="364">
        <v>50.0</v>
      </c>
      <c r="E231" s="559" t="s">
        <v>7569</v>
      </c>
      <c r="F231" s="366" t="s">
        <v>7570</v>
      </c>
      <c r="G231" s="415">
        <v>2.027573340812E12</v>
      </c>
      <c r="H231" s="409">
        <v>418.0</v>
      </c>
      <c r="I231" s="469">
        <v>0.4543216497774807</v>
      </c>
      <c r="J231" s="370">
        <f t="shared" si="1"/>
        <v>228</v>
      </c>
      <c r="K231" s="402" t="s">
        <v>7571</v>
      </c>
      <c r="L231" s="551" t="s">
        <v>7572</v>
      </c>
      <c r="M231" s="551" t="s">
        <v>7573</v>
      </c>
      <c r="N231" s="492"/>
      <c r="O231" s="419">
        <v>30.0</v>
      </c>
      <c r="P231" s="404">
        <v>70.0</v>
      </c>
      <c r="Q231" s="378">
        <v>20.0</v>
      </c>
      <c r="R231" s="378">
        <v>90.0</v>
      </c>
      <c r="S231" s="493"/>
      <c r="T231" s="493"/>
      <c r="U231" s="378" t="s">
        <v>7574</v>
      </c>
      <c r="V231" s="406"/>
      <c r="W231" s="378" t="s">
        <v>7334</v>
      </c>
      <c r="X231" s="493"/>
      <c r="Y231" s="493"/>
      <c r="Z231" s="493"/>
      <c r="AA231" s="493"/>
      <c r="AB231" s="379"/>
      <c r="AC231" s="406"/>
      <c r="AD231" s="492"/>
      <c r="AE231" s="492"/>
      <c r="AF231" s="492"/>
      <c r="AG231" s="492"/>
      <c r="AH231" s="373" t="s">
        <v>6059</v>
      </c>
      <c r="AI231" s="379" t="s">
        <v>6411</v>
      </c>
      <c r="AJ231" s="492"/>
      <c r="AK231" s="492"/>
      <c r="AL231" s="492"/>
      <c r="AM231" s="492"/>
      <c r="AN231" s="373">
        <v>4.0</v>
      </c>
      <c r="AO231" s="492"/>
      <c r="AP231" s="492"/>
      <c r="AQ231" s="46">
        <f t="shared" si="2"/>
        <v>327</v>
      </c>
      <c r="AR231" s="382">
        <f t="shared" si="3"/>
        <v>0.22</v>
      </c>
      <c r="AS231" s="492"/>
      <c r="AT231" s="492"/>
      <c r="AU231" s="492"/>
      <c r="AV231" s="492"/>
      <c r="AW231" s="492"/>
      <c r="AX231" s="555" t="s">
        <v>6061</v>
      </c>
      <c r="AY231" s="384" t="s">
        <v>6061</v>
      </c>
      <c r="AZ231" s="418"/>
      <c r="BA231" s="386">
        <v>67.0</v>
      </c>
      <c r="BB231" s="386">
        <v>122.0</v>
      </c>
      <c r="BC231" s="482">
        <f>IFERROR(__xludf.DUMMYFUNCTION("IMPORTRANGE(""https://docs.google.com/spreadsheets/d/11x9rug0jw9OQ--PARsiC-syyc-w1p08-Nt1KJofrAjY/edit?usp=sharing"",""Себестоимость (Алкиона)!J121"")"),6.653759999999999)</f>
        <v>6.65376</v>
      </c>
      <c r="BD231" s="482">
        <f>IFERROR(__xludf.DUMMYFUNCTION("IMPORTRANGE(""https://docs.google.com/spreadsheets/d/11x9rug0jw9OQ--PARsiC-syyc-w1p08-Nt1KJofrAjY/edit?usp=sharing"",""Себестоимость (Алкиона)!J101"")"),0.912)</f>
        <v>0.912</v>
      </c>
      <c r="BE231" s="483">
        <f>IFERROR(__xludf.DUMMYFUNCTION("IMPORTRANGE(""https://docs.google.com/spreadsheets/d/1s3L4zx0lRdF0JYMrTaoYwrEnGJI9Se6ibkReFEtRbpU/edit?usp=sharing"",""Упаковка!B2"")"),7.0)</f>
        <v>7</v>
      </c>
      <c r="BF231" s="389">
        <v>10.0</v>
      </c>
      <c r="BG231" s="442">
        <f t="shared" si="4"/>
        <v>47.26304</v>
      </c>
      <c r="BH231" s="405">
        <f t="shared" si="18"/>
        <v>0.2</v>
      </c>
      <c r="BI231" s="392">
        <f t="shared" si="5"/>
        <v>45.6</v>
      </c>
      <c r="BJ231" s="393">
        <f t="shared" si="6"/>
        <v>68.13696</v>
      </c>
      <c r="BK231" s="393">
        <f t="shared" si="7"/>
        <v>13.13696</v>
      </c>
      <c r="BL231" s="394">
        <f t="shared" si="8"/>
        <v>0.2988463158</v>
      </c>
      <c r="BM231" s="394">
        <f t="shared" si="9"/>
        <v>0.05761824561</v>
      </c>
      <c r="BN231" s="55">
        <f t="shared" si="10"/>
        <v>0.22</v>
      </c>
      <c r="BO231" s="56">
        <f t="shared" si="11"/>
        <v>330</v>
      </c>
      <c r="BP231" s="57">
        <f t="shared" si="12"/>
        <v>0.327081697</v>
      </c>
      <c r="BQ231" s="46">
        <f t="shared" si="13"/>
        <v>0.126</v>
      </c>
      <c r="BR231" s="46">
        <v>25.0</v>
      </c>
      <c r="BS231" s="46">
        <v>7.0</v>
      </c>
      <c r="BT231" s="47">
        <v>1.25</v>
      </c>
      <c r="BU231" s="46">
        <f t="shared" si="14"/>
        <v>31.25</v>
      </c>
      <c r="BV231" s="46">
        <f t="shared" si="15"/>
        <v>35.75</v>
      </c>
      <c r="BW231" s="378" t="s">
        <v>6062</v>
      </c>
      <c r="BX231" s="492"/>
      <c r="BY231" s="492"/>
      <c r="BZ231" s="492"/>
      <c r="CA231" s="492"/>
      <c r="CB231" s="406"/>
      <c r="CC231" s="492"/>
      <c r="CD231" s="492"/>
      <c r="CE231" s="492"/>
      <c r="CF231" s="492"/>
      <c r="CG231" s="492"/>
      <c r="CH231" s="553"/>
      <c r="CI231" s="553"/>
      <c r="CJ231" s="553"/>
      <c r="CK231" s="553"/>
      <c r="CL231" s="398"/>
      <c r="CM231" s="398"/>
      <c r="CN231" s="399">
        <f t="shared" si="16"/>
        <v>0.001153684211</v>
      </c>
      <c r="CO231" s="399">
        <f t="shared" si="17"/>
        <v>0.4531679656</v>
      </c>
      <c r="CP231" s="398"/>
      <c r="CQ231" s="398"/>
      <c r="CR231" s="478"/>
      <c r="CS231" s="398"/>
      <c r="CT231" s="398"/>
      <c r="CU231" s="398"/>
      <c r="CV231" s="398"/>
      <c r="CW231" s="398"/>
      <c r="CX231" s="398"/>
      <c r="CY231" s="398"/>
      <c r="CZ231" s="398"/>
      <c r="DA231" s="398"/>
      <c r="DB231" s="398"/>
      <c r="DC231" s="398"/>
      <c r="DD231" s="398"/>
      <c r="DE231" s="398"/>
      <c r="DF231" s="398"/>
      <c r="DG231" s="398"/>
      <c r="DH231" s="398"/>
      <c r="DI231" s="398"/>
      <c r="DJ231" s="398"/>
      <c r="DK231" s="398"/>
      <c r="DL231" s="398"/>
      <c r="DM231" s="398"/>
      <c r="DN231" s="398"/>
      <c r="DO231" s="398"/>
      <c r="DP231" s="398"/>
      <c r="DQ231" s="398"/>
      <c r="DR231" s="398"/>
      <c r="DS231" s="398"/>
      <c r="DT231" s="398"/>
      <c r="DU231" s="398"/>
      <c r="DV231" s="398"/>
      <c r="DW231" s="398"/>
      <c r="DX231" s="398"/>
      <c r="DY231" s="398"/>
      <c r="DZ231" s="398"/>
      <c r="EA231" s="398"/>
      <c r="EB231" s="398"/>
      <c r="EC231" s="398"/>
      <c r="ED231" s="398"/>
      <c r="EE231" s="398"/>
      <c r="EF231" s="398"/>
      <c r="EG231" s="398"/>
      <c r="EH231" s="398"/>
      <c r="EI231" s="398"/>
      <c r="EJ231" s="398"/>
      <c r="EK231" s="398"/>
      <c r="EL231" s="398"/>
      <c r="EM231" s="398"/>
      <c r="EN231" s="398"/>
      <c r="EO231" s="398"/>
      <c r="EP231" s="398"/>
      <c r="EQ231" s="398"/>
      <c r="ER231" s="398"/>
      <c r="ES231" s="398"/>
      <c r="ET231" s="398"/>
      <c r="EU231" s="398"/>
      <c r="EV231" s="398"/>
      <c r="EW231" s="398"/>
      <c r="EX231" s="398"/>
      <c r="EY231" s="398"/>
      <c r="EZ231" s="398"/>
      <c r="FA231" s="398"/>
      <c r="FB231" s="398"/>
      <c r="FC231" s="398"/>
      <c r="FD231" s="398"/>
      <c r="FE231" s="398"/>
      <c r="FF231" s="398"/>
      <c r="FG231" s="398"/>
      <c r="FH231" s="398"/>
      <c r="FI231" s="398"/>
      <c r="FJ231" s="398"/>
      <c r="FK231" s="398"/>
      <c r="FL231" s="398"/>
      <c r="FM231" s="398"/>
      <c r="FN231" s="398"/>
      <c r="FO231" s="398"/>
      <c r="FP231" s="398"/>
      <c r="FQ231" s="398"/>
      <c r="FR231" s="398"/>
      <c r="FS231" s="398"/>
      <c r="FT231" s="398"/>
      <c r="FU231" s="398"/>
      <c r="FV231" s="398"/>
      <c r="FW231" s="398"/>
      <c r="FX231" s="398"/>
      <c r="FY231" s="398"/>
      <c r="FZ231" s="398"/>
      <c r="GA231" s="398"/>
      <c r="GB231" s="398"/>
      <c r="GC231" s="398"/>
      <c r="GD231" s="398"/>
      <c r="GE231" s="398"/>
      <c r="GF231" s="398"/>
      <c r="GG231" s="398"/>
      <c r="GH231" s="398"/>
      <c r="GI231" s="398"/>
      <c r="GJ231" s="398"/>
      <c r="GK231" s="398"/>
      <c r="GL231" s="398"/>
      <c r="GM231" s="398"/>
      <c r="GN231" s="398"/>
      <c r="GO231" s="398"/>
      <c r="GP231" s="398"/>
      <c r="GQ231" s="398"/>
      <c r="GR231" s="398"/>
      <c r="GS231" s="398"/>
      <c r="GT231" s="398"/>
      <c r="GU231" s="398"/>
      <c r="GV231" s="398"/>
      <c r="GW231" s="398"/>
      <c r="GX231" s="398"/>
      <c r="GY231" s="398"/>
      <c r="GZ231" s="398"/>
      <c r="HA231" s="398"/>
      <c r="HB231" s="398"/>
      <c r="HC231" s="398"/>
      <c r="HD231" s="398"/>
      <c r="HE231" s="398"/>
      <c r="HF231" s="398"/>
      <c r="HG231" s="398"/>
      <c r="HH231" s="398"/>
      <c r="HI231" s="398"/>
      <c r="HJ231" s="398"/>
      <c r="HK231" s="398"/>
      <c r="HL231" s="398"/>
      <c r="HM231" s="398"/>
      <c r="HN231" s="398"/>
      <c r="HO231" s="398"/>
      <c r="HP231" s="398"/>
      <c r="HQ231" s="398"/>
      <c r="HR231" s="398"/>
      <c r="HS231" s="398"/>
      <c r="HT231" s="398"/>
      <c r="HU231" s="398"/>
      <c r="HV231" s="398"/>
      <c r="HW231" s="398"/>
      <c r="HX231" s="398"/>
      <c r="HY231" s="398"/>
      <c r="HZ231" s="398"/>
      <c r="IA231" s="398"/>
      <c r="IB231" s="398"/>
      <c r="IC231" s="398"/>
    </row>
    <row r="232" ht="18.0" customHeight="1">
      <c r="A232" s="361" t="s">
        <v>6049</v>
      </c>
      <c r="B232" s="362" t="s">
        <v>7575</v>
      </c>
      <c r="C232" s="363"/>
      <c r="D232" s="364">
        <v>50.0</v>
      </c>
      <c r="E232" s="550" t="s">
        <v>7576</v>
      </c>
      <c r="F232" s="366" t="s">
        <v>7577</v>
      </c>
      <c r="G232" s="415">
        <v>2.027573340829E12</v>
      </c>
      <c r="H232" s="409">
        <v>451.0</v>
      </c>
      <c r="I232" s="469">
        <v>0.40045288256444633</v>
      </c>
      <c r="J232" s="370">
        <f t="shared" si="1"/>
        <v>270</v>
      </c>
      <c r="K232" s="402" t="s">
        <v>7578</v>
      </c>
      <c r="L232" s="551" t="s">
        <v>7579</v>
      </c>
      <c r="M232" s="551" t="s">
        <v>7580</v>
      </c>
      <c r="N232" s="492"/>
      <c r="O232" s="556">
        <v>30.0</v>
      </c>
      <c r="P232" s="378">
        <v>80.0</v>
      </c>
      <c r="Q232" s="378">
        <v>20.0</v>
      </c>
      <c r="R232" s="378">
        <v>170.0</v>
      </c>
      <c r="S232" s="493"/>
      <c r="T232" s="493"/>
      <c r="U232" s="378" t="s">
        <v>7581</v>
      </c>
      <c r="V232" s="406"/>
      <c r="W232" s="378" t="s">
        <v>7334</v>
      </c>
      <c r="X232" s="493"/>
      <c r="Y232" s="493"/>
      <c r="Z232" s="493"/>
      <c r="AA232" s="493"/>
      <c r="AB232" s="379"/>
      <c r="AC232" s="406"/>
      <c r="AD232" s="492"/>
      <c r="AE232" s="492"/>
      <c r="AF232" s="492"/>
      <c r="AG232" s="492"/>
      <c r="AH232" s="373" t="s">
        <v>6059</v>
      </c>
      <c r="AI232" s="379" t="s">
        <v>6411</v>
      </c>
      <c r="AJ232" s="492"/>
      <c r="AK232" s="492"/>
      <c r="AL232" s="492"/>
      <c r="AM232" s="492"/>
      <c r="AN232" s="373">
        <v>4.0</v>
      </c>
      <c r="AO232" s="492"/>
      <c r="AP232" s="492"/>
      <c r="AQ232" s="46">
        <f t="shared" si="2"/>
        <v>370</v>
      </c>
      <c r="AR232" s="382">
        <f t="shared" si="3"/>
        <v>0.18</v>
      </c>
      <c r="AS232" s="492"/>
      <c r="AT232" s="492"/>
      <c r="AU232" s="492"/>
      <c r="AV232" s="492"/>
      <c r="AW232" s="492"/>
      <c r="AX232" s="557" t="s">
        <v>6061</v>
      </c>
      <c r="AY232" s="384" t="s">
        <v>6178</v>
      </c>
      <c r="AZ232" s="418"/>
      <c r="BA232" s="386">
        <v>67.0</v>
      </c>
      <c r="BB232" s="386">
        <v>121.0</v>
      </c>
      <c r="BC232" s="482">
        <f>IFERROR(__xludf.DUMMYFUNCTION("IMPORTRANGE(""https://docs.google.com/spreadsheets/d/11x9rug0jw9OQ--PARsiC-syyc-w1p08-Nt1KJofrAjY/edit?usp=sharing"",""Себестоимость (Алкиона)!J122"")"),7.365049999999998)</f>
        <v>7.36505</v>
      </c>
      <c r="BD232" s="482">
        <f>IFERROR(__xludf.DUMMYFUNCTION("IMPORTRANGE(""https://docs.google.com/spreadsheets/d/11x9rug0jw9OQ--PARsiC-syyc-w1p08-Nt1KJofrAjY/edit?usp=sharing"",""Себестоимость (Алкиона)!J102"")"),1.026)</f>
        <v>1.026</v>
      </c>
      <c r="BE232" s="483">
        <f>IFERROR(__xludf.DUMMYFUNCTION("IMPORTRANGE(""https://docs.google.com/spreadsheets/d/1s3L4zx0lRdF0JYMrTaoYwrEnGJI9Se6ibkReFEtRbpU/edit?usp=sharing"",""Упаковка!B3"")"),25.0)</f>
        <v>25</v>
      </c>
      <c r="BF232" s="389">
        <v>10.0</v>
      </c>
      <c r="BG232" s="442">
        <f t="shared" si="4"/>
        <v>68.5642</v>
      </c>
      <c r="BH232" s="405">
        <f t="shared" si="18"/>
        <v>0.2</v>
      </c>
      <c r="BI232" s="392">
        <f t="shared" si="5"/>
        <v>54</v>
      </c>
      <c r="BJ232" s="393">
        <f t="shared" si="6"/>
        <v>80.4358</v>
      </c>
      <c r="BK232" s="393">
        <f t="shared" si="7"/>
        <v>26.4358</v>
      </c>
      <c r="BL232" s="394">
        <f t="shared" si="8"/>
        <v>0.2979103704</v>
      </c>
      <c r="BM232" s="394">
        <f t="shared" si="9"/>
        <v>0.09791037037</v>
      </c>
      <c r="BN232" s="55">
        <f t="shared" si="10"/>
        <v>0.18</v>
      </c>
      <c r="BO232" s="56">
        <f t="shared" si="11"/>
        <v>374</v>
      </c>
      <c r="BP232" s="57">
        <f t="shared" si="12"/>
        <v>0.3331438503</v>
      </c>
      <c r="BQ232" s="46">
        <f t="shared" si="13"/>
        <v>0.272</v>
      </c>
      <c r="BR232" s="46">
        <v>25.0</v>
      </c>
      <c r="BS232" s="46">
        <v>7.0</v>
      </c>
      <c r="BT232" s="47">
        <v>1.25</v>
      </c>
      <c r="BU232" s="46">
        <f t="shared" si="14"/>
        <v>31.25</v>
      </c>
      <c r="BV232" s="46">
        <f t="shared" si="15"/>
        <v>35.75</v>
      </c>
      <c r="BW232" s="378" t="s">
        <v>6062</v>
      </c>
      <c r="BX232" s="492"/>
      <c r="BY232" s="492"/>
      <c r="BZ232" s="492"/>
      <c r="CA232" s="492"/>
      <c r="CB232" s="406"/>
      <c r="CC232" s="492"/>
      <c r="CD232" s="492"/>
      <c r="CE232" s="492"/>
      <c r="CF232" s="492"/>
      <c r="CG232" s="492"/>
      <c r="CH232" s="553"/>
      <c r="CI232" s="553"/>
      <c r="CJ232" s="553"/>
      <c r="CK232" s="553"/>
      <c r="CL232" s="398"/>
      <c r="CM232" s="398"/>
      <c r="CN232" s="399">
        <f t="shared" si="16"/>
        <v>0.00208962963</v>
      </c>
      <c r="CO232" s="399">
        <f t="shared" si="17"/>
        <v>0.3983632529</v>
      </c>
      <c r="CP232" s="398"/>
      <c r="CQ232" s="398"/>
      <c r="CR232" s="478"/>
      <c r="CS232" s="398"/>
      <c r="CT232" s="398"/>
      <c r="CU232" s="398"/>
      <c r="CV232" s="398"/>
      <c r="CW232" s="398"/>
      <c r="CX232" s="398"/>
      <c r="CY232" s="398"/>
      <c r="CZ232" s="398"/>
      <c r="DA232" s="398"/>
      <c r="DB232" s="398"/>
      <c r="DC232" s="398"/>
      <c r="DD232" s="398"/>
      <c r="DE232" s="398"/>
      <c r="DF232" s="398"/>
      <c r="DG232" s="398"/>
      <c r="DH232" s="398"/>
      <c r="DI232" s="398"/>
      <c r="DJ232" s="398"/>
      <c r="DK232" s="398"/>
      <c r="DL232" s="398"/>
      <c r="DM232" s="398"/>
      <c r="DN232" s="398"/>
      <c r="DO232" s="398"/>
      <c r="DP232" s="398"/>
      <c r="DQ232" s="398"/>
      <c r="DR232" s="398"/>
      <c r="DS232" s="398"/>
      <c r="DT232" s="398"/>
      <c r="DU232" s="398"/>
      <c r="DV232" s="398"/>
      <c r="DW232" s="398"/>
      <c r="DX232" s="398"/>
      <c r="DY232" s="398"/>
      <c r="DZ232" s="398"/>
      <c r="EA232" s="398"/>
      <c r="EB232" s="398"/>
      <c r="EC232" s="398"/>
      <c r="ED232" s="398"/>
      <c r="EE232" s="398"/>
      <c r="EF232" s="398"/>
      <c r="EG232" s="398"/>
      <c r="EH232" s="398"/>
      <c r="EI232" s="398"/>
      <c r="EJ232" s="398"/>
      <c r="EK232" s="398"/>
      <c r="EL232" s="398"/>
      <c r="EM232" s="398"/>
      <c r="EN232" s="398"/>
      <c r="EO232" s="398"/>
      <c r="EP232" s="398"/>
      <c r="EQ232" s="398"/>
      <c r="ER232" s="398"/>
      <c r="ES232" s="398"/>
      <c r="ET232" s="398"/>
      <c r="EU232" s="398"/>
      <c r="EV232" s="398"/>
      <c r="EW232" s="398"/>
      <c r="EX232" s="398"/>
      <c r="EY232" s="398"/>
      <c r="EZ232" s="398"/>
      <c r="FA232" s="398"/>
      <c r="FB232" s="398"/>
      <c r="FC232" s="398"/>
      <c r="FD232" s="398"/>
      <c r="FE232" s="398"/>
      <c r="FF232" s="398"/>
      <c r="FG232" s="398"/>
      <c r="FH232" s="398"/>
      <c r="FI232" s="398"/>
      <c r="FJ232" s="398"/>
      <c r="FK232" s="398"/>
      <c r="FL232" s="398"/>
      <c r="FM232" s="398"/>
      <c r="FN232" s="398"/>
      <c r="FO232" s="398"/>
      <c r="FP232" s="398"/>
      <c r="FQ232" s="398"/>
      <c r="FR232" s="398"/>
      <c r="FS232" s="398"/>
      <c r="FT232" s="398"/>
      <c r="FU232" s="398"/>
      <c r="FV232" s="398"/>
      <c r="FW232" s="398"/>
      <c r="FX232" s="398"/>
      <c r="FY232" s="398"/>
      <c r="FZ232" s="398"/>
      <c r="GA232" s="398"/>
      <c r="GB232" s="398"/>
      <c r="GC232" s="398"/>
      <c r="GD232" s="398"/>
      <c r="GE232" s="398"/>
      <c r="GF232" s="398"/>
      <c r="GG232" s="398"/>
      <c r="GH232" s="398"/>
      <c r="GI232" s="398"/>
      <c r="GJ232" s="398"/>
      <c r="GK232" s="398"/>
      <c r="GL232" s="398"/>
      <c r="GM232" s="398"/>
      <c r="GN232" s="398"/>
      <c r="GO232" s="398"/>
      <c r="GP232" s="398"/>
      <c r="GQ232" s="398"/>
      <c r="GR232" s="398"/>
      <c r="GS232" s="398"/>
      <c r="GT232" s="398"/>
      <c r="GU232" s="398"/>
      <c r="GV232" s="398"/>
      <c r="GW232" s="398"/>
      <c r="GX232" s="398"/>
      <c r="GY232" s="398"/>
      <c r="GZ232" s="398"/>
      <c r="HA232" s="398"/>
      <c r="HB232" s="398"/>
      <c r="HC232" s="398"/>
      <c r="HD232" s="398"/>
      <c r="HE232" s="398"/>
      <c r="HF232" s="398"/>
      <c r="HG232" s="398"/>
      <c r="HH232" s="398"/>
      <c r="HI232" s="398"/>
      <c r="HJ232" s="398"/>
      <c r="HK232" s="398"/>
      <c r="HL232" s="398"/>
      <c r="HM232" s="398"/>
      <c r="HN232" s="398"/>
      <c r="HO232" s="398"/>
      <c r="HP232" s="398"/>
      <c r="HQ232" s="398"/>
      <c r="HR232" s="398"/>
      <c r="HS232" s="398"/>
      <c r="HT232" s="398"/>
      <c r="HU232" s="398"/>
      <c r="HV232" s="398"/>
      <c r="HW232" s="398"/>
      <c r="HX232" s="398"/>
      <c r="HY232" s="398"/>
      <c r="HZ232" s="398"/>
      <c r="IA232" s="398"/>
      <c r="IB232" s="398"/>
      <c r="IC232" s="398"/>
    </row>
    <row r="233" ht="18.0" customHeight="1">
      <c r="A233" s="361" t="s">
        <v>6049</v>
      </c>
      <c r="B233" s="533" t="s">
        <v>7582</v>
      </c>
      <c r="C233" s="363"/>
      <c r="D233" s="364">
        <v>50.0</v>
      </c>
      <c r="E233" s="550" t="s">
        <v>7583</v>
      </c>
      <c r="F233" s="366" t="s">
        <v>7584</v>
      </c>
      <c r="G233" s="561">
        <v>2.027573340836E12</v>
      </c>
      <c r="H233" s="409">
        <v>546.0</v>
      </c>
      <c r="I233" s="469">
        <v>0.4699136094613438</v>
      </c>
      <c r="J233" s="370">
        <f t="shared" si="1"/>
        <v>289</v>
      </c>
      <c r="K233" s="402" t="s">
        <v>7585</v>
      </c>
      <c r="L233" s="551" t="s">
        <v>7586</v>
      </c>
      <c r="M233" s="551" t="s">
        <v>7587</v>
      </c>
      <c r="N233" s="492"/>
      <c r="O233" s="419">
        <v>75.0</v>
      </c>
      <c r="P233" s="404">
        <v>80.0</v>
      </c>
      <c r="Q233" s="378">
        <v>20.0</v>
      </c>
      <c r="R233" s="378">
        <v>170.0</v>
      </c>
      <c r="S233" s="493"/>
      <c r="T233" s="493"/>
      <c r="U233" s="378" t="s">
        <v>7588</v>
      </c>
      <c r="V233" s="406"/>
      <c r="W233" s="378" t="s">
        <v>7334</v>
      </c>
      <c r="X233" s="493"/>
      <c r="Y233" s="493"/>
      <c r="Z233" s="493"/>
      <c r="AA233" s="493"/>
      <c r="AB233" s="379"/>
      <c r="AC233" s="406"/>
      <c r="AD233" s="492"/>
      <c r="AE233" s="492"/>
      <c r="AF233" s="492"/>
      <c r="AG233" s="492"/>
      <c r="AH233" s="373" t="s">
        <v>6059</v>
      </c>
      <c r="AI233" s="379" t="s">
        <v>6411</v>
      </c>
      <c r="AJ233" s="492"/>
      <c r="AK233" s="492"/>
      <c r="AL233" s="492"/>
      <c r="AM233" s="492"/>
      <c r="AN233" s="373">
        <v>4.0</v>
      </c>
      <c r="AO233" s="492"/>
      <c r="AP233" s="492"/>
      <c r="AQ233" s="46">
        <f t="shared" si="2"/>
        <v>394</v>
      </c>
      <c r="AR233" s="382">
        <f t="shared" si="3"/>
        <v>0.28</v>
      </c>
      <c r="AS233" s="492"/>
      <c r="AT233" s="492"/>
      <c r="AU233" s="492"/>
      <c r="AV233" s="492"/>
      <c r="AW233" s="492"/>
      <c r="AX233" s="552" t="s">
        <v>6178</v>
      </c>
      <c r="AY233" s="384" t="s">
        <v>6178</v>
      </c>
      <c r="AZ233" s="418"/>
      <c r="BA233" s="386">
        <v>70.0</v>
      </c>
      <c r="BB233" s="386">
        <v>126.0</v>
      </c>
      <c r="BC233" s="482">
        <f>IFERROR(__xludf.DUMMYFUNCTION("IMPORTRANGE(""https://docs.google.com/spreadsheets/d/11x9rug0jw9OQ--PARsiC-syyc-w1p08-Nt1KJofrAjY/edit?usp=sharing"",""Себестоимость (Алкиона)!J123"")"),8.53854)</f>
        <v>8.53854</v>
      </c>
      <c r="BD233" s="482">
        <f>IFERROR(__xludf.DUMMYFUNCTION("IMPORTRANGE(""https://docs.google.com/spreadsheets/d/11x9rug0jw9OQ--PARsiC-syyc-w1p08-Nt1KJofrAjY/edit?usp=sharing"",""Себестоимость (Алкиона)!J103"")"),1.368)</f>
        <v>1.368</v>
      </c>
      <c r="BE233" s="483">
        <f>IFERROR(__xludf.DUMMYFUNCTION("IMPORTRANGE(""https://docs.google.com/spreadsheets/d/1s3L4zx0lRdF0JYMrTaoYwrEnGJI9Se6ibkReFEtRbpU/edit?usp=sharing"",""Упаковка!B3"")"),25.0)</f>
        <v>25</v>
      </c>
      <c r="BF233" s="389">
        <v>10.0</v>
      </c>
      <c r="BG233" s="442">
        <f t="shared" si="4"/>
        <v>74.62616</v>
      </c>
      <c r="BH233" s="405">
        <f t="shared" si="18"/>
        <v>0.2</v>
      </c>
      <c r="BI233" s="392">
        <f t="shared" si="5"/>
        <v>57.8</v>
      </c>
      <c r="BJ233" s="393">
        <f t="shared" si="6"/>
        <v>86.57384</v>
      </c>
      <c r="BK233" s="393">
        <f t="shared" si="7"/>
        <v>30.57384</v>
      </c>
      <c r="BL233" s="394">
        <f t="shared" si="8"/>
        <v>0.2995634602</v>
      </c>
      <c r="BM233" s="394">
        <f t="shared" si="9"/>
        <v>0.1057918339</v>
      </c>
      <c r="BN233" s="55">
        <f t="shared" si="10"/>
        <v>0.28</v>
      </c>
      <c r="BO233" s="56">
        <f t="shared" si="11"/>
        <v>397</v>
      </c>
      <c r="BP233" s="57">
        <f t="shared" si="12"/>
        <v>0.3346444332</v>
      </c>
      <c r="BQ233" s="46">
        <f t="shared" si="13"/>
        <v>0.272</v>
      </c>
      <c r="BR233" s="46">
        <v>25.0</v>
      </c>
      <c r="BS233" s="46">
        <v>7.0</v>
      </c>
      <c r="BT233" s="47">
        <v>1.25</v>
      </c>
      <c r="BU233" s="46">
        <f t="shared" si="14"/>
        <v>31.25</v>
      </c>
      <c r="BV233" s="46">
        <f t="shared" si="15"/>
        <v>38.75</v>
      </c>
      <c r="BW233" s="378" t="s">
        <v>6062</v>
      </c>
      <c r="BX233" s="492"/>
      <c r="BY233" s="492"/>
      <c r="BZ233" s="492"/>
      <c r="CA233" s="492"/>
      <c r="CB233" s="406"/>
      <c r="CC233" s="492"/>
      <c r="CD233" s="492"/>
      <c r="CE233" s="492"/>
      <c r="CF233" s="492"/>
      <c r="CG233" s="492"/>
      <c r="CH233" s="553"/>
      <c r="CI233" s="553"/>
      <c r="CJ233" s="553"/>
      <c r="CK233" s="553"/>
      <c r="CL233" s="398"/>
      <c r="CM233" s="398"/>
      <c r="CN233" s="399">
        <f t="shared" si="16"/>
        <v>0.0004365397924</v>
      </c>
      <c r="CO233" s="399">
        <f t="shared" si="17"/>
        <v>0.4694770697</v>
      </c>
      <c r="CP233" s="398"/>
      <c r="CQ233" s="398"/>
      <c r="CR233" s="478"/>
      <c r="CS233" s="398"/>
      <c r="CT233" s="398"/>
      <c r="CU233" s="398"/>
      <c r="CV233" s="398"/>
      <c r="CW233" s="398"/>
      <c r="CX233" s="398"/>
      <c r="CY233" s="398"/>
      <c r="CZ233" s="398"/>
      <c r="DA233" s="398"/>
      <c r="DB233" s="398"/>
      <c r="DC233" s="398"/>
      <c r="DD233" s="398"/>
      <c r="DE233" s="398"/>
      <c r="DF233" s="398"/>
      <c r="DG233" s="398"/>
      <c r="DH233" s="398"/>
      <c r="DI233" s="398"/>
      <c r="DJ233" s="398"/>
      <c r="DK233" s="398"/>
      <c r="DL233" s="398"/>
      <c r="DM233" s="398"/>
      <c r="DN233" s="398"/>
      <c r="DO233" s="398"/>
      <c r="DP233" s="398"/>
      <c r="DQ233" s="398"/>
      <c r="DR233" s="398"/>
      <c r="DS233" s="398"/>
      <c r="DT233" s="398"/>
      <c r="DU233" s="398"/>
      <c r="DV233" s="398"/>
      <c r="DW233" s="398"/>
      <c r="DX233" s="398"/>
      <c r="DY233" s="398"/>
      <c r="DZ233" s="398"/>
      <c r="EA233" s="398"/>
      <c r="EB233" s="398"/>
      <c r="EC233" s="398"/>
      <c r="ED233" s="398"/>
      <c r="EE233" s="398"/>
      <c r="EF233" s="398"/>
      <c r="EG233" s="398"/>
      <c r="EH233" s="398"/>
      <c r="EI233" s="398"/>
      <c r="EJ233" s="398"/>
      <c r="EK233" s="398"/>
      <c r="EL233" s="398"/>
      <c r="EM233" s="398"/>
      <c r="EN233" s="398"/>
      <c r="EO233" s="398"/>
      <c r="EP233" s="398"/>
      <c r="EQ233" s="398"/>
      <c r="ER233" s="398"/>
      <c r="ES233" s="398"/>
      <c r="ET233" s="398"/>
      <c r="EU233" s="398"/>
      <c r="EV233" s="398"/>
      <c r="EW233" s="398"/>
      <c r="EX233" s="398"/>
      <c r="EY233" s="398"/>
      <c r="EZ233" s="398"/>
      <c r="FA233" s="398"/>
      <c r="FB233" s="398"/>
      <c r="FC233" s="398"/>
      <c r="FD233" s="398"/>
      <c r="FE233" s="398"/>
      <c r="FF233" s="398"/>
      <c r="FG233" s="398"/>
      <c r="FH233" s="398"/>
      <c r="FI233" s="398"/>
      <c r="FJ233" s="398"/>
      <c r="FK233" s="398"/>
      <c r="FL233" s="398"/>
      <c r="FM233" s="398"/>
      <c r="FN233" s="398"/>
      <c r="FO233" s="398"/>
      <c r="FP233" s="398"/>
      <c r="FQ233" s="398"/>
      <c r="FR233" s="398"/>
      <c r="FS233" s="398"/>
      <c r="FT233" s="398"/>
      <c r="FU233" s="398"/>
      <c r="FV233" s="398"/>
      <c r="FW233" s="398"/>
      <c r="FX233" s="398"/>
      <c r="FY233" s="398"/>
      <c r="FZ233" s="398"/>
      <c r="GA233" s="398"/>
      <c r="GB233" s="398"/>
      <c r="GC233" s="398"/>
      <c r="GD233" s="398"/>
      <c r="GE233" s="398"/>
      <c r="GF233" s="398"/>
      <c r="GG233" s="398"/>
      <c r="GH233" s="398"/>
      <c r="GI233" s="398"/>
      <c r="GJ233" s="398"/>
      <c r="GK233" s="398"/>
      <c r="GL233" s="398"/>
      <c r="GM233" s="398"/>
      <c r="GN233" s="398"/>
      <c r="GO233" s="398"/>
      <c r="GP233" s="398"/>
      <c r="GQ233" s="398"/>
      <c r="GR233" s="398"/>
      <c r="GS233" s="398"/>
      <c r="GT233" s="398"/>
      <c r="GU233" s="398"/>
      <c r="GV233" s="398"/>
      <c r="GW233" s="398"/>
      <c r="GX233" s="398"/>
      <c r="GY233" s="398"/>
      <c r="GZ233" s="398"/>
      <c r="HA233" s="398"/>
      <c r="HB233" s="398"/>
      <c r="HC233" s="398"/>
      <c r="HD233" s="398"/>
      <c r="HE233" s="398"/>
      <c r="HF233" s="398"/>
      <c r="HG233" s="398"/>
      <c r="HH233" s="398"/>
      <c r="HI233" s="398"/>
      <c r="HJ233" s="398"/>
      <c r="HK233" s="398"/>
      <c r="HL233" s="398"/>
      <c r="HM233" s="398"/>
      <c r="HN233" s="398"/>
      <c r="HO233" s="398"/>
      <c r="HP233" s="398"/>
      <c r="HQ233" s="398"/>
      <c r="HR233" s="398"/>
      <c r="HS233" s="398"/>
      <c r="HT233" s="398"/>
      <c r="HU233" s="398"/>
      <c r="HV233" s="398"/>
      <c r="HW233" s="398"/>
      <c r="HX233" s="398"/>
      <c r="HY233" s="398"/>
      <c r="HZ233" s="398"/>
      <c r="IA233" s="398"/>
      <c r="IB233" s="398"/>
      <c r="IC233" s="398"/>
    </row>
    <row r="234" ht="18.0" customHeight="1">
      <c r="A234" s="398"/>
      <c r="B234" s="362" t="s">
        <v>7589</v>
      </c>
      <c r="C234" s="363"/>
      <c r="D234" s="364">
        <v>50.0</v>
      </c>
      <c r="E234" s="559" t="s">
        <v>7590</v>
      </c>
      <c r="F234" s="366" t="s">
        <v>7591</v>
      </c>
      <c r="G234" s="534">
        <v>2.027573340843E12</v>
      </c>
      <c r="H234" s="409">
        <v>550.0</v>
      </c>
      <c r="I234" s="469">
        <v>0.41489191995533986</v>
      </c>
      <c r="J234" s="370">
        <f t="shared" si="1"/>
        <v>322</v>
      </c>
      <c r="K234" s="402" t="s">
        <v>7592</v>
      </c>
      <c r="L234" s="551" t="s">
        <v>7593</v>
      </c>
      <c r="M234" s="551" t="s">
        <v>7594</v>
      </c>
      <c r="N234" s="492"/>
      <c r="O234" s="419">
        <v>75.0</v>
      </c>
      <c r="P234" s="404">
        <v>80.0</v>
      </c>
      <c r="Q234" s="378">
        <v>20.0</v>
      </c>
      <c r="R234" s="378">
        <v>170.0</v>
      </c>
      <c r="S234" s="493"/>
      <c r="T234" s="493"/>
      <c r="U234" s="378" t="s">
        <v>7595</v>
      </c>
      <c r="V234" s="406"/>
      <c r="W234" s="378" t="s">
        <v>7334</v>
      </c>
      <c r="X234" s="493"/>
      <c r="Y234" s="493"/>
      <c r="Z234" s="493"/>
      <c r="AA234" s="493"/>
      <c r="AB234" s="379"/>
      <c r="AC234" s="406"/>
      <c r="AD234" s="492"/>
      <c r="AE234" s="492"/>
      <c r="AF234" s="492"/>
      <c r="AG234" s="492"/>
      <c r="AH234" s="373" t="s">
        <v>6059</v>
      </c>
      <c r="AI234" s="379" t="s">
        <v>6411</v>
      </c>
      <c r="AJ234" s="492"/>
      <c r="AK234" s="492"/>
      <c r="AL234" s="492"/>
      <c r="AM234" s="492"/>
      <c r="AN234" s="373">
        <v>4.0</v>
      </c>
      <c r="AO234" s="492"/>
      <c r="AP234" s="492"/>
      <c r="AQ234" s="46">
        <f t="shared" si="2"/>
        <v>429</v>
      </c>
      <c r="AR234" s="382">
        <f t="shared" si="3"/>
        <v>0.22</v>
      </c>
      <c r="AS234" s="492"/>
      <c r="AT234" s="492"/>
      <c r="AU234" s="492"/>
      <c r="AV234" s="492"/>
      <c r="AW234" s="492"/>
      <c r="AX234" s="552" t="s">
        <v>6178</v>
      </c>
      <c r="AY234" s="384" t="s">
        <v>6178</v>
      </c>
      <c r="AZ234" s="418"/>
      <c r="BA234" s="386">
        <v>75.0</v>
      </c>
      <c r="BB234" s="386">
        <v>130.0</v>
      </c>
      <c r="BC234" s="482">
        <f>IFERROR(__xludf.DUMMYFUNCTION("IMPORTRANGE(""https://docs.google.com/spreadsheets/d/11x9rug0jw9OQ--PARsiC-syyc-w1p08-Nt1KJofrAjY/edit?usp=sharing"",""Себестоимость (Алкиона)!J124"")"),11.23126)</f>
        <v>11.23126</v>
      </c>
      <c r="BD234" s="482">
        <f>IFERROR(__xludf.DUMMYFUNCTION("IMPORTRANGE(""https://docs.google.com/spreadsheets/d/11x9rug0jw9OQ--PARsiC-syyc-w1p08-Nt1KJofrAjY/edit?usp=sharing"",""Себестоимость (Алкиона)!J104"")"),1.482)</f>
        <v>1.482</v>
      </c>
      <c r="BE234" s="483">
        <f>IFERROR(__xludf.DUMMYFUNCTION("IMPORTRANGE(""https://docs.google.com/spreadsheets/d/1s3L4zx0lRdF0JYMrTaoYwrEnGJI9Se6ibkReFEtRbpU/edit?usp=sharing"",""Упаковка!B3"")"),25.0)</f>
        <v>25</v>
      </c>
      <c r="BF234" s="389">
        <v>10.0</v>
      </c>
      <c r="BG234" s="442">
        <f t="shared" si="4"/>
        <v>85.85304</v>
      </c>
      <c r="BH234" s="405">
        <f t="shared" si="18"/>
        <v>0.2</v>
      </c>
      <c r="BI234" s="392">
        <f t="shared" si="5"/>
        <v>64.4</v>
      </c>
      <c r="BJ234" s="393">
        <f t="shared" si="6"/>
        <v>96.74696</v>
      </c>
      <c r="BK234" s="393">
        <f t="shared" si="7"/>
        <v>41.74696</v>
      </c>
      <c r="BL234" s="394">
        <f t="shared" si="8"/>
        <v>0.3004563975</v>
      </c>
      <c r="BM234" s="394">
        <f t="shared" si="9"/>
        <v>0.1296489441</v>
      </c>
      <c r="BN234" s="55">
        <f t="shared" si="10"/>
        <v>0.22</v>
      </c>
      <c r="BO234" s="56">
        <f t="shared" si="11"/>
        <v>431</v>
      </c>
      <c r="BP234" s="57">
        <f t="shared" si="12"/>
        <v>0.3391808817</v>
      </c>
      <c r="BQ234" s="46">
        <f t="shared" si="13"/>
        <v>0.272</v>
      </c>
      <c r="BR234" s="46">
        <v>25.0</v>
      </c>
      <c r="BS234" s="46">
        <v>7.0</v>
      </c>
      <c r="BT234" s="47">
        <v>1.25</v>
      </c>
      <c r="BU234" s="46">
        <f t="shared" si="14"/>
        <v>31.25</v>
      </c>
      <c r="BV234" s="46">
        <f t="shared" si="15"/>
        <v>43.75</v>
      </c>
      <c r="BW234" s="378" t="s">
        <v>6062</v>
      </c>
      <c r="BX234" s="492"/>
      <c r="BY234" s="492"/>
      <c r="BZ234" s="492"/>
      <c r="CA234" s="492"/>
      <c r="CB234" s="406"/>
      <c r="CC234" s="492"/>
      <c r="CD234" s="492"/>
      <c r="CE234" s="492"/>
      <c r="CF234" s="492"/>
      <c r="CG234" s="492"/>
      <c r="CH234" s="553"/>
      <c r="CI234" s="553"/>
      <c r="CJ234" s="553"/>
      <c r="CK234" s="553"/>
      <c r="CL234" s="398"/>
      <c r="CM234" s="398"/>
      <c r="CN234" s="399">
        <f t="shared" si="16"/>
        <v>-0.0004563975155</v>
      </c>
      <c r="CO234" s="399">
        <f t="shared" si="17"/>
        <v>0.4153483175</v>
      </c>
      <c r="CP234" s="398"/>
      <c r="CQ234" s="398"/>
      <c r="CR234" s="478"/>
      <c r="CS234" s="398"/>
      <c r="CT234" s="398"/>
      <c r="CU234" s="398"/>
      <c r="CV234" s="398"/>
      <c r="CW234" s="398"/>
      <c r="CX234" s="398"/>
      <c r="CY234" s="398"/>
      <c r="CZ234" s="398"/>
      <c r="DA234" s="398"/>
      <c r="DB234" s="398"/>
      <c r="DC234" s="398"/>
      <c r="DD234" s="398"/>
      <c r="DE234" s="398"/>
      <c r="DF234" s="398"/>
      <c r="DG234" s="398"/>
      <c r="DH234" s="398"/>
      <c r="DI234" s="398"/>
      <c r="DJ234" s="398"/>
      <c r="DK234" s="398"/>
      <c r="DL234" s="398"/>
      <c r="DM234" s="398"/>
      <c r="DN234" s="398"/>
      <c r="DO234" s="398"/>
      <c r="DP234" s="398"/>
      <c r="DQ234" s="398"/>
      <c r="DR234" s="398"/>
      <c r="DS234" s="398"/>
      <c r="DT234" s="398"/>
      <c r="DU234" s="398"/>
      <c r="DV234" s="398"/>
      <c r="DW234" s="398"/>
      <c r="DX234" s="398"/>
      <c r="DY234" s="398"/>
      <c r="DZ234" s="398"/>
      <c r="EA234" s="398"/>
      <c r="EB234" s="398"/>
      <c r="EC234" s="398"/>
      <c r="ED234" s="398"/>
      <c r="EE234" s="398"/>
      <c r="EF234" s="398"/>
      <c r="EG234" s="398"/>
      <c r="EH234" s="398"/>
      <c r="EI234" s="398"/>
      <c r="EJ234" s="398"/>
      <c r="EK234" s="398"/>
      <c r="EL234" s="398"/>
      <c r="EM234" s="398"/>
      <c r="EN234" s="398"/>
      <c r="EO234" s="398"/>
      <c r="EP234" s="398"/>
      <c r="EQ234" s="398"/>
      <c r="ER234" s="398"/>
      <c r="ES234" s="398"/>
      <c r="ET234" s="398"/>
      <c r="EU234" s="398"/>
      <c r="EV234" s="398"/>
      <c r="EW234" s="398"/>
      <c r="EX234" s="398"/>
      <c r="EY234" s="398"/>
      <c r="EZ234" s="398"/>
      <c r="FA234" s="398"/>
      <c r="FB234" s="398"/>
      <c r="FC234" s="398"/>
      <c r="FD234" s="398"/>
      <c r="FE234" s="398"/>
      <c r="FF234" s="398"/>
      <c r="FG234" s="398"/>
      <c r="FH234" s="398"/>
      <c r="FI234" s="398"/>
      <c r="FJ234" s="398"/>
      <c r="FK234" s="398"/>
      <c r="FL234" s="398"/>
      <c r="FM234" s="398"/>
      <c r="FN234" s="398"/>
      <c r="FO234" s="398"/>
      <c r="FP234" s="398"/>
      <c r="FQ234" s="398"/>
      <c r="FR234" s="398"/>
      <c r="FS234" s="398"/>
      <c r="FT234" s="398"/>
      <c r="FU234" s="398"/>
      <c r="FV234" s="398"/>
      <c r="FW234" s="398"/>
      <c r="FX234" s="398"/>
      <c r="FY234" s="398"/>
      <c r="FZ234" s="398"/>
      <c r="GA234" s="398"/>
      <c r="GB234" s="398"/>
      <c r="GC234" s="398"/>
      <c r="GD234" s="398"/>
      <c r="GE234" s="398"/>
      <c r="GF234" s="398"/>
      <c r="GG234" s="398"/>
      <c r="GH234" s="398"/>
      <c r="GI234" s="398"/>
      <c r="GJ234" s="398"/>
      <c r="GK234" s="398"/>
      <c r="GL234" s="398"/>
      <c r="GM234" s="398"/>
      <c r="GN234" s="398"/>
      <c r="GO234" s="398"/>
      <c r="GP234" s="398"/>
      <c r="GQ234" s="398"/>
      <c r="GR234" s="398"/>
      <c r="GS234" s="398"/>
      <c r="GT234" s="398"/>
      <c r="GU234" s="398"/>
      <c r="GV234" s="398"/>
      <c r="GW234" s="398"/>
      <c r="GX234" s="398"/>
      <c r="GY234" s="398"/>
      <c r="GZ234" s="398"/>
      <c r="HA234" s="398"/>
      <c r="HB234" s="398"/>
      <c r="HC234" s="398"/>
      <c r="HD234" s="398"/>
      <c r="HE234" s="398"/>
      <c r="HF234" s="398"/>
      <c r="HG234" s="398"/>
      <c r="HH234" s="398"/>
      <c r="HI234" s="398"/>
      <c r="HJ234" s="398"/>
      <c r="HK234" s="398"/>
      <c r="HL234" s="398"/>
      <c r="HM234" s="398"/>
      <c r="HN234" s="398"/>
      <c r="HO234" s="398"/>
      <c r="HP234" s="398"/>
      <c r="HQ234" s="398"/>
      <c r="HR234" s="398"/>
      <c r="HS234" s="398"/>
      <c r="HT234" s="398"/>
      <c r="HU234" s="398"/>
      <c r="HV234" s="398"/>
      <c r="HW234" s="398"/>
      <c r="HX234" s="398"/>
      <c r="HY234" s="398"/>
      <c r="HZ234" s="398"/>
      <c r="IA234" s="398"/>
      <c r="IB234" s="398"/>
      <c r="IC234" s="398"/>
    </row>
    <row r="235" ht="18.0" customHeight="1">
      <c r="A235" s="398"/>
      <c r="B235" s="533" t="s">
        <v>7596</v>
      </c>
      <c r="C235" s="363"/>
      <c r="D235" s="364">
        <v>50.0</v>
      </c>
      <c r="E235" s="559" t="s">
        <v>7597</v>
      </c>
      <c r="F235" s="366" t="s">
        <v>7598</v>
      </c>
      <c r="G235" s="415">
        <v>2.027573340898E12</v>
      </c>
      <c r="H235" s="449">
        <v>418.0</v>
      </c>
      <c r="I235" s="469">
        <v>0.44771531496223727</v>
      </c>
      <c r="J235" s="370">
        <f t="shared" si="1"/>
        <v>231</v>
      </c>
      <c r="K235" s="402" t="s">
        <v>7599</v>
      </c>
      <c r="L235" s="551" t="s">
        <v>7600</v>
      </c>
      <c r="M235" s="551" t="s">
        <v>7601</v>
      </c>
      <c r="N235" s="492"/>
      <c r="O235" s="419">
        <v>30.0</v>
      </c>
      <c r="P235" s="404">
        <v>70.0</v>
      </c>
      <c r="Q235" s="378">
        <v>20.0</v>
      </c>
      <c r="R235" s="378">
        <v>90.0</v>
      </c>
      <c r="S235" s="493"/>
      <c r="T235" s="493"/>
      <c r="U235" s="378" t="s">
        <v>7602</v>
      </c>
      <c r="V235" s="406"/>
      <c r="W235" s="378" t="s">
        <v>7334</v>
      </c>
      <c r="X235" s="493"/>
      <c r="Y235" s="493"/>
      <c r="Z235" s="493"/>
      <c r="AA235" s="493"/>
      <c r="AB235" s="379"/>
      <c r="AC235" s="406"/>
      <c r="AD235" s="492"/>
      <c r="AE235" s="492"/>
      <c r="AF235" s="492"/>
      <c r="AG235" s="492"/>
      <c r="AH235" s="373" t="s">
        <v>6059</v>
      </c>
      <c r="AI235" s="379" t="s">
        <v>6411</v>
      </c>
      <c r="AJ235" s="492"/>
      <c r="AK235" s="492"/>
      <c r="AL235" s="492"/>
      <c r="AM235" s="492"/>
      <c r="AN235" s="373">
        <v>4.0</v>
      </c>
      <c r="AO235" s="492"/>
      <c r="AP235" s="492"/>
      <c r="AQ235" s="46">
        <f t="shared" si="2"/>
        <v>331</v>
      </c>
      <c r="AR235" s="382">
        <f t="shared" si="3"/>
        <v>0.21</v>
      </c>
      <c r="AS235" s="492"/>
      <c r="AT235" s="492"/>
      <c r="AU235" s="492"/>
      <c r="AV235" s="492"/>
      <c r="AW235" s="492"/>
      <c r="AX235" s="555" t="s">
        <v>6061</v>
      </c>
      <c r="AY235" s="384" t="s">
        <v>6061</v>
      </c>
      <c r="AZ235" s="418"/>
      <c r="BA235" s="386">
        <v>68.0</v>
      </c>
      <c r="BB235" s="386">
        <v>123.0</v>
      </c>
      <c r="BC235" s="482">
        <f>IFERROR(__xludf.DUMMYFUNCTION("IMPORTRANGE(""https://docs.google.com/spreadsheets/d/11x9rug0jw9OQ--PARsiC-syyc-w1p08-Nt1KJofrAjY/edit?usp=sharing"",""Себестоимость (Алкиона)!J121"")"),6.653759999999999)</f>
        <v>6.65376</v>
      </c>
      <c r="BD235" s="482">
        <f>IFERROR(__xludf.DUMMYFUNCTION("IMPORTRANGE(""https://docs.google.com/spreadsheets/d/11x9rug0jw9OQ--PARsiC-syyc-w1p08-Nt1KJofrAjY/edit?usp=sharing"",""Себестоимость (Алкиона)!J101"")"),0.912)</f>
        <v>0.912</v>
      </c>
      <c r="BE235" s="483">
        <f>IFERROR(__xludf.DUMMYFUNCTION("IMPORTRANGE(""https://docs.google.com/spreadsheets/d/1s3L4zx0lRdF0JYMrTaoYwrEnGJI9Se6ibkReFEtRbpU/edit?usp=sharing"",""Упаковка!B2"")"),7.0)</f>
        <v>7</v>
      </c>
      <c r="BF235" s="389">
        <v>10.0</v>
      </c>
      <c r="BG235" s="442">
        <f t="shared" si="4"/>
        <v>47.26304</v>
      </c>
      <c r="BH235" s="405">
        <f t="shared" si="18"/>
        <v>0.2</v>
      </c>
      <c r="BI235" s="392">
        <f t="shared" si="5"/>
        <v>46.2</v>
      </c>
      <c r="BJ235" s="393">
        <f t="shared" si="6"/>
        <v>69.53696</v>
      </c>
      <c r="BK235" s="393">
        <f t="shared" si="7"/>
        <v>14.53696</v>
      </c>
      <c r="BL235" s="394">
        <f t="shared" si="8"/>
        <v>0.3010258009</v>
      </c>
      <c r="BM235" s="394">
        <f t="shared" si="9"/>
        <v>0.06293056277</v>
      </c>
      <c r="BN235" s="55">
        <f t="shared" si="10"/>
        <v>0.21</v>
      </c>
      <c r="BO235" s="56">
        <f t="shared" si="11"/>
        <v>333</v>
      </c>
      <c r="BP235" s="57">
        <f t="shared" si="12"/>
        <v>0.3286995796</v>
      </c>
      <c r="BQ235" s="46">
        <f t="shared" si="13"/>
        <v>0.126</v>
      </c>
      <c r="BR235" s="46">
        <v>25.0</v>
      </c>
      <c r="BS235" s="46">
        <v>7.0</v>
      </c>
      <c r="BT235" s="47">
        <v>1.25</v>
      </c>
      <c r="BU235" s="46">
        <f t="shared" si="14"/>
        <v>31.25</v>
      </c>
      <c r="BV235" s="46">
        <f t="shared" si="15"/>
        <v>36.75</v>
      </c>
      <c r="BW235" s="378" t="s">
        <v>6062</v>
      </c>
      <c r="BX235" s="492"/>
      <c r="BY235" s="492"/>
      <c r="BZ235" s="492"/>
      <c r="CA235" s="492"/>
      <c r="CB235" s="406"/>
      <c r="CC235" s="492"/>
      <c r="CD235" s="492"/>
      <c r="CE235" s="492"/>
      <c r="CF235" s="492"/>
      <c r="CG235" s="492"/>
      <c r="CH235" s="553"/>
      <c r="CI235" s="553"/>
      <c r="CJ235" s="553"/>
      <c r="CK235" s="553"/>
      <c r="CL235" s="398"/>
      <c r="CM235" s="398"/>
      <c r="CN235" s="399">
        <f t="shared" si="16"/>
        <v>-0.001025800866</v>
      </c>
      <c r="CO235" s="399">
        <f t="shared" si="17"/>
        <v>0.4487411158</v>
      </c>
      <c r="CP235" s="398"/>
      <c r="CQ235" s="398"/>
      <c r="CR235" s="478"/>
      <c r="CS235" s="398"/>
      <c r="CT235" s="398"/>
      <c r="CU235" s="398"/>
      <c r="CV235" s="398"/>
      <c r="CW235" s="398"/>
      <c r="CX235" s="398"/>
      <c r="CY235" s="398"/>
      <c r="CZ235" s="398"/>
      <c r="DA235" s="398"/>
      <c r="DB235" s="398"/>
      <c r="DC235" s="398"/>
      <c r="DD235" s="398"/>
      <c r="DE235" s="398"/>
      <c r="DF235" s="398"/>
      <c r="DG235" s="398"/>
      <c r="DH235" s="398"/>
      <c r="DI235" s="398"/>
      <c r="DJ235" s="398"/>
      <c r="DK235" s="398"/>
      <c r="DL235" s="398"/>
      <c r="DM235" s="398"/>
      <c r="DN235" s="398"/>
      <c r="DO235" s="398"/>
      <c r="DP235" s="398"/>
      <c r="DQ235" s="398"/>
      <c r="DR235" s="398"/>
      <c r="DS235" s="398"/>
      <c r="DT235" s="398"/>
      <c r="DU235" s="398"/>
      <c r="DV235" s="398"/>
      <c r="DW235" s="398"/>
      <c r="DX235" s="398"/>
      <c r="DY235" s="398"/>
      <c r="DZ235" s="398"/>
      <c r="EA235" s="398"/>
      <c r="EB235" s="398"/>
      <c r="EC235" s="398"/>
      <c r="ED235" s="398"/>
      <c r="EE235" s="398"/>
      <c r="EF235" s="398"/>
      <c r="EG235" s="398"/>
      <c r="EH235" s="398"/>
      <c r="EI235" s="398"/>
      <c r="EJ235" s="398"/>
      <c r="EK235" s="398"/>
      <c r="EL235" s="398"/>
      <c r="EM235" s="398"/>
      <c r="EN235" s="398"/>
      <c r="EO235" s="398"/>
      <c r="EP235" s="398"/>
      <c r="EQ235" s="398"/>
      <c r="ER235" s="398"/>
      <c r="ES235" s="398"/>
      <c r="ET235" s="398"/>
      <c r="EU235" s="398"/>
      <c r="EV235" s="398"/>
      <c r="EW235" s="398"/>
      <c r="EX235" s="398"/>
      <c r="EY235" s="398"/>
      <c r="EZ235" s="398"/>
      <c r="FA235" s="398"/>
      <c r="FB235" s="398"/>
      <c r="FC235" s="398"/>
      <c r="FD235" s="398"/>
      <c r="FE235" s="398"/>
      <c r="FF235" s="398"/>
      <c r="FG235" s="398"/>
      <c r="FH235" s="398"/>
      <c r="FI235" s="398"/>
      <c r="FJ235" s="398"/>
      <c r="FK235" s="398"/>
      <c r="FL235" s="398"/>
      <c r="FM235" s="398"/>
      <c r="FN235" s="398"/>
      <c r="FO235" s="398"/>
      <c r="FP235" s="398"/>
      <c r="FQ235" s="398"/>
      <c r="FR235" s="398"/>
      <c r="FS235" s="398"/>
      <c r="FT235" s="398"/>
      <c r="FU235" s="398"/>
      <c r="FV235" s="398"/>
      <c r="FW235" s="398"/>
      <c r="FX235" s="398"/>
      <c r="FY235" s="398"/>
      <c r="FZ235" s="398"/>
      <c r="GA235" s="398"/>
      <c r="GB235" s="398"/>
      <c r="GC235" s="398"/>
      <c r="GD235" s="398"/>
      <c r="GE235" s="398"/>
      <c r="GF235" s="398"/>
      <c r="GG235" s="398"/>
      <c r="GH235" s="398"/>
      <c r="GI235" s="398"/>
      <c r="GJ235" s="398"/>
      <c r="GK235" s="398"/>
      <c r="GL235" s="398"/>
      <c r="GM235" s="398"/>
      <c r="GN235" s="398"/>
      <c r="GO235" s="398"/>
      <c r="GP235" s="398"/>
      <c r="GQ235" s="398"/>
      <c r="GR235" s="398"/>
      <c r="GS235" s="398"/>
      <c r="GT235" s="398"/>
      <c r="GU235" s="398"/>
      <c r="GV235" s="398"/>
      <c r="GW235" s="398"/>
      <c r="GX235" s="398"/>
      <c r="GY235" s="398"/>
      <c r="GZ235" s="398"/>
      <c r="HA235" s="398"/>
      <c r="HB235" s="398"/>
      <c r="HC235" s="398"/>
      <c r="HD235" s="398"/>
      <c r="HE235" s="398"/>
      <c r="HF235" s="398"/>
      <c r="HG235" s="398"/>
      <c r="HH235" s="398"/>
      <c r="HI235" s="398"/>
      <c r="HJ235" s="398"/>
      <c r="HK235" s="398"/>
      <c r="HL235" s="398"/>
      <c r="HM235" s="398"/>
      <c r="HN235" s="398"/>
      <c r="HO235" s="398"/>
      <c r="HP235" s="398"/>
      <c r="HQ235" s="398"/>
      <c r="HR235" s="398"/>
      <c r="HS235" s="398"/>
      <c r="HT235" s="398"/>
      <c r="HU235" s="398"/>
      <c r="HV235" s="398"/>
      <c r="HW235" s="398"/>
      <c r="HX235" s="398"/>
      <c r="HY235" s="398"/>
      <c r="HZ235" s="398"/>
      <c r="IA235" s="398"/>
      <c r="IB235" s="398"/>
      <c r="IC235" s="398"/>
    </row>
    <row r="236" ht="18.0" customHeight="1">
      <c r="A236" s="361" t="s">
        <v>6049</v>
      </c>
      <c r="B236" s="362" t="s">
        <v>7603</v>
      </c>
      <c r="C236" s="363"/>
      <c r="D236" s="364">
        <v>50.0</v>
      </c>
      <c r="E236" s="550" t="s">
        <v>7604</v>
      </c>
      <c r="F236" s="366" t="s">
        <v>7605</v>
      </c>
      <c r="G236" s="415">
        <v>2.027573340904E12</v>
      </c>
      <c r="H236" s="368">
        <v>451.0</v>
      </c>
      <c r="I236" s="469">
        <v>0.39541096595643377</v>
      </c>
      <c r="J236" s="370">
        <f t="shared" si="1"/>
        <v>273</v>
      </c>
      <c r="K236" s="402" t="s">
        <v>7606</v>
      </c>
      <c r="L236" s="551" t="s">
        <v>7607</v>
      </c>
      <c r="M236" s="551" t="s">
        <v>7608</v>
      </c>
      <c r="N236" s="495"/>
      <c r="O236" s="556">
        <v>30.0</v>
      </c>
      <c r="P236" s="378">
        <v>80.0</v>
      </c>
      <c r="Q236" s="378">
        <v>20.0</v>
      </c>
      <c r="R236" s="378">
        <v>170.0</v>
      </c>
      <c r="S236" s="536"/>
      <c r="T236" s="536"/>
      <c r="U236" s="378" t="s">
        <v>7609</v>
      </c>
      <c r="V236" s="406"/>
      <c r="W236" s="378" t="s">
        <v>7334</v>
      </c>
      <c r="X236" s="536"/>
      <c r="Y236" s="536"/>
      <c r="Z236" s="536"/>
      <c r="AA236" s="536"/>
      <c r="AB236" s="379"/>
      <c r="AC236" s="406"/>
      <c r="AD236" s="495"/>
      <c r="AE236" s="495"/>
      <c r="AF236" s="495"/>
      <c r="AG236" s="495"/>
      <c r="AH236" s="373" t="s">
        <v>6059</v>
      </c>
      <c r="AI236" s="379" t="s">
        <v>6411</v>
      </c>
      <c r="AJ236" s="495"/>
      <c r="AK236" s="495"/>
      <c r="AL236" s="495"/>
      <c r="AM236" s="495"/>
      <c r="AN236" s="373">
        <v>4.0</v>
      </c>
      <c r="AO236" s="495"/>
      <c r="AP236" s="495"/>
      <c r="AQ236" s="46">
        <f t="shared" si="2"/>
        <v>375</v>
      </c>
      <c r="AR236" s="382">
        <f t="shared" si="3"/>
        <v>0.17</v>
      </c>
      <c r="AS236" s="495"/>
      <c r="AT236" s="495"/>
      <c r="AU236" s="495"/>
      <c r="AV236" s="495"/>
      <c r="AW236" s="495"/>
      <c r="AX236" s="557" t="s">
        <v>6061</v>
      </c>
      <c r="AY236" s="384" t="s">
        <v>6178</v>
      </c>
      <c r="AZ236" s="418"/>
      <c r="BA236" s="386">
        <v>68.0</v>
      </c>
      <c r="BB236" s="386">
        <v>123.0</v>
      </c>
      <c r="BC236" s="482">
        <f>IFERROR(__xludf.DUMMYFUNCTION("IMPORTRANGE(""https://docs.google.com/spreadsheets/d/11x9rug0jw9OQ--PARsiC-syyc-w1p08-Nt1KJofrAjY/edit?usp=sharing"",""Себестоимость (Алкиона)!J122"")"),7.365049999999998)</f>
        <v>7.36505</v>
      </c>
      <c r="BD236" s="482">
        <f>IFERROR(__xludf.DUMMYFUNCTION("IMPORTRANGE(""https://docs.google.com/spreadsheets/d/11x9rug0jw9OQ--PARsiC-syyc-w1p08-Nt1KJofrAjY/edit?usp=sharing"",""Себестоимость (Алкиона)!J102"")"),1.026)</f>
        <v>1.026</v>
      </c>
      <c r="BE236" s="483">
        <f>IFERROR(__xludf.DUMMYFUNCTION("IMPORTRANGE(""https://docs.google.com/spreadsheets/d/1s3L4zx0lRdF0JYMrTaoYwrEnGJI9Se6ibkReFEtRbpU/edit?usp=sharing"",""Упаковка!B3"")"),25.0)</f>
        <v>25</v>
      </c>
      <c r="BF236" s="389">
        <v>10.0</v>
      </c>
      <c r="BG236" s="442">
        <f t="shared" si="4"/>
        <v>68.5642</v>
      </c>
      <c r="BH236" s="405">
        <f t="shared" si="18"/>
        <v>0.2</v>
      </c>
      <c r="BI236" s="392">
        <f t="shared" si="5"/>
        <v>54.6</v>
      </c>
      <c r="BJ236" s="393">
        <f t="shared" si="6"/>
        <v>81.8358</v>
      </c>
      <c r="BK236" s="393">
        <f t="shared" si="7"/>
        <v>26.8358</v>
      </c>
      <c r="BL236" s="394">
        <f t="shared" si="8"/>
        <v>0.2997648352</v>
      </c>
      <c r="BM236" s="394">
        <f t="shared" si="9"/>
        <v>0.0982996337</v>
      </c>
      <c r="BN236" s="55">
        <f t="shared" si="10"/>
        <v>0.17</v>
      </c>
      <c r="BO236" s="56">
        <f t="shared" si="11"/>
        <v>378</v>
      </c>
      <c r="BP236" s="57">
        <f t="shared" si="12"/>
        <v>0.3332164021</v>
      </c>
      <c r="BQ236" s="46">
        <f t="shared" si="13"/>
        <v>0.272</v>
      </c>
      <c r="BR236" s="46">
        <v>25.0</v>
      </c>
      <c r="BS236" s="46">
        <v>7.0</v>
      </c>
      <c r="BT236" s="47">
        <v>1.25</v>
      </c>
      <c r="BU236" s="46">
        <f t="shared" si="14"/>
        <v>31.25</v>
      </c>
      <c r="BV236" s="46">
        <f t="shared" si="15"/>
        <v>36.75</v>
      </c>
      <c r="BW236" s="378" t="s">
        <v>6062</v>
      </c>
      <c r="BX236" s="492"/>
      <c r="BY236" s="492"/>
      <c r="BZ236" s="492"/>
      <c r="CA236" s="492"/>
      <c r="CB236" s="406"/>
      <c r="CC236" s="492"/>
      <c r="CD236" s="492"/>
      <c r="CE236" s="492"/>
      <c r="CF236" s="492"/>
      <c r="CG236" s="492"/>
      <c r="CH236" s="553"/>
      <c r="CI236" s="553"/>
      <c r="CJ236" s="553"/>
      <c r="CK236" s="553"/>
      <c r="CL236" s="414">
        <v>203.0</v>
      </c>
      <c r="CM236" s="414" t="s">
        <v>7610</v>
      </c>
      <c r="CN236" s="399">
        <f t="shared" si="16"/>
        <v>0.0002351648352</v>
      </c>
      <c r="CO236" s="399">
        <f t="shared" si="17"/>
        <v>0.3951758011</v>
      </c>
      <c r="CP236" s="398"/>
      <c r="CQ236" s="398"/>
      <c r="CR236" s="478"/>
      <c r="CS236" s="398"/>
      <c r="CT236" s="398"/>
      <c r="CU236" s="398"/>
      <c r="CV236" s="398"/>
      <c r="CW236" s="398"/>
      <c r="CX236" s="398"/>
      <c r="CY236" s="398"/>
      <c r="CZ236" s="398"/>
      <c r="DA236" s="398"/>
      <c r="DB236" s="398"/>
      <c r="DC236" s="398"/>
      <c r="DD236" s="398"/>
      <c r="DE236" s="398"/>
      <c r="DF236" s="398"/>
      <c r="DG236" s="398"/>
      <c r="DH236" s="398"/>
      <c r="DI236" s="398"/>
      <c r="DJ236" s="398"/>
      <c r="DK236" s="398"/>
      <c r="DL236" s="398"/>
      <c r="DM236" s="398"/>
      <c r="DN236" s="398"/>
      <c r="DO236" s="398"/>
      <c r="DP236" s="398"/>
      <c r="DQ236" s="398"/>
      <c r="DR236" s="398"/>
      <c r="DS236" s="398"/>
      <c r="DT236" s="398"/>
      <c r="DU236" s="398"/>
      <c r="DV236" s="398"/>
      <c r="DW236" s="398"/>
      <c r="DX236" s="398"/>
      <c r="DY236" s="398"/>
      <c r="DZ236" s="398"/>
      <c r="EA236" s="398"/>
      <c r="EB236" s="398"/>
      <c r="EC236" s="398"/>
      <c r="ED236" s="398"/>
      <c r="EE236" s="398"/>
      <c r="EF236" s="398"/>
      <c r="EG236" s="398"/>
      <c r="EH236" s="398"/>
      <c r="EI236" s="398"/>
      <c r="EJ236" s="398"/>
      <c r="EK236" s="398"/>
      <c r="EL236" s="398"/>
      <c r="EM236" s="398"/>
      <c r="EN236" s="398"/>
      <c r="EO236" s="398"/>
      <c r="EP236" s="398"/>
      <c r="EQ236" s="398"/>
      <c r="ER236" s="398"/>
      <c r="ES236" s="398"/>
      <c r="ET236" s="398"/>
      <c r="EU236" s="398"/>
      <c r="EV236" s="398"/>
      <c r="EW236" s="398"/>
      <c r="EX236" s="398"/>
      <c r="EY236" s="398"/>
      <c r="EZ236" s="398"/>
      <c r="FA236" s="398"/>
      <c r="FB236" s="398"/>
      <c r="FC236" s="398"/>
      <c r="FD236" s="398"/>
      <c r="FE236" s="398"/>
      <c r="FF236" s="398"/>
      <c r="FG236" s="398"/>
      <c r="FH236" s="398"/>
      <c r="FI236" s="398"/>
      <c r="FJ236" s="398"/>
      <c r="FK236" s="398"/>
      <c r="FL236" s="398"/>
      <c r="FM236" s="398"/>
      <c r="FN236" s="398"/>
      <c r="FO236" s="398"/>
      <c r="FP236" s="398"/>
      <c r="FQ236" s="398"/>
      <c r="FR236" s="398"/>
      <c r="FS236" s="398"/>
      <c r="FT236" s="398"/>
      <c r="FU236" s="398"/>
      <c r="FV236" s="398"/>
      <c r="FW236" s="398"/>
      <c r="FX236" s="398"/>
      <c r="FY236" s="398"/>
      <c r="FZ236" s="398"/>
      <c r="GA236" s="398"/>
      <c r="GB236" s="398"/>
      <c r="GC236" s="398"/>
      <c r="GD236" s="398"/>
      <c r="GE236" s="398"/>
      <c r="GF236" s="398"/>
      <c r="GG236" s="398"/>
      <c r="GH236" s="398"/>
      <c r="GI236" s="398"/>
      <c r="GJ236" s="398"/>
      <c r="GK236" s="398"/>
      <c r="GL236" s="398"/>
      <c r="GM236" s="398"/>
      <c r="GN236" s="398"/>
      <c r="GO236" s="398"/>
      <c r="GP236" s="398"/>
      <c r="GQ236" s="398"/>
      <c r="GR236" s="398"/>
      <c r="GS236" s="398"/>
      <c r="GT236" s="398"/>
      <c r="GU236" s="398"/>
      <c r="GV236" s="398"/>
      <c r="GW236" s="398"/>
      <c r="GX236" s="398"/>
      <c r="GY236" s="398"/>
      <c r="GZ236" s="398"/>
      <c r="HA236" s="398"/>
      <c r="HB236" s="398"/>
      <c r="HC236" s="398"/>
      <c r="HD236" s="398"/>
      <c r="HE236" s="398"/>
      <c r="HF236" s="398"/>
      <c r="HG236" s="398"/>
      <c r="HH236" s="398"/>
      <c r="HI236" s="398"/>
      <c r="HJ236" s="398"/>
      <c r="HK236" s="398"/>
      <c r="HL236" s="398"/>
      <c r="HM236" s="398"/>
      <c r="HN236" s="398"/>
      <c r="HO236" s="398"/>
      <c r="HP236" s="398"/>
      <c r="HQ236" s="398"/>
      <c r="HR236" s="398"/>
      <c r="HS236" s="398"/>
      <c r="HT236" s="398"/>
      <c r="HU236" s="398"/>
      <c r="HV236" s="398"/>
      <c r="HW236" s="398"/>
      <c r="HX236" s="398"/>
      <c r="HY236" s="398"/>
      <c r="HZ236" s="398"/>
      <c r="IA236" s="398"/>
      <c r="IB236" s="398"/>
      <c r="IC236" s="398"/>
    </row>
    <row r="237" ht="18.0" customHeight="1">
      <c r="A237" s="361" t="s">
        <v>6049</v>
      </c>
      <c r="B237" s="362" t="s">
        <v>7611</v>
      </c>
      <c r="C237" s="363"/>
      <c r="D237" s="364">
        <v>50.0</v>
      </c>
      <c r="E237" s="550" t="s">
        <v>7612</v>
      </c>
      <c r="F237" s="366" t="s">
        <v>7613</v>
      </c>
      <c r="G237" s="415">
        <v>2.027573340911E12</v>
      </c>
      <c r="H237" s="409">
        <v>546.0</v>
      </c>
      <c r="I237" s="469">
        <v>0.4699136094613438</v>
      </c>
      <c r="J237" s="370">
        <f t="shared" si="1"/>
        <v>289</v>
      </c>
      <c r="K237" s="402" t="s">
        <v>7614</v>
      </c>
      <c r="L237" s="551" t="s">
        <v>7615</v>
      </c>
      <c r="M237" s="551" t="s">
        <v>7616</v>
      </c>
      <c r="N237" s="492"/>
      <c r="O237" s="419">
        <v>75.0</v>
      </c>
      <c r="P237" s="404">
        <v>80.0</v>
      </c>
      <c r="Q237" s="378">
        <v>20.0</v>
      </c>
      <c r="R237" s="378">
        <v>170.0</v>
      </c>
      <c r="S237" s="493"/>
      <c r="T237" s="493"/>
      <c r="U237" s="378" t="s">
        <v>7617</v>
      </c>
      <c r="V237" s="406"/>
      <c r="W237" s="378" t="s">
        <v>7334</v>
      </c>
      <c r="X237" s="493"/>
      <c r="Y237" s="493"/>
      <c r="Z237" s="493"/>
      <c r="AA237" s="493"/>
      <c r="AB237" s="379"/>
      <c r="AC237" s="406"/>
      <c r="AD237" s="492"/>
      <c r="AE237" s="492"/>
      <c r="AF237" s="492"/>
      <c r="AG237" s="492"/>
      <c r="AH237" s="373" t="s">
        <v>6059</v>
      </c>
      <c r="AI237" s="379" t="s">
        <v>6411</v>
      </c>
      <c r="AJ237" s="492"/>
      <c r="AK237" s="492"/>
      <c r="AL237" s="492"/>
      <c r="AM237" s="492"/>
      <c r="AN237" s="373">
        <v>4.0</v>
      </c>
      <c r="AO237" s="492"/>
      <c r="AP237" s="492"/>
      <c r="AQ237" s="46">
        <f t="shared" si="2"/>
        <v>394</v>
      </c>
      <c r="AR237" s="382">
        <f t="shared" si="3"/>
        <v>0.28</v>
      </c>
      <c r="AS237" s="492"/>
      <c r="AT237" s="492"/>
      <c r="AU237" s="492"/>
      <c r="AV237" s="492"/>
      <c r="AW237" s="492"/>
      <c r="AX237" s="552" t="s">
        <v>6178</v>
      </c>
      <c r="AY237" s="384" t="s">
        <v>6178</v>
      </c>
      <c r="AZ237" s="418"/>
      <c r="BA237" s="386">
        <v>70.0</v>
      </c>
      <c r="BB237" s="386">
        <v>126.0</v>
      </c>
      <c r="BC237" s="482">
        <f>IFERROR(__xludf.DUMMYFUNCTION("IMPORTRANGE(""https://docs.google.com/spreadsheets/d/11x9rug0jw9OQ--PARsiC-syyc-w1p08-Nt1KJofrAjY/edit?usp=sharing"",""Себестоимость (Алкиона)!J123"")"),8.53854)</f>
        <v>8.53854</v>
      </c>
      <c r="BD237" s="482">
        <f>IFERROR(__xludf.DUMMYFUNCTION("IMPORTRANGE(""https://docs.google.com/spreadsheets/d/11x9rug0jw9OQ--PARsiC-syyc-w1p08-Nt1KJofrAjY/edit?usp=sharing"",""Себестоимость (Алкиона)!J103"")"),1.368)</f>
        <v>1.368</v>
      </c>
      <c r="BE237" s="483">
        <f>IFERROR(__xludf.DUMMYFUNCTION("IMPORTRANGE(""https://docs.google.com/spreadsheets/d/1s3L4zx0lRdF0JYMrTaoYwrEnGJI9Se6ibkReFEtRbpU/edit?usp=sharing"",""Упаковка!B3"")"),25.0)</f>
        <v>25</v>
      </c>
      <c r="BF237" s="389">
        <v>10.0</v>
      </c>
      <c r="BG237" s="442">
        <f t="shared" si="4"/>
        <v>74.62616</v>
      </c>
      <c r="BH237" s="405">
        <f t="shared" si="18"/>
        <v>0.2</v>
      </c>
      <c r="BI237" s="392">
        <f t="shared" si="5"/>
        <v>57.8</v>
      </c>
      <c r="BJ237" s="393">
        <f t="shared" si="6"/>
        <v>86.57384</v>
      </c>
      <c r="BK237" s="393">
        <f t="shared" si="7"/>
        <v>30.57384</v>
      </c>
      <c r="BL237" s="394">
        <f t="shared" si="8"/>
        <v>0.2995634602</v>
      </c>
      <c r="BM237" s="394">
        <f t="shared" si="9"/>
        <v>0.1057918339</v>
      </c>
      <c r="BN237" s="55">
        <f t="shared" si="10"/>
        <v>0.28</v>
      </c>
      <c r="BO237" s="56">
        <f t="shared" si="11"/>
        <v>397</v>
      </c>
      <c r="BP237" s="57">
        <f t="shared" si="12"/>
        <v>0.3346444332</v>
      </c>
      <c r="BQ237" s="46">
        <f t="shared" si="13"/>
        <v>0.272</v>
      </c>
      <c r="BR237" s="46">
        <v>25.0</v>
      </c>
      <c r="BS237" s="46">
        <v>7.0</v>
      </c>
      <c r="BT237" s="47">
        <v>1.25</v>
      </c>
      <c r="BU237" s="46">
        <f t="shared" si="14"/>
        <v>31.25</v>
      </c>
      <c r="BV237" s="46">
        <f t="shared" si="15"/>
        <v>38.75</v>
      </c>
      <c r="BW237" s="378" t="s">
        <v>6062</v>
      </c>
      <c r="BX237" s="492"/>
      <c r="BY237" s="492"/>
      <c r="BZ237" s="492"/>
      <c r="CA237" s="492"/>
      <c r="CB237" s="406"/>
      <c r="CC237" s="492"/>
      <c r="CD237" s="492"/>
      <c r="CE237" s="492"/>
      <c r="CF237" s="492"/>
      <c r="CG237" s="492"/>
      <c r="CH237" s="553"/>
      <c r="CI237" s="553"/>
      <c r="CJ237" s="553"/>
      <c r="CK237" s="553"/>
      <c r="CL237" s="398"/>
      <c r="CM237" s="398"/>
      <c r="CN237" s="399">
        <f t="shared" si="16"/>
        <v>0.0004365397924</v>
      </c>
      <c r="CO237" s="399">
        <f t="shared" si="17"/>
        <v>0.4694770697</v>
      </c>
      <c r="CP237" s="398"/>
      <c r="CQ237" s="398"/>
      <c r="CR237" s="478"/>
      <c r="CS237" s="398"/>
      <c r="CT237" s="398"/>
      <c r="CU237" s="398"/>
      <c r="CV237" s="398"/>
      <c r="CW237" s="398"/>
      <c r="CX237" s="398"/>
      <c r="CY237" s="398"/>
      <c r="CZ237" s="398"/>
      <c r="DA237" s="398"/>
      <c r="DB237" s="398"/>
      <c r="DC237" s="398"/>
      <c r="DD237" s="398"/>
      <c r="DE237" s="398"/>
      <c r="DF237" s="398"/>
      <c r="DG237" s="398"/>
      <c r="DH237" s="398"/>
      <c r="DI237" s="398"/>
      <c r="DJ237" s="398"/>
      <c r="DK237" s="398"/>
      <c r="DL237" s="398"/>
      <c r="DM237" s="398"/>
      <c r="DN237" s="398"/>
      <c r="DO237" s="398"/>
      <c r="DP237" s="398"/>
      <c r="DQ237" s="398"/>
      <c r="DR237" s="398"/>
      <c r="DS237" s="398"/>
      <c r="DT237" s="398"/>
      <c r="DU237" s="398"/>
      <c r="DV237" s="398"/>
      <c r="DW237" s="398"/>
      <c r="DX237" s="398"/>
      <c r="DY237" s="398"/>
      <c r="DZ237" s="398"/>
      <c r="EA237" s="398"/>
      <c r="EB237" s="398"/>
      <c r="EC237" s="398"/>
      <c r="ED237" s="398"/>
      <c r="EE237" s="398"/>
      <c r="EF237" s="398"/>
      <c r="EG237" s="398"/>
      <c r="EH237" s="398"/>
      <c r="EI237" s="398"/>
      <c r="EJ237" s="398"/>
      <c r="EK237" s="398"/>
      <c r="EL237" s="398"/>
      <c r="EM237" s="398"/>
      <c r="EN237" s="398"/>
      <c r="EO237" s="398"/>
      <c r="EP237" s="398"/>
      <c r="EQ237" s="398"/>
      <c r="ER237" s="398"/>
      <c r="ES237" s="398"/>
      <c r="ET237" s="398"/>
      <c r="EU237" s="398"/>
      <c r="EV237" s="398"/>
      <c r="EW237" s="398"/>
      <c r="EX237" s="398"/>
      <c r="EY237" s="398"/>
      <c r="EZ237" s="398"/>
      <c r="FA237" s="398"/>
      <c r="FB237" s="398"/>
      <c r="FC237" s="398"/>
      <c r="FD237" s="398"/>
      <c r="FE237" s="398"/>
      <c r="FF237" s="398"/>
      <c r="FG237" s="398"/>
      <c r="FH237" s="398"/>
      <c r="FI237" s="398"/>
      <c r="FJ237" s="398"/>
      <c r="FK237" s="398"/>
      <c r="FL237" s="398"/>
      <c r="FM237" s="398"/>
      <c r="FN237" s="398"/>
      <c r="FO237" s="398"/>
      <c r="FP237" s="398"/>
      <c r="FQ237" s="398"/>
      <c r="FR237" s="398"/>
      <c r="FS237" s="398"/>
      <c r="FT237" s="398"/>
      <c r="FU237" s="398"/>
      <c r="FV237" s="398"/>
      <c r="FW237" s="398"/>
      <c r="FX237" s="398"/>
      <c r="FY237" s="398"/>
      <c r="FZ237" s="398"/>
      <c r="GA237" s="398"/>
      <c r="GB237" s="398"/>
      <c r="GC237" s="398"/>
      <c r="GD237" s="398"/>
      <c r="GE237" s="398"/>
      <c r="GF237" s="398"/>
      <c r="GG237" s="398"/>
      <c r="GH237" s="398"/>
      <c r="GI237" s="398"/>
      <c r="GJ237" s="398"/>
      <c r="GK237" s="398"/>
      <c r="GL237" s="398"/>
      <c r="GM237" s="398"/>
      <c r="GN237" s="398"/>
      <c r="GO237" s="398"/>
      <c r="GP237" s="398"/>
      <c r="GQ237" s="398"/>
      <c r="GR237" s="398"/>
      <c r="GS237" s="398"/>
      <c r="GT237" s="398"/>
      <c r="GU237" s="398"/>
      <c r="GV237" s="398"/>
      <c r="GW237" s="398"/>
      <c r="GX237" s="398"/>
      <c r="GY237" s="398"/>
      <c r="GZ237" s="398"/>
      <c r="HA237" s="398"/>
      <c r="HB237" s="398"/>
      <c r="HC237" s="398"/>
      <c r="HD237" s="398"/>
      <c r="HE237" s="398"/>
      <c r="HF237" s="398"/>
      <c r="HG237" s="398"/>
      <c r="HH237" s="398"/>
      <c r="HI237" s="398"/>
      <c r="HJ237" s="398"/>
      <c r="HK237" s="398"/>
      <c r="HL237" s="398"/>
      <c r="HM237" s="398"/>
      <c r="HN237" s="398"/>
      <c r="HO237" s="398"/>
      <c r="HP237" s="398"/>
      <c r="HQ237" s="398"/>
      <c r="HR237" s="398"/>
      <c r="HS237" s="398"/>
      <c r="HT237" s="398"/>
      <c r="HU237" s="398"/>
      <c r="HV237" s="398"/>
      <c r="HW237" s="398"/>
      <c r="HX237" s="398"/>
      <c r="HY237" s="398"/>
      <c r="HZ237" s="398"/>
      <c r="IA237" s="398"/>
      <c r="IB237" s="398"/>
      <c r="IC237" s="398"/>
    </row>
    <row r="238" ht="18.0" customHeight="1">
      <c r="A238" s="361" t="s">
        <v>6049</v>
      </c>
      <c r="B238" s="362" t="s">
        <v>7618</v>
      </c>
      <c r="C238" s="363"/>
      <c r="D238" s="364">
        <v>50.0</v>
      </c>
      <c r="E238" s="559" t="s">
        <v>7619</v>
      </c>
      <c r="F238" s="366" t="s">
        <v>7620</v>
      </c>
      <c r="G238" s="562">
        <v>2.027573340928E12</v>
      </c>
      <c r="H238" s="409">
        <v>550.0</v>
      </c>
      <c r="I238" s="469">
        <v>0.42328324605514134</v>
      </c>
      <c r="J238" s="370">
        <f t="shared" si="1"/>
        <v>317</v>
      </c>
      <c r="K238" s="402" t="s">
        <v>7621</v>
      </c>
      <c r="L238" s="551" t="s">
        <v>7622</v>
      </c>
      <c r="M238" s="551" t="s">
        <v>7623</v>
      </c>
      <c r="N238" s="492"/>
      <c r="O238" s="419">
        <v>75.0</v>
      </c>
      <c r="P238" s="404">
        <v>80.0</v>
      </c>
      <c r="Q238" s="378">
        <v>20.0</v>
      </c>
      <c r="R238" s="378">
        <v>170.0</v>
      </c>
      <c r="S238" s="493"/>
      <c r="T238" s="493"/>
      <c r="U238" s="378" t="s">
        <v>7624</v>
      </c>
      <c r="V238" s="406"/>
      <c r="W238" s="378" t="s">
        <v>7334</v>
      </c>
      <c r="X238" s="493"/>
      <c r="Y238" s="493"/>
      <c r="Z238" s="493"/>
      <c r="AA238" s="493"/>
      <c r="AB238" s="379"/>
      <c r="AC238" s="406"/>
      <c r="AD238" s="492"/>
      <c r="AE238" s="492"/>
      <c r="AF238" s="492"/>
      <c r="AG238" s="492"/>
      <c r="AH238" s="373" t="s">
        <v>6059</v>
      </c>
      <c r="AI238" s="379" t="s">
        <v>6411</v>
      </c>
      <c r="AJ238" s="492"/>
      <c r="AK238" s="492"/>
      <c r="AL238" s="492"/>
      <c r="AM238" s="492"/>
      <c r="AN238" s="373">
        <v>4.0</v>
      </c>
      <c r="AO238" s="492"/>
      <c r="AP238" s="492"/>
      <c r="AQ238" s="46">
        <f t="shared" si="2"/>
        <v>424</v>
      </c>
      <c r="AR238" s="382">
        <f t="shared" si="3"/>
        <v>0.23</v>
      </c>
      <c r="AS238" s="492"/>
      <c r="AT238" s="492"/>
      <c r="AU238" s="492"/>
      <c r="AV238" s="492"/>
      <c r="AW238" s="492"/>
      <c r="AX238" s="552" t="s">
        <v>6178</v>
      </c>
      <c r="AY238" s="384" t="s">
        <v>6178</v>
      </c>
      <c r="AZ238" s="418"/>
      <c r="BA238" s="386">
        <v>73.0</v>
      </c>
      <c r="BB238" s="386">
        <v>129.0</v>
      </c>
      <c r="BC238" s="482">
        <f>IFERROR(__xludf.DUMMYFUNCTION("IMPORTRANGE(""https://docs.google.com/spreadsheets/d/11x9rug0jw9OQ--PARsiC-syyc-w1p08-Nt1KJofrAjY/edit?usp=sharing"",""Себестоимость (Алкиона)!J124"")"),11.23126)</f>
        <v>11.23126</v>
      </c>
      <c r="BD238" s="482">
        <f>IFERROR(__xludf.DUMMYFUNCTION("IMPORTRANGE(""https://docs.google.com/spreadsheets/d/11x9rug0jw9OQ--PARsiC-syyc-w1p08-Nt1KJofrAjY/edit?usp=sharing"",""Себестоимость (Алкиона)!J104"")"),1.482)</f>
        <v>1.482</v>
      </c>
      <c r="BE238" s="483">
        <f>IFERROR(__xludf.DUMMYFUNCTION("IMPORTRANGE(""https://docs.google.com/spreadsheets/d/1s3L4zx0lRdF0JYMrTaoYwrEnGJI9Se6ibkReFEtRbpU/edit?usp=sharing"",""Упаковка!B3"")"),25.0)</f>
        <v>25</v>
      </c>
      <c r="BF238" s="389">
        <v>10.0</v>
      </c>
      <c r="BG238" s="442">
        <f t="shared" si="4"/>
        <v>85.85304</v>
      </c>
      <c r="BH238" s="405">
        <f t="shared" si="18"/>
        <v>0.2</v>
      </c>
      <c r="BI238" s="392">
        <f t="shared" si="5"/>
        <v>63.4</v>
      </c>
      <c r="BJ238" s="393">
        <f t="shared" si="6"/>
        <v>94.74696</v>
      </c>
      <c r="BK238" s="393">
        <f t="shared" si="7"/>
        <v>38.74696</v>
      </c>
      <c r="BL238" s="394">
        <f t="shared" si="8"/>
        <v>0.2988863091</v>
      </c>
      <c r="BM238" s="394">
        <f t="shared" si="9"/>
        <v>0.1222301577</v>
      </c>
      <c r="BN238" s="55">
        <f t="shared" si="10"/>
        <v>0.23</v>
      </c>
      <c r="BO238" s="56">
        <f t="shared" si="11"/>
        <v>428</v>
      </c>
      <c r="BP238" s="57">
        <f t="shared" si="12"/>
        <v>0.3380069159</v>
      </c>
      <c r="BQ238" s="46">
        <f t="shared" si="13"/>
        <v>0.272</v>
      </c>
      <c r="BR238" s="46">
        <v>25.0</v>
      </c>
      <c r="BS238" s="46">
        <v>7.0</v>
      </c>
      <c r="BT238" s="47">
        <v>1.25</v>
      </c>
      <c r="BU238" s="46">
        <f t="shared" si="14"/>
        <v>31.25</v>
      </c>
      <c r="BV238" s="46">
        <f t="shared" si="15"/>
        <v>41.75</v>
      </c>
      <c r="BW238" s="378" t="s">
        <v>6062</v>
      </c>
      <c r="BX238" s="492"/>
      <c r="BY238" s="492"/>
      <c r="BZ238" s="492"/>
      <c r="CA238" s="492"/>
      <c r="CB238" s="406"/>
      <c r="CC238" s="492"/>
      <c r="CD238" s="492"/>
      <c r="CE238" s="492"/>
      <c r="CF238" s="492"/>
      <c r="CG238" s="492"/>
      <c r="CH238" s="553"/>
      <c r="CI238" s="553"/>
      <c r="CJ238" s="553"/>
      <c r="CK238" s="553"/>
      <c r="CL238" s="398"/>
      <c r="CM238" s="398"/>
      <c r="CN238" s="399">
        <f t="shared" si="16"/>
        <v>0.001113690852</v>
      </c>
      <c r="CO238" s="399">
        <f t="shared" si="17"/>
        <v>0.4221695552</v>
      </c>
      <c r="CP238" s="398"/>
      <c r="CQ238" s="398"/>
      <c r="CR238" s="478"/>
      <c r="CS238" s="398"/>
      <c r="CT238" s="398"/>
      <c r="CU238" s="398"/>
      <c r="CV238" s="398"/>
      <c r="CW238" s="398"/>
      <c r="CX238" s="398"/>
      <c r="CY238" s="398"/>
      <c r="CZ238" s="398"/>
      <c r="DA238" s="398"/>
      <c r="DB238" s="398"/>
      <c r="DC238" s="398"/>
      <c r="DD238" s="398"/>
      <c r="DE238" s="398"/>
      <c r="DF238" s="398"/>
      <c r="DG238" s="398"/>
      <c r="DH238" s="398"/>
      <c r="DI238" s="398"/>
      <c r="DJ238" s="398"/>
      <c r="DK238" s="398"/>
      <c r="DL238" s="398"/>
      <c r="DM238" s="398"/>
      <c r="DN238" s="398"/>
      <c r="DO238" s="398"/>
      <c r="DP238" s="398"/>
      <c r="DQ238" s="398"/>
      <c r="DR238" s="398"/>
      <c r="DS238" s="398"/>
      <c r="DT238" s="398"/>
      <c r="DU238" s="398"/>
      <c r="DV238" s="398"/>
      <c r="DW238" s="398"/>
      <c r="DX238" s="398"/>
      <c r="DY238" s="398"/>
      <c r="DZ238" s="398"/>
      <c r="EA238" s="398"/>
      <c r="EB238" s="398"/>
      <c r="EC238" s="398"/>
      <c r="ED238" s="398"/>
      <c r="EE238" s="398"/>
      <c r="EF238" s="398"/>
      <c r="EG238" s="398"/>
      <c r="EH238" s="398"/>
      <c r="EI238" s="398"/>
      <c r="EJ238" s="398"/>
      <c r="EK238" s="398"/>
      <c r="EL238" s="398"/>
      <c r="EM238" s="398"/>
      <c r="EN238" s="398"/>
      <c r="EO238" s="398"/>
      <c r="EP238" s="398"/>
      <c r="EQ238" s="398"/>
      <c r="ER238" s="398"/>
      <c r="ES238" s="398"/>
      <c r="ET238" s="398"/>
      <c r="EU238" s="398"/>
      <c r="EV238" s="398"/>
      <c r="EW238" s="398"/>
      <c r="EX238" s="398"/>
      <c r="EY238" s="398"/>
      <c r="EZ238" s="398"/>
      <c r="FA238" s="398"/>
      <c r="FB238" s="398"/>
      <c r="FC238" s="398"/>
      <c r="FD238" s="398"/>
      <c r="FE238" s="398"/>
      <c r="FF238" s="398"/>
      <c r="FG238" s="398"/>
      <c r="FH238" s="398"/>
      <c r="FI238" s="398"/>
      <c r="FJ238" s="398"/>
      <c r="FK238" s="398"/>
      <c r="FL238" s="398"/>
      <c r="FM238" s="398"/>
      <c r="FN238" s="398"/>
      <c r="FO238" s="398"/>
      <c r="FP238" s="398"/>
      <c r="FQ238" s="398"/>
      <c r="FR238" s="398"/>
      <c r="FS238" s="398"/>
      <c r="FT238" s="398"/>
      <c r="FU238" s="398"/>
      <c r="FV238" s="398"/>
      <c r="FW238" s="398"/>
      <c r="FX238" s="398"/>
      <c r="FY238" s="398"/>
      <c r="FZ238" s="398"/>
      <c r="GA238" s="398"/>
      <c r="GB238" s="398"/>
      <c r="GC238" s="398"/>
      <c r="GD238" s="398"/>
      <c r="GE238" s="398"/>
      <c r="GF238" s="398"/>
      <c r="GG238" s="398"/>
      <c r="GH238" s="398"/>
      <c r="GI238" s="398"/>
      <c r="GJ238" s="398"/>
      <c r="GK238" s="398"/>
      <c r="GL238" s="398"/>
      <c r="GM238" s="398"/>
      <c r="GN238" s="398"/>
      <c r="GO238" s="398"/>
      <c r="GP238" s="398"/>
      <c r="GQ238" s="398"/>
      <c r="GR238" s="398"/>
      <c r="GS238" s="398"/>
      <c r="GT238" s="398"/>
      <c r="GU238" s="398"/>
      <c r="GV238" s="398"/>
      <c r="GW238" s="398"/>
      <c r="GX238" s="398"/>
      <c r="GY238" s="398"/>
      <c r="GZ238" s="398"/>
      <c r="HA238" s="398"/>
      <c r="HB238" s="398"/>
      <c r="HC238" s="398"/>
      <c r="HD238" s="398"/>
      <c r="HE238" s="398"/>
      <c r="HF238" s="398"/>
      <c r="HG238" s="398"/>
      <c r="HH238" s="398"/>
      <c r="HI238" s="398"/>
      <c r="HJ238" s="398"/>
      <c r="HK238" s="398"/>
      <c r="HL238" s="398"/>
      <c r="HM238" s="398"/>
      <c r="HN238" s="398"/>
      <c r="HO238" s="398"/>
      <c r="HP238" s="398"/>
      <c r="HQ238" s="398"/>
      <c r="HR238" s="398"/>
      <c r="HS238" s="398"/>
      <c r="HT238" s="398"/>
      <c r="HU238" s="398"/>
      <c r="HV238" s="398"/>
      <c r="HW238" s="398"/>
      <c r="HX238" s="398"/>
      <c r="HY238" s="398"/>
      <c r="HZ238" s="398"/>
      <c r="IA238" s="398"/>
      <c r="IB238" s="398"/>
      <c r="IC238" s="398"/>
    </row>
    <row r="239" ht="18.0" customHeight="1">
      <c r="A239" s="398"/>
      <c r="B239" s="362" t="s">
        <v>7625</v>
      </c>
      <c r="C239" s="363"/>
      <c r="D239" s="364">
        <v>50.0</v>
      </c>
      <c r="E239" s="550" t="s">
        <v>7626</v>
      </c>
      <c r="F239" s="366" t="s">
        <v>7627</v>
      </c>
      <c r="G239" s="530">
        <v>2.013265080012E12</v>
      </c>
      <c r="H239" s="409">
        <v>297.0</v>
      </c>
      <c r="I239" s="369">
        <v>0.35329208227514647</v>
      </c>
      <c r="J239" s="370">
        <f t="shared" si="1"/>
        <v>192</v>
      </c>
      <c r="K239" s="563" t="s">
        <v>7628</v>
      </c>
      <c r="L239" s="450" t="s">
        <v>7629</v>
      </c>
      <c r="M239" s="450" t="s">
        <v>7630</v>
      </c>
      <c r="N239" s="373"/>
      <c r="O239" s="374">
        <v>30.0</v>
      </c>
      <c r="P239" s="404">
        <v>70.0</v>
      </c>
      <c r="Q239" s="378">
        <v>20.0</v>
      </c>
      <c r="R239" s="378">
        <v>90.0</v>
      </c>
      <c r="S239" s="377"/>
      <c r="T239" s="377"/>
      <c r="U239" s="378" t="s">
        <v>7631</v>
      </c>
      <c r="V239" s="378" t="s">
        <v>795</v>
      </c>
      <c r="W239" s="378" t="s">
        <v>7632</v>
      </c>
      <c r="X239" s="377"/>
      <c r="Y239" s="377"/>
      <c r="Z239" s="377"/>
      <c r="AA239" s="377"/>
      <c r="AB239" s="379"/>
      <c r="AC239" s="406"/>
      <c r="AD239" s="373"/>
      <c r="AE239" s="373"/>
      <c r="AF239" s="373"/>
      <c r="AG239" s="373"/>
      <c r="AH239" s="373" t="s">
        <v>6059</v>
      </c>
      <c r="AI239" s="379" t="s">
        <v>6411</v>
      </c>
      <c r="AJ239" s="373"/>
      <c r="AK239" s="373"/>
      <c r="AL239" s="373"/>
      <c r="AM239" s="373"/>
      <c r="AN239" s="373">
        <v>8.0</v>
      </c>
      <c r="AO239" s="373"/>
      <c r="AP239" s="373"/>
      <c r="AQ239" s="46">
        <f t="shared" si="2"/>
        <v>289</v>
      </c>
      <c r="AR239" s="382">
        <f t="shared" si="3"/>
        <v>0.03</v>
      </c>
      <c r="AS239" s="373"/>
      <c r="AT239" s="373"/>
      <c r="AU239" s="373"/>
      <c r="AV239" s="373"/>
      <c r="AW239" s="373"/>
      <c r="AX239" s="555" t="s">
        <v>6061</v>
      </c>
      <c r="AY239" s="384" t="s">
        <v>6061</v>
      </c>
      <c r="AZ239" s="385">
        <v>16.0</v>
      </c>
      <c r="BA239" s="386">
        <v>66.0</v>
      </c>
      <c r="BB239" s="386">
        <v>120.0</v>
      </c>
      <c r="BC239" s="482">
        <f>HARMEAN(BC51:BC54)</f>
        <v>0.8357236364</v>
      </c>
      <c r="BD239" s="482">
        <f>IFERROR(__xludf.DUMMYFUNCTION("IMPORTRANGE(""https://docs.google.com/spreadsheets/d/11x9rug0jw9OQ--PARsiC-syyc-w1p08-Nt1KJofrAjY/edit?usp=sharing"",""Себестоимость (Алкиона)!J65"")"),0.813618)</f>
        <v>0.813618</v>
      </c>
      <c r="BE239" s="483">
        <f>IFERROR(__xludf.DUMMYFUNCTION("IMPORTRANGE(""https://docs.google.com/spreadsheets/d/1s3L4zx0lRdF0JYMrTaoYwrEnGJI9Se6ibkReFEtRbpU/edit?usp=sharing"",""Упаковка!B2"")"),7.0)</f>
        <v>7</v>
      </c>
      <c r="BF239" s="389">
        <v>10.0</v>
      </c>
      <c r="BG239" s="442">
        <f t="shared" si="4"/>
        <v>30.19473309</v>
      </c>
      <c r="BH239" s="405">
        <f t="shared" si="18"/>
        <v>0.2</v>
      </c>
      <c r="BI239" s="392">
        <f t="shared" si="5"/>
        <v>38.4</v>
      </c>
      <c r="BJ239" s="393">
        <f t="shared" si="6"/>
        <v>57.40526691</v>
      </c>
      <c r="BK239" s="393">
        <f t="shared" si="7"/>
        <v>3.405266909</v>
      </c>
      <c r="BL239" s="394">
        <f t="shared" si="8"/>
        <v>0.2989857652</v>
      </c>
      <c r="BM239" s="394">
        <f t="shared" si="9"/>
        <v>0.01773576515</v>
      </c>
      <c r="BN239" s="55">
        <f t="shared" si="10"/>
        <v>0.03</v>
      </c>
      <c r="BO239" s="56">
        <f t="shared" si="11"/>
        <v>290</v>
      </c>
      <c r="BP239" s="57">
        <f t="shared" si="12"/>
        <v>0.3220871273</v>
      </c>
      <c r="BQ239" s="46">
        <f t="shared" si="13"/>
        <v>0.126</v>
      </c>
      <c r="BR239" s="46">
        <v>25.0</v>
      </c>
      <c r="BS239" s="46">
        <v>7.0</v>
      </c>
      <c r="BT239" s="47">
        <v>1.25</v>
      </c>
      <c r="BU239" s="46">
        <f t="shared" si="14"/>
        <v>31.25</v>
      </c>
      <c r="BV239" s="46">
        <f t="shared" si="15"/>
        <v>34.75</v>
      </c>
      <c r="BW239" s="378" t="s">
        <v>6062</v>
      </c>
      <c r="BX239" s="492"/>
      <c r="BY239" s="492"/>
      <c r="BZ239" s="492"/>
      <c r="CA239" s="492"/>
      <c r="CB239" s="406"/>
      <c r="CC239" s="492"/>
      <c r="CD239" s="492"/>
      <c r="CE239" s="492"/>
      <c r="CF239" s="492"/>
      <c r="CG239" s="492"/>
      <c r="CH239" s="553"/>
      <c r="CI239" s="553"/>
      <c r="CJ239" s="553"/>
      <c r="CK239" s="553"/>
      <c r="CL239" s="414">
        <v>725.0</v>
      </c>
      <c r="CM239" s="414" t="s">
        <v>7633</v>
      </c>
      <c r="CN239" s="399">
        <f t="shared" si="16"/>
        <v>0.001014234848</v>
      </c>
      <c r="CO239" s="399">
        <f t="shared" si="17"/>
        <v>0.3522778474</v>
      </c>
      <c r="CP239" s="398"/>
      <c r="CQ239" s="398"/>
      <c r="CR239" s="478"/>
      <c r="CS239" s="398"/>
      <c r="CT239" s="398"/>
      <c r="CU239" s="398"/>
      <c r="CV239" s="398"/>
      <c r="CW239" s="398"/>
      <c r="CX239" s="398"/>
      <c r="CY239" s="398"/>
      <c r="CZ239" s="398"/>
      <c r="DA239" s="398"/>
      <c r="DB239" s="398"/>
      <c r="DC239" s="398"/>
      <c r="DD239" s="398"/>
      <c r="DE239" s="398"/>
      <c r="DF239" s="398"/>
      <c r="DG239" s="398"/>
      <c r="DH239" s="398"/>
      <c r="DI239" s="398"/>
      <c r="DJ239" s="398"/>
      <c r="DK239" s="398"/>
      <c r="DL239" s="398"/>
      <c r="DM239" s="398"/>
      <c r="DN239" s="398"/>
      <c r="DO239" s="398"/>
      <c r="DP239" s="398"/>
      <c r="DQ239" s="398"/>
      <c r="DR239" s="398"/>
      <c r="DS239" s="398"/>
      <c r="DT239" s="398"/>
      <c r="DU239" s="398"/>
      <c r="DV239" s="398"/>
      <c r="DW239" s="398"/>
      <c r="DX239" s="398"/>
      <c r="DY239" s="398"/>
      <c r="DZ239" s="398"/>
      <c r="EA239" s="398"/>
      <c r="EB239" s="398"/>
      <c r="EC239" s="398"/>
      <c r="ED239" s="398"/>
      <c r="EE239" s="398"/>
      <c r="EF239" s="398"/>
      <c r="EG239" s="398"/>
      <c r="EH239" s="398"/>
      <c r="EI239" s="398"/>
      <c r="EJ239" s="398"/>
      <c r="EK239" s="398"/>
      <c r="EL239" s="398"/>
      <c r="EM239" s="398"/>
      <c r="EN239" s="398"/>
      <c r="EO239" s="398"/>
      <c r="EP239" s="398"/>
      <c r="EQ239" s="398"/>
      <c r="ER239" s="398"/>
      <c r="ES239" s="398"/>
      <c r="ET239" s="398"/>
      <c r="EU239" s="398"/>
      <c r="EV239" s="398"/>
      <c r="EW239" s="398"/>
      <c r="EX239" s="398"/>
      <c r="EY239" s="398"/>
      <c r="EZ239" s="398"/>
      <c r="FA239" s="398"/>
      <c r="FB239" s="398"/>
      <c r="FC239" s="398"/>
      <c r="FD239" s="398"/>
      <c r="FE239" s="398"/>
      <c r="FF239" s="398"/>
      <c r="FG239" s="398"/>
      <c r="FH239" s="398"/>
      <c r="FI239" s="398"/>
      <c r="FJ239" s="398"/>
      <c r="FK239" s="398"/>
      <c r="FL239" s="398"/>
      <c r="FM239" s="398"/>
      <c r="FN239" s="398"/>
      <c r="FO239" s="398"/>
      <c r="FP239" s="398"/>
      <c r="FQ239" s="398"/>
      <c r="FR239" s="398"/>
      <c r="FS239" s="398"/>
      <c r="FT239" s="398"/>
      <c r="FU239" s="398"/>
      <c r="FV239" s="398"/>
      <c r="FW239" s="398"/>
      <c r="FX239" s="398"/>
      <c r="FY239" s="398"/>
      <c r="FZ239" s="398"/>
      <c r="GA239" s="398"/>
      <c r="GB239" s="398"/>
      <c r="GC239" s="398"/>
      <c r="GD239" s="398"/>
      <c r="GE239" s="398"/>
      <c r="GF239" s="398"/>
      <c r="GG239" s="398"/>
      <c r="GH239" s="398"/>
      <c r="GI239" s="398"/>
      <c r="GJ239" s="398"/>
      <c r="GK239" s="398"/>
      <c r="GL239" s="398"/>
      <c r="GM239" s="398"/>
      <c r="GN239" s="398"/>
      <c r="GO239" s="398"/>
      <c r="GP239" s="398"/>
      <c r="GQ239" s="398"/>
      <c r="GR239" s="398"/>
      <c r="GS239" s="398"/>
      <c r="GT239" s="398"/>
      <c r="GU239" s="398"/>
      <c r="GV239" s="398"/>
      <c r="GW239" s="398"/>
      <c r="GX239" s="398"/>
      <c r="GY239" s="398"/>
      <c r="GZ239" s="398"/>
      <c r="HA239" s="398"/>
      <c r="HB239" s="398"/>
      <c r="HC239" s="398"/>
      <c r="HD239" s="398"/>
      <c r="HE239" s="398"/>
      <c r="HF239" s="398"/>
      <c r="HG239" s="398"/>
      <c r="HH239" s="398"/>
      <c r="HI239" s="398"/>
      <c r="HJ239" s="398"/>
      <c r="HK239" s="398"/>
      <c r="HL239" s="398"/>
      <c r="HM239" s="398"/>
      <c r="HN239" s="398"/>
      <c r="HO239" s="398"/>
      <c r="HP239" s="398"/>
      <c r="HQ239" s="398"/>
      <c r="HR239" s="398"/>
      <c r="HS239" s="398"/>
      <c r="HT239" s="398"/>
      <c r="HU239" s="398"/>
      <c r="HV239" s="398"/>
      <c r="HW239" s="398"/>
      <c r="HX239" s="398"/>
      <c r="HY239" s="398"/>
      <c r="HZ239" s="398"/>
      <c r="IA239" s="398"/>
      <c r="IB239" s="398"/>
      <c r="IC239" s="398"/>
    </row>
    <row r="240" ht="18.0" customHeight="1">
      <c r="A240" s="398"/>
      <c r="B240" s="362" t="s">
        <v>7634</v>
      </c>
      <c r="C240" s="363"/>
      <c r="D240" s="364">
        <v>50.0</v>
      </c>
      <c r="E240" s="550" t="s">
        <v>7635</v>
      </c>
      <c r="F240" s="366" t="s">
        <v>7636</v>
      </c>
      <c r="G240" s="367">
        <v>2.013265080005E12</v>
      </c>
      <c r="H240" s="409">
        <v>352.0</v>
      </c>
      <c r="I240" s="369">
        <v>0.28555394033728726</v>
      </c>
      <c r="J240" s="370">
        <f t="shared" si="1"/>
        <v>251</v>
      </c>
      <c r="K240" s="563" t="s">
        <v>7637</v>
      </c>
      <c r="L240" s="450" t="s">
        <v>7638</v>
      </c>
      <c r="M240" s="450" t="s">
        <v>7639</v>
      </c>
      <c r="N240" s="373"/>
      <c r="O240" s="374">
        <v>60.0</v>
      </c>
      <c r="P240" s="404">
        <v>80.0</v>
      </c>
      <c r="Q240" s="378">
        <v>20.0</v>
      </c>
      <c r="R240" s="378">
        <v>170.0</v>
      </c>
      <c r="S240" s="377"/>
      <c r="T240" s="377"/>
      <c r="U240" s="378" t="s">
        <v>7631</v>
      </c>
      <c r="V240" s="378" t="s">
        <v>795</v>
      </c>
      <c r="W240" s="378" t="s">
        <v>7632</v>
      </c>
      <c r="X240" s="377"/>
      <c r="Y240" s="377"/>
      <c r="Z240" s="377"/>
      <c r="AA240" s="377"/>
      <c r="AB240" s="379"/>
      <c r="AC240" s="406"/>
      <c r="AD240" s="373"/>
      <c r="AE240" s="373"/>
      <c r="AF240" s="373"/>
      <c r="AG240" s="373"/>
      <c r="AH240" s="373" t="s">
        <v>6059</v>
      </c>
      <c r="AI240" s="379" t="s">
        <v>6411</v>
      </c>
      <c r="AJ240" s="373"/>
      <c r="AK240" s="373"/>
      <c r="AL240" s="373"/>
      <c r="AM240" s="373"/>
      <c r="AN240" s="373">
        <v>8.0</v>
      </c>
      <c r="AO240" s="373"/>
      <c r="AP240" s="373"/>
      <c r="AQ240" s="46">
        <f t="shared" si="2"/>
        <v>360</v>
      </c>
      <c r="AR240" s="382">
        <f t="shared" si="3"/>
        <v>-0.02</v>
      </c>
      <c r="AS240" s="373"/>
      <c r="AT240" s="373"/>
      <c r="AU240" s="373"/>
      <c r="AV240" s="373"/>
      <c r="AW240" s="373"/>
      <c r="AX240" s="557" t="s">
        <v>6178</v>
      </c>
      <c r="AY240" s="384" t="s">
        <v>6178</v>
      </c>
      <c r="AZ240" s="385">
        <v>16.0</v>
      </c>
      <c r="BA240" s="386">
        <v>74.0</v>
      </c>
      <c r="BB240" s="386">
        <v>129.0</v>
      </c>
      <c r="BC240" s="482">
        <f>HARMEAN(BC55:BC58)</f>
        <v>1.372375296</v>
      </c>
      <c r="BD240" s="482">
        <f>IFERROR(__xludf.DUMMYFUNCTION("IMPORTRANGE(""https://docs.google.com/spreadsheets/d/11x9rug0jw9OQ--PARsiC-syyc-w1p08-Nt1KJofrAjY/edit?usp=sharing"",""Себестоимость (Алкиона)!J65"")"),0.813618)</f>
        <v>0.813618</v>
      </c>
      <c r="BE240" s="483">
        <f>IFERROR(__xludf.DUMMYFUNCTION("IMPORTRANGE(""https://docs.google.com/spreadsheets/d/1s3L4zx0lRdF0JYMrTaoYwrEnGJI9Se6ibkReFEtRbpU/edit?usp=sharing"",""Упаковка!B3"")"),25.0)</f>
        <v>25</v>
      </c>
      <c r="BF240" s="389">
        <v>10.0</v>
      </c>
      <c r="BG240" s="442">
        <f t="shared" si="4"/>
        <v>52.48794637</v>
      </c>
      <c r="BH240" s="405">
        <f t="shared" si="18"/>
        <v>0.2</v>
      </c>
      <c r="BI240" s="392">
        <f t="shared" si="5"/>
        <v>50.2</v>
      </c>
      <c r="BJ240" s="393">
        <f t="shared" si="6"/>
        <v>74.31205363</v>
      </c>
      <c r="BK240" s="393">
        <f t="shared" si="7"/>
        <v>19.31205363</v>
      </c>
      <c r="BL240" s="394">
        <f t="shared" si="8"/>
        <v>0.2960639587</v>
      </c>
      <c r="BM240" s="394">
        <f t="shared" si="9"/>
        <v>0.0769404527</v>
      </c>
      <c r="BN240" s="55">
        <f t="shared" si="10"/>
        <v>-0.02</v>
      </c>
      <c r="BO240" s="56">
        <f t="shared" si="11"/>
        <v>356</v>
      </c>
      <c r="BP240" s="57">
        <f t="shared" si="12"/>
        <v>0.3302023978</v>
      </c>
      <c r="BQ240" s="46">
        <f t="shared" si="13"/>
        <v>0.272</v>
      </c>
      <c r="BR240" s="46">
        <v>25.0</v>
      </c>
      <c r="BS240" s="46">
        <v>7.0</v>
      </c>
      <c r="BT240" s="47">
        <v>1.25</v>
      </c>
      <c r="BU240" s="46">
        <f t="shared" si="14"/>
        <v>31.25</v>
      </c>
      <c r="BV240" s="46">
        <f t="shared" si="15"/>
        <v>42.75</v>
      </c>
      <c r="BW240" s="378" t="s">
        <v>6062</v>
      </c>
      <c r="BX240" s="492"/>
      <c r="BY240" s="492"/>
      <c r="BZ240" s="492"/>
      <c r="CA240" s="492"/>
      <c r="CB240" s="406"/>
      <c r="CC240" s="492"/>
      <c r="CD240" s="492"/>
      <c r="CE240" s="492"/>
      <c r="CF240" s="492"/>
      <c r="CG240" s="492"/>
      <c r="CH240" s="553"/>
      <c r="CI240" s="553"/>
      <c r="CJ240" s="553"/>
      <c r="CK240" s="553"/>
      <c r="CL240" s="414">
        <v>725.0</v>
      </c>
      <c r="CM240" s="414" t="s">
        <v>7633</v>
      </c>
      <c r="CN240" s="399">
        <f t="shared" si="16"/>
        <v>0.00393604132</v>
      </c>
      <c r="CO240" s="399">
        <f t="shared" si="17"/>
        <v>0.281617899</v>
      </c>
      <c r="CP240" s="398"/>
      <c r="CQ240" s="398"/>
      <c r="CR240" s="478"/>
      <c r="CS240" s="398"/>
      <c r="CT240" s="398"/>
      <c r="CU240" s="398"/>
      <c r="CV240" s="398"/>
      <c r="CW240" s="398"/>
      <c r="CX240" s="398"/>
      <c r="CY240" s="398"/>
      <c r="CZ240" s="398"/>
      <c r="DA240" s="398"/>
      <c r="DB240" s="398"/>
      <c r="DC240" s="398"/>
      <c r="DD240" s="398"/>
      <c r="DE240" s="398"/>
      <c r="DF240" s="398"/>
      <c r="DG240" s="398"/>
      <c r="DH240" s="398"/>
      <c r="DI240" s="398"/>
      <c r="DJ240" s="398"/>
      <c r="DK240" s="398"/>
      <c r="DL240" s="398"/>
      <c r="DM240" s="398"/>
      <c r="DN240" s="398"/>
      <c r="DO240" s="398"/>
      <c r="DP240" s="398"/>
      <c r="DQ240" s="398"/>
      <c r="DR240" s="398"/>
      <c r="DS240" s="398"/>
      <c r="DT240" s="398"/>
      <c r="DU240" s="398"/>
      <c r="DV240" s="398"/>
      <c r="DW240" s="398"/>
      <c r="DX240" s="398"/>
      <c r="DY240" s="398"/>
      <c r="DZ240" s="398"/>
      <c r="EA240" s="398"/>
      <c r="EB240" s="398"/>
      <c r="EC240" s="398"/>
      <c r="ED240" s="398"/>
      <c r="EE240" s="398"/>
      <c r="EF240" s="398"/>
      <c r="EG240" s="398"/>
      <c r="EH240" s="398"/>
      <c r="EI240" s="398"/>
      <c r="EJ240" s="398"/>
      <c r="EK240" s="398"/>
      <c r="EL240" s="398"/>
      <c r="EM240" s="398"/>
      <c r="EN240" s="398"/>
      <c r="EO240" s="398"/>
      <c r="EP240" s="398"/>
      <c r="EQ240" s="398"/>
      <c r="ER240" s="398"/>
      <c r="ES240" s="398"/>
      <c r="ET240" s="398"/>
      <c r="EU240" s="398"/>
      <c r="EV240" s="398"/>
      <c r="EW240" s="398"/>
      <c r="EX240" s="398"/>
      <c r="EY240" s="398"/>
      <c r="EZ240" s="398"/>
      <c r="FA240" s="398"/>
      <c r="FB240" s="398"/>
      <c r="FC240" s="398"/>
      <c r="FD240" s="398"/>
      <c r="FE240" s="398"/>
      <c r="FF240" s="398"/>
      <c r="FG240" s="398"/>
      <c r="FH240" s="398"/>
      <c r="FI240" s="398"/>
      <c r="FJ240" s="398"/>
      <c r="FK240" s="398"/>
      <c r="FL240" s="398"/>
      <c r="FM240" s="398"/>
      <c r="FN240" s="398"/>
      <c r="FO240" s="398"/>
      <c r="FP240" s="398"/>
      <c r="FQ240" s="398"/>
      <c r="FR240" s="398"/>
      <c r="FS240" s="398"/>
      <c r="FT240" s="398"/>
      <c r="FU240" s="398"/>
      <c r="FV240" s="398"/>
      <c r="FW240" s="398"/>
      <c r="FX240" s="398"/>
      <c r="FY240" s="398"/>
      <c r="FZ240" s="398"/>
      <c r="GA240" s="398"/>
      <c r="GB240" s="398"/>
      <c r="GC240" s="398"/>
      <c r="GD240" s="398"/>
      <c r="GE240" s="398"/>
      <c r="GF240" s="398"/>
      <c r="GG240" s="398"/>
      <c r="GH240" s="398"/>
      <c r="GI240" s="398"/>
      <c r="GJ240" s="398"/>
      <c r="GK240" s="398"/>
      <c r="GL240" s="398"/>
      <c r="GM240" s="398"/>
      <c r="GN240" s="398"/>
      <c r="GO240" s="398"/>
      <c r="GP240" s="398"/>
      <c r="GQ240" s="398"/>
      <c r="GR240" s="398"/>
      <c r="GS240" s="398"/>
      <c r="GT240" s="398"/>
      <c r="GU240" s="398"/>
      <c r="GV240" s="398"/>
      <c r="GW240" s="398"/>
      <c r="GX240" s="398"/>
      <c r="GY240" s="398"/>
      <c r="GZ240" s="398"/>
      <c r="HA240" s="398"/>
      <c r="HB240" s="398"/>
      <c r="HC240" s="398"/>
      <c r="HD240" s="398"/>
      <c r="HE240" s="398"/>
      <c r="HF240" s="398"/>
      <c r="HG240" s="398"/>
      <c r="HH240" s="398"/>
      <c r="HI240" s="398"/>
      <c r="HJ240" s="398"/>
      <c r="HK240" s="398"/>
      <c r="HL240" s="398"/>
      <c r="HM240" s="398"/>
      <c r="HN240" s="398"/>
      <c r="HO240" s="398"/>
      <c r="HP240" s="398"/>
      <c r="HQ240" s="398"/>
      <c r="HR240" s="398"/>
      <c r="HS240" s="398"/>
      <c r="HT240" s="398"/>
      <c r="HU240" s="398"/>
      <c r="HV240" s="398"/>
      <c r="HW240" s="398"/>
      <c r="HX240" s="398"/>
      <c r="HY240" s="398"/>
      <c r="HZ240" s="398"/>
      <c r="IA240" s="398"/>
      <c r="IB240" s="398"/>
      <c r="IC240" s="398"/>
    </row>
    <row r="241" ht="18.0" customHeight="1">
      <c r="A241" s="398"/>
      <c r="B241" s="362" t="s">
        <v>7640</v>
      </c>
      <c r="C241" s="363"/>
      <c r="D241" s="364">
        <v>50.0</v>
      </c>
      <c r="E241" s="550" t="s">
        <v>7641</v>
      </c>
      <c r="F241" s="366" t="s">
        <v>7642</v>
      </c>
      <c r="G241" s="367">
        <v>2.002854170005E12</v>
      </c>
      <c r="H241" s="409">
        <v>450.0</v>
      </c>
      <c r="I241" s="369">
        <v>0.31140215410107713</v>
      </c>
      <c r="J241" s="370">
        <f t="shared" si="1"/>
        <v>310</v>
      </c>
      <c r="K241" s="563" t="s">
        <v>7643</v>
      </c>
      <c r="L241" s="450" t="s">
        <v>7644</v>
      </c>
      <c r="M241" s="450" t="s">
        <v>7645</v>
      </c>
      <c r="N241" s="373"/>
      <c r="O241" s="419">
        <v>85.0</v>
      </c>
      <c r="P241" s="404">
        <v>80.0</v>
      </c>
      <c r="Q241" s="378">
        <v>20.0</v>
      </c>
      <c r="R241" s="378">
        <v>170.0</v>
      </c>
      <c r="S241" s="377"/>
      <c r="T241" s="377"/>
      <c r="U241" s="378" t="s">
        <v>7646</v>
      </c>
      <c r="V241" s="378" t="s">
        <v>7647</v>
      </c>
      <c r="W241" s="378" t="s">
        <v>7646</v>
      </c>
      <c r="X241" s="377"/>
      <c r="Y241" s="377"/>
      <c r="Z241" s="377"/>
      <c r="AA241" s="377"/>
      <c r="AB241" s="379"/>
      <c r="AC241" s="380" t="s">
        <v>7648</v>
      </c>
      <c r="AD241" s="373"/>
      <c r="AE241" s="373"/>
      <c r="AF241" s="373"/>
      <c r="AG241" s="373"/>
      <c r="AH241" s="373" t="s">
        <v>6059</v>
      </c>
      <c r="AI241" s="379" t="s">
        <v>6411</v>
      </c>
      <c r="AJ241" s="373"/>
      <c r="AK241" s="373"/>
      <c r="AL241" s="373"/>
      <c r="AM241" s="373"/>
      <c r="AN241" s="373">
        <v>8.0</v>
      </c>
      <c r="AO241" s="373"/>
      <c r="AP241" s="373"/>
      <c r="AQ241" s="46">
        <f t="shared" si="2"/>
        <v>419</v>
      </c>
      <c r="AR241" s="382">
        <f t="shared" si="3"/>
        <v>0.07</v>
      </c>
      <c r="AS241" s="373"/>
      <c r="AT241" s="373"/>
      <c r="AU241" s="373"/>
      <c r="AV241" s="373"/>
      <c r="AW241" s="373"/>
      <c r="AX241" s="552" t="s">
        <v>6178</v>
      </c>
      <c r="AY241" s="384" t="s">
        <v>6178</v>
      </c>
      <c r="AZ241" s="385">
        <v>16.0</v>
      </c>
      <c r="BA241" s="386">
        <v>70.0</v>
      </c>
      <c r="BB241" s="386">
        <v>126.0</v>
      </c>
      <c r="BC241" s="482">
        <f>IFERROR(__xludf.DUMMYFUNCTION("IMPORTRANGE(""https://docs.google.com/spreadsheets/d/11x9rug0jw9OQ--PARsiC-syyc-w1p08-Nt1KJofrAjY/edit?usp=sharing"",""Себестоимость (Алкиона)!J95"")"),5.453759999999999)</f>
        <v>5.45376</v>
      </c>
      <c r="BD241" s="482">
        <f>IFERROR(__xludf.DUMMYFUNCTION("IMPORTRANGE(""https://docs.google.com/spreadsheets/d/11x9rug0jw9OQ--PARsiC-syyc-w1p08-Nt1KJofrAjY/edit?usp=sharing"",""Себестоимость (Алкиона)!J101"")"),0.912)</f>
        <v>0.912</v>
      </c>
      <c r="BE241" s="483">
        <f>IFERROR(__xludf.DUMMYFUNCTION("IMPORTRANGE(""https://docs.google.com/spreadsheets/d/1s3L4zx0lRdF0JYMrTaoYwrEnGJI9Se6ibkReFEtRbpU/edit?usp=sharing"",""Упаковка!B3"")"),25.0)</f>
        <v>25</v>
      </c>
      <c r="BF241" s="389">
        <v>10.0</v>
      </c>
      <c r="BG241" s="442">
        <f t="shared" si="4"/>
        <v>85.92608</v>
      </c>
      <c r="BH241" s="405">
        <f t="shared" si="18"/>
        <v>0.2</v>
      </c>
      <c r="BI241" s="392">
        <f t="shared" si="5"/>
        <v>62</v>
      </c>
      <c r="BJ241" s="393">
        <f t="shared" si="6"/>
        <v>92.07392</v>
      </c>
      <c r="BK241" s="393">
        <f t="shared" si="7"/>
        <v>36.07392</v>
      </c>
      <c r="BL241" s="394">
        <f t="shared" si="8"/>
        <v>0.2970126452</v>
      </c>
      <c r="BM241" s="394">
        <f t="shared" si="9"/>
        <v>0.1163674839</v>
      </c>
      <c r="BN241" s="55">
        <f t="shared" si="10"/>
        <v>0.07</v>
      </c>
      <c r="BO241" s="56">
        <f t="shared" si="11"/>
        <v>421</v>
      </c>
      <c r="BP241" s="57">
        <f t="shared" si="12"/>
        <v>0.3366126366</v>
      </c>
      <c r="BQ241" s="46">
        <f t="shared" si="13"/>
        <v>0.272</v>
      </c>
      <c r="BR241" s="46">
        <v>25.0</v>
      </c>
      <c r="BS241" s="46">
        <v>7.0</v>
      </c>
      <c r="BT241" s="47">
        <v>1.25</v>
      </c>
      <c r="BU241" s="46">
        <f t="shared" si="14"/>
        <v>31.25</v>
      </c>
      <c r="BV241" s="46">
        <f t="shared" si="15"/>
        <v>38.75</v>
      </c>
      <c r="BW241" s="378" t="s">
        <v>6062</v>
      </c>
      <c r="BX241" s="492"/>
      <c r="BY241" s="492"/>
      <c r="BZ241" s="492"/>
      <c r="CA241" s="492"/>
      <c r="CB241" s="406"/>
      <c r="CC241" s="492"/>
      <c r="CD241" s="492"/>
      <c r="CE241" s="492"/>
      <c r="CF241" s="492"/>
      <c r="CG241" s="492"/>
      <c r="CH241" s="553"/>
      <c r="CI241" s="553"/>
      <c r="CJ241" s="553"/>
      <c r="CK241" s="553"/>
      <c r="CL241" s="398"/>
      <c r="CM241" s="398"/>
      <c r="CN241" s="399">
        <f t="shared" si="16"/>
        <v>0.002987354839</v>
      </c>
      <c r="CO241" s="399">
        <f t="shared" si="17"/>
        <v>0.3084147993</v>
      </c>
      <c r="CP241" s="398"/>
      <c r="CQ241" s="398"/>
      <c r="CR241" s="478"/>
      <c r="CS241" s="398"/>
      <c r="CT241" s="398"/>
      <c r="CU241" s="398"/>
      <c r="CV241" s="398"/>
      <c r="CW241" s="398"/>
      <c r="CX241" s="398"/>
      <c r="CY241" s="398"/>
      <c r="CZ241" s="398"/>
      <c r="DA241" s="398"/>
      <c r="DB241" s="398"/>
      <c r="DC241" s="398"/>
      <c r="DD241" s="398"/>
      <c r="DE241" s="398"/>
      <c r="DF241" s="398"/>
      <c r="DG241" s="398"/>
      <c r="DH241" s="398"/>
      <c r="DI241" s="398"/>
      <c r="DJ241" s="398"/>
      <c r="DK241" s="398"/>
      <c r="DL241" s="398"/>
      <c r="DM241" s="398"/>
      <c r="DN241" s="398"/>
      <c r="DO241" s="398"/>
      <c r="DP241" s="398"/>
      <c r="DQ241" s="398"/>
      <c r="DR241" s="398"/>
      <c r="DS241" s="398"/>
      <c r="DT241" s="398"/>
      <c r="DU241" s="398"/>
      <c r="DV241" s="398"/>
      <c r="DW241" s="398"/>
      <c r="DX241" s="398"/>
      <c r="DY241" s="398"/>
      <c r="DZ241" s="398"/>
      <c r="EA241" s="398"/>
      <c r="EB241" s="398"/>
      <c r="EC241" s="398"/>
      <c r="ED241" s="398"/>
      <c r="EE241" s="398"/>
      <c r="EF241" s="398"/>
      <c r="EG241" s="398"/>
      <c r="EH241" s="398"/>
      <c r="EI241" s="398"/>
      <c r="EJ241" s="398"/>
      <c r="EK241" s="398"/>
      <c r="EL241" s="398"/>
      <c r="EM241" s="398"/>
      <c r="EN241" s="398"/>
      <c r="EO241" s="398"/>
      <c r="EP241" s="398"/>
      <c r="EQ241" s="398"/>
      <c r="ER241" s="398"/>
      <c r="ES241" s="398"/>
      <c r="ET241" s="398"/>
      <c r="EU241" s="398"/>
      <c r="EV241" s="398"/>
      <c r="EW241" s="398"/>
      <c r="EX241" s="398"/>
      <c r="EY241" s="398"/>
      <c r="EZ241" s="398"/>
      <c r="FA241" s="398"/>
      <c r="FB241" s="398"/>
      <c r="FC241" s="398"/>
      <c r="FD241" s="398"/>
      <c r="FE241" s="398"/>
      <c r="FF241" s="398"/>
      <c r="FG241" s="398"/>
      <c r="FH241" s="398"/>
      <c r="FI241" s="398"/>
      <c r="FJ241" s="398"/>
      <c r="FK241" s="398"/>
      <c r="FL241" s="398"/>
      <c r="FM241" s="398"/>
      <c r="FN241" s="398"/>
      <c r="FO241" s="398"/>
      <c r="FP241" s="398"/>
      <c r="FQ241" s="398"/>
      <c r="FR241" s="398"/>
      <c r="FS241" s="398"/>
      <c r="FT241" s="398"/>
      <c r="FU241" s="398"/>
      <c r="FV241" s="398"/>
      <c r="FW241" s="398"/>
      <c r="FX241" s="398"/>
      <c r="FY241" s="398"/>
      <c r="FZ241" s="398"/>
      <c r="GA241" s="398"/>
      <c r="GB241" s="398"/>
      <c r="GC241" s="398"/>
      <c r="GD241" s="398"/>
      <c r="GE241" s="398"/>
      <c r="GF241" s="398"/>
      <c r="GG241" s="398"/>
      <c r="GH241" s="398"/>
      <c r="GI241" s="398"/>
      <c r="GJ241" s="398"/>
      <c r="GK241" s="398"/>
      <c r="GL241" s="398"/>
      <c r="GM241" s="398"/>
      <c r="GN241" s="398"/>
      <c r="GO241" s="398"/>
      <c r="GP241" s="398"/>
      <c r="GQ241" s="398"/>
      <c r="GR241" s="398"/>
      <c r="GS241" s="398"/>
      <c r="GT241" s="398"/>
      <c r="GU241" s="398"/>
      <c r="GV241" s="398"/>
      <c r="GW241" s="398"/>
      <c r="GX241" s="398"/>
      <c r="GY241" s="398"/>
      <c r="GZ241" s="398"/>
      <c r="HA241" s="398"/>
      <c r="HB241" s="398"/>
      <c r="HC241" s="398"/>
      <c r="HD241" s="398"/>
      <c r="HE241" s="398"/>
      <c r="HF241" s="398"/>
      <c r="HG241" s="398"/>
      <c r="HH241" s="398"/>
      <c r="HI241" s="398"/>
      <c r="HJ241" s="398"/>
      <c r="HK241" s="398"/>
      <c r="HL241" s="398"/>
      <c r="HM241" s="398"/>
      <c r="HN241" s="398"/>
      <c r="HO241" s="398"/>
      <c r="HP241" s="398"/>
      <c r="HQ241" s="398"/>
      <c r="HR241" s="398"/>
      <c r="HS241" s="398"/>
      <c r="HT241" s="398"/>
      <c r="HU241" s="398"/>
      <c r="HV241" s="398"/>
      <c r="HW241" s="398"/>
      <c r="HX241" s="398"/>
      <c r="HY241" s="398"/>
      <c r="HZ241" s="398"/>
      <c r="IA241" s="398"/>
      <c r="IB241" s="398"/>
      <c r="IC241" s="398"/>
    </row>
    <row r="242" ht="18.0" customHeight="1">
      <c r="A242" s="398"/>
      <c r="B242" s="362" t="s">
        <v>7649</v>
      </c>
      <c r="C242" s="363"/>
      <c r="D242" s="364">
        <v>50.0</v>
      </c>
      <c r="E242" s="550" t="s">
        <v>7650</v>
      </c>
      <c r="F242" s="366" t="s">
        <v>7651</v>
      </c>
      <c r="G242" s="367">
        <v>2.014439411014E12</v>
      </c>
      <c r="H242" s="409">
        <v>450.0</v>
      </c>
      <c r="I242" s="369">
        <v>0.2757762752525254</v>
      </c>
      <c r="J242" s="370">
        <f t="shared" si="1"/>
        <v>326</v>
      </c>
      <c r="K242" s="563" t="s">
        <v>7652</v>
      </c>
      <c r="L242" s="450" t="s">
        <v>7653</v>
      </c>
      <c r="M242" s="450" t="s">
        <v>7654</v>
      </c>
      <c r="N242" s="373"/>
      <c r="O242" s="419">
        <v>85.0</v>
      </c>
      <c r="P242" s="404">
        <v>80.0</v>
      </c>
      <c r="Q242" s="378">
        <v>20.0</v>
      </c>
      <c r="R242" s="378">
        <v>170.0</v>
      </c>
      <c r="S242" s="377"/>
      <c r="T242" s="377"/>
      <c r="U242" s="378" t="s">
        <v>7646</v>
      </c>
      <c r="V242" s="378" t="s">
        <v>7647</v>
      </c>
      <c r="W242" s="378" t="s">
        <v>7646</v>
      </c>
      <c r="X242" s="377"/>
      <c r="Y242" s="377"/>
      <c r="Z242" s="377"/>
      <c r="AA242" s="377"/>
      <c r="AB242" s="379"/>
      <c r="AC242" s="380" t="s">
        <v>7655</v>
      </c>
      <c r="AD242" s="373"/>
      <c r="AE242" s="373"/>
      <c r="AF242" s="373"/>
      <c r="AG242" s="373"/>
      <c r="AH242" s="373" t="s">
        <v>6059</v>
      </c>
      <c r="AI242" s="379" t="s">
        <v>6411</v>
      </c>
      <c r="AJ242" s="373"/>
      <c r="AK242" s="373"/>
      <c r="AL242" s="373"/>
      <c r="AM242" s="373"/>
      <c r="AN242" s="373">
        <v>8.0</v>
      </c>
      <c r="AO242" s="373"/>
      <c r="AP242" s="373"/>
      <c r="AQ242" s="46">
        <f t="shared" si="2"/>
        <v>437</v>
      </c>
      <c r="AR242" s="382">
        <f t="shared" si="3"/>
        <v>0.03</v>
      </c>
      <c r="AS242" s="373"/>
      <c r="AT242" s="373"/>
      <c r="AU242" s="373"/>
      <c r="AV242" s="373"/>
      <c r="AW242" s="373"/>
      <c r="AX242" s="552" t="s">
        <v>6178</v>
      </c>
      <c r="AY242" s="384" t="s">
        <v>6178</v>
      </c>
      <c r="AZ242" s="385">
        <v>16.0</v>
      </c>
      <c r="BA242" s="386">
        <v>73.0</v>
      </c>
      <c r="BB242" s="386">
        <v>129.0</v>
      </c>
      <c r="BC242" s="482">
        <f>IFERROR(__xludf.DUMMYFUNCTION("IMPORTRANGE(""https://docs.google.com/spreadsheets/d/11x9rug0jw9OQ--PARsiC-syyc-w1p08-Nt1KJofrAjY/edit?usp=sharing"",""Себестоимость (Алкиона)!J96"")"),5.965049999999998)</f>
        <v>5.96505</v>
      </c>
      <c r="BD242" s="482">
        <f>IFERROR(__xludf.DUMMYFUNCTION("IMPORTRANGE(""https://docs.google.com/spreadsheets/d/11x9rug0jw9OQ--PARsiC-syyc-w1p08-Nt1KJofrAjY/edit?usp=sharing"",""Себестоимость (Алкиона)!J102"")"),1.026)</f>
        <v>1.026</v>
      </c>
      <c r="BE242" s="483">
        <f>IFERROR(__xludf.DUMMYFUNCTION("IMPORTRANGE(""https://docs.google.com/spreadsheets/d/1s3L4zx0lRdF0JYMrTaoYwrEnGJI9Se6ibkReFEtRbpU/edit?usp=sharing"",""Упаковка!B3"")"),25.0)</f>
        <v>25</v>
      </c>
      <c r="BF242" s="389">
        <v>10.0</v>
      </c>
      <c r="BG242" s="442">
        <f t="shared" si="4"/>
        <v>90.9284</v>
      </c>
      <c r="BH242" s="405">
        <f t="shared" si="18"/>
        <v>0.2</v>
      </c>
      <c r="BI242" s="392">
        <f t="shared" si="5"/>
        <v>65.2</v>
      </c>
      <c r="BJ242" s="393">
        <f t="shared" si="6"/>
        <v>96.8716</v>
      </c>
      <c r="BK242" s="393">
        <f t="shared" si="7"/>
        <v>40.8716</v>
      </c>
      <c r="BL242" s="394">
        <f t="shared" si="8"/>
        <v>0.2971521472</v>
      </c>
      <c r="BM242" s="394">
        <f t="shared" si="9"/>
        <v>0.1253730061</v>
      </c>
      <c r="BN242" s="55">
        <f t="shared" si="10"/>
        <v>0.03</v>
      </c>
      <c r="BO242" s="56">
        <f t="shared" si="11"/>
        <v>438</v>
      </c>
      <c r="BP242" s="57">
        <f t="shared" si="12"/>
        <v>0.3378803653</v>
      </c>
      <c r="BQ242" s="46">
        <f t="shared" si="13"/>
        <v>0.272</v>
      </c>
      <c r="BR242" s="46">
        <v>25.0</v>
      </c>
      <c r="BS242" s="46">
        <v>7.0</v>
      </c>
      <c r="BT242" s="47">
        <v>1.25</v>
      </c>
      <c r="BU242" s="46">
        <f t="shared" si="14"/>
        <v>31.25</v>
      </c>
      <c r="BV242" s="46">
        <f t="shared" si="15"/>
        <v>41.75</v>
      </c>
      <c r="BW242" s="378" t="s">
        <v>6062</v>
      </c>
      <c r="BX242" s="492"/>
      <c r="BY242" s="492"/>
      <c r="BZ242" s="492"/>
      <c r="CA242" s="492"/>
      <c r="CB242" s="406"/>
      <c r="CC242" s="492"/>
      <c r="CD242" s="492"/>
      <c r="CE242" s="492"/>
      <c r="CF242" s="492"/>
      <c r="CG242" s="492"/>
      <c r="CH242" s="553"/>
      <c r="CI242" s="553"/>
      <c r="CJ242" s="553"/>
      <c r="CK242" s="553"/>
      <c r="CL242" s="398"/>
      <c r="CM242" s="398"/>
      <c r="CN242" s="399">
        <f t="shared" si="16"/>
        <v>0.002847852761</v>
      </c>
      <c r="CO242" s="399">
        <f t="shared" si="17"/>
        <v>0.2729284225</v>
      </c>
      <c r="CP242" s="398"/>
      <c r="CQ242" s="398"/>
      <c r="CR242" s="478"/>
      <c r="CS242" s="398"/>
      <c r="CT242" s="398"/>
      <c r="CU242" s="398"/>
      <c r="CV242" s="398"/>
      <c r="CW242" s="398"/>
      <c r="CX242" s="398"/>
      <c r="CY242" s="398"/>
      <c r="CZ242" s="398"/>
      <c r="DA242" s="398"/>
      <c r="DB242" s="398"/>
      <c r="DC242" s="398"/>
      <c r="DD242" s="398"/>
      <c r="DE242" s="398"/>
      <c r="DF242" s="398"/>
      <c r="DG242" s="398"/>
      <c r="DH242" s="398"/>
      <c r="DI242" s="398"/>
      <c r="DJ242" s="398"/>
      <c r="DK242" s="398"/>
      <c r="DL242" s="398"/>
      <c r="DM242" s="398"/>
      <c r="DN242" s="398"/>
      <c r="DO242" s="398"/>
      <c r="DP242" s="398"/>
      <c r="DQ242" s="398"/>
      <c r="DR242" s="398"/>
      <c r="DS242" s="398"/>
      <c r="DT242" s="398"/>
      <c r="DU242" s="398"/>
      <c r="DV242" s="398"/>
      <c r="DW242" s="398"/>
      <c r="DX242" s="398"/>
      <c r="DY242" s="398"/>
      <c r="DZ242" s="398"/>
      <c r="EA242" s="398"/>
      <c r="EB242" s="398"/>
      <c r="EC242" s="398"/>
      <c r="ED242" s="398"/>
      <c r="EE242" s="398"/>
      <c r="EF242" s="398"/>
      <c r="EG242" s="398"/>
      <c r="EH242" s="398"/>
      <c r="EI242" s="398"/>
      <c r="EJ242" s="398"/>
      <c r="EK242" s="398"/>
      <c r="EL242" s="398"/>
      <c r="EM242" s="398"/>
      <c r="EN242" s="398"/>
      <c r="EO242" s="398"/>
      <c r="EP242" s="398"/>
      <c r="EQ242" s="398"/>
      <c r="ER242" s="398"/>
      <c r="ES242" s="398"/>
      <c r="ET242" s="398"/>
      <c r="EU242" s="398"/>
      <c r="EV242" s="398"/>
      <c r="EW242" s="398"/>
      <c r="EX242" s="398"/>
      <c r="EY242" s="398"/>
      <c r="EZ242" s="398"/>
      <c r="FA242" s="398"/>
      <c r="FB242" s="398"/>
      <c r="FC242" s="398"/>
      <c r="FD242" s="398"/>
      <c r="FE242" s="398"/>
      <c r="FF242" s="398"/>
      <c r="FG242" s="398"/>
      <c r="FH242" s="398"/>
      <c r="FI242" s="398"/>
      <c r="FJ242" s="398"/>
      <c r="FK242" s="398"/>
      <c r="FL242" s="398"/>
      <c r="FM242" s="398"/>
      <c r="FN242" s="398"/>
      <c r="FO242" s="398"/>
      <c r="FP242" s="398"/>
      <c r="FQ242" s="398"/>
      <c r="FR242" s="398"/>
      <c r="FS242" s="398"/>
      <c r="FT242" s="398"/>
      <c r="FU242" s="398"/>
      <c r="FV242" s="398"/>
      <c r="FW242" s="398"/>
      <c r="FX242" s="398"/>
      <c r="FY242" s="398"/>
      <c r="FZ242" s="398"/>
      <c r="GA242" s="398"/>
      <c r="GB242" s="398"/>
      <c r="GC242" s="398"/>
      <c r="GD242" s="398"/>
      <c r="GE242" s="398"/>
      <c r="GF242" s="398"/>
      <c r="GG242" s="398"/>
      <c r="GH242" s="398"/>
      <c r="GI242" s="398"/>
      <c r="GJ242" s="398"/>
      <c r="GK242" s="398"/>
      <c r="GL242" s="398"/>
      <c r="GM242" s="398"/>
      <c r="GN242" s="398"/>
      <c r="GO242" s="398"/>
      <c r="GP242" s="398"/>
      <c r="GQ242" s="398"/>
      <c r="GR242" s="398"/>
      <c r="GS242" s="398"/>
      <c r="GT242" s="398"/>
      <c r="GU242" s="398"/>
      <c r="GV242" s="398"/>
      <c r="GW242" s="398"/>
      <c r="GX242" s="398"/>
      <c r="GY242" s="398"/>
      <c r="GZ242" s="398"/>
      <c r="HA242" s="398"/>
      <c r="HB242" s="398"/>
      <c r="HC242" s="398"/>
      <c r="HD242" s="398"/>
      <c r="HE242" s="398"/>
      <c r="HF242" s="398"/>
      <c r="HG242" s="398"/>
      <c r="HH242" s="398"/>
      <c r="HI242" s="398"/>
      <c r="HJ242" s="398"/>
      <c r="HK242" s="398"/>
      <c r="HL242" s="398"/>
      <c r="HM242" s="398"/>
      <c r="HN242" s="398"/>
      <c r="HO242" s="398"/>
      <c r="HP242" s="398"/>
      <c r="HQ242" s="398"/>
      <c r="HR242" s="398"/>
      <c r="HS242" s="398"/>
      <c r="HT242" s="398"/>
      <c r="HU242" s="398"/>
      <c r="HV242" s="398"/>
      <c r="HW242" s="398"/>
      <c r="HX242" s="398"/>
      <c r="HY242" s="398"/>
      <c r="HZ242" s="398"/>
      <c r="IA242" s="398"/>
      <c r="IB242" s="398"/>
      <c r="IC242" s="398"/>
    </row>
    <row r="243" ht="18.0" customHeight="1">
      <c r="A243" s="398"/>
      <c r="B243" s="362" t="s">
        <v>7656</v>
      </c>
      <c r="C243" s="363"/>
      <c r="D243" s="364">
        <v>50.0</v>
      </c>
      <c r="E243" s="550" t="s">
        <v>7657</v>
      </c>
      <c r="F243" s="366" t="s">
        <v>7658</v>
      </c>
      <c r="G243" s="367">
        <v>2.014439411007E12</v>
      </c>
      <c r="H243" s="409">
        <v>420.0</v>
      </c>
      <c r="I243" s="369">
        <v>0.20278607770062296</v>
      </c>
      <c r="J243" s="370">
        <f t="shared" si="1"/>
        <v>335</v>
      </c>
      <c r="K243" s="563" t="s">
        <v>7659</v>
      </c>
      <c r="L243" s="450" t="s">
        <v>7660</v>
      </c>
      <c r="M243" s="450" t="s">
        <v>7661</v>
      </c>
      <c r="N243" s="373"/>
      <c r="O243" s="419">
        <v>95.0</v>
      </c>
      <c r="P243" s="404">
        <v>80.0</v>
      </c>
      <c r="Q243" s="378">
        <v>20.0</v>
      </c>
      <c r="R243" s="378">
        <v>170.0</v>
      </c>
      <c r="S243" s="377"/>
      <c r="T243" s="377"/>
      <c r="U243" s="378" t="s">
        <v>7646</v>
      </c>
      <c r="V243" s="378" t="s">
        <v>7647</v>
      </c>
      <c r="W243" s="378" t="s">
        <v>7646</v>
      </c>
      <c r="X243" s="377"/>
      <c r="Y243" s="377"/>
      <c r="Z243" s="377"/>
      <c r="AA243" s="377"/>
      <c r="AB243" s="379"/>
      <c r="AC243" s="380" t="s">
        <v>7662</v>
      </c>
      <c r="AD243" s="373"/>
      <c r="AE243" s="373"/>
      <c r="AF243" s="373"/>
      <c r="AG243" s="373"/>
      <c r="AH243" s="373" t="s">
        <v>6059</v>
      </c>
      <c r="AI243" s="379" t="s">
        <v>6411</v>
      </c>
      <c r="AJ243" s="373"/>
      <c r="AK243" s="373"/>
      <c r="AL243" s="373"/>
      <c r="AM243" s="373"/>
      <c r="AN243" s="373">
        <v>8.0</v>
      </c>
      <c r="AO243" s="373"/>
      <c r="AP243" s="373"/>
      <c r="AQ243" s="46">
        <f t="shared" si="2"/>
        <v>446</v>
      </c>
      <c r="AR243" s="382">
        <f t="shared" si="3"/>
        <v>-0.06</v>
      </c>
      <c r="AS243" s="373"/>
      <c r="AT243" s="373"/>
      <c r="AU243" s="373"/>
      <c r="AV243" s="373"/>
      <c r="AW243" s="373"/>
      <c r="AX243" s="552" t="s">
        <v>6178</v>
      </c>
      <c r="AY243" s="384" t="s">
        <v>6178</v>
      </c>
      <c r="AZ243" s="385">
        <v>16.0</v>
      </c>
      <c r="BA243" s="386">
        <v>68.0</v>
      </c>
      <c r="BB243" s="386">
        <v>123.0</v>
      </c>
      <c r="BC243" s="482">
        <f>IFERROR(__xludf.DUMMYFUNCTION("IMPORTRANGE(""https://docs.google.com/spreadsheets/d/11x9rug0jw9OQ--PARsiC-syyc-w1p08-Nt1KJofrAjY/edit?usp=sharing"",""Себестоимость (Алкиона)!J97"")"),6.7385399999999995)</f>
        <v>6.73854</v>
      </c>
      <c r="BD243" s="482">
        <f>IFERROR(__xludf.DUMMYFUNCTION("IMPORTRANGE(""https://docs.google.com/spreadsheets/d/11x9rug0jw9OQ--PARsiC-syyc-w1p08-Nt1KJofrAjY/edit?usp=sharing"",""Себестоимость (Алкиона)!J103"")"),1.368)</f>
        <v>1.368</v>
      </c>
      <c r="BE243" s="483">
        <f>IFERROR(__xludf.DUMMYFUNCTION("IMPORTRANGE(""https://docs.google.com/spreadsheets/d/1s3L4zx0lRdF0JYMrTaoYwrEnGJI9Se6ibkReFEtRbpU/edit?usp=sharing"",""Упаковка!B3"")"),25.0)</f>
        <v>25</v>
      </c>
      <c r="BF243" s="389">
        <v>10.0</v>
      </c>
      <c r="BG243" s="442">
        <f t="shared" si="4"/>
        <v>99.85232</v>
      </c>
      <c r="BH243" s="405">
        <f t="shared" si="18"/>
        <v>0.2</v>
      </c>
      <c r="BI243" s="392">
        <f t="shared" si="5"/>
        <v>67</v>
      </c>
      <c r="BJ243" s="393">
        <f t="shared" si="6"/>
        <v>100.14768</v>
      </c>
      <c r="BK243" s="393">
        <f t="shared" si="7"/>
        <v>45.14768</v>
      </c>
      <c r="BL243" s="394">
        <f t="shared" si="8"/>
        <v>0.2989482985</v>
      </c>
      <c r="BM243" s="394">
        <f t="shared" si="9"/>
        <v>0.134769194</v>
      </c>
      <c r="BN243" s="55">
        <f t="shared" si="10"/>
        <v>-0.06</v>
      </c>
      <c r="BO243" s="56">
        <f t="shared" si="11"/>
        <v>445</v>
      </c>
      <c r="BP243" s="57">
        <f t="shared" si="12"/>
        <v>0.3392082697</v>
      </c>
      <c r="BQ243" s="46">
        <f t="shared" si="13"/>
        <v>0.272</v>
      </c>
      <c r="BR243" s="46">
        <v>25.0</v>
      </c>
      <c r="BS243" s="46">
        <v>7.0</v>
      </c>
      <c r="BT243" s="47">
        <v>1.25</v>
      </c>
      <c r="BU243" s="46">
        <f t="shared" si="14"/>
        <v>31.25</v>
      </c>
      <c r="BV243" s="46">
        <f t="shared" si="15"/>
        <v>36.75</v>
      </c>
      <c r="BW243" s="378" t="s">
        <v>6062</v>
      </c>
      <c r="BX243" s="492"/>
      <c r="BY243" s="492"/>
      <c r="BZ243" s="492"/>
      <c r="CA243" s="492"/>
      <c r="CB243" s="406"/>
      <c r="CC243" s="492"/>
      <c r="CD243" s="492"/>
      <c r="CE243" s="492"/>
      <c r="CF243" s="492"/>
      <c r="CG243" s="492"/>
      <c r="CH243" s="553"/>
      <c r="CI243" s="553"/>
      <c r="CJ243" s="553"/>
      <c r="CK243" s="553"/>
      <c r="CL243" s="398"/>
      <c r="CM243" s="398"/>
      <c r="CN243" s="399">
        <f t="shared" si="16"/>
        <v>0.001051701493</v>
      </c>
      <c r="CO243" s="399">
        <f t="shared" si="17"/>
        <v>0.2017343762</v>
      </c>
      <c r="CP243" s="398"/>
      <c r="CQ243" s="398"/>
      <c r="CR243" s="478"/>
      <c r="CS243" s="398"/>
      <c r="CT243" s="398"/>
      <c r="CU243" s="398"/>
      <c r="CV243" s="398"/>
      <c r="CW243" s="398"/>
      <c r="CX243" s="398"/>
      <c r="CY243" s="398"/>
      <c r="CZ243" s="398"/>
      <c r="DA243" s="398"/>
      <c r="DB243" s="398"/>
      <c r="DC243" s="398"/>
      <c r="DD243" s="398"/>
      <c r="DE243" s="398"/>
      <c r="DF243" s="398"/>
      <c r="DG243" s="398"/>
      <c r="DH243" s="398"/>
      <c r="DI243" s="398"/>
      <c r="DJ243" s="398"/>
      <c r="DK243" s="398"/>
      <c r="DL243" s="398"/>
      <c r="DM243" s="398"/>
      <c r="DN243" s="398"/>
      <c r="DO243" s="398"/>
      <c r="DP243" s="398"/>
      <c r="DQ243" s="398"/>
      <c r="DR243" s="398"/>
      <c r="DS243" s="398"/>
      <c r="DT243" s="398"/>
      <c r="DU243" s="398"/>
      <c r="DV243" s="398"/>
      <c r="DW243" s="398"/>
      <c r="DX243" s="398"/>
      <c r="DY243" s="398"/>
      <c r="DZ243" s="398"/>
      <c r="EA243" s="398"/>
      <c r="EB243" s="398"/>
      <c r="EC243" s="398"/>
      <c r="ED243" s="398"/>
      <c r="EE243" s="398"/>
      <c r="EF243" s="398"/>
      <c r="EG243" s="398"/>
      <c r="EH243" s="398"/>
      <c r="EI243" s="398"/>
      <c r="EJ243" s="398"/>
      <c r="EK243" s="398"/>
      <c r="EL243" s="398"/>
      <c r="EM243" s="398"/>
      <c r="EN243" s="398"/>
      <c r="EO243" s="398"/>
      <c r="EP243" s="398"/>
      <c r="EQ243" s="398"/>
      <c r="ER243" s="398"/>
      <c r="ES243" s="398"/>
      <c r="ET243" s="398"/>
      <c r="EU243" s="398"/>
      <c r="EV243" s="398"/>
      <c r="EW243" s="398"/>
      <c r="EX243" s="398"/>
      <c r="EY243" s="398"/>
      <c r="EZ243" s="398"/>
      <c r="FA243" s="398"/>
      <c r="FB243" s="398"/>
      <c r="FC243" s="398"/>
      <c r="FD243" s="398"/>
      <c r="FE243" s="398"/>
      <c r="FF243" s="398"/>
      <c r="FG243" s="398"/>
      <c r="FH243" s="398"/>
      <c r="FI243" s="398"/>
      <c r="FJ243" s="398"/>
      <c r="FK243" s="398"/>
      <c r="FL243" s="398"/>
      <c r="FM243" s="398"/>
      <c r="FN243" s="398"/>
      <c r="FO243" s="398"/>
      <c r="FP243" s="398"/>
      <c r="FQ243" s="398"/>
      <c r="FR243" s="398"/>
      <c r="FS243" s="398"/>
      <c r="FT243" s="398"/>
      <c r="FU243" s="398"/>
      <c r="FV243" s="398"/>
      <c r="FW243" s="398"/>
      <c r="FX243" s="398"/>
      <c r="FY243" s="398"/>
      <c r="FZ243" s="398"/>
      <c r="GA243" s="398"/>
      <c r="GB243" s="398"/>
      <c r="GC243" s="398"/>
      <c r="GD243" s="398"/>
      <c r="GE243" s="398"/>
      <c r="GF243" s="398"/>
      <c r="GG243" s="398"/>
      <c r="GH243" s="398"/>
      <c r="GI243" s="398"/>
      <c r="GJ243" s="398"/>
      <c r="GK243" s="398"/>
      <c r="GL243" s="398"/>
      <c r="GM243" s="398"/>
      <c r="GN243" s="398"/>
      <c r="GO243" s="398"/>
      <c r="GP243" s="398"/>
      <c r="GQ243" s="398"/>
      <c r="GR243" s="398"/>
      <c r="GS243" s="398"/>
      <c r="GT243" s="398"/>
      <c r="GU243" s="398"/>
      <c r="GV243" s="398"/>
      <c r="GW243" s="398"/>
      <c r="GX243" s="398"/>
      <c r="GY243" s="398"/>
      <c r="GZ243" s="398"/>
      <c r="HA243" s="398"/>
      <c r="HB243" s="398"/>
      <c r="HC243" s="398"/>
      <c r="HD243" s="398"/>
      <c r="HE243" s="398"/>
      <c r="HF243" s="398"/>
      <c r="HG243" s="398"/>
      <c r="HH243" s="398"/>
      <c r="HI243" s="398"/>
      <c r="HJ243" s="398"/>
      <c r="HK243" s="398"/>
      <c r="HL243" s="398"/>
      <c r="HM243" s="398"/>
      <c r="HN243" s="398"/>
      <c r="HO243" s="398"/>
      <c r="HP243" s="398"/>
      <c r="HQ243" s="398"/>
      <c r="HR243" s="398"/>
      <c r="HS243" s="398"/>
      <c r="HT243" s="398"/>
      <c r="HU243" s="398"/>
      <c r="HV243" s="398"/>
      <c r="HW243" s="398"/>
      <c r="HX243" s="398"/>
      <c r="HY243" s="398"/>
      <c r="HZ243" s="398"/>
      <c r="IA243" s="398"/>
      <c r="IB243" s="398"/>
      <c r="IC243" s="398"/>
    </row>
    <row r="244" ht="18.0" customHeight="1">
      <c r="A244" s="398"/>
      <c r="B244" s="362" t="s">
        <v>7663</v>
      </c>
      <c r="C244" s="363"/>
      <c r="D244" s="364">
        <v>50.0</v>
      </c>
      <c r="E244" s="550" t="s">
        <v>7664</v>
      </c>
      <c r="F244" s="366" t="s">
        <v>7665</v>
      </c>
      <c r="G244" s="415">
        <v>2.028865238725E12</v>
      </c>
      <c r="H244" s="409">
        <v>460.0</v>
      </c>
      <c r="I244" s="369">
        <v>0.18292592739277713</v>
      </c>
      <c r="J244" s="370">
        <f t="shared" si="1"/>
        <v>376</v>
      </c>
      <c r="K244" s="563" t="s">
        <v>7666</v>
      </c>
      <c r="L244" s="450" t="s">
        <v>7667</v>
      </c>
      <c r="M244" s="450" t="s">
        <v>7668</v>
      </c>
      <c r="N244" s="564"/>
      <c r="O244" s="419">
        <v>95.0</v>
      </c>
      <c r="P244" s="404">
        <v>80.0</v>
      </c>
      <c r="Q244" s="378">
        <v>20.0</v>
      </c>
      <c r="R244" s="378">
        <v>170.0</v>
      </c>
      <c r="S244" s="377"/>
      <c r="T244" s="377"/>
      <c r="U244" s="378" t="s">
        <v>7646</v>
      </c>
      <c r="V244" s="378" t="s">
        <v>7647</v>
      </c>
      <c r="W244" s="378" t="s">
        <v>7646</v>
      </c>
      <c r="X244" s="377"/>
      <c r="Y244" s="377"/>
      <c r="Z244" s="377"/>
      <c r="AA244" s="377"/>
      <c r="AB244" s="379"/>
      <c r="AC244" s="431"/>
      <c r="AD244" s="564"/>
      <c r="AE244" s="564"/>
      <c r="AF244" s="564"/>
      <c r="AG244" s="564"/>
      <c r="AH244" s="373" t="s">
        <v>6059</v>
      </c>
      <c r="AI244" s="379" t="s">
        <v>6411</v>
      </c>
      <c r="AJ244" s="564"/>
      <c r="AK244" s="564"/>
      <c r="AL244" s="564"/>
      <c r="AM244" s="564"/>
      <c r="AN244" s="564">
        <v>8.0</v>
      </c>
      <c r="AO244" s="564"/>
      <c r="AP244" s="564"/>
      <c r="AQ244" s="46">
        <f t="shared" si="2"/>
        <v>493</v>
      </c>
      <c r="AR244" s="382">
        <f t="shared" si="3"/>
        <v>-0.07</v>
      </c>
      <c r="AS244" s="564"/>
      <c r="AT244" s="564"/>
      <c r="AU244" s="564"/>
      <c r="AV244" s="564"/>
      <c r="AW244" s="564"/>
      <c r="AX244" s="552" t="s">
        <v>6178</v>
      </c>
      <c r="AY244" s="384" t="s">
        <v>6178</v>
      </c>
      <c r="AZ244" s="418"/>
      <c r="BA244" s="386">
        <v>72.0</v>
      </c>
      <c r="BB244" s="386">
        <v>128.0</v>
      </c>
      <c r="BC244" s="482">
        <f>IFERROR(__xludf.DUMMYFUNCTION("IMPORTRANGE(""https://docs.google.com/spreadsheets/d/11x9rug0jw9OQ--PARsiC-syyc-w1p08-Nt1KJofrAjY/edit?usp=sharing"",""Себестоимость (Алкиона)!J98"")"),8.73126)</f>
        <v>8.73126</v>
      </c>
      <c r="BD244" s="482">
        <f>IFERROR(__xludf.DUMMYFUNCTION("IMPORTRANGE(""https://docs.google.com/spreadsheets/d/11x9rug0jw9OQ--PARsiC-syyc-w1p08-Nt1KJofrAjY/edit?usp=sharing"",""Себестоимость (Алкиона)!J104"")"),1.482)</f>
        <v>1.482</v>
      </c>
      <c r="BE244" s="483">
        <f>IFERROR(__xludf.DUMMYFUNCTION("IMPORTRANGE(""https://docs.google.com/spreadsheets/d/1s3L4zx0lRdF0JYMrTaoYwrEnGJI9Se6ibkReFEtRbpU/edit?usp=sharing"",""Упаковка!B3"")"),25.0)</f>
        <v>25</v>
      </c>
      <c r="BF244" s="389">
        <v>10.0</v>
      </c>
      <c r="BG244" s="442">
        <f t="shared" si="4"/>
        <v>116.70608</v>
      </c>
      <c r="BH244" s="405">
        <f t="shared" si="18"/>
        <v>0.2</v>
      </c>
      <c r="BI244" s="392">
        <f t="shared" si="5"/>
        <v>75.2</v>
      </c>
      <c r="BJ244" s="393">
        <f t="shared" si="6"/>
        <v>112.09392</v>
      </c>
      <c r="BK244" s="393">
        <f t="shared" si="7"/>
        <v>56.09392</v>
      </c>
      <c r="BL244" s="394">
        <f t="shared" si="8"/>
        <v>0.2981221277</v>
      </c>
      <c r="BM244" s="394">
        <f t="shared" si="9"/>
        <v>0.1491859574</v>
      </c>
      <c r="BN244" s="55">
        <f t="shared" si="10"/>
        <v>-0.07</v>
      </c>
      <c r="BO244" s="56">
        <f t="shared" si="11"/>
        <v>492</v>
      </c>
      <c r="BP244" s="57">
        <f t="shared" si="12"/>
        <v>0.3426299187</v>
      </c>
      <c r="BQ244" s="46">
        <f t="shared" si="13"/>
        <v>0.272</v>
      </c>
      <c r="BR244" s="46">
        <v>25.0</v>
      </c>
      <c r="BS244" s="46">
        <v>7.0</v>
      </c>
      <c r="BT244" s="47">
        <v>1.25</v>
      </c>
      <c r="BU244" s="46">
        <f t="shared" si="14"/>
        <v>31.25</v>
      </c>
      <c r="BV244" s="46">
        <f t="shared" si="15"/>
        <v>40.75</v>
      </c>
      <c r="BW244" s="378" t="s">
        <v>6062</v>
      </c>
      <c r="BX244" s="492"/>
      <c r="BY244" s="492"/>
      <c r="BZ244" s="492"/>
      <c r="CA244" s="492"/>
      <c r="CB244" s="406"/>
      <c r="CC244" s="492"/>
      <c r="CD244" s="492"/>
      <c r="CE244" s="492"/>
      <c r="CF244" s="492"/>
      <c r="CG244" s="492"/>
      <c r="CH244" s="553"/>
      <c r="CI244" s="553"/>
      <c r="CJ244" s="553"/>
      <c r="CK244" s="553"/>
      <c r="CL244" s="398"/>
      <c r="CM244" s="398"/>
      <c r="CN244" s="399">
        <f t="shared" si="16"/>
        <v>0.00187787234</v>
      </c>
      <c r="CO244" s="399">
        <f t="shared" si="17"/>
        <v>0.1810480551</v>
      </c>
      <c r="CP244" s="398"/>
      <c r="CQ244" s="398"/>
      <c r="CR244" s="478"/>
      <c r="CS244" s="398"/>
      <c r="CT244" s="398"/>
      <c r="CU244" s="398"/>
      <c r="CV244" s="398"/>
      <c r="CW244" s="398"/>
      <c r="CX244" s="398"/>
      <c r="CY244" s="398"/>
      <c r="CZ244" s="398"/>
      <c r="DA244" s="398"/>
      <c r="DB244" s="398"/>
      <c r="DC244" s="398"/>
      <c r="DD244" s="398"/>
      <c r="DE244" s="398"/>
      <c r="DF244" s="398"/>
      <c r="DG244" s="398"/>
      <c r="DH244" s="398"/>
      <c r="DI244" s="398"/>
      <c r="DJ244" s="398"/>
      <c r="DK244" s="398"/>
      <c r="DL244" s="398"/>
      <c r="DM244" s="398"/>
      <c r="DN244" s="398"/>
      <c r="DO244" s="398"/>
      <c r="DP244" s="398"/>
      <c r="DQ244" s="398"/>
      <c r="DR244" s="398"/>
      <c r="DS244" s="398"/>
      <c r="DT244" s="398"/>
      <c r="DU244" s="398"/>
      <c r="DV244" s="398"/>
      <c r="DW244" s="398"/>
      <c r="DX244" s="398"/>
      <c r="DY244" s="398"/>
      <c r="DZ244" s="398"/>
      <c r="EA244" s="398"/>
      <c r="EB244" s="398"/>
      <c r="EC244" s="398"/>
      <c r="ED244" s="398"/>
      <c r="EE244" s="398"/>
      <c r="EF244" s="398"/>
      <c r="EG244" s="398"/>
      <c r="EH244" s="398"/>
      <c r="EI244" s="398"/>
      <c r="EJ244" s="398"/>
      <c r="EK244" s="398"/>
      <c r="EL244" s="398"/>
      <c r="EM244" s="398"/>
      <c r="EN244" s="398"/>
      <c r="EO244" s="398"/>
      <c r="EP244" s="398"/>
      <c r="EQ244" s="398"/>
      <c r="ER244" s="398"/>
      <c r="ES244" s="398"/>
      <c r="ET244" s="398"/>
      <c r="EU244" s="398"/>
      <c r="EV244" s="398"/>
      <c r="EW244" s="398"/>
      <c r="EX244" s="398"/>
      <c r="EY244" s="398"/>
      <c r="EZ244" s="398"/>
      <c r="FA244" s="398"/>
      <c r="FB244" s="398"/>
      <c r="FC244" s="398"/>
      <c r="FD244" s="398"/>
      <c r="FE244" s="398"/>
      <c r="FF244" s="398"/>
      <c r="FG244" s="398"/>
      <c r="FH244" s="398"/>
      <c r="FI244" s="398"/>
      <c r="FJ244" s="398"/>
      <c r="FK244" s="398"/>
      <c r="FL244" s="398"/>
      <c r="FM244" s="398"/>
      <c r="FN244" s="398"/>
      <c r="FO244" s="398"/>
      <c r="FP244" s="398"/>
      <c r="FQ244" s="398"/>
      <c r="FR244" s="398"/>
      <c r="FS244" s="398"/>
      <c r="FT244" s="398"/>
      <c r="FU244" s="398"/>
      <c r="FV244" s="398"/>
      <c r="FW244" s="398"/>
      <c r="FX244" s="398"/>
      <c r="FY244" s="398"/>
      <c r="FZ244" s="398"/>
      <c r="GA244" s="398"/>
      <c r="GB244" s="398"/>
      <c r="GC244" s="398"/>
      <c r="GD244" s="398"/>
      <c r="GE244" s="398"/>
      <c r="GF244" s="398"/>
      <c r="GG244" s="398"/>
      <c r="GH244" s="398"/>
      <c r="GI244" s="398"/>
      <c r="GJ244" s="398"/>
      <c r="GK244" s="398"/>
      <c r="GL244" s="398"/>
      <c r="GM244" s="398"/>
      <c r="GN244" s="398"/>
      <c r="GO244" s="398"/>
      <c r="GP244" s="398"/>
      <c r="GQ244" s="398"/>
      <c r="GR244" s="398"/>
      <c r="GS244" s="398"/>
      <c r="GT244" s="398"/>
      <c r="GU244" s="398"/>
      <c r="GV244" s="398"/>
      <c r="GW244" s="398"/>
      <c r="GX244" s="398"/>
      <c r="GY244" s="398"/>
      <c r="GZ244" s="398"/>
      <c r="HA244" s="398"/>
      <c r="HB244" s="398"/>
      <c r="HC244" s="398"/>
      <c r="HD244" s="398"/>
      <c r="HE244" s="398"/>
      <c r="HF244" s="398"/>
      <c r="HG244" s="398"/>
      <c r="HH244" s="398"/>
      <c r="HI244" s="398"/>
      <c r="HJ244" s="398"/>
      <c r="HK244" s="398"/>
      <c r="HL244" s="398"/>
      <c r="HM244" s="398"/>
      <c r="HN244" s="398"/>
      <c r="HO244" s="398"/>
      <c r="HP244" s="398"/>
      <c r="HQ244" s="398"/>
      <c r="HR244" s="398"/>
      <c r="HS244" s="398"/>
      <c r="HT244" s="398"/>
      <c r="HU244" s="398"/>
      <c r="HV244" s="398"/>
      <c r="HW244" s="398"/>
      <c r="HX244" s="398"/>
      <c r="HY244" s="398"/>
      <c r="HZ244" s="398"/>
      <c r="IA244" s="398"/>
      <c r="IB244" s="398"/>
      <c r="IC244" s="398"/>
    </row>
    <row r="245" ht="18.0" customHeight="1">
      <c r="A245" s="361" t="s">
        <v>6049</v>
      </c>
      <c r="B245" s="362" t="s">
        <v>7669</v>
      </c>
      <c r="C245" s="363"/>
      <c r="D245" s="364">
        <v>50.0</v>
      </c>
      <c r="E245" s="550" t="s">
        <v>7670</v>
      </c>
      <c r="F245" s="366" t="s">
        <v>7671</v>
      </c>
      <c r="G245" s="367">
        <v>2.002842014014E12</v>
      </c>
      <c r="H245" s="409">
        <v>412.0</v>
      </c>
      <c r="I245" s="369">
        <v>0.33995433551198256</v>
      </c>
      <c r="J245" s="370">
        <f t="shared" si="1"/>
        <v>272</v>
      </c>
      <c r="K245" s="563" t="s">
        <v>7672</v>
      </c>
      <c r="L245" s="450" t="s">
        <v>7673</v>
      </c>
      <c r="M245" s="450" t="s">
        <v>7674</v>
      </c>
      <c r="N245" s="373"/>
      <c r="O245" s="419">
        <v>30.0</v>
      </c>
      <c r="P245" s="404">
        <v>70.0</v>
      </c>
      <c r="Q245" s="378">
        <v>20.0</v>
      </c>
      <c r="R245" s="378">
        <v>90.0</v>
      </c>
      <c r="S245" s="377"/>
      <c r="T245" s="377"/>
      <c r="U245" s="378" t="s">
        <v>7646</v>
      </c>
      <c r="V245" s="378" t="s">
        <v>2296</v>
      </c>
      <c r="W245" s="378" t="s">
        <v>7675</v>
      </c>
      <c r="X245" s="377"/>
      <c r="Y245" s="377"/>
      <c r="Z245" s="377"/>
      <c r="AA245" s="377"/>
      <c r="AB245" s="379"/>
      <c r="AC245" s="406"/>
      <c r="AD245" s="373"/>
      <c r="AE245" s="373"/>
      <c r="AF245" s="373"/>
      <c r="AG245" s="373"/>
      <c r="AH245" s="373" t="s">
        <v>6059</v>
      </c>
      <c r="AI245" s="379" t="s">
        <v>6060</v>
      </c>
      <c r="AJ245" s="373"/>
      <c r="AK245" s="373"/>
      <c r="AL245" s="373"/>
      <c r="AM245" s="373"/>
      <c r="AN245" s="373">
        <v>6.0</v>
      </c>
      <c r="AO245" s="373"/>
      <c r="AP245" s="373"/>
      <c r="AQ245" s="46">
        <f t="shared" si="2"/>
        <v>375</v>
      </c>
      <c r="AR245" s="382">
        <f t="shared" si="3"/>
        <v>0.09</v>
      </c>
      <c r="AS245" s="373"/>
      <c r="AT245" s="373"/>
      <c r="AU245" s="373"/>
      <c r="AV245" s="373"/>
      <c r="AW245" s="373"/>
      <c r="AX245" s="555" t="s">
        <v>6061</v>
      </c>
      <c r="AY245" s="384" t="s">
        <v>6061</v>
      </c>
      <c r="AZ245" s="385">
        <v>28.0</v>
      </c>
      <c r="BA245" s="386">
        <v>74.0</v>
      </c>
      <c r="BB245" s="386">
        <v>129.0</v>
      </c>
      <c r="BC245" s="482">
        <f>IFERROR(__xludf.DUMMYFUNCTION("IMPORTRANGE(""https://docs.google.com/spreadsheets/d/11x9rug0jw9OQ--PARsiC-syyc-w1p08-Nt1KJofrAjY/edit?usp=sharing"",""Себестоимость (Алкиона)!J121"")"),6.653759999999999)</f>
        <v>6.65376</v>
      </c>
      <c r="BD245" s="482">
        <f>IFERROR(__xludf.DUMMYFUNCTION("IMPORTRANGE(""https://docs.google.com/spreadsheets/d/11x9rug0jw9OQ--PARsiC-syyc-w1p08-Nt1KJofrAjY/edit?usp=sharing"",""Себестоимость (Алкиона)!J101"")"),0.912)</f>
        <v>0.912</v>
      </c>
      <c r="BE245" s="483">
        <f>IFERROR(__xludf.DUMMYFUNCTION("IMPORTRANGE(""https://docs.google.com/spreadsheets/d/1s3L4zx0lRdF0JYMrTaoYwrEnGJI9Se6ibkReFEtRbpU/edit?usp=sharing"",""Упаковка!B2"")"),7.0)</f>
        <v>7</v>
      </c>
      <c r="BF245" s="389">
        <v>10.0</v>
      </c>
      <c r="BG245" s="442">
        <f t="shared" si="4"/>
        <v>62.39456</v>
      </c>
      <c r="BH245" s="405">
        <f t="shared" si="18"/>
        <v>0.2</v>
      </c>
      <c r="BI245" s="392">
        <f t="shared" si="5"/>
        <v>54.4</v>
      </c>
      <c r="BJ245" s="393">
        <f t="shared" si="6"/>
        <v>81.20544</v>
      </c>
      <c r="BK245" s="393">
        <f t="shared" si="7"/>
        <v>26.20544</v>
      </c>
      <c r="BL245" s="394">
        <f t="shared" si="8"/>
        <v>0.2985494118</v>
      </c>
      <c r="BM245" s="394">
        <f t="shared" si="9"/>
        <v>0.09634352941</v>
      </c>
      <c r="BN245" s="55">
        <f t="shared" si="10"/>
        <v>0.09</v>
      </c>
      <c r="BO245" s="56">
        <f t="shared" si="11"/>
        <v>378</v>
      </c>
      <c r="BP245" s="57">
        <f t="shared" si="12"/>
        <v>0.3336651852</v>
      </c>
      <c r="BQ245" s="46">
        <f t="shared" si="13"/>
        <v>0.126</v>
      </c>
      <c r="BR245" s="46">
        <v>25.0</v>
      </c>
      <c r="BS245" s="46">
        <v>7.0</v>
      </c>
      <c r="BT245" s="47">
        <v>1.25</v>
      </c>
      <c r="BU245" s="46">
        <f t="shared" si="14"/>
        <v>31.25</v>
      </c>
      <c r="BV245" s="46">
        <f t="shared" si="15"/>
        <v>42.75</v>
      </c>
      <c r="BW245" s="378" t="s">
        <v>6062</v>
      </c>
      <c r="BX245" s="492"/>
      <c r="BY245" s="492"/>
      <c r="BZ245" s="492"/>
      <c r="CA245" s="492"/>
      <c r="CB245" s="406"/>
      <c r="CC245" s="492"/>
      <c r="CD245" s="492"/>
      <c r="CE245" s="492"/>
      <c r="CF245" s="492"/>
      <c r="CG245" s="492"/>
      <c r="CH245" s="553"/>
      <c r="CI245" s="553"/>
      <c r="CJ245" s="553"/>
      <c r="CK245" s="553"/>
      <c r="CL245" s="398"/>
      <c r="CM245" s="398"/>
      <c r="CN245" s="399">
        <f t="shared" si="16"/>
        <v>0.001450588235</v>
      </c>
      <c r="CO245" s="399">
        <f t="shared" si="17"/>
        <v>0.3385037473</v>
      </c>
      <c r="CP245" s="398"/>
      <c r="CQ245" s="398"/>
      <c r="CR245" s="478"/>
      <c r="CS245" s="398"/>
      <c r="CT245" s="398"/>
      <c r="CU245" s="398"/>
      <c r="CV245" s="398"/>
      <c r="CW245" s="398"/>
      <c r="CX245" s="398"/>
      <c r="CY245" s="398"/>
      <c r="CZ245" s="398"/>
      <c r="DA245" s="398"/>
      <c r="DB245" s="398"/>
      <c r="DC245" s="398"/>
      <c r="DD245" s="398"/>
      <c r="DE245" s="398"/>
      <c r="DF245" s="398"/>
      <c r="DG245" s="398"/>
      <c r="DH245" s="398"/>
      <c r="DI245" s="398"/>
      <c r="DJ245" s="398"/>
      <c r="DK245" s="398"/>
      <c r="DL245" s="398"/>
      <c r="DM245" s="398"/>
      <c r="DN245" s="398"/>
      <c r="DO245" s="398"/>
      <c r="DP245" s="398"/>
      <c r="DQ245" s="398"/>
      <c r="DR245" s="398"/>
      <c r="DS245" s="398"/>
      <c r="DT245" s="398"/>
      <c r="DU245" s="398"/>
      <c r="DV245" s="398"/>
      <c r="DW245" s="398"/>
      <c r="DX245" s="398"/>
      <c r="DY245" s="398"/>
      <c r="DZ245" s="398"/>
      <c r="EA245" s="398"/>
      <c r="EB245" s="398"/>
      <c r="EC245" s="398"/>
      <c r="ED245" s="398"/>
      <c r="EE245" s="398"/>
      <c r="EF245" s="398"/>
      <c r="EG245" s="398"/>
      <c r="EH245" s="398"/>
      <c r="EI245" s="398"/>
      <c r="EJ245" s="398"/>
      <c r="EK245" s="398"/>
      <c r="EL245" s="398"/>
      <c r="EM245" s="398"/>
      <c r="EN245" s="398"/>
      <c r="EO245" s="398"/>
      <c r="EP245" s="398"/>
      <c r="EQ245" s="398"/>
      <c r="ER245" s="398"/>
      <c r="ES245" s="398"/>
      <c r="ET245" s="398"/>
      <c r="EU245" s="398"/>
      <c r="EV245" s="398"/>
      <c r="EW245" s="398"/>
      <c r="EX245" s="398"/>
      <c r="EY245" s="398"/>
      <c r="EZ245" s="398"/>
      <c r="FA245" s="398"/>
      <c r="FB245" s="398"/>
      <c r="FC245" s="398"/>
      <c r="FD245" s="398"/>
      <c r="FE245" s="398"/>
      <c r="FF245" s="398"/>
      <c r="FG245" s="398"/>
      <c r="FH245" s="398"/>
      <c r="FI245" s="398"/>
      <c r="FJ245" s="398"/>
      <c r="FK245" s="398"/>
      <c r="FL245" s="398"/>
      <c r="FM245" s="398"/>
      <c r="FN245" s="398"/>
      <c r="FO245" s="398"/>
      <c r="FP245" s="398"/>
      <c r="FQ245" s="398"/>
      <c r="FR245" s="398"/>
      <c r="FS245" s="398"/>
      <c r="FT245" s="398"/>
      <c r="FU245" s="398"/>
      <c r="FV245" s="398"/>
      <c r="FW245" s="398"/>
      <c r="FX245" s="398"/>
      <c r="FY245" s="398"/>
      <c r="FZ245" s="398"/>
      <c r="GA245" s="398"/>
      <c r="GB245" s="398"/>
      <c r="GC245" s="398"/>
      <c r="GD245" s="398"/>
      <c r="GE245" s="398"/>
      <c r="GF245" s="398"/>
      <c r="GG245" s="398"/>
      <c r="GH245" s="398"/>
      <c r="GI245" s="398"/>
      <c r="GJ245" s="398"/>
      <c r="GK245" s="398"/>
      <c r="GL245" s="398"/>
      <c r="GM245" s="398"/>
      <c r="GN245" s="398"/>
      <c r="GO245" s="398"/>
      <c r="GP245" s="398"/>
      <c r="GQ245" s="398"/>
      <c r="GR245" s="398"/>
      <c r="GS245" s="398"/>
      <c r="GT245" s="398"/>
      <c r="GU245" s="398"/>
      <c r="GV245" s="398"/>
      <c r="GW245" s="398"/>
      <c r="GX245" s="398"/>
      <c r="GY245" s="398"/>
      <c r="GZ245" s="398"/>
      <c r="HA245" s="398"/>
      <c r="HB245" s="398"/>
      <c r="HC245" s="398"/>
      <c r="HD245" s="398"/>
      <c r="HE245" s="398"/>
      <c r="HF245" s="398"/>
      <c r="HG245" s="398"/>
      <c r="HH245" s="398"/>
      <c r="HI245" s="398"/>
      <c r="HJ245" s="398"/>
      <c r="HK245" s="398"/>
      <c r="HL245" s="398"/>
      <c r="HM245" s="398"/>
      <c r="HN245" s="398"/>
      <c r="HO245" s="398"/>
      <c r="HP245" s="398"/>
      <c r="HQ245" s="398"/>
      <c r="HR245" s="398"/>
      <c r="HS245" s="398"/>
      <c r="HT245" s="398"/>
      <c r="HU245" s="398"/>
      <c r="HV245" s="398"/>
      <c r="HW245" s="398"/>
      <c r="HX245" s="398"/>
      <c r="HY245" s="398"/>
      <c r="HZ245" s="398"/>
      <c r="IA245" s="398"/>
      <c r="IB245" s="398"/>
      <c r="IC245" s="398"/>
    </row>
    <row r="246" ht="18.0" customHeight="1">
      <c r="A246" s="361" t="s">
        <v>6049</v>
      </c>
      <c r="B246" s="362" t="s">
        <v>7676</v>
      </c>
      <c r="C246" s="363"/>
      <c r="D246" s="364">
        <v>50.0</v>
      </c>
      <c r="E246" s="550" t="s">
        <v>7677</v>
      </c>
      <c r="F246" s="366" t="s">
        <v>7678</v>
      </c>
      <c r="G246" s="367">
        <v>2.002842014007E12</v>
      </c>
      <c r="H246" s="409">
        <v>450.0</v>
      </c>
      <c r="I246" s="369">
        <v>0.30041685194736795</v>
      </c>
      <c r="J246" s="370">
        <f t="shared" si="1"/>
        <v>315</v>
      </c>
      <c r="K246" s="563" t="s">
        <v>7679</v>
      </c>
      <c r="L246" s="450" t="s">
        <v>7680</v>
      </c>
      <c r="M246" s="450" t="s">
        <v>7681</v>
      </c>
      <c r="N246" s="373"/>
      <c r="O246" s="419">
        <v>30.0</v>
      </c>
      <c r="P246" s="404">
        <v>80.0</v>
      </c>
      <c r="Q246" s="378">
        <v>20.0</v>
      </c>
      <c r="R246" s="378">
        <v>170.0</v>
      </c>
      <c r="S246" s="377"/>
      <c r="T246" s="377"/>
      <c r="U246" s="378" t="s">
        <v>7646</v>
      </c>
      <c r="V246" s="378" t="s">
        <v>2296</v>
      </c>
      <c r="W246" s="378" t="s">
        <v>7675</v>
      </c>
      <c r="X246" s="377"/>
      <c r="Y246" s="377"/>
      <c r="Z246" s="377"/>
      <c r="AA246" s="377"/>
      <c r="AB246" s="379"/>
      <c r="AC246" s="406"/>
      <c r="AD246" s="373"/>
      <c r="AE246" s="373"/>
      <c r="AF246" s="373"/>
      <c r="AG246" s="373"/>
      <c r="AH246" s="373" t="s">
        <v>6059</v>
      </c>
      <c r="AI246" s="379" t="s">
        <v>6060</v>
      </c>
      <c r="AJ246" s="373"/>
      <c r="AK246" s="373"/>
      <c r="AL246" s="373"/>
      <c r="AM246" s="373"/>
      <c r="AN246" s="373">
        <v>6.0</v>
      </c>
      <c r="AO246" s="373"/>
      <c r="AP246" s="373"/>
      <c r="AQ246" s="46">
        <f t="shared" si="2"/>
        <v>423</v>
      </c>
      <c r="AR246" s="382">
        <f t="shared" si="3"/>
        <v>0.06</v>
      </c>
      <c r="AS246" s="373"/>
      <c r="AT246" s="373"/>
      <c r="AU246" s="373"/>
      <c r="AV246" s="373"/>
      <c r="AW246" s="373"/>
      <c r="AX246" s="557" t="s">
        <v>6061</v>
      </c>
      <c r="AY246" s="384" t="s">
        <v>6178</v>
      </c>
      <c r="AZ246" s="385">
        <v>28.0</v>
      </c>
      <c r="BA246" s="386">
        <v>73.0</v>
      </c>
      <c r="BB246" s="386">
        <v>128.0</v>
      </c>
      <c r="BC246" s="482">
        <f>IFERROR(__xludf.DUMMYFUNCTION("IMPORTRANGE(""https://docs.google.com/spreadsheets/d/11x9rug0jw9OQ--PARsiC-syyc-w1p08-Nt1KJofrAjY/edit?usp=sharing"",""Себестоимость (Алкиона)!J122"")"),7.365049999999998)</f>
        <v>7.36505</v>
      </c>
      <c r="BD246" s="482">
        <f>IFERROR(__xludf.DUMMYFUNCTION("IMPORTRANGE(""https://docs.google.com/spreadsheets/d/11x9rug0jw9OQ--PARsiC-syyc-w1p08-Nt1KJofrAjY/edit?usp=sharing"",""Себестоимость (Алкиона)!J102"")"),1.026)</f>
        <v>1.026</v>
      </c>
      <c r="BE246" s="483">
        <f>IFERROR(__xludf.DUMMYFUNCTION("IMPORTRANGE(""https://docs.google.com/spreadsheets/d/1s3L4zx0lRdF0JYMrTaoYwrEnGJI9Se6ibkReFEtRbpU/edit?usp=sharing"",""Упаковка!B3"")"),25.0)</f>
        <v>25</v>
      </c>
      <c r="BF246" s="389">
        <v>10.0</v>
      </c>
      <c r="BG246" s="442">
        <f t="shared" si="4"/>
        <v>85.3463</v>
      </c>
      <c r="BH246" s="405">
        <f t="shared" si="18"/>
        <v>0.2</v>
      </c>
      <c r="BI246" s="392">
        <f t="shared" si="5"/>
        <v>63</v>
      </c>
      <c r="BJ246" s="393">
        <f t="shared" si="6"/>
        <v>93.6537</v>
      </c>
      <c r="BK246" s="393">
        <f t="shared" si="7"/>
        <v>38.6537</v>
      </c>
      <c r="BL246" s="394">
        <f t="shared" si="8"/>
        <v>0.2973133333</v>
      </c>
      <c r="BM246" s="394">
        <f t="shared" si="9"/>
        <v>0.1227101587</v>
      </c>
      <c r="BN246" s="55">
        <f t="shared" si="10"/>
        <v>0.06</v>
      </c>
      <c r="BO246" s="56">
        <f t="shared" si="11"/>
        <v>425</v>
      </c>
      <c r="BP246" s="57">
        <f t="shared" si="12"/>
        <v>0.3380087059</v>
      </c>
      <c r="BQ246" s="46">
        <f t="shared" si="13"/>
        <v>0.272</v>
      </c>
      <c r="BR246" s="46">
        <v>25.0</v>
      </c>
      <c r="BS246" s="46">
        <v>7.0</v>
      </c>
      <c r="BT246" s="47">
        <v>1.25</v>
      </c>
      <c r="BU246" s="46">
        <f t="shared" si="14"/>
        <v>31.25</v>
      </c>
      <c r="BV246" s="46">
        <f t="shared" si="15"/>
        <v>41.75</v>
      </c>
      <c r="BW246" s="378" t="s">
        <v>6062</v>
      </c>
      <c r="BX246" s="492"/>
      <c r="BY246" s="492"/>
      <c r="BZ246" s="492"/>
      <c r="CA246" s="492"/>
      <c r="CB246" s="406"/>
      <c r="CC246" s="492"/>
      <c r="CD246" s="492"/>
      <c r="CE246" s="492"/>
      <c r="CF246" s="492"/>
      <c r="CG246" s="492"/>
      <c r="CH246" s="553"/>
      <c r="CI246" s="553"/>
      <c r="CJ246" s="553"/>
      <c r="CK246" s="553"/>
      <c r="CL246" s="398"/>
      <c r="CM246" s="398"/>
      <c r="CN246" s="399">
        <f t="shared" si="16"/>
        <v>0.002686666667</v>
      </c>
      <c r="CO246" s="399">
        <f t="shared" si="17"/>
        <v>0.2977301853</v>
      </c>
      <c r="CP246" s="398"/>
      <c r="CQ246" s="398"/>
      <c r="CR246" s="478"/>
      <c r="CS246" s="398"/>
      <c r="CT246" s="398"/>
      <c r="CU246" s="398"/>
      <c r="CV246" s="398"/>
      <c r="CW246" s="398"/>
      <c r="CX246" s="398"/>
      <c r="CY246" s="398"/>
      <c r="CZ246" s="398"/>
      <c r="DA246" s="398"/>
      <c r="DB246" s="398"/>
      <c r="DC246" s="398"/>
      <c r="DD246" s="398"/>
      <c r="DE246" s="398"/>
      <c r="DF246" s="398"/>
      <c r="DG246" s="398"/>
      <c r="DH246" s="398"/>
      <c r="DI246" s="398"/>
      <c r="DJ246" s="398"/>
      <c r="DK246" s="398"/>
      <c r="DL246" s="398"/>
      <c r="DM246" s="398"/>
      <c r="DN246" s="398"/>
      <c r="DO246" s="398"/>
      <c r="DP246" s="398"/>
      <c r="DQ246" s="398"/>
      <c r="DR246" s="398"/>
      <c r="DS246" s="398"/>
      <c r="DT246" s="398"/>
      <c r="DU246" s="398"/>
      <c r="DV246" s="398"/>
      <c r="DW246" s="398"/>
      <c r="DX246" s="398"/>
      <c r="DY246" s="398"/>
      <c r="DZ246" s="398"/>
      <c r="EA246" s="398"/>
      <c r="EB246" s="398"/>
      <c r="EC246" s="398"/>
      <c r="ED246" s="398"/>
      <c r="EE246" s="398"/>
      <c r="EF246" s="398"/>
      <c r="EG246" s="398"/>
      <c r="EH246" s="398"/>
      <c r="EI246" s="398"/>
      <c r="EJ246" s="398"/>
      <c r="EK246" s="398"/>
      <c r="EL246" s="398"/>
      <c r="EM246" s="398"/>
      <c r="EN246" s="398"/>
      <c r="EO246" s="398"/>
      <c r="EP246" s="398"/>
      <c r="EQ246" s="398"/>
      <c r="ER246" s="398"/>
      <c r="ES246" s="398"/>
      <c r="ET246" s="398"/>
      <c r="EU246" s="398"/>
      <c r="EV246" s="398"/>
      <c r="EW246" s="398"/>
      <c r="EX246" s="398"/>
      <c r="EY246" s="398"/>
      <c r="EZ246" s="398"/>
      <c r="FA246" s="398"/>
      <c r="FB246" s="398"/>
      <c r="FC246" s="398"/>
      <c r="FD246" s="398"/>
      <c r="FE246" s="398"/>
      <c r="FF246" s="398"/>
      <c r="FG246" s="398"/>
      <c r="FH246" s="398"/>
      <c r="FI246" s="398"/>
      <c r="FJ246" s="398"/>
      <c r="FK246" s="398"/>
      <c r="FL246" s="398"/>
      <c r="FM246" s="398"/>
      <c r="FN246" s="398"/>
      <c r="FO246" s="398"/>
      <c r="FP246" s="398"/>
      <c r="FQ246" s="398"/>
      <c r="FR246" s="398"/>
      <c r="FS246" s="398"/>
      <c r="FT246" s="398"/>
      <c r="FU246" s="398"/>
      <c r="FV246" s="398"/>
      <c r="FW246" s="398"/>
      <c r="FX246" s="398"/>
      <c r="FY246" s="398"/>
      <c r="FZ246" s="398"/>
      <c r="GA246" s="398"/>
      <c r="GB246" s="398"/>
      <c r="GC246" s="398"/>
      <c r="GD246" s="398"/>
      <c r="GE246" s="398"/>
      <c r="GF246" s="398"/>
      <c r="GG246" s="398"/>
      <c r="GH246" s="398"/>
      <c r="GI246" s="398"/>
      <c r="GJ246" s="398"/>
      <c r="GK246" s="398"/>
      <c r="GL246" s="398"/>
      <c r="GM246" s="398"/>
      <c r="GN246" s="398"/>
      <c r="GO246" s="398"/>
      <c r="GP246" s="398"/>
      <c r="GQ246" s="398"/>
      <c r="GR246" s="398"/>
      <c r="GS246" s="398"/>
      <c r="GT246" s="398"/>
      <c r="GU246" s="398"/>
      <c r="GV246" s="398"/>
      <c r="GW246" s="398"/>
      <c r="GX246" s="398"/>
      <c r="GY246" s="398"/>
      <c r="GZ246" s="398"/>
      <c r="HA246" s="398"/>
      <c r="HB246" s="398"/>
      <c r="HC246" s="398"/>
      <c r="HD246" s="398"/>
      <c r="HE246" s="398"/>
      <c r="HF246" s="398"/>
      <c r="HG246" s="398"/>
      <c r="HH246" s="398"/>
      <c r="HI246" s="398"/>
      <c r="HJ246" s="398"/>
      <c r="HK246" s="398"/>
      <c r="HL246" s="398"/>
      <c r="HM246" s="398"/>
      <c r="HN246" s="398"/>
      <c r="HO246" s="398"/>
      <c r="HP246" s="398"/>
      <c r="HQ246" s="398"/>
      <c r="HR246" s="398"/>
      <c r="HS246" s="398"/>
      <c r="HT246" s="398"/>
      <c r="HU246" s="398"/>
      <c r="HV246" s="398"/>
      <c r="HW246" s="398"/>
      <c r="HX246" s="398"/>
      <c r="HY246" s="398"/>
      <c r="HZ246" s="398"/>
      <c r="IA246" s="398"/>
      <c r="IB246" s="398"/>
      <c r="IC246" s="398"/>
    </row>
    <row r="247" ht="18.0" customHeight="1">
      <c r="A247" s="361" t="s">
        <v>6049</v>
      </c>
      <c r="B247" s="362" t="s">
        <v>7682</v>
      </c>
      <c r="C247" s="363"/>
      <c r="D247" s="364">
        <v>50.0</v>
      </c>
      <c r="E247" s="550" t="s">
        <v>7683</v>
      </c>
      <c r="F247" s="366" t="s">
        <v>7684</v>
      </c>
      <c r="G247" s="367">
        <v>2.011559413003E12</v>
      </c>
      <c r="H247" s="409">
        <v>495.0</v>
      </c>
      <c r="I247" s="369">
        <v>0.318188242694422</v>
      </c>
      <c r="J247" s="370">
        <f t="shared" si="1"/>
        <v>337</v>
      </c>
      <c r="K247" s="563" t="s">
        <v>7685</v>
      </c>
      <c r="L247" s="450" t="s">
        <v>7686</v>
      </c>
      <c r="M247" s="450" t="s">
        <v>7687</v>
      </c>
      <c r="N247" s="564"/>
      <c r="O247" s="419">
        <v>85.0</v>
      </c>
      <c r="P247" s="404">
        <v>80.0</v>
      </c>
      <c r="Q247" s="378">
        <v>20.0</v>
      </c>
      <c r="R247" s="378">
        <v>170.0</v>
      </c>
      <c r="S247" s="377"/>
      <c r="T247" s="377"/>
      <c r="U247" s="378" t="s">
        <v>7646</v>
      </c>
      <c r="V247" s="378" t="s">
        <v>2296</v>
      </c>
      <c r="W247" s="378" t="s">
        <v>7675</v>
      </c>
      <c r="X247" s="377"/>
      <c r="Y247" s="377"/>
      <c r="Z247" s="377"/>
      <c r="AA247" s="377"/>
      <c r="AB247" s="379"/>
      <c r="AC247" s="406"/>
      <c r="AD247" s="564"/>
      <c r="AE247" s="564"/>
      <c r="AF247" s="564"/>
      <c r="AG247" s="564"/>
      <c r="AH247" s="373" t="s">
        <v>6059</v>
      </c>
      <c r="AI247" s="379" t="s">
        <v>6411</v>
      </c>
      <c r="AJ247" s="564"/>
      <c r="AK247" s="564"/>
      <c r="AL247" s="564"/>
      <c r="AM247" s="564"/>
      <c r="AN247" s="564">
        <v>6.0</v>
      </c>
      <c r="AO247" s="564"/>
      <c r="AP247" s="564"/>
      <c r="AQ247" s="46">
        <f t="shared" si="2"/>
        <v>446</v>
      </c>
      <c r="AR247" s="382">
        <f t="shared" si="3"/>
        <v>0.1</v>
      </c>
      <c r="AS247" s="564"/>
      <c r="AT247" s="564"/>
      <c r="AU247" s="564"/>
      <c r="AV247" s="564"/>
      <c r="AW247" s="564"/>
      <c r="AX247" s="552" t="s">
        <v>6178</v>
      </c>
      <c r="AY247" s="384" t="s">
        <v>6178</v>
      </c>
      <c r="AZ247" s="385">
        <v>28.0</v>
      </c>
      <c r="BA247" s="386">
        <v>75.0</v>
      </c>
      <c r="BB247" s="386">
        <v>131.0</v>
      </c>
      <c r="BC247" s="482">
        <f>IFERROR(__xludf.DUMMYFUNCTION("IMPORTRANGE(""https://docs.google.com/spreadsheets/d/11x9rug0jw9OQ--PARsiC-syyc-w1p08-Nt1KJofrAjY/edit?usp=sharing"",""Себестоимость (Алкиона)!J123"")"),8.53854)</f>
        <v>8.53854</v>
      </c>
      <c r="BD247" s="482">
        <f>IFERROR(__xludf.DUMMYFUNCTION("IMPORTRANGE(""https://docs.google.com/spreadsheets/d/11x9rug0jw9OQ--PARsiC-syyc-w1p08-Nt1KJofrAjY/edit?usp=sharing"",""Себестоимость (Алкиона)!J103"")"),1.368)</f>
        <v>1.368</v>
      </c>
      <c r="BE247" s="483">
        <f>IFERROR(__xludf.DUMMYFUNCTION("IMPORTRANGE(""https://docs.google.com/spreadsheets/d/1s3L4zx0lRdF0JYMrTaoYwrEnGJI9Se6ibkReFEtRbpU/edit?usp=sharing"",""Упаковка!B3"")"),25.0)</f>
        <v>25</v>
      </c>
      <c r="BF247" s="389">
        <v>10.0</v>
      </c>
      <c r="BG247" s="442">
        <f t="shared" si="4"/>
        <v>94.43924</v>
      </c>
      <c r="BH247" s="405">
        <f t="shared" si="18"/>
        <v>0.2</v>
      </c>
      <c r="BI247" s="392">
        <f t="shared" si="5"/>
        <v>67.4</v>
      </c>
      <c r="BJ247" s="393">
        <f t="shared" si="6"/>
        <v>100.16076</v>
      </c>
      <c r="BK247" s="393">
        <f t="shared" si="7"/>
        <v>44.16076</v>
      </c>
      <c r="BL247" s="394">
        <f t="shared" si="8"/>
        <v>0.2972129377</v>
      </c>
      <c r="BM247" s="394">
        <f t="shared" si="9"/>
        <v>0.1310408309</v>
      </c>
      <c r="BN247" s="55">
        <f t="shared" si="10"/>
        <v>0.1</v>
      </c>
      <c r="BO247" s="56">
        <f t="shared" si="11"/>
        <v>450</v>
      </c>
      <c r="BP247" s="57">
        <f t="shared" si="12"/>
        <v>0.3390239111</v>
      </c>
      <c r="BQ247" s="46">
        <f t="shared" si="13"/>
        <v>0.272</v>
      </c>
      <c r="BR247" s="46">
        <v>25.0</v>
      </c>
      <c r="BS247" s="46">
        <v>7.0</v>
      </c>
      <c r="BT247" s="47">
        <v>1.25</v>
      </c>
      <c r="BU247" s="46">
        <f t="shared" si="14"/>
        <v>31.25</v>
      </c>
      <c r="BV247" s="46">
        <f t="shared" si="15"/>
        <v>43.75</v>
      </c>
      <c r="BW247" s="378" t="s">
        <v>6062</v>
      </c>
      <c r="BX247" s="492"/>
      <c r="BY247" s="492"/>
      <c r="BZ247" s="492"/>
      <c r="CA247" s="492"/>
      <c r="CB247" s="406"/>
      <c r="CC247" s="492"/>
      <c r="CD247" s="492"/>
      <c r="CE247" s="492"/>
      <c r="CF247" s="492"/>
      <c r="CG247" s="492"/>
      <c r="CH247" s="553"/>
      <c r="CI247" s="553"/>
      <c r="CJ247" s="553"/>
      <c r="CK247" s="553"/>
      <c r="CL247" s="398"/>
      <c r="CM247" s="398"/>
      <c r="CN247" s="399">
        <f t="shared" si="16"/>
        <v>0.002787062315</v>
      </c>
      <c r="CO247" s="399">
        <f t="shared" si="17"/>
        <v>0.3154011804</v>
      </c>
      <c r="CP247" s="398"/>
      <c r="CQ247" s="398"/>
      <c r="CR247" s="478"/>
      <c r="CS247" s="398"/>
      <c r="CT247" s="398"/>
      <c r="CU247" s="398"/>
      <c r="CV247" s="398"/>
      <c r="CW247" s="398"/>
      <c r="CX247" s="398"/>
      <c r="CY247" s="398"/>
      <c r="CZ247" s="398"/>
      <c r="DA247" s="398"/>
      <c r="DB247" s="398"/>
      <c r="DC247" s="398"/>
      <c r="DD247" s="398"/>
      <c r="DE247" s="398"/>
      <c r="DF247" s="398"/>
      <c r="DG247" s="398"/>
      <c r="DH247" s="398"/>
      <c r="DI247" s="398"/>
      <c r="DJ247" s="398"/>
      <c r="DK247" s="398"/>
      <c r="DL247" s="398"/>
      <c r="DM247" s="398"/>
      <c r="DN247" s="398"/>
      <c r="DO247" s="398"/>
      <c r="DP247" s="398"/>
      <c r="DQ247" s="398"/>
      <c r="DR247" s="398"/>
      <c r="DS247" s="398"/>
      <c r="DT247" s="398"/>
      <c r="DU247" s="398"/>
      <c r="DV247" s="398"/>
      <c r="DW247" s="398"/>
      <c r="DX247" s="398"/>
      <c r="DY247" s="398"/>
      <c r="DZ247" s="398"/>
      <c r="EA247" s="398"/>
      <c r="EB247" s="398"/>
      <c r="EC247" s="398"/>
      <c r="ED247" s="398"/>
      <c r="EE247" s="398"/>
      <c r="EF247" s="398"/>
      <c r="EG247" s="398"/>
      <c r="EH247" s="398"/>
      <c r="EI247" s="398"/>
      <c r="EJ247" s="398"/>
      <c r="EK247" s="398"/>
      <c r="EL247" s="398"/>
      <c r="EM247" s="398"/>
      <c r="EN247" s="398"/>
      <c r="EO247" s="398"/>
      <c r="EP247" s="398"/>
      <c r="EQ247" s="398"/>
      <c r="ER247" s="398"/>
      <c r="ES247" s="398"/>
      <c r="ET247" s="398"/>
      <c r="EU247" s="398"/>
      <c r="EV247" s="398"/>
      <c r="EW247" s="398"/>
      <c r="EX247" s="398"/>
      <c r="EY247" s="398"/>
      <c r="EZ247" s="398"/>
      <c r="FA247" s="398"/>
      <c r="FB247" s="398"/>
      <c r="FC247" s="398"/>
      <c r="FD247" s="398"/>
      <c r="FE247" s="398"/>
      <c r="FF247" s="398"/>
      <c r="FG247" s="398"/>
      <c r="FH247" s="398"/>
      <c r="FI247" s="398"/>
      <c r="FJ247" s="398"/>
      <c r="FK247" s="398"/>
      <c r="FL247" s="398"/>
      <c r="FM247" s="398"/>
      <c r="FN247" s="398"/>
      <c r="FO247" s="398"/>
      <c r="FP247" s="398"/>
      <c r="FQ247" s="398"/>
      <c r="FR247" s="398"/>
      <c r="FS247" s="398"/>
      <c r="FT247" s="398"/>
      <c r="FU247" s="398"/>
      <c r="FV247" s="398"/>
      <c r="FW247" s="398"/>
      <c r="FX247" s="398"/>
      <c r="FY247" s="398"/>
      <c r="FZ247" s="398"/>
      <c r="GA247" s="398"/>
      <c r="GB247" s="398"/>
      <c r="GC247" s="398"/>
      <c r="GD247" s="398"/>
      <c r="GE247" s="398"/>
      <c r="GF247" s="398"/>
      <c r="GG247" s="398"/>
      <c r="GH247" s="398"/>
      <c r="GI247" s="398"/>
      <c r="GJ247" s="398"/>
      <c r="GK247" s="398"/>
      <c r="GL247" s="398"/>
      <c r="GM247" s="398"/>
      <c r="GN247" s="398"/>
      <c r="GO247" s="398"/>
      <c r="GP247" s="398"/>
      <c r="GQ247" s="398"/>
      <c r="GR247" s="398"/>
      <c r="GS247" s="398"/>
      <c r="GT247" s="398"/>
      <c r="GU247" s="398"/>
      <c r="GV247" s="398"/>
      <c r="GW247" s="398"/>
      <c r="GX247" s="398"/>
      <c r="GY247" s="398"/>
      <c r="GZ247" s="398"/>
      <c r="HA247" s="398"/>
      <c r="HB247" s="398"/>
      <c r="HC247" s="398"/>
      <c r="HD247" s="398"/>
      <c r="HE247" s="398"/>
      <c r="HF247" s="398"/>
      <c r="HG247" s="398"/>
      <c r="HH247" s="398"/>
      <c r="HI247" s="398"/>
      <c r="HJ247" s="398"/>
      <c r="HK247" s="398"/>
      <c r="HL247" s="398"/>
      <c r="HM247" s="398"/>
      <c r="HN247" s="398"/>
      <c r="HO247" s="398"/>
      <c r="HP247" s="398"/>
      <c r="HQ247" s="398"/>
      <c r="HR247" s="398"/>
      <c r="HS247" s="398"/>
      <c r="HT247" s="398"/>
      <c r="HU247" s="398"/>
      <c r="HV247" s="398"/>
      <c r="HW247" s="398"/>
      <c r="HX247" s="398"/>
      <c r="HY247" s="398"/>
      <c r="HZ247" s="398"/>
      <c r="IA247" s="398"/>
      <c r="IB247" s="398"/>
      <c r="IC247" s="398"/>
    </row>
    <row r="248" ht="18.0" customHeight="1">
      <c r="A248" s="361" t="s">
        <v>6049</v>
      </c>
      <c r="B248" s="362" t="s">
        <v>7688</v>
      </c>
      <c r="C248" s="435"/>
      <c r="D248" s="425">
        <v>50.0</v>
      </c>
      <c r="E248" s="550" t="s">
        <v>7689</v>
      </c>
      <c r="F248" s="366" t="s">
        <v>7690</v>
      </c>
      <c r="G248" s="367">
        <v>2.000223114322E12</v>
      </c>
      <c r="H248" s="409">
        <v>605.0</v>
      </c>
      <c r="I248" s="369">
        <v>0.3656334812693868</v>
      </c>
      <c r="J248" s="370">
        <f t="shared" si="1"/>
        <v>384</v>
      </c>
      <c r="K248" s="563" t="s">
        <v>7691</v>
      </c>
      <c r="L248" s="450" t="s">
        <v>7692</v>
      </c>
      <c r="M248" s="450" t="s">
        <v>7693</v>
      </c>
      <c r="N248" s="373"/>
      <c r="O248" s="419">
        <v>85.0</v>
      </c>
      <c r="P248" s="404">
        <v>80.0</v>
      </c>
      <c r="Q248" s="378">
        <v>20.0</v>
      </c>
      <c r="R248" s="378">
        <v>170.0</v>
      </c>
      <c r="S248" s="377"/>
      <c r="T248" s="377"/>
      <c r="U248" s="378" t="s">
        <v>7694</v>
      </c>
      <c r="V248" s="378" t="s">
        <v>2296</v>
      </c>
      <c r="W248" s="378" t="s">
        <v>7675</v>
      </c>
      <c r="X248" s="377"/>
      <c r="Y248" s="377"/>
      <c r="Z248" s="377"/>
      <c r="AA248" s="377"/>
      <c r="AB248" s="379"/>
      <c r="AC248" s="406"/>
      <c r="AD248" s="373"/>
      <c r="AE248" s="373"/>
      <c r="AF248" s="373"/>
      <c r="AG248" s="373"/>
      <c r="AH248" s="373" t="s">
        <v>6059</v>
      </c>
      <c r="AI248" s="379" t="s">
        <v>6060</v>
      </c>
      <c r="AJ248" s="373"/>
      <c r="AK248" s="373"/>
      <c r="AL248" s="373"/>
      <c r="AM248" s="373"/>
      <c r="AN248" s="373">
        <v>6.0</v>
      </c>
      <c r="AO248" s="373"/>
      <c r="AP248" s="373"/>
      <c r="AQ248" s="46">
        <f t="shared" si="2"/>
        <v>497</v>
      </c>
      <c r="AR248" s="382">
        <f t="shared" si="3"/>
        <v>0.18</v>
      </c>
      <c r="AS248" s="373"/>
      <c r="AT248" s="373"/>
      <c r="AU248" s="373"/>
      <c r="AV248" s="373"/>
      <c r="AW248" s="373"/>
      <c r="AX248" s="552" t="s">
        <v>6178</v>
      </c>
      <c r="AY248" s="384" t="s">
        <v>6178</v>
      </c>
      <c r="AZ248" s="418"/>
      <c r="BA248" s="386">
        <v>81.0</v>
      </c>
      <c r="BB248" s="386">
        <v>138.0</v>
      </c>
      <c r="BC248" s="482">
        <f>IFERROR(__xludf.DUMMYFUNCTION("IMPORTRANGE(""https://docs.google.com/spreadsheets/d/11x9rug0jw9OQ--PARsiC-syyc-w1p08-Nt1KJofrAjY/edit?usp=sharing"",""Себестоимость (Алкиона)!J124"")"),11.23126)</f>
        <v>11.23126</v>
      </c>
      <c r="BD248" s="482">
        <f>IFERROR(__xludf.DUMMYFUNCTION("IMPORTRANGE(""https://docs.google.com/spreadsheets/d/11x9rug0jw9OQ--PARsiC-syyc-w1p08-Nt1KJofrAjY/edit?usp=sharing"",""Себестоимость (Алкиона)!J104"")"),1.482)</f>
        <v>1.482</v>
      </c>
      <c r="BE248" s="483">
        <f>IFERROR(__xludf.DUMMYFUNCTION("IMPORTRANGE(""https://docs.google.com/spreadsheets/d/1s3L4zx0lRdF0JYMrTaoYwrEnGJI9Se6ibkReFEtRbpU/edit?usp=sharing"",""Упаковка!B3"")"),25.0)</f>
        <v>25</v>
      </c>
      <c r="BF248" s="389">
        <v>10.0</v>
      </c>
      <c r="BG248" s="442">
        <f t="shared" si="4"/>
        <v>111.27956</v>
      </c>
      <c r="BH248" s="405">
        <f t="shared" si="18"/>
        <v>0.2</v>
      </c>
      <c r="BI248" s="392">
        <f t="shared" si="5"/>
        <v>76.8</v>
      </c>
      <c r="BJ248" s="393">
        <f t="shared" si="6"/>
        <v>114.92044</v>
      </c>
      <c r="BK248" s="393">
        <f t="shared" si="7"/>
        <v>57.92044</v>
      </c>
      <c r="BL248" s="394">
        <f t="shared" si="8"/>
        <v>0.2992719792</v>
      </c>
      <c r="BM248" s="394">
        <f t="shared" si="9"/>
        <v>0.1508344792</v>
      </c>
      <c r="BN248" s="55">
        <f t="shared" si="10"/>
        <v>0.18</v>
      </c>
      <c r="BO248" s="56">
        <f t="shared" si="11"/>
        <v>501</v>
      </c>
      <c r="BP248" s="57">
        <f t="shared" si="12"/>
        <v>0.342436008</v>
      </c>
      <c r="BQ248" s="46">
        <f t="shared" si="13"/>
        <v>0.272</v>
      </c>
      <c r="BR248" s="46">
        <v>25.0</v>
      </c>
      <c r="BS248" s="46">
        <v>7.0</v>
      </c>
      <c r="BT248" s="47">
        <v>1.25</v>
      </c>
      <c r="BU248" s="46">
        <f t="shared" si="14"/>
        <v>31.25</v>
      </c>
      <c r="BV248" s="46">
        <f t="shared" si="15"/>
        <v>49.75</v>
      </c>
      <c r="BW248" s="378" t="s">
        <v>6062</v>
      </c>
      <c r="BX248" s="492"/>
      <c r="BY248" s="492"/>
      <c r="BZ248" s="492"/>
      <c r="CA248" s="492"/>
      <c r="CB248" s="406"/>
      <c r="CC248" s="492"/>
      <c r="CD248" s="492"/>
      <c r="CE248" s="492"/>
      <c r="CF248" s="492"/>
      <c r="CG248" s="492"/>
      <c r="CH248" s="553"/>
      <c r="CI248" s="553"/>
      <c r="CJ248" s="553"/>
      <c r="CK248" s="553"/>
      <c r="CL248" s="398"/>
      <c r="CM248" s="398"/>
      <c r="CN248" s="399">
        <f t="shared" si="16"/>
        <v>0.0007280208333</v>
      </c>
      <c r="CO248" s="399">
        <f t="shared" si="17"/>
        <v>0.3649054604</v>
      </c>
      <c r="CP248" s="398"/>
      <c r="CQ248" s="398"/>
      <c r="CR248" s="478"/>
      <c r="CS248" s="398"/>
      <c r="CT248" s="398"/>
      <c r="CU248" s="398"/>
      <c r="CV248" s="398"/>
      <c r="CW248" s="398"/>
      <c r="CX248" s="398"/>
      <c r="CY248" s="398"/>
      <c r="CZ248" s="398"/>
      <c r="DA248" s="398"/>
      <c r="DB248" s="398"/>
      <c r="DC248" s="398"/>
      <c r="DD248" s="398"/>
      <c r="DE248" s="398"/>
      <c r="DF248" s="398"/>
      <c r="DG248" s="398"/>
      <c r="DH248" s="398"/>
      <c r="DI248" s="398"/>
      <c r="DJ248" s="398"/>
      <c r="DK248" s="398"/>
      <c r="DL248" s="398"/>
      <c r="DM248" s="398"/>
      <c r="DN248" s="398"/>
      <c r="DO248" s="398"/>
      <c r="DP248" s="398"/>
      <c r="DQ248" s="398"/>
      <c r="DR248" s="398"/>
      <c r="DS248" s="398"/>
      <c r="DT248" s="398"/>
      <c r="DU248" s="398"/>
      <c r="DV248" s="398"/>
      <c r="DW248" s="398"/>
      <c r="DX248" s="398"/>
      <c r="DY248" s="398"/>
      <c r="DZ248" s="398"/>
      <c r="EA248" s="398"/>
      <c r="EB248" s="398"/>
      <c r="EC248" s="398"/>
      <c r="ED248" s="398"/>
      <c r="EE248" s="398"/>
      <c r="EF248" s="398"/>
      <c r="EG248" s="398"/>
      <c r="EH248" s="398"/>
      <c r="EI248" s="398"/>
      <c r="EJ248" s="398"/>
      <c r="EK248" s="398"/>
      <c r="EL248" s="398"/>
      <c r="EM248" s="398"/>
      <c r="EN248" s="398"/>
      <c r="EO248" s="398"/>
      <c r="EP248" s="398"/>
      <c r="EQ248" s="398"/>
      <c r="ER248" s="398"/>
      <c r="ES248" s="398"/>
      <c r="ET248" s="398"/>
      <c r="EU248" s="398"/>
      <c r="EV248" s="398"/>
      <c r="EW248" s="398"/>
      <c r="EX248" s="398"/>
      <c r="EY248" s="398"/>
      <c r="EZ248" s="398"/>
      <c r="FA248" s="398"/>
      <c r="FB248" s="398"/>
      <c r="FC248" s="398"/>
      <c r="FD248" s="398"/>
      <c r="FE248" s="398"/>
      <c r="FF248" s="398"/>
      <c r="FG248" s="398"/>
      <c r="FH248" s="398"/>
      <c r="FI248" s="398"/>
      <c r="FJ248" s="398"/>
      <c r="FK248" s="398"/>
      <c r="FL248" s="398"/>
      <c r="FM248" s="398"/>
      <c r="FN248" s="398"/>
      <c r="FO248" s="398"/>
      <c r="FP248" s="398"/>
      <c r="FQ248" s="398"/>
      <c r="FR248" s="398"/>
      <c r="FS248" s="398"/>
      <c r="FT248" s="398"/>
      <c r="FU248" s="398"/>
      <c r="FV248" s="398"/>
      <c r="FW248" s="398"/>
      <c r="FX248" s="398"/>
      <c r="FY248" s="398"/>
      <c r="FZ248" s="398"/>
      <c r="GA248" s="398"/>
      <c r="GB248" s="398"/>
      <c r="GC248" s="398"/>
      <c r="GD248" s="398"/>
      <c r="GE248" s="398"/>
      <c r="GF248" s="398"/>
      <c r="GG248" s="398"/>
      <c r="GH248" s="398"/>
      <c r="GI248" s="398"/>
      <c r="GJ248" s="398"/>
      <c r="GK248" s="398"/>
      <c r="GL248" s="398"/>
      <c r="GM248" s="398"/>
      <c r="GN248" s="398"/>
      <c r="GO248" s="398"/>
      <c r="GP248" s="398"/>
      <c r="GQ248" s="398"/>
      <c r="GR248" s="398"/>
      <c r="GS248" s="398"/>
      <c r="GT248" s="398"/>
      <c r="GU248" s="398"/>
      <c r="GV248" s="398"/>
      <c r="GW248" s="398"/>
      <c r="GX248" s="398"/>
      <c r="GY248" s="398"/>
      <c r="GZ248" s="398"/>
      <c r="HA248" s="398"/>
      <c r="HB248" s="398"/>
      <c r="HC248" s="398"/>
      <c r="HD248" s="398"/>
      <c r="HE248" s="398"/>
      <c r="HF248" s="398"/>
      <c r="HG248" s="398"/>
      <c r="HH248" s="398"/>
      <c r="HI248" s="398"/>
      <c r="HJ248" s="398"/>
      <c r="HK248" s="398"/>
      <c r="HL248" s="398"/>
      <c r="HM248" s="398"/>
      <c r="HN248" s="398"/>
      <c r="HO248" s="398"/>
      <c r="HP248" s="398"/>
      <c r="HQ248" s="398"/>
      <c r="HR248" s="398"/>
      <c r="HS248" s="398"/>
      <c r="HT248" s="398"/>
      <c r="HU248" s="398"/>
      <c r="HV248" s="398"/>
      <c r="HW248" s="398"/>
      <c r="HX248" s="398"/>
      <c r="HY248" s="398"/>
      <c r="HZ248" s="398"/>
      <c r="IA248" s="398"/>
      <c r="IB248" s="398"/>
      <c r="IC248" s="398"/>
    </row>
    <row r="249" ht="18.0" customHeight="1">
      <c r="A249" s="361" t="s">
        <v>6049</v>
      </c>
      <c r="B249" s="362" t="s">
        <v>7695</v>
      </c>
      <c r="C249" s="363"/>
      <c r="D249" s="364">
        <v>50.0</v>
      </c>
      <c r="E249" s="550" t="s">
        <v>7696</v>
      </c>
      <c r="F249" s="366" t="s">
        <v>7697</v>
      </c>
      <c r="G249" s="367">
        <v>2.003268586048E12</v>
      </c>
      <c r="H249" s="409">
        <v>313.0</v>
      </c>
      <c r="I249" s="369">
        <v>0.39328677248677246</v>
      </c>
      <c r="J249" s="370">
        <f t="shared" si="1"/>
        <v>190</v>
      </c>
      <c r="K249" s="563" t="s">
        <v>7698</v>
      </c>
      <c r="L249" s="450" t="s">
        <v>7699</v>
      </c>
      <c r="M249" s="450" t="s">
        <v>7700</v>
      </c>
      <c r="N249" s="373"/>
      <c r="O249" s="374">
        <v>25.0</v>
      </c>
      <c r="P249" s="404">
        <v>70.0</v>
      </c>
      <c r="Q249" s="378">
        <v>20.0</v>
      </c>
      <c r="R249" s="378">
        <v>90.0</v>
      </c>
      <c r="S249" s="377"/>
      <c r="T249" s="377"/>
      <c r="U249" s="378" t="s">
        <v>7701</v>
      </c>
      <c r="V249" s="378" t="s">
        <v>795</v>
      </c>
      <c r="W249" s="378" t="s">
        <v>6431</v>
      </c>
      <c r="X249" s="377"/>
      <c r="Y249" s="377"/>
      <c r="Z249" s="377"/>
      <c r="AA249" s="377"/>
      <c r="AB249" s="379"/>
      <c r="AC249" s="406"/>
      <c r="AD249" s="373"/>
      <c r="AE249" s="373"/>
      <c r="AF249" s="373"/>
      <c r="AG249" s="373"/>
      <c r="AH249" s="373" t="s">
        <v>6059</v>
      </c>
      <c r="AI249" s="379" t="s">
        <v>6060</v>
      </c>
      <c r="AJ249" s="373"/>
      <c r="AK249" s="373"/>
      <c r="AL249" s="373"/>
      <c r="AM249" s="373"/>
      <c r="AN249" s="373">
        <v>20.0</v>
      </c>
      <c r="AO249" s="373"/>
      <c r="AP249" s="373"/>
      <c r="AQ249" s="46">
        <f t="shared" si="2"/>
        <v>285</v>
      </c>
      <c r="AR249" s="382">
        <f t="shared" si="3"/>
        <v>0.09</v>
      </c>
      <c r="AS249" s="373"/>
      <c r="AT249" s="373"/>
      <c r="AU249" s="373"/>
      <c r="AV249" s="373"/>
      <c r="AW249" s="373"/>
      <c r="AX249" s="555" t="s">
        <v>6061</v>
      </c>
      <c r="AY249" s="384" t="s">
        <v>6061</v>
      </c>
      <c r="AZ249" s="385">
        <v>20.0</v>
      </c>
      <c r="BA249" s="386">
        <v>65.0</v>
      </c>
      <c r="BB249" s="386">
        <v>119.0</v>
      </c>
      <c r="BC249" s="482">
        <f>IFERROR(__xludf.DUMMYFUNCTION("IMPORTRANGE(""https://docs.google.com/spreadsheets/d/11x9rug0jw9OQ--PARsiC-syyc-w1p08-Nt1KJofrAjY/edit?usp=sharing"",""Себестоимость (Алкиона)!J130"")"),0.6555)</f>
        <v>0.6555</v>
      </c>
      <c r="BD249" s="543"/>
      <c r="BE249" s="483">
        <f>IFERROR(__xludf.DUMMYFUNCTION("IMPORTRANGE(""https://docs.google.com/spreadsheets/d/1s3L4zx0lRdF0JYMrTaoYwrEnGJI9Se6ibkReFEtRbpU/edit?usp=sharing"",""Упаковка!B2"")"),7.0)</f>
        <v>7</v>
      </c>
      <c r="BF249" s="389">
        <v>10.0</v>
      </c>
      <c r="BG249" s="442">
        <f t="shared" si="4"/>
        <v>30.11</v>
      </c>
      <c r="BH249" s="405">
        <f t="shared" si="18"/>
        <v>0.2</v>
      </c>
      <c r="BI249" s="392">
        <f t="shared" si="5"/>
        <v>38</v>
      </c>
      <c r="BJ249" s="393">
        <f t="shared" si="6"/>
        <v>56.89</v>
      </c>
      <c r="BK249" s="393">
        <f t="shared" si="7"/>
        <v>2.89</v>
      </c>
      <c r="BL249" s="394">
        <f t="shared" si="8"/>
        <v>0.2994210526</v>
      </c>
      <c r="BM249" s="394">
        <f t="shared" si="9"/>
        <v>0.01521052632</v>
      </c>
      <c r="BN249" s="55">
        <f t="shared" si="10"/>
        <v>0.09</v>
      </c>
      <c r="BO249" s="56">
        <f t="shared" si="11"/>
        <v>287</v>
      </c>
      <c r="BP249" s="57">
        <f t="shared" si="12"/>
        <v>0.3204529617</v>
      </c>
      <c r="BQ249" s="46">
        <f t="shared" si="13"/>
        <v>0.126</v>
      </c>
      <c r="BR249" s="46">
        <v>25.0</v>
      </c>
      <c r="BS249" s="46">
        <v>7.0</v>
      </c>
      <c r="BT249" s="47">
        <v>1.25</v>
      </c>
      <c r="BU249" s="46">
        <f t="shared" si="14"/>
        <v>31.25</v>
      </c>
      <c r="BV249" s="46">
        <f t="shared" si="15"/>
        <v>33.75</v>
      </c>
      <c r="BW249" s="378" t="s">
        <v>6062</v>
      </c>
      <c r="BX249" s="492"/>
      <c r="BY249" s="492"/>
      <c r="BZ249" s="492"/>
      <c r="CA249" s="492"/>
      <c r="CB249" s="406"/>
      <c r="CC249" s="492"/>
      <c r="CD249" s="492"/>
      <c r="CE249" s="492"/>
      <c r="CF249" s="492"/>
      <c r="CG249" s="492"/>
      <c r="CH249" s="553"/>
      <c r="CI249" s="553"/>
      <c r="CJ249" s="553"/>
      <c r="CK249" s="553"/>
      <c r="CL249" s="398"/>
      <c r="CM249" s="398"/>
      <c r="CN249" s="399">
        <f t="shared" si="16"/>
        <v>0.0005789473684</v>
      </c>
      <c r="CO249" s="399">
        <f t="shared" si="17"/>
        <v>0.3927078251</v>
      </c>
      <c r="CP249" s="398"/>
      <c r="CQ249" s="398"/>
      <c r="CR249" s="408" t="s">
        <v>7702</v>
      </c>
      <c r="CS249" s="398"/>
      <c r="CT249" s="398"/>
      <c r="CU249" s="398"/>
      <c r="CV249" s="398"/>
      <c r="CW249" s="398"/>
      <c r="CX249" s="398"/>
      <c r="CY249" s="398"/>
      <c r="CZ249" s="398"/>
      <c r="DA249" s="398"/>
      <c r="DB249" s="398"/>
      <c r="DC249" s="398"/>
      <c r="DD249" s="398"/>
      <c r="DE249" s="398"/>
      <c r="DF249" s="398"/>
      <c r="DG249" s="398"/>
      <c r="DH249" s="398"/>
      <c r="DI249" s="398"/>
      <c r="DJ249" s="398"/>
      <c r="DK249" s="398"/>
      <c r="DL249" s="398"/>
      <c r="DM249" s="398"/>
      <c r="DN249" s="398"/>
      <c r="DO249" s="398"/>
      <c r="DP249" s="398"/>
      <c r="DQ249" s="398"/>
      <c r="DR249" s="398"/>
      <c r="DS249" s="398"/>
      <c r="DT249" s="398"/>
      <c r="DU249" s="398"/>
      <c r="DV249" s="398"/>
      <c r="DW249" s="398"/>
      <c r="DX249" s="398"/>
      <c r="DY249" s="398"/>
      <c r="DZ249" s="398"/>
      <c r="EA249" s="398"/>
      <c r="EB249" s="398"/>
      <c r="EC249" s="398"/>
      <c r="ED249" s="398"/>
      <c r="EE249" s="398"/>
      <c r="EF249" s="398"/>
      <c r="EG249" s="398"/>
      <c r="EH249" s="398"/>
      <c r="EI249" s="398"/>
      <c r="EJ249" s="398"/>
      <c r="EK249" s="398"/>
      <c r="EL249" s="398"/>
      <c r="EM249" s="398"/>
      <c r="EN249" s="398"/>
      <c r="EO249" s="398"/>
      <c r="EP249" s="398"/>
      <c r="EQ249" s="398"/>
      <c r="ER249" s="398"/>
      <c r="ES249" s="398"/>
      <c r="ET249" s="398"/>
      <c r="EU249" s="398"/>
      <c r="EV249" s="398"/>
      <c r="EW249" s="398"/>
      <c r="EX249" s="398"/>
      <c r="EY249" s="398"/>
      <c r="EZ249" s="398"/>
      <c r="FA249" s="398"/>
      <c r="FB249" s="398"/>
      <c r="FC249" s="398"/>
      <c r="FD249" s="398"/>
      <c r="FE249" s="398"/>
      <c r="FF249" s="398"/>
      <c r="FG249" s="398"/>
      <c r="FH249" s="398"/>
      <c r="FI249" s="398"/>
      <c r="FJ249" s="398"/>
      <c r="FK249" s="398"/>
      <c r="FL249" s="398"/>
      <c r="FM249" s="398"/>
      <c r="FN249" s="398"/>
      <c r="FO249" s="398"/>
      <c r="FP249" s="398"/>
      <c r="FQ249" s="398"/>
      <c r="FR249" s="398"/>
      <c r="FS249" s="398"/>
      <c r="FT249" s="398"/>
      <c r="FU249" s="398"/>
      <c r="FV249" s="398"/>
      <c r="FW249" s="398"/>
      <c r="FX249" s="398"/>
      <c r="FY249" s="398"/>
      <c r="FZ249" s="398"/>
      <c r="GA249" s="398"/>
      <c r="GB249" s="398"/>
      <c r="GC249" s="398"/>
      <c r="GD249" s="398"/>
      <c r="GE249" s="398"/>
      <c r="GF249" s="398"/>
      <c r="GG249" s="398"/>
      <c r="GH249" s="398"/>
      <c r="GI249" s="398"/>
      <c r="GJ249" s="398"/>
      <c r="GK249" s="398"/>
      <c r="GL249" s="398"/>
      <c r="GM249" s="398"/>
      <c r="GN249" s="398"/>
      <c r="GO249" s="398"/>
      <c r="GP249" s="398"/>
      <c r="GQ249" s="398"/>
      <c r="GR249" s="398"/>
      <c r="GS249" s="398"/>
      <c r="GT249" s="398"/>
      <c r="GU249" s="398"/>
      <c r="GV249" s="398"/>
      <c r="GW249" s="398"/>
      <c r="GX249" s="398"/>
      <c r="GY249" s="398"/>
      <c r="GZ249" s="398"/>
      <c r="HA249" s="398"/>
      <c r="HB249" s="398"/>
      <c r="HC249" s="398"/>
      <c r="HD249" s="398"/>
      <c r="HE249" s="398"/>
      <c r="HF249" s="398"/>
      <c r="HG249" s="398"/>
      <c r="HH249" s="398"/>
      <c r="HI249" s="398"/>
      <c r="HJ249" s="398"/>
      <c r="HK249" s="398"/>
      <c r="HL249" s="398"/>
      <c r="HM249" s="398"/>
      <c r="HN249" s="398"/>
      <c r="HO249" s="398"/>
      <c r="HP249" s="398"/>
      <c r="HQ249" s="398"/>
      <c r="HR249" s="398"/>
      <c r="HS249" s="398"/>
      <c r="HT249" s="398"/>
      <c r="HU249" s="398"/>
      <c r="HV249" s="398"/>
      <c r="HW249" s="398"/>
      <c r="HX249" s="398"/>
      <c r="HY249" s="398"/>
      <c r="HZ249" s="398"/>
      <c r="IA249" s="398"/>
      <c r="IB249" s="398"/>
      <c r="IC249" s="398"/>
    </row>
    <row r="250" ht="18.0" customHeight="1">
      <c r="A250" s="361" t="s">
        <v>6049</v>
      </c>
      <c r="B250" s="362" t="s">
        <v>7703</v>
      </c>
      <c r="C250" s="363"/>
      <c r="D250" s="364">
        <v>50.0</v>
      </c>
      <c r="E250" s="550" t="s">
        <v>7704</v>
      </c>
      <c r="F250" s="366" t="s">
        <v>7705</v>
      </c>
      <c r="G250" s="367">
        <v>2.003268586031E12</v>
      </c>
      <c r="H250" s="409">
        <v>344.0</v>
      </c>
      <c r="I250" s="369">
        <v>0.38132845591066616</v>
      </c>
      <c r="J250" s="370">
        <f t="shared" si="1"/>
        <v>213</v>
      </c>
      <c r="K250" s="563" t="s">
        <v>7706</v>
      </c>
      <c r="L250" s="450" t="s">
        <v>7707</v>
      </c>
      <c r="M250" s="450" t="s">
        <v>7708</v>
      </c>
      <c r="N250" s="373"/>
      <c r="O250" s="374">
        <v>25.0</v>
      </c>
      <c r="P250" s="404">
        <v>70.0</v>
      </c>
      <c r="Q250" s="378">
        <v>20.0</v>
      </c>
      <c r="R250" s="378">
        <v>90.0</v>
      </c>
      <c r="S250" s="377"/>
      <c r="T250" s="377"/>
      <c r="U250" s="378" t="s">
        <v>7709</v>
      </c>
      <c r="V250" s="378" t="s">
        <v>795</v>
      </c>
      <c r="W250" s="378" t="s">
        <v>6431</v>
      </c>
      <c r="X250" s="377"/>
      <c r="Y250" s="377"/>
      <c r="Z250" s="377"/>
      <c r="AA250" s="377"/>
      <c r="AB250" s="379"/>
      <c r="AC250" s="406"/>
      <c r="AD250" s="373"/>
      <c r="AE250" s="373"/>
      <c r="AF250" s="373"/>
      <c r="AG250" s="373"/>
      <c r="AH250" s="373" t="s">
        <v>6059</v>
      </c>
      <c r="AI250" s="379" t="s">
        <v>6060</v>
      </c>
      <c r="AJ250" s="373"/>
      <c r="AK250" s="373"/>
      <c r="AL250" s="373"/>
      <c r="AM250" s="373"/>
      <c r="AN250" s="373">
        <v>20.0</v>
      </c>
      <c r="AO250" s="373"/>
      <c r="AP250" s="373"/>
      <c r="AQ250" s="46">
        <f t="shared" si="2"/>
        <v>310</v>
      </c>
      <c r="AR250" s="382">
        <f t="shared" si="3"/>
        <v>0.1</v>
      </c>
      <c r="AS250" s="373"/>
      <c r="AT250" s="373"/>
      <c r="AU250" s="373"/>
      <c r="AV250" s="373"/>
      <c r="AW250" s="373"/>
      <c r="AX250" s="555" t="s">
        <v>6061</v>
      </c>
      <c r="AY250" s="384" t="s">
        <v>6061</v>
      </c>
      <c r="AZ250" s="385">
        <v>20.0</v>
      </c>
      <c r="BA250" s="386">
        <v>67.0</v>
      </c>
      <c r="BB250" s="386">
        <v>121.0</v>
      </c>
      <c r="BC250" s="482">
        <f>IFERROR(__xludf.DUMMYFUNCTION("IMPORTRANGE(""https://docs.google.com/spreadsheets/d/11x9rug0jw9OQ--PARsiC-syyc-w1p08-Nt1KJofrAjY/edit?usp=sharing"",""Себестоимость (Алкиона)!J131"")"),1.14)</f>
        <v>1.14</v>
      </c>
      <c r="BD250" s="543"/>
      <c r="BE250" s="483">
        <f>IFERROR(__xludf.DUMMYFUNCTION("IMPORTRANGE(""https://docs.google.com/spreadsheets/d/1s3L4zx0lRdF0JYMrTaoYwrEnGJI9Se6ibkReFEtRbpU/edit?usp=sharing"",""Упаковка!B2"")"),7.0)</f>
        <v>7</v>
      </c>
      <c r="BF250" s="389">
        <v>10.0</v>
      </c>
      <c r="BG250" s="442">
        <f t="shared" si="4"/>
        <v>39.8</v>
      </c>
      <c r="BH250" s="405">
        <f t="shared" si="18"/>
        <v>0.2</v>
      </c>
      <c r="BI250" s="392">
        <f t="shared" si="5"/>
        <v>42.6</v>
      </c>
      <c r="BJ250" s="393">
        <f t="shared" si="6"/>
        <v>63.6</v>
      </c>
      <c r="BK250" s="393">
        <f t="shared" si="7"/>
        <v>9.6</v>
      </c>
      <c r="BL250" s="394">
        <f t="shared" si="8"/>
        <v>0.2985915493</v>
      </c>
      <c r="BM250" s="394">
        <f t="shared" si="9"/>
        <v>0.04507042254</v>
      </c>
      <c r="BN250" s="55">
        <f t="shared" si="10"/>
        <v>0.1</v>
      </c>
      <c r="BO250" s="56">
        <f t="shared" si="11"/>
        <v>312</v>
      </c>
      <c r="BP250" s="57">
        <f t="shared" si="12"/>
        <v>0.3246153846</v>
      </c>
      <c r="BQ250" s="46">
        <f t="shared" si="13"/>
        <v>0.126</v>
      </c>
      <c r="BR250" s="46">
        <v>25.0</v>
      </c>
      <c r="BS250" s="46">
        <v>7.0</v>
      </c>
      <c r="BT250" s="47">
        <v>1.25</v>
      </c>
      <c r="BU250" s="46">
        <f t="shared" si="14"/>
        <v>31.25</v>
      </c>
      <c r="BV250" s="46">
        <f t="shared" si="15"/>
        <v>35.75</v>
      </c>
      <c r="BW250" s="378" t="s">
        <v>6062</v>
      </c>
      <c r="BX250" s="492"/>
      <c r="BY250" s="492"/>
      <c r="BZ250" s="492"/>
      <c r="CA250" s="492"/>
      <c r="CB250" s="406"/>
      <c r="CC250" s="492"/>
      <c r="CD250" s="492"/>
      <c r="CE250" s="492"/>
      <c r="CF250" s="492"/>
      <c r="CG250" s="492"/>
      <c r="CH250" s="553"/>
      <c r="CI250" s="553"/>
      <c r="CJ250" s="553"/>
      <c r="CK250" s="553"/>
      <c r="CL250" s="398"/>
      <c r="CM250" s="398"/>
      <c r="CN250" s="399">
        <f t="shared" si="16"/>
        <v>0.001408450704</v>
      </c>
      <c r="CO250" s="399">
        <f t="shared" si="17"/>
        <v>0.3799200052</v>
      </c>
      <c r="CP250" s="398"/>
      <c r="CQ250" s="398"/>
      <c r="CR250" s="478"/>
      <c r="CS250" s="398"/>
      <c r="CT250" s="398"/>
      <c r="CU250" s="398"/>
      <c r="CV250" s="398"/>
      <c r="CW250" s="398"/>
      <c r="CX250" s="398"/>
      <c r="CY250" s="398"/>
      <c r="CZ250" s="398"/>
      <c r="DA250" s="398"/>
      <c r="DB250" s="398"/>
      <c r="DC250" s="398"/>
      <c r="DD250" s="398"/>
      <c r="DE250" s="398"/>
      <c r="DF250" s="398"/>
      <c r="DG250" s="398"/>
      <c r="DH250" s="398"/>
      <c r="DI250" s="398"/>
      <c r="DJ250" s="398"/>
      <c r="DK250" s="398"/>
      <c r="DL250" s="398"/>
      <c r="DM250" s="398"/>
      <c r="DN250" s="398"/>
      <c r="DO250" s="398"/>
      <c r="DP250" s="398"/>
      <c r="DQ250" s="398"/>
      <c r="DR250" s="398"/>
      <c r="DS250" s="398"/>
      <c r="DT250" s="398"/>
      <c r="DU250" s="398"/>
      <c r="DV250" s="398"/>
      <c r="DW250" s="398"/>
      <c r="DX250" s="398"/>
      <c r="DY250" s="398"/>
      <c r="DZ250" s="398"/>
      <c r="EA250" s="398"/>
      <c r="EB250" s="398"/>
      <c r="EC250" s="398"/>
      <c r="ED250" s="398"/>
      <c r="EE250" s="398"/>
      <c r="EF250" s="398"/>
      <c r="EG250" s="398"/>
      <c r="EH250" s="398"/>
      <c r="EI250" s="398"/>
      <c r="EJ250" s="398"/>
      <c r="EK250" s="398"/>
      <c r="EL250" s="398"/>
      <c r="EM250" s="398"/>
      <c r="EN250" s="398"/>
      <c r="EO250" s="398"/>
      <c r="EP250" s="398"/>
      <c r="EQ250" s="398"/>
      <c r="ER250" s="398"/>
      <c r="ES250" s="398"/>
      <c r="ET250" s="398"/>
      <c r="EU250" s="398"/>
      <c r="EV250" s="398"/>
      <c r="EW250" s="398"/>
      <c r="EX250" s="398"/>
      <c r="EY250" s="398"/>
      <c r="EZ250" s="398"/>
      <c r="FA250" s="398"/>
      <c r="FB250" s="398"/>
      <c r="FC250" s="398"/>
      <c r="FD250" s="398"/>
      <c r="FE250" s="398"/>
      <c r="FF250" s="398"/>
      <c r="FG250" s="398"/>
      <c r="FH250" s="398"/>
      <c r="FI250" s="398"/>
      <c r="FJ250" s="398"/>
      <c r="FK250" s="398"/>
      <c r="FL250" s="398"/>
      <c r="FM250" s="398"/>
      <c r="FN250" s="398"/>
      <c r="FO250" s="398"/>
      <c r="FP250" s="398"/>
      <c r="FQ250" s="398"/>
      <c r="FR250" s="398"/>
      <c r="FS250" s="398"/>
      <c r="FT250" s="398"/>
      <c r="FU250" s="398"/>
      <c r="FV250" s="398"/>
      <c r="FW250" s="398"/>
      <c r="FX250" s="398"/>
      <c r="FY250" s="398"/>
      <c r="FZ250" s="398"/>
      <c r="GA250" s="398"/>
      <c r="GB250" s="398"/>
      <c r="GC250" s="398"/>
      <c r="GD250" s="398"/>
      <c r="GE250" s="398"/>
      <c r="GF250" s="398"/>
      <c r="GG250" s="398"/>
      <c r="GH250" s="398"/>
      <c r="GI250" s="398"/>
      <c r="GJ250" s="398"/>
      <c r="GK250" s="398"/>
      <c r="GL250" s="398"/>
      <c r="GM250" s="398"/>
      <c r="GN250" s="398"/>
      <c r="GO250" s="398"/>
      <c r="GP250" s="398"/>
      <c r="GQ250" s="398"/>
      <c r="GR250" s="398"/>
      <c r="GS250" s="398"/>
      <c r="GT250" s="398"/>
      <c r="GU250" s="398"/>
      <c r="GV250" s="398"/>
      <c r="GW250" s="398"/>
      <c r="GX250" s="398"/>
      <c r="GY250" s="398"/>
      <c r="GZ250" s="398"/>
      <c r="HA250" s="398"/>
      <c r="HB250" s="398"/>
      <c r="HC250" s="398"/>
      <c r="HD250" s="398"/>
      <c r="HE250" s="398"/>
      <c r="HF250" s="398"/>
      <c r="HG250" s="398"/>
      <c r="HH250" s="398"/>
      <c r="HI250" s="398"/>
      <c r="HJ250" s="398"/>
      <c r="HK250" s="398"/>
      <c r="HL250" s="398"/>
      <c r="HM250" s="398"/>
      <c r="HN250" s="398"/>
      <c r="HO250" s="398"/>
      <c r="HP250" s="398"/>
      <c r="HQ250" s="398"/>
      <c r="HR250" s="398"/>
      <c r="HS250" s="398"/>
      <c r="HT250" s="398"/>
      <c r="HU250" s="398"/>
      <c r="HV250" s="398"/>
      <c r="HW250" s="398"/>
      <c r="HX250" s="398"/>
      <c r="HY250" s="398"/>
      <c r="HZ250" s="398"/>
      <c r="IA250" s="398"/>
      <c r="IB250" s="398"/>
      <c r="IC250" s="398"/>
    </row>
    <row r="251" ht="18.0" customHeight="1">
      <c r="A251" s="361" t="s">
        <v>6049</v>
      </c>
      <c r="B251" s="362" t="s">
        <v>7710</v>
      </c>
      <c r="C251" s="363"/>
      <c r="D251" s="364">
        <v>50.0</v>
      </c>
      <c r="E251" s="550" t="s">
        <v>7711</v>
      </c>
      <c r="F251" s="366" t="s">
        <v>7712</v>
      </c>
      <c r="G251" s="367">
        <v>2.003268586024E12</v>
      </c>
      <c r="H251" s="409">
        <v>344.0</v>
      </c>
      <c r="I251" s="369">
        <v>0.4217438053690746</v>
      </c>
      <c r="J251" s="370">
        <f t="shared" si="1"/>
        <v>199</v>
      </c>
      <c r="K251" s="563" t="s">
        <v>7713</v>
      </c>
      <c r="L251" s="450" t="s">
        <v>7714</v>
      </c>
      <c r="M251" s="450" t="s">
        <v>7715</v>
      </c>
      <c r="N251" s="373"/>
      <c r="O251" s="374">
        <v>25.0</v>
      </c>
      <c r="P251" s="404">
        <v>70.0</v>
      </c>
      <c r="Q251" s="378">
        <v>20.0</v>
      </c>
      <c r="R251" s="378">
        <v>90.0</v>
      </c>
      <c r="S251" s="377"/>
      <c r="T251" s="377"/>
      <c r="U251" s="378" t="s">
        <v>7716</v>
      </c>
      <c r="V251" s="378" t="s">
        <v>2296</v>
      </c>
      <c r="W251" s="378" t="s">
        <v>6431</v>
      </c>
      <c r="X251" s="377"/>
      <c r="Y251" s="377"/>
      <c r="Z251" s="377"/>
      <c r="AA251" s="377"/>
      <c r="AB251" s="379"/>
      <c r="AC251" s="406"/>
      <c r="AD251" s="373"/>
      <c r="AE251" s="373"/>
      <c r="AF251" s="373"/>
      <c r="AG251" s="373"/>
      <c r="AH251" s="373" t="s">
        <v>6059</v>
      </c>
      <c r="AI251" s="379" t="s">
        <v>6060</v>
      </c>
      <c r="AJ251" s="373"/>
      <c r="AK251" s="373"/>
      <c r="AL251" s="373"/>
      <c r="AM251" s="373"/>
      <c r="AN251" s="373">
        <v>20.0</v>
      </c>
      <c r="AO251" s="373"/>
      <c r="AP251" s="373"/>
      <c r="AQ251" s="46">
        <f t="shared" si="2"/>
        <v>296</v>
      </c>
      <c r="AR251" s="382">
        <f t="shared" si="3"/>
        <v>0.14</v>
      </c>
      <c r="AS251" s="373"/>
      <c r="AT251" s="373"/>
      <c r="AU251" s="373"/>
      <c r="AV251" s="373"/>
      <c r="AW251" s="373"/>
      <c r="AX251" s="555" t="s">
        <v>6061</v>
      </c>
      <c r="AY251" s="384" t="s">
        <v>6061</v>
      </c>
      <c r="AZ251" s="385">
        <v>20.0</v>
      </c>
      <c r="BA251" s="386">
        <v>66.0</v>
      </c>
      <c r="BB251" s="386">
        <v>120.0</v>
      </c>
      <c r="BC251" s="565">
        <f>HARMEAN(BC249:BC250)</f>
        <v>0.8323809524</v>
      </c>
      <c r="BD251" s="543"/>
      <c r="BE251" s="483">
        <f>IFERROR(__xludf.DUMMYFUNCTION("IMPORTRANGE(""https://docs.google.com/spreadsheets/d/1s3L4zx0lRdF0JYMrTaoYwrEnGJI9Se6ibkReFEtRbpU/edit?usp=sharing"",""Упаковка!B2"")"),7.0)</f>
        <v>7</v>
      </c>
      <c r="BF251" s="389">
        <v>10.0</v>
      </c>
      <c r="BG251" s="442">
        <f t="shared" si="4"/>
        <v>33.64761905</v>
      </c>
      <c r="BH251" s="405">
        <f t="shared" si="18"/>
        <v>0.2</v>
      </c>
      <c r="BI251" s="392">
        <f t="shared" si="5"/>
        <v>39.8</v>
      </c>
      <c r="BJ251" s="393">
        <f t="shared" si="6"/>
        <v>59.55238095</v>
      </c>
      <c r="BK251" s="393">
        <f t="shared" si="7"/>
        <v>5.552380952</v>
      </c>
      <c r="BL251" s="394">
        <f t="shared" si="8"/>
        <v>0.2992581957</v>
      </c>
      <c r="BM251" s="394">
        <f t="shared" si="9"/>
        <v>0.02790141182</v>
      </c>
      <c r="BN251" s="55">
        <f t="shared" si="10"/>
        <v>0.14</v>
      </c>
      <c r="BO251" s="56">
        <f t="shared" si="11"/>
        <v>297</v>
      </c>
      <c r="BP251" s="57">
        <f t="shared" si="12"/>
        <v>0.3226679493</v>
      </c>
      <c r="BQ251" s="46">
        <f t="shared" si="13"/>
        <v>0.126</v>
      </c>
      <c r="BR251" s="46">
        <v>25.0</v>
      </c>
      <c r="BS251" s="46">
        <v>7.0</v>
      </c>
      <c r="BT251" s="47">
        <v>1.25</v>
      </c>
      <c r="BU251" s="46">
        <f t="shared" si="14"/>
        <v>31.25</v>
      </c>
      <c r="BV251" s="46">
        <f t="shared" si="15"/>
        <v>34.75</v>
      </c>
      <c r="BW251" s="378" t="s">
        <v>6062</v>
      </c>
      <c r="BX251" s="492"/>
      <c r="BY251" s="492"/>
      <c r="BZ251" s="492"/>
      <c r="CA251" s="492"/>
      <c r="CB251" s="406"/>
      <c r="CC251" s="492"/>
      <c r="CD251" s="492"/>
      <c r="CE251" s="492"/>
      <c r="CF251" s="492"/>
      <c r="CG251" s="492"/>
      <c r="CH251" s="553"/>
      <c r="CI251" s="553"/>
      <c r="CJ251" s="553"/>
      <c r="CK251" s="553"/>
      <c r="CL251" s="398"/>
      <c r="CM251" s="398"/>
      <c r="CN251" s="399">
        <f t="shared" si="16"/>
        <v>0.0007418042594</v>
      </c>
      <c r="CO251" s="399">
        <f t="shared" si="17"/>
        <v>0.4210020011</v>
      </c>
      <c r="CP251" s="398"/>
      <c r="CQ251" s="398"/>
      <c r="CR251" s="478"/>
      <c r="CS251" s="398"/>
      <c r="CT251" s="398"/>
      <c r="CU251" s="398"/>
      <c r="CV251" s="398"/>
      <c r="CW251" s="398"/>
      <c r="CX251" s="398"/>
      <c r="CY251" s="398"/>
      <c r="CZ251" s="398"/>
      <c r="DA251" s="398"/>
      <c r="DB251" s="398"/>
      <c r="DC251" s="398"/>
      <c r="DD251" s="398"/>
      <c r="DE251" s="398"/>
      <c r="DF251" s="398"/>
      <c r="DG251" s="398"/>
      <c r="DH251" s="398"/>
      <c r="DI251" s="398"/>
      <c r="DJ251" s="398"/>
      <c r="DK251" s="398"/>
      <c r="DL251" s="398"/>
      <c r="DM251" s="398"/>
      <c r="DN251" s="398"/>
      <c r="DO251" s="398"/>
      <c r="DP251" s="398"/>
      <c r="DQ251" s="398"/>
      <c r="DR251" s="398"/>
      <c r="DS251" s="398"/>
      <c r="DT251" s="398"/>
      <c r="DU251" s="398"/>
      <c r="DV251" s="398"/>
      <c r="DW251" s="398"/>
      <c r="DX251" s="398"/>
      <c r="DY251" s="398"/>
      <c r="DZ251" s="398"/>
      <c r="EA251" s="398"/>
      <c r="EB251" s="398"/>
      <c r="EC251" s="398"/>
      <c r="ED251" s="398"/>
      <c r="EE251" s="398"/>
      <c r="EF251" s="398"/>
      <c r="EG251" s="398"/>
      <c r="EH251" s="398"/>
      <c r="EI251" s="398"/>
      <c r="EJ251" s="398"/>
      <c r="EK251" s="398"/>
      <c r="EL251" s="398"/>
      <c r="EM251" s="398"/>
      <c r="EN251" s="398"/>
      <c r="EO251" s="398"/>
      <c r="EP251" s="398"/>
      <c r="EQ251" s="398"/>
      <c r="ER251" s="398"/>
      <c r="ES251" s="398"/>
      <c r="ET251" s="398"/>
      <c r="EU251" s="398"/>
      <c r="EV251" s="398"/>
      <c r="EW251" s="398"/>
      <c r="EX251" s="398"/>
      <c r="EY251" s="398"/>
      <c r="EZ251" s="398"/>
      <c r="FA251" s="398"/>
      <c r="FB251" s="398"/>
      <c r="FC251" s="398"/>
      <c r="FD251" s="398"/>
      <c r="FE251" s="398"/>
      <c r="FF251" s="398"/>
      <c r="FG251" s="398"/>
      <c r="FH251" s="398"/>
      <c r="FI251" s="398"/>
      <c r="FJ251" s="398"/>
      <c r="FK251" s="398"/>
      <c r="FL251" s="398"/>
      <c r="FM251" s="398"/>
      <c r="FN251" s="398"/>
      <c r="FO251" s="398"/>
      <c r="FP251" s="398"/>
      <c r="FQ251" s="398"/>
      <c r="FR251" s="398"/>
      <c r="FS251" s="398"/>
      <c r="FT251" s="398"/>
      <c r="FU251" s="398"/>
      <c r="FV251" s="398"/>
      <c r="FW251" s="398"/>
      <c r="FX251" s="398"/>
      <c r="FY251" s="398"/>
      <c r="FZ251" s="398"/>
      <c r="GA251" s="398"/>
      <c r="GB251" s="398"/>
      <c r="GC251" s="398"/>
      <c r="GD251" s="398"/>
      <c r="GE251" s="398"/>
      <c r="GF251" s="398"/>
      <c r="GG251" s="398"/>
      <c r="GH251" s="398"/>
      <c r="GI251" s="398"/>
      <c r="GJ251" s="398"/>
      <c r="GK251" s="398"/>
      <c r="GL251" s="398"/>
      <c r="GM251" s="398"/>
      <c r="GN251" s="398"/>
      <c r="GO251" s="398"/>
      <c r="GP251" s="398"/>
      <c r="GQ251" s="398"/>
      <c r="GR251" s="398"/>
      <c r="GS251" s="398"/>
      <c r="GT251" s="398"/>
      <c r="GU251" s="398"/>
      <c r="GV251" s="398"/>
      <c r="GW251" s="398"/>
      <c r="GX251" s="398"/>
      <c r="GY251" s="398"/>
      <c r="GZ251" s="398"/>
      <c r="HA251" s="398"/>
      <c r="HB251" s="398"/>
      <c r="HC251" s="398"/>
      <c r="HD251" s="398"/>
      <c r="HE251" s="398"/>
      <c r="HF251" s="398"/>
      <c r="HG251" s="398"/>
      <c r="HH251" s="398"/>
      <c r="HI251" s="398"/>
      <c r="HJ251" s="398"/>
      <c r="HK251" s="398"/>
      <c r="HL251" s="398"/>
      <c r="HM251" s="398"/>
      <c r="HN251" s="398"/>
      <c r="HO251" s="398"/>
      <c r="HP251" s="398"/>
      <c r="HQ251" s="398"/>
      <c r="HR251" s="398"/>
      <c r="HS251" s="398"/>
      <c r="HT251" s="398"/>
      <c r="HU251" s="398"/>
      <c r="HV251" s="398"/>
      <c r="HW251" s="398"/>
      <c r="HX251" s="398"/>
      <c r="HY251" s="398"/>
      <c r="HZ251" s="398"/>
      <c r="IA251" s="398"/>
      <c r="IB251" s="398"/>
      <c r="IC251" s="398"/>
    </row>
    <row r="252" ht="18.0" customHeight="1">
      <c r="A252" s="361" t="s">
        <v>6049</v>
      </c>
      <c r="B252" s="362" t="s">
        <v>7717</v>
      </c>
      <c r="C252" s="363"/>
      <c r="D252" s="364">
        <v>50.0</v>
      </c>
      <c r="E252" s="550" t="s">
        <v>7718</v>
      </c>
      <c r="F252" s="366" t="s">
        <v>7719</v>
      </c>
      <c r="G252" s="367">
        <v>2.001093098149E12</v>
      </c>
      <c r="H252" s="409">
        <v>330.0</v>
      </c>
      <c r="I252" s="369">
        <v>0.3462501451131029</v>
      </c>
      <c r="J252" s="370">
        <f t="shared" si="1"/>
        <v>216</v>
      </c>
      <c r="K252" s="563" t="s">
        <v>7720</v>
      </c>
      <c r="L252" s="450" t="s">
        <v>7721</v>
      </c>
      <c r="M252" s="450" t="s">
        <v>7722</v>
      </c>
      <c r="N252" s="423"/>
      <c r="O252" s="374">
        <v>30.0</v>
      </c>
      <c r="P252" s="404">
        <v>70.0</v>
      </c>
      <c r="Q252" s="378">
        <v>20.0</v>
      </c>
      <c r="R252" s="378">
        <v>90.0</v>
      </c>
      <c r="S252" s="377"/>
      <c r="T252" s="377"/>
      <c r="U252" s="378" t="s">
        <v>7723</v>
      </c>
      <c r="V252" s="378" t="s">
        <v>795</v>
      </c>
      <c r="W252" s="378" t="s">
        <v>7724</v>
      </c>
      <c r="X252" s="377"/>
      <c r="Y252" s="377"/>
      <c r="Z252" s="377"/>
      <c r="AA252" s="377"/>
      <c r="AB252" s="379"/>
      <c r="AC252" s="380" t="s">
        <v>7725</v>
      </c>
      <c r="AD252" s="423"/>
      <c r="AE252" s="423"/>
      <c r="AF252" s="423"/>
      <c r="AG252" s="423"/>
      <c r="AH252" s="373" t="s">
        <v>6059</v>
      </c>
      <c r="AI252" s="379" t="s">
        <v>6060</v>
      </c>
      <c r="AJ252" s="423"/>
      <c r="AK252" s="423"/>
      <c r="AL252" s="423"/>
      <c r="AM252" s="423"/>
      <c r="AN252" s="423">
        <v>10.0</v>
      </c>
      <c r="AO252" s="423"/>
      <c r="AP252" s="423"/>
      <c r="AQ252" s="46">
        <f t="shared" si="2"/>
        <v>317</v>
      </c>
      <c r="AR252" s="382">
        <f t="shared" si="3"/>
        <v>0.04</v>
      </c>
      <c r="AS252" s="423"/>
      <c r="AT252" s="423"/>
      <c r="AU252" s="423"/>
      <c r="AV252" s="423"/>
      <c r="AW252" s="423"/>
      <c r="AX252" s="555" t="s">
        <v>6061</v>
      </c>
      <c r="AY252" s="384" t="s">
        <v>6061</v>
      </c>
      <c r="AZ252" s="385">
        <v>20.0</v>
      </c>
      <c r="BA252" s="386">
        <v>64.0</v>
      </c>
      <c r="BB252" s="386">
        <v>119.0</v>
      </c>
      <c r="BC252" s="482">
        <f>IFERROR(__xludf.DUMMYFUNCTION("IMPORTRANGE(""https://docs.google.com/spreadsheets/d/11x9rug0jw9OQ--PARsiC-syyc-w1p08-Nt1KJofrAjY/edit?usp=sharing"",""Себестоимость (Алкиона)!J94"")"),1.89924)</f>
        <v>1.89924</v>
      </c>
      <c r="BD252" s="482">
        <f>IFERROR(__xludf.DUMMYFUNCTION("IMPORTRANGE(""https://docs.google.com/spreadsheets/d/11x9rug0jw9OQ--PARsiC-syyc-w1p08-Nt1KJofrAjY/edit?usp=sharing"",""Себестоимость (Алкиона)!J65"")"),0.813618)</f>
        <v>0.813618</v>
      </c>
      <c r="BE252" s="483">
        <f>IFERROR(__xludf.DUMMYFUNCTION("IMPORTRANGE(""https://docs.google.com/spreadsheets/d/1s3L4zx0lRdF0JYMrTaoYwrEnGJI9Se6ibkReFEtRbpU/edit?usp=sharing"",""Упаковка!B2"")"),7.0)</f>
        <v>7</v>
      </c>
      <c r="BF252" s="389">
        <v>10.0</v>
      </c>
      <c r="BG252" s="442">
        <f t="shared" si="4"/>
        <v>44.12858</v>
      </c>
      <c r="BH252" s="405">
        <f t="shared" si="18"/>
        <v>0.2</v>
      </c>
      <c r="BI252" s="392">
        <f t="shared" si="5"/>
        <v>43.2</v>
      </c>
      <c r="BJ252" s="393">
        <f t="shared" si="6"/>
        <v>64.67142</v>
      </c>
      <c r="BK252" s="393">
        <f t="shared" si="7"/>
        <v>9.67142</v>
      </c>
      <c r="BL252" s="394">
        <f t="shared" si="8"/>
        <v>0.2994047222</v>
      </c>
      <c r="BM252" s="394">
        <f t="shared" si="9"/>
        <v>0.04477509259</v>
      </c>
      <c r="BN252" s="55">
        <f t="shared" si="10"/>
        <v>0.04</v>
      </c>
      <c r="BO252" s="56">
        <f t="shared" si="11"/>
        <v>317</v>
      </c>
      <c r="BP252" s="57">
        <f t="shared" si="12"/>
        <v>0.3253988013</v>
      </c>
      <c r="BQ252" s="46">
        <f t="shared" si="13"/>
        <v>0.126</v>
      </c>
      <c r="BR252" s="46">
        <v>25.0</v>
      </c>
      <c r="BS252" s="46">
        <v>7.0</v>
      </c>
      <c r="BT252" s="47">
        <v>1.25</v>
      </c>
      <c r="BU252" s="46">
        <f t="shared" si="14"/>
        <v>31.25</v>
      </c>
      <c r="BV252" s="46">
        <f t="shared" si="15"/>
        <v>32.75</v>
      </c>
      <c r="BW252" s="378" t="s">
        <v>6062</v>
      </c>
      <c r="BX252" s="373" t="s">
        <v>6073</v>
      </c>
      <c r="BY252" s="492"/>
      <c r="BZ252" s="492"/>
      <c r="CA252" s="492"/>
      <c r="CB252" s="406"/>
      <c r="CC252" s="492"/>
      <c r="CD252" s="492"/>
      <c r="CE252" s="492"/>
      <c r="CF252" s="492"/>
      <c r="CG252" s="492"/>
      <c r="CH252" s="553"/>
      <c r="CI252" s="553"/>
      <c r="CJ252" s="553"/>
      <c r="CK252" s="553"/>
      <c r="CL252" s="414">
        <v>3.0</v>
      </c>
      <c r="CM252" s="414" t="s">
        <v>7726</v>
      </c>
      <c r="CN252" s="399">
        <f t="shared" si="16"/>
        <v>0.0005952777778</v>
      </c>
      <c r="CO252" s="399">
        <f t="shared" si="17"/>
        <v>0.3456548673</v>
      </c>
      <c r="CP252" s="398"/>
      <c r="CQ252" s="398"/>
      <c r="CR252" s="478"/>
      <c r="CS252" s="398"/>
      <c r="CT252" s="398"/>
      <c r="CU252" s="398"/>
      <c r="CV252" s="398"/>
      <c r="CW252" s="398"/>
      <c r="CX252" s="398"/>
      <c r="CY252" s="398"/>
      <c r="CZ252" s="398"/>
      <c r="DA252" s="398"/>
      <c r="DB252" s="398"/>
      <c r="DC252" s="398"/>
      <c r="DD252" s="398"/>
      <c r="DE252" s="398"/>
      <c r="DF252" s="398"/>
      <c r="DG252" s="398"/>
      <c r="DH252" s="398"/>
      <c r="DI252" s="398"/>
      <c r="DJ252" s="398"/>
      <c r="DK252" s="398"/>
      <c r="DL252" s="398"/>
      <c r="DM252" s="398"/>
      <c r="DN252" s="398"/>
      <c r="DO252" s="398"/>
      <c r="DP252" s="398"/>
      <c r="DQ252" s="398"/>
      <c r="DR252" s="398"/>
      <c r="DS252" s="398"/>
      <c r="DT252" s="398"/>
      <c r="DU252" s="398"/>
      <c r="DV252" s="398"/>
      <c r="DW252" s="398"/>
      <c r="DX252" s="398"/>
      <c r="DY252" s="398"/>
      <c r="DZ252" s="398"/>
      <c r="EA252" s="398"/>
      <c r="EB252" s="398"/>
      <c r="EC252" s="398"/>
      <c r="ED252" s="398"/>
      <c r="EE252" s="398"/>
      <c r="EF252" s="398"/>
      <c r="EG252" s="398"/>
      <c r="EH252" s="398"/>
      <c r="EI252" s="398"/>
      <c r="EJ252" s="398"/>
      <c r="EK252" s="398"/>
      <c r="EL252" s="398"/>
      <c r="EM252" s="398"/>
      <c r="EN252" s="398"/>
      <c r="EO252" s="398"/>
      <c r="EP252" s="398"/>
      <c r="EQ252" s="398"/>
      <c r="ER252" s="398"/>
      <c r="ES252" s="398"/>
      <c r="ET252" s="398"/>
      <c r="EU252" s="398"/>
      <c r="EV252" s="398"/>
      <c r="EW252" s="398"/>
      <c r="EX252" s="398"/>
      <c r="EY252" s="398"/>
      <c r="EZ252" s="398"/>
      <c r="FA252" s="398"/>
      <c r="FB252" s="398"/>
      <c r="FC252" s="398"/>
      <c r="FD252" s="398"/>
      <c r="FE252" s="398"/>
      <c r="FF252" s="398"/>
      <c r="FG252" s="398"/>
      <c r="FH252" s="398"/>
      <c r="FI252" s="398"/>
      <c r="FJ252" s="398"/>
      <c r="FK252" s="398"/>
      <c r="FL252" s="398"/>
      <c r="FM252" s="398"/>
      <c r="FN252" s="398"/>
      <c r="FO252" s="398"/>
      <c r="FP252" s="398"/>
      <c r="FQ252" s="398"/>
      <c r="FR252" s="398"/>
      <c r="FS252" s="398"/>
      <c r="FT252" s="398"/>
      <c r="FU252" s="398"/>
      <c r="FV252" s="398"/>
      <c r="FW252" s="398"/>
      <c r="FX252" s="398"/>
      <c r="FY252" s="398"/>
      <c r="FZ252" s="398"/>
      <c r="GA252" s="398"/>
      <c r="GB252" s="398"/>
      <c r="GC252" s="398"/>
      <c r="GD252" s="398"/>
      <c r="GE252" s="398"/>
      <c r="GF252" s="398"/>
      <c r="GG252" s="398"/>
      <c r="GH252" s="398"/>
      <c r="GI252" s="398"/>
      <c r="GJ252" s="398"/>
      <c r="GK252" s="398"/>
      <c r="GL252" s="398"/>
      <c r="GM252" s="398"/>
      <c r="GN252" s="398"/>
      <c r="GO252" s="398"/>
      <c r="GP252" s="398"/>
      <c r="GQ252" s="398"/>
      <c r="GR252" s="398"/>
      <c r="GS252" s="398"/>
      <c r="GT252" s="398"/>
      <c r="GU252" s="398"/>
      <c r="GV252" s="398"/>
      <c r="GW252" s="398"/>
      <c r="GX252" s="398"/>
      <c r="GY252" s="398"/>
      <c r="GZ252" s="398"/>
      <c r="HA252" s="398"/>
      <c r="HB252" s="398"/>
      <c r="HC252" s="398"/>
      <c r="HD252" s="398"/>
      <c r="HE252" s="398"/>
      <c r="HF252" s="398"/>
      <c r="HG252" s="398"/>
      <c r="HH252" s="398"/>
      <c r="HI252" s="398"/>
      <c r="HJ252" s="398"/>
      <c r="HK252" s="398"/>
      <c r="HL252" s="398"/>
      <c r="HM252" s="398"/>
      <c r="HN252" s="398"/>
      <c r="HO252" s="398"/>
      <c r="HP252" s="398"/>
      <c r="HQ252" s="398"/>
      <c r="HR252" s="398"/>
      <c r="HS252" s="398"/>
      <c r="HT252" s="398"/>
      <c r="HU252" s="398"/>
      <c r="HV252" s="398"/>
      <c r="HW252" s="398"/>
      <c r="HX252" s="398"/>
      <c r="HY252" s="398"/>
      <c r="HZ252" s="398"/>
      <c r="IA252" s="398"/>
      <c r="IB252" s="398"/>
      <c r="IC252" s="398"/>
    </row>
    <row r="253" ht="18.0" customHeight="1">
      <c r="A253" s="361" t="s">
        <v>6049</v>
      </c>
      <c r="B253" s="436" t="s">
        <v>7727</v>
      </c>
      <c r="C253" s="363"/>
      <c r="D253" s="364">
        <v>50.0</v>
      </c>
      <c r="E253" s="550" t="s">
        <v>7728</v>
      </c>
      <c r="F253" s="366" t="s">
        <v>7729</v>
      </c>
      <c r="G253" s="367">
        <v>2.034050218748E12</v>
      </c>
      <c r="H253" s="409">
        <v>341.0</v>
      </c>
      <c r="I253" s="369">
        <v>0.355282437675621</v>
      </c>
      <c r="J253" s="370">
        <f t="shared" si="1"/>
        <v>220</v>
      </c>
      <c r="K253" s="563" t="s">
        <v>7730</v>
      </c>
      <c r="L253" s="556" t="s">
        <v>7731</v>
      </c>
      <c r="M253" s="450" t="s">
        <v>7732</v>
      </c>
      <c r="N253" s="429"/>
      <c r="O253" s="419">
        <v>30.0</v>
      </c>
      <c r="P253" s="404">
        <v>70.0</v>
      </c>
      <c r="Q253" s="378">
        <v>20.0</v>
      </c>
      <c r="R253" s="378">
        <v>90.0</v>
      </c>
      <c r="S253" s="430"/>
      <c r="T253" s="430"/>
      <c r="U253" s="378" t="s">
        <v>7733</v>
      </c>
      <c r="V253" s="378" t="s">
        <v>795</v>
      </c>
      <c r="W253" s="378" t="s">
        <v>7724</v>
      </c>
      <c r="X253" s="430"/>
      <c r="Y253" s="430"/>
      <c r="Z253" s="430"/>
      <c r="AA253" s="430"/>
      <c r="AB253" s="379"/>
      <c r="AC253" s="380" t="s">
        <v>7734</v>
      </c>
      <c r="AD253" s="429"/>
      <c r="AE253" s="429"/>
      <c r="AF253" s="429"/>
      <c r="AG253" s="429"/>
      <c r="AH253" s="373" t="s">
        <v>6059</v>
      </c>
      <c r="AI253" s="379" t="s">
        <v>6060</v>
      </c>
      <c r="AJ253" s="429"/>
      <c r="AK253" s="429"/>
      <c r="AL253" s="429"/>
      <c r="AM253" s="429"/>
      <c r="AN253" s="429">
        <v>10.0</v>
      </c>
      <c r="AO253" s="429"/>
      <c r="AP253" s="429"/>
      <c r="AQ253" s="46">
        <f t="shared" si="2"/>
        <v>321</v>
      </c>
      <c r="AR253" s="382">
        <f t="shared" si="3"/>
        <v>0.06</v>
      </c>
      <c r="AS253" s="429"/>
      <c r="AT253" s="429"/>
      <c r="AU253" s="429"/>
      <c r="AV253" s="429"/>
      <c r="AW253" s="429"/>
      <c r="AX253" s="555" t="s">
        <v>6061</v>
      </c>
      <c r="AY253" s="384" t="s">
        <v>6061</v>
      </c>
      <c r="AZ253" s="385">
        <v>20.0</v>
      </c>
      <c r="BA253" s="386">
        <v>66.0</v>
      </c>
      <c r="BB253" s="386">
        <v>121.0</v>
      </c>
      <c r="BC253" s="482">
        <f>IFERROR(__xludf.DUMMYFUNCTION("IMPORTRANGE(""https://docs.google.com/spreadsheets/d/11x9rug0jw9OQ--PARsiC-syyc-w1p08-Nt1KJofrAjY/edit?usp=sharing"",""Себестоимость (Алкиона)!J94"")"),1.89924)</f>
        <v>1.89924</v>
      </c>
      <c r="BD253" s="482">
        <f>IFERROR(__xludf.DUMMYFUNCTION("IMPORTRANGE(""https://docs.google.com/spreadsheets/d/11x9rug0jw9OQ--PARsiC-syyc-w1p08-Nt1KJofrAjY/edit?usp=sharing"",""Себестоимость (Алкиона)!J65"")"),0.813618)</f>
        <v>0.813618</v>
      </c>
      <c r="BE253" s="483">
        <f>IFERROR(__xludf.DUMMYFUNCTION("IMPORTRANGE(""https://docs.google.com/spreadsheets/d/1s3L4zx0lRdF0JYMrTaoYwrEnGJI9Se6ibkReFEtRbpU/edit?usp=sharing"",""Упаковка!B2"")"),7.0)</f>
        <v>7</v>
      </c>
      <c r="BF253" s="389">
        <v>10.0</v>
      </c>
      <c r="BG253" s="442">
        <f t="shared" si="4"/>
        <v>44.12858</v>
      </c>
      <c r="BH253" s="405">
        <f t="shared" si="18"/>
        <v>0.2</v>
      </c>
      <c r="BI253" s="392">
        <f t="shared" si="5"/>
        <v>44</v>
      </c>
      <c r="BJ253" s="393">
        <f t="shared" si="6"/>
        <v>65.87142</v>
      </c>
      <c r="BK253" s="393">
        <f t="shared" si="7"/>
        <v>10.87142</v>
      </c>
      <c r="BL253" s="394">
        <f t="shared" si="8"/>
        <v>0.2994155455</v>
      </c>
      <c r="BM253" s="394">
        <f t="shared" si="9"/>
        <v>0.04941554545</v>
      </c>
      <c r="BN253" s="55">
        <f t="shared" si="10"/>
        <v>0.06</v>
      </c>
      <c r="BO253" s="56">
        <f t="shared" si="11"/>
        <v>321</v>
      </c>
      <c r="BP253" s="57">
        <f t="shared" si="12"/>
        <v>0.3255807477</v>
      </c>
      <c r="BQ253" s="46">
        <f t="shared" si="13"/>
        <v>0.126</v>
      </c>
      <c r="BR253" s="46">
        <v>25.0</v>
      </c>
      <c r="BS253" s="46">
        <v>7.0</v>
      </c>
      <c r="BT253" s="47">
        <v>1.25</v>
      </c>
      <c r="BU253" s="46">
        <f t="shared" si="14"/>
        <v>31.25</v>
      </c>
      <c r="BV253" s="46">
        <f t="shared" si="15"/>
        <v>34.75</v>
      </c>
      <c r="BW253" s="378" t="s">
        <v>6062</v>
      </c>
      <c r="BX253" s="373" t="s">
        <v>6063</v>
      </c>
      <c r="BY253" s="492"/>
      <c r="BZ253" s="492"/>
      <c r="CA253" s="492"/>
      <c r="CB253" s="406"/>
      <c r="CC253" s="492"/>
      <c r="CD253" s="492"/>
      <c r="CE253" s="492"/>
      <c r="CF253" s="492"/>
      <c r="CG253" s="492"/>
      <c r="CH253" s="553"/>
      <c r="CI253" s="553"/>
      <c r="CJ253" s="553"/>
      <c r="CK253" s="553"/>
      <c r="CL253" s="414">
        <v>3.0</v>
      </c>
      <c r="CM253" s="414" t="s">
        <v>7726</v>
      </c>
      <c r="CN253" s="399">
        <f t="shared" si="16"/>
        <v>0.0005844545455</v>
      </c>
      <c r="CO253" s="399">
        <f t="shared" si="17"/>
        <v>0.3546979831</v>
      </c>
      <c r="CP253" s="398"/>
      <c r="CQ253" s="398"/>
      <c r="CR253" s="408" t="s">
        <v>7735</v>
      </c>
      <c r="CS253" s="398"/>
      <c r="CT253" s="398"/>
      <c r="CU253" s="398"/>
      <c r="CV253" s="398"/>
      <c r="CW253" s="398"/>
      <c r="CX253" s="398"/>
      <c r="CY253" s="398"/>
      <c r="CZ253" s="398"/>
      <c r="DA253" s="398"/>
      <c r="DB253" s="398"/>
      <c r="DC253" s="398"/>
      <c r="DD253" s="398"/>
      <c r="DE253" s="398"/>
      <c r="DF253" s="398"/>
      <c r="DG253" s="398"/>
      <c r="DH253" s="398"/>
      <c r="DI253" s="398"/>
      <c r="DJ253" s="398"/>
      <c r="DK253" s="398"/>
      <c r="DL253" s="398"/>
      <c r="DM253" s="398"/>
      <c r="DN253" s="398"/>
      <c r="DO253" s="398"/>
      <c r="DP253" s="398"/>
      <c r="DQ253" s="398"/>
      <c r="DR253" s="398"/>
      <c r="DS253" s="398"/>
      <c r="DT253" s="398"/>
      <c r="DU253" s="398"/>
      <c r="DV253" s="398"/>
      <c r="DW253" s="398"/>
      <c r="DX253" s="398"/>
      <c r="DY253" s="398"/>
      <c r="DZ253" s="398"/>
      <c r="EA253" s="398"/>
      <c r="EB253" s="398"/>
      <c r="EC253" s="398"/>
      <c r="ED253" s="398"/>
      <c r="EE253" s="398"/>
      <c r="EF253" s="398"/>
      <c r="EG253" s="398"/>
      <c r="EH253" s="398"/>
      <c r="EI253" s="398"/>
      <c r="EJ253" s="398"/>
      <c r="EK253" s="398"/>
      <c r="EL253" s="398"/>
      <c r="EM253" s="398"/>
      <c r="EN253" s="398"/>
      <c r="EO253" s="398"/>
      <c r="EP253" s="398"/>
      <c r="EQ253" s="398"/>
      <c r="ER253" s="398"/>
      <c r="ES253" s="398"/>
      <c r="ET253" s="398"/>
      <c r="EU253" s="398"/>
      <c r="EV253" s="398"/>
      <c r="EW253" s="398"/>
      <c r="EX253" s="398"/>
      <c r="EY253" s="398"/>
      <c r="EZ253" s="398"/>
      <c r="FA253" s="398"/>
      <c r="FB253" s="398"/>
      <c r="FC253" s="398"/>
      <c r="FD253" s="398"/>
      <c r="FE253" s="398"/>
      <c r="FF253" s="398"/>
      <c r="FG253" s="398"/>
      <c r="FH253" s="398"/>
      <c r="FI253" s="398"/>
      <c r="FJ253" s="398"/>
      <c r="FK253" s="398"/>
      <c r="FL253" s="398"/>
      <c r="FM253" s="398"/>
      <c r="FN253" s="398"/>
      <c r="FO253" s="398"/>
      <c r="FP253" s="398"/>
      <c r="FQ253" s="398"/>
      <c r="FR253" s="398"/>
      <c r="FS253" s="398"/>
      <c r="FT253" s="398"/>
      <c r="FU253" s="398"/>
      <c r="FV253" s="398"/>
      <c r="FW253" s="398"/>
      <c r="FX253" s="398"/>
      <c r="FY253" s="398"/>
      <c r="FZ253" s="398"/>
      <c r="GA253" s="398"/>
      <c r="GB253" s="398"/>
      <c r="GC253" s="398"/>
      <c r="GD253" s="398"/>
      <c r="GE253" s="398"/>
      <c r="GF253" s="398"/>
      <c r="GG253" s="398"/>
      <c r="GH253" s="398"/>
      <c r="GI253" s="398"/>
      <c r="GJ253" s="398"/>
      <c r="GK253" s="398"/>
      <c r="GL253" s="398"/>
      <c r="GM253" s="398"/>
      <c r="GN253" s="398"/>
      <c r="GO253" s="398"/>
      <c r="GP253" s="398"/>
      <c r="GQ253" s="398"/>
      <c r="GR253" s="398"/>
      <c r="GS253" s="398"/>
      <c r="GT253" s="398"/>
      <c r="GU253" s="398"/>
      <c r="GV253" s="398"/>
      <c r="GW253" s="398"/>
      <c r="GX253" s="398"/>
      <c r="GY253" s="398"/>
      <c r="GZ253" s="398"/>
      <c r="HA253" s="398"/>
      <c r="HB253" s="398"/>
      <c r="HC253" s="398"/>
      <c r="HD253" s="398"/>
      <c r="HE253" s="398"/>
      <c r="HF253" s="398"/>
      <c r="HG253" s="398"/>
      <c r="HH253" s="398"/>
      <c r="HI253" s="398"/>
      <c r="HJ253" s="398"/>
      <c r="HK253" s="398"/>
      <c r="HL253" s="398"/>
      <c r="HM253" s="398"/>
      <c r="HN253" s="398"/>
      <c r="HO253" s="398"/>
      <c r="HP253" s="398"/>
      <c r="HQ253" s="398"/>
      <c r="HR253" s="398"/>
      <c r="HS253" s="398"/>
      <c r="HT253" s="398"/>
      <c r="HU253" s="398"/>
      <c r="HV253" s="398"/>
      <c r="HW253" s="398"/>
      <c r="HX253" s="398"/>
      <c r="HY253" s="398"/>
      <c r="HZ253" s="398"/>
      <c r="IA253" s="398"/>
      <c r="IB253" s="398"/>
      <c r="IC253" s="398"/>
    </row>
    <row r="254" ht="18.0" customHeight="1">
      <c r="A254" s="361" t="s">
        <v>6049</v>
      </c>
      <c r="B254" s="566" t="s">
        <v>7736</v>
      </c>
      <c r="C254" s="363"/>
      <c r="D254" s="364">
        <v>50.0</v>
      </c>
      <c r="E254" s="550" t="s">
        <v>7737</v>
      </c>
      <c r="F254" s="366" t="s">
        <v>7738</v>
      </c>
      <c r="G254" s="415">
        <v>2.034050218755E12</v>
      </c>
      <c r="H254" s="368">
        <v>341.0</v>
      </c>
      <c r="I254" s="369">
        <v>0.35047292749749415</v>
      </c>
      <c r="J254" s="370">
        <f t="shared" si="1"/>
        <v>221</v>
      </c>
      <c r="K254" s="563" t="s">
        <v>7739</v>
      </c>
      <c r="L254" s="556" t="s">
        <v>7740</v>
      </c>
      <c r="M254" s="450" t="s">
        <v>7732</v>
      </c>
      <c r="N254" s="527"/>
      <c r="O254" s="556">
        <v>25.0</v>
      </c>
      <c r="P254" s="378">
        <v>70.0</v>
      </c>
      <c r="Q254" s="378">
        <v>20.0</v>
      </c>
      <c r="R254" s="378">
        <v>90.0</v>
      </c>
      <c r="S254" s="430"/>
      <c r="T254" s="430"/>
      <c r="U254" s="378" t="s">
        <v>7741</v>
      </c>
      <c r="V254" s="378" t="s">
        <v>3506</v>
      </c>
      <c r="W254" s="378" t="s">
        <v>7724</v>
      </c>
      <c r="X254" s="430"/>
      <c r="Y254" s="430"/>
      <c r="Z254" s="430"/>
      <c r="AA254" s="430"/>
      <c r="AB254" s="379"/>
      <c r="AC254" s="406"/>
      <c r="AD254" s="527"/>
      <c r="AE254" s="527"/>
      <c r="AF254" s="527"/>
      <c r="AG254" s="527"/>
      <c r="AH254" s="373" t="s">
        <v>6059</v>
      </c>
      <c r="AI254" s="379" t="s">
        <v>6060</v>
      </c>
      <c r="AJ254" s="527"/>
      <c r="AK254" s="527"/>
      <c r="AL254" s="527"/>
      <c r="AM254" s="527"/>
      <c r="AN254" s="527">
        <v>10.0</v>
      </c>
      <c r="AO254" s="527"/>
      <c r="AP254" s="527"/>
      <c r="AQ254" s="46">
        <f t="shared" si="2"/>
        <v>321</v>
      </c>
      <c r="AR254" s="382">
        <f t="shared" si="3"/>
        <v>0.06</v>
      </c>
      <c r="AS254" s="527"/>
      <c r="AT254" s="527"/>
      <c r="AU254" s="527"/>
      <c r="AV254" s="527"/>
      <c r="AW254" s="527"/>
      <c r="AX254" s="567" t="s">
        <v>6061</v>
      </c>
      <c r="AY254" s="384" t="s">
        <v>6061</v>
      </c>
      <c r="AZ254" s="418"/>
      <c r="BA254" s="386">
        <v>67.0</v>
      </c>
      <c r="BB254" s="386">
        <v>121.0</v>
      </c>
      <c r="BC254" s="482">
        <f>IFERROR(__xludf.DUMMYFUNCTION("IMPORTRANGE(""https://docs.google.com/spreadsheets/d/11x9rug0jw9OQ--PARsiC-syyc-w1p08-Nt1KJofrAjY/edit?usp=sharing"",""Себестоимость (Алкиона)!J94"")"),1.89924)</f>
        <v>1.89924</v>
      </c>
      <c r="BD254" s="482">
        <f>IFERROR(__xludf.DUMMYFUNCTION("IMPORTRANGE(""https://docs.google.com/spreadsheets/d/11x9rug0jw9OQ--PARsiC-syyc-w1p08-Nt1KJofrAjY/edit?usp=sharing"",""Себестоимость (Алкиона)!J65"")"),0.813618)</f>
        <v>0.813618</v>
      </c>
      <c r="BE254" s="483">
        <f>IFERROR(__xludf.DUMMYFUNCTION("IMPORTRANGE(""https://docs.google.com/spreadsheets/d/1s3L4zx0lRdF0JYMrTaoYwrEnGJI9Se6ibkReFEtRbpU/edit?usp=sharing"",""Упаковка!B2"")"),7.0)</f>
        <v>7</v>
      </c>
      <c r="BF254" s="389">
        <v>10.0</v>
      </c>
      <c r="BG254" s="442">
        <f t="shared" si="4"/>
        <v>44.12858</v>
      </c>
      <c r="BH254" s="405">
        <f t="shared" si="18"/>
        <v>0.2</v>
      </c>
      <c r="BI254" s="392">
        <f t="shared" si="5"/>
        <v>44.2</v>
      </c>
      <c r="BJ254" s="393">
        <f t="shared" si="6"/>
        <v>65.67142</v>
      </c>
      <c r="BK254" s="393">
        <f t="shared" si="7"/>
        <v>11.67142</v>
      </c>
      <c r="BL254" s="394">
        <f t="shared" si="8"/>
        <v>0.2971557466</v>
      </c>
      <c r="BM254" s="394">
        <f t="shared" si="9"/>
        <v>0.0528118552</v>
      </c>
      <c r="BN254" s="55">
        <f t="shared" si="10"/>
        <v>0.06</v>
      </c>
      <c r="BO254" s="56">
        <f t="shared" si="11"/>
        <v>322</v>
      </c>
      <c r="BP254" s="57">
        <f t="shared" si="12"/>
        <v>0.327178323</v>
      </c>
      <c r="BQ254" s="46">
        <f t="shared" si="13"/>
        <v>0.126</v>
      </c>
      <c r="BR254" s="46">
        <v>25.0</v>
      </c>
      <c r="BS254" s="46">
        <v>7.0</v>
      </c>
      <c r="BT254" s="47">
        <v>1.25</v>
      </c>
      <c r="BU254" s="46">
        <f t="shared" si="14"/>
        <v>31.25</v>
      </c>
      <c r="BV254" s="46">
        <f t="shared" si="15"/>
        <v>35.75</v>
      </c>
      <c r="BW254" s="378" t="s">
        <v>6062</v>
      </c>
      <c r="BX254" s="492"/>
      <c r="BY254" s="492"/>
      <c r="BZ254" s="492"/>
      <c r="CA254" s="492"/>
      <c r="CB254" s="406"/>
      <c r="CC254" s="492"/>
      <c r="CD254" s="492"/>
      <c r="CE254" s="492"/>
      <c r="CF254" s="492"/>
      <c r="CG254" s="492"/>
      <c r="CH254" s="553"/>
      <c r="CI254" s="553"/>
      <c r="CJ254" s="553"/>
      <c r="CK254" s="553"/>
      <c r="CL254" s="414">
        <v>3.0</v>
      </c>
      <c r="CM254" s="414" t="s">
        <v>7726</v>
      </c>
      <c r="CN254" s="399">
        <f t="shared" si="16"/>
        <v>0.002844253394</v>
      </c>
      <c r="CO254" s="399">
        <f t="shared" si="17"/>
        <v>0.3476286741</v>
      </c>
      <c r="CP254" s="398"/>
      <c r="CQ254" s="398"/>
      <c r="CR254" s="408" t="s">
        <v>7742</v>
      </c>
      <c r="CS254" s="398"/>
      <c r="CT254" s="398"/>
      <c r="CU254" s="398"/>
      <c r="CV254" s="398"/>
      <c r="CW254" s="398"/>
      <c r="CX254" s="398"/>
      <c r="CY254" s="398"/>
      <c r="CZ254" s="398"/>
      <c r="DA254" s="398"/>
      <c r="DB254" s="398"/>
      <c r="DC254" s="398"/>
      <c r="DD254" s="398"/>
      <c r="DE254" s="398"/>
      <c r="DF254" s="398"/>
      <c r="DG254" s="398"/>
      <c r="DH254" s="398"/>
      <c r="DI254" s="398"/>
      <c r="DJ254" s="398"/>
      <c r="DK254" s="398"/>
      <c r="DL254" s="398"/>
      <c r="DM254" s="398"/>
      <c r="DN254" s="398"/>
      <c r="DO254" s="398"/>
      <c r="DP254" s="398"/>
      <c r="DQ254" s="398"/>
      <c r="DR254" s="398"/>
      <c r="DS254" s="398"/>
      <c r="DT254" s="398"/>
      <c r="DU254" s="398"/>
      <c r="DV254" s="398"/>
      <c r="DW254" s="398"/>
      <c r="DX254" s="398"/>
      <c r="DY254" s="398"/>
      <c r="DZ254" s="398"/>
      <c r="EA254" s="398"/>
      <c r="EB254" s="398"/>
      <c r="EC254" s="398"/>
      <c r="ED254" s="398"/>
      <c r="EE254" s="398"/>
      <c r="EF254" s="398"/>
      <c r="EG254" s="398"/>
      <c r="EH254" s="398"/>
      <c r="EI254" s="398"/>
      <c r="EJ254" s="398"/>
      <c r="EK254" s="398"/>
      <c r="EL254" s="398"/>
      <c r="EM254" s="398"/>
      <c r="EN254" s="398"/>
      <c r="EO254" s="398"/>
      <c r="EP254" s="398"/>
      <c r="EQ254" s="398"/>
      <c r="ER254" s="398"/>
      <c r="ES254" s="398"/>
      <c r="ET254" s="398"/>
      <c r="EU254" s="398"/>
      <c r="EV254" s="398"/>
      <c r="EW254" s="398"/>
      <c r="EX254" s="398"/>
      <c r="EY254" s="398"/>
      <c r="EZ254" s="398"/>
      <c r="FA254" s="398"/>
      <c r="FB254" s="398"/>
      <c r="FC254" s="398"/>
      <c r="FD254" s="398"/>
      <c r="FE254" s="398"/>
      <c r="FF254" s="398"/>
      <c r="FG254" s="398"/>
      <c r="FH254" s="398"/>
      <c r="FI254" s="398"/>
      <c r="FJ254" s="398"/>
      <c r="FK254" s="398"/>
      <c r="FL254" s="398"/>
      <c r="FM254" s="398"/>
      <c r="FN254" s="398"/>
      <c r="FO254" s="398"/>
      <c r="FP254" s="398"/>
      <c r="FQ254" s="398"/>
      <c r="FR254" s="398"/>
      <c r="FS254" s="398"/>
      <c r="FT254" s="398"/>
      <c r="FU254" s="398"/>
      <c r="FV254" s="398"/>
      <c r="FW254" s="398"/>
      <c r="FX254" s="398"/>
      <c r="FY254" s="398"/>
      <c r="FZ254" s="398"/>
      <c r="GA254" s="398"/>
      <c r="GB254" s="398"/>
      <c r="GC254" s="398"/>
      <c r="GD254" s="398"/>
      <c r="GE254" s="398"/>
      <c r="GF254" s="398"/>
      <c r="GG254" s="398"/>
      <c r="GH254" s="398"/>
      <c r="GI254" s="398"/>
      <c r="GJ254" s="398"/>
      <c r="GK254" s="398"/>
      <c r="GL254" s="398"/>
      <c r="GM254" s="398"/>
      <c r="GN254" s="398"/>
      <c r="GO254" s="398"/>
      <c r="GP254" s="398"/>
      <c r="GQ254" s="398"/>
      <c r="GR254" s="398"/>
      <c r="GS254" s="398"/>
      <c r="GT254" s="398"/>
      <c r="GU254" s="398"/>
      <c r="GV254" s="398"/>
      <c r="GW254" s="398"/>
      <c r="GX254" s="398"/>
      <c r="GY254" s="398"/>
      <c r="GZ254" s="398"/>
      <c r="HA254" s="398"/>
      <c r="HB254" s="398"/>
      <c r="HC254" s="398"/>
      <c r="HD254" s="398"/>
      <c r="HE254" s="398"/>
      <c r="HF254" s="398"/>
      <c r="HG254" s="398"/>
      <c r="HH254" s="398"/>
      <c r="HI254" s="398"/>
      <c r="HJ254" s="398"/>
      <c r="HK254" s="398"/>
      <c r="HL254" s="398"/>
      <c r="HM254" s="398"/>
      <c r="HN254" s="398"/>
      <c r="HO254" s="398"/>
      <c r="HP254" s="398"/>
      <c r="HQ254" s="398"/>
      <c r="HR254" s="398"/>
      <c r="HS254" s="398"/>
      <c r="HT254" s="398"/>
      <c r="HU254" s="398"/>
      <c r="HV254" s="398"/>
      <c r="HW254" s="398"/>
      <c r="HX254" s="398"/>
      <c r="HY254" s="398"/>
      <c r="HZ254" s="398"/>
      <c r="IA254" s="398"/>
      <c r="IB254" s="398"/>
      <c r="IC254" s="398"/>
    </row>
    <row r="255" ht="18.0" customHeight="1">
      <c r="A255" s="398"/>
      <c r="B255" s="566" t="s">
        <v>7743</v>
      </c>
      <c r="C255" s="363"/>
      <c r="D255" s="364">
        <v>50.0</v>
      </c>
      <c r="E255" s="550" t="s">
        <v>7744</v>
      </c>
      <c r="F255" s="366" t="s">
        <v>7745</v>
      </c>
      <c r="G255" s="562">
        <v>2.034050218885E12</v>
      </c>
      <c r="H255" s="368">
        <v>341.0</v>
      </c>
      <c r="I255" s="369">
        <v>0.33880954682649195</v>
      </c>
      <c r="J255" s="370">
        <f t="shared" si="1"/>
        <v>225</v>
      </c>
      <c r="K255" s="563" t="s">
        <v>7746</v>
      </c>
      <c r="L255" s="450" t="s">
        <v>7747</v>
      </c>
      <c r="M255" s="450" t="s">
        <v>7732</v>
      </c>
      <c r="N255" s="416"/>
      <c r="O255" s="556">
        <v>25.0</v>
      </c>
      <c r="P255" s="378">
        <v>70.0</v>
      </c>
      <c r="Q255" s="378">
        <v>20.0</v>
      </c>
      <c r="R255" s="378">
        <v>90.0</v>
      </c>
      <c r="S255" s="377"/>
      <c r="T255" s="377"/>
      <c r="U255" s="378" t="s">
        <v>7748</v>
      </c>
      <c r="V255" s="406"/>
      <c r="W255" s="378" t="s">
        <v>7724</v>
      </c>
      <c r="X255" s="377"/>
      <c r="Y255" s="377"/>
      <c r="Z255" s="377"/>
      <c r="AA255" s="377"/>
      <c r="AB255" s="379"/>
      <c r="AC255" s="406"/>
      <c r="AD255" s="416"/>
      <c r="AE255" s="416"/>
      <c r="AF255" s="416"/>
      <c r="AG255" s="416"/>
      <c r="AH255" s="373" t="s">
        <v>6059</v>
      </c>
      <c r="AI255" s="379" t="s">
        <v>6060</v>
      </c>
      <c r="AJ255" s="416"/>
      <c r="AK255" s="416"/>
      <c r="AL255" s="416"/>
      <c r="AM255" s="416"/>
      <c r="AN255" s="416">
        <v>10.0</v>
      </c>
      <c r="AO255" s="416"/>
      <c r="AP255" s="416"/>
      <c r="AQ255" s="46">
        <f t="shared" si="2"/>
        <v>324</v>
      </c>
      <c r="AR255" s="382">
        <f t="shared" si="3"/>
        <v>0.05</v>
      </c>
      <c r="AS255" s="416"/>
      <c r="AT255" s="416"/>
      <c r="AU255" s="416"/>
      <c r="AV255" s="416"/>
      <c r="AW255" s="416"/>
      <c r="AX255" s="567" t="s">
        <v>6061</v>
      </c>
      <c r="AY255" s="384" t="s">
        <v>6061</v>
      </c>
      <c r="AZ255" s="418"/>
      <c r="BA255" s="386">
        <v>69.0</v>
      </c>
      <c r="BB255" s="386">
        <v>124.0</v>
      </c>
      <c r="BC255" s="482">
        <f>IFERROR(__xludf.DUMMYFUNCTION("IMPORTRANGE(""https://docs.google.com/spreadsheets/d/11x9rug0jw9OQ--PARsiC-syyc-w1p08-Nt1KJofrAjY/edit?usp=sharing"",""Себестоимость (Алкиона)!J94"")"),1.89924)</f>
        <v>1.89924</v>
      </c>
      <c r="BD255" s="482">
        <f>IFERROR(__xludf.DUMMYFUNCTION("IMPORTRANGE(""https://docs.google.com/spreadsheets/d/11x9rug0jw9OQ--PARsiC-syyc-w1p08-Nt1KJofrAjY/edit?usp=sharing"",""Себестоимость (Алкиона)!J65"")"),0.813618)</f>
        <v>0.813618</v>
      </c>
      <c r="BE255" s="483">
        <f>IFERROR(__xludf.DUMMYFUNCTION("IMPORTRANGE(""https://docs.google.com/spreadsheets/d/1s3L4zx0lRdF0JYMrTaoYwrEnGJI9Se6ibkReFEtRbpU/edit?usp=sharing"",""Упаковка!B2"")"),7.0)</f>
        <v>7</v>
      </c>
      <c r="BF255" s="389">
        <v>10.0</v>
      </c>
      <c r="BG255" s="442">
        <f t="shared" si="4"/>
        <v>44.12858</v>
      </c>
      <c r="BH255" s="405">
        <f t="shared" si="18"/>
        <v>0.2</v>
      </c>
      <c r="BI255" s="392">
        <f t="shared" si="5"/>
        <v>45</v>
      </c>
      <c r="BJ255" s="393">
        <f t="shared" si="6"/>
        <v>66.87142</v>
      </c>
      <c r="BK255" s="393">
        <f t="shared" si="7"/>
        <v>11.87142</v>
      </c>
      <c r="BL255" s="394">
        <f t="shared" si="8"/>
        <v>0.2972063111</v>
      </c>
      <c r="BM255" s="394">
        <f t="shared" si="9"/>
        <v>0.05276186667</v>
      </c>
      <c r="BN255" s="55">
        <f t="shared" si="10"/>
        <v>0.05</v>
      </c>
      <c r="BO255" s="56">
        <f t="shared" si="11"/>
        <v>327</v>
      </c>
      <c r="BP255" s="57">
        <f t="shared" si="12"/>
        <v>0.3258453211</v>
      </c>
      <c r="BQ255" s="46">
        <f t="shared" si="13"/>
        <v>0.126</v>
      </c>
      <c r="BR255" s="46">
        <v>25.0</v>
      </c>
      <c r="BS255" s="46">
        <v>7.0</v>
      </c>
      <c r="BT255" s="47">
        <v>1.25</v>
      </c>
      <c r="BU255" s="46">
        <f t="shared" si="14"/>
        <v>31.25</v>
      </c>
      <c r="BV255" s="46">
        <f t="shared" si="15"/>
        <v>37.75</v>
      </c>
      <c r="BW255" s="378" t="s">
        <v>6062</v>
      </c>
      <c r="BX255" s="492"/>
      <c r="BY255" s="492"/>
      <c r="BZ255" s="492"/>
      <c r="CA255" s="492"/>
      <c r="CB255" s="406"/>
      <c r="CC255" s="492"/>
      <c r="CD255" s="492"/>
      <c r="CE255" s="492"/>
      <c r="CF255" s="492"/>
      <c r="CG255" s="492"/>
      <c r="CH255" s="553"/>
      <c r="CI255" s="553"/>
      <c r="CJ255" s="553"/>
      <c r="CK255" s="553"/>
      <c r="CL255" s="398"/>
      <c r="CM255" s="398"/>
      <c r="CN255" s="399">
        <f t="shared" si="16"/>
        <v>0.002793688889</v>
      </c>
      <c r="CO255" s="399">
        <f t="shared" si="17"/>
        <v>0.3360158579</v>
      </c>
      <c r="CP255" s="398"/>
      <c r="CQ255" s="398"/>
      <c r="CR255" s="408" t="s">
        <v>7749</v>
      </c>
      <c r="CS255" s="398"/>
      <c r="CT255" s="398"/>
      <c r="CU255" s="398"/>
      <c r="CV255" s="398"/>
      <c r="CW255" s="398"/>
      <c r="CX255" s="398"/>
      <c r="CY255" s="398"/>
      <c r="CZ255" s="398"/>
      <c r="DA255" s="398"/>
      <c r="DB255" s="398"/>
      <c r="DC255" s="398"/>
      <c r="DD255" s="398"/>
      <c r="DE255" s="398"/>
      <c r="DF255" s="398"/>
      <c r="DG255" s="398"/>
      <c r="DH255" s="398"/>
      <c r="DI255" s="398"/>
      <c r="DJ255" s="398"/>
      <c r="DK255" s="398"/>
      <c r="DL255" s="398"/>
      <c r="DM255" s="398"/>
      <c r="DN255" s="398"/>
      <c r="DO255" s="398"/>
      <c r="DP255" s="398"/>
      <c r="DQ255" s="398"/>
      <c r="DR255" s="398"/>
      <c r="DS255" s="398"/>
      <c r="DT255" s="398"/>
      <c r="DU255" s="398"/>
      <c r="DV255" s="398"/>
      <c r="DW255" s="398"/>
      <c r="DX255" s="398"/>
      <c r="DY255" s="398"/>
      <c r="DZ255" s="398"/>
      <c r="EA255" s="398"/>
      <c r="EB255" s="398"/>
      <c r="EC255" s="398"/>
      <c r="ED255" s="398"/>
      <c r="EE255" s="398"/>
      <c r="EF255" s="398"/>
      <c r="EG255" s="398"/>
      <c r="EH255" s="398"/>
      <c r="EI255" s="398"/>
      <c r="EJ255" s="398"/>
      <c r="EK255" s="398"/>
      <c r="EL255" s="398"/>
      <c r="EM255" s="398"/>
      <c r="EN255" s="398"/>
      <c r="EO255" s="398"/>
      <c r="EP255" s="398"/>
      <c r="EQ255" s="398"/>
      <c r="ER255" s="398"/>
      <c r="ES255" s="398"/>
      <c r="ET255" s="398"/>
      <c r="EU255" s="398"/>
      <c r="EV255" s="398"/>
      <c r="EW255" s="398"/>
      <c r="EX255" s="398"/>
      <c r="EY255" s="398"/>
      <c r="EZ255" s="398"/>
      <c r="FA255" s="398"/>
      <c r="FB255" s="398"/>
      <c r="FC255" s="398"/>
      <c r="FD255" s="398"/>
      <c r="FE255" s="398"/>
      <c r="FF255" s="398"/>
      <c r="FG255" s="398"/>
      <c r="FH255" s="398"/>
      <c r="FI255" s="398"/>
      <c r="FJ255" s="398"/>
      <c r="FK255" s="398"/>
      <c r="FL255" s="398"/>
      <c r="FM255" s="398"/>
      <c r="FN255" s="398"/>
      <c r="FO255" s="398"/>
      <c r="FP255" s="398"/>
      <c r="FQ255" s="398"/>
      <c r="FR255" s="398"/>
      <c r="FS255" s="398"/>
      <c r="FT255" s="398"/>
      <c r="FU255" s="398"/>
      <c r="FV255" s="398"/>
      <c r="FW255" s="398"/>
      <c r="FX255" s="398"/>
      <c r="FY255" s="398"/>
      <c r="FZ255" s="398"/>
      <c r="GA255" s="398"/>
      <c r="GB255" s="398"/>
      <c r="GC255" s="398"/>
      <c r="GD255" s="398"/>
      <c r="GE255" s="398"/>
      <c r="GF255" s="398"/>
      <c r="GG255" s="398"/>
      <c r="GH255" s="398"/>
      <c r="GI255" s="398"/>
      <c r="GJ255" s="398"/>
      <c r="GK255" s="398"/>
      <c r="GL255" s="398"/>
      <c r="GM255" s="398"/>
      <c r="GN255" s="398"/>
      <c r="GO255" s="398"/>
      <c r="GP255" s="398"/>
      <c r="GQ255" s="398"/>
      <c r="GR255" s="398"/>
      <c r="GS255" s="398"/>
      <c r="GT255" s="398"/>
      <c r="GU255" s="398"/>
      <c r="GV255" s="398"/>
      <c r="GW255" s="398"/>
      <c r="GX255" s="398"/>
      <c r="GY255" s="398"/>
      <c r="GZ255" s="398"/>
      <c r="HA255" s="398"/>
      <c r="HB255" s="398"/>
      <c r="HC255" s="398"/>
      <c r="HD255" s="398"/>
      <c r="HE255" s="398"/>
      <c r="HF255" s="398"/>
      <c r="HG255" s="398"/>
      <c r="HH255" s="398"/>
      <c r="HI255" s="398"/>
      <c r="HJ255" s="398"/>
      <c r="HK255" s="398"/>
      <c r="HL255" s="398"/>
      <c r="HM255" s="398"/>
      <c r="HN255" s="398"/>
      <c r="HO255" s="398"/>
      <c r="HP255" s="398"/>
      <c r="HQ255" s="398"/>
      <c r="HR255" s="398"/>
      <c r="HS255" s="398"/>
      <c r="HT255" s="398"/>
      <c r="HU255" s="398"/>
      <c r="HV255" s="398"/>
      <c r="HW255" s="398"/>
      <c r="HX255" s="398"/>
      <c r="HY255" s="398"/>
      <c r="HZ255" s="398"/>
      <c r="IA255" s="398"/>
      <c r="IB255" s="398"/>
      <c r="IC255" s="398"/>
    </row>
    <row r="256" ht="18.0" customHeight="1">
      <c r="A256" s="361" t="s">
        <v>6049</v>
      </c>
      <c r="B256" s="566" t="s">
        <v>7750</v>
      </c>
      <c r="C256" s="363"/>
      <c r="D256" s="364">
        <v>50.0</v>
      </c>
      <c r="E256" s="550" t="s">
        <v>7751</v>
      </c>
      <c r="F256" s="366" t="s">
        <v>7752</v>
      </c>
      <c r="G256" s="367">
        <v>2.022666549059E12</v>
      </c>
      <c r="H256" s="409">
        <v>341.0</v>
      </c>
      <c r="I256" s="369">
        <v>0.33880954682649195</v>
      </c>
      <c r="J256" s="370">
        <f t="shared" si="1"/>
        <v>225</v>
      </c>
      <c r="K256" s="563" t="s">
        <v>7753</v>
      </c>
      <c r="L256" s="450" t="s">
        <v>7754</v>
      </c>
      <c r="M256" s="450" t="s">
        <v>7732</v>
      </c>
      <c r="N256" s="373"/>
      <c r="O256" s="556">
        <v>25.0</v>
      </c>
      <c r="P256" s="378">
        <v>70.0</v>
      </c>
      <c r="Q256" s="378">
        <v>20.0</v>
      </c>
      <c r="R256" s="378">
        <v>90.0</v>
      </c>
      <c r="S256" s="377"/>
      <c r="T256" s="377"/>
      <c r="U256" s="378" t="s">
        <v>7748</v>
      </c>
      <c r="V256" s="378" t="s">
        <v>3506</v>
      </c>
      <c r="W256" s="378" t="s">
        <v>7724</v>
      </c>
      <c r="X256" s="377"/>
      <c r="Y256" s="377"/>
      <c r="Z256" s="377"/>
      <c r="AA256" s="377"/>
      <c r="AB256" s="379"/>
      <c r="AC256" s="568"/>
      <c r="AD256" s="373"/>
      <c r="AE256" s="373"/>
      <c r="AF256" s="373"/>
      <c r="AG256" s="373"/>
      <c r="AH256" s="373" t="s">
        <v>6059</v>
      </c>
      <c r="AI256" s="379" t="s">
        <v>6060</v>
      </c>
      <c r="AJ256" s="373"/>
      <c r="AK256" s="373"/>
      <c r="AL256" s="373"/>
      <c r="AM256" s="373"/>
      <c r="AN256" s="373">
        <v>10.0</v>
      </c>
      <c r="AO256" s="373"/>
      <c r="AP256" s="373"/>
      <c r="AQ256" s="46">
        <f t="shared" si="2"/>
        <v>324</v>
      </c>
      <c r="AR256" s="382">
        <f t="shared" si="3"/>
        <v>0.05</v>
      </c>
      <c r="AS256" s="373"/>
      <c r="AT256" s="373"/>
      <c r="AU256" s="373"/>
      <c r="AV256" s="373"/>
      <c r="AW256" s="373"/>
      <c r="AX256" s="567" t="s">
        <v>6061</v>
      </c>
      <c r="AY256" s="384" t="s">
        <v>6061</v>
      </c>
      <c r="AZ256" s="385">
        <v>20.0</v>
      </c>
      <c r="BA256" s="386">
        <v>69.0</v>
      </c>
      <c r="BB256" s="386">
        <v>124.0</v>
      </c>
      <c r="BC256" s="482">
        <f>IFERROR(__xludf.DUMMYFUNCTION("IMPORTRANGE(""https://docs.google.com/spreadsheets/d/11x9rug0jw9OQ--PARsiC-syyc-w1p08-Nt1KJofrAjY/edit?usp=sharing"",""Себестоимость (Алкиона)!J94"")"),1.89924)</f>
        <v>1.89924</v>
      </c>
      <c r="BD256" s="482">
        <f>IFERROR(__xludf.DUMMYFUNCTION("IMPORTRANGE(""https://docs.google.com/spreadsheets/d/11x9rug0jw9OQ--PARsiC-syyc-w1p08-Nt1KJofrAjY/edit?usp=sharing"",""Себестоимость (Алкиона)!J65"")"),0.813618)</f>
        <v>0.813618</v>
      </c>
      <c r="BE256" s="483">
        <f>IFERROR(__xludf.DUMMYFUNCTION("IMPORTRANGE(""https://docs.google.com/spreadsheets/d/1s3L4zx0lRdF0JYMrTaoYwrEnGJI9Se6ibkReFEtRbpU/edit?usp=sharing"",""Упаковка!B2"")"),7.0)</f>
        <v>7</v>
      </c>
      <c r="BF256" s="389">
        <v>10.0</v>
      </c>
      <c r="BG256" s="442">
        <f t="shared" si="4"/>
        <v>44.12858</v>
      </c>
      <c r="BH256" s="405">
        <f t="shared" si="18"/>
        <v>0.2</v>
      </c>
      <c r="BI256" s="392">
        <f t="shared" si="5"/>
        <v>45</v>
      </c>
      <c r="BJ256" s="393">
        <f t="shared" si="6"/>
        <v>66.87142</v>
      </c>
      <c r="BK256" s="393">
        <f t="shared" si="7"/>
        <v>11.87142</v>
      </c>
      <c r="BL256" s="394">
        <f t="shared" si="8"/>
        <v>0.2972063111</v>
      </c>
      <c r="BM256" s="394">
        <f t="shared" si="9"/>
        <v>0.05276186667</v>
      </c>
      <c r="BN256" s="55">
        <f t="shared" si="10"/>
        <v>0.05</v>
      </c>
      <c r="BO256" s="56">
        <f t="shared" si="11"/>
        <v>327</v>
      </c>
      <c r="BP256" s="57">
        <f t="shared" si="12"/>
        <v>0.3258453211</v>
      </c>
      <c r="BQ256" s="46">
        <f t="shared" si="13"/>
        <v>0.126</v>
      </c>
      <c r="BR256" s="46">
        <v>25.0</v>
      </c>
      <c r="BS256" s="46">
        <v>7.0</v>
      </c>
      <c r="BT256" s="47">
        <v>1.25</v>
      </c>
      <c r="BU256" s="46">
        <f t="shared" si="14"/>
        <v>31.25</v>
      </c>
      <c r="BV256" s="46">
        <f t="shared" si="15"/>
        <v>37.75</v>
      </c>
      <c r="BW256" s="378" t="s">
        <v>6062</v>
      </c>
      <c r="BX256" s="492"/>
      <c r="BY256" s="492"/>
      <c r="BZ256" s="492"/>
      <c r="CA256" s="492"/>
      <c r="CB256" s="406"/>
      <c r="CC256" s="492"/>
      <c r="CD256" s="492"/>
      <c r="CE256" s="492"/>
      <c r="CF256" s="492"/>
      <c r="CG256" s="492"/>
      <c r="CH256" s="553"/>
      <c r="CI256" s="553"/>
      <c r="CJ256" s="553"/>
      <c r="CK256" s="553"/>
      <c r="CL256" s="414">
        <v>3.0</v>
      </c>
      <c r="CM256" s="414" t="s">
        <v>7726</v>
      </c>
      <c r="CN256" s="399">
        <f t="shared" si="16"/>
        <v>0.002793688889</v>
      </c>
      <c r="CO256" s="399">
        <f t="shared" si="17"/>
        <v>0.3360158579</v>
      </c>
      <c r="CP256" s="398"/>
      <c r="CQ256" s="398"/>
      <c r="CR256" s="408" t="s">
        <v>7749</v>
      </c>
      <c r="CS256" s="398"/>
      <c r="CT256" s="398"/>
      <c r="CU256" s="398"/>
      <c r="CV256" s="398"/>
      <c r="CW256" s="398"/>
      <c r="CX256" s="398"/>
      <c r="CY256" s="398"/>
      <c r="CZ256" s="398"/>
      <c r="DA256" s="398"/>
      <c r="DB256" s="398"/>
      <c r="DC256" s="398"/>
      <c r="DD256" s="398"/>
      <c r="DE256" s="398"/>
      <c r="DF256" s="398"/>
      <c r="DG256" s="398"/>
      <c r="DH256" s="398"/>
      <c r="DI256" s="398"/>
      <c r="DJ256" s="398"/>
      <c r="DK256" s="398"/>
      <c r="DL256" s="398"/>
      <c r="DM256" s="398"/>
      <c r="DN256" s="398"/>
      <c r="DO256" s="398"/>
      <c r="DP256" s="398"/>
      <c r="DQ256" s="398"/>
      <c r="DR256" s="398"/>
      <c r="DS256" s="398"/>
      <c r="DT256" s="398"/>
      <c r="DU256" s="398"/>
      <c r="DV256" s="398"/>
      <c r="DW256" s="398"/>
      <c r="DX256" s="398"/>
      <c r="DY256" s="398"/>
      <c r="DZ256" s="398"/>
      <c r="EA256" s="398"/>
      <c r="EB256" s="398"/>
      <c r="EC256" s="398"/>
      <c r="ED256" s="398"/>
      <c r="EE256" s="398"/>
      <c r="EF256" s="398"/>
      <c r="EG256" s="398"/>
      <c r="EH256" s="398"/>
      <c r="EI256" s="398"/>
      <c r="EJ256" s="398"/>
      <c r="EK256" s="398"/>
      <c r="EL256" s="398"/>
      <c r="EM256" s="398"/>
      <c r="EN256" s="398"/>
      <c r="EO256" s="398"/>
      <c r="EP256" s="398"/>
      <c r="EQ256" s="398"/>
      <c r="ER256" s="398"/>
      <c r="ES256" s="398"/>
      <c r="ET256" s="398"/>
      <c r="EU256" s="398"/>
      <c r="EV256" s="398"/>
      <c r="EW256" s="398"/>
      <c r="EX256" s="398"/>
      <c r="EY256" s="398"/>
      <c r="EZ256" s="398"/>
      <c r="FA256" s="398"/>
      <c r="FB256" s="398"/>
      <c r="FC256" s="398"/>
      <c r="FD256" s="398"/>
      <c r="FE256" s="398"/>
      <c r="FF256" s="398"/>
      <c r="FG256" s="398"/>
      <c r="FH256" s="398"/>
      <c r="FI256" s="398"/>
      <c r="FJ256" s="398"/>
      <c r="FK256" s="398"/>
      <c r="FL256" s="398"/>
      <c r="FM256" s="398"/>
      <c r="FN256" s="398"/>
      <c r="FO256" s="398"/>
      <c r="FP256" s="398"/>
      <c r="FQ256" s="398"/>
      <c r="FR256" s="398"/>
      <c r="FS256" s="398"/>
      <c r="FT256" s="398"/>
      <c r="FU256" s="398"/>
      <c r="FV256" s="398"/>
      <c r="FW256" s="398"/>
      <c r="FX256" s="398"/>
      <c r="FY256" s="398"/>
      <c r="FZ256" s="398"/>
      <c r="GA256" s="398"/>
      <c r="GB256" s="398"/>
      <c r="GC256" s="398"/>
      <c r="GD256" s="398"/>
      <c r="GE256" s="398"/>
      <c r="GF256" s="398"/>
      <c r="GG256" s="398"/>
      <c r="GH256" s="398"/>
      <c r="GI256" s="398"/>
      <c r="GJ256" s="398"/>
      <c r="GK256" s="398"/>
      <c r="GL256" s="398"/>
      <c r="GM256" s="398"/>
      <c r="GN256" s="398"/>
      <c r="GO256" s="398"/>
      <c r="GP256" s="398"/>
      <c r="GQ256" s="398"/>
      <c r="GR256" s="398"/>
      <c r="GS256" s="398"/>
      <c r="GT256" s="398"/>
      <c r="GU256" s="398"/>
      <c r="GV256" s="398"/>
      <c r="GW256" s="398"/>
      <c r="GX256" s="398"/>
      <c r="GY256" s="398"/>
      <c r="GZ256" s="398"/>
      <c r="HA256" s="398"/>
      <c r="HB256" s="398"/>
      <c r="HC256" s="398"/>
      <c r="HD256" s="398"/>
      <c r="HE256" s="398"/>
      <c r="HF256" s="398"/>
      <c r="HG256" s="398"/>
      <c r="HH256" s="398"/>
      <c r="HI256" s="398"/>
      <c r="HJ256" s="398"/>
      <c r="HK256" s="398"/>
      <c r="HL256" s="398"/>
      <c r="HM256" s="398"/>
      <c r="HN256" s="398"/>
      <c r="HO256" s="398"/>
      <c r="HP256" s="398"/>
      <c r="HQ256" s="398"/>
      <c r="HR256" s="398"/>
      <c r="HS256" s="398"/>
      <c r="HT256" s="398"/>
      <c r="HU256" s="398"/>
      <c r="HV256" s="398"/>
      <c r="HW256" s="398"/>
      <c r="HX256" s="398"/>
      <c r="HY256" s="398"/>
      <c r="HZ256" s="398"/>
      <c r="IA256" s="398"/>
      <c r="IB256" s="398"/>
      <c r="IC256" s="398"/>
    </row>
    <row r="257" ht="18.0" customHeight="1">
      <c r="A257" s="361" t="s">
        <v>6049</v>
      </c>
      <c r="B257" s="362" t="s">
        <v>7755</v>
      </c>
      <c r="C257" s="363"/>
      <c r="D257" s="364">
        <v>50.0</v>
      </c>
      <c r="E257" s="550" t="s">
        <v>7756</v>
      </c>
      <c r="F257" s="366" t="s">
        <v>7757</v>
      </c>
      <c r="G257" s="367">
        <v>2.001093098125E12</v>
      </c>
      <c r="H257" s="409">
        <v>352.0</v>
      </c>
      <c r="I257" s="369">
        <v>0.37983107298474944</v>
      </c>
      <c r="J257" s="370">
        <f t="shared" si="1"/>
        <v>218</v>
      </c>
      <c r="K257" s="563" t="s">
        <v>7758</v>
      </c>
      <c r="L257" s="450" t="s">
        <v>7759</v>
      </c>
      <c r="M257" s="450" t="s">
        <v>7760</v>
      </c>
      <c r="N257" s="373"/>
      <c r="O257" s="419">
        <v>30.0</v>
      </c>
      <c r="P257" s="404">
        <v>70.0</v>
      </c>
      <c r="Q257" s="378">
        <v>20.0</v>
      </c>
      <c r="R257" s="378">
        <v>90.0</v>
      </c>
      <c r="S257" s="377"/>
      <c r="T257" s="377"/>
      <c r="U257" s="378" t="s">
        <v>7761</v>
      </c>
      <c r="V257" s="378" t="s">
        <v>795</v>
      </c>
      <c r="W257" s="378" t="s">
        <v>7724</v>
      </c>
      <c r="X257" s="377"/>
      <c r="Y257" s="377"/>
      <c r="Z257" s="377"/>
      <c r="AA257" s="377"/>
      <c r="AB257" s="379"/>
      <c r="AC257" s="380" t="s">
        <v>7762</v>
      </c>
      <c r="AD257" s="373"/>
      <c r="AE257" s="373"/>
      <c r="AF257" s="373"/>
      <c r="AG257" s="373"/>
      <c r="AH257" s="373" t="s">
        <v>6059</v>
      </c>
      <c r="AI257" s="379" t="s">
        <v>6060</v>
      </c>
      <c r="AJ257" s="373"/>
      <c r="AK257" s="373"/>
      <c r="AL257" s="373"/>
      <c r="AM257" s="373"/>
      <c r="AN257" s="373">
        <v>10.0</v>
      </c>
      <c r="AO257" s="373"/>
      <c r="AP257" s="373"/>
      <c r="AQ257" s="46">
        <f t="shared" si="2"/>
        <v>317</v>
      </c>
      <c r="AR257" s="382">
        <f t="shared" si="3"/>
        <v>0.1</v>
      </c>
      <c r="AS257" s="373"/>
      <c r="AT257" s="373"/>
      <c r="AU257" s="373"/>
      <c r="AV257" s="373"/>
      <c r="AW257" s="373"/>
      <c r="AX257" s="555" t="s">
        <v>6061</v>
      </c>
      <c r="AY257" s="384" t="s">
        <v>6061</v>
      </c>
      <c r="AZ257" s="385">
        <v>20.0</v>
      </c>
      <c r="BA257" s="386">
        <v>65.0</v>
      </c>
      <c r="BB257" s="386">
        <v>120.0</v>
      </c>
      <c r="BC257" s="482">
        <f>IFERROR(__xludf.DUMMYFUNCTION("IMPORTRANGE(""https://docs.google.com/spreadsheets/d/11x9rug0jw9OQ--PARsiC-syyc-w1p08-Nt1KJofrAjY/edit?usp=sharing"",""Себестоимость (Алкиона)!J94"")"),1.89924)</f>
        <v>1.89924</v>
      </c>
      <c r="BD257" s="482">
        <f>IFERROR(__xludf.DUMMYFUNCTION("IMPORTRANGE(""https://docs.google.com/spreadsheets/d/11x9rug0jw9OQ--PARsiC-syyc-w1p08-Nt1KJofrAjY/edit?usp=sharing"",""Себестоимость (Алкиона)!J65"")"),0.813618)</f>
        <v>0.813618</v>
      </c>
      <c r="BE257" s="483">
        <f>IFERROR(__xludf.DUMMYFUNCTION("IMPORTRANGE(""https://docs.google.com/spreadsheets/d/1s3L4zx0lRdF0JYMrTaoYwrEnGJI9Se6ibkReFEtRbpU/edit?usp=sharing"",""Упаковка!B2"")"),7.0)</f>
        <v>7</v>
      </c>
      <c r="BF257" s="389">
        <v>10.0</v>
      </c>
      <c r="BG257" s="442">
        <f t="shared" si="4"/>
        <v>44.12858</v>
      </c>
      <c r="BH257" s="405">
        <f t="shared" si="18"/>
        <v>0.2</v>
      </c>
      <c r="BI257" s="392">
        <f t="shared" si="5"/>
        <v>43.6</v>
      </c>
      <c r="BJ257" s="393">
        <f t="shared" si="6"/>
        <v>65.27142</v>
      </c>
      <c r="BK257" s="393">
        <f t="shared" si="7"/>
        <v>10.27142</v>
      </c>
      <c r="BL257" s="394">
        <f t="shared" si="8"/>
        <v>0.2994101835</v>
      </c>
      <c r="BM257" s="394">
        <f t="shared" si="9"/>
        <v>0.0471166055</v>
      </c>
      <c r="BN257" s="55">
        <f t="shared" si="10"/>
        <v>0.1</v>
      </c>
      <c r="BO257" s="56">
        <f t="shared" si="11"/>
        <v>319</v>
      </c>
      <c r="BP257" s="57">
        <f t="shared" si="12"/>
        <v>0.3254903448</v>
      </c>
      <c r="BQ257" s="46">
        <f t="shared" si="13"/>
        <v>0.126</v>
      </c>
      <c r="BR257" s="46">
        <v>25.0</v>
      </c>
      <c r="BS257" s="46">
        <v>7.0</v>
      </c>
      <c r="BT257" s="47">
        <v>1.25</v>
      </c>
      <c r="BU257" s="46">
        <f t="shared" si="14"/>
        <v>31.25</v>
      </c>
      <c r="BV257" s="46">
        <f t="shared" si="15"/>
        <v>33.75</v>
      </c>
      <c r="BW257" s="378" t="s">
        <v>6062</v>
      </c>
      <c r="BX257" s="373" t="s">
        <v>6063</v>
      </c>
      <c r="BY257" s="492"/>
      <c r="BZ257" s="492"/>
      <c r="CA257" s="492"/>
      <c r="CB257" s="406"/>
      <c r="CC257" s="492"/>
      <c r="CD257" s="492"/>
      <c r="CE257" s="492"/>
      <c r="CF257" s="492"/>
      <c r="CG257" s="492"/>
      <c r="CH257" s="553"/>
      <c r="CI257" s="553"/>
      <c r="CJ257" s="553"/>
      <c r="CK257" s="553"/>
      <c r="CL257" s="414">
        <v>3.0</v>
      </c>
      <c r="CM257" s="414" t="s">
        <v>7726</v>
      </c>
      <c r="CN257" s="399">
        <f t="shared" si="16"/>
        <v>0.0005898165138</v>
      </c>
      <c r="CO257" s="399">
        <f t="shared" si="17"/>
        <v>0.3792412565</v>
      </c>
      <c r="CP257" s="398"/>
      <c r="CQ257" s="398"/>
      <c r="CR257" s="478"/>
      <c r="CS257" s="398"/>
      <c r="CT257" s="398"/>
      <c r="CU257" s="398"/>
      <c r="CV257" s="398"/>
      <c r="CW257" s="398"/>
      <c r="CX257" s="398"/>
      <c r="CY257" s="398"/>
      <c r="CZ257" s="398"/>
      <c r="DA257" s="398"/>
      <c r="DB257" s="398"/>
      <c r="DC257" s="398"/>
      <c r="DD257" s="398"/>
      <c r="DE257" s="398"/>
      <c r="DF257" s="398"/>
      <c r="DG257" s="398"/>
      <c r="DH257" s="398"/>
      <c r="DI257" s="398"/>
      <c r="DJ257" s="398"/>
      <c r="DK257" s="398"/>
      <c r="DL257" s="398"/>
      <c r="DM257" s="398"/>
      <c r="DN257" s="398"/>
      <c r="DO257" s="398"/>
      <c r="DP257" s="398"/>
      <c r="DQ257" s="398"/>
      <c r="DR257" s="398"/>
      <c r="DS257" s="398"/>
      <c r="DT257" s="398"/>
      <c r="DU257" s="398"/>
      <c r="DV257" s="398"/>
      <c r="DW257" s="398"/>
      <c r="DX257" s="398"/>
      <c r="DY257" s="398"/>
      <c r="DZ257" s="398"/>
      <c r="EA257" s="398"/>
      <c r="EB257" s="398"/>
      <c r="EC257" s="398"/>
      <c r="ED257" s="398"/>
      <c r="EE257" s="398"/>
      <c r="EF257" s="398"/>
      <c r="EG257" s="398"/>
      <c r="EH257" s="398"/>
      <c r="EI257" s="398"/>
      <c r="EJ257" s="398"/>
      <c r="EK257" s="398"/>
      <c r="EL257" s="398"/>
      <c r="EM257" s="398"/>
      <c r="EN257" s="398"/>
      <c r="EO257" s="398"/>
      <c r="EP257" s="398"/>
      <c r="EQ257" s="398"/>
      <c r="ER257" s="398"/>
      <c r="ES257" s="398"/>
      <c r="ET257" s="398"/>
      <c r="EU257" s="398"/>
      <c r="EV257" s="398"/>
      <c r="EW257" s="398"/>
      <c r="EX257" s="398"/>
      <c r="EY257" s="398"/>
      <c r="EZ257" s="398"/>
      <c r="FA257" s="398"/>
      <c r="FB257" s="398"/>
      <c r="FC257" s="398"/>
      <c r="FD257" s="398"/>
      <c r="FE257" s="398"/>
      <c r="FF257" s="398"/>
      <c r="FG257" s="398"/>
      <c r="FH257" s="398"/>
      <c r="FI257" s="398"/>
      <c r="FJ257" s="398"/>
      <c r="FK257" s="398"/>
      <c r="FL257" s="398"/>
      <c r="FM257" s="398"/>
      <c r="FN257" s="398"/>
      <c r="FO257" s="398"/>
      <c r="FP257" s="398"/>
      <c r="FQ257" s="398"/>
      <c r="FR257" s="398"/>
      <c r="FS257" s="398"/>
      <c r="FT257" s="398"/>
      <c r="FU257" s="398"/>
      <c r="FV257" s="398"/>
      <c r="FW257" s="398"/>
      <c r="FX257" s="398"/>
      <c r="FY257" s="398"/>
      <c r="FZ257" s="398"/>
      <c r="GA257" s="398"/>
      <c r="GB257" s="398"/>
      <c r="GC257" s="398"/>
      <c r="GD257" s="398"/>
      <c r="GE257" s="398"/>
      <c r="GF257" s="398"/>
      <c r="GG257" s="398"/>
      <c r="GH257" s="398"/>
      <c r="GI257" s="398"/>
      <c r="GJ257" s="398"/>
      <c r="GK257" s="398"/>
      <c r="GL257" s="398"/>
      <c r="GM257" s="398"/>
      <c r="GN257" s="398"/>
      <c r="GO257" s="398"/>
      <c r="GP257" s="398"/>
      <c r="GQ257" s="398"/>
      <c r="GR257" s="398"/>
      <c r="GS257" s="398"/>
      <c r="GT257" s="398"/>
      <c r="GU257" s="398"/>
      <c r="GV257" s="398"/>
      <c r="GW257" s="398"/>
      <c r="GX257" s="398"/>
      <c r="GY257" s="398"/>
      <c r="GZ257" s="398"/>
      <c r="HA257" s="398"/>
      <c r="HB257" s="398"/>
      <c r="HC257" s="398"/>
      <c r="HD257" s="398"/>
      <c r="HE257" s="398"/>
      <c r="HF257" s="398"/>
      <c r="HG257" s="398"/>
      <c r="HH257" s="398"/>
      <c r="HI257" s="398"/>
      <c r="HJ257" s="398"/>
      <c r="HK257" s="398"/>
      <c r="HL257" s="398"/>
      <c r="HM257" s="398"/>
      <c r="HN257" s="398"/>
      <c r="HO257" s="398"/>
      <c r="HP257" s="398"/>
      <c r="HQ257" s="398"/>
      <c r="HR257" s="398"/>
      <c r="HS257" s="398"/>
      <c r="HT257" s="398"/>
      <c r="HU257" s="398"/>
      <c r="HV257" s="398"/>
      <c r="HW257" s="398"/>
      <c r="HX257" s="398"/>
      <c r="HY257" s="398"/>
      <c r="HZ257" s="398"/>
      <c r="IA257" s="398"/>
      <c r="IB257" s="398"/>
      <c r="IC257" s="398"/>
    </row>
    <row r="258" ht="18.0" customHeight="1">
      <c r="A258" s="361" t="s">
        <v>6049</v>
      </c>
      <c r="B258" s="362" t="s">
        <v>7763</v>
      </c>
      <c r="C258" s="363"/>
      <c r="D258" s="364">
        <v>50.0</v>
      </c>
      <c r="E258" s="550" t="s">
        <v>7764</v>
      </c>
      <c r="F258" s="366" t="s">
        <v>7765</v>
      </c>
      <c r="G258" s="367">
        <v>2.001093098118E12</v>
      </c>
      <c r="H258" s="409">
        <v>374.0</v>
      </c>
      <c r="I258" s="369">
        <v>0.40544005282643053</v>
      </c>
      <c r="J258" s="370">
        <f t="shared" si="1"/>
        <v>222</v>
      </c>
      <c r="K258" s="563" t="s">
        <v>7766</v>
      </c>
      <c r="L258" s="450" t="s">
        <v>7767</v>
      </c>
      <c r="M258" s="569" t="s">
        <v>7768</v>
      </c>
      <c r="N258" s="373"/>
      <c r="O258" s="419">
        <v>30.0</v>
      </c>
      <c r="P258" s="404">
        <v>70.0</v>
      </c>
      <c r="Q258" s="378">
        <v>20.0</v>
      </c>
      <c r="R258" s="378">
        <v>90.0</v>
      </c>
      <c r="S258" s="377"/>
      <c r="T258" s="377"/>
      <c r="U258" s="378" t="s">
        <v>7769</v>
      </c>
      <c r="V258" s="378" t="s">
        <v>795</v>
      </c>
      <c r="W258" s="378" t="s">
        <v>7724</v>
      </c>
      <c r="X258" s="377"/>
      <c r="Y258" s="377"/>
      <c r="Z258" s="377"/>
      <c r="AA258" s="377"/>
      <c r="AB258" s="379"/>
      <c r="AC258" s="380" t="s">
        <v>7770</v>
      </c>
      <c r="AD258" s="373"/>
      <c r="AE258" s="373"/>
      <c r="AF258" s="373"/>
      <c r="AG258" s="373"/>
      <c r="AH258" s="373" t="s">
        <v>6059</v>
      </c>
      <c r="AI258" s="379" t="s">
        <v>6060</v>
      </c>
      <c r="AJ258" s="373"/>
      <c r="AK258" s="373"/>
      <c r="AL258" s="373"/>
      <c r="AM258" s="373"/>
      <c r="AN258" s="373">
        <v>10.0</v>
      </c>
      <c r="AO258" s="373"/>
      <c r="AP258" s="373"/>
      <c r="AQ258" s="46">
        <f t="shared" si="2"/>
        <v>322</v>
      </c>
      <c r="AR258" s="382">
        <f t="shared" si="3"/>
        <v>0.14</v>
      </c>
      <c r="AS258" s="373"/>
      <c r="AT258" s="373"/>
      <c r="AU258" s="373"/>
      <c r="AV258" s="373"/>
      <c r="AW258" s="373"/>
      <c r="AX258" s="555" t="s">
        <v>6061</v>
      </c>
      <c r="AY258" s="384" t="s">
        <v>6061</v>
      </c>
      <c r="AZ258" s="385">
        <v>20.0</v>
      </c>
      <c r="BA258" s="386">
        <v>67.0</v>
      </c>
      <c r="BB258" s="386">
        <v>122.0</v>
      </c>
      <c r="BC258" s="482">
        <f>IFERROR(__xludf.DUMMYFUNCTION("IMPORTRANGE(""https://docs.google.com/spreadsheets/d/11x9rug0jw9OQ--PARsiC-syyc-w1p08-Nt1KJofrAjY/edit?usp=sharing"",""Себестоимость (Алкиона)!J94"")"),1.89924)</f>
        <v>1.89924</v>
      </c>
      <c r="BD258" s="482">
        <f>IFERROR(__xludf.DUMMYFUNCTION("IMPORTRANGE(""https://docs.google.com/spreadsheets/d/11x9rug0jw9OQ--PARsiC-syyc-w1p08-Nt1KJofrAjY/edit?usp=sharing"",""Себестоимость (Алкиона)!J65"")"),0.813618)</f>
        <v>0.813618</v>
      </c>
      <c r="BE258" s="483">
        <f>IFERROR(__xludf.DUMMYFUNCTION("IMPORTRANGE(""https://docs.google.com/spreadsheets/d/1s3L4zx0lRdF0JYMrTaoYwrEnGJI9Se6ibkReFEtRbpU/edit?usp=sharing"",""Упаковка!B2"")"),7.0)</f>
        <v>7</v>
      </c>
      <c r="BF258" s="389">
        <v>10.0</v>
      </c>
      <c r="BG258" s="442">
        <f t="shared" si="4"/>
        <v>44.12858</v>
      </c>
      <c r="BH258" s="405">
        <f t="shared" si="18"/>
        <v>0.2</v>
      </c>
      <c r="BI258" s="392">
        <f t="shared" si="5"/>
        <v>44.4</v>
      </c>
      <c r="BJ258" s="393">
        <f t="shared" si="6"/>
        <v>66.47142</v>
      </c>
      <c r="BK258" s="393">
        <f t="shared" si="7"/>
        <v>11.47142</v>
      </c>
      <c r="BL258" s="394">
        <f t="shared" si="8"/>
        <v>0.2994208108</v>
      </c>
      <c r="BM258" s="394">
        <f t="shared" si="9"/>
        <v>0.05167306306</v>
      </c>
      <c r="BN258" s="55">
        <f t="shared" si="10"/>
        <v>0.14</v>
      </c>
      <c r="BO258" s="56">
        <f t="shared" si="11"/>
        <v>323</v>
      </c>
      <c r="BP258" s="57">
        <f t="shared" si="12"/>
        <v>0.325670031</v>
      </c>
      <c r="BQ258" s="46">
        <f t="shared" si="13"/>
        <v>0.126</v>
      </c>
      <c r="BR258" s="46">
        <v>25.0</v>
      </c>
      <c r="BS258" s="46">
        <v>7.0</v>
      </c>
      <c r="BT258" s="47">
        <v>1.25</v>
      </c>
      <c r="BU258" s="46">
        <f t="shared" si="14"/>
        <v>31.25</v>
      </c>
      <c r="BV258" s="46">
        <f t="shared" si="15"/>
        <v>35.75</v>
      </c>
      <c r="BW258" s="378" t="s">
        <v>6062</v>
      </c>
      <c r="BX258" s="373" t="s">
        <v>6063</v>
      </c>
      <c r="BY258" s="492"/>
      <c r="BZ258" s="492"/>
      <c r="CA258" s="492"/>
      <c r="CB258" s="406"/>
      <c r="CC258" s="492"/>
      <c r="CD258" s="492"/>
      <c r="CE258" s="492"/>
      <c r="CF258" s="492"/>
      <c r="CG258" s="492"/>
      <c r="CH258" s="553"/>
      <c r="CI258" s="553"/>
      <c r="CJ258" s="553"/>
      <c r="CK258" s="553"/>
      <c r="CL258" s="414">
        <v>3.0</v>
      </c>
      <c r="CM258" s="414" t="s">
        <v>7726</v>
      </c>
      <c r="CN258" s="399">
        <f t="shared" si="16"/>
        <v>0.0005791891892</v>
      </c>
      <c r="CO258" s="399">
        <f t="shared" si="17"/>
        <v>0.4048608636</v>
      </c>
      <c r="CP258" s="398"/>
      <c r="CQ258" s="398"/>
      <c r="CR258" s="478"/>
      <c r="CS258" s="398"/>
      <c r="CT258" s="398"/>
      <c r="CU258" s="398"/>
      <c r="CV258" s="398"/>
      <c r="CW258" s="398"/>
      <c r="CX258" s="398"/>
      <c r="CY258" s="398"/>
      <c r="CZ258" s="398"/>
      <c r="DA258" s="398"/>
      <c r="DB258" s="398"/>
      <c r="DC258" s="398"/>
      <c r="DD258" s="398"/>
      <c r="DE258" s="398"/>
      <c r="DF258" s="398"/>
      <c r="DG258" s="398"/>
      <c r="DH258" s="398"/>
      <c r="DI258" s="398"/>
      <c r="DJ258" s="398"/>
      <c r="DK258" s="398"/>
      <c r="DL258" s="398"/>
      <c r="DM258" s="398"/>
      <c r="DN258" s="398"/>
      <c r="DO258" s="398"/>
      <c r="DP258" s="398"/>
      <c r="DQ258" s="398"/>
      <c r="DR258" s="398"/>
      <c r="DS258" s="398"/>
      <c r="DT258" s="398"/>
      <c r="DU258" s="398"/>
      <c r="DV258" s="398"/>
      <c r="DW258" s="398"/>
      <c r="DX258" s="398"/>
      <c r="DY258" s="398"/>
      <c r="DZ258" s="398"/>
      <c r="EA258" s="398"/>
      <c r="EB258" s="398"/>
      <c r="EC258" s="398"/>
      <c r="ED258" s="398"/>
      <c r="EE258" s="398"/>
      <c r="EF258" s="398"/>
      <c r="EG258" s="398"/>
      <c r="EH258" s="398"/>
      <c r="EI258" s="398"/>
      <c r="EJ258" s="398"/>
      <c r="EK258" s="398"/>
      <c r="EL258" s="398"/>
      <c r="EM258" s="398"/>
      <c r="EN258" s="398"/>
      <c r="EO258" s="398"/>
      <c r="EP258" s="398"/>
      <c r="EQ258" s="398"/>
      <c r="ER258" s="398"/>
      <c r="ES258" s="398"/>
      <c r="ET258" s="398"/>
      <c r="EU258" s="398"/>
      <c r="EV258" s="398"/>
      <c r="EW258" s="398"/>
      <c r="EX258" s="398"/>
      <c r="EY258" s="398"/>
      <c r="EZ258" s="398"/>
      <c r="FA258" s="398"/>
      <c r="FB258" s="398"/>
      <c r="FC258" s="398"/>
      <c r="FD258" s="398"/>
      <c r="FE258" s="398"/>
      <c r="FF258" s="398"/>
      <c r="FG258" s="398"/>
      <c r="FH258" s="398"/>
      <c r="FI258" s="398"/>
      <c r="FJ258" s="398"/>
      <c r="FK258" s="398"/>
      <c r="FL258" s="398"/>
      <c r="FM258" s="398"/>
      <c r="FN258" s="398"/>
      <c r="FO258" s="398"/>
      <c r="FP258" s="398"/>
      <c r="FQ258" s="398"/>
      <c r="FR258" s="398"/>
      <c r="FS258" s="398"/>
      <c r="FT258" s="398"/>
      <c r="FU258" s="398"/>
      <c r="FV258" s="398"/>
      <c r="FW258" s="398"/>
      <c r="FX258" s="398"/>
      <c r="FY258" s="398"/>
      <c r="FZ258" s="398"/>
      <c r="GA258" s="398"/>
      <c r="GB258" s="398"/>
      <c r="GC258" s="398"/>
      <c r="GD258" s="398"/>
      <c r="GE258" s="398"/>
      <c r="GF258" s="398"/>
      <c r="GG258" s="398"/>
      <c r="GH258" s="398"/>
      <c r="GI258" s="398"/>
      <c r="GJ258" s="398"/>
      <c r="GK258" s="398"/>
      <c r="GL258" s="398"/>
      <c r="GM258" s="398"/>
      <c r="GN258" s="398"/>
      <c r="GO258" s="398"/>
      <c r="GP258" s="398"/>
      <c r="GQ258" s="398"/>
      <c r="GR258" s="398"/>
      <c r="GS258" s="398"/>
      <c r="GT258" s="398"/>
      <c r="GU258" s="398"/>
      <c r="GV258" s="398"/>
      <c r="GW258" s="398"/>
      <c r="GX258" s="398"/>
      <c r="GY258" s="398"/>
      <c r="GZ258" s="398"/>
      <c r="HA258" s="398"/>
      <c r="HB258" s="398"/>
      <c r="HC258" s="398"/>
      <c r="HD258" s="398"/>
      <c r="HE258" s="398"/>
      <c r="HF258" s="398"/>
      <c r="HG258" s="398"/>
      <c r="HH258" s="398"/>
      <c r="HI258" s="398"/>
      <c r="HJ258" s="398"/>
      <c r="HK258" s="398"/>
      <c r="HL258" s="398"/>
      <c r="HM258" s="398"/>
      <c r="HN258" s="398"/>
      <c r="HO258" s="398"/>
      <c r="HP258" s="398"/>
      <c r="HQ258" s="398"/>
      <c r="HR258" s="398"/>
      <c r="HS258" s="398"/>
      <c r="HT258" s="398"/>
      <c r="HU258" s="398"/>
      <c r="HV258" s="398"/>
      <c r="HW258" s="398"/>
      <c r="HX258" s="398"/>
      <c r="HY258" s="398"/>
      <c r="HZ258" s="398"/>
      <c r="IA258" s="398"/>
      <c r="IB258" s="398"/>
      <c r="IC258" s="398"/>
    </row>
    <row r="259" ht="18.0" customHeight="1">
      <c r="A259" s="361" t="s">
        <v>6049</v>
      </c>
      <c r="B259" s="362" t="s">
        <v>7771</v>
      </c>
      <c r="C259" s="363"/>
      <c r="D259" s="364">
        <v>50.0</v>
      </c>
      <c r="E259" s="550" t="s">
        <v>7772</v>
      </c>
      <c r="F259" s="366" t="s">
        <v>7773</v>
      </c>
      <c r="G259" s="367">
        <v>2.008515226012E12</v>
      </c>
      <c r="H259" s="409">
        <v>396.0</v>
      </c>
      <c r="I259" s="369">
        <v>0.33582728607755885</v>
      </c>
      <c r="J259" s="370">
        <f t="shared" si="1"/>
        <v>263</v>
      </c>
      <c r="K259" s="563" t="s">
        <v>7774</v>
      </c>
      <c r="L259" s="450" t="s">
        <v>7775</v>
      </c>
      <c r="M259" s="450" t="s">
        <v>7776</v>
      </c>
      <c r="N259" s="373"/>
      <c r="O259" s="570">
        <v>52.0</v>
      </c>
      <c r="P259" s="378">
        <v>80.0</v>
      </c>
      <c r="Q259" s="378">
        <v>20.0</v>
      </c>
      <c r="R259" s="378">
        <v>170.0</v>
      </c>
      <c r="S259" s="377"/>
      <c r="T259" s="377"/>
      <c r="U259" s="378" t="s">
        <v>7777</v>
      </c>
      <c r="V259" s="378" t="s">
        <v>795</v>
      </c>
      <c r="W259" s="378" t="s">
        <v>7724</v>
      </c>
      <c r="X259" s="377"/>
      <c r="Y259" s="377"/>
      <c r="Z259" s="377"/>
      <c r="AA259" s="377"/>
      <c r="AB259" s="379"/>
      <c r="AC259" s="406"/>
      <c r="AD259" s="373"/>
      <c r="AE259" s="373"/>
      <c r="AF259" s="373"/>
      <c r="AG259" s="373"/>
      <c r="AH259" s="373" t="s">
        <v>6059</v>
      </c>
      <c r="AI259" s="379" t="s">
        <v>6060</v>
      </c>
      <c r="AJ259" s="373"/>
      <c r="AK259" s="373"/>
      <c r="AL259" s="373"/>
      <c r="AM259" s="373"/>
      <c r="AN259" s="373">
        <v>10.0</v>
      </c>
      <c r="AO259" s="373"/>
      <c r="AP259" s="373"/>
      <c r="AQ259" s="46">
        <f t="shared" si="2"/>
        <v>369</v>
      </c>
      <c r="AR259" s="382">
        <f t="shared" si="3"/>
        <v>0.07</v>
      </c>
      <c r="AS259" s="373"/>
      <c r="AT259" s="373"/>
      <c r="AU259" s="373"/>
      <c r="AV259" s="373"/>
      <c r="AW259" s="373"/>
      <c r="AX259" s="571" t="s">
        <v>6178</v>
      </c>
      <c r="AY259" s="384" t="s">
        <v>6178</v>
      </c>
      <c r="AZ259" s="385">
        <v>20.0</v>
      </c>
      <c r="BA259" s="386">
        <v>70.0</v>
      </c>
      <c r="BB259" s="386">
        <v>126.0</v>
      </c>
      <c r="BC259" s="482">
        <f>IFERROR(__xludf.DUMMYFUNCTION("IMPORTRANGE(""https://docs.google.com/spreadsheets/d/11x9rug0jw9OQ--PARsiC-syyc-w1p08-Nt1KJofrAjY/edit?usp=sharing"",""Себестоимость (Алкиона)!J94"")"),1.89924)</f>
        <v>1.89924</v>
      </c>
      <c r="BD259" s="482">
        <f>IFERROR(__xludf.DUMMYFUNCTION("IMPORTRANGE(""https://docs.google.com/spreadsheets/d/11x9rug0jw9OQ--PARsiC-syyc-w1p08-Nt1KJofrAjY/edit?usp=sharing"",""Себестоимость (Алкиона)!J65"")"),0.813618)</f>
        <v>0.813618</v>
      </c>
      <c r="BE259" s="483">
        <f>IFERROR(__xludf.DUMMYFUNCTION("IMPORTRANGE(""https://docs.google.com/spreadsheets/d/1s3L4zx0lRdF0JYMrTaoYwrEnGJI9Se6ibkReFEtRbpU/edit?usp=sharing"",""Упаковка!B3"")"),25.0)</f>
        <v>25</v>
      </c>
      <c r="BF259" s="389">
        <v>10.0</v>
      </c>
      <c r="BG259" s="442">
        <f t="shared" si="4"/>
        <v>62.12858</v>
      </c>
      <c r="BH259" s="405">
        <f t="shared" si="18"/>
        <v>0.2</v>
      </c>
      <c r="BI259" s="392">
        <f t="shared" si="5"/>
        <v>52.6</v>
      </c>
      <c r="BJ259" s="393">
        <f t="shared" si="6"/>
        <v>78.27142</v>
      </c>
      <c r="BK259" s="393">
        <f t="shared" si="7"/>
        <v>22.27142</v>
      </c>
      <c r="BL259" s="394">
        <f t="shared" si="8"/>
        <v>0.297609962</v>
      </c>
      <c r="BM259" s="394">
        <f t="shared" si="9"/>
        <v>0.08468220532</v>
      </c>
      <c r="BN259" s="55">
        <f t="shared" si="10"/>
        <v>0.07</v>
      </c>
      <c r="BO259" s="56">
        <f t="shared" si="11"/>
        <v>370</v>
      </c>
      <c r="BP259" s="57">
        <f t="shared" si="12"/>
        <v>0.3315443784</v>
      </c>
      <c r="BQ259" s="46">
        <f t="shared" si="13"/>
        <v>0.272</v>
      </c>
      <c r="BR259" s="46">
        <v>25.0</v>
      </c>
      <c r="BS259" s="46">
        <v>7.0</v>
      </c>
      <c r="BT259" s="47">
        <v>1.25</v>
      </c>
      <c r="BU259" s="46">
        <f t="shared" si="14"/>
        <v>31.25</v>
      </c>
      <c r="BV259" s="46">
        <f t="shared" si="15"/>
        <v>38.75</v>
      </c>
      <c r="BW259" s="378" t="s">
        <v>6062</v>
      </c>
      <c r="BX259" s="492"/>
      <c r="BY259" s="492"/>
      <c r="BZ259" s="492"/>
      <c r="CA259" s="492"/>
      <c r="CB259" s="406"/>
      <c r="CC259" s="492"/>
      <c r="CD259" s="492"/>
      <c r="CE259" s="492"/>
      <c r="CF259" s="492"/>
      <c r="CG259" s="492"/>
      <c r="CH259" s="553"/>
      <c r="CI259" s="553"/>
      <c r="CJ259" s="553"/>
      <c r="CK259" s="553"/>
      <c r="CL259" s="414">
        <v>3.0</v>
      </c>
      <c r="CM259" s="414" t="s">
        <v>7726</v>
      </c>
      <c r="CN259" s="399">
        <f t="shared" si="16"/>
        <v>0.002390038023</v>
      </c>
      <c r="CO259" s="399">
        <f t="shared" si="17"/>
        <v>0.3334372481</v>
      </c>
      <c r="CP259" s="398"/>
      <c r="CQ259" s="398"/>
      <c r="CR259" s="478"/>
      <c r="CS259" s="398"/>
      <c r="CT259" s="398"/>
      <c r="CU259" s="398"/>
      <c r="CV259" s="398"/>
      <c r="CW259" s="398"/>
      <c r="CX259" s="398"/>
      <c r="CY259" s="398"/>
      <c r="CZ259" s="398"/>
      <c r="DA259" s="398"/>
      <c r="DB259" s="398"/>
      <c r="DC259" s="398"/>
      <c r="DD259" s="398"/>
      <c r="DE259" s="398"/>
      <c r="DF259" s="398"/>
      <c r="DG259" s="398"/>
      <c r="DH259" s="398"/>
      <c r="DI259" s="398"/>
      <c r="DJ259" s="398"/>
      <c r="DK259" s="398"/>
      <c r="DL259" s="398"/>
      <c r="DM259" s="398"/>
      <c r="DN259" s="398"/>
      <c r="DO259" s="398"/>
      <c r="DP259" s="398"/>
      <c r="DQ259" s="398"/>
      <c r="DR259" s="398"/>
      <c r="DS259" s="398"/>
      <c r="DT259" s="398"/>
      <c r="DU259" s="398"/>
      <c r="DV259" s="398"/>
      <c r="DW259" s="398"/>
      <c r="DX259" s="398"/>
      <c r="DY259" s="398"/>
      <c r="DZ259" s="398"/>
      <c r="EA259" s="398"/>
      <c r="EB259" s="398"/>
      <c r="EC259" s="398"/>
      <c r="ED259" s="398"/>
      <c r="EE259" s="398"/>
      <c r="EF259" s="398"/>
      <c r="EG259" s="398"/>
      <c r="EH259" s="398"/>
      <c r="EI259" s="398"/>
      <c r="EJ259" s="398"/>
      <c r="EK259" s="398"/>
      <c r="EL259" s="398"/>
      <c r="EM259" s="398"/>
      <c r="EN259" s="398"/>
      <c r="EO259" s="398"/>
      <c r="EP259" s="398"/>
      <c r="EQ259" s="398"/>
      <c r="ER259" s="398"/>
      <c r="ES259" s="398"/>
      <c r="ET259" s="398"/>
      <c r="EU259" s="398"/>
      <c r="EV259" s="398"/>
      <c r="EW259" s="398"/>
      <c r="EX259" s="398"/>
      <c r="EY259" s="398"/>
      <c r="EZ259" s="398"/>
      <c r="FA259" s="398"/>
      <c r="FB259" s="398"/>
      <c r="FC259" s="398"/>
      <c r="FD259" s="398"/>
      <c r="FE259" s="398"/>
      <c r="FF259" s="398"/>
      <c r="FG259" s="398"/>
      <c r="FH259" s="398"/>
      <c r="FI259" s="398"/>
      <c r="FJ259" s="398"/>
      <c r="FK259" s="398"/>
      <c r="FL259" s="398"/>
      <c r="FM259" s="398"/>
      <c r="FN259" s="398"/>
      <c r="FO259" s="398"/>
      <c r="FP259" s="398"/>
      <c r="FQ259" s="398"/>
      <c r="FR259" s="398"/>
      <c r="FS259" s="398"/>
      <c r="FT259" s="398"/>
      <c r="FU259" s="398"/>
      <c r="FV259" s="398"/>
      <c r="FW259" s="398"/>
      <c r="FX259" s="398"/>
      <c r="FY259" s="398"/>
      <c r="FZ259" s="398"/>
      <c r="GA259" s="398"/>
      <c r="GB259" s="398"/>
      <c r="GC259" s="398"/>
      <c r="GD259" s="398"/>
      <c r="GE259" s="398"/>
      <c r="GF259" s="398"/>
      <c r="GG259" s="398"/>
      <c r="GH259" s="398"/>
      <c r="GI259" s="398"/>
      <c r="GJ259" s="398"/>
      <c r="GK259" s="398"/>
      <c r="GL259" s="398"/>
      <c r="GM259" s="398"/>
      <c r="GN259" s="398"/>
      <c r="GO259" s="398"/>
      <c r="GP259" s="398"/>
      <c r="GQ259" s="398"/>
      <c r="GR259" s="398"/>
      <c r="GS259" s="398"/>
      <c r="GT259" s="398"/>
      <c r="GU259" s="398"/>
      <c r="GV259" s="398"/>
      <c r="GW259" s="398"/>
      <c r="GX259" s="398"/>
      <c r="GY259" s="398"/>
      <c r="GZ259" s="398"/>
      <c r="HA259" s="398"/>
      <c r="HB259" s="398"/>
      <c r="HC259" s="398"/>
      <c r="HD259" s="398"/>
      <c r="HE259" s="398"/>
      <c r="HF259" s="398"/>
      <c r="HG259" s="398"/>
      <c r="HH259" s="398"/>
      <c r="HI259" s="398"/>
      <c r="HJ259" s="398"/>
      <c r="HK259" s="398"/>
      <c r="HL259" s="398"/>
      <c r="HM259" s="398"/>
      <c r="HN259" s="398"/>
      <c r="HO259" s="398"/>
      <c r="HP259" s="398"/>
      <c r="HQ259" s="398"/>
      <c r="HR259" s="398"/>
      <c r="HS259" s="398"/>
      <c r="HT259" s="398"/>
      <c r="HU259" s="398"/>
      <c r="HV259" s="398"/>
      <c r="HW259" s="398"/>
      <c r="HX259" s="398"/>
      <c r="HY259" s="398"/>
      <c r="HZ259" s="398"/>
      <c r="IA259" s="398"/>
      <c r="IB259" s="398"/>
      <c r="IC259" s="398"/>
    </row>
    <row r="260" ht="18.0" customHeight="1">
      <c r="A260" s="361" t="s">
        <v>6049</v>
      </c>
      <c r="B260" s="362" t="s">
        <v>7778</v>
      </c>
      <c r="C260" s="363"/>
      <c r="D260" s="364">
        <v>50.0</v>
      </c>
      <c r="E260" s="550" t="s">
        <v>7779</v>
      </c>
      <c r="F260" s="366" t="s">
        <v>7780</v>
      </c>
      <c r="G260" s="367">
        <v>2.001585828223E12</v>
      </c>
      <c r="H260" s="409">
        <v>378.0</v>
      </c>
      <c r="I260" s="369">
        <v>0.41766544476642076</v>
      </c>
      <c r="J260" s="370">
        <f t="shared" si="1"/>
        <v>220</v>
      </c>
      <c r="K260" s="563" t="s">
        <v>7781</v>
      </c>
      <c r="L260" s="450" t="s">
        <v>7782</v>
      </c>
      <c r="M260" s="450" t="s">
        <v>7783</v>
      </c>
      <c r="N260" s="373"/>
      <c r="O260" s="556">
        <v>27.0</v>
      </c>
      <c r="P260" s="378">
        <v>70.0</v>
      </c>
      <c r="Q260" s="378">
        <v>20.0</v>
      </c>
      <c r="R260" s="378">
        <v>90.0</v>
      </c>
      <c r="S260" s="377"/>
      <c r="T260" s="377"/>
      <c r="U260" s="378" t="s">
        <v>7784</v>
      </c>
      <c r="V260" s="378" t="s">
        <v>795</v>
      </c>
      <c r="W260" s="378" t="s">
        <v>7724</v>
      </c>
      <c r="X260" s="377"/>
      <c r="Y260" s="377"/>
      <c r="Z260" s="377"/>
      <c r="AA260" s="377"/>
      <c r="AB260" s="379"/>
      <c r="AC260" s="380" t="s">
        <v>7785</v>
      </c>
      <c r="AD260" s="373"/>
      <c r="AE260" s="373"/>
      <c r="AF260" s="373"/>
      <c r="AG260" s="373"/>
      <c r="AH260" s="373" t="s">
        <v>6059</v>
      </c>
      <c r="AI260" s="379" t="s">
        <v>6060</v>
      </c>
      <c r="AJ260" s="373"/>
      <c r="AK260" s="373"/>
      <c r="AL260" s="373"/>
      <c r="AM260" s="373"/>
      <c r="AN260" s="373">
        <v>10.0</v>
      </c>
      <c r="AO260" s="373"/>
      <c r="AP260" s="373"/>
      <c r="AQ260" s="46">
        <f t="shared" si="2"/>
        <v>318</v>
      </c>
      <c r="AR260" s="382">
        <f t="shared" si="3"/>
        <v>0.16</v>
      </c>
      <c r="AS260" s="373"/>
      <c r="AT260" s="373"/>
      <c r="AU260" s="373"/>
      <c r="AV260" s="373"/>
      <c r="AW260" s="373"/>
      <c r="AX260" s="555" t="s">
        <v>6061</v>
      </c>
      <c r="AY260" s="384" t="s">
        <v>6061</v>
      </c>
      <c r="AZ260" s="385">
        <v>20.0</v>
      </c>
      <c r="BA260" s="386">
        <v>66.0</v>
      </c>
      <c r="BB260" s="386">
        <v>121.0</v>
      </c>
      <c r="BC260" s="482">
        <f>IFERROR(__xludf.DUMMYFUNCTION("IMPORTRANGE(""https://docs.google.com/spreadsheets/d/11x9rug0jw9OQ--PARsiC-syyc-w1p08-Nt1KJofrAjY/edit?usp=sharing"",""Себестоимость (Алкиона)!J94"")"),1.89924)</f>
        <v>1.89924</v>
      </c>
      <c r="BD260" s="482">
        <f>IFERROR(__xludf.DUMMYFUNCTION("IMPORTRANGE(""https://docs.google.com/spreadsheets/d/11x9rug0jw9OQ--PARsiC-syyc-w1p08-Nt1KJofrAjY/edit?usp=sharing"",""Себестоимость (Алкиона)!J65"")"),0.813618)</f>
        <v>0.813618</v>
      </c>
      <c r="BE260" s="483">
        <f>IFERROR(__xludf.DUMMYFUNCTION("IMPORTRANGE(""https://docs.google.com/spreadsheets/d/1s3L4zx0lRdF0JYMrTaoYwrEnGJI9Se6ibkReFEtRbpU/edit?usp=sharing"",""Упаковка!B2"")"),7.0)</f>
        <v>7</v>
      </c>
      <c r="BF260" s="389">
        <v>10.0</v>
      </c>
      <c r="BG260" s="442">
        <f t="shared" si="4"/>
        <v>44.12858</v>
      </c>
      <c r="BH260" s="405">
        <f t="shared" si="18"/>
        <v>0.2</v>
      </c>
      <c r="BI260" s="392">
        <f t="shared" si="5"/>
        <v>44</v>
      </c>
      <c r="BJ260" s="393">
        <f t="shared" si="6"/>
        <v>65.87142</v>
      </c>
      <c r="BK260" s="393">
        <f t="shared" si="7"/>
        <v>10.87142</v>
      </c>
      <c r="BL260" s="394">
        <f t="shared" si="8"/>
        <v>0.2994155455</v>
      </c>
      <c r="BM260" s="394">
        <f t="shared" si="9"/>
        <v>0.04941554545</v>
      </c>
      <c r="BN260" s="55">
        <f t="shared" si="10"/>
        <v>0.16</v>
      </c>
      <c r="BO260" s="56">
        <f t="shared" si="11"/>
        <v>321</v>
      </c>
      <c r="BP260" s="57">
        <f t="shared" si="12"/>
        <v>0.3255807477</v>
      </c>
      <c r="BQ260" s="46">
        <f t="shared" si="13"/>
        <v>0.126</v>
      </c>
      <c r="BR260" s="46">
        <v>25.0</v>
      </c>
      <c r="BS260" s="46">
        <v>7.0</v>
      </c>
      <c r="BT260" s="47">
        <v>1.25</v>
      </c>
      <c r="BU260" s="46">
        <f t="shared" si="14"/>
        <v>31.25</v>
      </c>
      <c r="BV260" s="46">
        <f t="shared" si="15"/>
        <v>34.75</v>
      </c>
      <c r="BW260" s="378" t="s">
        <v>6062</v>
      </c>
      <c r="BX260" s="492"/>
      <c r="BY260" s="492"/>
      <c r="BZ260" s="492"/>
      <c r="CA260" s="492"/>
      <c r="CB260" s="406"/>
      <c r="CC260" s="492"/>
      <c r="CD260" s="492"/>
      <c r="CE260" s="492"/>
      <c r="CF260" s="492"/>
      <c r="CG260" s="492"/>
      <c r="CH260" s="553"/>
      <c r="CI260" s="553"/>
      <c r="CJ260" s="553"/>
      <c r="CK260" s="553"/>
      <c r="CL260" s="414">
        <v>3.0</v>
      </c>
      <c r="CM260" s="414" t="s">
        <v>7726</v>
      </c>
      <c r="CN260" s="399">
        <f t="shared" si="16"/>
        <v>0.0005844545455</v>
      </c>
      <c r="CO260" s="399">
        <f t="shared" si="17"/>
        <v>0.4170809902</v>
      </c>
      <c r="CP260" s="398"/>
      <c r="CQ260" s="398"/>
      <c r="CR260" s="478"/>
      <c r="CS260" s="398"/>
      <c r="CT260" s="398"/>
      <c r="CU260" s="398"/>
      <c r="CV260" s="398"/>
      <c r="CW260" s="398"/>
      <c r="CX260" s="398"/>
      <c r="CY260" s="398"/>
      <c r="CZ260" s="398"/>
      <c r="DA260" s="398"/>
      <c r="DB260" s="398"/>
      <c r="DC260" s="398"/>
      <c r="DD260" s="398"/>
      <c r="DE260" s="398"/>
      <c r="DF260" s="398"/>
      <c r="DG260" s="398"/>
      <c r="DH260" s="398"/>
      <c r="DI260" s="398"/>
      <c r="DJ260" s="398"/>
      <c r="DK260" s="398"/>
      <c r="DL260" s="398"/>
      <c r="DM260" s="398"/>
      <c r="DN260" s="398"/>
      <c r="DO260" s="398"/>
      <c r="DP260" s="398"/>
      <c r="DQ260" s="398"/>
      <c r="DR260" s="398"/>
      <c r="DS260" s="398"/>
      <c r="DT260" s="398"/>
      <c r="DU260" s="398"/>
      <c r="DV260" s="398"/>
      <c r="DW260" s="398"/>
      <c r="DX260" s="398"/>
      <c r="DY260" s="398"/>
      <c r="DZ260" s="398"/>
      <c r="EA260" s="398"/>
      <c r="EB260" s="398"/>
      <c r="EC260" s="398"/>
      <c r="ED260" s="398"/>
      <c r="EE260" s="398"/>
      <c r="EF260" s="398"/>
      <c r="EG260" s="398"/>
      <c r="EH260" s="398"/>
      <c r="EI260" s="398"/>
      <c r="EJ260" s="398"/>
      <c r="EK260" s="398"/>
      <c r="EL260" s="398"/>
      <c r="EM260" s="398"/>
      <c r="EN260" s="398"/>
      <c r="EO260" s="398"/>
      <c r="EP260" s="398"/>
      <c r="EQ260" s="398"/>
      <c r="ER260" s="398"/>
      <c r="ES260" s="398"/>
      <c r="ET260" s="398"/>
      <c r="EU260" s="398"/>
      <c r="EV260" s="398"/>
      <c r="EW260" s="398"/>
      <c r="EX260" s="398"/>
      <c r="EY260" s="398"/>
      <c r="EZ260" s="398"/>
      <c r="FA260" s="398"/>
      <c r="FB260" s="398"/>
      <c r="FC260" s="398"/>
      <c r="FD260" s="398"/>
      <c r="FE260" s="398"/>
      <c r="FF260" s="398"/>
      <c r="FG260" s="398"/>
      <c r="FH260" s="398"/>
      <c r="FI260" s="398"/>
      <c r="FJ260" s="398"/>
      <c r="FK260" s="398"/>
      <c r="FL260" s="398"/>
      <c r="FM260" s="398"/>
      <c r="FN260" s="398"/>
      <c r="FO260" s="398"/>
      <c r="FP260" s="398"/>
      <c r="FQ260" s="398"/>
      <c r="FR260" s="398"/>
      <c r="FS260" s="398"/>
      <c r="FT260" s="398"/>
      <c r="FU260" s="398"/>
      <c r="FV260" s="398"/>
      <c r="FW260" s="398"/>
      <c r="FX260" s="398"/>
      <c r="FY260" s="398"/>
      <c r="FZ260" s="398"/>
      <c r="GA260" s="398"/>
      <c r="GB260" s="398"/>
      <c r="GC260" s="398"/>
      <c r="GD260" s="398"/>
      <c r="GE260" s="398"/>
      <c r="GF260" s="398"/>
      <c r="GG260" s="398"/>
      <c r="GH260" s="398"/>
      <c r="GI260" s="398"/>
      <c r="GJ260" s="398"/>
      <c r="GK260" s="398"/>
      <c r="GL260" s="398"/>
      <c r="GM260" s="398"/>
      <c r="GN260" s="398"/>
      <c r="GO260" s="398"/>
      <c r="GP260" s="398"/>
      <c r="GQ260" s="398"/>
      <c r="GR260" s="398"/>
      <c r="GS260" s="398"/>
      <c r="GT260" s="398"/>
      <c r="GU260" s="398"/>
      <c r="GV260" s="398"/>
      <c r="GW260" s="398"/>
      <c r="GX260" s="398"/>
      <c r="GY260" s="398"/>
      <c r="GZ260" s="398"/>
      <c r="HA260" s="398"/>
      <c r="HB260" s="398"/>
      <c r="HC260" s="398"/>
      <c r="HD260" s="398"/>
      <c r="HE260" s="398"/>
      <c r="HF260" s="398"/>
      <c r="HG260" s="398"/>
      <c r="HH260" s="398"/>
      <c r="HI260" s="398"/>
      <c r="HJ260" s="398"/>
      <c r="HK260" s="398"/>
      <c r="HL260" s="398"/>
      <c r="HM260" s="398"/>
      <c r="HN260" s="398"/>
      <c r="HO260" s="398"/>
      <c r="HP260" s="398"/>
      <c r="HQ260" s="398"/>
      <c r="HR260" s="398"/>
      <c r="HS260" s="398"/>
      <c r="HT260" s="398"/>
      <c r="HU260" s="398"/>
      <c r="HV260" s="398"/>
      <c r="HW260" s="398"/>
      <c r="HX260" s="398"/>
      <c r="HY260" s="398"/>
      <c r="HZ260" s="398"/>
      <c r="IA260" s="398"/>
      <c r="IB260" s="398"/>
      <c r="IC260" s="398"/>
    </row>
    <row r="261" ht="18.0" customHeight="1">
      <c r="A261" s="361" t="s">
        <v>6049</v>
      </c>
      <c r="B261" s="362" t="s">
        <v>7786</v>
      </c>
      <c r="C261" s="363"/>
      <c r="D261" s="364">
        <v>50.0</v>
      </c>
      <c r="E261" s="550" t="s">
        <v>7787</v>
      </c>
      <c r="F261" s="366" t="s">
        <v>7788</v>
      </c>
      <c r="G261" s="367">
        <v>2.001585828216E12</v>
      </c>
      <c r="H261" s="409">
        <v>397.0</v>
      </c>
      <c r="I261" s="369">
        <v>0.33582728607755885</v>
      </c>
      <c r="J261" s="370">
        <f t="shared" si="1"/>
        <v>264</v>
      </c>
      <c r="K261" s="563" t="s">
        <v>7789</v>
      </c>
      <c r="L261" s="450" t="s">
        <v>7790</v>
      </c>
      <c r="M261" s="450" t="s">
        <v>7791</v>
      </c>
      <c r="N261" s="373"/>
      <c r="O261" s="419">
        <v>70.0</v>
      </c>
      <c r="P261" s="404">
        <v>80.0</v>
      </c>
      <c r="Q261" s="378">
        <v>20.0</v>
      </c>
      <c r="R261" s="378">
        <v>170.0</v>
      </c>
      <c r="S261" s="377"/>
      <c r="T261" s="377"/>
      <c r="U261" s="378" t="s">
        <v>7792</v>
      </c>
      <c r="V261" s="378" t="s">
        <v>795</v>
      </c>
      <c r="W261" s="378" t="s">
        <v>7724</v>
      </c>
      <c r="X261" s="377"/>
      <c r="Y261" s="377"/>
      <c r="Z261" s="377"/>
      <c r="AA261" s="377"/>
      <c r="AB261" s="379"/>
      <c r="AC261" s="380" t="s">
        <v>7793</v>
      </c>
      <c r="AD261" s="373"/>
      <c r="AE261" s="373"/>
      <c r="AF261" s="373"/>
      <c r="AG261" s="373"/>
      <c r="AH261" s="373" t="s">
        <v>6059</v>
      </c>
      <c r="AI261" s="379" t="s">
        <v>6060</v>
      </c>
      <c r="AJ261" s="373"/>
      <c r="AK261" s="373"/>
      <c r="AL261" s="373"/>
      <c r="AM261" s="373"/>
      <c r="AN261" s="373">
        <v>10.0</v>
      </c>
      <c r="AO261" s="373"/>
      <c r="AP261" s="373"/>
      <c r="AQ261" s="46">
        <f t="shared" si="2"/>
        <v>366</v>
      </c>
      <c r="AR261" s="382">
        <f t="shared" si="3"/>
        <v>0.08</v>
      </c>
      <c r="AS261" s="373"/>
      <c r="AT261" s="373"/>
      <c r="AU261" s="373"/>
      <c r="AV261" s="373"/>
      <c r="AW261" s="373"/>
      <c r="AX261" s="572" t="s">
        <v>6178</v>
      </c>
      <c r="AY261" s="384" t="s">
        <v>6178</v>
      </c>
      <c r="AZ261" s="385">
        <v>20.0</v>
      </c>
      <c r="BA261" s="386">
        <v>70.0</v>
      </c>
      <c r="BB261" s="386">
        <v>125.0</v>
      </c>
      <c r="BC261" s="482">
        <f>IFERROR(__xludf.DUMMYFUNCTION("IMPORTRANGE(""https://docs.google.com/spreadsheets/d/11x9rug0jw9OQ--PARsiC-syyc-w1p08-Nt1KJofrAjY/edit?usp=sharing"",""Себестоимость (Алкиона)!J94"")"),1.89924)</f>
        <v>1.89924</v>
      </c>
      <c r="BD261" s="482">
        <f>IFERROR(__xludf.DUMMYFUNCTION("IMPORTRANGE(""https://docs.google.com/spreadsheets/d/11x9rug0jw9OQ--PARsiC-syyc-w1p08-Nt1KJofrAjY/edit?usp=sharing"",""Себестоимость (Алкиона)!J65"")"),0.813618)</f>
        <v>0.813618</v>
      </c>
      <c r="BE261" s="483">
        <f>IFERROR(__xludf.DUMMYFUNCTION("IMPORTRANGE(""https://docs.google.com/spreadsheets/d/1s3L4zx0lRdF0JYMrTaoYwrEnGJI9Se6ibkReFEtRbpU/edit?usp=sharing"",""Упаковка!B3"")"),25.0)</f>
        <v>25</v>
      </c>
      <c r="BF261" s="389">
        <v>10.0</v>
      </c>
      <c r="BG261" s="442">
        <f t="shared" si="4"/>
        <v>62.12858</v>
      </c>
      <c r="BH261" s="405">
        <f t="shared" si="18"/>
        <v>0.2</v>
      </c>
      <c r="BI261" s="392">
        <f t="shared" si="5"/>
        <v>52.8</v>
      </c>
      <c r="BJ261" s="393">
        <f t="shared" si="6"/>
        <v>79.07142</v>
      </c>
      <c r="BK261" s="393">
        <f t="shared" si="7"/>
        <v>24.07142</v>
      </c>
      <c r="BL261" s="394">
        <f t="shared" si="8"/>
        <v>0.2995129545</v>
      </c>
      <c r="BM261" s="394">
        <f t="shared" si="9"/>
        <v>0.09117962121</v>
      </c>
      <c r="BN261" s="55">
        <f t="shared" si="10"/>
        <v>0.08</v>
      </c>
      <c r="BO261" s="56">
        <f t="shared" si="11"/>
        <v>369</v>
      </c>
      <c r="BP261" s="57">
        <f t="shared" si="12"/>
        <v>0.332876477</v>
      </c>
      <c r="BQ261" s="46">
        <f t="shared" si="13"/>
        <v>0.272</v>
      </c>
      <c r="BR261" s="46">
        <v>25.0</v>
      </c>
      <c r="BS261" s="46">
        <v>7.0</v>
      </c>
      <c r="BT261" s="47">
        <v>1.25</v>
      </c>
      <c r="BU261" s="46">
        <f t="shared" si="14"/>
        <v>31.25</v>
      </c>
      <c r="BV261" s="46">
        <f t="shared" si="15"/>
        <v>38.75</v>
      </c>
      <c r="BW261" s="378" t="s">
        <v>6062</v>
      </c>
      <c r="BX261" s="492"/>
      <c r="BY261" s="492"/>
      <c r="BZ261" s="492"/>
      <c r="CA261" s="492"/>
      <c r="CB261" s="406"/>
      <c r="CC261" s="492"/>
      <c r="CD261" s="492"/>
      <c r="CE261" s="492"/>
      <c r="CF261" s="492"/>
      <c r="CG261" s="492"/>
      <c r="CH261" s="553"/>
      <c r="CI261" s="553"/>
      <c r="CJ261" s="553"/>
      <c r="CK261" s="553"/>
      <c r="CL261" s="414">
        <v>3.0</v>
      </c>
      <c r="CM261" s="414" t="s">
        <v>7726</v>
      </c>
      <c r="CN261" s="399">
        <f t="shared" si="16"/>
        <v>0.0004870454545</v>
      </c>
      <c r="CO261" s="399">
        <f t="shared" si="17"/>
        <v>0.3353402406</v>
      </c>
      <c r="CP261" s="398"/>
      <c r="CQ261" s="398"/>
      <c r="CR261" s="478"/>
      <c r="CS261" s="398"/>
      <c r="CT261" s="398"/>
      <c r="CU261" s="398"/>
      <c r="CV261" s="398"/>
      <c r="CW261" s="398"/>
      <c r="CX261" s="398"/>
      <c r="CY261" s="398"/>
      <c r="CZ261" s="398"/>
      <c r="DA261" s="398"/>
      <c r="DB261" s="398"/>
      <c r="DC261" s="398"/>
      <c r="DD261" s="398"/>
      <c r="DE261" s="398"/>
      <c r="DF261" s="398"/>
      <c r="DG261" s="398"/>
      <c r="DH261" s="398"/>
      <c r="DI261" s="398"/>
      <c r="DJ261" s="398"/>
      <c r="DK261" s="398"/>
      <c r="DL261" s="398"/>
      <c r="DM261" s="398"/>
      <c r="DN261" s="398"/>
      <c r="DO261" s="398"/>
      <c r="DP261" s="398"/>
      <c r="DQ261" s="398"/>
      <c r="DR261" s="398"/>
      <c r="DS261" s="398"/>
      <c r="DT261" s="398"/>
      <c r="DU261" s="398"/>
      <c r="DV261" s="398"/>
      <c r="DW261" s="398"/>
      <c r="DX261" s="398"/>
      <c r="DY261" s="398"/>
      <c r="DZ261" s="398"/>
      <c r="EA261" s="398"/>
      <c r="EB261" s="398"/>
      <c r="EC261" s="398"/>
      <c r="ED261" s="398"/>
      <c r="EE261" s="398"/>
      <c r="EF261" s="398"/>
      <c r="EG261" s="398"/>
      <c r="EH261" s="398"/>
      <c r="EI261" s="398"/>
      <c r="EJ261" s="398"/>
      <c r="EK261" s="398"/>
      <c r="EL261" s="398"/>
      <c r="EM261" s="398"/>
      <c r="EN261" s="398"/>
      <c r="EO261" s="398"/>
      <c r="EP261" s="398"/>
      <c r="EQ261" s="398"/>
      <c r="ER261" s="398"/>
      <c r="ES261" s="398"/>
      <c r="ET261" s="398"/>
      <c r="EU261" s="398"/>
      <c r="EV261" s="398"/>
      <c r="EW261" s="398"/>
      <c r="EX261" s="398"/>
      <c r="EY261" s="398"/>
      <c r="EZ261" s="398"/>
      <c r="FA261" s="398"/>
      <c r="FB261" s="398"/>
      <c r="FC261" s="398"/>
      <c r="FD261" s="398"/>
      <c r="FE261" s="398"/>
      <c r="FF261" s="398"/>
      <c r="FG261" s="398"/>
      <c r="FH261" s="398"/>
      <c r="FI261" s="398"/>
      <c r="FJ261" s="398"/>
      <c r="FK261" s="398"/>
      <c r="FL261" s="398"/>
      <c r="FM261" s="398"/>
      <c r="FN261" s="398"/>
      <c r="FO261" s="398"/>
      <c r="FP261" s="398"/>
      <c r="FQ261" s="398"/>
      <c r="FR261" s="398"/>
      <c r="FS261" s="398"/>
      <c r="FT261" s="398"/>
      <c r="FU261" s="398"/>
      <c r="FV261" s="398"/>
      <c r="FW261" s="398"/>
      <c r="FX261" s="398"/>
      <c r="FY261" s="398"/>
      <c r="FZ261" s="398"/>
      <c r="GA261" s="398"/>
      <c r="GB261" s="398"/>
      <c r="GC261" s="398"/>
      <c r="GD261" s="398"/>
      <c r="GE261" s="398"/>
      <c r="GF261" s="398"/>
      <c r="GG261" s="398"/>
      <c r="GH261" s="398"/>
      <c r="GI261" s="398"/>
      <c r="GJ261" s="398"/>
      <c r="GK261" s="398"/>
      <c r="GL261" s="398"/>
      <c r="GM261" s="398"/>
      <c r="GN261" s="398"/>
      <c r="GO261" s="398"/>
      <c r="GP261" s="398"/>
      <c r="GQ261" s="398"/>
      <c r="GR261" s="398"/>
      <c r="GS261" s="398"/>
      <c r="GT261" s="398"/>
      <c r="GU261" s="398"/>
      <c r="GV261" s="398"/>
      <c r="GW261" s="398"/>
      <c r="GX261" s="398"/>
      <c r="GY261" s="398"/>
      <c r="GZ261" s="398"/>
      <c r="HA261" s="398"/>
      <c r="HB261" s="398"/>
      <c r="HC261" s="398"/>
      <c r="HD261" s="398"/>
      <c r="HE261" s="398"/>
      <c r="HF261" s="398"/>
      <c r="HG261" s="398"/>
      <c r="HH261" s="398"/>
      <c r="HI261" s="398"/>
      <c r="HJ261" s="398"/>
      <c r="HK261" s="398"/>
      <c r="HL261" s="398"/>
      <c r="HM261" s="398"/>
      <c r="HN261" s="398"/>
      <c r="HO261" s="398"/>
      <c r="HP261" s="398"/>
      <c r="HQ261" s="398"/>
      <c r="HR261" s="398"/>
      <c r="HS261" s="398"/>
      <c r="HT261" s="398"/>
      <c r="HU261" s="398"/>
      <c r="HV261" s="398"/>
      <c r="HW261" s="398"/>
      <c r="HX261" s="398"/>
      <c r="HY261" s="398"/>
      <c r="HZ261" s="398"/>
      <c r="IA261" s="398"/>
      <c r="IB261" s="398"/>
      <c r="IC261" s="398"/>
    </row>
    <row r="262" ht="18.0" customHeight="1">
      <c r="A262" s="361" t="s">
        <v>6049</v>
      </c>
      <c r="B262" s="362" t="s">
        <v>7794</v>
      </c>
      <c r="C262" s="363"/>
      <c r="D262" s="364">
        <v>50.0</v>
      </c>
      <c r="E262" s="550" t="s">
        <v>7795</v>
      </c>
      <c r="F262" s="366" t="s">
        <v>7796</v>
      </c>
      <c r="G262" s="367">
        <v>2.001585828209E12</v>
      </c>
      <c r="H262" s="409">
        <v>387.0</v>
      </c>
      <c r="I262" s="369">
        <v>0.4301987669048087</v>
      </c>
      <c r="J262" s="370">
        <f t="shared" si="1"/>
        <v>221</v>
      </c>
      <c r="K262" s="563" t="s">
        <v>7797</v>
      </c>
      <c r="L262" s="450" t="s">
        <v>7798</v>
      </c>
      <c r="M262" s="450" t="s">
        <v>7799</v>
      </c>
      <c r="N262" s="373"/>
      <c r="O262" s="419">
        <v>40.0</v>
      </c>
      <c r="P262" s="404">
        <v>70.0</v>
      </c>
      <c r="Q262" s="378">
        <v>20.0</v>
      </c>
      <c r="R262" s="378">
        <v>90.0</v>
      </c>
      <c r="S262" s="377"/>
      <c r="T262" s="377"/>
      <c r="U262" s="378" t="s">
        <v>7800</v>
      </c>
      <c r="V262" s="378" t="s">
        <v>795</v>
      </c>
      <c r="W262" s="378" t="s">
        <v>7724</v>
      </c>
      <c r="X262" s="377"/>
      <c r="Y262" s="377"/>
      <c r="Z262" s="377"/>
      <c r="AA262" s="377"/>
      <c r="AB262" s="379"/>
      <c r="AC262" s="380" t="s">
        <v>7801</v>
      </c>
      <c r="AD262" s="373"/>
      <c r="AE262" s="373"/>
      <c r="AF262" s="373"/>
      <c r="AG262" s="373"/>
      <c r="AH262" s="373" t="s">
        <v>6059</v>
      </c>
      <c r="AI262" s="379" t="s">
        <v>6060</v>
      </c>
      <c r="AJ262" s="373"/>
      <c r="AK262" s="373"/>
      <c r="AL262" s="373"/>
      <c r="AM262" s="373"/>
      <c r="AN262" s="373">
        <v>10.0</v>
      </c>
      <c r="AO262" s="373"/>
      <c r="AP262" s="373"/>
      <c r="AQ262" s="46">
        <f t="shared" si="2"/>
        <v>322</v>
      </c>
      <c r="AR262" s="382">
        <f t="shared" si="3"/>
        <v>0.17</v>
      </c>
      <c r="AS262" s="373"/>
      <c r="AT262" s="373"/>
      <c r="AU262" s="373"/>
      <c r="AV262" s="373"/>
      <c r="AW262" s="373"/>
      <c r="AX262" s="573" t="s">
        <v>6061</v>
      </c>
      <c r="AY262" s="384" t="s">
        <v>6061</v>
      </c>
      <c r="AZ262" s="385">
        <v>20.0</v>
      </c>
      <c r="BA262" s="386">
        <v>66.0</v>
      </c>
      <c r="BB262" s="386">
        <v>121.0</v>
      </c>
      <c r="BC262" s="482">
        <f>IFERROR(__xludf.DUMMYFUNCTION("IMPORTRANGE(""https://docs.google.com/spreadsheets/d/11x9rug0jw9OQ--PARsiC-syyc-w1p08-Nt1KJofrAjY/edit?usp=sharing"",""Себестоимость (Алкиона)!J94"")"),1.89924)</f>
        <v>1.89924</v>
      </c>
      <c r="BD262" s="482">
        <f>IFERROR(__xludf.DUMMYFUNCTION("IMPORTRANGE(""https://docs.google.com/spreadsheets/d/11x9rug0jw9OQ--PARsiC-syyc-w1p08-Nt1KJofrAjY/edit?usp=sharing"",""Себестоимость (Алкиона)!J65"")"),0.813618)</f>
        <v>0.813618</v>
      </c>
      <c r="BE262" s="483">
        <f>IFERROR(__xludf.DUMMYFUNCTION("IMPORTRANGE(""https://docs.google.com/spreadsheets/d/1s3L4zx0lRdF0JYMrTaoYwrEnGJI9Se6ibkReFEtRbpU/edit?usp=sharing"",""Упаковка!B2"")"),7.0)</f>
        <v>7</v>
      </c>
      <c r="BF262" s="389">
        <v>10.0</v>
      </c>
      <c r="BG262" s="442">
        <f t="shared" si="4"/>
        <v>44.12858</v>
      </c>
      <c r="BH262" s="405">
        <f t="shared" si="18"/>
        <v>0.2</v>
      </c>
      <c r="BI262" s="392">
        <f t="shared" si="5"/>
        <v>44.2</v>
      </c>
      <c r="BJ262" s="393">
        <f t="shared" si="6"/>
        <v>66.67142</v>
      </c>
      <c r="BK262" s="393">
        <f t="shared" si="7"/>
        <v>11.67142</v>
      </c>
      <c r="BL262" s="394">
        <f t="shared" si="8"/>
        <v>0.3016806335</v>
      </c>
      <c r="BM262" s="394">
        <f t="shared" si="9"/>
        <v>0.0528118552</v>
      </c>
      <c r="BN262" s="55">
        <f t="shared" si="10"/>
        <v>0.17</v>
      </c>
      <c r="BO262" s="56">
        <f t="shared" si="11"/>
        <v>322</v>
      </c>
      <c r="BP262" s="57">
        <f t="shared" si="12"/>
        <v>0.327178323</v>
      </c>
      <c r="BQ262" s="46">
        <f t="shared" si="13"/>
        <v>0.126</v>
      </c>
      <c r="BR262" s="46">
        <v>25.0</v>
      </c>
      <c r="BS262" s="46">
        <v>7.0</v>
      </c>
      <c r="BT262" s="47">
        <v>1.25</v>
      </c>
      <c r="BU262" s="46">
        <f t="shared" si="14"/>
        <v>31.25</v>
      </c>
      <c r="BV262" s="46">
        <f t="shared" si="15"/>
        <v>34.75</v>
      </c>
      <c r="BW262" s="378" t="s">
        <v>6062</v>
      </c>
      <c r="BX262" s="492"/>
      <c r="BY262" s="492"/>
      <c r="BZ262" s="492"/>
      <c r="CA262" s="492"/>
      <c r="CB262" s="406"/>
      <c r="CC262" s="492"/>
      <c r="CD262" s="492"/>
      <c r="CE262" s="492"/>
      <c r="CF262" s="492"/>
      <c r="CG262" s="492"/>
      <c r="CH262" s="553"/>
      <c r="CI262" s="553"/>
      <c r="CJ262" s="553"/>
      <c r="CK262" s="553"/>
      <c r="CL262" s="414">
        <v>3.0</v>
      </c>
      <c r="CM262" s="414" t="s">
        <v>7726</v>
      </c>
      <c r="CN262" s="399">
        <f t="shared" si="16"/>
        <v>-0.001680633484</v>
      </c>
      <c r="CO262" s="399">
        <f t="shared" si="17"/>
        <v>0.4318794004</v>
      </c>
      <c r="CP262" s="398"/>
      <c r="CQ262" s="398"/>
      <c r="CR262" s="478"/>
      <c r="CS262" s="398"/>
      <c r="CT262" s="398"/>
      <c r="CU262" s="398"/>
      <c r="CV262" s="398"/>
      <c r="CW262" s="398"/>
      <c r="CX262" s="398"/>
      <c r="CY262" s="398"/>
      <c r="CZ262" s="398"/>
      <c r="DA262" s="398"/>
      <c r="DB262" s="398"/>
      <c r="DC262" s="398"/>
      <c r="DD262" s="398"/>
      <c r="DE262" s="398"/>
      <c r="DF262" s="398"/>
      <c r="DG262" s="398"/>
      <c r="DH262" s="398"/>
      <c r="DI262" s="398"/>
      <c r="DJ262" s="398"/>
      <c r="DK262" s="398"/>
      <c r="DL262" s="398"/>
      <c r="DM262" s="398"/>
      <c r="DN262" s="398"/>
      <c r="DO262" s="398"/>
      <c r="DP262" s="398"/>
      <c r="DQ262" s="398"/>
      <c r="DR262" s="398"/>
      <c r="DS262" s="398"/>
      <c r="DT262" s="398"/>
      <c r="DU262" s="398"/>
      <c r="DV262" s="398"/>
      <c r="DW262" s="398"/>
      <c r="DX262" s="398"/>
      <c r="DY262" s="398"/>
      <c r="DZ262" s="398"/>
      <c r="EA262" s="398"/>
      <c r="EB262" s="398"/>
      <c r="EC262" s="398"/>
      <c r="ED262" s="398"/>
      <c r="EE262" s="398"/>
      <c r="EF262" s="398"/>
      <c r="EG262" s="398"/>
      <c r="EH262" s="398"/>
      <c r="EI262" s="398"/>
      <c r="EJ262" s="398"/>
      <c r="EK262" s="398"/>
      <c r="EL262" s="398"/>
      <c r="EM262" s="398"/>
      <c r="EN262" s="398"/>
      <c r="EO262" s="398"/>
      <c r="EP262" s="398"/>
      <c r="EQ262" s="398"/>
      <c r="ER262" s="398"/>
      <c r="ES262" s="398"/>
      <c r="ET262" s="398"/>
      <c r="EU262" s="398"/>
      <c r="EV262" s="398"/>
      <c r="EW262" s="398"/>
      <c r="EX262" s="398"/>
      <c r="EY262" s="398"/>
      <c r="EZ262" s="398"/>
      <c r="FA262" s="398"/>
      <c r="FB262" s="398"/>
      <c r="FC262" s="398"/>
      <c r="FD262" s="398"/>
      <c r="FE262" s="398"/>
      <c r="FF262" s="398"/>
      <c r="FG262" s="398"/>
      <c r="FH262" s="398"/>
      <c r="FI262" s="398"/>
      <c r="FJ262" s="398"/>
      <c r="FK262" s="398"/>
      <c r="FL262" s="398"/>
      <c r="FM262" s="398"/>
      <c r="FN262" s="398"/>
      <c r="FO262" s="398"/>
      <c r="FP262" s="398"/>
      <c r="FQ262" s="398"/>
      <c r="FR262" s="398"/>
      <c r="FS262" s="398"/>
      <c r="FT262" s="398"/>
      <c r="FU262" s="398"/>
      <c r="FV262" s="398"/>
      <c r="FW262" s="398"/>
      <c r="FX262" s="398"/>
      <c r="FY262" s="398"/>
      <c r="FZ262" s="398"/>
      <c r="GA262" s="398"/>
      <c r="GB262" s="398"/>
      <c r="GC262" s="398"/>
      <c r="GD262" s="398"/>
      <c r="GE262" s="398"/>
      <c r="GF262" s="398"/>
      <c r="GG262" s="398"/>
      <c r="GH262" s="398"/>
      <c r="GI262" s="398"/>
      <c r="GJ262" s="398"/>
      <c r="GK262" s="398"/>
      <c r="GL262" s="398"/>
      <c r="GM262" s="398"/>
      <c r="GN262" s="398"/>
      <c r="GO262" s="398"/>
      <c r="GP262" s="398"/>
      <c r="GQ262" s="398"/>
      <c r="GR262" s="398"/>
      <c r="GS262" s="398"/>
      <c r="GT262" s="398"/>
      <c r="GU262" s="398"/>
      <c r="GV262" s="398"/>
      <c r="GW262" s="398"/>
      <c r="GX262" s="398"/>
      <c r="GY262" s="398"/>
      <c r="GZ262" s="398"/>
      <c r="HA262" s="398"/>
      <c r="HB262" s="398"/>
      <c r="HC262" s="398"/>
      <c r="HD262" s="398"/>
      <c r="HE262" s="398"/>
      <c r="HF262" s="398"/>
      <c r="HG262" s="398"/>
      <c r="HH262" s="398"/>
      <c r="HI262" s="398"/>
      <c r="HJ262" s="398"/>
      <c r="HK262" s="398"/>
      <c r="HL262" s="398"/>
      <c r="HM262" s="398"/>
      <c r="HN262" s="398"/>
      <c r="HO262" s="398"/>
      <c r="HP262" s="398"/>
      <c r="HQ262" s="398"/>
      <c r="HR262" s="398"/>
      <c r="HS262" s="398"/>
      <c r="HT262" s="398"/>
      <c r="HU262" s="398"/>
      <c r="HV262" s="398"/>
      <c r="HW262" s="398"/>
      <c r="HX262" s="398"/>
      <c r="HY262" s="398"/>
      <c r="HZ262" s="398"/>
      <c r="IA262" s="398"/>
      <c r="IB262" s="398"/>
      <c r="IC262" s="398"/>
    </row>
    <row r="263" ht="18.0" customHeight="1">
      <c r="A263" s="361" t="s">
        <v>6049</v>
      </c>
      <c r="B263" s="362" t="s">
        <v>7802</v>
      </c>
      <c r="C263" s="363"/>
      <c r="D263" s="364">
        <v>50.0</v>
      </c>
      <c r="E263" s="550" t="s">
        <v>7803</v>
      </c>
      <c r="F263" s="366" t="s">
        <v>7804</v>
      </c>
      <c r="G263" s="367">
        <v>2.001585828193E12</v>
      </c>
      <c r="H263" s="409">
        <v>391.0</v>
      </c>
      <c r="I263" s="369">
        <v>0.43274507621365443</v>
      </c>
      <c r="J263" s="370">
        <f t="shared" si="1"/>
        <v>222</v>
      </c>
      <c r="K263" s="563" t="s">
        <v>7805</v>
      </c>
      <c r="L263" s="450" t="s">
        <v>7806</v>
      </c>
      <c r="M263" s="450" t="s">
        <v>7807</v>
      </c>
      <c r="N263" s="373"/>
      <c r="O263" s="419">
        <v>27.0</v>
      </c>
      <c r="P263" s="404">
        <v>70.0</v>
      </c>
      <c r="Q263" s="378">
        <v>20.0</v>
      </c>
      <c r="R263" s="378">
        <v>90.0</v>
      </c>
      <c r="S263" s="377"/>
      <c r="T263" s="377"/>
      <c r="U263" s="378" t="s">
        <v>7808</v>
      </c>
      <c r="V263" s="378" t="s">
        <v>795</v>
      </c>
      <c r="W263" s="378" t="s">
        <v>7724</v>
      </c>
      <c r="X263" s="377"/>
      <c r="Y263" s="377"/>
      <c r="Z263" s="377"/>
      <c r="AA263" s="377"/>
      <c r="AB263" s="379"/>
      <c r="AC263" s="380" t="s">
        <v>7809</v>
      </c>
      <c r="AD263" s="373"/>
      <c r="AE263" s="373"/>
      <c r="AF263" s="373"/>
      <c r="AG263" s="373"/>
      <c r="AH263" s="373" t="s">
        <v>6059</v>
      </c>
      <c r="AI263" s="379" t="s">
        <v>6060</v>
      </c>
      <c r="AJ263" s="373"/>
      <c r="AK263" s="373"/>
      <c r="AL263" s="373"/>
      <c r="AM263" s="373"/>
      <c r="AN263" s="373">
        <v>10.0</v>
      </c>
      <c r="AO263" s="373"/>
      <c r="AP263" s="373"/>
      <c r="AQ263" s="46">
        <f t="shared" si="2"/>
        <v>321</v>
      </c>
      <c r="AR263" s="382">
        <f t="shared" si="3"/>
        <v>0.18</v>
      </c>
      <c r="AS263" s="373"/>
      <c r="AT263" s="373"/>
      <c r="AU263" s="373"/>
      <c r="AV263" s="373"/>
      <c r="AW263" s="373"/>
      <c r="AX263" s="573" t="s">
        <v>6061</v>
      </c>
      <c r="AY263" s="384" t="s">
        <v>6061</v>
      </c>
      <c r="AZ263" s="385">
        <v>20.0</v>
      </c>
      <c r="BA263" s="386">
        <v>67.0</v>
      </c>
      <c r="BB263" s="386">
        <v>122.0</v>
      </c>
      <c r="BC263" s="482">
        <f>IFERROR(__xludf.DUMMYFUNCTION("IMPORTRANGE(""https://docs.google.com/spreadsheets/d/11x9rug0jw9OQ--PARsiC-syyc-w1p08-Nt1KJofrAjY/edit?usp=sharing"",""Себестоимость (Алкиона)!J94"")"),1.89924)</f>
        <v>1.89924</v>
      </c>
      <c r="BD263" s="482">
        <f>IFERROR(__xludf.DUMMYFUNCTION("IMPORTRANGE(""https://docs.google.com/spreadsheets/d/11x9rug0jw9OQ--PARsiC-syyc-w1p08-Nt1KJofrAjY/edit?usp=sharing"",""Себестоимость (Алкиона)!J65"")"),0.813618)</f>
        <v>0.813618</v>
      </c>
      <c r="BE263" s="483">
        <f>IFERROR(__xludf.DUMMYFUNCTION("IMPORTRANGE(""https://docs.google.com/spreadsheets/d/1s3L4zx0lRdF0JYMrTaoYwrEnGJI9Se6ibkReFEtRbpU/edit?usp=sharing"",""Упаковка!B2"")"),7.0)</f>
        <v>7</v>
      </c>
      <c r="BF263" s="389">
        <v>10.0</v>
      </c>
      <c r="BG263" s="442">
        <f t="shared" si="4"/>
        <v>44.12858</v>
      </c>
      <c r="BH263" s="405">
        <f t="shared" si="18"/>
        <v>0.2</v>
      </c>
      <c r="BI263" s="392">
        <f t="shared" si="5"/>
        <v>44.4</v>
      </c>
      <c r="BJ263" s="393">
        <f t="shared" si="6"/>
        <v>66.47142</v>
      </c>
      <c r="BK263" s="393">
        <f t="shared" si="7"/>
        <v>11.47142</v>
      </c>
      <c r="BL263" s="394">
        <f t="shared" si="8"/>
        <v>0.2994208108</v>
      </c>
      <c r="BM263" s="394">
        <f t="shared" si="9"/>
        <v>0.05167306306</v>
      </c>
      <c r="BN263" s="55">
        <f t="shared" si="10"/>
        <v>0.18</v>
      </c>
      <c r="BO263" s="56">
        <f t="shared" si="11"/>
        <v>323</v>
      </c>
      <c r="BP263" s="57">
        <f t="shared" si="12"/>
        <v>0.325670031</v>
      </c>
      <c r="BQ263" s="46">
        <f t="shared" si="13"/>
        <v>0.126</v>
      </c>
      <c r="BR263" s="46">
        <v>25.0</v>
      </c>
      <c r="BS263" s="46">
        <v>7.0</v>
      </c>
      <c r="BT263" s="47">
        <v>1.25</v>
      </c>
      <c r="BU263" s="46">
        <f t="shared" si="14"/>
        <v>31.25</v>
      </c>
      <c r="BV263" s="46">
        <f t="shared" si="15"/>
        <v>35.75</v>
      </c>
      <c r="BW263" s="378" t="s">
        <v>6062</v>
      </c>
      <c r="BX263" s="492"/>
      <c r="BY263" s="492"/>
      <c r="BZ263" s="492"/>
      <c r="CA263" s="492"/>
      <c r="CB263" s="406"/>
      <c r="CC263" s="492"/>
      <c r="CD263" s="492"/>
      <c r="CE263" s="492"/>
      <c r="CF263" s="492"/>
      <c r="CG263" s="492"/>
      <c r="CH263" s="553"/>
      <c r="CI263" s="553"/>
      <c r="CJ263" s="553"/>
      <c r="CK263" s="553"/>
      <c r="CL263" s="414">
        <v>3.0</v>
      </c>
      <c r="CM263" s="414" t="s">
        <v>7726</v>
      </c>
      <c r="CN263" s="399">
        <f t="shared" si="16"/>
        <v>0.0005791891892</v>
      </c>
      <c r="CO263" s="399">
        <f t="shared" si="17"/>
        <v>0.432165887</v>
      </c>
      <c r="CP263" s="398"/>
      <c r="CQ263" s="398"/>
      <c r="CR263" s="478"/>
      <c r="CS263" s="398"/>
      <c r="CT263" s="398"/>
      <c r="CU263" s="398"/>
      <c r="CV263" s="398"/>
      <c r="CW263" s="398"/>
      <c r="CX263" s="398"/>
      <c r="CY263" s="398"/>
      <c r="CZ263" s="398"/>
      <c r="DA263" s="398"/>
      <c r="DB263" s="398"/>
      <c r="DC263" s="398"/>
      <c r="DD263" s="398"/>
      <c r="DE263" s="398"/>
      <c r="DF263" s="398"/>
      <c r="DG263" s="398"/>
      <c r="DH263" s="398"/>
      <c r="DI263" s="398"/>
      <c r="DJ263" s="398"/>
      <c r="DK263" s="398"/>
      <c r="DL263" s="398"/>
      <c r="DM263" s="398"/>
      <c r="DN263" s="398"/>
      <c r="DO263" s="398"/>
      <c r="DP263" s="398"/>
      <c r="DQ263" s="398"/>
      <c r="DR263" s="398"/>
      <c r="DS263" s="398"/>
      <c r="DT263" s="398"/>
      <c r="DU263" s="398"/>
      <c r="DV263" s="398"/>
      <c r="DW263" s="398"/>
      <c r="DX263" s="398"/>
      <c r="DY263" s="398"/>
      <c r="DZ263" s="398"/>
      <c r="EA263" s="398"/>
      <c r="EB263" s="398"/>
      <c r="EC263" s="398"/>
      <c r="ED263" s="398"/>
      <c r="EE263" s="398"/>
      <c r="EF263" s="398"/>
      <c r="EG263" s="398"/>
      <c r="EH263" s="398"/>
      <c r="EI263" s="398"/>
      <c r="EJ263" s="398"/>
      <c r="EK263" s="398"/>
      <c r="EL263" s="398"/>
      <c r="EM263" s="398"/>
      <c r="EN263" s="398"/>
      <c r="EO263" s="398"/>
      <c r="EP263" s="398"/>
      <c r="EQ263" s="398"/>
      <c r="ER263" s="398"/>
      <c r="ES263" s="398"/>
      <c r="ET263" s="398"/>
      <c r="EU263" s="398"/>
      <c r="EV263" s="398"/>
      <c r="EW263" s="398"/>
      <c r="EX263" s="398"/>
      <c r="EY263" s="398"/>
      <c r="EZ263" s="398"/>
      <c r="FA263" s="398"/>
      <c r="FB263" s="398"/>
      <c r="FC263" s="398"/>
      <c r="FD263" s="398"/>
      <c r="FE263" s="398"/>
      <c r="FF263" s="398"/>
      <c r="FG263" s="398"/>
      <c r="FH263" s="398"/>
      <c r="FI263" s="398"/>
      <c r="FJ263" s="398"/>
      <c r="FK263" s="398"/>
      <c r="FL263" s="398"/>
      <c r="FM263" s="398"/>
      <c r="FN263" s="398"/>
      <c r="FO263" s="398"/>
      <c r="FP263" s="398"/>
      <c r="FQ263" s="398"/>
      <c r="FR263" s="398"/>
      <c r="FS263" s="398"/>
      <c r="FT263" s="398"/>
      <c r="FU263" s="398"/>
      <c r="FV263" s="398"/>
      <c r="FW263" s="398"/>
      <c r="FX263" s="398"/>
      <c r="FY263" s="398"/>
      <c r="FZ263" s="398"/>
      <c r="GA263" s="398"/>
      <c r="GB263" s="398"/>
      <c r="GC263" s="398"/>
      <c r="GD263" s="398"/>
      <c r="GE263" s="398"/>
      <c r="GF263" s="398"/>
      <c r="GG263" s="398"/>
      <c r="GH263" s="398"/>
      <c r="GI263" s="398"/>
      <c r="GJ263" s="398"/>
      <c r="GK263" s="398"/>
      <c r="GL263" s="398"/>
      <c r="GM263" s="398"/>
      <c r="GN263" s="398"/>
      <c r="GO263" s="398"/>
      <c r="GP263" s="398"/>
      <c r="GQ263" s="398"/>
      <c r="GR263" s="398"/>
      <c r="GS263" s="398"/>
      <c r="GT263" s="398"/>
      <c r="GU263" s="398"/>
      <c r="GV263" s="398"/>
      <c r="GW263" s="398"/>
      <c r="GX263" s="398"/>
      <c r="GY263" s="398"/>
      <c r="GZ263" s="398"/>
      <c r="HA263" s="398"/>
      <c r="HB263" s="398"/>
      <c r="HC263" s="398"/>
      <c r="HD263" s="398"/>
      <c r="HE263" s="398"/>
      <c r="HF263" s="398"/>
      <c r="HG263" s="398"/>
      <c r="HH263" s="398"/>
      <c r="HI263" s="398"/>
      <c r="HJ263" s="398"/>
      <c r="HK263" s="398"/>
      <c r="HL263" s="398"/>
      <c r="HM263" s="398"/>
      <c r="HN263" s="398"/>
      <c r="HO263" s="398"/>
      <c r="HP263" s="398"/>
      <c r="HQ263" s="398"/>
      <c r="HR263" s="398"/>
      <c r="HS263" s="398"/>
      <c r="HT263" s="398"/>
      <c r="HU263" s="398"/>
      <c r="HV263" s="398"/>
      <c r="HW263" s="398"/>
      <c r="HX263" s="398"/>
      <c r="HY263" s="398"/>
      <c r="HZ263" s="398"/>
      <c r="IA263" s="398"/>
      <c r="IB263" s="398"/>
      <c r="IC263" s="398"/>
    </row>
    <row r="264" ht="18.0" customHeight="1">
      <c r="A264" s="361" t="s">
        <v>6049</v>
      </c>
      <c r="B264" s="362" t="s">
        <v>7810</v>
      </c>
      <c r="C264" s="363"/>
      <c r="D264" s="364">
        <v>50.0</v>
      </c>
      <c r="E264" s="550" t="s">
        <v>7811</v>
      </c>
      <c r="F264" s="366" t="s">
        <v>7812</v>
      </c>
      <c r="G264" s="367">
        <v>2.001585828186E12</v>
      </c>
      <c r="H264" s="409">
        <v>396.0</v>
      </c>
      <c r="I264" s="369">
        <v>0.4447960127442651</v>
      </c>
      <c r="J264" s="370">
        <f t="shared" si="1"/>
        <v>220</v>
      </c>
      <c r="K264" s="563" t="s">
        <v>7813</v>
      </c>
      <c r="L264" s="450" t="s">
        <v>7814</v>
      </c>
      <c r="M264" s="450" t="s">
        <v>7815</v>
      </c>
      <c r="N264" s="373"/>
      <c r="O264" s="419">
        <v>27.0</v>
      </c>
      <c r="P264" s="404">
        <v>70.0</v>
      </c>
      <c r="Q264" s="378">
        <v>20.0</v>
      </c>
      <c r="R264" s="378">
        <v>90.0</v>
      </c>
      <c r="S264" s="377"/>
      <c r="T264" s="377"/>
      <c r="U264" s="378" t="s">
        <v>7816</v>
      </c>
      <c r="V264" s="378" t="s">
        <v>795</v>
      </c>
      <c r="W264" s="378" t="s">
        <v>7724</v>
      </c>
      <c r="X264" s="377"/>
      <c r="Y264" s="377"/>
      <c r="Z264" s="377"/>
      <c r="AA264" s="377"/>
      <c r="AB264" s="379"/>
      <c r="AC264" s="380" t="s">
        <v>7817</v>
      </c>
      <c r="AD264" s="373"/>
      <c r="AE264" s="373"/>
      <c r="AF264" s="373"/>
      <c r="AG264" s="373"/>
      <c r="AH264" s="373" t="s">
        <v>6059</v>
      </c>
      <c r="AI264" s="379" t="s">
        <v>6060</v>
      </c>
      <c r="AJ264" s="373"/>
      <c r="AK264" s="373"/>
      <c r="AL264" s="373"/>
      <c r="AM264" s="373"/>
      <c r="AN264" s="373">
        <v>10.0</v>
      </c>
      <c r="AO264" s="373"/>
      <c r="AP264" s="373"/>
      <c r="AQ264" s="46">
        <f t="shared" si="2"/>
        <v>321</v>
      </c>
      <c r="AR264" s="382">
        <f t="shared" si="3"/>
        <v>0.19</v>
      </c>
      <c r="AS264" s="373"/>
      <c r="AT264" s="373"/>
      <c r="AU264" s="373"/>
      <c r="AV264" s="373"/>
      <c r="AW264" s="373"/>
      <c r="AX264" s="573" t="s">
        <v>6061</v>
      </c>
      <c r="AY264" s="384" t="s">
        <v>6061</v>
      </c>
      <c r="AZ264" s="385">
        <v>20.0</v>
      </c>
      <c r="BA264" s="386">
        <v>66.0</v>
      </c>
      <c r="BB264" s="386">
        <v>121.0</v>
      </c>
      <c r="BC264" s="482">
        <f>IFERROR(__xludf.DUMMYFUNCTION("IMPORTRANGE(""https://docs.google.com/spreadsheets/d/11x9rug0jw9OQ--PARsiC-syyc-w1p08-Nt1KJofrAjY/edit?usp=sharing"",""Себестоимость (Алкиона)!J94"")"),1.89924)</f>
        <v>1.89924</v>
      </c>
      <c r="BD264" s="482">
        <f>IFERROR(__xludf.DUMMYFUNCTION("IMPORTRANGE(""https://docs.google.com/spreadsheets/d/11x9rug0jw9OQ--PARsiC-syyc-w1p08-Nt1KJofrAjY/edit?usp=sharing"",""Себестоимость (Алкиона)!J65"")"),0.813618)</f>
        <v>0.813618</v>
      </c>
      <c r="BE264" s="483">
        <f>IFERROR(__xludf.DUMMYFUNCTION("IMPORTRANGE(""https://docs.google.com/spreadsheets/d/1s3L4zx0lRdF0JYMrTaoYwrEnGJI9Se6ibkReFEtRbpU/edit?usp=sharing"",""Упаковка!B2"")"),7.0)</f>
        <v>7</v>
      </c>
      <c r="BF264" s="389">
        <v>10.0</v>
      </c>
      <c r="BG264" s="442">
        <f t="shared" si="4"/>
        <v>44.12858</v>
      </c>
      <c r="BH264" s="405">
        <f t="shared" si="18"/>
        <v>0.2</v>
      </c>
      <c r="BI264" s="392">
        <f t="shared" si="5"/>
        <v>44</v>
      </c>
      <c r="BJ264" s="393">
        <f t="shared" si="6"/>
        <v>65.87142</v>
      </c>
      <c r="BK264" s="393">
        <f t="shared" si="7"/>
        <v>10.87142</v>
      </c>
      <c r="BL264" s="394">
        <f t="shared" si="8"/>
        <v>0.2994155455</v>
      </c>
      <c r="BM264" s="394">
        <f t="shared" si="9"/>
        <v>0.04941554545</v>
      </c>
      <c r="BN264" s="55">
        <f t="shared" si="10"/>
        <v>0.19</v>
      </c>
      <c r="BO264" s="56">
        <f t="shared" si="11"/>
        <v>321</v>
      </c>
      <c r="BP264" s="57">
        <f t="shared" si="12"/>
        <v>0.3255807477</v>
      </c>
      <c r="BQ264" s="46">
        <f t="shared" si="13"/>
        <v>0.126</v>
      </c>
      <c r="BR264" s="46">
        <v>25.0</v>
      </c>
      <c r="BS264" s="46">
        <v>7.0</v>
      </c>
      <c r="BT264" s="47">
        <v>1.25</v>
      </c>
      <c r="BU264" s="46">
        <f t="shared" si="14"/>
        <v>31.25</v>
      </c>
      <c r="BV264" s="46">
        <f t="shared" si="15"/>
        <v>34.75</v>
      </c>
      <c r="BW264" s="378" t="s">
        <v>6062</v>
      </c>
      <c r="BX264" s="492"/>
      <c r="BY264" s="492"/>
      <c r="BZ264" s="492"/>
      <c r="CA264" s="492"/>
      <c r="CB264" s="406"/>
      <c r="CC264" s="492"/>
      <c r="CD264" s="492"/>
      <c r="CE264" s="492"/>
      <c r="CF264" s="492"/>
      <c r="CG264" s="492"/>
      <c r="CH264" s="553"/>
      <c r="CI264" s="553"/>
      <c r="CJ264" s="553"/>
      <c r="CK264" s="553"/>
      <c r="CL264" s="414">
        <v>3.0</v>
      </c>
      <c r="CM264" s="414" t="s">
        <v>7726</v>
      </c>
      <c r="CN264" s="399">
        <f t="shared" si="16"/>
        <v>0.0005844545455</v>
      </c>
      <c r="CO264" s="399">
        <f t="shared" si="17"/>
        <v>0.4442115582</v>
      </c>
      <c r="CP264" s="398"/>
      <c r="CQ264" s="398"/>
      <c r="CR264" s="478"/>
      <c r="CS264" s="398"/>
      <c r="CT264" s="398"/>
      <c r="CU264" s="398"/>
      <c r="CV264" s="398"/>
      <c r="CW264" s="398"/>
      <c r="CX264" s="398"/>
      <c r="CY264" s="398"/>
      <c r="CZ264" s="398"/>
      <c r="DA264" s="398"/>
      <c r="DB264" s="398"/>
      <c r="DC264" s="398"/>
      <c r="DD264" s="398"/>
      <c r="DE264" s="398"/>
      <c r="DF264" s="398"/>
      <c r="DG264" s="398"/>
      <c r="DH264" s="398"/>
      <c r="DI264" s="398"/>
      <c r="DJ264" s="398"/>
      <c r="DK264" s="398"/>
      <c r="DL264" s="398"/>
      <c r="DM264" s="398"/>
      <c r="DN264" s="398"/>
      <c r="DO264" s="398"/>
      <c r="DP264" s="398"/>
      <c r="DQ264" s="398"/>
      <c r="DR264" s="398"/>
      <c r="DS264" s="398"/>
      <c r="DT264" s="398"/>
      <c r="DU264" s="398"/>
      <c r="DV264" s="398"/>
      <c r="DW264" s="398"/>
      <c r="DX264" s="398"/>
      <c r="DY264" s="398"/>
      <c r="DZ264" s="398"/>
      <c r="EA264" s="398"/>
      <c r="EB264" s="398"/>
      <c r="EC264" s="398"/>
      <c r="ED264" s="398"/>
      <c r="EE264" s="398"/>
      <c r="EF264" s="398"/>
      <c r="EG264" s="398"/>
      <c r="EH264" s="398"/>
      <c r="EI264" s="398"/>
      <c r="EJ264" s="398"/>
      <c r="EK264" s="398"/>
      <c r="EL264" s="398"/>
      <c r="EM264" s="398"/>
      <c r="EN264" s="398"/>
      <c r="EO264" s="398"/>
      <c r="EP264" s="398"/>
      <c r="EQ264" s="398"/>
      <c r="ER264" s="398"/>
      <c r="ES264" s="398"/>
      <c r="ET264" s="398"/>
      <c r="EU264" s="398"/>
      <c r="EV264" s="398"/>
      <c r="EW264" s="398"/>
      <c r="EX264" s="398"/>
      <c r="EY264" s="398"/>
      <c r="EZ264" s="398"/>
      <c r="FA264" s="398"/>
      <c r="FB264" s="398"/>
      <c r="FC264" s="398"/>
      <c r="FD264" s="398"/>
      <c r="FE264" s="398"/>
      <c r="FF264" s="398"/>
      <c r="FG264" s="398"/>
      <c r="FH264" s="398"/>
      <c r="FI264" s="398"/>
      <c r="FJ264" s="398"/>
      <c r="FK264" s="398"/>
      <c r="FL264" s="398"/>
      <c r="FM264" s="398"/>
      <c r="FN264" s="398"/>
      <c r="FO264" s="398"/>
      <c r="FP264" s="398"/>
      <c r="FQ264" s="398"/>
      <c r="FR264" s="398"/>
      <c r="FS264" s="398"/>
      <c r="FT264" s="398"/>
      <c r="FU264" s="398"/>
      <c r="FV264" s="398"/>
      <c r="FW264" s="398"/>
      <c r="FX264" s="398"/>
      <c r="FY264" s="398"/>
      <c r="FZ264" s="398"/>
      <c r="GA264" s="398"/>
      <c r="GB264" s="398"/>
      <c r="GC264" s="398"/>
      <c r="GD264" s="398"/>
      <c r="GE264" s="398"/>
      <c r="GF264" s="398"/>
      <c r="GG264" s="398"/>
      <c r="GH264" s="398"/>
      <c r="GI264" s="398"/>
      <c r="GJ264" s="398"/>
      <c r="GK264" s="398"/>
      <c r="GL264" s="398"/>
      <c r="GM264" s="398"/>
      <c r="GN264" s="398"/>
      <c r="GO264" s="398"/>
      <c r="GP264" s="398"/>
      <c r="GQ264" s="398"/>
      <c r="GR264" s="398"/>
      <c r="GS264" s="398"/>
      <c r="GT264" s="398"/>
      <c r="GU264" s="398"/>
      <c r="GV264" s="398"/>
      <c r="GW264" s="398"/>
      <c r="GX264" s="398"/>
      <c r="GY264" s="398"/>
      <c r="GZ264" s="398"/>
      <c r="HA264" s="398"/>
      <c r="HB264" s="398"/>
      <c r="HC264" s="398"/>
      <c r="HD264" s="398"/>
      <c r="HE264" s="398"/>
      <c r="HF264" s="398"/>
      <c r="HG264" s="398"/>
      <c r="HH264" s="398"/>
      <c r="HI264" s="398"/>
      <c r="HJ264" s="398"/>
      <c r="HK264" s="398"/>
      <c r="HL264" s="398"/>
      <c r="HM264" s="398"/>
      <c r="HN264" s="398"/>
      <c r="HO264" s="398"/>
      <c r="HP264" s="398"/>
      <c r="HQ264" s="398"/>
      <c r="HR264" s="398"/>
      <c r="HS264" s="398"/>
      <c r="HT264" s="398"/>
      <c r="HU264" s="398"/>
      <c r="HV264" s="398"/>
      <c r="HW264" s="398"/>
      <c r="HX264" s="398"/>
      <c r="HY264" s="398"/>
      <c r="HZ264" s="398"/>
      <c r="IA264" s="398"/>
      <c r="IB264" s="398"/>
      <c r="IC264" s="398"/>
    </row>
    <row r="265" ht="18.0" customHeight="1">
      <c r="A265" s="361" t="s">
        <v>6049</v>
      </c>
      <c r="B265" s="362" t="s">
        <v>7818</v>
      </c>
      <c r="C265" s="363"/>
      <c r="D265" s="364">
        <v>50.0</v>
      </c>
      <c r="E265" s="550" t="s">
        <v>7819</v>
      </c>
      <c r="F265" s="366" t="s">
        <v>7820</v>
      </c>
      <c r="G265" s="367">
        <v>2.001585828179E12</v>
      </c>
      <c r="H265" s="409">
        <v>400.0</v>
      </c>
      <c r="I265" s="369">
        <v>0.4499411114922813</v>
      </c>
      <c r="J265" s="370">
        <f t="shared" si="1"/>
        <v>220</v>
      </c>
      <c r="K265" s="563" t="s">
        <v>7821</v>
      </c>
      <c r="L265" s="450" t="s">
        <v>7822</v>
      </c>
      <c r="M265" s="450" t="s">
        <v>7823</v>
      </c>
      <c r="N265" s="373"/>
      <c r="O265" s="419">
        <v>25.0</v>
      </c>
      <c r="P265" s="404">
        <v>70.0</v>
      </c>
      <c r="Q265" s="378">
        <v>20.0</v>
      </c>
      <c r="R265" s="378">
        <v>90.0</v>
      </c>
      <c r="S265" s="377"/>
      <c r="T265" s="377"/>
      <c r="U265" s="378" t="s">
        <v>7824</v>
      </c>
      <c r="V265" s="378" t="s">
        <v>795</v>
      </c>
      <c r="W265" s="378" t="s">
        <v>7724</v>
      </c>
      <c r="X265" s="377"/>
      <c r="Y265" s="377"/>
      <c r="Z265" s="377"/>
      <c r="AA265" s="377"/>
      <c r="AB265" s="379"/>
      <c r="AC265" s="380" t="s">
        <v>7825</v>
      </c>
      <c r="AD265" s="373"/>
      <c r="AE265" s="373"/>
      <c r="AF265" s="373"/>
      <c r="AG265" s="373"/>
      <c r="AH265" s="373" t="s">
        <v>6059</v>
      </c>
      <c r="AI265" s="379" t="s">
        <v>6060</v>
      </c>
      <c r="AJ265" s="373"/>
      <c r="AK265" s="373"/>
      <c r="AL265" s="373"/>
      <c r="AM265" s="373"/>
      <c r="AN265" s="373">
        <v>10.0</v>
      </c>
      <c r="AO265" s="373"/>
      <c r="AP265" s="373"/>
      <c r="AQ265" s="46">
        <f t="shared" si="2"/>
        <v>320</v>
      </c>
      <c r="AR265" s="382">
        <f t="shared" si="3"/>
        <v>0.2</v>
      </c>
      <c r="AS265" s="373"/>
      <c r="AT265" s="373"/>
      <c r="AU265" s="373"/>
      <c r="AV265" s="373"/>
      <c r="AW265" s="373"/>
      <c r="AX265" s="573" t="s">
        <v>6061</v>
      </c>
      <c r="AY265" s="384" t="s">
        <v>6061</v>
      </c>
      <c r="AZ265" s="385">
        <v>20.0</v>
      </c>
      <c r="BA265" s="386">
        <v>66.0</v>
      </c>
      <c r="BB265" s="386">
        <v>121.0</v>
      </c>
      <c r="BC265" s="482">
        <f>IFERROR(__xludf.DUMMYFUNCTION("IMPORTRANGE(""https://docs.google.com/spreadsheets/d/11x9rug0jw9OQ--PARsiC-syyc-w1p08-Nt1KJofrAjY/edit?usp=sharing"",""Себестоимость (Алкиона)!J94"")"),1.89924)</f>
        <v>1.89924</v>
      </c>
      <c r="BD265" s="482">
        <f>IFERROR(__xludf.DUMMYFUNCTION("IMPORTRANGE(""https://docs.google.com/spreadsheets/d/11x9rug0jw9OQ--PARsiC-syyc-w1p08-Nt1KJofrAjY/edit?usp=sharing"",""Себестоимость (Алкиона)!J65"")"),0.813618)</f>
        <v>0.813618</v>
      </c>
      <c r="BE265" s="483">
        <f>IFERROR(__xludf.DUMMYFUNCTION("IMPORTRANGE(""https://docs.google.com/spreadsheets/d/1s3L4zx0lRdF0JYMrTaoYwrEnGJI9Se6ibkReFEtRbpU/edit?usp=sharing"",""Упаковка!B2"")"),7.0)</f>
        <v>7</v>
      </c>
      <c r="BF265" s="389">
        <v>10.0</v>
      </c>
      <c r="BG265" s="442">
        <f t="shared" si="4"/>
        <v>44.12858</v>
      </c>
      <c r="BH265" s="405">
        <f t="shared" si="18"/>
        <v>0.2</v>
      </c>
      <c r="BI265" s="392">
        <f t="shared" si="5"/>
        <v>44</v>
      </c>
      <c r="BJ265" s="393">
        <f t="shared" si="6"/>
        <v>65.87142</v>
      </c>
      <c r="BK265" s="393">
        <f t="shared" si="7"/>
        <v>10.87142</v>
      </c>
      <c r="BL265" s="394">
        <f t="shared" si="8"/>
        <v>0.2994155455</v>
      </c>
      <c r="BM265" s="394">
        <f t="shared" si="9"/>
        <v>0.04941554545</v>
      </c>
      <c r="BN265" s="55">
        <f t="shared" si="10"/>
        <v>0.2</v>
      </c>
      <c r="BO265" s="56">
        <f t="shared" si="11"/>
        <v>321</v>
      </c>
      <c r="BP265" s="57">
        <f t="shared" si="12"/>
        <v>0.3255807477</v>
      </c>
      <c r="BQ265" s="46">
        <f t="shared" si="13"/>
        <v>0.126</v>
      </c>
      <c r="BR265" s="46">
        <v>25.0</v>
      </c>
      <c r="BS265" s="46">
        <v>7.0</v>
      </c>
      <c r="BT265" s="47">
        <v>1.25</v>
      </c>
      <c r="BU265" s="46">
        <f t="shared" si="14"/>
        <v>31.25</v>
      </c>
      <c r="BV265" s="46">
        <f t="shared" si="15"/>
        <v>34.75</v>
      </c>
      <c r="BW265" s="378" t="s">
        <v>6062</v>
      </c>
      <c r="BX265" s="492"/>
      <c r="BY265" s="492"/>
      <c r="BZ265" s="492"/>
      <c r="CA265" s="492"/>
      <c r="CB265" s="406"/>
      <c r="CC265" s="492"/>
      <c r="CD265" s="492"/>
      <c r="CE265" s="492"/>
      <c r="CF265" s="492"/>
      <c r="CG265" s="492"/>
      <c r="CH265" s="553"/>
      <c r="CI265" s="553"/>
      <c r="CJ265" s="553"/>
      <c r="CK265" s="553"/>
      <c r="CL265" s="414">
        <v>3.0</v>
      </c>
      <c r="CM265" s="414" t="s">
        <v>7726</v>
      </c>
      <c r="CN265" s="399">
        <f t="shared" si="16"/>
        <v>0.0005844545455</v>
      </c>
      <c r="CO265" s="399">
        <f t="shared" si="17"/>
        <v>0.4493566569</v>
      </c>
      <c r="CP265" s="398"/>
      <c r="CQ265" s="398"/>
      <c r="CR265" s="478"/>
      <c r="CS265" s="398"/>
      <c r="CT265" s="398"/>
      <c r="CU265" s="398"/>
      <c r="CV265" s="398"/>
      <c r="CW265" s="398"/>
      <c r="CX265" s="398"/>
      <c r="CY265" s="398"/>
      <c r="CZ265" s="398"/>
      <c r="DA265" s="398"/>
      <c r="DB265" s="398"/>
      <c r="DC265" s="398"/>
      <c r="DD265" s="398"/>
      <c r="DE265" s="398"/>
      <c r="DF265" s="398"/>
      <c r="DG265" s="398"/>
      <c r="DH265" s="398"/>
      <c r="DI265" s="398"/>
      <c r="DJ265" s="398"/>
      <c r="DK265" s="398"/>
      <c r="DL265" s="398"/>
      <c r="DM265" s="398"/>
      <c r="DN265" s="398"/>
      <c r="DO265" s="398"/>
      <c r="DP265" s="398"/>
      <c r="DQ265" s="398"/>
      <c r="DR265" s="398"/>
      <c r="DS265" s="398"/>
      <c r="DT265" s="398"/>
      <c r="DU265" s="398"/>
      <c r="DV265" s="398"/>
      <c r="DW265" s="398"/>
      <c r="DX265" s="398"/>
      <c r="DY265" s="398"/>
      <c r="DZ265" s="398"/>
      <c r="EA265" s="398"/>
      <c r="EB265" s="398"/>
      <c r="EC265" s="398"/>
      <c r="ED265" s="398"/>
      <c r="EE265" s="398"/>
      <c r="EF265" s="398"/>
      <c r="EG265" s="398"/>
      <c r="EH265" s="398"/>
      <c r="EI265" s="398"/>
      <c r="EJ265" s="398"/>
      <c r="EK265" s="398"/>
      <c r="EL265" s="398"/>
      <c r="EM265" s="398"/>
      <c r="EN265" s="398"/>
      <c r="EO265" s="398"/>
      <c r="EP265" s="398"/>
      <c r="EQ265" s="398"/>
      <c r="ER265" s="398"/>
      <c r="ES265" s="398"/>
      <c r="ET265" s="398"/>
      <c r="EU265" s="398"/>
      <c r="EV265" s="398"/>
      <c r="EW265" s="398"/>
      <c r="EX265" s="398"/>
      <c r="EY265" s="398"/>
      <c r="EZ265" s="398"/>
      <c r="FA265" s="398"/>
      <c r="FB265" s="398"/>
      <c r="FC265" s="398"/>
      <c r="FD265" s="398"/>
      <c r="FE265" s="398"/>
      <c r="FF265" s="398"/>
      <c r="FG265" s="398"/>
      <c r="FH265" s="398"/>
      <c r="FI265" s="398"/>
      <c r="FJ265" s="398"/>
      <c r="FK265" s="398"/>
      <c r="FL265" s="398"/>
      <c r="FM265" s="398"/>
      <c r="FN265" s="398"/>
      <c r="FO265" s="398"/>
      <c r="FP265" s="398"/>
      <c r="FQ265" s="398"/>
      <c r="FR265" s="398"/>
      <c r="FS265" s="398"/>
      <c r="FT265" s="398"/>
      <c r="FU265" s="398"/>
      <c r="FV265" s="398"/>
      <c r="FW265" s="398"/>
      <c r="FX265" s="398"/>
      <c r="FY265" s="398"/>
      <c r="FZ265" s="398"/>
      <c r="GA265" s="398"/>
      <c r="GB265" s="398"/>
      <c r="GC265" s="398"/>
      <c r="GD265" s="398"/>
      <c r="GE265" s="398"/>
      <c r="GF265" s="398"/>
      <c r="GG265" s="398"/>
      <c r="GH265" s="398"/>
      <c r="GI265" s="398"/>
      <c r="GJ265" s="398"/>
      <c r="GK265" s="398"/>
      <c r="GL265" s="398"/>
      <c r="GM265" s="398"/>
      <c r="GN265" s="398"/>
      <c r="GO265" s="398"/>
      <c r="GP265" s="398"/>
      <c r="GQ265" s="398"/>
      <c r="GR265" s="398"/>
      <c r="GS265" s="398"/>
      <c r="GT265" s="398"/>
      <c r="GU265" s="398"/>
      <c r="GV265" s="398"/>
      <c r="GW265" s="398"/>
      <c r="GX265" s="398"/>
      <c r="GY265" s="398"/>
      <c r="GZ265" s="398"/>
      <c r="HA265" s="398"/>
      <c r="HB265" s="398"/>
      <c r="HC265" s="398"/>
      <c r="HD265" s="398"/>
      <c r="HE265" s="398"/>
      <c r="HF265" s="398"/>
      <c r="HG265" s="398"/>
      <c r="HH265" s="398"/>
      <c r="HI265" s="398"/>
      <c r="HJ265" s="398"/>
      <c r="HK265" s="398"/>
      <c r="HL265" s="398"/>
      <c r="HM265" s="398"/>
      <c r="HN265" s="398"/>
      <c r="HO265" s="398"/>
      <c r="HP265" s="398"/>
      <c r="HQ265" s="398"/>
      <c r="HR265" s="398"/>
      <c r="HS265" s="398"/>
      <c r="HT265" s="398"/>
      <c r="HU265" s="398"/>
      <c r="HV265" s="398"/>
      <c r="HW265" s="398"/>
      <c r="HX265" s="398"/>
      <c r="HY265" s="398"/>
      <c r="HZ265" s="398"/>
      <c r="IA265" s="398"/>
      <c r="IB265" s="398"/>
      <c r="IC265" s="398"/>
    </row>
    <row r="266" ht="18.0" customHeight="1">
      <c r="A266" s="361" t="s">
        <v>6049</v>
      </c>
      <c r="B266" s="362" t="s">
        <v>7826</v>
      </c>
      <c r="C266" s="363"/>
      <c r="D266" s="364">
        <v>50.0</v>
      </c>
      <c r="E266" s="550" t="s">
        <v>7827</v>
      </c>
      <c r="F266" s="366" t="s">
        <v>7828</v>
      </c>
      <c r="G266" s="367">
        <v>2.001585828162E12</v>
      </c>
      <c r="H266" s="409">
        <v>405.0</v>
      </c>
      <c r="I266" s="369">
        <v>0.4406374526636226</v>
      </c>
      <c r="J266" s="370">
        <f t="shared" si="1"/>
        <v>227</v>
      </c>
      <c r="K266" s="563" t="s">
        <v>7829</v>
      </c>
      <c r="L266" s="450" t="s">
        <v>7830</v>
      </c>
      <c r="M266" s="450" t="s">
        <v>7831</v>
      </c>
      <c r="N266" s="373"/>
      <c r="O266" s="419">
        <v>32.0</v>
      </c>
      <c r="P266" s="404">
        <v>70.0</v>
      </c>
      <c r="Q266" s="378">
        <v>20.0</v>
      </c>
      <c r="R266" s="378">
        <v>90.0</v>
      </c>
      <c r="S266" s="377"/>
      <c r="T266" s="377"/>
      <c r="U266" s="378" t="s">
        <v>7832</v>
      </c>
      <c r="V266" s="378" t="s">
        <v>795</v>
      </c>
      <c r="W266" s="378" t="s">
        <v>7724</v>
      </c>
      <c r="X266" s="377"/>
      <c r="Y266" s="377"/>
      <c r="Z266" s="377"/>
      <c r="AA266" s="377"/>
      <c r="AB266" s="379"/>
      <c r="AC266" s="380" t="s">
        <v>7833</v>
      </c>
      <c r="AD266" s="373"/>
      <c r="AE266" s="373"/>
      <c r="AF266" s="373"/>
      <c r="AG266" s="373"/>
      <c r="AH266" s="373" t="s">
        <v>6059</v>
      </c>
      <c r="AI266" s="379" t="s">
        <v>6060</v>
      </c>
      <c r="AJ266" s="373"/>
      <c r="AK266" s="373"/>
      <c r="AL266" s="373"/>
      <c r="AM266" s="373"/>
      <c r="AN266" s="373">
        <v>10.0</v>
      </c>
      <c r="AO266" s="373"/>
      <c r="AP266" s="373"/>
      <c r="AQ266" s="46">
        <f t="shared" si="2"/>
        <v>324</v>
      </c>
      <c r="AR266" s="382">
        <f t="shared" si="3"/>
        <v>0.2</v>
      </c>
      <c r="AS266" s="373"/>
      <c r="AT266" s="373"/>
      <c r="AU266" s="373"/>
      <c r="AV266" s="373"/>
      <c r="AW266" s="373"/>
      <c r="AX266" s="573" t="s">
        <v>6061</v>
      </c>
      <c r="AY266" s="384" t="s">
        <v>6061</v>
      </c>
      <c r="AZ266" s="385">
        <v>20.0</v>
      </c>
      <c r="BA266" s="386">
        <v>69.0</v>
      </c>
      <c r="BB266" s="386">
        <v>124.0</v>
      </c>
      <c r="BC266" s="482">
        <f>IFERROR(__xludf.DUMMYFUNCTION("IMPORTRANGE(""https://docs.google.com/spreadsheets/d/11x9rug0jw9OQ--PARsiC-syyc-w1p08-Nt1KJofrAjY/edit?usp=sharing"",""Себестоимость (Алкиона)!J94"")"),1.89924)</f>
        <v>1.89924</v>
      </c>
      <c r="BD266" s="482">
        <f>IFERROR(__xludf.DUMMYFUNCTION("IMPORTRANGE(""https://docs.google.com/spreadsheets/d/11x9rug0jw9OQ--PARsiC-syyc-w1p08-Nt1KJofrAjY/edit?usp=sharing"",""Себестоимость (Алкиона)!J65"")"),0.813618)</f>
        <v>0.813618</v>
      </c>
      <c r="BE266" s="483">
        <f>IFERROR(__xludf.DUMMYFUNCTION("IMPORTRANGE(""https://docs.google.com/spreadsheets/d/1s3L4zx0lRdF0JYMrTaoYwrEnGJI9Se6ibkReFEtRbpU/edit?usp=sharing"",""Упаковка!B2"")"),7.0)</f>
        <v>7</v>
      </c>
      <c r="BF266" s="389">
        <v>10.0</v>
      </c>
      <c r="BG266" s="442">
        <f t="shared" si="4"/>
        <v>44.12858</v>
      </c>
      <c r="BH266" s="405">
        <f t="shared" si="18"/>
        <v>0.2</v>
      </c>
      <c r="BI266" s="392">
        <f t="shared" si="5"/>
        <v>45.4</v>
      </c>
      <c r="BJ266" s="393">
        <f t="shared" si="6"/>
        <v>68.47142</v>
      </c>
      <c r="BK266" s="393">
        <f t="shared" si="7"/>
        <v>13.47142</v>
      </c>
      <c r="BL266" s="394">
        <f t="shared" si="8"/>
        <v>0.3016362115</v>
      </c>
      <c r="BM266" s="394">
        <f t="shared" si="9"/>
        <v>0.05934546256</v>
      </c>
      <c r="BN266" s="55">
        <f t="shared" si="10"/>
        <v>0.2</v>
      </c>
      <c r="BO266" s="56">
        <f t="shared" si="11"/>
        <v>328</v>
      </c>
      <c r="BP266" s="57">
        <f t="shared" si="12"/>
        <v>0.3274128659</v>
      </c>
      <c r="BQ266" s="46">
        <f t="shared" si="13"/>
        <v>0.126</v>
      </c>
      <c r="BR266" s="46">
        <v>25.0</v>
      </c>
      <c r="BS266" s="46">
        <v>7.0</v>
      </c>
      <c r="BT266" s="47">
        <v>1.25</v>
      </c>
      <c r="BU266" s="46">
        <f t="shared" si="14"/>
        <v>31.25</v>
      </c>
      <c r="BV266" s="46">
        <f t="shared" si="15"/>
        <v>37.75</v>
      </c>
      <c r="BW266" s="378" t="s">
        <v>6062</v>
      </c>
      <c r="BX266" s="373" t="s">
        <v>6073</v>
      </c>
      <c r="BY266" s="373" t="s">
        <v>6063</v>
      </c>
      <c r="BZ266" s="492"/>
      <c r="CA266" s="492"/>
      <c r="CB266" s="406"/>
      <c r="CC266" s="492"/>
      <c r="CD266" s="492"/>
      <c r="CE266" s="492"/>
      <c r="CF266" s="492"/>
      <c r="CG266" s="492"/>
      <c r="CH266" s="553"/>
      <c r="CI266" s="553"/>
      <c r="CJ266" s="553"/>
      <c r="CK266" s="553"/>
      <c r="CL266" s="414">
        <v>3.0</v>
      </c>
      <c r="CM266" s="414" t="s">
        <v>7726</v>
      </c>
      <c r="CN266" s="399">
        <f t="shared" si="16"/>
        <v>-0.001636211454</v>
      </c>
      <c r="CO266" s="399">
        <f t="shared" si="17"/>
        <v>0.4422736641</v>
      </c>
      <c r="CP266" s="398"/>
      <c r="CQ266" s="398"/>
      <c r="CR266" s="478"/>
      <c r="CS266" s="398"/>
      <c r="CT266" s="398"/>
      <c r="CU266" s="398"/>
      <c r="CV266" s="398"/>
      <c r="CW266" s="398"/>
      <c r="CX266" s="398"/>
      <c r="CY266" s="398"/>
      <c r="CZ266" s="398"/>
      <c r="DA266" s="398"/>
      <c r="DB266" s="398"/>
      <c r="DC266" s="398"/>
      <c r="DD266" s="398"/>
      <c r="DE266" s="398"/>
      <c r="DF266" s="398"/>
      <c r="DG266" s="398"/>
      <c r="DH266" s="398"/>
      <c r="DI266" s="398"/>
      <c r="DJ266" s="398"/>
      <c r="DK266" s="398"/>
      <c r="DL266" s="398"/>
      <c r="DM266" s="398"/>
      <c r="DN266" s="398"/>
      <c r="DO266" s="398"/>
      <c r="DP266" s="398"/>
      <c r="DQ266" s="398"/>
      <c r="DR266" s="398"/>
      <c r="DS266" s="398"/>
      <c r="DT266" s="398"/>
      <c r="DU266" s="398"/>
      <c r="DV266" s="398"/>
      <c r="DW266" s="398"/>
      <c r="DX266" s="398"/>
      <c r="DY266" s="398"/>
      <c r="DZ266" s="398"/>
      <c r="EA266" s="398"/>
      <c r="EB266" s="398"/>
      <c r="EC266" s="398"/>
      <c r="ED266" s="398"/>
      <c r="EE266" s="398"/>
      <c r="EF266" s="398"/>
      <c r="EG266" s="398"/>
      <c r="EH266" s="398"/>
      <c r="EI266" s="398"/>
      <c r="EJ266" s="398"/>
      <c r="EK266" s="398"/>
      <c r="EL266" s="398"/>
      <c r="EM266" s="398"/>
      <c r="EN266" s="398"/>
      <c r="EO266" s="398"/>
      <c r="EP266" s="398"/>
      <c r="EQ266" s="398"/>
      <c r="ER266" s="398"/>
      <c r="ES266" s="398"/>
      <c r="ET266" s="398"/>
      <c r="EU266" s="398"/>
      <c r="EV266" s="398"/>
      <c r="EW266" s="398"/>
      <c r="EX266" s="398"/>
      <c r="EY266" s="398"/>
      <c r="EZ266" s="398"/>
      <c r="FA266" s="398"/>
      <c r="FB266" s="398"/>
      <c r="FC266" s="398"/>
      <c r="FD266" s="398"/>
      <c r="FE266" s="398"/>
      <c r="FF266" s="398"/>
      <c r="FG266" s="398"/>
      <c r="FH266" s="398"/>
      <c r="FI266" s="398"/>
      <c r="FJ266" s="398"/>
      <c r="FK266" s="398"/>
      <c r="FL266" s="398"/>
      <c r="FM266" s="398"/>
      <c r="FN266" s="398"/>
      <c r="FO266" s="398"/>
      <c r="FP266" s="398"/>
      <c r="FQ266" s="398"/>
      <c r="FR266" s="398"/>
      <c r="FS266" s="398"/>
      <c r="FT266" s="398"/>
      <c r="FU266" s="398"/>
      <c r="FV266" s="398"/>
      <c r="FW266" s="398"/>
      <c r="FX266" s="398"/>
      <c r="FY266" s="398"/>
      <c r="FZ266" s="398"/>
      <c r="GA266" s="398"/>
      <c r="GB266" s="398"/>
      <c r="GC266" s="398"/>
      <c r="GD266" s="398"/>
      <c r="GE266" s="398"/>
      <c r="GF266" s="398"/>
      <c r="GG266" s="398"/>
      <c r="GH266" s="398"/>
      <c r="GI266" s="398"/>
      <c r="GJ266" s="398"/>
      <c r="GK266" s="398"/>
      <c r="GL266" s="398"/>
      <c r="GM266" s="398"/>
      <c r="GN266" s="398"/>
      <c r="GO266" s="398"/>
      <c r="GP266" s="398"/>
      <c r="GQ266" s="398"/>
      <c r="GR266" s="398"/>
      <c r="GS266" s="398"/>
      <c r="GT266" s="398"/>
      <c r="GU266" s="398"/>
      <c r="GV266" s="398"/>
      <c r="GW266" s="398"/>
      <c r="GX266" s="398"/>
      <c r="GY266" s="398"/>
      <c r="GZ266" s="398"/>
      <c r="HA266" s="398"/>
      <c r="HB266" s="398"/>
      <c r="HC266" s="398"/>
      <c r="HD266" s="398"/>
      <c r="HE266" s="398"/>
      <c r="HF266" s="398"/>
      <c r="HG266" s="398"/>
      <c r="HH266" s="398"/>
      <c r="HI266" s="398"/>
      <c r="HJ266" s="398"/>
      <c r="HK266" s="398"/>
      <c r="HL266" s="398"/>
      <c r="HM266" s="398"/>
      <c r="HN266" s="398"/>
      <c r="HO266" s="398"/>
      <c r="HP266" s="398"/>
      <c r="HQ266" s="398"/>
      <c r="HR266" s="398"/>
      <c r="HS266" s="398"/>
      <c r="HT266" s="398"/>
      <c r="HU266" s="398"/>
      <c r="HV266" s="398"/>
      <c r="HW266" s="398"/>
      <c r="HX266" s="398"/>
      <c r="HY266" s="398"/>
      <c r="HZ266" s="398"/>
      <c r="IA266" s="398"/>
      <c r="IB266" s="398"/>
      <c r="IC266" s="398"/>
    </row>
    <row r="267" ht="18.0" customHeight="1">
      <c r="A267" s="398"/>
      <c r="B267" s="362" t="s">
        <v>7834</v>
      </c>
      <c r="C267" s="363"/>
      <c r="D267" s="364">
        <v>50.0</v>
      </c>
      <c r="E267" s="550" t="s">
        <v>7835</v>
      </c>
      <c r="F267" s="366" t="s">
        <v>7836</v>
      </c>
      <c r="G267" s="574">
        <v>2.037327348704E12</v>
      </c>
      <c r="H267" s="539">
        <v>405.0</v>
      </c>
      <c r="I267" s="369">
        <v>0.4456529765356137</v>
      </c>
      <c r="J267" s="370">
        <f t="shared" si="1"/>
        <v>225</v>
      </c>
      <c r="K267" s="563" t="s">
        <v>7837</v>
      </c>
      <c r="L267" s="450" t="s">
        <v>7838</v>
      </c>
      <c r="M267" s="450" t="s">
        <v>7839</v>
      </c>
      <c r="N267" s="492"/>
      <c r="O267" s="419">
        <v>32.0</v>
      </c>
      <c r="P267" s="404">
        <v>70.0</v>
      </c>
      <c r="Q267" s="378">
        <v>20.0</v>
      </c>
      <c r="R267" s="378">
        <v>90.0</v>
      </c>
      <c r="S267" s="493"/>
      <c r="T267" s="493"/>
      <c r="U267" s="378" t="s">
        <v>7840</v>
      </c>
      <c r="V267" s="378" t="s">
        <v>3506</v>
      </c>
      <c r="W267" s="378" t="s">
        <v>7724</v>
      </c>
      <c r="X267" s="493"/>
      <c r="Y267" s="493"/>
      <c r="Z267" s="493"/>
      <c r="AA267" s="493"/>
      <c r="AB267" s="379"/>
      <c r="AC267" s="406"/>
      <c r="AD267" s="492"/>
      <c r="AE267" s="492"/>
      <c r="AF267" s="492"/>
      <c r="AG267" s="492"/>
      <c r="AH267" s="373" t="s">
        <v>6059</v>
      </c>
      <c r="AI267" s="379" t="s">
        <v>6060</v>
      </c>
      <c r="AJ267" s="492"/>
      <c r="AK267" s="492"/>
      <c r="AL267" s="492"/>
      <c r="AM267" s="492"/>
      <c r="AN267" s="373">
        <v>10.0</v>
      </c>
      <c r="AO267" s="492"/>
      <c r="AP267" s="492"/>
      <c r="AQ267" s="46">
        <f t="shared" si="2"/>
        <v>324</v>
      </c>
      <c r="AR267" s="382">
        <f t="shared" si="3"/>
        <v>0.2</v>
      </c>
      <c r="AS267" s="492"/>
      <c r="AT267" s="492"/>
      <c r="AU267" s="492"/>
      <c r="AV267" s="492"/>
      <c r="AW267" s="492"/>
      <c r="AX267" s="573" t="s">
        <v>6061</v>
      </c>
      <c r="AY267" s="384" t="s">
        <v>6061</v>
      </c>
      <c r="AZ267" s="418"/>
      <c r="BA267" s="386">
        <v>68.0</v>
      </c>
      <c r="BB267" s="386">
        <v>123.0</v>
      </c>
      <c r="BC267" s="482">
        <f>IFERROR(__xludf.DUMMYFUNCTION("IMPORTRANGE(""https://docs.google.com/spreadsheets/d/11x9rug0jw9OQ--PARsiC-syyc-w1p08-Nt1KJofrAjY/edit?usp=sharing"",""Себестоимость (Алкиона)!J94"")"),1.89924)</f>
        <v>1.89924</v>
      </c>
      <c r="BD267" s="482">
        <f>IFERROR(__xludf.DUMMYFUNCTION("IMPORTRANGE(""https://docs.google.com/spreadsheets/d/11x9rug0jw9OQ--PARsiC-syyc-w1p08-Nt1KJofrAjY/edit?usp=sharing"",""Себестоимость (Алкиона)!J65"")"),0.813618)</f>
        <v>0.813618</v>
      </c>
      <c r="BE267" s="483">
        <f>IFERROR(__xludf.DUMMYFUNCTION("IMPORTRANGE(""https://docs.google.com/spreadsheets/d/1s3L4zx0lRdF0JYMrTaoYwrEnGJI9Se6ibkReFEtRbpU/edit?usp=sharing"",""Упаковка!B2"")"),7.0)</f>
        <v>7</v>
      </c>
      <c r="BF267" s="389">
        <v>10.0</v>
      </c>
      <c r="BG267" s="442">
        <f t="shared" si="4"/>
        <v>44.12858</v>
      </c>
      <c r="BH267" s="405">
        <f t="shared" si="18"/>
        <v>0.2</v>
      </c>
      <c r="BI267" s="392">
        <f t="shared" si="5"/>
        <v>45</v>
      </c>
      <c r="BJ267" s="393">
        <f t="shared" si="6"/>
        <v>67.87142</v>
      </c>
      <c r="BK267" s="393">
        <f t="shared" si="7"/>
        <v>12.87142</v>
      </c>
      <c r="BL267" s="394">
        <f t="shared" si="8"/>
        <v>0.3016507556</v>
      </c>
      <c r="BM267" s="394">
        <f t="shared" si="9"/>
        <v>0.05720631111</v>
      </c>
      <c r="BN267" s="55">
        <f t="shared" si="10"/>
        <v>0.2</v>
      </c>
      <c r="BO267" s="56">
        <f t="shared" si="11"/>
        <v>326</v>
      </c>
      <c r="BP267" s="57">
        <f t="shared" si="12"/>
        <v>0.3273356442</v>
      </c>
      <c r="BQ267" s="46">
        <f t="shared" si="13"/>
        <v>0.126</v>
      </c>
      <c r="BR267" s="46">
        <v>25.0</v>
      </c>
      <c r="BS267" s="46">
        <v>7.0</v>
      </c>
      <c r="BT267" s="47">
        <v>1.25</v>
      </c>
      <c r="BU267" s="46">
        <f t="shared" si="14"/>
        <v>31.25</v>
      </c>
      <c r="BV267" s="46">
        <f t="shared" si="15"/>
        <v>36.75</v>
      </c>
      <c r="BW267" s="378" t="s">
        <v>6062</v>
      </c>
      <c r="BX267" s="492"/>
      <c r="BY267" s="492"/>
      <c r="BZ267" s="492"/>
      <c r="CA267" s="492"/>
      <c r="CB267" s="406"/>
      <c r="CC267" s="492"/>
      <c r="CD267" s="492"/>
      <c r="CE267" s="492"/>
      <c r="CF267" s="492"/>
      <c r="CG267" s="492"/>
      <c r="CH267" s="553"/>
      <c r="CI267" s="553"/>
      <c r="CJ267" s="553"/>
      <c r="CK267" s="553"/>
      <c r="CL267" s="398"/>
      <c r="CM267" s="398"/>
      <c r="CN267" s="399">
        <f t="shared" si="16"/>
        <v>-0.001650755556</v>
      </c>
      <c r="CO267" s="399">
        <f t="shared" si="17"/>
        <v>0.4473037321</v>
      </c>
      <c r="CP267" s="398"/>
      <c r="CQ267" s="398"/>
      <c r="CR267" s="408" t="s">
        <v>7841</v>
      </c>
      <c r="CS267" s="398"/>
      <c r="CT267" s="398"/>
      <c r="CU267" s="398"/>
      <c r="CV267" s="398"/>
      <c r="CW267" s="398"/>
      <c r="CX267" s="398"/>
      <c r="CY267" s="398"/>
      <c r="CZ267" s="398"/>
      <c r="DA267" s="398"/>
      <c r="DB267" s="398"/>
      <c r="DC267" s="398"/>
      <c r="DD267" s="398"/>
      <c r="DE267" s="398"/>
      <c r="DF267" s="398"/>
      <c r="DG267" s="398"/>
      <c r="DH267" s="398"/>
      <c r="DI267" s="398"/>
      <c r="DJ267" s="398"/>
      <c r="DK267" s="398"/>
      <c r="DL267" s="398"/>
      <c r="DM267" s="398"/>
      <c r="DN267" s="398"/>
      <c r="DO267" s="398"/>
      <c r="DP267" s="398"/>
      <c r="DQ267" s="398"/>
      <c r="DR267" s="398"/>
      <c r="DS267" s="398"/>
      <c r="DT267" s="398"/>
      <c r="DU267" s="398"/>
      <c r="DV267" s="398"/>
      <c r="DW267" s="398"/>
      <c r="DX267" s="398"/>
      <c r="DY267" s="398"/>
      <c r="DZ267" s="398"/>
      <c r="EA267" s="398"/>
      <c r="EB267" s="398"/>
      <c r="EC267" s="398"/>
      <c r="ED267" s="398"/>
      <c r="EE267" s="398"/>
      <c r="EF267" s="398"/>
      <c r="EG267" s="398"/>
      <c r="EH267" s="398"/>
      <c r="EI267" s="398"/>
      <c r="EJ267" s="398"/>
      <c r="EK267" s="398"/>
      <c r="EL267" s="398"/>
      <c r="EM267" s="398"/>
      <c r="EN267" s="398"/>
      <c r="EO267" s="398"/>
      <c r="EP267" s="398"/>
      <c r="EQ267" s="398"/>
      <c r="ER267" s="398"/>
      <c r="ES267" s="398"/>
      <c r="ET267" s="398"/>
      <c r="EU267" s="398"/>
      <c r="EV267" s="398"/>
      <c r="EW267" s="398"/>
      <c r="EX267" s="398"/>
      <c r="EY267" s="398"/>
      <c r="EZ267" s="398"/>
      <c r="FA267" s="398"/>
      <c r="FB267" s="398"/>
      <c r="FC267" s="398"/>
      <c r="FD267" s="398"/>
      <c r="FE267" s="398"/>
      <c r="FF267" s="398"/>
      <c r="FG267" s="398"/>
      <c r="FH267" s="398"/>
      <c r="FI267" s="398"/>
      <c r="FJ267" s="398"/>
      <c r="FK267" s="398"/>
      <c r="FL267" s="398"/>
      <c r="FM267" s="398"/>
      <c r="FN267" s="398"/>
      <c r="FO267" s="398"/>
      <c r="FP267" s="398"/>
      <c r="FQ267" s="398"/>
      <c r="FR267" s="398"/>
      <c r="FS267" s="398"/>
      <c r="FT267" s="398"/>
      <c r="FU267" s="398"/>
      <c r="FV267" s="398"/>
      <c r="FW267" s="398"/>
      <c r="FX267" s="398"/>
      <c r="FY267" s="398"/>
      <c r="FZ267" s="398"/>
      <c r="GA267" s="398"/>
      <c r="GB267" s="398"/>
      <c r="GC267" s="398"/>
      <c r="GD267" s="398"/>
      <c r="GE267" s="398"/>
      <c r="GF267" s="398"/>
      <c r="GG267" s="398"/>
      <c r="GH267" s="398"/>
      <c r="GI267" s="398"/>
      <c r="GJ267" s="398"/>
      <c r="GK267" s="398"/>
      <c r="GL267" s="398"/>
      <c r="GM267" s="398"/>
      <c r="GN267" s="398"/>
      <c r="GO267" s="398"/>
      <c r="GP267" s="398"/>
      <c r="GQ267" s="398"/>
      <c r="GR267" s="398"/>
      <c r="GS267" s="398"/>
      <c r="GT267" s="398"/>
      <c r="GU267" s="398"/>
      <c r="GV267" s="398"/>
      <c r="GW267" s="398"/>
      <c r="GX267" s="398"/>
      <c r="GY267" s="398"/>
      <c r="GZ267" s="398"/>
      <c r="HA267" s="398"/>
      <c r="HB267" s="398"/>
      <c r="HC267" s="398"/>
      <c r="HD267" s="398"/>
      <c r="HE267" s="398"/>
      <c r="HF267" s="398"/>
      <c r="HG267" s="398"/>
      <c r="HH267" s="398"/>
      <c r="HI267" s="398"/>
      <c r="HJ267" s="398"/>
      <c r="HK267" s="398"/>
      <c r="HL267" s="398"/>
      <c r="HM267" s="398"/>
      <c r="HN267" s="398"/>
      <c r="HO267" s="398"/>
      <c r="HP267" s="398"/>
      <c r="HQ267" s="398"/>
      <c r="HR267" s="398"/>
      <c r="HS267" s="398"/>
      <c r="HT267" s="398"/>
      <c r="HU267" s="398"/>
      <c r="HV267" s="398"/>
      <c r="HW267" s="398"/>
      <c r="HX267" s="398"/>
      <c r="HY267" s="398"/>
      <c r="HZ267" s="398"/>
      <c r="IA267" s="398"/>
      <c r="IB267" s="398"/>
      <c r="IC267" s="398"/>
    </row>
    <row r="268" ht="18.0" customHeight="1">
      <c r="A268" s="361" t="s">
        <v>6049</v>
      </c>
      <c r="B268" s="362" t="s">
        <v>7842</v>
      </c>
      <c r="C268" s="363"/>
      <c r="D268" s="364">
        <v>50.0</v>
      </c>
      <c r="E268" s="550" t="s">
        <v>7843</v>
      </c>
      <c r="F268" s="366" t="s">
        <v>7844</v>
      </c>
      <c r="G268" s="367">
        <v>2.001585828155E12</v>
      </c>
      <c r="H268" s="409">
        <v>409.0</v>
      </c>
      <c r="I268" s="369">
        <v>0.45270441532258054</v>
      </c>
      <c r="J268" s="370">
        <f t="shared" si="1"/>
        <v>224</v>
      </c>
      <c r="K268" s="563" t="s">
        <v>7845</v>
      </c>
      <c r="L268" s="450" t="s">
        <v>7846</v>
      </c>
      <c r="M268" s="450" t="s">
        <v>7847</v>
      </c>
      <c r="N268" s="373"/>
      <c r="O268" s="419">
        <v>24.0</v>
      </c>
      <c r="P268" s="404">
        <v>70.0</v>
      </c>
      <c r="Q268" s="378">
        <v>20.0</v>
      </c>
      <c r="R268" s="378">
        <v>90.0</v>
      </c>
      <c r="S268" s="377"/>
      <c r="T268" s="377"/>
      <c r="U268" s="378" t="s">
        <v>7848</v>
      </c>
      <c r="V268" s="378" t="s">
        <v>795</v>
      </c>
      <c r="W268" s="378" t="s">
        <v>7724</v>
      </c>
      <c r="X268" s="377"/>
      <c r="Y268" s="377"/>
      <c r="Z268" s="377"/>
      <c r="AA268" s="377"/>
      <c r="AB268" s="379"/>
      <c r="AC268" s="380" t="s">
        <v>7849</v>
      </c>
      <c r="AD268" s="373"/>
      <c r="AE268" s="373"/>
      <c r="AF268" s="373"/>
      <c r="AG268" s="373"/>
      <c r="AH268" s="373" t="s">
        <v>6059</v>
      </c>
      <c r="AI268" s="379" t="s">
        <v>6060</v>
      </c>
      <c r="AJ268" s="373"/>
      <c r="AK268" s="373"/>
      <c r="AL268" s="373"/>
      <c r="AM268" s="373"/>
      <c r="AN268" s="373">
        <v>10.0</v>
      </c>
      <c r="AO268" s="373"/>
      <c r="AP268" s="373"/>
      <c r="AQ268" s="46">
        <f t="shared" si="2"/>
        <v>324</v>
      </c>
      <c r="AR268" s="382">
        <f t="shared" si="3"/>
        <v>0.21</v>
      </c>
      <c r="AS268" s="373"/>
      <c r="AT268" s="373"/>
      <c r="AU268" s="373"/>
      <c r="AV268" s="373"/>
      <c r="AW268" s="373"/>
      <c r="AX268" s="573" t="s">
        <v>6061</v>
      </c>
      <c r="AY268" s="384" t="s">
        <v>6061</v>
      </c>
      <c r="AZ268" s="385">
        <v>20.0</v>
      </c>
      <c r="BA268" s="386">
        <v>68.0</v>
      </c>
      <c r="BB268" s="386">
        <v>124.0</v>
      </c>
      <c r="BC268" s="482">
        <f>IFERROR(__xludf.DUMMYFUNCTION("IMPORTRANGE(""https://docs.google.com/spreadsheets/d/11x9rug0jw9OQ--PARsiC-syyc-w1p08-Nt1KJofrAjY/edit?usp=sharing"",""Себестоимость (Алкиона)!J94"")"),1.89924)</f>
        <v>1.89924</v>
      </c>
      <c r="BD268" s="482">
        <f>IFERROR(__xludf.DUMMYFUNCTION("IMPORTRANGE(""https://docs.google.com/spreadsheets/d/11x9rug0jw9OQ--PARsiC-syyc-w1p08-Nt1KJofrAjY/edit?usp=sharing"",""Себестоимость (Алкиона)!J65"")"),0.813618)</f>
        <v>0.813618</v>
      </c>
      <c r="BE268" s="483">
        <f>IFERROR(__xludf.DUMMYFUNCTION("IMPORTRANGE(""https://docs.google.com/spreadsheets/d/1s3L4zx0lRdF0JYMrTaoYwrEnGJI9Se6ibkReFEtRbpU/edit?usp=sharing"",""Упаковка!B2"")"),7.0)</f>
        <v>7</v>
      </c>
      <c r="BF268" s="389">
        <v>10.0</v>
      </c>
      <c r="BG268" s="442">
        <f t="shared" si="4"/>
        <v>44.12858</v>
      </c>
      <c r="BH268" s="405">
        <f t="shared" si="18"/>
        <v>0.2</v>
      </c>
      <c r="BI268" s="392">
        <f t="shared" si="5"/>
        <v>44.8</v>
      </c>
      <c r="BJ268" s="393">
        <f t="shared" si="6"/>
        <v>67.07142</v>
      </c>
      <c r="BK268" s="393">
        <f t="shared" si="7"/>
        <v>11.07142</v>
      </c>
      <c r="BL268" s="394">
        <f t="shared" si="8"/>
        <v>0.2994259821</v>
      </c>
      <c r="BM268" s="394">
        <f t="shared" si="9"/>
        <v>0.04942598214</v>
      </c>
      <c r="BN268" s="55">
        <f t="shared" si="10"/>
        <v>0.21</v>
      </c>
      <c r="BO268" s="56">
        <f t="shared" si="11"/>
        <v>327</v>
      </c>
      <c r="BP268" s="57">
        <f t="shared" si="12"/>
        <v>0.3258453211</v>
      </c>
      <c r="BQ268" s="46">
        <f t="shared" si="13"/>
        <v>0.126</v>
      </c>
      <c r="BR268" s="46">
        <v>25.0</v>
      </c>
      <c r="BS268" s="46">
        <v>7.0</v>
      </c>
      <c r="BT268" s="47">
        <v>1.25</v>
      </c>
      <c r="BU268" s="46">
        <f t="shared" si="14"/>
        <v>31.25</v>
      </c>
      <c r="BV268" s="46">
        <f t="shared" si="15"/>
        <v>36.75</v>
      </c>
      <c r="BW268" s="378" t="s">
        <v>6062</v>
      </c>
      <c r="BX268" s="492"/>
      <c r="BY268" s="492"/>
      <c r="BZ268" s="492"/>
      <c r="CA268" s="492"/>
      <c r="CB268" s="406"/>
      <c r="CC268" s="492"/>
      <c r="CD268" s="492"/>
      <c r="CE268" s="492"/>
      <c r="CF268" s="492"/>
      <c r="CG268" s="492"/>
      <c r="CH268" s="553"/>
      <c r="CI268" s="553"/>
      <c r="CJ268" s="553"/>
      <c r="CK268" s="553"/>
      <c r="CL268" s="414">
        <v>3.0</v>
      </c>
      <c r="CM268" s="414" t="s">
        <v>7726</v>
      </c>
      <c r="CN268" s="399">
        <f t="shared" si="16"/>
        <v>0.0005740178571</v>
      </c>
      <c r="CO268" s="399">
        <f t="shared" si="17"/>
        <v>0.4521303975</v>
      </c>
      <c r="CP268" s="398"/>
      <c r="CQ268" s="398"/>
      <c r="CR268" s="408" t="s">
        <v>7735</v>
      </c>
      <c r="CS268" s="398"/>
      <c r="CT268" s="398"/>
      <c r="CU268" s="398"/>
      <c r="CV268" s="398"/>
      <c r="CW268" s="398"/>
      <c r="CX268" s="398"/>
      <c r="CY268" s="398"/>
      <c r="CZ268" s="398"/>
      <c r="DA268" s="398"/>
      <c r="DB268" s="398"/>
      <c r="DC268" s="398"/>
      <c r="DD268" s="398"/>
      <c r="DE268" s="398"/>
      <c r="DF268" s="398"/>
      <c r="DG268" s="398"/>
      <c r="DH268" s="398"/>
      <c r="DI268" s="398"/>
      <c r="DJ268" s="398"/>
      <c r="DK268" s="398"/>
      <c r="DL268" s="398"/>
      <c r="DM268" s="398"/>
      <c r="DN268" s="398"/>
      <c r="DO268" s="398"/>
      <c r="DP268" s="398"/>
      <c r="DQ268" s="398"/>
      <c r="DR268" s="398"/>
      <c r="DS268" s="398"/>
      <c r="DT268" s="398"/>
      <c r="DU268" s="398"/>
      <c r="DV268" s="398"/>
      <c r="DW268" s="398"/>
      <c r="DX268" s="398"/>
      <c r="DY268" s="398"/>
      <c r="DZ268" s="398"/>
      <c r="EA268" s="398"/>
      <c r="EB268" s="398"/>
      <c r="EC268" s="398"/>
      <c r="ED268" s="398"/>
      <c r="EE268" s="398"/>
      <c r="EF268" s="398"/>
      <c r="EG268" s="398"/>
      <c r="EH268" s="398"/>
      <c r="EI268" s="398"/>
      <c r="EJ268" s="398"/>
      <c r="EK268" s="398"/>
      <c r="EL268" s="398"/>
      <c r="EM268" s="398"/>
      <c r="EN268" s="398"/>
      <c r="EO268" s="398"/>
      <c r="EP268" s="398"/>
      <c r="EQ268" s="398"/>
      <c r="ER268" s="398"/>
      <c r="ES268" s="398"/>
      <c r="ET268" s="398"/>
      <c r="EU268" s="398"/>
      <c r="EV268" s="398"/>
      <c r="EW268" s="398"/>
      <c r="EX268" s="398"/>
      <c r="EY268" s="398"/>
      <c r="EZ268" s="398"/>
      <c r="FA268" s="398"/>
      <c r="FB268" s="398"/>
      <c r="FC268" s="398"/>
      <c r="FD268" s="398"/>
      <c r="FE268" s="398"/>
      <c r="FF268" s="398"/>
      <c r="FG268" s="398"/>
      <c r="FH268" s="398"/>
      <c r="FI268" s="398"/>
      <c r="FJ268" s="398"/>
      <c r="FK268" s="398"/>
      <c r="FL268" s="398"/>
      <c r="FM268" s="398"/>
      <c r="FN268" s="398"/>
      <c r="FO268" s="398"/>
      <c r="FP268" s="398"/>
      <c r="FQ268" s="398"/>
      <c r="FR268" s="398"/>
      <c r="FS268" s="398"/>
      <c r="FT268" s="398"/>
      <c r="FU268" s="398"/>
      <c r="FV268" s="398"/>
      <c r="FW268" s="398"/>
      <c r="FX268" s="398"/>
      <c r="FY268" s="398"/>
      <c r="FZ268" s="398"/>
      <c r="GA268" s="398"/>
      <c r="GB268" s="398"/>
      <c r="GC268" s="398"/>
      <c r="GD268" s="398"/>
      <c r="GE268" s="398"/>
      <c r="GF268" s="398"/>
      <c r="GG268" s="398"/>
      <c r="GH268" s="398"/>
      <c r="GI268" s="398"/>
      <c r="GJ268" s="398"/>
      <c r="GK268" s="398"/>
      <c r="GL268" s="398"/>
      <c r="GM268" s="398"/>
      <c r="GN268" s="398"/>
      <c r="GO268" s="398"/>
      <c r="GP268" s="398"/>
      <c r="GQ268" s="398"/>
      <c r="GR268" s="398"/>
      <c r="GS268" s="398"/>
      <c r="GT268" s="398"/>
      <c r="GU268" s="398"/>
      <c r="GV268" s="398"/>
      <c r="GW268" s="398"/>
      <c r="GX268" s="398"/>
      <c r="GY268" s="398"/>
      <c r="GZ268" s="398"/>
      <c r="HA268" s="398"/>
      <c r="HB268" s="398"/>
      <c r="HC268" s="398"/>
      <c r="HD268" s="398"/>
      <c r="HE268" s="398"/>
      <c r="HF268" s="398"/>
      <c r="HG268" s="398"/>
      <c r="HH268" s="398"/>
      <c r="HI268" s="398"/>
      <c r="HJ268" s="398"/>
      <c r="HK268" s="398"/>
      <c r="HL268" s="398"/>
      <c r="HM268" s="398"/>
      <c r="HN268" s="398"/>
      <c r="HO268" s="398"/>
      <c r="HP268" s="398"/>
      <c r="HQ268" s="398"/>
      <c r="HR268" s="398"/>
      <c r="HS268" s="398"/>
      <c r="HT268" s="398"/>
      <c r="HU268" s="398"/>
      <c r="HV268" s="398"/>
      <c r="HW268" s="398"/>
      <c r="HX268" s="398"/>
      <c r="HY268" s="398"/>
      <c r="HZ268" s="398"/>
      <c r="IA268" s="398"/>
      <c r="IB268" s="398"/>
      <c r="IC268" s="398"/>
    </row>
    <row r="269" ht="18.0" customHeight="1">
      <c r="A269" s="361" t="s">
        <v>6049</v>
      </c>
      <c r="B269" s="362" t="s">
        <v>7850</v>
      </c>
      <c r="C269" s="363"/>
      <c r="D269" s="364">
        <v>50.0</v>
      </c>
      <c r="E269" s="550" t="s">
        <v>7851</v>
      </c>
      <c r="F269" s="366" t="s">
        <v>7852</v>
      </c>
      <c r="G269" s="415">
        <v>2.034050218762E12</v>
      </c>
      <c r="H269" s="368">
        <v>409.0</v>
      </c>
      <c r="I269" s="369">
        <v>0.45270441532258054</v>
      </c>
      <c r="J269" s="370">
        <f t="shared" si="1"/>
        <v>224</v>
      </c>
      <c r="K269" s="563" t="s">
        <v>7853</v>
      </c>
      <c r="L269" s="450" t="s">
        <v>7854</v>
      </c>
      <c r="M269" s="450" t="s">
        <v>7847</v>
      </c>
      <c r="N269" s="492"/>
      <c r="O269" s="419">
        <v>24.0</v>
      </c>
      <c r="P269" s="404">
        <v>70.0</v>
      </c>
      <c r="Q269" s="378">
        <v>20.0</v>
      </c>
      <c r="R269" s="378">
        <v>90.0</v>
      </c>
      <c r="S269" s="493"/>
      <c r="T269" s="493"/>
      <c r="U269" s="406"/>
      <c r="V269" s="406"/>
      <c r="W269" s="406"/>
      <c r="X269" s="493"/>
      <c r="Y269" s="493"/>
      <c r="Z269" s="493"/>
      <c r="AA269" s="493"/>
      <c r="AB269" s="379"/>
      <c r="AC269" s="431"/>
      <c r="AD269" s="492"/>
      <c r="AE269" s="492"/>
      <c r="AF269" s="492"/>
      <c r="AG269" s="492"/>
      <c r="AH269" s="492"/>
      <c r="AI269" s="379" t="s">
        <v>6411</v>
      </c>
      <c r="AJ269" s="492"/>
      <c r="AK269" s="492"/>
      <c r="AL269" s="492"/>
      <c r="AM269" s="492"/>
      <c r="AN269" s="373">
        <v>10.0</v>
      </c>
      <c r="AO269" s="492"/>
      <c r="AP269" s="492"/>
      <c r="AQ269" s="46">
        <f t="shared" si="2"/>
        <v>324</v>
      </c>
      <c r="AR269" s="382">
        <f t="shared" si="3"/>
        <v>0.21</v>
      </c>
      <c r="AS269" s="492"/>
      <c r="AT269" s="492"/>
      <c r="AU269" s="492"/>
      <c r="AV269" s="492"/>
      <c r="AW269" s="492"/>
      <c r="AX269" s="573" t="s">
        <v>6061</v>
      </c>
      <c r="AY269" s="384" t="s">
        <v>6061</v>
      </c>
      <c r="AZ269" s="418"/>
      <c r="BA269" s="386">
        <v>68.0</v>
      </c>
      <c r="BB269" s="386">
        <v>123.0</v>
      </c>
      <c r="BC269" s="482">
        <f>IFERROR(__xludf.DUMMYFUNCTION("IMPORTRANGE(""https://docs.google.com/spreadsheets/d/11x9rug0jw9OQ--PARsiC-syyc-w1p08-Nt1KJofrAjY/edit?usp=sharing"",""Себестоимость (Алкиона)!J94"")"),1.89924)</f>
        <v>1.89924</v>
      </c>
      <c r="BD269" s="482">
        <f>IFERROR(__xludf.DUMMYFUNCTION("IMPORTRANGE(""https://docs.google.com/spreadsheets/d/11x9rug0jw9OQ--PARsiC-syyc-w1p08-Nt1KJofrAjY/edit?usp=sharing"",""Себестоимость (Алкиона)!J65"")"),0.813618)</f>
        <v>0.813618</v>
      </c>
      <c r="BE269" s="483">
        <f>IFERROR(__xludf.DUMMYFUNCTION("IMPORTRANGE(""https://docs.google.com/spreadsheets/d/1s3L4zx0lRdF0JYMrTaoYwrEnGJI9Se6ibkReFEtRbpU/edit?usp=sharing"",""Упаковка!B2"")"),7.0)</f>
        <v>7</v>
      </c>
      <c r="BF269" s="389">
        <v>10.0</v>
      </c>
      <c r="BG269" s="442">
        <f t="shared" si="4"/>
        <v>44.12858</v>
      </c>
      <c r="BH269" s="405">
        <f t="shared" si="18"/>
        <v>0.2</v>
      </c>
      <c r="BI269" s="392">
        <f t="shared" si="5"/>
        <v>44.8</v>
      </c>
      <c r="BJ269" s="393">
        <f t="shared" si="6"/>
        <v>67.07142</v>
      </c>
      <c r="BK269" s="393">
        <f t="shared" si="7"/>
        <v>12.07142</v>
      </c>
      <c r="BL269" s="394">
        <f t="shared" si="8"/>
        <v>0.2994259821</v>
      </c>
      <c r="BM269" s="394">
        <f t="shared" si="9"/>
        <v>0.05389026786</v>
      </c>
      <c r="BN269" s="55">
        <f t="shared" si="10"/>
        <v>0.21</v>
      </c>
      <c r="BO269" s="56">
        <f t="shared" si="11"/>
        <v>326</v>
      </c>
      <c r="BP269" s="57">
        <f t="shared" si="12"/>
        <v>0.3273356442</v>
      </c>
      <c r="BQ269" s="46">
        <f t="shared" si="13"/>
        <v>0.126</v>
      </c>
      <c r="BR269" s="46">
        <v>25.0</v>
      </c>
      <c r="BS269" s="46">
        <v>7.0</v>
      </c>
      <c r="BT269" s="47">
        <v>1.25</v>
      </c>
      <c r="BU269" s="46">
        <f t="shared" si="14"/>
        <v>31.25</v>
      </c>
      <c r="BV269" s="46">
        <f t="shared" si="15"/>
        <v>36.75</v>
      </c>
      <c r="BW269" s="406"/>
      <c r="BX269" s="492"/>
      <c r="BY269" s="492"/>
      <c r="BZ269" s="492"/>
      <c r="CA269" s="492"/>
      <c r="CB269" s="406"/>
      <c r="CC269" s="492"/>
      <c r="CD269" s="492"/>
      <c r="CE269" s="492"/>
      <c r="CF269" s="492"/>
      <c r="CG269" s="492"/>
      <c r="CH269" s="553"/>
      <c r="CI269" s="553"/>
      <c r="CJ269" s="553"/>
      <c r="CK269" s="553"/>
      <c r="CL269" s="398"/>
      <c r="CM269" s="398"/>
      <c r="CN269" s="399">
        <f t="shared" si="16"/>
        <v>0.0005740178571</v>
      </c>
      <c r="CO269" s="399">
        <f t="shared" si="17"/>
        <v>0.4521303975</v>
      </c>
      <c r="CP269" s="398"/>
      <c r="CQ269" s="398"/>
      <c r="CR269" s="408" t="s">
        <v>7735</v>
      </c>
      <c r="CS269" s="398"/>
      <c r="CT269" s="398"/>
      <c r="CU269" s="398"/>
      <c r="CV269" s="398"/>
      <c r="CW269" s="398"/>
      <c r="CX269" s="398"/>
      <c r="CY269" s="398"/>
      <c r="CZ269" s="398"/>
      <c r="DA269" s="398"/>
      <c r="DB269" s="398"/>
      <c r="DC269" s="398"/>
      <c r="DD269" s="398"/>
      <c r="DE269" s="398"/>
      <c r="DF269" s="398"/>
      <c r="DG269" s="398"/>
      <c r="DH269" s="398"/>
      <c r="DI269" s="398"/>
      <c r="DJ269" s="398"/>
      <c r="DK269" s="398"/>
      <c r="DL269" s="398"/>
      <c r="DM269" s="398"/>
      <c r="DN269" s="398"/>
      <c r="DO269" s="398"/>
      <c r="DP269" s="398"/>
      <c r="DQ269" s="398"/>
      <c r="DR269" s="398"/>
      <c r="DS269" s="398"/>
      <c r="DT269" s="398"/>
      <c r="DU269" s="398"/>
      <c r="DV269" s="398"/>
      <c r="DW269" s="398"/>
      <c r="DX269" s="398"/>
      <c r="DY269" s="398"/>
      <c r="DZ269" s="398"/>
      <c r="EA269" s="398"/>
      <c r="EB269" s="398"/>
      <c r="EC269" s="398"/>
      <c r="ED269" s="398"/>
      <c r="EE269" s="398"/>
      <c r="EF269" s="398"/>
      <c r="EG269" s="398"/>
      <c r="EH269" s="398"/>
      <c r="EI269" s="398"/>
      <c r="EJ269" s="398"/>
      <c r="EK269" s="398"/>
      <c r="EL269" s="398"/>
      <c r="EM269" s="398"/>
      <c r="EN269" s="398"/>
      <c r="EO269" s="398"/>
      <c r="EP269" s="398"/>
      <c r="EQ269" s="398"/>
      <c r="ER269" s="398"/>
      <c r="ES269" s="398"/>
      <c r="ET269" s="398"/>
      <c r="EU269" s="398"/>
      <c r="EV269" s="398"/>
      <c r="EW269" s="398"/>
      <c r="EX269" s="398"/>
      <c r="EY269" s="398"/>
      <c r="EZ269" s="398"/>
      <c r="FA269" s="398"/>
      <c r="FB269" s="398"/>
      <c r="FC269" s="398"/>
      <c r="FD269" s="398"/>
      <c r="FE269" s="398"/>
      <c r="FF269" s="398"/>
      <c r="FG269" s="398"/>
      <c r="FH269" s="398"/>
      <c r="FI269" s="398"/>
      <c r="FJ269" s="398"/>
      <c r="FK269" s="398"/>
      <c r="FL269" s="398"/>
      <c r="FM269" s="398"/>
      <c r="FN269" s="398"/>
      <c r="FO269" s="398"/>
      <c r="FP269" s="398"/>
      <c r="FQ269" s="398"/>
      <c r="FR269" s="398"/>
      <c r="FS269" s="398"/>
      <c r="FT269" s="398"/>
      <c r="FU269" s="398"/>
      <c r="FV269" s="398"/>
      <c r="FW269" s="398"/>
      <c r="FX269" s="398"/>
      <c r="FY269" s="398"/>
      <c r="FZ269" s="398"/>
      <c r="GA269" s="398"/>
      <c r="GB269" s="398"/>
      <c r="GC269" s="398"/>
      <c r="GD269" s="398"/>
      <c r="GE269" s="398"/>
      <c r="GF269" s="398"/>
      <c r="GG269" s="398"/>
      <c r="GH269" s="398"/>
      <c r="GI269" s="398"/>
      <c r="GJ269" s="398"/>
      <c r="GK269" s="398"/>
      <c r="GL269" s="398"/>
      <c r="GM269" s="398"/>
      <c r="GN269" s="398"/>
      <c r="GO269" s="398"/>
      <c r="GP269" s="398"/>
      <c r="GQ269" s="398"/>
      <c r="GR269" s="398"/>
      <c r="GS269" s="398"/>
      <c r="GT269" s="398"/>
      <c r="GU269" s="398"/>
      <c r="GV269" s="398"/>
      <c r="GW269" s="398"/>
      <c r="GX269" s="398"/>
      <c r="GY269" s="398"/>
      <c r="GZ269" s="398"/>
      <c r="HA269" s="398"/>
      <c r="HB269" s="398"/>
      <c r="HC269" s="398"/>
      <c r="HD269" s="398"/>
      <c r="HE269" s="398"/>
      <c r="HF269" s="398"/>
      <c r="HG269" s="398"/>
      <c r="HH269" s="398"/>
      <c r="HI269" s="398"/>
      <c r="HJ269" s="398"/>
      <c r="HK269" s="398"/>
      <c r="HL269" s="398"/>
      <c r="HM269" s="398"/>
      <c r="HN269" s="398"/>
      <c r="HO269" s="398"/>
      <c r="HP269" s="398"/>
      <c r="HQ269" s="398"/>
      <c r="HR269" s="398"/>
      <c r="HS269" s="398"/>
      <c r="HT269" s="398"/>
      <c r="HU269" s="398"/>
      <c r="HV269" s="398"/>
      <c r="HW269" s="398"/>
      <c r="HX269" s="398"/>
      <c r="HY269" s="398"/>
      <c r="HZ269" s="398"/>
      <c r="IA269" s="398"/>
      <c r="IB269" s="398"/>
      <c r="IC269" s="398"/>
    </row>
    <row r="270" ht="18.0" customHeight="1">
      <c r="A270" s="361" t="s">
        <v>6049</v>
      </c>
      <c r="B270" s="362" t="s">
        <v>7855</v>
      </c>
      <c r="C270" s="363"/>
      <c r="D270" s="364">
        <v>50.0</v>
      </c>
      <c r="E270" s="550" t="s">
        <v>7856</v>
      </c>
      <c r="F270" s="366" t="s">
        <v>7857</v>
      </c>
      <c r="G270" s="415">
        <v>2.028865238428E12</v>
      </c>
      <c r="H270" s="368">
        <v>409.0</v>
      </c>
      <c r="I270" s="369">
        <v>0.46237995860008535</v>
      </c>
      <c r="J270" s="370">
        <f t="shared" si="1"/>
        <v>220</v>
      </c>
      <c r="K270" s="563" t="s">
        <v>7858</v>
      </c>
      <c r="L270" s="450" t="s">
        <v>7859</v>
      </c>
      <c r="M270" s="450" t="s">
        <v>7860</v>
      </c>
      <c r="N270" s="416"/>
      <c r="O270" s="419">
        <v>25.0</v>
      </c>
      <c r="P270" s="404">
        <v>70.0</v>
      </c>
      <c r="Q270" s="378">
        <v>20.0</v>
      </c>
      <c r="R270" s="378">
        <v>90.0</v>
      </c>
      <c r="S270" s="377"/>
      <c r="T270" s="377"/>
      <c r="U270" s="378" t="s">
        <v>7861</v>
      </c>
      <c r="V270" s="378" t="s">
        <v>3506</v>
      </c>
      <c r="W270" s="378" t="s">
        <v>7724</v>
      </c>
      <c r="X270" s="377"/>
      <c r="Y270" s="377"/>
      <c r="Z270" s="377"/>
      <c r="AA270" s="377"/>
      <c r="AB270" s="379"/>
      <c r="AC270" s="406"/>
      <c r="AD270" s="416"/>
      <c r="AE270" s="416"/>
      <c r="AF270" s="416"/>
      <c r="AG270" s="416"/>
      <c r="AH270" s="373" t="s">
        <v>6059</v>
      </c>
      <c r="AI270" s="379" t="s">
        <v>6060</v>
      </c>
      <c r="AJ270" s="416"/>
      <c r="AK270" s="416"/>
      <c r="AL270" s="416"/>
      <c r="AM270" s="416"/>
      <c r="AN270" s="416">
        <v>10.0</v>
      </c>
      <c r="AO270" s="416"/>
      <c r="AP270" s="416"/>
      <c r="AQ270" s="46">
        <f t="shared" si="2"/>
        <v>320</v>
      </c>
      <c r="AR270" s="382">
        <f t="shared" si="3"/>
        <v>0.22</v>
      </c>
      <c r="AS270" s="416"/>
      <c r="AT270" s="416"/>
      <c r="AU270" s="416"/>
      <c r="AV270" s="416"/>
      <c r="AW270" s="416"/>
      <c r="AX270" s="573" t="s">
        <v>6061</v>
      </c>
      <c r="AY270" s="384" t="s">
        <v>6061</v>
      </c>
      <c r="AZ270" s="385">
        <v>20.0</v>
      </c>
      <c r="BA270" s="386">
        <v>66.0</v>
      </c>
      <c r="BB270" s="386">
        <v>121.0</v>
      </c>
      <c r="BC270" s="482">
        <f>IFERROR(__xludf.DUMMYFUNCTION("IMPORTRANGE(""https://docs.google.com/spreadsheets/d/11x9rug0jw9OQ--PARsiC-syyc-w1p08-Nt1KJofrAjY/edit?usp=sharing"",""Себестоимость (Алкиона)!J94"")"),1.89924)</f>
        <v>1.89924</v>
      </c>
      <c r="BD270" s="482">
        <f>IFERROR(__xludf.DUMMYFUNCTION("IMPORTRANGE(""https://docs.google.com/spreadsheets/d/11x9rug0jw9OQ--PARsiC-syyc-w1p08-Nt1KJofrAjY/edit?usp=sharing"",""Себестоимость (Алкиона)!J65"")"),0.813618)</f>
        <v>0.813618</v>
      </c>
      <c r="BE270" s="483">
        <f>IFERROR(__xludf.DUMMYFUNCTION("IMPORTRANGE(""https://docs.google.com/spreadsheets/d/1s3L4zx0lRdF0JYMrTaoYwrEnGJI9Se6ibkReFEtRbpU/edit?usp=sharing"",""Упаковка!B2"")"),7.0)</f>
        <v>7</v>
      </c>
      <c r="BF270" s="389">
        <v>10.0</v>
      </c>
      <c r="BG270" s="442">
        <f t="shared" si="4"/>
        <v>44.12858</v>
      </c>
      <c r="BH270" s="405">
        <f t="shared" si="18"/>
        <v>0.2</v>
      </c>
      <c r="BI270" s="392">
        <f t="shared" si="5"/>
        <v>44</v>
      </c>
      <c r="BJ270" s="393">
        <f t="shared" si="6"/>
        <v>65.87142</v>
      </c>
      <c r="BK270" s="393">
        <f t="shared" si="7"/>
        <v>10.87142</v>
      </c>
      <c r="BL270" s="394">
        <f t="shared" si="8"/>
        <v>0.2994155455</v>
      </c>
      <c r="BM270" s="394">
        <f t="shared" si="9"/>
        <v>0.04941554545</v>
      </c>
      <c r="BN270" s="55">
        <f t="shared" si="10"/>
        <v>0.22</v>
      </c>
      <c r="BO270" s="56">
        <f t="shared" si="11"/>
        <v>321</v>
      </c>
      <c r="BP270" s="57">
        <f t="shared" si="12"/>
        <v>0.3255807477</v>
      </c>
      <c r="BQ270" s="46">
        <f t="shared" si="13"/>
        <v>0.126</v>
      </c>
      <c r="BR270" s="46">
        <v>25.0</v>
      </c>
      <c r="BS270" s="46">
        <v>7.0</v>
      </c>
      <c r="BT270" s="47">
        <v>1.25</v>
      </c>
      <c r="BU270" s="46">
        <f t="shared" si="14"/>
        <v>31.25</v>
      </c>
      <c r="BV270" s="46">
        <f t="shared" si="15"/>
        <v>34.75</v>
      </c>
      <c r="BW270" s="378" t="s">
        <v>6062</v>
      </c>
      <c r="BX270" s="492"/>
      <c r="BY270" s="492"/>
      <c r="BZ270" s="492"/>
      <c r="CA270" s="492"/>
      <c r="CB270" s="406"/>
      <c r="CC270" s="492"/>
      <c r="CD270" s="492"/>
      <c r="CE270" s="492"/>
      <c r="CF270" s="492"/>
      <c r="CG270" s="492"/>
      <c r="CH270" s="553"/>
      <c r="CI270" s="553"/>
      <c r="CJ270" s="553"/>
      <c r="CK270" s="553"/>
      <c r="CL270" s="414">
        <v>3.0</v>
      </c>
      <c r="CM270" s="414" t="s">
        <v>7726</v>
      </c>
      <c r="CN270" s="399">
        <f t="shared" si="16"/>
        <v>0.0005844545455</v>
      </c>
      <c r="CO270" s="399">
        <f t="shared" si="17"/>
        <v>0.4617955041</v>
      </c>
      <c r="CP270" s="398"/>
      <c r="CQ270" s="398"/>
      <c r="CR270" s="408" t="s">
        <v>7735</v>
      </c>
      <c r="CS270" s="398"/>
      <c r="CT270" s="398"/>
      <c r="CU270" s="398"/>
      <c r="CV270" s="398"/>
      <c r="CW270" s="398"/>
      <c r="CX270" s="398"/>
      <c r="CY270" s="398"/>
      <c r="CZ270" s="398"/>
      <c r="DA270" s="398"/>
      <c r="DB270" s="398"/>
      <c r="DC270" s="398"/>
      <c r="DD270" s="398"/>
      <c r="DE270" s="398"/>
      <c r="DF270" s="398"/>
      <c r="DG270" s="398"/>
      <c r="DH270" s="398"/>
      <c r="DI270" s="398"/>
      <c r="DJ270" s="398"/>
      <c r="DK270" s="398"/>
      <c r="DL270" s="398"/>
      <c r="DM270" s="398"/>
      <c r="DN270" s="398"/>
      <c r="DO270" s="398"/>
      <c r="DP270" s="398"/>
      <c r="DQ270" s="398"/>
      <c r="DR270" s="398"/>
      <c r="DS270" s="398"/>
      <c r="DT270" s="398"/>
      <c r="DU270" s="398"/>
      <c r="DV270" s="398"/>
      <c r="DW270" s="398"/>
      <c r="DX270" s="398"/>
      <c r="DY270" s="398"/>
      <c r="DZ270" s="398"/>
      <c r="EA270" s="398"/>
      <c r="EB270" s="398"/>
      <c r="EC270" s="398"/>
      <c r="ED270" s="398"/>
      <c r="EE270" s="398"/>
      <c r="EF270" s="398"/>
      <c r="EG270" s="398"/>
      <c r="EH270" s="398"/>
      <c r="EI270" s="398"/>
      <c r="EJ270" s="398"/>
      <c r="EK270" s="398"/>
      <c r="EL270" s="398"/>
      <c r="EM270" s="398"/>
      <c r="EN270" s="398"/>
      <c r="EO270" s="398"/>
      <c r="EP270" s="398"/>
      <c r="EQ270" s="398"/>
      <c r="ER270" s="398"/>
      <c r="ES270" s="398"/>
      <c r="ET270" s="398"/>
      <c r="EU270" s="398"/>
      <c r="EV270" s="398"/>
      <c r="EW270" s="398"/>
      <c r="EX270" s="398"/>
      <c r="EY270" s="398"/>
      <c r="EZ270" s="398"/>
      <c r="FA270" s="398"/>
      <c r="FB270" s="398"/>
      <c r="FC270" s="398"/>
      <c r="FD270" s="398"/>
      <c r="FE270" s="398"/>
      <c r="FF270" s="398"/>
      <c r="FG270" s="398"/>
      <c r="FH270" s="398"/>
      <c r="FI270" s="398"/>
      <c r="FJ270" s="398"/>
      <c r="FK270" s="398"/>
      <c r="FL270" s="398"/>
      <c r="FM270" s="398"/>
      <c r="FN270" s="398"/>
      <c r="FO270" s="398"/>
      <c r="FP270" s="398"/>
      <c r="FQ270" s="398"/>
      <c r="FR270" s="398"/>
      <c r="FS270" s="398"/>
      <c r="FT270" s="398"/>
      <c r="FU270" s="398"/>
      <c r="FV270" s="398"/>
      <c r="FW270" s="398"/>
      <c r="FX270" s="398"/>
      <c r="FY270" s="398"/>
      <c r="FZ270" s="398"/>
      <c r="GA270" s="398"/>
      <c r="GB270" s="398"/>
      <c r="GC270" s="398"/>
      <c r="GD270" s="398"/>
      <c r="GE270" s="398"/>
      <c r="GF270" s="398"/>
      <c r="GG270" s="398"/>
      <c r="GH270" s="398"/>
      <c r="GI270" s="398"/>
      <c r="GJ270" s="398"/>
      <c r="GK270" s="398"/>
      <c r="GL270" s="398"/>
      <c r="GM270" s="398"/>
      <c r="GN270" s="398"/>
      <c r="GO270" s="398"/>
      <c r="GP270" s="398"/>
      <c r="GQ270" s="398"/>
      <c r="GR270" s="398"/>
      <c r="GS270" s="398"/>
      <c r="GT270" s="398"/>
      <c r="GU270" s="398"/>
      <c r="GV270" s="398"/>
      <c r="GW270" s="398"/>
      <c r="GX270" s="398"/>
      <c r="GY270" s="398"/>
      <c r="GZ270" s="398"/>
      <c r="HA270" s="398"/>
      <c r="HB270" s="398"/>
      <c r="HC270" s="398"/>
      <c r="HD270" s="398"/>
      <c r="HE270" s="398"/>
      <c r="HF270" s="398"/>
      <c r="HG270" s="398"/>
      <c r="HH270" s="398"/>
      <c r="HI270" s="398"/>
      <c r="HJ270" s="398"/>
      <c r="HK270" s="398"/>
      <c r="HL270" s="398"/>
      <c r="HM270" s="398"/>
      <c r="HN270" s="398"/>
      <c r="HO270" s="398"/>
      <c r="HP270" s="398"/>
      <c r="HQ270" s="398"/>
      <c r="HR270" s="398"/>
      <c r="HS270" s="398"/>
      <c r="HT270" s="398"/>
      <c r="HU270" s="398"/>
      <c r="HV270" s="398"/>
      <c r="HW270" s="398"/>
      <c r="HX270" s="398"/>
      <c r="HY270" s="398"/>
      <c r="HZ270" s="398"/>
      <c r="IA270" s="398"/>
      <c r="IB270" s="398"/>
      <c r="IC270" s="398"/>
    </row>
    <row r="271" ht="18.0" customHeight="1">
      <c r="A271" s="398"/>
      <c r="B271" s="362" t="s">
        <v>7862</v>
      </c>
      <c r="C271" s="363"/>
      <c r="D271" s="364">
        <v>50.0</v>
      </c>
      <c r="E271" s="550" t="s">
        <v>7863</v>
      </c>
      <c r="F271" s="366" t="s">
        <v>7864</v>
      </c>
      <c r="G271" s="468">
        <v>2.037082926872E12</v>
      </c>
      <c r="H271" s="368">
        <v>409.0</v>
      </c>
      <c r="I271" s="369">
        <v>0.45193359469315886</v>
      </c>
      <c r="J271" s="370">
        <f t="shared" si="1"/>
        <v>224</v>
      </c>
      <c r="K271" s="563" t="s">
        <v>7865</v>
      </c>
      <c r="L271" s="569" t="s">
        <v>7866</v>
      </c>
      <c r="M271" s="569" t="s">
        <v>7847</v>
      </c>
      <c r="N271" s="373"/>
      <c r="O271" s="419">
        <v>20.0</v>
      </c>
      <c r="P271" s="404">
        <v>70.0</v>
      </c>
      <c r="Q271" s="378">
        <v>20.0</v>
      </c>
      <c r="R271" s="378">
        <v>90.0</v>
      </c>
      <c r="S271" s="377"/>
      <c r="T271" s="377"/>
      <c r="U271" s="378" t="s">
        <v>7867</v>
      </c>
      <c r="V271" s="406"/>
      <c r="W271" s="406"/>
      <c r="X271" s="377"/>
      <c r="Y271" s="377"/>
      <c r="Z271" s="377"/>
      <c r="AA271" s="377"/>
      <c r="AB271" s="379"/>
      <c r="AC271" s="568"/>
      <c r="AD271" s="373"/>
      <c r="AE271" s="373"/>
      <c r="AF271" s="373"/>
      <c r="AG271" s="373"/>
      <c r="AH271" s="492"/>
      <c r="AI271" s="379" t="s">
        <v>6411</v>
      </c>
      <c r="AJ271" s="373"/>
      <c r="AK271" s="373"/>
      <c r="AL271" s="373"/>
      <c r="AM271" s="373"/>
      <c r="AN271" s="373">
        <v>5.0</v>
      </c>
      <c r="AO271" s="373"/>
      <c r="AP271" s="373"/>
      <c r="AQ271" s="46">
        <f t="shared" si="2"/>
        <v>324</v>
      </c>
      <c r="AR271" s="382">
        <f t="shared" si="3"/>
        <v>0.21</v>
      </c>
      <c r="AS271" s="373"/>
      <c r="AT271" s="373"/>
      <c r="AU271" s="373"/>
      <c r="AV271" s="373"/>
      <c r="AW271" s="373"/>
      <c r="AX271" s="573" t="s">
        <v>6061</v>
      </c>
      <c r="AY271" s="384" t="s">
        <v>6061</v>
      </c>
      <c r="AZ271" s="418"/>
      <c r="BA271" s="386">
        <v>68.0</v>
      </c>
      <c r="BB271" s="386">
        <v>123.0</v>
      </c>
      <c r="BC271" s="482">
        <f>IFERROR(__xludf.DUMMYFUNCTION("IMPORTRANGE(""https://docs.google.com/spreadsheets/d/11x9rug0jw9OQ--PARsiC-syyc-w1p08-Nt1KJofrAjY/edit?usp=sharing"",""Себестоимость (Алкиона)!J143"")"),4.6354)</f>
        <v>4.6354</v>
      </c>
      <c r="BD271" s="482">
        <f>IFERROR(__xludf.DUMMYFUNCTION("IMPORTRANGE(""https://docs.google.com/spreadsheets/d/11x9rug0jw9OQ--PARsiC-syyc-w1p08-Nt1KJofrAjY/edit?usp=sharing"",""Себестоимость (Алкиона)!J65"")"),0.813618)</f>
        <v>0.813618</v>
      </c>
      <c r="BE271" s="483">
        <f>IFERROR(__xludf.DUMMYFUNCTION("IMPORTRANGE(""https://docs.google.com/spreadsheets/d/1s3L4zx0lRdF0JYMrTaoYwrEnGJI9Se6ibkReFEtRbpU/edit?usp=sharing"",""Упаковка!B2"")"),7.0)</f>
        <v>7</v>
      </c>
      <c r="BF271" s="389">
        <v>10.0</v>
      </c>
      <c r="BG271" s="442">
        <f t="shared" si="4"/>
        <v>44.24509</v>
      </c>
      <c r="BH271" s="405">
        <f t="shared" si="18"/>
        <v>0.2</v>
      </c>
      <c r="BI271" s="392">
        <f t="shared" si="5"/>
        <v>44.8</v>
      </c>
      <c r="BJ271" s="393">
        <f t="shared" si="6"/>
        <v>66.95491</v>
      </c>
      <c r="BK271" s="393">
        <f t="shared" si="7"/>
        <v>11.95491</v>
      </c>
      <c r="BL271" s="394">
        <f t="shared" si="8"/>
        <v>0.2989058482</v>
      </c>
      <c r="BM271" s="394">
        <f t="shared" si="9"/>
        <v>0.05337013393</v>
      </c>
      <c r="BN271" s="55">
        <f t="shared" si="10"/>
        <v>0.21</v>
      </c>
      <c r="BO271" s="56">
        <f t="shared" si="11"/>
        <v>326</v>
      </c>
      <c r="BP271" s="57">
        <f t="shared" si="12"/>
        <v>0.3269782515</v>
      </c>
      <c r="BQ271" s="46">
        <f t="shared" si="13"/>
        <v>0.126</v>
      </c>
      <c r="BR271" s="46">
        <v>25.0</v>
      </c>
      <c r="BS271" s="46">
        <v>7.0</v>
      </c>
      <c r="BT271" s="47">
        <v>1.25</v>
      </c>
      <c r="BU271" s="46">
        <f t="shared" si="14"/>
        <v>31.25</v>
      </c>
      <c r="BV271" s="46">
        <f t="shared" si="15"/>
        <v>36.75</v>
      </c>
      <c r="BW271" s="406"/>
      <c r="BX271" s="492"/>
      <c r="BY271" s="492"/>
      <c r="BZ271" s="492"/>
      <c r="CA271" s="492"/>
      <c r="CB271" s="406"/>
      <c r="CC271" s="492"/>
      <c r="CD271" s="492"/>
      <c r="CE271" s="492"/>
      <c r="CF271" s="492"/>
      <c r="CG271" s="492"/>
      <c r="CH271" s="553"/>
      <c r="CI271" s="553"/>
      <c r="CJ271" s="553"/>
      <c r="CK271" s="553"/>
      <c r="CL271" s="398"/>
      <c r="CM271" s="398"/>
      <c r="CN271" s="399">
        <f t="shared" si="16"/>
        <v>0.001094151786</v>
      </c>
      <c r="CO271" s="399">
        <f t="shared" si="17"/>
        <v>0.4508394429</v>
      </c>
      <c r="CP271" s="398"/>
      <c r="CQ271" s="398"/>
      <c r="CR271" s="478"/>
      <c r="CS271" s="398"/>
      <c r="CT271" s="398"/>
      <c r="CU271" s="398"/>
      <c r="CV271" s="398"/>
      <c r="CW271" s="398"/>
      <c r="CX271" s="398"/>
      <c r="CY271" s="398"/>
      <c r="CZ271" s="398"/>
      <c r="DA271" s="398"/>
      <c r="DB271" s="398"/>
      <c r="DC271" s="398"/>
      <c r="DD271" s="398"/>
      <c r="DE271" s="398"/>
      <c r="DF271" s="398"/>
      <c r="DG271" s="398"/>
      <c r="DH271" s="398"/>
      <c r="DI271" s="398"/>
      <c r="DJ271" s="398"/>
      <c r="DK271" s="398"/>
      <c r="DL271" s="398"/>
      <c r="DM271" s="398"/>
      <c r="DN271" s="398"/>
      <c r="DO271" s="398"/>
      <c r="DP271" s="398"/>
      <c r="DQ271" s="398"/>
      <c r="DR271" s="398"/>
      <c r="DS271" s="398"/>
      <c r="DT271" s="398"/>
      <c r="DU271" s="398"/>
      <c r="DV271" s="398"/>
      <c r="DW271" s="398"/>
      <c r="DX271" s="398"/>
      <c r="DY271" s="398"/>
      <c r="DZ271" s="398"/>
      <c r="EA271" s="398"/>
      <c r="EB271" s="398"/>
      <c r="EC271" s="398"/>
      <c r="ED271" s="398"/>
      <c r="EE271" s="398"/>
      <c r="EF271" s="398"/>
      <c r="EG271" s="398"/>
      <c r="EH271" s="398"/>
      <c r="EI271" s="398"/>
      <c r="EJ271" s="398"/>
      <c r="EK271" s="398"/>
      <c r="EL271" s="398"/>
      <c r="EM271" s="398"/>
      <c r="EN271" s="398"/>
      <c r="EO271" s="398"/>
      <c r="EP271" s="398"/>
      <c r="EQ271" s="398"/>
      <c r="ER271" s="398"/>
      <c r="ES271" s="398"/>
      <c r="ET271" s="398"/>
      <c r="EU271" s="398"/>
      <c r="EV271" s="398"/>
      <c r="EW271" s="398"/>
      <c r="EX271" s="398"/>
      <c r="EY271" s="398"/>
      <c r="EZ271" s="398"/>
      <c r="FA271" s="398"/>
      <c r="FB271" s="398"/>
      <c r="FC271" s="398"/>
      <c r="FD271" s="398"/>
      <c r="FE271" s="398"/>
      <c r="FF271" s="398"/>
      <c r="FG271" s="398"/>
      <c r="FH271" s="398"/>
      <c r="FI271" s="398"/>
      <c r="FJ271" s="398"/>
      <c r="FK271" s="398"/>
      <c r="FL271" s="398"/>
      <c r="FM271" s="398"/>
      <c r="FN271" s="398"/>
      <c r="FO271" s="398"/>
      <c r="FP271" s="398"/>
      <c r="FQ271" s="398"/>
      <c r="FR271" s="398"/>
      <c r="FS271" s="398"/>
      <c r="FT271" s="398"/>
      <c r="FU271" s="398"/>
      <c r="FV271" s="398"/>
      <c r="FW271" s="398"/>
      <c r="FX271" s="398"/>
      <c r="FY271" s="398"/>
      <c r="FZ271" s="398"/>
      <c r="GA271" s="398"/>
      <c r="GB271" s="398"/>
      <c r="GC271" s="398"/>
      <c r="GD271" s="398"/>
      <c r="GE271" s="398"/>
      <c r="GF271" s="398"/>
      <c r="GG271" s="398"/>
      <c r="GH271" s="398"/>
      <c r="GI271" s="398"/>
      <c r="GJ271" s="398"/>
      <c r="GK271" s="398"/>
      <c r="GL271" s="398"/>
      <c r="GM271" s="398"/>
      <c r="GN271" s="398"/>
      <c r="GO271" s="398"/>
      <c r="GP271" s="398"/>
      <c r="GQ271" s="398"/>
      <c r="GR271" s="398"/>
      <c r="GS271" s="398"/>
      <c r="GT271" s="398"/>
      <c r="GU271" s="398"/>
      <c r="GV271" s="398"/>
      <c r="GW271" s="398"/>
      <c r="GX271" s="398"/>
      <c r="GY271" s="398"/>
      <c r="GZ271" s="398"/>
      <c r="HA271" s="398"/>
      <c r="HB271" s="398"/>
      <c r="HC271" s="398"/>
      <c r="HD271" s="398"/>
      <c r="HE271" s="398"/>
      <c r="HF271" s="398"/>
      <c r="HG271" s="398"/>
      <c r="HH271" s="398"/>
      <c r="HI271" s="398"/>
      <c r="HJ271" s="398"/>
      <c r="HK271" s="398"/>
      <c r="HL271" s="398"/>
      <c r="HM271" s="398"/>
      <c r="HN271" s="398"/>
      <c r="HO271" s="398"/>
      <c r="HP271" s="398"/>
      <c r="HQ271" s="398"/>
      <c r="HR271" s="398"/>
      <c r="HS271" s="398"/>
      <c r="HT271" s="398"/>
      <c r="HU271" s="398"/>
      <c r="HV271" s="398"/>
      <c r="HW271" s="398"/>
      <c r="HX271" s="398"/>
      <c r="HY271" s="398"/>
      <c r="HZ271" s="398"/>
      <c r="IA271" s="398"/>
      <c r="IB271" s="398"/>
      <c r="IC271" s="398"/>
    </row>
    <row r="272" ht="18.0" customHeight="1">
      <c r="A272" s="398"/>
      <c r="B272" s="362" t="s">
        <v>7868</v>
      </c>
      <c r="C272" s="363"/>
      <c r="D272" s="364">
        <v>50.0</v>
      </c>
      <c r="E272" s="550" t="s">
        <v>7869</v>
      </c>
      <c r="F272" s="366" t="s">
        <v>7870</v>
      </c>
      <c r="G272" s="415">
        <v>2.034050217765E12</v>
      </c>
      <c r="H272" s="368">
        <v>409.0</v>
      </c>
      <c r="I272" s="369">
        <v>0.46139748564593297</v>
      </c>
      <c r="J272" s="370">
        <f t="shared" si="1"/>
        <v>220</v>
      </c>
      <c r="K272" s="563" t="s">
        <v>7871</v>
      </c>
      <c r="L272" s="569" t="s">
        <v>7872</v>
      </c>
      <c r="M272" s="569" t="s">
        <v>7847</v>
      </c>
      <c r="N272" s="373"/>
      <c r="O272" s="419">
        <v>20.0</v>
      </c>
      <c r="P272" s="404">
        <v>70.0</v>
      </c>
      <c r="Q272" s="378">
        <v>20.0</v>
      </c>
      <c r="R272" s="378">
        <v>90.0</v>
      </c>
      <c r="S272" s="377"/>
      <c r="T272" s="377"/>
      <c r="U272" s="378" t="s">
        <v>7873</v>
      </c>
      <c r="V272" s="378" t="s">
        <v>795</v>
      </c>
      <c r="W272" s="378" t="s">
        <v>7724</v>
      </c>
      <c r="X272" s="377"/>
      <c r="Y272" s="377"/>
      <c r="Z272" s="377"/>
      <c r="AA272" s="377"/>
      <c r="AB272" s="379"/>
      <c r="AC272" s="568"/>
      <c r="AD272" s="373"/>
      <c r="AE272" s="373"/>
      <c r="AF272" s="373"/>
      <c r="AG272" s="373"/>
      <c r="AH272" s="373" t="s">
        <v>6059</v>
      </c>
      <c r="AI272" s="379" t="s">
        <v>6060</v>
      </c>
      <c r="AJ272" s="373"/>
      <c r="AK272" s="373"/>
      <c r="AL272" s="373"/>
      <c r="AM272" s="373"/>
      <c r="AN272" s="373">
        <v>5.0</v>
      </c>
      <c r="AO272" s="373"/>
      <c r="AP272" s="373"/>
      <c r="AQ272" s="46">
        <f t="shared" si="2"/>
        <v>320</v>
      </c>
      <c r="AR272" s="382">
        <f t="shared" si="3"/>
        <v>0.22</v>
      </c>
      <c r="AS272" s="373"/>
      <c r="AT272" s="373"/>
      <c r="AU272" s="373"/>
      <c r="AV272" s="373"/>
      <c r="AW272" s="373"/>
      <c r="AX272" s="573" t="s">
        <v>6061</v>
      </c>
      <c r="AY272" s="384" t="s">
        <v>6061</v>
      </c>
      <c r="AZ272" s="418"/>
      <c r="BA272" s="386">
        <v>66.0</v>
      </c>
      <c r="BB272" s="386">
        <v>121.0</v>
      </c>
      <c r="BC272" s="482">
        <f>IFERROR(__xludf.DUMMYFUNCTION("IMPORTRANGE(""https://docs.google.com/spreadsheets/d/11x9rug0jw9OQ--PARsiC-syyc-w1p08-Nt1KJofrAjY/edit?usp=sharing"",""Себестоимость (Алкиона)!J143"")"),4.6354)</f>
        <v>4.6354</v>
      </c>
      <c r="BD272" s="482">
        <f>IFERROR(__xludf.DUMMYFUNCTION("IMPORTRANGE(""https://docs.google.com/spreadsheets/d/11x9rug0jw9OQ--PARsiC-syyc-w1p08-Nt1KJofrAjY/edit?usp=sharing"",""Себестоимость (Алкиона)!J65"")"),0.813618)</f>
        <v>0.813618</v>
      </c>
      <c r="BE272" s="483">
        <f>IFERROR(__xludf.DUMMYFUNCTION("IMPORTRANGE(""https://docs.google.com/spreadsheets/d/1s3L4zx0lRdF0JYMrTaoYwrEnGJI9Se6ibkReFEtRbpU/edit?usp=sharing"",""Упаковка!B2"")"),7.0)</f>
        <v>7</v>
      </c>
      <c r="BF272" s="389">
        <v>10.0</v>
      </c>
      <c r="BG272" s="442">
        <f t="shared" si="4"/>
        <v>44.24509</v>
      </c>
      <c r="BH272" s="405">
        <f t="shared" si="18"/>
        <v>0.2</v>
      </c>
      <c r="BI272" s="392">
        <f t="shared" si="5"/>
        <v>44</v>
      </c>
      <c r="BJ272" s="393">
        <f t="shared" si="6"/>
        <v>65.75491</v>
      </c>
      <c r="BK272" s="393">
        <f t="shared" si="7"/>
        <v>10.75491</v>
      </c>
      <c r="BL272" s="394">
        <f t="shared" si="8"/>
        <v>0.2988859545</v>
      </c>
      <c r="BM272" s="394">
        <f t="shared" si="9"/>
        <v>0.04888595455</v>
      </c>
      <c r="BN272" s="55">
        <f t="shared" si="10"/>
        <v>0.22</v>
      </c>
      <c r="BO272" s="56">
        <f t="shared" si="11"/>
        <v>321</v>
      </c>
      <c r="BP272" s="57">
        <f t="shared" si="12"/>
        <v>0.3252177882</v>
      </c>
      <c r="BQ272" s="46">
        <f t="shared" si="13"/>
        <v>0.126</v>
      </c>
      <c r="BR272" s="46">
        <v>25.0</v>
      </c>
      <c r="BS272" s="46">
        <v>7.0</v>
      </c>
      <c r="BT272" s="47">
        <v>1.25</v>
      </c>
      <c r="BU272" s="46">
        <f t="shared" si="14"/>
        <v>31.25</v>
      </c>
      <c r="BV272" s="46">
        <f t="shared" si="15"/>
        <v>34.75</v>
      </c>
      <c r="BW272" s="378" t="s">
        <v>6062</v>
      </c>
      <c r="BX272" s="492"/>
      <c r="BY272" s="492"/>
      <c r="BZ272" s="492"/>
      <c r="CA272" s="492"/>
      <c r="CB272" s="406"/>
      <c r="CC272" s="492"/>
      <c r="CD272" s="492"/>
      <c r="CE272" s="492"/>
      <c r="CF272" s="492"/>
      <c r="CG272" s="492"/>
      <c r="CH272" s="553"/>
      <c r="CI272" s="553"/>
      <c r="CJ272" s="553"/>
      <c r="CK272" s="553"/>
      <c r="CL272" s="398"/>
      <c r="CM272" s="398"/>
      <c r="CN272" s="399">
        <f t="shared" si="16"/>
        <v>0.001114045455</v>
      </c>
      <c r="CO272" s="399">
        <f t="shared" si="17"/>
        <v>0.4602834402</v>
      </c>
      <c r="CP272" s="398"/>
      <c r="CQ272" s="398"/>
      <c r="CR272" s="478"/>
      <c r="CS272" s="398"/>
      <c r="CT272" s="398"/>
      <c r="CU272" s="398"/>
      <c r="CV272" s="398"/>
      <c r="CW272" s="398"/>
      <c r="CX272" s="398"/>
      <c r="CY272" s="398"/>
      <c r="CZ272" s="398"/>
      <c r="DA272" s="398"/>
      <c r="DB272" s="398"/>
      <c r="DC272" s="398"/>
      <c r="DD272" s="398"/>
      <c r="DE272" s="398"/>
      <c r="DF272" s="398"/>
      <c r="DG272" s="398"/>
      <c r="DH272" s="398"/>
      <c r="DI272" s="398"/>
      <c r="DJ272" s="398"/>
      <c r="DK272" s="398"/>
      <c r="DL272" s="398"/>
      <c r="DM272" s="398"/>
      <c r="DN272" s="398"/>
      <c r="DO272" s="398"/>
      <c r="DP272" s="398"/>
      <c r="DQ272" s="398"/>
      <c r="DR272" s="398"/>
      <c r="DS272" s="398"/>
      <c r="DT272" s="398"/>
      <c r="DU272" s="398"/>
      <c r="DV272" s="398"/>
      <c r="DW272" s="398"/>
      <c r="DX272" s="398"/>
      <c r="DY272" s="398"/>
      <c r="DZ272" s="398"/>
      <c r="EA272" s="398"/>
      <c r="EB272" s="398"/>
      <c r="EC272" s="398"/>
      <c r="ED272" s="398"/>
      <c r="EE272" s="398"/>
      <c r="EF272" s="398"/>
      <c r="EG272" s="398"/>
      <c r="EH272" s="398"/>
      <c r="EI272" s="398"/>
      <c r="EJ272" s="398"/>
      <c r="EK272" s="398"/>
      <c r="EL272" s="398"/>
      <c r="EM272" s="398"/>
      <c r="EN272" s="398"/>
      <c r="EO272" s="398"/>
      <c r="EP272" s="398"/>
      <c r="EQ272" s="398"/>
      <c r="ER272" s="398"/>
      <c r="ES272" s="398"/>
      <c r="ET272" s="398"/>
      <c r="EU272" s="398"/>
      <c r="EV272" s="398"/>
      <c r="EW272" s="398"/>
      <c r="EX272" s="398"/>
      <c r="EY272" s="398"/>
      <c r="EZ272" s="398"/>
      <c r="FA272" s="398"/>
      <c r="FB272" s="398"/>
      <c r="FC272" s="398"/>
      <c r="FD272" s="398"/>
      <c r="FE272" s="398"/>
      <c r="FF272" s="398"/>
      <c r="FG272" s="398"/>
      <c r="FH272" s="398"/>
      <c r="FI272" s="398"/>
      <c r="FJ272" s="398"/>
      <c r="FK272" s="398"/>
      <c r="FL272" s="398"/>
      <c r="FM272" s="398"/>
      <c r="FN272" s="398"/>
      <c r="FO272" s="398"/>
      <c r="FP272" s="398"/>
      <c r="FQ272" s="398"/>
      <c r="FR272" s="398"/>
      <c r="FS272" s="398"/>
      <c r="FT272" s="398"/>
      <c r="FU272" s="398"/>
      <c r="FV272" s="398"/>
      <c r="FW272" s="398"/>
      <c r="FX272" s="398"/>
      <c r="FY272" s="398"/>
      <c r="FZ272" s="398"/>
      <c r="GA272" s="398"/>
      <c r="GB272" s="398"/>
      <c r="GC272" s="398"/>
      <c r="GD272" s="398"/>
      <c r="GE272" s="398"/>
      <c r="GF272" s="398"/>
      <c r="GG272" s="398"/>
      <c r="GH272" s="398"/>
      <c r="GI272" s="398"/>
      <c r="GJ272" s="398"/>
      <c r="GK272" s="398"/>
      <c r="GL272" s="398"/>
      <c r="GM272" s="398"/>
      <c r="GN272" s="398"/>
      <c r="GO272" s="398"/>
      <c r="GP272" s="398"/>
      <c r="GQ272" s="398"/>
      <c r="GR272" s="398"/>
      <c r="GS272" s="398"/>
      <c r="GT272" s="398"/>
      <c r="GU272" s="398"/>
      <c r="GV272" s="398"/>
      <c r="GW272" s="398"/>
      <c r="GX272" s="398"/>
      <c r="GY272" s="398"/>
      <c r="GZ272" s="398"/>
      <c r="HA272" s="398"/>
      <c r="HB272" s="398"/>
      <c r="HC272" s="398"/>
      <c r="HD272" s="398"/>
      <c r="HE272" s="398"/>
      <c r="HF272" s="398"/>
      <c r="HG272" s="398"/>
      <c r="HH272" s="398"/>
      <c r="HI272" s="398"/>
      <c r="HJ272" s="398"/>
      <c r="HK272" s="398"/>
      <c r="HL272" s="398"/>
      <c r="HM272" s="398"/>
      <c r="HN272" s="398"/>
      <c r="HO272" s="398"/>
      <c r="HP272" s="398"/>
      <c r="HQ272" s="398"/>
      <c r="HR272" s="398"/>
      <c r="HS272" s="398"/>
      <c r="HT272" s="398"/>
      <c r="HU272" s="398"/>
      <c r="HV272" s="398"/>
      <c r="HW272" s="398"/>
      <c r="HX272" s="398"/>
      <c r="HY272" s="398"/>
      <c r="HZ272" s="398"/>
      <c r="IA272" s="398"/>
      <c r="IB272" s="398"/>
      <c r="IC272" s="398"/>
    </row>
    <row r="273" ht="18.0" customHeight="1">
      <c r="A273" s="361" t="s">
        <v>6049</v>
      </c>
      <c r="B273" s="362" t="s">
        <v>7874</v>
      </c>
      <c r="C273" s="363"/>
      <c r="D273" s="364">
        <v>50.0</v>
      </c>
      <c r="E273" s="550" t="s">
        <v>7875</v>
      </c>
      <c r="F273" s="366" t="s">
        <v>7876</v>
      </c>
      <c r="G273" s="367">
        <v>2.001585828148E12</v>
      </c>
      <c r="H273" s="409">
        <v>413.0</v>
      </c>
      <c r="I273" s="369">
        <v>0.4671895919661734</v>
      </c>
      <c r="J273" s="370">
        <f t="shared" si="1"/>
        <v>220</v>
      </c>
      <c r="K273" s="563" t="s">
        <v>7877</v>
      </c>
      <c r="L273" s="450" t="s">
        <v>7878</v>
      </c>
      <c r="M273" s="450" t="s">
        <v>7879</v>
      </c>
      <c r="N273" s="373"/>
      <c r="O273" s="419">
        <v>29.0</v>
      </c>
      <c r="P273" s="404">
        <v>70.0</v>
      </c>
      <c r="Q273" s="378">
        <v>20.0</v>
      </c>
      <c r="R273" s="378">
        <v>90.0</v>
      </c>
      <c r="S273" s="377"/>
      <c r="T273" s="377"/>
      <c r="U273" s="378" t="s">
        <v>7880</v>
      </c>
      <c r="V273" s="378" t="s">
        <v>795</v>
      </c>
      <c r="W273" s="378" t="s">
        <v>7724</v>
      </c>
      <c r="X273" s="377"/>
      <c r="Y273" s="377"/>
      <c r="Z273" s="377"/>
      <c r="AA273" s="377"/>
      <c r="AB273" s="379"/>
      <c r="AC273" s="380" t="s">
        <v>7881</v>
      </c>
      <c r="AD273" s="373"/>
      <c r="AE273" s="373"/>
      <c r="AF273" s="373"/>
      <c r="AG273" s="373"/>
      <c r="AH273" s="373" t="s">
        <v>6059</v>
      </c>
      <c r="AI273" s="379" t="s">
        <v>6060</v>
      </c>
      <c r="AJ273" s="373"/>
      <c r="AK273" s="373"/>
      <c r="AL273" s="373"/>
      <c r="AM273" s="373"/>
      <c r="AN273" s="373">
        <v>10.0</v>
      </c>
      <c r="AO273" s="373"/>
      <c r="AP273" s="373"/>
      <c r="AQ273" s="46">
        <f t="shared" si="2"/>
        <v>319</v>
      </c>
      <c r="AR273" s="382">
        <f t="shared" si="3"/>
        <v>0.23</v>
      </c>
      <c r="AS273" s="373"/>
      <c r="AT273" s="373"/>
      <c r="AU273" s="373"/>
      <c r="AV273" s="373"/>
      <c r="AW273" s="373"/>
      <c r="AX273" s="573" t="s">
        <v>6061</v>
      </c>
      <c r="AY273" s="384" t="s">
        <v>6061</v>
      </c>
      <c r="AZ273" s="385">
        <v>20.0</v>
      </c>
      <c r="BA273" s="386">
        <v>66.0</v>
      </c>
      <c r="BB273" s="386">
        <v>121.0</v>
      </c>
      <c r="BC273" s="482">
        <f>IFERROR(__xludf.DUMMYFUNCTION("IMPORTRANGE(""https://docs.google.com/spreadsheets/d/11x9rug0jw9OQ--PARsiC-syyc-w1p08-Nt1KJofrAjY/edit?usp=sharing"",""Себестоимость (Алкиона)!J94"")"),1.89924)</f>
        <v>1.89924</v>
      </c>
      <c r="BD273" s="482">
        <f>IFERROR(__xludf.DUMMYFUNCTION("IMPORTRANGE(""https://docs.google.com/spreadsheets/d/11x9rug0jw9OQ--PARsiC-syyc-w1p08-Nt1KJofrAjY/edit?usp=sharing"",""Себестоимость (Алкиона)!J65"")"),0.813618)</f>
        <v>0.813618</v>
      </c>
      <c r="BE273" s="483">
        <f>IFERROR(__xludf.DUMMYFUNCTION("IMPORTRANGE(""https://docs.google.com/spreadsheets/d/1s3L4zx0lRdF0JYMrTaoYwrEnGJI9Se6ibkReFEtRbpU/edit?usp=sharing"",""Упаковка!B2"")"),7.0)</f>
        <v>7</v>
      </c>
      <c r="BF273" s="389">
        <v>10.0</v>
      </c>
      <c r="BG273" s="442">
        <f t="shared" si="4"/>
        <v>44.12858</v>
      </c>
      <c r="BH273" s="405">
        <f t="shared" si="18"/>
        <v>0.2</v>
      </c>
      <c r="BI273" s="392">
        <f t="shared" si="5"/>
        <v>44</v>
      </c>
      <c r="BJ273" s="393">
        <f t="shared" si="6"/>
        <v>65.87142</v>
      </c>
      <c r="BK273" s="393">
        <f t="shared" si="7"/>
        <v>10.87142</v>
      </c>
      <c r="BL273" s="394">
        <f t="shared" si="8"/>
        <v>0.2994155455</v>
      </c>
      <c r="BM273" s="394">
        <f t="shared" si="9"/>
        <v>0.04941554545</v>
      </c>
      <c r="BN273" s="55">
        <f t="shared" si="10"/>
        <v>0.23</v>
      </c>
      <c r="BO273" s="56">
        <f t="shared" si="11"/>
        <v>321</v>
      </c>
      <c r="BP273" s="57">
        <f t="shared" si="12"/>
        <v>0.3255807477</v>
      </c>
      <c r="BQ273" s="46">
        <f t="shared" si="13"/>
        <v>0.126</v>
      </c>
      <c r="BR273" s="46">
        <v>25.0</v>
      </c>
      <c r="BS273" s="46">
        <v>7.0</v>
      </c>
      <c r="BT273" s="47">
        <v>1.25</v>
      </c>
      <c r="BU273" s="46">
        <f t="shared" si="14"/>
        <v>31.25</v>
      </c>
      <c r="BV273" s="46">
        <f t="shared" si="15"/>
        <v>34.75</v>
      </c>
      <c r="BW273" s="378" t="s">
        <v>6062</v>
      </c>
      <c r="BX273" s="492"/>
      <c r="BY273" s="492"/>
      <c r="BZ273" s="492"/>
      <c r="CA273" s="492"/>
      <c r="CB273" s="406"/>
      <c r="CC273" s="492"/>
      <c r="CD273" s="492"/>
      <c r="CE273" s="492"/>
      <c r="CF273" s="492"/>
      <c r="CG273" s="492"/>
      <c r="CH273" s="553"/>
      <c r="CI273" s="553"/>
      <c r="CJ273" s="553"/>
      <c r="CK273" s="553"/>
      <c r="CL273" s="414">
        <v>3.0</v>
      </c>
      <c r="CM273" s="414" t="s">
        <v>7726</v>
      </c>
      <c r="CN273" s="399">
        <f t="shared" si="16"/>
        <v>0.0005844545455</v>
      </c>
      <c r="CO273" s="399">
        <f t="shared" si="17"/>
        <v>0.4666051374</v>
      </c>
      <c r="CP273" s="398"/>
      <c r="CQ273" s="398"/>
      <c r="CR273" s="478"/>
      <c r="CS273" s="398"/>
      <c r="CT273" s="398"/>
      <c r="CU273" s="398"/>
      <c r="CV273" s="398"/>
      <c r="CW273" s="398"/>
      <c r="CX273" s="398"/>
      <c r="CY273" s="398"/>
      <c r="CZ273" s="398"/>
      <c r="DA273" s="398"/>
      <c r="DB273" s="398"/>
      <c r="DC273" s="398"/>
      <c r="DD273" s="398"/>
      <c r="DE273" s="398"/>
      <c r="DF273" s="398"/>
      <c r="DG273" s="398"/>
      <c r="DH273" s="398"/>
      <c r="DI273" s="398"/>
      <c r="DJ273" s="398"/>
      <c r="DK273" s="398"/>
      <c r="DL273" s="398"/>
      <c r="DM273" s="398"/>
      <c r="DN273" s="398"/>
      <c r="DO273" s="398"/>
      <c r="DP273" s="398"/>
      <c r="DQ273" s="398"/>
      <c r="DR273" s="398"/>
      <c r="DS273" s="398"/>
      <c r="DT273" s="398"/>
      <c r="DU273" s="398"/>
      <c r="DV273" s="398"/>
      <c r="DW273" s="398"/>
      <c r="DX273" s="398"/>
      <c r="DY273" s="398"/>
      <c r="DZ273" s="398"/>
      <c r="EA273" s="398"/>
      <c r="EB273" s="398"/>
      <c r="EC273" s="398"/>
      <c r="ED273" s="398"/>
      <c r="EE273" s="398"/>
      <c r="EF273" s="398"/>
      <c r="EG273" s="398"/>
      <c r="EH273" s="398"/>
      <c r="EI273" s="398"/>
      <c r="EJ273" s="398"/>
      <c r="EK273" s="398"/>
      <c r="EL273" s="398"/>
      <c r="EM273" s="398"/>
      <c r="EN273" s="398"/>
      <c r="EO273" s="398"/>
      <c r="EP273" s="398"/>
      <c r="EQ273" s="398"/>
      <c r="ER273" s="398"/>
      <c r="ES273" s="398"/>
      <c r="ET273" s="398"/>
      <c r="EU273" s="398"/>
      <c r="EV273" s="398"/>
      <c r="EW273" s="398"/>
      <c r="EX273" s="398"/>
      <c r="EY273" s="398"/>
      <c r="EZ273" s="398"/>
      <c r="FA273" s="398"/>
      <c r="FB273" s="398"/>
      <c r="FC273" s="398"/>
      <c r="FD273" s="398"/>
      <c r="FE273" s="398"/>
      <c r="FF273" s="398"/>
      <c r="FG273" s="398"/>
      <c r="FH273" s="398"/>
      <c r="FI273" s="398"/>
      <c r="FJ273" s="398"/>
      <c r="FK273" s="398"/>
      <c r="FL273" s="398"/>
      <c r="FM273" s="398"/>
      <c r="FN273" s="398"/>
      <c r="FO273" s="398"/>
      <c r="FP273" s="398"/>
      <c r="FQ273" s="398"/>
      <c r="FR273" s="398"/>
      <c r="FS273" s="398"/>
      <c r="FT273" s="398"/>
      <c r="FU273" s="398"/>
      <c r="FV273" s="398"/>
      <c r="FW273" s="398"/>
      <c r="FX273" s="398"/>
      <c r="FY273" s="398"/>
      <c r="FZ273" s="398"/>
      <c r="GA273" s="398"/>
      <c r="GB273" s="398"/>
      <c r="GC273" s="398"/>
      <c r="GD273" s="398"/>
      <c r="GE273" s="398"/>
      <c r="GF273" s="398"/>
      <c r="GG273" s="398"/>
      <c r="GH273" s="398"/>
      <c r="GI273" s="398"/>
      <c r="GJ273" s="398"/>
      <c r="GK273" s="398"/>
      <c r="GL273" s="398"/>
      <c r="GM273" s="398"/>
      <c r="GN273" s="398"/>
      <c r="GO273" s="398"/>
      <c r="GP273" s="398"/>
      <c r="GQ273" s="398"/>
      <c r="GR273" s="398"/>
      <c r="GS273" s="398"/>
      <c r="GT273" s="398"/>
      <c r="GU273" s="398"/>
      <c r="GV273" s="398"/>
      <c r="GW273" s="398"/>
      <c r="GX273" s="398"/>
      <c r="GY273" s="398"/>
      <c r="GZ273" s="398"/>
      <c r="HA273" s="398"/>
      <c r="HB273" s="398"/>
      <c r="HC273" s="398"/>
      <c r="HD273" s="398"/>
      <c r="HE273" s="398"/>
      <c r="HF273" s="398"/>
      <c r="HG273" s="398"/>
      <c r="HH273" s="398"/>
      <c r="HI273" s="398"/>
      <c r="HJ273" s="398"/>
      <c r="HK273" s="398"/>
      <c r="HL273" s="398"/>
      <c r="HM273" s="398"/>
      <c r="HN273" s="398"/>
      <c r="HO273" s="398"/>
      <c r="HP273" s="398"/>
      <c r="HQ273" s="398"/>
      <c r="HR273" s="398"/>
      <c r="HS273" s="398"/>
      <c r="HT273" s="398"/>
      <c r="HU273" s="398"/>
      <c r="HV273" s="398"/>
      <c r="HW273" s="398"/>
      <c r="HX273" s="398"/>
      <c r="HY273" s="398"/>
      <c r="HZ273" s="398"/>
      <c r="IA273" s="398"/>
      <c r="IB273" s="398"/>
      <c r="IC273" s="398"/>
    </row>
    <row r="274" ht="18.0" customHeight="1">
      <c r="A274" s="361" t="s">
        <v>6049</v>
      </c>
      <c r="B274" s="362" t="s">
        <v>7882</v>
      </c>
      <c r="C274" s="363"/>
      <c r="D274" s="364">
        <v>50.0</v>
      </c>
      <c r="E274" s="550" t="s">
        <v>7883</v>
      </c>
      <c r="F274" s="366" t="s">
        <v>7884</v>
      </c>
      <c r="G274" s="367">
        <v>2.002745348001E12</v>
      </c>
      <c r="H274" s="409">
        <v>390.0</v>
      </c>
      <c r="I274" s="369">
        <v>0.32582728607755884</v>
      </c>
      <c r="J274" s="370">
        <f t="shared" si="1"/>
        <v>263</v>
      </c>
      <c r="K274" s="563" t="s">
        <v>7885</v>
      </c>
      <c r="L274" s="450" t="s">
        <v>7886</v>
      </c>
      <c r="M274" s="450" t="s">
        <v>7887</v>
      </c>
      <c r="N274" s="373"/>
      <c r="O274" s="378">
        <v>70.0</v>
      </c>
      <c r="P274" s="575">
        <v>80.0</v>
      </c>
      <c r="Q274" s="575">
        <v>20.0</v>
      </c>
      <c r="R274" s="575">
        <v>170.0</v>
      </c>
      <c r="S274" s="430"/>
      <c r="T274" s="430"/>
      <c r="U274" s="378" t="s">
        <v>7888</v>
      </c>
      <c r="V274" s="378" t="s">
        <v>795</v>
      </c>
      <c r="W274" s="378" t="s">
        <v>7724</v>
      </c>
      <c r="X274" s="377"/>
      <c r="Y274" s="377"/>
      <c r="Z274" s="377"/>
      <c r="AA274" s="377"/>
      <c r="AB274" s="379"/>
      <c r="AC274" s="406"/>
      <c r="AD274" s="373"/>
      <c r="AE274" s="373"/>
      <c r="AF274" s="373"/>
      <c r="AG274" s="373"/>
      <c r="AH274" s="373" t="s">
        <v>6059</v>
      </c>
      <c r="AI274" s="379" t="s">
        <v>6060</v>
      </c>
      <c r="AJ274" s="373"/>
      <c r="AK274" s="373"/>
      <c r="AL274" s="373"/>
      <c r="AM274" s="373"/>
      <c r="AN274" s="373">
        <v>10.0</v>
      </c>
      <c r="AO274" s="373"/>
      <c r="AP274" s="373"/>
      <c r="AQ274" s="46">
        <f t="shared" si="2"/>
        <v>367</v>
      </c>
      <c r="AR274" s="382">
        <f t="shared" si="3"/>
        <v>0.06</v>
      </c>
      <c r="AS274" s="373"/>
      <c r="AT274" s="373"/>
      <c r="AU274" s="373"/>
      <c r="AV274" s="373"/>
      <c r="AW274" s="373"/>
      <c r="AX274" s="573" t="s">
        <v>6178</v>
      </c>
      <c r="AY274" s="384" t="s">
        <v>6178</v>
      </c>
      <c r="AZ274" s="385">
        <v>20.0</v>
      </c>
      <c r="BA274" s="386">
        <v>70.0</v>
      </c>
      <c r="BB274" s="386">
        <v>125.0</v>
      </c>
      <c r="BC274" s="482">
        <f>IFERROR(__xludf.DUMMYFUNCTION("IMPORTRANGE(""https://docs.google.com/spreadsheets/d/11x9rug0jw9OQ--PARsiC-syyc-w1p08-Nt1KJofrAjY/edit?usp=sharing"",""Себестоимость (Алкиона)!J94"")"),1.89924)</f>
        <v>1.89924</v>
      </c>
      <c r="BD274" s="482">
        <f>IFERROR(__xludf.DUMMYFUNCTION("IMPORTRANGE(""https://docs.google.com/spreadsheets/d/11x9rug0jw9OQ--PARsiC-syyc-w1p08-Nt1KJofrAjY/edit?usp=sharing"",""Себестоимость (Алкиона)!J65"")"),0.813618)</f>
        <v>0.813618</v>
      </c>
      <c r="BE274" s="483">
        <f>IFERROR(__xludf.DUMMYFUNCTION("IMPORTRANGE(""https://docs.google.com/spreadsheets/d/1s3L4zx0lRdF0JYMrTaoYwrEnGJI9Se6ibkReFEtRbpU/edit?usp=sharing"",""Упаковка!B3"")"),25.0)</f>
        <v>25</v>
      </c>
      <c r="BF274" s="389">
        <v>10.0</v>
      </c>
      <c r="BG274" s="442">
        <f t="shared" si="4"/>
        <v>62.12858</v>
      </c>
      <c r="BH274" s="405">
        <f t="shared" si="18"/>
        <v>0.2</v>
      </c>
      <c r="BI274" s="392">
        <f t="shared" si="5"/>
        <v>52.6</v>
      </c>
      <c r="BJ274" s="393">
        <f t="shared" si="6"/>
        <v>78.27142</v>
      </c>
      <c r="BK274" s="393">
        <f t="shared" si="7"/>
        <v>23.27142</v>
      </c>
      <c r="BL274" s="394">
        <f t="shared" si="8"/>
        <v>0.297609962</v>
      </c>
      <c r="BM274" s="394">
        <f t="shared" si="9"/>
        <v>0.08848448669</v>
      </c>
      <c r="BN274" s="55">
        <f t="shared" si="10"/>
        <v>0.06</v>
      </c>
      <c r="BO274" s="56">
        <f t="shared" si="11"/>
        <v>368</v>
      </c>
      <c r="BP274" s="57">
        <f t="shared" si="12"/>
        <v>0.3314984239</v>
      </c>
      <c r="BQ274" s="46">
        <f t="shared" si="13"/>
        <v>0.272</v>
      </c>
      <c r="BR274" s="46">
        <v>25.0</v>
      </c>
      <c r="BS274" s="46">
        <v>7.0</v>
      </c>
      <c r="BT274" s="47">
        <v>1.25</v>
      </c>
      <c r="BU274" s="46">
        <f t="shared" si="14"/>
        <v>31.25</v>
      </c>
      <c r="BV274" s="46">
        <f t="shared" si="15"/>
        <v>38.75</v>
      </c>
      <c r="BW274" s="378" t="s">
        <v>6062</v>
      </c>
      <c r="BX274" s="492"/>
      <c r="BY274" s="492"/>
      <c r="BZ274" s="492"/>
      <c r="CA274" s="492"/>
      <c r="CB274" s="406"/>
      <c r="CC274" s="492"/>
      <c r="CD274" s="492"/>
      <c r="CE274" s="492"/>
      <c r="CF274" s="492"/>
      <c r="CG274" s="492"/>
      <c r="CH274" s="553"/>
      <c r="CI274" s="553"/>
      <c r="CJ274" s="553"/>
      <c r="CK274" s="553"/>
      <c r="CL274" s="414">
        <v>3.0</v>
      </c>
      <c r="CM274" s="414" t="s">
        <v>7726</v>
      </c>
      <c r="CN274" s="399">
        <f t="shared" si="16"/>
        <v>0.002390038023</v>
      </c>
      <c r="CO274" s="399">
        <f t="shared" si="17"/>
        <v>0.3234372481</v>
      </c>
      <c r="CP274" s="398"/>
      <c r="CQ274" s="398"/>
      <c r="CR274" s="478"/>
      <c r="CS274" s="398"/>
      <c r="CT274" s="398"/>
      <c r="CU274" s="398"/>
      <c r="CV274" s="398"/>
      <c r="CW274" s="398"/>
      <c r="CX274" s="398"/>
      <c r="CY274" s="398"/>
      <c r="CZ274" s="398"/>
      <c r="DA274" s="398"/>
      <c r="DB274" s="398"/>
      <c r="DC274" s="398"/>
      <c r="DD274" s="398"/>
      <c r="DE274" s="398"/>
      <c r="DF274" s="398"/>
      <c r="DG274" s="398"/>
      <c r="DH274" s="398"/>
      <c r="DI274" s="398"/>
      <c r="DJ274" s="398"/>
      <c r="DK274" s="398"/>
      <c r="DL274" s="398"/>
      <c r="DM274" s="398"/>
      <c r="DN274" s="398"/>
      <c r="DO274" s="398"/>
      <c r="DP274" s="398"/>
      <c r="DQ274" s="398"/>
      <c r="DR274" s="398"/>
      <c r="DS274" s="398"/>
      <c r="DT274" s="398"/>
      <c r="DU274" s="398"/>
      <c r="DV274" s="398"/>
      <c r="DW274" s="398"/>
      <c r="DX274" s="398"/>
      <c r="DY274" s="398"/>
      <c r="DZ274" s="398"/>
      <c r="EA274" s="398"/>
      <c r="EB274" s="398"/>
      <c r="EC274" s="398"/>
      <c r="ED274" s="398"/>
      <c r="EE274" s="398"/>
      <c r="EF274" s="398"/>
      <c r="EG274" s="398"/>
      <c r="EH274" s="398"/>
      <c r="EI274" s="398"/>
      <c r="EJ274" s="398"/>
      <c r="EK274" s="398"/>
      <c r="EL274" s="398"/>
      <c r="EM274" s="398"/>
      <c r="EN274" s="398"/>
      <c r="EO274" s="398"/>
      <c r="EP274" s="398"/>
      <c r="EQ274" s="398"/>
      <c r="ER274" s="398"/>
      <c r="ES274" s="398"/>
      <c r="ET274" s="398"/>
      <c r="EU274" s="398"/>
      <c r="EV274" s="398"/>
      <c r="EW274" s="398"/>
      <c r="EX274" s="398"/>
      <c r="EY274" s="398"/>
      <c r="EZ274" s="398"/>
      <c r="FA274" s="398"/>
      <c r="FB274" s="398"/>
      <c r="FC274" s="398"/>
      <c r="FD274" s="398"/>
      <c r="FE274" s="398"/>
      <c r="FF274" s="398"/>
      <c r="FG274" s="398"/>
      <c r="FH274" s="398"/>
      <c r="FI274" s="398"/>
      <c r="FJ274" s="398"/>
      <c r="FK274" s="398"/>
      <c r="FL274" s="398"/>
      <c r="FM274" s="398"/>
      <c r="FN274" s="398"/>
      <c r="FO274" s="398"/>
      <c r="FP274" s="398"/>
      <c r="FQ274" s="398"/>
      <c r="FR274" s="398"/>
      <c r="FS274" s="398"/>
      <c r="FT274" s="398"/>
      <c r="FU274" s="398"/>
      <c r="FV274" s="398"/>
      <c r="FW274" s="398"/>
      <c r="FX274" s="398"/>
      <c r="FY274" s="398"/>
      <c r="FZ274" s="398"/>
      <c r="GA274" s="398"/>
      <c r="GB274" s="398"/>
      <c r="GC274" s="398"/>
      <c r="GD274" s="398"/>
      <c r="GE274" s="398"/>
      <c r="GF274" s="398"/>
      <c r="GG274" s="398"/>
      <c r="GH274" s="398"/>
      <c r="GI274" s="398"/>
      <c r="GJ274" s="398"/>
      <c r="GK274" s="398"/>
      <c r="GL274" s="398"/>
      <c r="GM274" s="398"/>
      <c r="GN274" s="398"/>
      <c r="GO274" s="398"/>
      <c r="GP274" s="398"/>
      <c r="GQ274" s="398"/>
      <c r="GR274" s="398"/>
      <c r="GS274" s="398"/>
      <c r="GT274" s="398"/>
      <c r="GU274" s="398"/>
      <c r="GV274" s="398"/>
      <c r="GW274" s="398"/>
      <c r="GX274" s="398"/>
      <c r="GY274" s="398"/>
      <c r="GZ274" s="398"/>
      <c r="HA274" s="398"/>
      <c r="HB274" s="398"/>
      <c r="HC274" s="398"/>
      <c r="HD274" s="398"/>
      <c r="HE274" s="398"/>
      <c r="HF274" s="398"/>
      <c r="HG274" s="398"/>
      <c r="HH274" s="398"/>
      <c r="HI274" s="398"/>
      <c r="HJ274" s="398"/>
      <c r="HK274" s="398"/>
      <c r="HL274" s="398"/>
      <c r="HM274" s="398"/>
      <c r="HN274" s="398"/>
      <c r="HO274" s="398"/>
      <c r="HP274" s="398"/>
      <c r="HQ274" s="398"/>
      <c r="HR274" s="398"/>
      <c r="HS274" s="398"/>
      <c r="HT274" s="398"/>
      <c r="HU274" s="398"/>
      <c r="HV274" s="398"/>
      <c r="HW274" s="398"/>
      <c r="HX274" s="398"/>
      <c r="HY274" s="398"/>
      <c r="HZ274" s="398"/>
      <c r="IA274" s="398"/>
      <c r="IB274" s="398"/>
      <c r="IC274" s="398"/>
    </row>
    <row r="275" ht="18.0" customHeight="1">
      <c r="A275" s="361" t="s">
        <v>6049</v>
      </c>
      <c r="B275" s="362" t="s">
        <v>7889</v>
      </c>
      <c r="C275" s="363"/>
      <c r="D275" s="364">
        <v>50.0</v>
      </c>
      <c r="E275" s="550" t="s">
        <v>7890</v>
      </c>
      <c r="F275" s="366" t="s">
        <v>7891</v>
      </c>
      <c r="G275" s="367">
        <v>2.003268586017E12</v>
      </c>
      <c r="H275" s="409">
        <v>425.0</v>
      </c>
      <c r="I275" s="369">
        <v>0.3417938056265985</v>
      </c>
      <c r="J275" s="370">
        <f t="shared" si="1"/>
        <v>280</v>
      </c>
      <c r="K275" s="563" t="s">
        <v>7892</v>
      </c>
      <c r="L275" s="450" t="s">
        <v>7893</v>
      </c>
      <c r="M275" s="450" t="s">
        <v>7894</v>
      </c>
      <c r="N275" s="527"/>
      <c r="O275" s="419">
        <v>22.0</v>
      </c>
      <c r="P275" s="375">
        <v>70.0</v>
      </c>
      <c r="Q275" s="376">
        <v>20.0</v>
      </c>
      <c r="R275" s="376">
        <v>90.0</v>
      </c>
      <c r="S275" s="430"/>
      <c r="T275" s="430"/>
      <c r="U275" s="378" t="s">
        <v>7895</v>
      </c>
      <c r="V275" s="378" t="s">
        <v>3506</v>
      </c>
      <c r="W275" s="378" t="s">
        <v>7724</v>
      </c>
      <c r="X275" s="430"/>
      <c r="Y275" s="430"/>
      <c r="Z275" s="430"/>
      <c r="AA275" s="430"/>
      <c r="AB275" s="379"/>
      <c r="AC275" s="406"/>
      <c r="AD275" s="527"/>
      <c r="AE275" s="527"/>
      <c r="AF275" s="527"/>
      <c r="AG275" s="527"/>
      <c r="AH275" s="373" t="s">
        <v>6059</v>
      </c>
      <c r="AI275" s="379" t="s">
        <v>6060</v>
      </c>
      <c r="AJ275" s="527"/>
      <c r="AK275" s="527"/>
      <c r="AL275" s="527"/>
      <c r="AM275" s="527"/>
      <c r="AN275" s="527">
        <v>20.0</v>
      </c>
      <c r="AO275" s="527"/>
      <c r="AP275" s="527"/>
      <c r="AQ275" s="46">
        <f t="shared" si="2"/>
        <v>383</v>
      </c>
      <c r="AR275" s="382">
        <f t="shared" si="3"/>
        <v>0.1</v>
      </c>
      <c r="AS275" s="527"/>
      <c r="AT275" s="527"/>
      <c r="AU275" s="527"/>
      <c r="AV275" s="527"/>
      <c r="AW275" s="527"/>
      <c r="AX275" s="573" t="s">
        <v>6061</v>
      </c>
      <c r="AY275" s="384" t="s">
        <v>6061</v>
      </c>
      <c r="AZ275" s="385">
        <v>20.0</v>
      </c>
      <c r="BA275" s="386">
        <v>69.0</v>
      </c>
      <c r="BB275" s="386">
        <v>124.0</v>
      </c>
      <c r="BC275" s="482">
        <f>IFERROR(__xludf.DUMMYFUNCTION("IMPORTRANGE(""https://docs.google.com/spreadsheets/d/11x9rug0jw9OQ--PARsiC-syyc-w1p08-Nt1KJofrAjY/edit?usp=sharing"",""Себестоимость (Алкиона)!J94"")"),1.89924)</f>
        <v>1.89924</v>
      </c>
      <c r="BD275" s="482">
        <f>IFERROR(__xludf.DUMMYFUNCTION("IMPORTRANGE(""https://docs.google.com/spreadsheets/d/11x9rug0jw9OQ--PARsiC-syyc-w1p08-Nt1KJofrAjY/edit?usp=sharing"",""Себестоимость (Алкиона)!J65"")"),0.813618)</f>
        <v>0.813618</v>
      </c>
      <c r="BE275" s="483">
        <f>IFERROR(__xludf.DUMMYFUNCTION("IMPORTRANGE(""https://docs.google.com/spreadsheets/d/1s3L4zx0lRdF0JYMrTaoYwrEnGJI9Se6ibkReFEtRbpU/edit?usp=sharing"",""Упаковка!B2"")"),7.0)</f>
        <v>7</v>
      </c>
      <c r="BF275" s="389">
        <v>10.0</v>
      </c>
      <c r="BG275" s="442">
        <f t="shared" si="4"/>
        <v>71.25716</v>
      </c>
      <c r="BH275" s="405">
        <f t="shared" si="18"/>
        <v>0.2</v>
      </c>
      <c r="BI275" s="392">
        <f t="shared" si="5"/>
        <v>56</v>
      </c>
      <c r="BJ275" s="393">
        <f t="shared" si="6"/>
        <v>83.74284</v>
      </c>
      <c r="BK275" s="393">
        <f t="shared" si="7"/>
        <v>28.74284</v>
      </c>
      <c r="BL275" s="394">
        <f t="shared" si="8"/>
        <v>0.2990815714</v>
      </c>
      <c r="BM275" s="394">
        <f t="shared" si="9"/>
        <v>0.102653</v>
      </c>
      <c r="BN275" s="55">
        <f t="shared" si="10"/>
        <v>0.1</v>
      </c>
      <c r="BO275" s="56">
        <f t="shared" si="11"/>
        <v>386</v>
      </c>
      <c r="BP275" s="57">
        <f t="shared" si="12"/>
        <v>0.3341524352</v>
      </c>
      <c r="BQ275" s="46">
        <f t="shared" si="13"/>
        <v>0.126</v>
      </c>
      <c r="BR275" s="46">
        <v>25.0</v>
      </c>
      <c r="BS275" s="46">
        <v>7.0</v>
      </c>
      <c r="BT275" s="47">
        <v>1.25</v>
      </c>
      <c r="BU275" s="46">
        <f t="shared" si="14"/>
        <v>31.25</v>
      </c>
      <c r="BV275" s="46">
        <f t="shared" si="15"/>
        <v>37.75</v>
      </c>
      <c r="BW275" s="378" t="s">
        <v>6062</v>
      </c>
      <c r="BX275" s="492"/>
      <c r="BY275" s="492"/>
      <c r="BZ275" s="492"/>
      <c r="CA275" s="492"/>
      <c r="CB275" s="406"/>
      <c r="CC275" s="492"/>
      <c r="CD275" s="492"/>
      <c r="CE275" s="492"/>
      <c r="CF275" s="492"/>
      <c r="CG275" s="492"/>
      <c r="CH275" s="553"/>
      <c r="CI275" s="553"/>
      <c r="CJ275" s="553"/>
      <c r="CK275" s="553"/>
      <c r="CL275" s="414">
        <v>3.0</v>
      </c>
      <c r="CM275" s="414" t="s">
        <v>7726</v>
      </c>
      <c r="CN275" s="399">
        <f t="shared" si="16"/>
        <v>0.0009184285714</v>
      </c>
      <c r="CO275" s="399">
        <f t="shared" si="17"/>
        <v>0.3408753771</v>
      </c>
      <c r="CP275" s="398"/>
      <c r="CQ275" s="398"/>
      <c r="CR275" s="478"/>
      <c r="CS275" s="398"/>
      <c r="CT275" s="398"/>
      <c r="CU275" s="398"/>
      <c r="CV275" s="398"/>
      <c r="CW275" s="398"/>
      <c r="CX275" s="398"/>
      <c r="CY275" s="398"/>
      <c r="CZ275" s="398"/>
      <c r="DA275" s="398"/>
      <c r="DB275" s="398"/>
      <c r="DC275" s="398"/>
      <c r="DD275" s="398"/>
      <c r="DE275" s="398"/>
      <c r="DF275" s="398"/>
      <c r="DG275" s="398"/>
      <c r="DH275" s="398"/>
      <c r="DI275" s="398"/>
      <c r="DJ275" s="398"/>
      <c r="DK275" s="398"/>
      <c r="DL275" s="398"/>
      <c r="DM275" s="398"/>
      <c r="DN275" s="398"/>
      <c r="DO275" s="398"/>
      <c r="DP275" s="398"/>
      <c r="DQ275" s="398"/>
      <c r="DR275" s="398"/>
      <c r="DS275" s="398"/>
      <c r="DT275" s="398"/>
      <c r="DU275" s="398"/>
      <c r="DV275" s="398"/>
      <c r="DW275" s="398"/>
      <c r="DX275" s="398"/>
      <c r="DY275" s="398"/>
      <c r="DZ275" s="398"/>
      <c r="EA275" s="398"/>
      <c r="EB275" s="398"/>
      <c r="EC275" s="398"/>
      <c r="ED275" s="398"/>
      <c r="EE275" s="398"/>
      <c r="EF275" s="398"/>
      <c r="EG275" s="398"/>
      <c r="EH275" s="398"/>
      <c r="EI275" s="398"/>
      <c r="EJ275" s="398"/>
      <c r="EK275" s="398"/>
      <c r="EL275" s="398"/>
      <c r="EM275" s="398"/>
      <c r="EN275" s="398"/>
      <c r="EO275" s="398"/>
      <c r="EP275" s="398"/>
      <c r="EQ275" s="398"/>
      <c r="ER275" s="398"/>
      <c r="ES275" s="398"/>
      <c r="ET275" s="398"/>
      <c r="EU275" s="398"/>
      <c r="EV275" s="398"/>
      <c r="EW275" s="398"/>
      <c r="EX275" s="398"/>
      <c r="EY275" s="398"/>
      <c r="EZ275" s="398"/>
      <c r="FA275" s="398"/>
      <c r="FB275" s="398"/>
      <c r="FC275" s="398"/>
      <c r="FD275" s="398"/>
      <c r="FE275" s="398"/>
      <c r="FF275" s="398"/>
      <c r="FG275" s="398"/>
      <c r="FH275" s="398"/>
      <c r="FI275" s="398"/>
      <c r="FJ275" s="398"/>
      <c r="FK275" s="398"/>
      <c r="FL275" s="398"/>
      <c r="FM275" s="398"/>
      <c r="FN275" s="398"/>
      <c r="FO275" s="398"/>
      <c r="FP275" s="398"/>
      <c r="FQ275" s="398"/>
      <c r="FR275" s="398"/>
      <c r="FS275" s="398"/>
      <c r="FT275" s="398"/>
      <c r="FU275" s="398"/>
      <c r="FV275" s="398"/>
      <c r="FW275" s="398"/>
      <c r="FX275" s="398"/>
      <c r="FY275" s="398"/>
      <c r="FZ275" s="398"/>
      <c r="GA275" s="398"/>
      <c r="GB275" s="398"/>
      <c r="GC275" s="398"/>
      <c r="GD275" s="398"/>
      <c r="GE275" s="398"/>
      <c r="GF275" s="398"/>
      <c r="GG275" s="398"/>
      <c r="GH275" s="398"/>
      <c r="GI275" s="398"/>
      <c r="GJ275" s="398"/>
      <c r="GK275" s="398"/>
      <c r="GL275" s="398"/>
      <c r="GM275" s="398"/>
      <c r="GN275" s="398"/>
      <c r="GO275" s="398"/>
      <c r="GP275" s="398"/>
      <c r="GQ275" s="398"/>
      <c r="GR275" s="398"/>
      <c r="GS275" s="398"/>
      <c r="GT275" s="398"/>
      <c r="GU275" s="398"/>
      <c r="GV275" s="398"/>
      <c r="GW275" s="398"/>
      <c r="GX275" s="398"/>
      <c r="GY275" s="398"/>
      <c r="GZ275" s="398"/>
      <c r="HA275" s="398"/>
      <c r="HB275" s="398"/>
      <c r="HC275" s="398"/>
      <c r="HD275" s="398"/>
      <c r="HE275" s="398"/>
      <c r="HF275" s="398"/>
      <c r="HG275" s="398"/>
      <c r="HH275" s="398"/>
      <c r="HI275" s="398"/>
      <c r="HJ275" s="398"/>
      <c r="HK275" s="398"/>
      <c r="HL275" s="398"/>
      <c r="HM275" s="398"/>
      <c r="HN275" s="398"/>
      <c r="HO275" s="398"/>
      <c r="HP275" s="398"/>
      <c r="HQ275" s="398"/>
      <c r="HR275" s="398"/>
      <c r="HS275" s="398"/>
      <c r="HT275" s="398"/>
      <c r="HU275" s="398"/>
      <c r="HV275" s="398"/>
      <c r="HW275" s="398"/>
      <c r="HX275" s="398"/>
      <c r="HY275" s="398"/>
      <c r="HZ275" s="398"/>
      <c r="IA275" s="398"/>
      <c r="IB275" s="398"/>
      <c r="IC275" s="398"/>
    </row>
    <row r="276" ht="18.0" customHeight="1">
      <c r="A276" s="361" t="s">
        <v>6049</v>
      </c>
      <c r="B276" s="362" t="s">
        <v>7896</v>
      </c>
      <c r="C276" s="363"/>
      <c r="D276" s="364">
        <v>50.0</v>
      </c>
      <c r="E276" s="550" t="s">
        <v>7897</v>
      </c>
      <c r="F276" s="366" t="s">
        <v>7898</v>
      </c>
      <c r="G276" s="367">
        <v>2.022666549042E12</v>
      </c>
      <c r="H276" s="409">
        <v>374.0</v>
      </c>
      <c r="I276" s="369">
        <v>0.40544005282643053</v>
      </c>
      <c r="J276" s="370">
        <f t="shared" si="1"/>
        <v>222</v>
      </c>
      <c r="K276" s="563" t="s">
        <v>7899</v>
      </c>
      <c r="L276" s="450" t="s">
        <v>7900</v>
      </c>
      <c r="M276" s="450" t="s">
        <v>7901</v>
      </c>
      <c r="N276" s="373"/>
      <c r="O276" s="378">
        <v>45.0</v>
      </c>
      <c r="P276" s="378">
        <v>70.0</v>
      </c>
      <c r="Q276" s="378">
        <v>20.0</v>
      </c>
      <c r="R276" s="378">
        <v>90.0</v>
      </c>
      <c r="S276" s="377"/>
      <c r="T276" s="377"/>
      <c r="U276" s="378" t="s">
        <v>7902</v>
      </c>
      <c r="V276" s="378" t="s">
        <v>3506</v>
      </c>
      <c r="W276" s="378" t="s">
        <v>7724</v>
      </c>
      <c r="X276" s="377"/>
      <c r="Y276" s="377"/>
      <c r="Z276" s="377"/>
      <c r="AA276" s="377"/>
      <c r="AB276" s="379"/>
      <c r="AC276" s="568"/>
      <c r="AD276" s="373"/>
      <c r="AE276" s="373"/>
      <c r="AF276" s="373"/>
      <c r="AG276" s="373"/>
      <c r="AH276" s="373" t="s">
        <v>6059</v>
      </c>
      <c r="AI276" s="379" t="s">
        <v>6060</v>
      </c>
      <c r="AJ276" s="373"/>
      <c r="AK276" s="373"/>
      <c r="AL276" s="373"/>
      <c r="AM276" s="373"/>
      <c r="AN276" s="373">
        <v>10.0</v>
      </c>
      <c r="AO276" s="373"/>
      <c r="AP276" s="373"/>
      <c r="AQ276" s="46">
        <f t="shared" si="2"/>
        <v>322</v>
      </c>
      <c r="AR276" s="382">
        <f t="shared" si="3"/>
        <v>0.14</v>
      </c>
      <c r="AS276" s="373"/>
      <c r="AT276" s="373"/>
      <c r="AU276" s="373"/>
      <c r="AV276" s="373"/>
      <c r="AW276" s="373"/>
      <c r="AX276" s="573" t="s">
        <v>6061</v>
      </c>
      <c r="AY276" s="384" t="s">
        <v>6061</v>
      </c>
      <c r="AZ276" s="385">
        <v>20.0</v>
      </c>
      <c r="BA276" s="386">
        <v>67.0</v>
      </c>
      <c r="BB276" s="386">
        <v>122.0</v>
      </c>
      <c r="BC276" s="482">
        <f>IFERROR(__xludf.DUMMYFUNCTION("IMPORTRANGE(""https://docs.google.com/spreadsheets/d/11x9rug0jw9OQ--PARsiC-syyc-w1p08-Nt1KJofrAjY/edit?usp=sharing"",""Себестоимость (Алкиона)!J94"")"),1.89924)</f>
        <v>1.89924</v>
      </c>
      <c r="BD276" s="482">
        <f>IFERROR(__xludf.DUMMYFUNCTION("IMPORTRANGE(""https://docs.google.com/spreadsheets/d/11x9rug0jw9OQ--PARsiC-syyc-w1p08-Nt1KJofrAjY/edit?usp=sharing"",""Себестоимость (Алкиона)!J65"")"),0.813618)</f>
        <v>0.813618</v>
      </c>
      <c r="BE276" s="483">
        <f>IFERROR(__xludf.DUMMYFUNCTION("IMPORTRANGE(""https://docs.google.com/spreadsheets/d/1s3L4zx0lRdF0JYMrTaoYwrEnGJI9Se6ibkReFEtRbpU/edit?usp=sharing"",""Упаковка!B2"")"),7.0)</f>
        <v>7</v>
      </c>
      <c r="BF276" s="389">
        <v>10.0</v>
      </c>
      <c r="BG276" s="442">
        <f t="shared" si="4"/>
        <v>44.12858</v>
      </c>
      <c r="BH276" s="405">
        <f t="shared" si="18"/>
        <v>0.2</v>
      </c>
      <c r="BI276" s="392">
        <f t="shared" si="5"/>
        <v>44.4</v>
      </c>
      <c r="BJ276" s="393">
        <f t="shared" si="6"/>
        <v>66.47142</v>
      </c>
      <c r="BK276" s="393">
        <f t="shared" si="7"/>
        <v>11.47142</v>
      </c>
      <c r="BL276" s="394">
        <f t="shared" si="8"/>
        <v>0.2994208108</v>
      </c>
      <c r="BM276" s="394">
        <f t="shared" si="9"/>
        <v>0.05167306306</v>
      </c>
      <c r="BN276" s="55">
        <f t="shared" si="10"/>
        <v>0.14</v>
      </c>
      <c r="BO276" s="56">
        <f t="shared" si="11"/>
        <v>323</v>
      </c>
      <c r="BP276" s="57">
        <f t="shared" si="12"/>
        <v>0.325670031</v>
      </c>
      <c r="BQ276" s="46">
        <f t="shared" si="13"/>
        <v>0.126</v>
      </c>
      <c r="BR276" s="46">
        <v>25.0</v>
      </c>
      <c r="BS276" s="46">
        <v>7.0</v>
      </c>
      <c r="BT276" s="47">
        <v>1.25</v>
      </c>
      <c r="BU276" s="46">
        <f t="shared" si="14"/>
        <v>31.25</v>
      </c>
      <c r="BV276" s="46">
        <f t="shared" si="15"/>
        <v>35.75</v>
      </c>
      <c r="BW276" s="378" t="s">
        <v>6062</v>
      </c>
      <c r="BX276" s="492"/>
      <c r="BY276" s="492"/>
      <c r="BZ276" s="492"/>
      <c r="CA276" s="492"/>
      <c r="CB276" s="406"/>
      <c r="CC276" s="492"/>
      <c r="CD276" s="492"/>
      <c r="CE276" s="492"/>
      <c r="CF276" s="492"/>
      <c r="CG276" s="492"/>
      <c r="CH276" s="553"/>
      <c r="CI276" s="553"/>
      <c r="CJ276" s="553"/>
      <c r="CK276" s="553"/>
      <c r="CL276" s="414">
        <v>3.0</v>
      </c>
      <c r="CM276" s="414" t="s">
        <v>7726</v>
      </c>
      <c r="CN276" s="399">
        <f t="shared" si="16"/>
        <v>0.0005791891892</v>
      </c>
      <c r="CO276" s="399">
        <f t="shared" si="17"/>
        <v>0.4048608636</v>
      </c>
      <c r="CP276" s="398"/>
      <c r="CQ276" s="398"/>
      <c r="CR276" s="478"/>
      <c r="CS276" s="398"/>
      <c r="CT276" s="398"/>
      <c r="CU276" s="398"/>
      <c r="CV276" s="398"/>
      <c r="CW276" s="398"/>
      <c r="CX276" s="398"/>
      <c r="CY276" s="398"/>
      <c r="CZ276" s="398"/>
      <c r="DA276" s="398"/>
      <c r="DB276" s="398"/>
      <c r="DC276" s="398"/>
      <c r="DD276" s="398"/>
      <c r="DE276" s="398"/>
      <c r="DF276" s="398"/>
      <c r="DG276" s="398"/>
      <c r="DH276" s="398"/>
      <c r="DI276" s="398"/>
      <c r="DJ276" s="398"/>
      <c r="DK276" s="398"/>
      <c r="DL276" s="398"/>
      <c r="DM276" s="398"/>
      <c r="DN276" s="398"/>
      <c r="DO276" s="398"/>
      <c r="DP276" s="398"/>
      <c r="DQ276" s="398"/>
      <c r="DR276" s="398"/>
      <c r="DS276" s="398"/>
      <c r="DT276" s="398"/>
      <c r="DU276" s="398"/>
      <c r="DV276" s="398"/>
      <c r="DW276" s="398"/>
      <c r="DX276" s="398"/>
      <c r="DY276" s="398"/>
      <c r="DZ276" s="398"/>
      <c r="EA276" s="398"/>
      <c r="EB276" s="398"/>
      <c r="EC276" s="398"/>
      <c r="ED276" s="398"/>
      <c r="EE276" s="398"/>
      <c r="EF276" s="398"/>
      <c r="EG276" s="398"/>
      <c r="EH276" s="398"/>
      <c r="EI276" s="398"/>
      <c r="EJ276" s="398"/>
      <c r="EK276" s="398"/>
      <c r="EL276" s="398"/>
      <c r="EM276" s="398"/>
      <c r="EN276" s="398"/>
      <c r="EO276" s="398"/>
      <c r="EP276" s="398"/>
      <c r="EQ276" s="398"/>
      <c r="ER276" s="398"/>
      <c r="ES276" s="398"/>
      <c r="ET276" s="398"/>
      <c r="EU276" s="398"/>
      <c r="EV276" s="398"/>
      <c r="EW276" s="398"/>
      <c r="EX276" s="398"/>
      <c r="EY276" s="398"/>
      <c r="EZ276" s="398"/>
      <c r="FA276" s="398"/>
      <c r="FB276" s="398"/>
      <c r="FC276" s="398"/>
      <c r="FD276" s="398"/>
      <c r="FE276" s="398"/>
      <c r="FF276" s="398"/>
      <c r="FG276" s="398"/>
      <c r="FH276" s="398"/>
      <c r="FI276" s="398"/>
      <c r="FJ276" s="398"/>
      <c r="FK276" s="398"/>
      <c r="FL276" s="398"/>
      <c r="FM276" s="398"/>
      <c r="FN276" s="398"/>
      <c r="FO276" s="398"/>
      <c r="FP276" s="398"/>
      <c r="FQ276" s="398"/>
      <c r="FR276" s="398"/>
      <c r="FS276" s="398"/>
      <c r="FT276" s="398"/>
      <c r="FU276" s="398"/>
      <c r="FV276" s="398"/>
      <c r="FW276" s="398"/>
      <c r="FX276" s="398"/>
      <c r="FY276" s="398"/>
      <c r="FZ276" s="398"/>
      <c r="GA276" s="398"/>
      <c r="GB276" s="398"/>
      <c r="GC276" s="398"/>
      <c r="GD276" s="398"/>
      <c r="GE276" s="398"/>
      <c r="GF276" s="398"/>
      <c r="GG276" s="398"/>
      <c r="GH276" s="398"/>
      <c r="GI276" s="398"/>
      <c r="GJ276" s="398"/>
      <c r="GK276" s="398"/>
      <c r="GL276" s="398"/>
      <c r="GM276" s="398"/>
      <c r="GN276" s="398"/>
      <c r="GO276" s="398"/>
      <c r="GP276" s="398"/>
      <c r="GQ276" s="398"/>
      <c r="GR276" s="398"/>
      <c r="GS276" s="398"/>
      <c r="GT276" s="398"/>
      <c r="GU276" s="398"/>
      <c r="GV276" s="398"/>
      <c r="GW276" s="398"/>
      <c r="GX276" s="398"/>
      <c r="GY276" s="398"/>
      <c r="GZ276" s="398"/>
      <c r="HA276" s="398"/>
      <c r="HB276" s="398"/>
      <c r="HC276" s="398"/>
      <c r="HD276" s="398"/>
      <c r="HE276" s="398"/>
      <c r="HF276" s="398"/>
      <c r="HG276" s="398"/>
      <c r="HH276" s="398"/>
      <c r="HI276" s="398"/>
      <c r="HJ276" s="398"/>
      <c r="HK276" s="398"/>
      <c r="HL276" s="398"/>
      <c r="HM276" s="398"/>
      <c r="HN276" s="398"/>
      <c r="HO276" s="398"/>
      <c r="HP276" s="398"/>
      <c r="HQ276" s="398"/>
      <c r="HR276" s="398"/>
      <c r="HS276" s="398"/>
      <c r="HT276" s="398"/>
      <c r="HU276" s="398"/>
      <c r="HV276" s="398"/>
      <c r="HW276" s="398"/>
      <c r="HX276" s="398"/>
      <c r="HY276" s="398"/>
      <c r="HZ276" s="398"/>
      <c r="IA276" s="398"/>
      <c r="IB276" s="398"/>
      <c r="IC276" s="398"/>
    </row>
    <row r="277" ht="18.0" customHeight="1">
      <c r="A277" s="361" t="s">
        <v>6049</v>
      </c>
      <c r="B277" s="362" t="s">
        <v>7903</v>
      </c>
      <c r="C277" s="363"/>
      <c r="D277" s="364">
        <v>50.0</v>
      </c>
      <c r="E277" s="550" t="s">
        <v>7904</v>
      </c>
      <c r="F277" s="366" t="s">
        <v>7905</v>
      </c>
      <c r="G277" s="367">
        <v>2.022666549011E12</v>
      </c>
      <c r="H277" s="409">
        <v>374.0</v>
      </c>
      <c r="I277" s="369">
        <v>0.384503636106395</v>
      </c>
      <c r="J277" s="370">
        <f t="shared" si="1"/>
        <v>230</v>
      </c>
      <c r="K277" s="563" t="s">
        <v>7906</v>
      </c>
      <c r="L277" s="450" t="s">
        <v>7907</v>
      </c>
      <c r="M277" s="450" t="s">
        <v>7908</v>
      </c>
      <c r="N277" s="416"/>
      <c r="O277" s="374">
        <v>45.0</v>
      </c>
      <c r="P277" s="404">
        <v>70.0</v>
      </c>
      <c r="Q277" s="378">
        <v>20.0</v>
      </c>
      <c r="R277" s="378">
        <v>90.0</v>
      </c>
      <c r="S277" s="377"/>
      <c r="T277" s="377"/>
      <c r="U277" s="378" t="s">
        <v>7909</v>
      </c>
      <c r="V277" s="378" t="s">
        <v>298</v>
      </c>
      <c r="W277" s="378" t="s">
        <v>7724</v>
      </c>
      <c r="X277" s="377"/>
      <c r="Y277" s="377"/>
      <c r="Z277" s="377"/>
      <c r="AA277" s="377"/>
      <c r="AB277" s="379"/>
      <c r="AC277" s="568"/>
      <c r="AD277" s="416"/>
      <c r="AE277" s="416"/>
      <c r="AF277" s="416"/>
      <c r="AG277" s="416"/>
      <c r="AH277" s="373" t="s">
        <v>6059</v>
      </c>
      <c r="AI277" s="379" t="s">
        <v>6060</v>
      </c>
      <c r="AJ277" s="416"/>
      <c r="AK277" s="416"/>
      <c r="AL277" s="416"/>
      <c r="AM277" s="416"/>
      <c r="AN277" s="416">
        <v>10.0</v>
      </c>
      <c r="AO277" s="416"/>
      <c r="AP277" s="416"/>
      <c r="AQ277" s="46">
        <f t="shared" si="2"/>
        <v>330</v>
      </c>
      <c r="AR277" s="382">
        <f t="shared" si="3"/>
        <v>0.12</v>
      </c>
      <c r="AS277" s="416"/>
      <c r="AT277" s="416"/>
      <c r="AU277" s="416"/>
      <c r="AV277" s="416"/>
      <c r="AW277" s="416"/>
      <c r="AX277" s="573" t="s">
        <v>6061</v>
      </c>
      <c r="AY277" s="384" t="s">
        <v>6061</v>
      </c>
      <c r="AZ277" s="385">
        <v>20.0</v>
      </c>
      <c r="BA277" s="386">
        <v>71.0</v>
      </c>
      <c r="BB277" s="386">
        <v>126.0</v>
      </c>
      <c r="BC277" s="482">
        <f>IFERROR(__xludf.DUMMYFUNCTION("IMPORTRANGE(""https://docs.google.com/spreadsheets/d/11x9rug0jw9OQ--PARsiC-syyc-w1p08-Nt1KJofrAjY/edit?usp=sharing"",""Себестоимость (Алкиона)!J94"")"),1.89924)</f>
        <v>1.89924</v>
      </c>
      <c r="BD277" s="482">
        <f>IFERROR(__xludf.DUMMYFUNCTION("IMPORTRANGE(""https://docs.google.com/spreadsheets/d/11x9rug0jw9OQ--PARsiC-syyc-w1p08-Nt1KJofrAjY/edit?usp=sharing"",""Себестоимость (Алкиона)!J65"")"),0.813618)</f>
        <v>0.813618</v>
      </c>
      <c r="BE277" s="483">
        <f>IFERROR(__xludf.DUMMYFUNCTION("IMPORTRANGE(""https://docs.google.com/spreadsheets/d/1s3L4zx0lRdF0JYMrTaoYwrEnGJI9Se6ibkReFEtRbpU/edit?usp=sharing"",""Упаковка!B2"")"),7.0)</f>
        <v>7</v>
      </c>
      <c r="BF277" s="389">
        <v>10.0</v>
      </c>
      <c r="BG277" s="442">
        <f t="shared" si="4"/>
        <v>44.12858</v>
      </c>
      <c r="BH277" s="405">
        <f t="shared" si="18"/>
        <v>0.2</v>
      </c>
      <c r="BI277" s="392">
        <f t="shared" si="5"/>
        <v>46</v>
      </c>
      <c r="BJ277" s="393">
        <f t="shared" si="6"/>
        <v>68.87142</v>
      </c>
      <c r="BK277" s="393">
        <f t="shared" si="7"/>
        <v>13.87142</v>
      </c>
      <c r="BL277" s="394">
        <f t="shared" si="8"/>
        <v>0.2994409565</v>
      </c>
      <c r="BM277" s="394">
        <f t="shared" si="9"/>
        <v>0.06031052174</v>
      </c>
      <c r="BN277" s="55">
        <f t="shared" si="10"/>
        <v>0.12</v>
      </c>
      <c r="BO277" s="56">
        <f t="shared" si="11"/>
        <v>332</v>
      </c>
      <c r="BP277" s="57">
        <f t="shared" si="12"/>
        <v>0.3275645181</v>
      </c>
      <c r="BQ277" s="46">
        <f t="shared" si="13"/>
        <v>0.126</v>
      </c>
      <c r="BR277" s="46">
        <v>25.0</v>
      </c>
      <c r="BS277" s="46">
        <v>7.0</v>
      </c>
      <c r="BT277" s="47">
        <v>1.25</v>
      </c>
      <c r="BU277" s="46">
        <f t="shared" si="14"/>
        <v>31.25</v>
      </c>
      <c r="BV277" s="46">
        <f t="shared" si="15"/>
        <v>39.75</v>
      </c>
      <c r="BW277" s="378" t="s">
        <v>6062</v>
      </c>
      <c r="BX277" s="492"/>
      <c r="BY277" s="492"/>
      <c r="BZ277" s="492"/>
      <c r="CA277" s="492"/>
      <c r="CB277" s="406"/>
      <c r="CC277" s="492"/>
      <c r="CD277" s="492"/>
      <c r="CE277" s="492"/>
      <c r="CF277" s="492"/>
      <c r="CG277" s="492"/>
      <c r="CH277" s="553"/>
      <c r="CI277" s="553"/>
      <c r="CJ277" s="553"/>
      <c r="CK277" s="553"/>
      <c r="CL277" s="414">
        <v>3.0</v>
      </c>
      <c r="CM277" s="414" t="s">
        <v>7726</v>
      </c>
      <c r="CN277" s="399">
        <f t="shared" si="16"/>
        <v>0.0005590434783</v>
      </c>
      <c r="CO277" s="399">
        <f t="shared" si="17"/>
        <v>0.3839445926</v>
      </c>
      <c r="CP277" s="398"/>
      <c r="CQ277" s="398"/>
      <c r="CR277" s="478"/>
      <c r="CS277" s="398"/>
      <c r="CT277" s="398"/>
      <c r="CU277" s="398"/>
      <c r="CV277" s="398"/>
      <c r="CW277" s="398"/>
      <c r="CX277" s="398"/>
      <c r="CY277" s="398"/>
      <c r="CZ277" s="398"/>
      <c r="DA277" s="398"/>
      <c r="DB277" s="398"/>
      <c r="DC277" s="398"/>
      <c r="DD277" s="398"/>
      <c r="DE277" s="398"/>
      <c r="DF277" s="398"/>
      <c r="DG277" s="398"/>
      <c r="DH277" s="398"/>
      <c r="DI277" s="398"/>
      <c r="DJ277" s="398"/>
      <c r="DK277" s="398"/>
      <c r="DL277" s="398"/>
      <c r="DM277" s="398"/>
      <c r="DN277" s="398"/>
      <c r="DO277" s="398"/>
      <c r="DP277" s="398"/>
      <c r="DQ277" s="398"/>
      <c r="DR277" s="398"/>
      <c r="DS277" s="398"/>
      <c r="DT277" s="398"/>
      <c r="DU277" s="398"/>
      <c r="DV277" s="398"/>
      <c r="DW277" s="398"/>
      <c r="DX277" s="398"/>
      <c r="DY277" s="398"/>
      <c r="DZ277" s="398"/>
      <c r="EA277" s="398"/>
      <c r="EB277" s="398"/>
      <c r="EC277" s="398"/>
      <c r="ED277" s="398"/>
      <c r="EE277" s="398"/>
      <c r="EF277" s="398"/>
      <c r="EG277" s="398"/>
      <c r="EH277" s="398"/>
      <c r="EI277" s="398"/>
      <c r="EJ277" s="398"/>
      <c r="EK277" s="398"/>
      <c r="EL277" s="398"/>
      <c r="EM277" s="398"/>
      <c r="EN277" s="398"/>
      <c r="EO277" s="398"/>
      <c r="EP277" s="398"/>
      <c r="EQ277" s="398"/>
      <c r="ER277" s="398"/>
      <c r="ES277" s="398"/>
      <c r="ET277" s="398"/>
      <c r="EU277" s="398"/>
      <c r="EV277" s="398"/>
      <c r="EW277" s="398"/>
      <c r="EX277" s="398"/>
      <c r="EY277" s="398"/>
      <c r="EZ277" s="398"/>
      <c r="FA277" s="398"/>
      <c r="FB277" s="398"/>
      <c r="FC277" s="398"/>
      <c r="FD277" s="398"/>
      <c r="FE277" s="398"/>
      <c r="FF277" s="398"/>
      <c r="FG277" s="398"/>
      <c r="FH277" s="398"/>
      <c r="FI277" s="398"/>
      <c r="FJ277" s="398"/>
      <c r="FK277" s="398"/>
      <c r="FL277" s="398"/>
      <c r="FM277" s="398"/>
      <c r="FN277" s="398"/>
      <c r="FO277" s="398"/>
      <c r="FP277" s="398"/>
      <c r="FQ277" s="398"/>
      <c r="FR277" s="398"/>
      <c r="FS277" s="398"/>
      <c r="FT277" s="398"/>
      <c r="FU277" s="398"/>
      <c r="FV277" s="398"/>
      <c r="FW277" s="398"/>
      <c r="FX277" s="398"/>
      <c r="FY277" s="398"/>
      <c r="FZ277" s="398"/>
      <c r="GA277" s="398"/>
      <c r="GB277" s="398"/>
      <c r="GC277" s="398"/>
      <c r="GD277" s="398"/>
      <c r="GE277" s="398"/>
      <c r="GF277" s="398"/>
      <c r="GG277" s="398"/>
      <c r="GH277" s="398"/>
      <c r="GI277" s="398"/>
      <c r="GJ277" s="398"/>
      <c r="GK277" s="398"/>
      <c r="GL277" s="398"/>
      <c r="GM277" s="398"/>
      <c r="GN277" s="398"/>
      <c r="GO277" s="398"/>
      <c r="GP277" s="398"/>
      <c r="GQ277" s="398"/>
      <c r="GR277" s="398"/>
      <c r="GS277" s="398"/>
      <c r="GT277" s="398"/>
      <c r="GU277" s="398"/>
      <c r="GV277" s="398"/>
      <c r="GW277" s="398"/>
      <c r="GX277" s="398"/>
      <c r="GY277" s="398"/>
      <c r="GZ277" s="398"/>
      <c r="HA277" s="398"/>
      <c r="HB277" s="398"/>
      <c r="HC277" s="398"/>
      <c r="HD277" s="398"/>
      <c r="HE277" s="398"/>
      <c r="HF277" s="398"/>
      <c r="HG277" s="398"/>
      <c r="HH277" s="398"/>
      <c r="HI277" s="398"/>
      <c r="HJ277" s="398"/>
      <c r="HK277" s="398"/>
      <c r="HL277" s="398"/>
      <c r="HM277" s="398"/>
      <c r="HN277" s="398"/>
      <c r="HO277" s="398"/>
      <c r="HP277" s="398"/>
      <c r="HQ277" s="398"/>
      <c r="HR277" s="398"/>
      <c r="HS277" s="398"/>
      <c r="HT277" s="398"/>
      <c r="HU277" s="398"/>
      <c r="HV277" s="398"/>
      <c r="HW277" s="398"/>
      <c r="HX277" s="398"/>
      <c r="HY277" s="398"/>
      <c r="HZ277" s="398"/>
      <c r="IA277" s="398"/>
      <c r="IB277" s="398"/>
      <c r="IC277" s="398"/>
    </row>
    <row r="278" ht="18.0" customHeight="1">
      <c r="A278" s="361" t="s">
        <v>6049</v>
      </c>
      <c r="B278" s="362" t="s">
        <v>7910</v>
      </c>
      <c r="C278" s="363"/>
      <c r="D278" s="364">
        <v>50.0</v>
      </c>
      <c r="E278" s="550" t="s">
        <v>7911</v>
      </c>
      <c r="F278" s="366" t="s">
        <v>7912</v>
      </c>
      <c r="G278" s="367">
        <v>2.022666549004E12</v>
      </c>
      <c r="H278" s="409">
        <v>397.0</v>
      </c>
      <c r="I278" s="369">
        <v>0.35105635294117654</v>
      </c>
      <c r="J278" s="370">
        <f t="shared" si="1"/>
        <v>258</v>
      </c>
      <c r="K278" s="563" t="s">
        <v>7913</v>
      </c>
      <c r="L278" s="450" t="s">
        <v>7914</v>
      </c>
      <c r="M278" s="450" t="s">
        <v>7915</v>
      </c>
      <c r="N278" s="373"/>
      <c r="O278" s="556">
        <v>70.0</v>
      </c>
      <c r="P278" s="378">
        <v>80.0</v>
      </c>
      <c r="Q278" s="378">
        <v>20.0</v>
      </c>
      <c r="R278" s="378">
        <v>170.0</v>
      </c>
      <c r="S278" s="377"/>
      <c r="T278" s="377"/>
      <c r="U278" s="378" t="s">
        <v>7916</v>
      </c>
      <c r="V278" s="378" t="s">
        <v>298</v>
      </c>
      <c r="W278" s="378" t="s">
        <v>7724</v>
      </c>
      <c r="X278" s="377"/>
      <c r="Y278" s="377"/>
      <c r="Z278" s="377"/>
      <c r="AA278" s="377"/>
      <c r="AB278" s="379"/>
      <c r="AC278" s="568"/>
      <c r="AD278" s="373"/>
      <c r="AE278" s="373"/>
      <c r="AF278" s="373"/>
      <c r="AG278" s="373"/>
      <c r="AH278" s="373" t="s">
        <v>6059</v>
      </c>
      <c r="AI278" s="379" t="s">
        <v>6060</v>
      </c>
      <c r="AJ278" s="373"/>
      <c r="AK278" s="373"/>
      <c r="AL278" s="373"/>
      <c r="AM278" s="373"/>
      <c r="AN278" s="373">
        <v>10.0</v>
      </c>
      <c r="AO278" s="373"/>
      <c r="AP278" s="373"/>
      <c r="AQ278" s="46">
        <f t="shared" si="2"/>
        <v>362</v>
      </c>
      <c r="AR278" s="382">
        <f t="shared" si="3"/>
        <v>0.09</v>
      </c>
      <c r="AS278" s="373"/>
      <c r="AT278" s="373"/>
      <c r="AU278" s="373"/>
      <c r="AV278" s="373"/>
      <c r="AW278" s="373"/>
      <c r="AX278" s="572" t="s">
        <v>6178</v>
      </c>
      <c r="AY278" s="384" t="s">
        <v>6178</v>
      </c>
      <c r="AZ278" s="385">
        <v>20.0</v>
      </c>
      <c r="BA278" s="386">
        <v>67.0</v>
      </c>
      <c r="BB278" s="386">
        <v>122.0</v>
      </c>
      <c r="BC278" s="482">
        <f>IFERROR(__xludf.DUMMYFUNCTION("IMPORTRANGE(""https://docs.google.com/spreadsheets/d/11x9rug0jw9OQ--PARsiC-syyc-w1p08-Nt1KJofrAjY/edit?usp=sharing"",""Себестоимость (Алкиона)!J94"")"),1.89924)</f>
        <v>1.89924</v>
      </c>
      <c r="BD278" s="482">
        <f>IFERROR(__xludf.DUMMYFUNCTION("IMPORTRANGE(""https://docs.google.com/spreadsheets/d/11x9rug0jw9OQ--PARsiC-syyc-w1p08-Nt1KJofrAjY/edit?usp=sharing"",""Себестоимость (Алкиона)!J65"")"),0.813618)</f>
        <v>0.813618</v>
      </c>
      <c r="BE278" s="483">
        <f>IFERROR(__xludf.DUMMYFUNCTION("IMPORTRANGE(""https://docs.google.com/spreadsheets/d/1s3L4zx0lRdF0JYMrTaoYwrEnGJI9Se6ibkReFEtRbpU/edit?usp=sharing"",""Упаковка!B3"")"),25.0)</f>
        <v>25</v>
      </c>
      <c r="BF278" s="389">
        <v>10.0</v>
      </c>
      <c r="BG278" s="442">
        <f t="shared" si="4"/>
        <v>62.12858</v>
      </c>
      <c r="BH278" s="405">
        <f t="shared" si="18"/>
        <v>0.2</v>
      </c>
      <c r="BI278" s="392">
        <f t="shared" si="5"/>
        <v>51.6</v>
      </c>
      <c r="BJ278" s="393">
        <f t="shared" si="6"/>
        <v>77.27142</v>
      </c>
      <c r="BK278" s="393">
        <f t="shared" si="7"/>
        <v>22.27142</v>
      </c>
      <c r="BL278" s="394">
        <f t="shared" si="8"/>
        <v>0.2995016279</v>
      </c>
      <c r="BM278" s="394">
        <f t="shared" si="9"/>
        <v>0.08632333333</v>
      </c>
      <c r="BN278" s="55">
        <f t="shared" si="10"/>
        <v>0.09</v>
      </c>
      <c r="BO278" s="56">
        <f t="shared" si="11"/>
        <v>362</v>
      </c>
      <c r="BP278" s="57">
        <f t="shared" si="12"/>
        <v>0.3313575138</v>
      </c>
      <c r="BQ278" s="46">
        <f t="shared" si="13"/>
        <v>0.272</v>
      </c>
      <c r="BR278" s="46">
        <v>25.0</v>
      </c>
      <c r="BS278" s="46">
        <v>7.0</v>
      </c>
      <c r="BT278" s="47">
        <v>1.25</v>
      </c>
      <c r="BU278" s="46">
        <f t="shared" si="14"/>
        <v>31.25</v>
      </c>
      <c r="BV278" s="46">
        <f t="shared" si="15"/>
        <v>35.75</v>
      </c>
      <c r="BW278" s="378" t="s">
        <v>6062</v>
      </c>
      <c r="BX278" s="492"/>
      <c r="BY278" s="492"/>
      <c r="BZ278" s="492"/>
      <c r="CA278" s="492"/>
      <c r="CB278" s="406"/>
      <c r="CC278" s="492"/>
      <c r="CD278" s="492"/>
      <c r="CE278" s="492"/>
      <c r="CF278" s="492"/>
      <c r="CG278" s="492"/>
      <c r="CH278" s="553"/>
      <c r="CI278" s="553"/>
      <c r="CJ278" s="553"/>
      <c r="CK278" s="553"/>
      <c r="CL278" s="414">
        <v>3.0</v>
      </c>
      <c r="CM278" s="414" t="s">
        <v>7726</v>
      </c>
      <c r="CN278" s="399">
        <f t="shared" si="16"/>
        <v>0.000498372093</v>
      </c>
      <c r="CO278" s="399">
        <f t="shared" si="17"/>
        <v>0.3505579808</v>
      </c>
      <c r="CP278" s="398"/>
      <c r="CQ278" s="398"/>
      <c r="CR278" s="478"/>
      <c r="CS278" s="398"/>
      <c r="CT278" s="398"/>
      <c r="CU278" s="398"/>
      <c r="CV278" s="398"/>
      <c r="CW278" s="398"/>
      <c r="CX278" s="398"/>
      <c r="CY278" s="398"/>
      <c r="CZ278" s="398"/>
      <c r="DA278" s="398"/>
      <c r="DB278" s="398"/>
      <c r="DC278" s="398"/>
      <c r="DD278" s="398"/>
      <c r="DE278" s="398"/>
      <c r="DF278" s="398"/>
      <c r="DG278" s="398"/>
      <c r="DH278" s="398"/>
      <c r="DI278" s="398"/>
      <c r="DJ278" s="398"/>
      <c r="DK278" s="398"/>
      <c r="DL278" s="398"/>
      <c r="DM278" s="398"/>
      <c r="DN278" s="398"/>
      <c r="DO278" s="398"/>
      <c r="DP278" s="398"/>
      <c r="DQ278" s="398"/>
      <c r="DR278" s="398"/>
      <c r="DS278" s="398"/>
      <c r="DT278" s="398"/>
      <c r="DU278" s="398"/>
      <c r="DV278" s="398"/>
      <c r="DW278" s="398"/>
      <c r="DX278" s="398"/>
      <c r="DY278" s="398"/>
      <c r="DZ278" s="398"/>
      <c r="EA278" s="398"/>
      <c r="EB278" s="398"/>
      <c r="EC278" s="398"/>
      <c r="ED278" s="398"/>
      <c r="EE278" s="398"/>
      <c r="EF278" s="398"/>
      <c r="EG278" s="398"/>
      <c r="EH278" s="398"/>
      <c r="EI278" s="398"/>
      <c r="EJ278" s="398"/>
      <c r="EK278" s="398"/>
      <c r="EL278" s="398"/>
      <c r="EM278" s="398"/>
      <c r="EN278" s="398"/>
      <c r="EO278" s="398"/>
      <c r="EP278" s="398"/>
      <c r="EQ278" s="398"/>
      <c r="ER278" s="398"/>
      <c r="ES278" s="398"/>
      <c r="ET278" s="398"/>
      <c r="EU278" s="398"/>
      <c r="EV278" s="398"/>
      <c r="EW278" s="398"/>
      <c r="EX278" s="398"/>
      <c r="EY278" s="398"/>
      <c r="EZ278" s="398"/>
      <c r="FA278" s="398"/>
      <c r="FB278" s="398"/>
      <c r="FC278" s="398"/>
      <c r="FD278" s="398"/>
      <c r="FE278" s="398"/>
      <c r="FF278" s="398"/>
      <c r="FG278" s="398"/>
      <c r="FH278" s="398"/>
      <c r="FI278" s="398"/>
      <c r="FJ278" s="398"/>
      <c r="FK278" s="398"/>
      <c r="FL278" s="398"/>
      <c r="FM278" s="398"/>
      <c r="FN278" s="398"/>
      <c r="FO278" s="398"/>
      <c r="FP278" s="398"/>
      <c r="FQ278" s="398"/>
      <c r="FR278" s="398"/>
      <c r="FS278" s="398"/>
      <c r="FT278" s="398"/>
      <c r="FU278" s="398"/>
      <c r="FV278" s="398"/>
      <c r="FW278" s="398"/>
      <c r="FX278" s="398"/>
      <c r="FY278" s="398"/>
      <c r="FZ278" s="398"/>
      <c r="GA278" s="398"/>
      <c r="GB278" s="398"/>
      <c r="GC278" s="398"/>
      <c r="GD278" s="398"/>
      <c r="GE278" s="398"/>
      <c r="GF278" s="398"/>
      <c r="GG278" s="398"/>
      <c r="GH278" s="398"/>
      <c r="GI278" s="398"/>
      <c r="GJ278" s="398"/>
      <c r="GK278" s="398"/>
      <c r="GL278" s="398"/>
      <c r="GM278" s="398"/>
      <c r="GN278" s="398"/>
      <c r="GO278" s="398"/>
      <c r="GP278" s="398"/>
      <c r="GQ278" s="398"/>
      <c r="GR278" s="398"/>
      <c r="GS278" s="398"/>
      <c r="GT278" s="398"/>
      <c r="GU278" s="398"/>
      <c r="GV278" s="398"/>
      <c r="GW278" s="398"/>
      <c r="GX278" s="398"/>
      <c r="GY278" s="398"/>
      <c r="GZ278" s="398"/>
      <c r="HA278" s="398"/>
      <c r="HB278" s="398"/>
      <c r="HC278" s="398"/>
      <c r="HD278" s="398"/>
      <c r="HE278" s="398"/>
      <c r="HF278" s="398"/>
      <c r="HG278" s="398"/>
      <c r="HH278" s="398"/>
      <c r="HI278" s="398"/>
      <c r="HJ278" s="398"/>
      <c r="HK278" s="398"/>
      <c r="HL278" s="398"/>
      <c r="HM278" s="398"/>
      <c r="HN278" s="398"/>
      <c r="HO278" s="398"/>
      <c r="HP278" s="398"/>
      <c r="HQ278" s="398"/>
      <c r="HR278" s="398"/>
      <c r="HS278" s="398"/>
      <c r="HT278" s="398"/>
      <c r="HU278" s="398"/>
      <c r="HV278" s="398"/>
      <c r="HW278" s="398"/>
      <c r="HX278" s="398"/>
      <c r="HY278" s="398"/>
      <c r="HZ278" s="398"/>
      <c r="IA278" s="398"/>
      <c r="IB278" s="398"/>
      <c r="IC278" s="398"/>
    </row>
    <row r="279" ht="18.0" customHeight="1">
      <c r="A279" s="361" t="s">
        <v>6049</v>
      </c>
      <c r="B279" s="362" t="s">
        <v>7917</v>
      </c>
      <c r="C279" s="363"/>
      <c r="D279" s="364">
        <v>50.0</v>
      </c>
      <c r="E279" s="550" t="s">
        <v>7918</v>
      </c>
      <c r="F279" s="366" t="s">
        <v>7919</v>
      </c>
      <c r="G279" s="367">
        <v>2.000223114261E12</v>
      </c>
      <c r="H279" s="409">
        <v>341.0</v>
      </c>
      <c r="I279" s="369">
        <v>0.32761511603210536</v>
      </c>
      <c r="J279" s="370">
        <f t="shared" si="1"/>
        <v>229</v>
      </c>
      <c r="K279" s="563" t="s">
        <v>7920</v>
      </c>
      <c r="L279" s="450" t="s">
        <v>7921</v>
      </c>
      <c r="M279" s="450" t="s">
        <v>7922</v>
      </c>
      <c r="N279" s="527"/>
      <c r="O279" s="374">
        <v>60.0</v>
      </c>
      <c r="P279" s="404">
        <v>80.0</v>
      </c>
      <c r="Q279" s="378">
        <v>20.0</v>
      </c>
      <c r="R279" s="378">
        <v>170.0</v>
      </c>
      <c r="S279" s="430"/>
      <c r="T279" s="430"/>
      <c r="U279" s="378" t="s">
        <v>7923</v>
      </c>
      <c r="V279" s="378" t="s">
        <v>795</v>
      </c>
      <c r="W279" s="378" t="s">
        <v>7724</v>
      </c>
      <c r="X279" s="430"/>
      <c r="Y279" s="430"/>
      <c r="Z279" s="430"/>
      <c r="AA279" s="430"/>
      <c r="AB279" s="379"/>
      <c r="AC279" s="568"/>
      <c r="AD279" s="527"/>
      <c r="AE279" s="527"/>
      <c r="AF279" s="527"/>
      <c r="AG279" s="527"/>
      <c r="AH279" s="373" t="s">
        <v>6059</v>
      </c>
      <c r="AI279" s="379" t="s">
        <v>6060</v>
      </c>
      <c r="AJ279" s="527"/>
      <c r="AK279" s="527"/>
      <c r="AL279" s="527"/>
      <c r="AM279" s="527"/>
      <c r="AN279" s="527">
        <v>4.0</v>
      </c>
      <c r="AO279" s="527"/>
      <c r="AP279" s="527"/>
      <c r="AQ279" s="46">
        <f t="shared" si="2"/>
        <v>331</v>
      </c>
      <c r="AR279" s="382">
        <f t="shared" si="3"/>
        <v>0.03</v>
      </c>
      <c r="AS279" s="527"/>
      <c r="AT279" s="527"/>
      <c r="AU279" s="527"/>
      <c r="AV279" s="527"/>
      <c r="AW279" s="527"/>
      <c r="AX279" s="573" t="s">
        <v>6178</v>
      </c>
      <c r="AY279" s="384" t="s">
        <v>6178</v>
      </c>
      <c r="AZ279" s="418"/>
      <c r="BA279" s="386">
        <v>69.0</v>
      </c>
      <c r="BB279" s="386">
        <v>124.0</v>
      </c>
      <c r="BC279" s="482">
        <f>IFERROR(__xludf.DUMMYFUNCTION("IMPORTRANGE(""https://docs.google.com/spreadsheets/d/11x9rug0jw9OQ--PARsiC-syyc-w1p08-Nt1KJofrAjY/edit?usp=sharing"",""Себестоимость (Алкиона)!J94"")"),1.89924)</f>
        <v>1.89924</v>
      </c>
      <c r="BD279" s="482">
        <f>IFERROR(__xludf.DUMMYFUNCTION("IMPORTRANGE(""https://docs.google.com/spreadsheets/d/11x9rug0jw9OQ--PARsiC-syyc-w1p08-Nt1KJofrAjY/edit?usp=sharing"",""Себестоимость (Алкиона)!J65"")"),0.813618)</f>
        <v>0.813618</v>
      </c>
      <c r="BE279" s="483">
        <f>IFERROR(__xludf.DUMMYFUNCTION("IMPORTRANGE(""https://docs.google.com/spreadsheets/d/1s3L4zx0lRdF0JYMrTaoYwrEnGJI9Se6ibkReFEtRbpU/edit?usp=sharing"",""Упаковка!B3"")"),25.0)</f>
        <v>25</v>
      </c>
      <c r="BF279" s="389">
        <v>10.0</v>
      </c>
      <c r="BG279" s="442">
        <f t="shared" si="4"/>
        <v>45.851432</v>
      </c>
      <c r="BH279" s="405">
        <f t="shared" si="18"/>
        <v>0.2</v>
      </c>
      <c r="BI279" s="392">
        <f t="shared" si="5"/>
        <v>45.8</v>
      </c>
      <c r="BJ279" s="393">
        <f t="shared" si="6"/>
        <v>68.348568</v>
      </c>
      <c r="BK279" s="393">
        <f t="shared" si="7"/>
        <v>13.348568</v>
      </c>
      <c r="BL279" s="394">
        <f t="shared" si="8"/>
        <v>0.2984653624</v>
      </c>
      <c r="BM279" s="394">
        <f t="shared" si="9"/>
        <v>0.05829068996</v>
      </c>
      <c r="BN279" s="55">
        <f t="shared" si="10"/>
        <v>0.03</v>
      </c>
      <c r="BO279" s="56">
        <f t="shared" si="11"/>
        <v>331</v>
      </c>
      <c r="BP279" s="57">
        <f t="shared" si="12"/>
        <v>0.3268536798</v>
      </c>
      <c r="BQ279" s="46">
        <f t="shared" si="13"/>
        <v>0.272</v>
      </c>
      <c r="BR279" s="46">
        <v>25.0</v>
      </c>
      <c r="BS279" s="46">
        <v>7.0</v>
      </c>
      <c r="BT279" s="47">
        <v>1.25</v>
      </c>
      <c r="BU279" s="46">
        <f t="shared" si="14"/>
        <v>31.25</v>
      </c>
      <c r="BV279" s="46">
        <f t="shared" si="15"/>
        <v>37.75</v>
      </c>
      <c r="BW279" s="378" t="s">
        <v>6062</v>
      </c>
      <c r="BX279" s="492"/>
      <c r="BY279" s="492"/>
      <c r="BZ279" s="492"/>
      <c r="CA279" s="492"/>
      <c r="CB279" s="406"/>
      <c r="CC279" s="492"/>
      <c r="CD279" s="492"/>
      <c r="CE279" s="492"/>
      <c r="CF279" s="492"/>
      <c r="CG279" s="492"/>
      <c r="CH279" s="553"/>
      <c r="CI279" s="553"/>
      <c r="CJ279" s="553"/>
      <c r="CK279" s="553"/>
      <c r="CL279" s="414">
        <v>3.0</v>
      </c>
      <c r="CM279" s="414" t="s">
        <v>7726</v>
      </c>
      <c r="CN279" s="399">
        <f t="shared" si="16"/>
        <v>0.001534637555</v>
      </c>
      <c r="CO279" s="399">
        <f t="shared" si="17"/>
        <v>0.3260804785</v>
      </c>
      <c r="CP279" s="398"/>
      <c r="CQ279" s="398"/>
      <c r="CR279" s="478"/>
      <c r="CS279" s="398"/>
      <c r="CT279" s="398"/>
      <c r="CU279" s="398"/>
      <c r="CV279" s="398"/>
      <c r="CW279" s="398"/>
      <c r="CX279" s="398"/>
      <c r="CY279" s="398"/>
      <c r="CZ279" s="398"/>
      <c r="DA279" s="398"/>
      <c r="DB279" s="398"/>
      <c r="DC279" s="398"/>
      <c r="DD279" s="398"/>
      <c r="DE279" s="398"/>
      <c r="DF279" s="398"/>
      <c r="DG279" s="398"/>
      <c r="DH279" s="398"/>
      <c r="DI279" s="398"/>
      <c r="DJ279" s="398"/>
      <c r="DK279" s="398"/>
      <c r="DL279" s="398"/>
      <c r="DM279" s="398"/>
      <c r="DN279" s="398"/>
      <c r="DO279" s="398"/>
      <c r="DP279" s="398"/>
      <c r="DQ279" s="398"/>
      <c r="DR279" s="398"/>
      <c r="DS279" s="398"/>
      <c r="DT279" s="398"/>
      <c r="DU279" s="398"/>
      <c r="DV279" s="398"/>
      <c r="DW279" s="398"/>
      <c r="DX279" s="398"/>
      <c r="DY279" s="398"/>
      <c r="DZ279" s="398"/>
      <c r="EA279" s="398"/>
      <c r="EB279" s="398"/>
      <c r="EC279" s="398"/>
      <c r="ED279" s="398"/>
      <c r="EE279" s="398"/>
      <c r="EF279" s="398"/>
      <c r="EG279" s="398"/>
      <c r="EH279" s="398"/>
      <c r="EI279" s="398"/>
      <c r="EJ279" s="398"/>
      <c r="EK279" s="398"/>
      <c r="EL279" s="398"/>
      <c r="EM279" s="398"/>
      <c r="EN279" s="398"/>
      <c r="EO279" s="398"/>
      <c r="EP279" s="398"/>
      <c r="EQ279" s="398"/>
      <c r="ER279" s="398"/>
      <c r="ES279" s="398"/>
      <c r="ET279" s="398"/>
      <c r="EU279" s="398"/>
      <c r="EV279" s="398"/>
      <c r="EW279" s="398"/>
      <c r="EX279" s="398"/>
      <c r="EY279" s="398"/>
      <c r="EZ279" s="398"/>
      <c r="FA279" s="398"/>
      <c r="FB279" s="398"/>
      <c r="FC279" s="398"/>
      <c r="FD279" s="398"/>
      <c r="FE279" s="398"/>
      <c r="FF279" s="398"/>
      <c r="FG279" s="398"/>
      <c r="FH279" s="398"/>
      <c r="FI279" s="398"/>
      <c r="FJ279" s="398"/>
      <c r="FK279" s="398"/>
      <c r="FL279" s="398"/>
      <c r="FM279" s="398"/>
      <c r="FN279" s="398"/>
      <c r="FO279" s="398"/>
      <c r="FP279" s="398"/>
      <c r="FQ279" s="398"/>
      <c r="FR279" s="398"/>
      <c r="FS279" s="398"/>
      <c r="FT279" s="398"/>
      <c r="FU279" s="398"/>
      <c r="FV279" s="398"/>
      <c r="FW279" s="398"/>
      <c r="FX279" s="398"/>
      <c r="FY279" s="398"/>
      <c r="FZ279" s="398"/>
      <c r="GA279" s="398"/>
      <c r="GB279" s="398"/>
      <c r="GC279" s="398"/>
      <c r="GD279" s="398"/>
      <c r="GE279" s="398"/>
      <c r="GF279" s="398"/>
      <c r="GG279" s="398"/>
      <c r="GH279" s="398"/>
      <c r="GI279" s="398"/>
      <c r="GJ279" s="398"/>
      <c r="GK279" s="398"/>
      <c r="GL279" s="398"/>
      <c r="GM279" s="398"/>
      <c r="GN279" s="398"/>
      <c r="GO279" s="398"/>
      <c r="GP279" s="398"/>
      <c r="GQ279" s="398"/>
      <c r="GR279" s="398"/>
      <c r="GS279" s="398"/>
      <c r="GT279" s="398"/>
      <c r="GU279" s="398"/>
      <c r="GV279" s="398"/>
      <c r="GW279" s="398"/>
      <c r="GX279" s="398"/>
      <c r="GY279" s="398"/>
      <c r="GZ279" s="398"/>
      <c r="HA279" s="398"/>
      <c r="HB279" s="398"/>
      <c r="HC279" s="398"/>
      <c r="HD279" s="398"/>
      <c r="HE279" s="398"/>
      <c r="HF279" s="398"/>
      <c r="HG279" s="398"/>
      <c r="HH279" s="398"/>
      <c r="HI279" s="398"/>
      <c r="HJ279" s="398"/>
      <c r="HK279" s="398"/>
      <c r="HL279" s="398"/>
      <c r="HM279" s="398"/>
      <c r="HN279" s="398"/>
      <c r="HO279" s="398"/>
      <c r="HP279" s="398"/>
      <c r="HQ279" s="398"/>
      <c r="HR279" s="398"/>
      <c r="HS279" s="398"/>
      <c r="HT279" s="398"/>
      <c r="HU279" s="398"/>
      <c r="HV279" s="398"/>
      <c r="HW279" s="398"/>
      <c r="HX279" s="398"/>
      <c r="HY279" s="398"/>
      <c r="HZ279" s="398"/>
      <c r="IA279" s="398"/>
      <c r="IB279" s="398"/>
      <c r="IC279" s="398"/>
    </row>
    <row r="280" ht="18.0" customHeight="1">
      <c r="A280" s="361" t="s">
        <v>6049</v>
      </c>
      <c r="B280" s="362" t="s">
        <v>7924</v>
      </c>
      <c r="C280" s="363"/>
      <c r="D280" s="364">
        <v>50.0</v>
      </c>
      <c r="E280" s="550" t="s">
        <v>7925</v>
      </c>
      <c r="F280" s="366" t="s">
        <v>7926</v>
      </c>
      <c r="G280" s="367">
        <v>2.000223114278E12</v>
      </c>
      <c r="H280" s="409">
        <v>352.0</v>
      </c>
      <c r="I280" s="369">
        <v>0.3590493854207946</v>
      </c>
      <c r="J280" s="370">
        <f t="shared" si="1"/>
        <v>226</v>
      </c>
      <c r="K280" s="563" t="s">
        <v>7927</v>
      </c>
      <c r="L280" s="450" t="s">
        <v>7928</v>
      </c>
      <c r="M280" s="450" t="s">
        <v>7929</v>
      </c>
      <c r="N280" s="527"/>
      <c r="O280" s="374">
        <v>60.0</v>
      </c>
      <c r="P280" s="404">
        <v>80.0</v>
      </c>
      <c r="Q280" s="378">
        <v>20.0</v>
      </c>
      <c r="R280" s="378">
        <v>170.0</v>
      </c>
      <c r="S280" s="430"/>
      <c r="T280" s="430"/>
      <c r="U280" s="378" t="s">
        <v>7930</v>
      </c>
      <c r="V280" s="378" t="s">
        <v>795</v>
      </c>
      <c r="W280" s="378" t="s">
        <v>7724</v>
      </c>
      <c r="X280" s="430"/>
      <c r="Y280" s="430"/>
      <c r="Z280" s="430"/>
      <c r="AA280" s="430"/>
      <c r="AB280" s="379"/>
      <c r="AC280" s="568"/>
      <c r="AD280" s="527"/>
      <c r="AE280" s="527"/>
      <c r="AF280" s="527"/>
      <c r="AG280" s="527"/>
      <c r="AH280" s="373" t="s">
        <v>6059</v>
      </c>
      <c r="AI280" s="379" t="s">
        <v>6060</v>
      </c>
      <c r="AJ280" s="527"/>
      <c r="AK280" s="527"/>
      <c r="AL280" s="527"/>
      <c r="AM280" s="527"/>
      <c r="AN280" s="527">
        <v>4.0</v>
      </c>
      <c r="AO280" s="527"/>
      <c r="AP280" s="527"/>
      <c r="AQ280" s="46">
        <f t="shared" si="2"/>
        <v>324</v>
      </c>
      <c r="AR280" s="382">
        <f t="shared" si="3"/>
        <v>0.08</v>
      </c>
      <c r="AS280" s="527"/>
      <c r="AT280" s="527"/>
      <c r="AU280" s="527"/>
      <c r="AV280" s="527"/>
      <c r="AW280" s="527"/>
      <c r="AX280" s="573" t="s">
        <v>6178</v>
      </c>
      <c r="AY280" s="384" t="s">
        <v>6178</v>
      </c>
      <c r="AZ280" s="418"/>
      <c r="BA280" s="386">
        <v>67.0</v>
      </c>
      <c r="BB280" s="386">
        <v>122.0</v>
      </c>
      <c r="BC280" s="482">
        <f>IFERROR(__xludf.DUMMYFUNCTION("IMPORTRANGE(""https://docs.google.com/spreadsheets/d/11x9rug0jw9OQ--PARsiC-syyc-w1p08-Nt1KJofrAjY/edit?usp=sharing"",""Себестоимость (Алкиона)!J94"")"),1.89924)</f>
        <v>1.89924</v>
      </c>
      <c r="BD280" s="482">
        <f>IFERROR(__xludf.DUMMYFUNCTION("IMPORTRANGE(""https://docs.google.com/spreadsheets/d/11x9rug0jw9OQ--PARsiC-syyc-w1p08-Nt1KJofrAjY/edit?usp=sharing"",""Себестоимость (Алкиона)!J65"")"),0.813618)</f>
        <v>0.813618</v>
      </c>
      <c r="BE280" s="483">
        <f>IFERROR(__xludf.DUMMYFUNCTION("IMPORTRANGE(""https://docs.google.com/spreadsheets/d/1s3L4zx0lRdF0JYMrTaoYwrEnGJI9Se6ibkReFEtRbpU/edit?usp=sharing"",""Упаковка!B3"")"),25.0)</f>
        <v>25</v>
      </c>
      <c r="BF280" s="389">
        <v>10.0</v>
      </c>
      <c r="BG280" s="442">
        <f t="shared" si="4"/>
        <v>45.851432</v>
      </c>
      <c r="BH280" s="405">
        <f t="shared" si="18"/>
        <v>0.2</v>
      </c>
      <c r="BI280" s="392">
        <f t="shared" si="5"/>
        <v>45.2</v>
      </c>
      <c r="BJ280" s="393">
        <f t="shared" si="6"/>
        <v>67.948568</v>
      </c>
      <c r="BK280" s="393">
        <f t="shared" si="7"/>
        <v>12.948568</v>
      </c>
      <c r="BL280" s="394">
        <f t="shared" si="8"/>
        <v>0.3006573805</v>
      </c>
      <c r="BM280" s="394">
        <f t="shared" si="9"/>
        <v>0.05729454867</v>
      </c>
      <c r="BN280" s="55">
        <f t="shared" si="10"/>
        <v>0.08</v>
      </c>
      <c r="BO280" s="56">
        <f t="shared" si="11"/>
        <v>327</v>
      </c>
      <c r="BP280" s="57">
        <f t="shared" si="12"/>
        <v>0.3266928685</v>
      </c>
      <c r="BQ280" s="46">
        <f t="shared" si="13"/>
        <v>0.272</v>
      </c>
      <c r="BR280" s="46">
        <v>25.0</v>
      </c>
      <c r="BS280" s="46">
        <v>7.0</v>
      </c>
      <c r="BT280" s="47">
        <v>1.25</v>
      </c>
      <c r="BU280" s="46">
        <f t="shared" si="14"/>
        <v>31.25</v>
      </c>
      <c r="BV280" s="46">
        <f t="shared" si="15"/>
        <v>35.75</v>
      </c>
      <c r="BW280" s="378" t="s">
        <v>6062</v>
      </c>
      <c r="BX280" s="492"/>
      <c r="BY280" s="492"/>
      <c r="BZ280" s="492"/>
      <c r="CA280" s="492"/>
      <c r="CB280" s="406"/>
      <c r="CC280" s="492"/>
      <c r="CD280" s="492"/>
      <c r="CE280" s="492"/>
      <c r="CF280" s="492"/>
      <c r="CG280" s="492"/>
      <c r="CH280" s="553"/>
      <c r="CI280" s="553"/>
      <c r="CJ280" s="553"/>
      <c r="CK280" s="553"/>
      <c r="CL280" s="414">
        <v>3.0</v>
      </c>
      <c r="CM280" s="414" t="s">
        <v>7726</v>
      </c>
      <c r="CN280" s="399">
        <f t="shared" si="16"/>
        <v>-0.000657380531</v>
      </c>
      <c r="CO280" s="399">
        <f t="shared" si="17"/>
        <v>0.359706766</v>
      </c>
      <c r="CP280" s="398"/>
      <c r="CQ280" s="398"/>
      <c r="CR280" s="478"/>
      <c r="CS280" s="398"/>
      <c r="CT280" s="398"/>
      <c r="CU280" s="398"/>
      <c r="CV280" s="398"/>
      <c r="CW280" s="398"/>
      <c r="CX280" s="398"/>
      <c r="CY280" s="398"/>
      <c r="CZ280" s="398"/>
      <c r="DA280" s="398"/>
      <c r="DB280" s="398"/>
      <c r="DC280" s="398"/>
      <c r="DD280" s="398"/>
      <c r="DE280" s="398"/>
      <c r="DF280" s="398"/>
      <c r="DG280" s="398"/>
      <c r="DH280" s="398"/>
      <c r="DI280" s="398"/>
      <c r="DJ280" s="398"/>
      <c r="DK280" s="398"/>
      <c r="DL280" s="398"/>
      <c r="DM280" s="398"/>
      <c r="DN280" s="398"/>
      <c r="DO280" s="398"/>
      <c r="DP280" s="398"/>
      <c r="DQ280" s="398"/>
      <c r="DR280" s="398"/>
      <c r="DS280" s="398"/>
      <c r="DT280" s="398"/>
      <c r="DU280" s="398"/>
      <c r="DV280" s="398"/>
      <c r="DW280" s="398"/>
      <c r="DX280" s="398"/>
      <c r="DY280" s="398"/>
      <c r="DZ280" s="398"/>
      <c r="EA280" s="398"/>
      <c r="EB280" s="398"/>
      <c r="EC280" s="398"/>
      <c r="ED280" s="398"/>
      <c r="EE280" s="398"/>
      <c r="EF280" s="398"/>
      <c r="EG280" s="398"/>
      <c r="EH280" s="398"/>
      <c r="EI280" s="398"/>
      <c r="EJ280" s="398"/>
      <c r="EK280" s="398"/>
      <c r="EL280" s="398"/>
      <c r="EM280" s="398"/>
      <c r="EN280" s="398"/>
      <c r="EO280" s="398"/>
      <c r="EP280" s="398"/>
      <c r="EQ280" s="398"/>
      <c r="ER280" s="398"/>
      <c r="ES280" s="398"/>
      <c r="ET280" s="398"/>
      <c r="EU280" s="398"/>
      <c r="EV280" s="398"/>
      <c r="EW280" s="398"/>
      <c r="EX280" s="398"/>
      <c r="EY280" s="398"/>
      <c r="EZ280" s="398"/>
      <c r="FA280" s="398"/>
      <c r="FB280" s="398"/>
      <c r="FC280" s="398"/>
      <c r="FD280" s="398"/>
      <c r="FE280" s="398"/>
      <c r="FF280" s="398"/>
      <c r="FG280" s="398"/>
      <c r="FH280" s="398"/>
      <c r="FI280" s="398"/>
      <c r="FJ280" s="398"/>
      <c r="FK280" s="398"/>
      <c r="FL280" s="398"/>
      <c r="FM280" s="398"/>
      <c r="FN280" s="398"/>
      <c r="FO280" s="398"/>
      <c r="FP280" s="398"/>
      <c r="FQ280" s="398"/>
      <c r="FR280" s="398"/>
      <c r="FS280" s="398"/>
      <c r="FT280" s="398"/>
      <c r="FU280" s="398"/>
      <c r="FV280" s="398"/>
      <c r="FW280" s="398"/>
      <c r="FX280" s="398"/>
      <c r="FY280" s="398"/>
      <c r="FZ280" s="398"/>
      <c r="GA280" s="398"/>
      <c r="GB280" s="398"/>
      <c r="GC280" s="398"/>
      <c r="GD280" s="398"/>
      <c r="GE280" s="398"/>
      <c r="GF280" s="398"/>
      <c r="GG280" s="398"/>
      <c r="GH280" s="398"/>
      <c r="GI280" s="398"/>
      <c r="GJ280" s="398"/>
      <c r="GK280" s="398"/>
      <c r="GL280" s="398"/>
      <c r="GM280" s="398"/>
      <c r="GN280" s="398"/>
      <c r="GO280" s="398"/>
      <c r="GP280" s="398"/>
      <c r="GQ280" s="398"/>
      <c r="GR280" s="398"/>
      <c r="GS280" s="398"/>
      <c r="GT280" s="398"/>
      <c r="GU280" s="398"/>
      <c r="GV280" s="398"/>
      <c r="GW280" s="398"/>
      <c r="GX280" s="398"/>
      <c r="GY280" s="398"/>
      <c r="GZ280" s="398"/>
      <c r="HA280" s="398"/>
      <c r="HB280" s="398"/>
      <c r="HC280" s="398"/>
      <c r="HD280" s="398"/>
      <c r="HE280" s="398"/>
      <c r="HF280" s="398"/>
      <c r="HG280" s="398"/>
      <c r="HH280" s="398"/>
      <c r="HI280" s="398"/>
      <c r="HJ280" s="398"/>
      <c r="HK280" s="398"/>
      <c r="HL280" s="398"/>
      <c r="HM280" s="398"/>
      <c r="HN280" s="398"/>
      <c r="HO280" s="398"/>
      <c r="HP280" s="398"/>
      <c r="HQ280" s="398"/>
      <c r="HR280" s="398"/>
      <c r="HS280" s="398"/>
      <c r="HT280" s="398"/>
      <c r="HU280" s="398"/>
      <c r="HV280" s="398"/>
      <c r="HW280" s="398"/>
      <c r="HX280" s="398"/>
      <c r="HY280" s="398"/>
      <c r="HZ280" s="398"/>
      <c r="IA280" s="398"/>
      <c r="IB280" s="398"/>
      <c r="IC280" s="398"/>
    </row>
    <row r="281" ht="18.0" customHeight="1">
      <c r="A281" s="361" t="s">
        <v>6049</v>
      </c>
      <c r="B281" s="362" t="s">
        <v>7931</v>
      </c>
      <c r="C281" s="363"/>
      <c r="D281" s="364">
        <v>50.0</v>
      </c>
      <c r="E281" s="550" t="s">
        <v>7932</v>
      </c>
      <c r="F281" s="366" t="s">
        <v>7933</v>
      </c>
      <c r="G281" s="367">
        <v>2.000223114285E12</v>
      </c>
      <c r="H281" s="409">
        <v>363.0</v>
      </c>
      <c r="I281" s="369">
        <v>0.3694242179301464</v>
      </c>
      <c r="J281" s="370">
        <f t="shared" si="1"/>
        <v>229</v>
      </c>
      <c r="K281" s="563" t="s">
        <v>7934</v>
      </c>
      <c r="L281" s="450" t="s">
        <v>7935</v>
      </c>
      <c r="M281" s="450" t="s">
        <v>7936</v>
      </c>
      <c r="N281" s="527"/>
      <c r="O281" s="374">
        <v>60.0</v>
      </c>
      <c r="P281" s="404">
        <v>80.0</v>
      </c>
      <c r="Q281" s="378">
        <v>20.0</v>
      </c>
      <c r="R281" s="378">
        <v>170.0</v>
      </c>
      <c r="S281" s="430"/>
      <c r="T281" s="430"/>
      <c r="U281" s="378" t="s">
        <v>7937</v>
      </c>
      <c r="V281" s="378" t="s">
        <v>795</v>
      </c>
      <c r="W281" s="378" t="s">
        <v>7724</v>
      </c>
      <c r="X281" s="430"/>
      <c r="Y281" s="430"/>
      <c r="Z281" s="430"/>
      <c r="AA281" s="430"/>
      <c r="AB281" s="379"/>
      <c r="AC281" s="568"/>
      <c r="AD281" s="527"/>
      <c r="AE281" s="527"/>
      <c r="AF281" s="527"/>
      <c r="AG281" s="527"/>
      <c r="AH281" s="373" t="s">
        <v>6059</v>
      </c>
      <c r="AI281" s="379" t="s">
        <v>6060</v>
      </c>
      <c r="AJ281" s="527"/>
      <c r="AK281" s="527"/>
      <c r="AL281" s="527"/>
      <c r="AM281" s="527"/>
      <c r="AN281" s="527">
        <v>4.0</v>
      </c>
      <c r="AO281" s="527"/>
      <c r="AP281" s="527"/>
      <c r="AQ281" s="46">
        <f t="shared" si="2"/>
        <v>331</v>
      </c>
      <c r="AR281" s="382">
        <f t="shared" si="3"/>
        <v>0.09</v>
      </c>
      <c r="AS281" s="527"/>
      <c r="AT281" s="527"/>
      <c r="AU281" s="527"/>
      <c r="AV281" s="527"/>
      <c r="AW281" s="527"/>
      <c r="AX281" s="573" t="s">
        <v>6178</v>
      </c>
      <c r="AY281" s="384" t="s">
        <v>6178</v>
      </c>
      <c r="AZ281" s="418"/>
      <c r="BA281" s="386">
        <v>69.0</v>
      </c>
      <c r="BB281" s="386">
        <v>124.0</v>
      </c>
      <c r="BC281" s="482">
        <f>IFERROR(__xludf.DUMMYFUNCTION("IMPORTRANGE(""https://docs.google.com/spreadsheets/d/11x9rug0jw9OQ--PARsiC-syyc-w1p08-Nt1KJofrAjY/edit?usp=sharing"",""Себестоимость (Алкиона)!J94"")"),1.89924)</f>
        <v>1.89924</v>
      </c>
      <c r="BD281" s="482">
        <f>IFERROR(__xludf.DUMMYFUNCTION("IMPORTRANGE(""https://docs.google.com/spreadsheets/d/11x9rug0jw9OQ--PARsiC-syyc-w1p08-Nt1KJofrAjY/edit?usp=sharing"",""Себестоимость (Алкиона)!J65"")"),0.813618)</f>
        <v>0.813618</v>
      </c>
      <c r="BE281" s="483">
        <f>IFERROR(__xludf.DUMMYFUNCTION("IMPORTRANGE(""https://docs.google.com/spreadsheets/d/1s3L4zx0lRdF0JYMrTaoYwrEnGJI9Se6ibkReFEtRbpU/edit?usp=sharing"",""Упаковка!B3"")"),25.0)</f>
        <v>25</v>
      </c>
      <c r="BF281" s="389">
        <v>10.0</v>
      </c>
      <c r="BG281" s="442">
        <f t="shared" si="4"/>
        <v>45.851432</v>
      </c>
      <c r="BH281" s="405">
        <f t="shared" si="18"/>
        <v>0.2</v>
      </c>
      <c r="BI281" s="392">
        <f t="shared" si="5"/>
        <v>45.8</v>
      </c>
      <c r="BJ281" s="393">
        <f t="shared" si="6"/>
        <v>68.348568</v>
      </c>
      <c r="BK281" s="393">
        <f t="shared" si="7"/>
        <v>13.348568</v>
      </c>
      <c r="BL281" s="394">
        <f t="shared" si="8"/>
        <v>0.2984653624</v>
      </c>
      <c r="BM281" s="394">
        <f t="shared" si="9"/>
        <v>0.05829068996</v>
      </c>
      <c r="BN281" s="55">
        <f t="shared" si="10"/>
        <v>0.09</v>
      </c>
      <c r="BO281" s="56">
        <f t="shared" si="11"/>
        <v>331</v>
      </c>
      <c r="BP281" s="57">
        <f t="shared" si="12"/>
        <v>0.3268536798</v>
      </c>
      <c r="BQ281" s="46">
        <f t="shared" si="13"/>
        <v>0.272</v>
      </c>
      <c r="BR281" s="46">
        <v>25.0</v>
      </c>
      <c r="BS281" s="46">
        <v>7.0</v>
      </c>
      <c r="BT281" s="47">
        <v>1.25</v>
      </c>
      <c r="BU281" s="46">
        <f t="shared" si="14"/>
        <v>31.25</v>
      </c>
      <c r="BV281" s="46">
        <f t="shared" si="15"/>
        <v>37.75</v>
      </c>
      <c r="BW281" s="378" t="s">
        <v>6062</v>
      </c>
      <c r="BX281" s="492"/>
      <c r="BY281" s="492"/>
      <c r="BZ281" s="492"/>
      <c r="CA281" s="492"/>
      <c r="CB281" s="406"/>
      <c r="CC281" s="492"/>
      <c r="CD281" s="492"/>
      <c r="CE281" s="492"/>
      <c r="CF281" s="492"/>
      <c r="CG281" s="492"/>
      <c r="CH281" s="553"/>
      <c r="CI281" s="553"/>
      <c r="CJ281" s="553"/>
      <c r="CK281" s="553"/>
      <c r="CL281" s="414">
        <v>3.0</v>
      </c>
      <c r="CM281" s="414" t="s">
        <v>7726</v>
      </c>
      <c r="CN281" s="399">
        <f t="shared" si="16"/>
        <v>0.001534637555</v>
      </c>
      <c r="CO281" s="399">
        <f t="shared" si="17"/>
        <v>0.3678895804</v>
      </c>
      <c r="CP281" s="398"/>
      <c r="CQ281" s="398"/>
      <c r="CR281" s="478"/>
      <c r="CS281" s="398"/>
      <c r="CT281" s="398"/>
      <c r="CU281" s="398"/>
      <c r="CV281" s="398"/>
      <c r="CW281" s="398"/>
      <c r="CX281" s="398"/>
      <c r="CY281" s="398"/>
      <c r="CZ281" s="398"/>
      <c r="DA281" s="398"/>
      <c r="DB281" s="398"/>
      <c r="DC281" s="398"/>
      <c r="DD281" s="398"/>
      <c r="DE281" s="398"/>
      <c r="DF281" s="398"/>
      <c r="DG281" s="398"/>
      <c r="DH281" s="398"/>
      <c r="DI281" s="398"/>
      <c r="DJ281" s="398"/>
      <c r="DK281" s="398"/>
      <c r="DL281" s="398"/>
      <c r="DM281" s="398"/>
      <c r="DN281" s="398"/>
      <c r="DO281" s="398"/>
      <c r="DP281" s="398"/>
      <c r="DQ281" s="398"/>
      <c r="DR281" s="398"/>
      <c r="DS281" s="398"/>
      <c r="DT281" s="398"/>
      <c r="DU281" s="398"/>
      <c r="DV281" s="398"/>
      <c r="DW281" s="398"/>
      <c r="DX281" s="398"/>
      <c r="DY281" s="398"/>
      <c r="DZ281" s="398"/>
      <c r="EA281" s="398"/>
      <c r="EB281" s="398"/>
      <c r="EC281" s="398"/>
      <c r="ED281" s="398"/>
      <c r="EE281" s="398"/>
      <c r="EF281" s="398"/>
      <c r="EG281" s="398"/>
      <c r="EH281" s="398"/>
      <c r="EI281" s="398"/>
      <c r="EJ281" s="398"/>
      <c r="EK281" s="398"/>
      <c r="EL281" s="398"/>
      <c r="EM281" s="398"/>
      <c r="EN281" s="398"/>
      <c r="EO281" s="398"/>
      <c r="EP281" s="398"/>
      <c r="EQ281" s="398"/>
      <c r="ER281" s="398"/>
      <c r="ES281" s="398"/>
      <c r="ET281" s="398"/>
      <c r="EU281" s="398"/>
      <c r="EV281" s="398"/>
      <c r="EW281" s="398"/>
      <c r="EX281" s="398"/>
      <c r="EY281" s="398"/>
      <c r="EZ281" s="398"/>
      <c r="FA281" s="398"/>
      <c r="FB281" s="398"/>
      <c r="FC281" s="398"/>
      <c r="FD281" s="398"/>
      <c r="FE281" s="398"/>
      <c r="FF281" s="398"/>
      <c r="FG281" s="398"/>
      <c r="FH281" s="398"/>
      <c r="FI281" s="398"/>
      <c r="FJ281" s="398"/>
      <c r="FK281" s="398"/>
      <c r="FL281" s="398"/>
      <c r="FM281" s="398"/>
      <c r="FN281" s="398"/>
      <c r="FO281" s="398"/>
      <c r="FP281" s="398"/>
      <c r="FQ281" s="398"/>
      <c r="FR281" s="398"/>
      <c r="FS281" s="398"/>
      <c r="FT281" s="398"/>
      <c r="FU281" s="398"/>
      <c r="FV281" s="398"/>
      <c r="FW281" s="398"/>
      <c r="FX281" s="398"/>
      <c r="FY281" s="398"/>
      <c r="FZ281" s="398"/>
      <c r="GA281" s="398"/>
      <c r="GB281" s="398"/>
      <c r="GC281" s="398"/>
      <c r="GD281" s="398"/>
      <c r="GE281" s="398"/>
      <c r="GF281" s="398"/>
      <c r="GG281" s="398"/>
      <c r="GH281" s="398"/>
      <c r="GI281" s="398"/>
      <c r="GJ281" s="398"/>
      <c r="GK281" s="398"/>
      <c r="GL281" s="398"/>
      <c r="GM281" s="398"/>
      <c r="GN281" s="398"/>
      <c r="GO281" s="398"/>
      <c r="GP281" s="398"/>
      <c r="GQ281" s="398"/>
      <c r="GR281" s="398"/>
      <c r="GS281" s="398"/>
      <c r="GT281" s="398"/>
      <c r="GU281" s="398"/>
      <c r="GV281" s="398"/>
      <c r="GW281" s="398"/>
      <c r="GX281" s="398"/>
      <c r="GY281" s="398"/>
      <c r="GZ281" s="398"/>
      <c r="HA281" s="398"/>
      <c r="HB281" s="398"/>
      <c r="HC281" s="398"/>
      <c r="HD281" s="398"/>
      <c r="HE281" s="398"/>
      <c r="HF281" s="398"/>
      <c r="HG281" s="398"/>
      <c r="HH281" s="398"/>
      <c r="HI281" s="398"/>
      <c r="HJ281" s="398"/>
      <c r="HK281" s="398"/>
      <c r="HL281" s="398"/>
      <c r="HM281" s="398"/>
      <c r="HN281" s="398"/>
      <c r="HO281" s="398"/>
      <c r="HP281" s="398"/>
      <c r="HQ281" s="398"/>
      <c r="HR281" s="398"/>
      <c r="HS281" s="398"/>
      <c r="HT281" s="398"/>
      <c r="HU281" s="398"/>
      <c r="HV281" s="398"/>
      <c r="HW281" s="398"/>
      <c r="HX281" s="398"/>
      <c r="HY281" s="398"/>
      <c r="HZ281" s="398"/>
      <c r="IA281" s="398"/>
      <c r="IB281" s="398"/>
      <c r="IC281" s="398"/>
    </row>
    <row r="282" ht="18.0" customHeight="1">
      <c r="A282" s="361" t="s">
        <v>6049</v>
      </c>
      <c r="B282" s="362" t="s">
        <v>7938</v>
      </c>
      <c r="C282" s="363"/>
      <c r="D282" s="364">
        <v>50.0</v>
      </c>
      <c r="E282" s="550" t="s">
        <v>7939</v>
      </c>
      <c r="F282" s="366" t="s">
        <v>7940</v>
      </c>
      <c r="G282" s="367">
        <v>2.000223114292E12</v>
      </c>
      <c r="H282" s="409">
        <v>352.0</v>
      </c>
      <c r="I282" s="369">
        <v>0.31510339839402424</v>
      </c>
      <c r="J282" s="370">
        <f t="shared" si="1"/>
        <v>241</v>
      </c>
      <c r="K282" s="563" t="s">
        <v>7941</v>
      </c>
      <c r="L282" s="450" t="s">
        <v>7942</v>
      </c>
      <c r="M282" s="450" t="s">
        <v>7943</v>
      </c>
      <c r="N282" s="527"/>
      <c r="O282" s="374">
        <v>60.0</v>
      </c>
      <c r="P282" s="404">
        <v>80.0</v>
      </c>
      <c r="Q282" s="378">
        <v>20.0</v>
      </c>
      <c r="R282" s="378">
        <v>170.0</v>
      </c>
      <c r="S282" s="430"/>
      <c r="T282" s="430"/>
      <c r="U282" s="378" t="s">
        <v>7944</v>
      </c>
      <c r="V282" s="378" t="s">
        <v>795</v>
      </c>
      <c r="W282" s="378" t="s">
        <v>7724</v>
      </c>
      <c r="X282" s="430"/>
      <c r="Y282" s="430"/>
      <c r="Z282" s="430"/>
      <c r="AA282" s="430"/>
      <c r="AB282" s="379"/>
      <c r="AC282" s="568"/>
      <c r="AD282" s="527"/>
      <c r="AE282" s="527"/>
      <c r="AF282" s="527"/>
      <c r="AG282" s="527"/>
      <c r="AH282" s="373" t="s">
        <v>6059</v>
      </c>
      <c r="AI282" s="379" t="s">
        <v>6060</v>
      </c>
      <c r="AJ282" s="527"/>
      <c r="AK282" s="527"/>
      <c r="AL282" s="527"/>
      <c r="AM282" s="527"/>
      <c r="AN282" s="527">
        <v>4.0</v>
      </c>
      <c r="AO282" s="527"/>
      <c r="AP282" s="527"/>
      <c r="AQ282" s="46">
        <f t="shared" si="2"/>
        <v>345</v>
      </c>
      <c r="AR282" s="382">
        <f t="shared" si="3"/>
        <v>0.02</v>
      </c>
      <c r="AS282" s="527"/>
      <c r="AT282" s="527"/>
      <c r="AU282" s="527"/>
      <c r="AV282" s="527"/>
      <c r="AW282" s="527"/>
      <c r="AX282" s="573" t="s">
        <v>6178</v>
      </c>
      <c r="AY282" s="384" t="s">
        <v>6178</v>
      </c>
      <c r="AZ282" s="418"/>
      <c r="BA282" s="386">
        <v>75.0</v>
      </c>
      <c r="BB282" s="386">
        <v>131.0</v>
      </c>
      <c r="BC282" s="482">
        <f>IFERROR(__xludf.DUMMYFUNCTION("IMPORTRANGE(""https://docs.google.com/spreadsheets/d/11x9rug0jw9OQ--PARsiC-syyc-w1p08-Nt1KJofrAjY/edit?usp=sharing"",""Себестоимость (Алкиона)!J94"")"),1.89924)</f>
        <v>1.89924</v>
      </c>
      <c r="BD282" s="482">
        <f>IFERROR(__xludf.DUMMYFUNCTION("IMPORTRANGE(""https://docs.google.com/spreadsheets/d/11x9rug0jw9OQ--PARsiC-syyc-w1p08-Nt1KJofrAjY/edit?usp=sharing"",""Себестоимость (Алкиона)!J65"")"),0.813618)</f>
        <v>0.813618</v>
      </c>
      <c r="BE282" s="483">
        <f>IFERROR(__xludf.DUMMYFUNCTION("IMPORTRANGE(""https://docs.google.com/spreadsheets/d/1s3L4zx0lRdF0JYMrTaoYwrEnGJI9Se6ibkReFEtRbpU/edit?usp=sharing"",""Упаковка!B3"")"),25.0)</f>
        <v>25</v>
      </c>
      <c r="BF282" s="389">
        <v>10.0</v>
      </c>
      <c r="BG282" s="442">
        <f t="shared" si="4"/>
        <v>45.851432</v>
      </c>
      <c r="BH282" s="405">
        <f t="shared" si="18"/>
        <v>0.2</v>
      </c>
      <c r="BI282" s="392">
        <f t="shared" si="5"/>
        <v>48.2</v>
      </c>
      <c r="BJ282" s="393">
        <f t="shared" si="6"/>
        <v>71.948568</v>
      </c>
      <c r="BK282" s="393">
        <f t="shared" si="7"/>
        <v>15.948568</v>
      </c>
      <c r="BL282" s="394">
        <f t="shared" si="8"/>
        <v>0.2985417759</v>
      </c>
      <c r="BM282" s="394">
        <f t="shared" si="9"/>
        <v>0.06617663071</v>
      </c>
      <c r="BN282" s="55">
        <f t="shared" si="10"/>
        <v>0.02</v>
      </c>
      <c r="BO282" s="56">
        <f t="shared" si="11"/>
        <v>346</v>
      </c>
      <c r="BP282" s="57">
        <f t="shared" si="12"/>
        <v>0.3288686936</v>
      </c>
      <c r="BQ282" s="46">
        <f t="shared" si="13"/>
        <v>0.272</v>
      </c>
      <c r="BR282" s="46">
        <v>25.0</v>
      </c>
      <c r="BS282" s="46">
        <v>7.0</v>
      </c>
      <c r="BT282" s="47">
        <v>1.25</v>
      </c>
      <c r="BU282" s="46">
        <f t="shared" si="14"/>
        <v>31.25</v>
      </c>
      <c r="BV282" s="46">
        <f t="shared" si="15"/>
        <v>43.75</v>
      </c>
      <c r="BW282" s="378" t="s">
        <v>6062</v>
      </c>
      <c r="BX282" s="492"/>
      <c r="BY282" s="492"/>
      <c r="BZ282" s="492"/>
      <c r="CA282" s="492"/>
      <c r="CB282" s="406"/>
      <c r="CC282" s="492"/>
      <c r="CD282" s="492"/>
      <c r="CE282" s="492"/>
      <c r="CF282" s="492"/>
      <c r="CG282" s="492"/>
      <c r="CH282" s="553"/>
      <c r="CI282" s="553"/>
      <c r="CJ282" s="553"/>
      <c r="CK282" s="553"/>
      <c r="CL282" s="414">
        <v>3.0</v>
      </c>
      <c r="CM282" s="414" t="s">
        <v>7726</v>
      </c>
      <c r="CN282" s="399">
        <f t="shared" si="16"/>
        <v>0.001458224066</v>
      </c>
      <c r="CO282" s="399">
        <f t="shared" si="17"/>
        <v>0.3136451743</v>
      </c>
      <c r="CP282" s="398"/>
      <c r="CQ282" s="398"/>
      <c r="CR282" s="478"/>
      <c r="CS282" s="398"/>
      <c r="CT282" s="398"/>
      <c r="CU282" s="398"/>
      <c r="CV282" s="398"/>
      <c r="CW282" s="398"/>
      <c r="CX282" s="398"/>
      <c r="CY282" s="398"/>
      <c r="CZ282" s="398"/>
      <c r="DA282" s="398"/>
      <c r="DB282" s="398"/>
      <c r="DC282" s="398"/>
      <c r="DD282" s="398"/>
      <c r="DE282" s="398"/>
      <c r="DF282" s="398"/>
      <c r="DG282" s="398"/>
      <c r="DH282" s="398"/>
      <c r="DI282" s="398"/>
      <c r="DJ282" s="398"/>
      <c r="DK282" s="398"/>
      <c r="DL282" s="398"/>
      <c r="DM282" s="398"/>
      <c r="DN282" s="398"/>
      <c r="DO282" s="398"/>
      <c r="DP282" s="398"/>
      <c r="DQ282" s="398"/>
      <c r="DR282" s="398"/>
      <c r="DS282" s="398"/>
      <c r="DT282" s="398"/>
      <c r="DU282" s="398"/>
      <c r="DV282" s="398"/>
      <c r="DW282" s="398"/>
      <c r="DX282" s="398"/>
      <c r="DY282" s="398"/>
      <c r="DZ282" s="398"/>
      <c r="EA282" s="398"/>
      <c r="EB282" s="398"/>
      <c r="EC282" s="398"/>
      <c r="ED282" s="398"/>
      <c r="EE282" s="398"/>
      <c r="EF282" s="398"/>
      <c r="EG282" s="398"/>
      <c r="EH282" s="398"/>
      <c r="EI282" s="398"/>
      <c r="EJ282" s="398"/>
      <c r="EK282" s="398"/>
      <c r="EL282" s="398"/>
      <c r="EM282" s="398"/>
      <c r="EN282" s="398"/>
      <c r="EO282" s="398"/>
      <c r="EP282" s="398"/>
      <c r="EQ282" s="398"/>
      <c r="ER282" s="398"/>
      <c r="ES282" s="398"/>
      <c r="ET282" s="398"/>
      <c r="EU282" s="398"/>
      <c r="EV282" s="398"/>
      <c r="EW282" s="398"/>
      <c r="EX282" s="398"/>
      <c r="EY282" s="398"/>
      <c r="EZ282" s="398"/>
      <c r="FA282" s="398"/>
      <c r="FB282" s="398"/>
      <c r="FC282" s="398"/>
      <c r="FD282" s="398"/>
      <c r="FE282" s="398"/>
      <c r="FF282" s="398"/>
      <c r="FG282" s="398"/>
      <c r="FH282" s="398"/>
      <c r="FI282" s="398"/>
      <c r="FJ282" s="398"/>
      <c r="FK282" s="398"/>
      <c r="FL282" s="398"/>
      <c r="FM282" s="398"/>
      <c r="FN282" s="398"/>
      <c r="FO282" s="398"/>
      <c r="FP282" s="398"/>
      <c r="FQ282" s="398"/>
      <c r="FR282" s="398"/>
      <c r="FS282" s="398"/>
      <c r="FT282" s="398"/>
      <c r="FU282" s="398"/>
      <c r="FV282" s="398"/>
      <c r="FW282" s="398"/>
      <c r="FX282" s="398"/>
      <c r="FY282" s="398"/>
      <c r="FZ282" s="398"/>
      <c r="GA282" s="398"/>
      <c r="GB282" s="398"/>
      <c r="GC282" s="398"/>
      <c r="GD282" s="398"/>
      <c r="GE282" s="398"/>
      <c r="GF282" s="398"/>
      <c r="GG282" s="398"/>
      <c r="GH282" s="398"/>
      <c r="GI282" s="398"/>
      <c r="GJ282" s="398"/>
      <c r="GK282" s="398"/>
      <c r="GL282" s="398"/>
      <c r="GM282" s="398"/>
      <c r="GN282" s="398"/>
      <c r="GO282" s="398"/>
      <c r="GP282" s="398"/>
      <c r="GQ282" s="398"/>
      <c r="GR282" s="398"/>
      <c r="GS282" s="398"/>
      <c r="GT282" s="398"/>
      <c r="GU282" s="398"/>
      <c r="GV282" s="398"/>
      <c r="GW282" s="398"/>
      <c r="GX282" s="398"/>
      <c r="GY282" s="398"/>
      <c r="GZ282" s="398"/>
      <c r="HA282" s="398"/>
      <c r="HB282" s="398"/>
      <c r="HC282" s="398"/>
      <c r="HD282" s="398"/>
      <c r="HE282" s="398"/>
      <c r="HF282" s="398"/>
      <c r="HG282" s="398"/>
      <c r="HH282" s="398"/>
      <c r="HI282" s="398"/>
      <c r="HJ282" s="398"/>
      <c r="HK282" s="398"/>
      <c r="HL282" s="398"/>
      <c r="HM282" s="398"/>
      <c r="HN282" s="398"/>
      <c r="HO282" s="398"/>
      <c r="HP282" s="398"/>
      <c r="HQ282" s="398"/>
      <c r="HR282" s="398"/>
      <c r="HS282" s="398"/>
      <c r="HT282" s="398"/>
      <c r="HU282" s="398"/>
      <c r="HV282" s="398"/>
      <c r="HW282" s="398"/>
      <c r="HX282" s="398"/>
      <c r="HY282" s="398"/>
      <c r="HZ282" s="398"/>
      <c r="IA282" s="398"/>
      <c r="IB282" s="398"/>
      <c r="IC282" s="398"/>
    </row>
    <row r="283" ht="18.0" customHeight="1">
      <c r="A283" s="361" t="s">
        <v>6049</v>
      </c>
      <c r="B283" s="436" t="s">
        <v>7945</v>
      </c>
      <c r="C283" s="363"/>
      <c r="D283" s="364">
        <v>50.0</v>
      </c>
      <c r="E283" s="550" t="s">
        <v>7946</v>
      </c>
      <c r="F283" s="366" t="s">
        <v>7947</v>
      </c>
      <c r="G283" s="367">
        <v>2.000223114308E12</v>
      </c>
      <c r="H283" s="409">
        <v>352.0</v>
      </c>
      <c r="I283" s="369">
        <v>0.35445209136950906</v>
      </c>
      <c r="J283" s="370">
        <f t="shared" si="1"/>
        <v>227</v>
      </c>
      <c r="K283" s="563" t="s">
        <v>7948</v>
      </c>
      <c r="L283" s="450" t="s">
        <v>7949</v>
      </c>
      <c r="M283" s="450" t="s">
        <v>7950</v>
      </c>
      <c r="N283" s="527"/>
      <c r="O283" s="374">
        <v>60.0</v>
      </c>
      <c r="P283" s="404">
        <v>80.0</v>
      </c>
      <c r="Q283" s="378">
        <v>20.0</v>
      </c>
      <c r="R283" s="378">
        <v>170.0</v>
      </c>
      <c r="S283" s="430"/>
      <c r="T283" s="430"/>
      <c r="U283" s="378" t="s">
        <v>7951</v>
      </c>
      <c r="V283" s="378" t="s">
        <v>795</v>
      </c>
      <c r="W283" s="378" t="s">
        <v>7724</v>
      </c>
      <c r="X283" s="430"/>
      <c r="Y283" s="430"/>
      <c r="Z283" s="430"/>
      <c r="AA283" s="430"/>
      <c r="AB283" s="379"/>
      <c r="AC283" s="568"/>
      <c r="AD283" s="527"/>
      <c r="AE283" s="527"/>
      <c r="AF283" s="527"/>
      <c r="AG283" s="527"/>
      <c r="AH283" s="373" t="s">
        <v>6059</v>
      </c>
      <c r="AI283" s="379" t="s">
        <v>6060</v>
      </c>
      <c r="AJ283" s="527"/>
      <c r="AK283" s="527"/>
      <c r="AL283" s="527"/>
      <c r="AM283" s="527"/>
      <c r="AN283" s="527">
        <v>4.0</v>
      </c>
      <c r="AO283" s="527"/>
      <c r="AP283" s="527"/>
      <c r="AQ283" s="46">
        <f t="shared" si="2"/>
        <v>328</v>
      </c>
      <c r="AR283" s="382">
        <f t="shared" si="3"/>
        <v>0.07</v>
      </c>
      <c r="AS283" s="527"/>
      <c r="AT283" s="527"/>
      <c r="AU283" s="527"/>
      <c r="AV283" s="527"/>
      <c r="AW283" s="527"/>
      <c r="AX283" s="573" t="s">
        <v>6178</v>
      </c>
      <c r="AY283" s="384" t="s">
        <v>6178</v>
      </c>
      <c r="AZ283" s="418"/>
      <c r="BA283" s="386">
        <v>68.0</v>
      </c>
      <c r="BB283" s="386">
        <v>123.0</v>
      </c>
      <c r="BC283" s="482">
        <f>IFERROR(__xludf.DUMMYFUNCTION("IMPORTRANGE(""https://docs.google.com/spreadsheets/d/11x9rug0jw9OQ--PARsiC-syyc-w1p08-Nt1KJofrAjY/edit?usp=sharing"",""Себестоимость (Алкиона)!J94"")"),1.89924)</f>
        <v>1.89924</v>
      </c>
      <c r="BD283" s="482">
        <f>IFERROR(__xludf.DUMMYFUNCTION("IMPORTRANGE(""https://docs.google.com/spreadsheets/d/11x9rug0jw9OQ--PARsiC-syyc-w1p08-Nt1KJofrAjY/edit?usp=sharing"",""Себестоимость (Алкиона)!J65"")"),0.813618)</f>
        <v>0.813618</v>
      </c>
      <c r="BE283" s="483">
        <f>IFERROR(__xludf.DUMMYFUNCTION("IMPORTRANGE(""https://docs.google.com/spreadsheets/d/1s3L4zx0lRdF0JYMrTaoYwrEnGJI9Se6ibkReFEtRbpU/edit?usp=sharing"",""Упаковка!B3"")"),25.0)</f>
        <v>25</v>
      </c>
      <c r="BF283" s="389">
        <v>10.0</v>
      </c>
      <c r="BG283" s="442">
        <f t="shared" si="4"/>
        <v>45.851432</v>
      </c>
      <c r="BH283" s="405">
        <f t="shared" si="18"/>
        <v>0.2</v>
      </c>
      <c r="BI283" s="392">
        <f t="shared" si="5"/>
        <v>45.4</v>
      </c>
      <c r="BJ283" s="393">
        <f t="shared" si="6"/>
        <v>67.748568</v>
      </c>
      <c r="BK283" s="393">
        <f t="shared" si="7"/>
        <v>12.748568</v>
      </c>
      <c r="BL283" s="394">
        <f t="shared" si="8"/>
        <v>0.2984518414</v>
      </c>
      <c r="BM283" s="394">
        <f t="shared" si="9"/>
        <v>0.05616109251</v>
      </c>
      <c r="BN283" s="55">
        <f t="shared" si="10"/>
        <v>0.07</v>
      </c>
      <c r="BO283" s="56">
        <f t="shared" si="11"/>
        <v>329</v>
      </c>
      <c r="BP283" s="57">
        <f t="shared" si="12"/>
        <v>0.3267737629</v>
      </c>
      <c r="BQ283" s="46">
        <f t="shared" si="13"/>
        <v>0.272</v>
      </c>
      <c r="BR283" s="46">
        <v>25.0</v>
      </c>
      <c r="BS283" s="46">
        <v>7.0</v>
      </c>
      <c r="BT283" s="47">
        <v>1.25</v>
      </c>
      <c r="BU283" s="46">
        <f t="shared" si="14"/>
        <v>31.25</v>
      </c>
      <c r="BV283" s="46">
        <f t="shared" si="15"/>
        <v>36.75</v>
      </c>
      <c r="BW283" s="378" t="s">
        <v>6062</v>
      </c>
      <c r="BX283" s="492"/>
      <c r="BY283" s="492"/>
      <c r="BZ283" s="492"/>
      <c r="CA283" s="492"/>
      <c r="CB283" s="406"/>
      <c r="CC283" s="492"/>
      <c r="CD283" s="492"/>
      <c r="CE283" s="492"/>
      <c r="CF283" s="492"/>
      <c r="CG283" s="492"/>
      <c r="CH283" s="553"/>
      <c r="CI283" s="553"/>
      <c r="CJ283" s="553"/>
      <c r="CK283" s="553"/>
      <c r="CL283" s="414">
        <v>3.0</v>
      </c>
      <c r="CM283" s="414" t="s">
        <v>7726</v>
      </c>
      <c r="CN283" s="399">
        <f t="shared" si="16"/>
        <v>0.00154815859</v>
      </c>
      <c r="CO283" s="399">
        <f t="shared" si="17"/>
        <v>0.3529039328</v>
      </c>
      <c r="CP283" s="398"/>
      <c r="CQ283" s="398"/>
      <c r="CR283" s="478"/>
      <c r="CS283" s="398"/>
      <c r="CT283" s="398"/>
      <c r="CU283" s="398"/>
      <c r="CV283" s="398"/>
      <c r="CW283" s="398"/>
      <c r="CX283" s="398"/>
      <c r="CY283" s="398"/>
      <c r="CZ283" s="398"/>
      <c r="DA283" s="398"/>
      <c r="DB283" s="398"/>
      <c r="DC283" s="398"/>
      <c r="DD283" s="398"/>
      <c r="DE283" s="398"/>
      <c r="DF283" s="398"/>
      <c r="DG283" s="398"/>
      <c r="DH283" s="398"/>
      <c r="DI283" s="398"/>
      <c r="DJ283" s="398"/>
      <c r="DK283" s="398"/>
      <c r="DL283" s="398"/>
      <c r="DM283" s="398"/>
      <c r="DN283" s="398"/>
      <c r="DO283" s="398"/>
      <c r="DP283" s="398"/>
      <c r="DQ283" s="398"/>
      <c r="DR283" s="398"/>
      <c r="DS283" s="398"/>
      <c r="DT283" s="398"/>
      <c r="DU283" s="398"/>
      <c r="DV283" s="398"/>
      <c r="DW283" s="398"/>
      <c r="DX283" s="398"/>
      <c r="DY283" s="398"/>
      <c r="DZ283" s="398"/>
      <c r="EA283" s="398"/>
      <c r="EB283" s="398"/>
      <c r="EC283" s="398"/>
      <c r="ED283" s="398"/>
      <c r="EE283" s="398"/>
      <c r="EF283" s="398"/>
      <c r="EG283" s="398"/>
      <c r="EH283" s="398"/>
      <c r="EI283" s="398"/>
      <c r="EJ283" s="398"/>
      <c r="EK283" s="398"/>
      <c r="EL283" s="398"/>
      <c r="EM283" s="398"/>
      <c r="EN283" s="398"/>
      <c r="EO283" s="398"/>
      <c r="EP283" s="398"/>
      <c r="EQ283" s="398"/>
      <c r="ER283" s="398"/>
      <c r="ES283" s="398"/>
      <c r="ET283" s="398"/>
      <c r="EU283" s="398"/>
      <c r="EV283" s="398"/>
      <c r="EW283" s="398"/>
      <c r="EX283" s="398"/>
      <c r="EY283" s="398"/>
      <c r="EZ283" s="398"/>
      <c r="FA283" s="398"/>
      <c r="FB283" s="398"/>
      <c r="FC283" s="398"/>
      <c r="FD283" s="398"/>
      <c r="FE283" s="398"/>
      <c r="FF283" s="398"/>
      <c r="FG283" s="398"/>
      <c r="FH283" s="398"/>
      <c r="FI283" s="398"/>
      <c r="FJ283" s="398"/>
      <c r="FK283" s="398"/>
      <c r="FL283" s="398"/>
      <c r="FM283" s="398"/>
      <c r="FN283" s="398"/>
      <c r="FO283" s="398"/>
      <c r="FP283" s="398"/>
      <c r="FQ283" s="398"/>
      <c r="FR283" s="398"/>
      <c r="FS283" s="398"/>
      <c r="FT283" s="398"/>
      <c r="FU283" s="398"/>
      <c r="FV283" s="398"/>
      <c r="FW283" s="398"/>
      <c r="FX283" s="398"/>
      <c r="FY283" s="398"/>
      <c r="FZ283" s="398"/>
      <c r="GA283" s="398"/>
      <c r="GB283" s="398"/>
      <c r="GC283" s="398"/>
      <c r="GD283" s="398"/>
      <c r="GE283" s="398"/>
      <c r="GF283" s="398"/>
      <c r="GG283" s="398"/>
      <c r="GH283" s="398"/>
      <c r="GI283" s="398"/>
      <c r="GJ283" s="398"/>
      <c r="GK283" s="398"/>
      <c r="GL283" s="398"/>
      <c r="GM283" s="398"/>
      <c r="GN283" s="398"/>
      <c r="GO283" s="398"/>
      <c r="GP283" s="398"/>
      <c r="GQ283" s="398"/>
      <c r="GR283" s="398"/>
      <c r="GS283" s="398"/>
      <c r="GT283" s="398"/>
      <c r="GU283" s="398"/>
      <c r="GV283" s="398"/>
      <c r="GW283" s="398"/>
      <c r="GX283" s="398"/>
      <c r="GY283" s="398"/>
      <c r="GZ283" s="398"/>
      <c r="HA283" s="398"/>
      <c r="HB283" s="398"/>
      <c r="HC283" s="398"/>
      <c r="HD283" s="398"/>
      <c r="HE283" s="398"/>
      <c r="HF283" s="398"/>
      <c r="HG283" s="398"/>
      <c r="HH283" s="398"/>
      <c r="HI283" s="398"/>
      <c r="HJ283" s="398"/>
      <c r="HK283" s="398"/>
      <c r="HL283" s="398"/>
      <c r="HM283" s="398"/>
      <c r="HN283" s="398"/>
      <c r="HO283" s="398"/>
      <c r="HP283" s="398"/>
      <c r="HQ283" s="398"/>
      <c r="HR283" s="398"/>
      <c r="HS283" s="398"/>
      <c r="HT283" s="398"/>
      <c r="HU283" s="398"/>
      <c r="HV283" s="398"/>
      <c r="HW283" s="398"/>
      <c r="HX283" s="398"/>
      <c r="HY283" s="398"/>
      <c r="HZ283" s="398"/>
      <c r="IA283" s="398"/>
      <c r="IB283" s="398"/>
      <c r="IC283" s="398"/>
    </row>
    <row r="284" ht="18.0" customHeight="1">
      <c r="A284" s="361" t="s">
        <v>6049</v>
      </c>
      <c r="B284" s="362" t="s">
        <v>7952</v>
      </c>
      <c r="C284" s="363"/>
      <c r="D284" s="364">
        <v>50.0</v>
      </c>
      <c r="E284" s="550" t="s">
        <v>7953</v>
      </c>
      <c r="F284" s="366" t="s">
        <v>7954</v>
      </c>
      <c r="G284" s="367">
        <v>2.000223114315E12</v>
      </c>
      <c r="H284" s="409">
        <v>341.0</v>
      </c>
      <c r="I284" s="369">
        <v>0.3507676175786299</v>
      </c>
      <c r="J284" s="370">
        <f t="shared" si="1"/>
        <v>221</v>
      </c>
      <c r="K284" s="563" t="s">
        <v>7955</v>
      </c>
      <c r="L284" s="450" t="s">
        <v>7956</v>
      </c>
      <c r="M284" s="450" t="s">
        <v>7957</v>
      </c>
      <c r="N284" s="373"/>
      <c r="O284" s="374">
        <v>60.0</v>
      </c>
      <c r="P284" s="404">
        <v>80.0</v>
      </c>
      <c r="Q284" s="378">
        <v>20.0</v>
      </c>
      <c r="R284" s="378">
        <v>170.0</v>
      </c>
      <c r="S284" s="377"/>
      <c r="T284" s="377"/>
      <c r="U284" s="378" t="s">
        <v>7958</v>
      </c>
      <c r="V284" s="378" t="s">
        <v>795</v>
      </c>
      <c r="W284" s="378" t="s">
        <v>7724</v>
      </c>
      <c r="X284" s="377"/>
      <c r="Y284" s="377"/>
      <c r="Z284" s="377"/>
      <c r="AA284" s="377"/>
      <c r="AB284" s="379"/>
      <c r="AC284" s="568"/>
      <c r="AD284" s="373"/>
      <c r="AE284" s="373"/>
      <c r="AF284" s="373"/>
      <c r="AG284" s="373"/>
      <c r="AH284" s="373" t="s">
        <v>6059</v>
      </c>
      <c r="AI284" s="379" t="s">
        <v>6060</v>
      </c>
      <c r="AJ284" s="373"/>
      <c r="AK284" s="373"/>
      <c r="AL284" s="373"/>
      <c r="AM284" s="373"/>
      <c r="AN284" s="373">
        <v>4.0</v>
      </c>
      <c r="AO284" s="373"/>
      <c r="AP284" s="373"/>
      <c r="AQ284" s="46">
        <f t="shared" si="2"/>
        <v>321</v>
      </c>
      <c r="AR284" s="382">
        <f t="shared" si="3"/>
        <v>0.06</v>
      </c>
      <c r="AS284" s="373"/>
      <c r="AT284" s="373"/>
      <c r="AU284" s="373"/>
      <c r="AV284" s="373"/>
      <c r="AW284" s="373"/>
      <c r="AX284" s="573" t="s">
        <v>6178</v>
      </c>
      <c r="AY284" s="384" t="s">
        <v>6178</v>
      </c>
      <c r="AZ284" s="418"/>
      <c r="BA284" s="386">
        <v>65.0</v>
      </c>
      <c r="BB284" s="386">
        <v>120.0</v>
      </c>
      <c r="BC284" s="482">
        <f>IFERROR(__xludf.DUMMYFUNCTION("IMPORTRANGE(""https://docs.google.com/spreadsheets/d/11x9rug0jw9OQ--PARsiC-syyc-w1p08-Nt1KJofrAjY/edit?usp=sharing"",""Себестоимость (Алкиона)!J94"")"),1.89924)</f>
        <v>1.89924</v>
      </c>
      <c r="BD284" s="482">
        <f>IFERROR(__xludf.DUMMYFUNCTION("IMPORTRANGE(""https://docs.google.com/spreadsheets/d/11x9rug0jw9OQ--PARsiC-syyc-w1p08-Nt1KJofrAjY/edit?usp=sharing"",""Себестоимость (Алкиона)!J65"")"),0.813618)</f>
        <v>0.813618</v>
      </c>
      <c r="BE284" s="483">
        <f>IFERROR(__xludf.DUMMYFUNCTION("IMPORTRANGE(""https://docs.google.com/spreadsheets/d/1s3L4zx0lRdF0JYMrTaoYwrEnGJI9Se6ibkReFEtRbpU/edit?usp=sharing"",""Упаковка!B3"")"),25.0)</f>
        <v>25</v>
      </c>
      <c r="BF284" s="389">
        <v>10.0</v>
      </c>
      <c r="BG284" s="442">
        <f t="shared" si="4"/>
        <v>45.851432</v>
      </c>
      <c r="BH284" s="405">
        <f t="shared" si="18"/>
        <v>0.2</v>
      </c>
      <c r="BI284" s="392">
        <f t="shared" si="5"/>
        <v>44.2</v>
      </c>
      <c r="BJ284" s="393">
        <f t="shared" si="6"/>
        <v>65.948568</v>
      </c>
      <c r="BK284" s="393">
        <f t="shared" si="7"/>
        <v>10.948568</v>
      </c>
      <c r="BL284" s="394">
        <f t="shared" si="8"/>
        <v>0.29840981</v>
      </c>
      <c r="BM284" s="394">
        <f t="shared" si="9"/>
        <v>0.04954103167</v>
      </c>
      <c r="BN284" s="55">
        <f t="shared" si="10"/>
        <v>0.06</v>
      </c>
      <c r="BO284" s="56">
        <f t="shared" si="11"/>
        <v>323</v>
      </c>
      <c r="BP284" s="57">
        <f t="shared" si="12"/>
        <v>0.3265280743</v>
      </c>
      <c r="BQ284" s="46">
        <f t="shared" si="13"/>
        <v>0.272</v>
      </c>
      <c r="BR284" s="46">
        <v>25.0</v>
      </c>
      <c r="BS284" s="46">
        <v>7.0</v>
      </c>
      <c r="BT284" s="47">
        <v>1.25</v>
      </c>
      <c r="BU284" s="46">
        <f t="shared" si="14"/>
        <v>31.25</v>
      </c>
      <c r="BV284" s="46">
        <f t="shared" si="15"/>
        <v>33.75</v>
      </c>
      <c r="BW284" s="378" t="s">
        <v>6062</v>
      </c>
      <c r="BX284" s="492"/>
      <c r="BY284" s="492"/>
      <c r="BZ284" s="492"/>
      <c r="CA284" s="492"/>
      <c r="CB284" s="406"/>
      <c r="CC284" s="492"/>
      <c r="CD284" s="492"/>
      <c r="CE284" s="492"/>
      <c r="CF284" s="492"/>
      <c r="CG284" s="492"/>
      <c r="CH284" s="553"/>
      <c r="CI284" s="553"/>
      <c r="CJ284" s="553"/>
      <c r="CK284" s="553"/>
      <c r="CL284" s="414">
        <v>3.0</v>
      </c>
      <c r="CM284" s="414" t="s">
        <v>7726</v>
      </c>
      <c r="CN284" s="399">
        <f t="shared" si="16"/>
        <v>0.001590190045</v>
      </c>
      <c r="CO284" s="399">
        <f t="shared" si="17"/>
        <v>0.3491774275</v>
      </c>
      <c r="CP284" s="398"/>
      <c r="CQ284" s="398"/>
      <c r="CR284" s="478"/>
      <c r="CS284" s="398"/>
      <c r="CT284" s="398"/>
      <c r="CU284" s="398"/>
      <c r="CV284" s="398"/>
      <c r="CW284" s="398"/>
      <c r="CX284" s="398"/>
      <c r="CY284" s="398"/>
      <c r="CZ284" s="398"/>
      <c r="DA284" s="398"/>
      <c r="DB284" s="398"/>
      <c r="DC284" s="398"/>
      <c r="DD284" s="398"/>
      <c r="DE284" s="398"/>
      <c r="DF284" s="398"/>
      <c r="DG284" s="398"/>
      <c r="DH284" s="398"/>
      <c r="DI284" s="398"/>
      <c r="DJ284" s="398"/>
      <c r="DK284" s="398"/>
      <c r="DL284" s="398"/>
      <c r="DM284" s="398"/>
      <c r="DN284" s="398"/>
      <c r="DO284" s="398"/>
      <c r="DP284" s="398"/>
      <c r="DQ284" s="398"/>
      <c r="DR284" s="398"/>
      <c r="DS284" s="398"/>
      <c r="DT284" s="398"/>
      <c r="DU284" s="398"/>
      <c r="DV284" s="398"/>
      <c r="DW284" s="398"/>
      <c r="DX284" s="398"/>
      <c r="DY284" s="398"/>
      <c r="DZ284" s="398"/>
      <c r="EA284" s="398"/>
      <c r="EB284" s="398"/>
      <c r="EC284" s="398"/>
      <c r="ED284" s="398"/>
      <c r="EE284" s="398"/>
      <c r="EF284" s="398"/>
      <c r="EG284" s="398"/>
      <c r="EH284" s="398"/>
      <c r="EI284" s="398"/>
      <c r="EJ284" s="398"/>
      <c r="EK284" s="398"/>
      <c r="EL284" s="398"/>
      <c r="EM284" s="398"/>
      <c r="EN284" s="398"/>
      <c r="EO284" s="398"/>
      <c r="EP284" s="398"/>
      <c r="EQ284" s="398"/>
      <c r="ER284" s="398"/>
      <c r="ES284" s="398"/>
      <c r="ET284" s="398"/>
      <c r="EU284" s="398"/>
      <c r="EV284" s="398"/>
      <c r="EW284" s="398"/>
      <c r="EX284" s="398"/>
      <c r="EY284" s="398"/>
      <c r="EZ284" s="398"/>
      <c r="FA284" s="398"/>
      <c r="FB284" s="398"/>
      <c r="FC284" s="398"/>
      <c r="FD284" s="398"/>
      <c r="FE284" s="398"/>
      <c r="FF284" s="398"/>
      <c r="FG284" s="398"/>
      <c r="FH284" s="398"/>
      <c r="FI284" s="398"/>
      <c r="FJ284" s="398"/>
      <c r="FK284" s="398"/>
      <c r="FL284" s="398"/>
      <c r="FM284" s="398"/>
      <c r="FN284" s="398"/>
      <c r="FO284" s="398"/>
      <c r="FP284" s="398"/>
      <c r="FQ284" s="398"/>
      <c r="FR284" s="398"/>
      <c r="FS284" s="398"/>
      <c r="FT284" s="398"/>
      <c r="FU284" s="398"/>
      <c r="FV284" s="398"/>
      <c r="FW284" s="398"/>
      <c r="FX284" s="398"/>
      <c r="FY284" s="398"/>
      <c r="FZ284" s="398"/>
      <c r="GA284" s="398"/>
      <c r="GB284" s="398"/>
      <c r="GC284" s="398"/>
      <c r="GD284" s="398"/>
      <c r="GE284" s="398"/>
      <c r="GF284" s="398"/>
      <c r="GG284" s="398"/>
      <c r="GH284" s="398"/>
      <c r="GI284" s="398"/>
      <c r="GJ284" s="398"/>
      <c r="GK284" s="398"/>
      <c r="GL284" s="398"/>
      <c r="GM284" s="398"/>
      <c r="GN284" s="398"/>
      <c r="GO284" s="398"/>
      <c r="GP284" s="398"/>
      <c r="GQ284" s="398"/>
      <c r="GR284" s="398"/>
      <c r="GS284" s="398"/>
      <c r="GT284" s="398"/>
      <c r="GU284" s="398"/>
      <c r="GV284" s="398"/>
      <c r="GW284" s="398"/>
      <c r="GX284" s="398"/>
      <c r="GY284" s="398"/>
      <c r="GZ284" s="398"/>
      <c r="HA284" s="398"/>
      <c r="HB284" s="398"/>
      <c r="HC284" s="398"/>
      <c r="HD284" s="398"/>
      <c r="HE284" s="398"/>
      <c r="HF284" s="398"/>
      <c r="HG284" s="398"/>
      <c r="HH284" s="398"/>
      <c r="HI284" s="398"/>
      <c r="HJ284" s="398"/>
      <c r="HK284" s="398"/>
      <c r="HL284" s="398"/>
      <c r="HM284" s="398"/>
      <c r="HN284" s="398"/>
      <c r="HO284" s="398"/>
      <c r="HP284" s="398"/>
      <c r="HQ284" s="398"/>
      <c r="HR284" s="398"/>
      <c r="HS284" s="398"/>
      <c r="HT284" s="398"/>
      <c r="HU284" s="398"/>
      <c r="HV284" s="398"/>
      <c r="HW284" s="398"/>
      <c r="HX284" s="398"/>
      <c r="HY284" s="398"/>
      <c r="HZ284" s="398"/>
      <c r="IA284" s="398"/>
      <c r="IB284" s="398"/>
      <c r="IC284" s="398"/>
    </row>
    <row r="285" ht="18.0" customHeight="1">
      <c r="A285" s="398"/>
      <c r="B285" s="362" t="s">
        <v>7959</v>
      </c>
      <c r="C285" s="363"/>
      <c r="D285" s="364">
        <v>50.0</v>
      </c>
      <c r="E285" s="550" t="s">
        <v>7960</v>
      </c>
      <c r="F285" s="366" t="s">
        <v>7961</v>
      </c>
      <c r="G285" s="415">
        <v>2.034050217772E12</v>
      </c>
      <c r="H285" s="449">
        <v>374.0</v>
      </c>
      <c r="I285" s="369">
        <v>0.3989967867560625</v>
      </c>
      <c r="J285" s="370">
        <f t="shared" si="1"/>
        <v>225</v>
      </c>
      <c r="K285" s="563" t="s">
        <v>7962</v>
      </c>
      <c r="L285" s="569" t="s">
        <v>7963</v>
      </c>
      <c r="M285" s="569" t="s">
        <v>7964</v>
      </c>
      <c r="N285" s="373"/>
      <c r="O285" s="419">
        <v>25.0</v>
      </c>
      <c r="P285" s="404">
        <v>70.0</v>
      </c>
      <c r="Q285" s="378">
        <v>20.0</v>
      </c>
      <c r="R285" s="378">
        <v>90.0</v>
      </c>
      <c r="S285" s="377"/>
      <c r="T285" s="377"/>
      <c r="U285" s="378" t="s">
        <v>7965</v>
      </c>
      <c r="V285" s="378" t="s">
        <v>795</v>
      </c>
      <c r="W285" s="378" t="s">
        <v>7724</v>
      </c>
      <c r="X285" s="377"/>
      <c r="Y285" s="377"/>
      <c r="Z285" s="377"/>
      <c r="AA285" s="377"/>
      <c r="AB285" s="379"/>
      <c r="AC285" s="568"/>
      <c r="AD285" s="373"/>
      <c r="AE285" s="373"/>
      <c r="AF285" s="373"/>
      <c r="AG285" s="373"/>
      <c r="AH285" s="373" t="s">
        <v>6059</v>
      </c>
      <c r="AI285" s="379" t="s">
        <v>6060</v>
      </c>
      <c r="AJ285" s="373"/>
      <c r="AK285" s="373"/>
      <c r="AL285" s="373"/>
      <c r="AM285" s="373"/>
      <c r="AN285" s="373">
        <v>5.0</v>
      </c>
      <c r="AO285" s="373"/>
      <c r="AP285" s="373"/>
      <c r="AQ285" s="46">
        <f t="shared" si="2"/>
        <v>326</v>
      </c>
      <c r="AR285" s="382">
        <f t="shared" si="3"/>
        <v>0.13</v>
      </c>
      <c r="AS285" s="373"/>
      <c r="AT285" s="373"/>
      <c r="AU285" s="373"/>
      <c r="AV285" s="373"/>
      <c r="AW285" s="373"/>
      <c r="AX285" s="573" t="s">
        <v>6061</v>
      </c>
      <c r="AY285" s="384" t="s">
        <v>6061</v>
      </c>
      <c r="AZ285" s="418"/>
      <c r="BA285" s="386">
        <v>64.0</v>
      </c>
      <c r="BB285" s="386">
        <v>119.0</v>
      </c>
      <c r="BC285" s="482">
        <f>IFERROR(__xludf.DUMMYFUNCTION("IMPORTRANGE(""https://docs.google.com/spreadsheets/d/11x9rug0jw9OQ--PARsiC-syyc-w1p08-Nt1KJofrAjY/edit?usp=sharing"",""Себестоимость (Алкиона)!J141"")"),5.495)</f>
        <v>5.495</v>
      </c>
      <c r="BD285" s="482">
        <f>IFERROR(__xludf.DUMMYFUNCTION("IMPORTRANGE(""https://docs.google.com/spreadsheets/d/11x9rug0jw9OQ--PARsiC-syyc-w1p08-Nt1KJofrAjY/edit?usp=sharing"",""Себестоимость (Алкиона)!J65"")"),0.813618)</f>
        <v>0.813618</v>
      </c>
      <c r="BE285" s="483">
        <f>IFERROR(__xludf.DUMMYFUNCTION("IMPORTRANGE(""https://docs.google.com/spreadsheets/d/1s3L4zx0lRdF0JYMrTaoYwrEnGJI9Se6ibkReFEtRbpU/edit?usp=sharing"",""Упаковка!B2"")"),7.0)</f>
        <v>7</v>
      </c>
      <c r="BF285" s="389">
        <v>10.0</v>
      </c>
      <c r="BG285" s="442">
        <f t="shared" si="4"/>
        <v>48.54309</v>
      </c>
      <c r="BH285" s="405">
        <f t="shared" si="18"/>
        <v>0.2</v>
      </c>
      <c r="BI285" s="392">
        <f t="shared" si="5"/>
        <v>45</v>
      </c>
      <c r="BJ285" s="393">
        <f t="shared" si="6"/>
        <v>67.45691</v>
      </c>
      <c r="BK285" s="393">
        <f t="shared" si="7"/>
        <v>12.45691</v>
      </c>
      <c r="BL285" s="394">
        <f t="shared" si="8"/>
        <v>0.2998084889</v>
      </c>
      <c r="BM285" s="394">
        <f t="shared" si="9"/>
        <v>0.05536404444</v>
      </c>
      <c r="BN285" s="55">
        <f t="shared" si="10"/>
        <v>0.13</v>
      </c>
      <c r="BO285" s="56">
        <f t="shared" si="11"/>
        <v>326</v>
      </c>
      <c r="BP285" s="57">
        <f t="shared" si="12"/>
        <v>0.3260641411</v>
      </c>
      <c r="BQ285" s="46">
        <f t="shared" si="13"/>
        <v>0.126</v>
      </c>
      <c r="BR285" s="46">
        <v>25.0</v>
      </c>
      <c r="BS285" s="46">
        <v>7.0</v>
      </c>
      <c r="BT285" s="47">
        <v>1.25</v>
      </c>
      <c r="BU285" s="46">
        <f t="shared" si="14"/>
        <v>31.25</v>
      </c>
      <c r="BV285" s="46">
        <f t="shared" si="15"/>
        <v>32.75</v>
      </c>
      <c r="BW285" s="378" t="s">
        <v>6062</v>
      </c>
      <c r="BX285" s="492"/>
      <c r="BY285" s="492"/>
      <c r="BZ285" s="492"/>
      <c r="CA285" s="492"/>
      <c r="CB285" s="406"/>
      <c r="CC285" s="492"/>
      <c r="CD285" s="492"/>
      <c r="CE285" s="492"/>
      <c r="CF285" s="492"/>
      <c r="CG285" s="492"/>
      <c r="CH285" s="553"/>
      <c r="CI285" s="553"/>
      <c r="CJ285" s="553"/>
      <c r="CK285" s="553"/>
      <c r="CL285" s="398"/>
      <c r="CM285" s="398"/>
      <c r="CN285" s="399">
        <f t="shared" si="16"/>
        <v>0.0001915111111</v>
      </c>
      <c r="CO285" s="399">
        <f t="shared" si="17"/>
        <v>0.3988052756</v>
      </c>
      <c r="CP285" s="398"/>
      <c r="CQ285" s="398"/>
      <c r="CR285" s="478"/>
      <c r="CS285" s="398"/>
      <c r="CT285" s="398"/>
      <c r="CU285" s="398"/>
      <c r="CV285" s="398"/>
      <c r="CW285" s="398"/>
      <c r="CX285" s="398"/>
      <c r="CY285" s="398"/>
      <c r="CZ285" s="398"/>
      <c r="DA285" s="398"/>
      <c r="DB285" s="398"/>
      <c r="DC285" s="398"/>
      <c r="DD285" s="398"/>
      <c r="DE285" s="398"/>
      <c r="DF285" s="398"/>
      <c r="DG285" s="398"/>
      <c r="DH285" s="398"/>
      <c r="DI285" s="398"/>
      <c r="DJ285" s="398"/>
      <c r="DK285" s="398"/>
      <c r="DL285" s="398"/>
      <c r="DM285" s="398"/>
      <c r="DN285" s="398"/>
      <c r="DO285" s="398"/>
      <c r="DP285" s="398"/>
      <c r="DQ285" s="398"/>
      <c r="DR285" s="398"/>
      <c r="DS285" s="398"/>
      <c r="DT285" s="398"/>
      <c r="DU285" s="398"/>
      <c r="DV285" s="398"/>
      <c r="DW285" s="398"/>
      <c r="DX285" s="398"/>
      <c r="DY285" s="398"/>
      <c r="DZ285" s="398"/>
      <c r="EA285" s="398"/>
      <c r="EB285" s="398"/>
      <c r="EC285" s="398"/>
      <c r="ED285" s="398"/>
      <c r="EE285" s="398"/>
      <c r="EF285" s="398"/>
      <c r="EG285" s="398"/>
      <c r="EH285" s="398"/>
      <c r="EI285" s="398"/>
      <c r="EJ285" s="398"/>
      <c r="EK285" s="398"/>
      <c r="EL285" s="398"/>
      <c r="EM285" s="398"/>
      <c r="EN285" s="398"/>
      <c r="EO285" s="398"/>
      <c r="EP285" s="398"/>
      <c r="EQ285" s="398"/>
      <c r="ER285" s="398"/>
      <c r="ES285" s="398"/>
      <c r="ET285" s="398"/>
      <c r="EU285" s="398"/>
      <c r="EV285" s="398"/>
      <c r="EW285" s="398"/>
      <c r="EX285" s="398"/>
      <c r="EY285" s="398"/>
      <c r="EZ285" s="398"/>
      <c r="FA285" s="398"/>
      <c r="FB285" s="398"/>
      <c r="FC285" s="398"/>
      <c r="FD285" s="398"/>
      <c r="FE285" s="398"/>
      <c r="FF285" s="398"/>
      <c r="FG285" s="398"/>
      <c r="FH285" s="398"/>
      <c r="FI285" s="398"/>
      <c r="FJ285" s="398"/>
      <c r="FK285" s="398"/>
      <c r="FL285" s="398"/>
      <c r="FM285" s="398"/>
      <c r="FN285" s="398"/>
      <c r="FO285" s="398"/>
      <c r="FP285" s="398"/>
      <c r="FQ285" s="398"/>
      <c r="FR285" s="398"/>
      <c r="FS285" s="398"/>
      <c r="FT285" s="398"/>
      <c r="FU285" s="398"/>
      <c r="FV285" s="398"/>
      <c r="FW285" s="398"/>
      <c r="FX285" s="398"/>
      <c r="FY285" s="398"/>
      <c r="FZ285" s="398"/>
      <c r="GA285" s="398"/>
      <c r="GB285" s="398"/>
      <c r="GC285" s="398"/>
      <c r="GD285" s="398"/>
      <c r="GE285" s="398"/>
      <c r="GF285" s="398"/>
      <c r="GG285" s="398"/>
      <c r="GH285" s="398"/>
      <c r="GI285" s="398"/>
      <c r="GJ285" s="398"/>
      <c r="GK285" s="398"/>
      <c r="GL285" s="398"/>
      <c r="GM285" s="398"/>
      <c r="GN285" s="398"/>
      <c r="GO285" s="398"/>
      <c r="GP285" s="398"/>
      <c r="GQ285" s="398"/>
      <c r="GR285" s="398"/>
      <c r="GS285" s="398"/>
      <c r="GT285" s="398"/>
      <c r="GU285" s="398"/>
      <c r="GV285" s="398"/>
      <c r="GW285" s="398"/>
      <c r="GX285" s="398"/>
      <c r="GY285" s="398"/>
      <c r="GZ285" s="398"/>
      <c r="HA285" s="398"/>
      <c r="HB285" s="398"/>
      <c r="HC285" s="398"/>
      <c r="HD285" s="398"/>
      <c r="HE285" s="398"/>
      <c r="HF285" s="398"/>
      <c r="HG285" s="398"/>
      <c r="HH285" s="398"/>
      <c r="HI285" s="398"/>
      <c r="HJ285" s="398"/>
      <c r="HK285" s="398"/>
      <c r="HL285" s="398"/>
      <c r="HM285" s="398"/>
      <c r="HN285" s="398"/>
      <c r="HO285" s="398"/>
      <c r="HP285" s="398"/>
      <c r="HQ285" s="398"/>
      <c r="HR285" s="398"/>
      <c r="HS285" s="398"/>
      <c r="HT285" s="398"/>
      <c r="HU285" s="398"/>
      <c r="HV285" s="398"/>
      <c r="HW285" s="398"/>
      <c r="HX285" s="398"/>
      <c r="HY285" s="398"/>
      <c r="HZ285" s="398"/>
      <c r="IA285" s="398"/>
      <c r="IB285" s="398"/>
      <c r="IC285" s="398"/>
    </row>
    <row r="286" ht="18.0" customHeight="1">
      <c r="A286" s="398"/>
      <c r="B286" s="362" t="s">
        <v>7966</v>
      </c>
      <c r="C286" s="363"/>
      <c r="D286" s="364">
        <v>50.0</v>
      </c>
      <c r="E286" s="550" t="s">
        <v>7967</v>
      </c>
      <c r="F286" s="366" t="s">
        <v>7968</v>
      </c>
      <c r="G286" s="415">
        <v>2.034050217741E12</v>
      </c>
      <c r="H286" s="368">
        <v>405.0</v>
      </c>
      <c r="I286" s="369">
        <v>0.43039691491695087</v>
      </c>
      <c r="J286" s="370">
        <f t="shared" si="1"/>
        <v>231</v>
      </c>
      <c r="K286" s="563" t="s">
        <v>7969</v>
      </c>
      <c r="L286" s="569" t="s">
        <v>7970</v>
      </c>
      <c r="M286" s="569" t="s">
        <v>7971</v>
      </c>
      <c r="N286" s="373"/>
      <c r="O286" s="419">
        <v>25.0</v>
      </c>
      <c r="P286" s="404">
        <v>70.0</v>
      </c>
      <c r="Q286" s="378">
        <v>20.0</v>
      </c>
      <c r="R286" s="378">
        <v>90.0</v>
      </c>
      <c r="S286" s="377"/>
      <c r="T286" s="377"/>
      <c r="U286" s="378" t="s">
        <v>7972</v>
      </c>
      <c r="V286" s="378" t="s">
        <v>795</v>
      </c>
      <c r="W286" s="378" t="s">
        <v>7724</v>
      </c>
      <c r="X286" s="377"/>
      <c r="Y286" s="377"/>
      <c r="Z286" s="377"/>
      <c r="AA286" s="377"/>
      <c r="AB286" s="379"/>
      <c r="AC286" s="568"/>
      <c r="AD286" s="373"/>
      <c r="AE286" s="373"/>
      <c r="AF286" s="373"/>
      <c r="AG286" s="373"/>
      <c r="AH286" s="373" t="s">
        <v>6059</v>
      </c>
      <c r="AI286" s="379" t="s">
        <v>6060</v>
      </c>
      <c r="AJ286" s="373"/>
      <c r="AK286" s="373"/>
      <c r="AL286" s="373"/>
      <c r="AM286" s="373"/>
      <c r="AN286" s="373">
        <v>5.0</v>
      </c>
      <c r="AO286" s="373"/>
      <c r="AP286" s="373"/>
      <c r="AQ286" s="46">
        <f t="shared" si="2"/>
        <v>333</v>
      </c>
      <c r="AR286" s="382">
        <f t="shared" si="3"/>
        <v>0.18</v>
      </c>
      <c r="AS286" s="373"/>
      <c r="AT286" s="373"/>
      <c r="AU286" s="373"/>
      <c r="AV286" s="373"/>
      <c r="AW286" s="373"/>
      <c r="AX286" s="573" t="s">
        <v>6061</v>
      </c>
      <c r="AY286" s="384" t="s">
        <v>6061</v>
      </c>
      <c r="AZ286" s="418"/>
      <c r="BA286" s="386">
        <v>67.0</v>
      </c>
      <c r="BB286" s="386">
        <v>122.0</v>
      </c>
      <c r="BC286" s="482">
        <f>IFERROR(__xludf.DUMMYFUNCTION("IMPORTRANGE(""https://docs.google.com/spreadsheets/d/11x9rug0jw9OQ--PARsiC-syyc-w1p08-Nt1KJofrAjY/edit?usp=sharing"",""Себестоимость (Алкиона)!J142"")"),5.438)</f>
        <v>5.438</v>
      </c>
      <c r="BD286" s="482">
        <f>IFERROR(__xludf.DUMMYFUNCTION("IMPORTRANGE(""https://docs.google.com/spreadsheets/d/11x9rug0jw9OQ--PARsiC-syyc-w1p08-Nt1KJofrAjY/edit?usp=sharing"",""Себестоимость (Алкиона)!J65"")"),0.813618)</f>
        <v>0.813618</v>
      </c>
      <c r="BE286" s="483">
        <f>IFERROR(__xludf.DUMMYFUNCTION("IMPORTRANGE(""https://docs.google.com/spreadsheets/d/1s3L4zx0lRdF0JYMrTaoYwrEnGJI9Se6ibkReFEtRbpU/edit?usp=sharing"",""Упаковка!B2"")"),7.0)</f>
        <v>7</v>
      </c>
      <c r="BF286" s="389">
        <v>10.0</v>
      </c>
      <c r="BG286" s="442">
        <f t="shared" si="4"/>
        <v>48.25809</v>
      </c>
      <c r="BH286" s="405">
        <f t="shared" si="18"/>
        <v>0.2</v>
      </c>
      <c r="BI286" s="392">
        <f t="shared" si="5"/>
        <v>46.2</v>
      </c>
      <c r="BJ286" s="393">
        <f t="shared" si="6"/>
        <v>69.54191</v>
      </c>
      <c r="BK286" s="393">
        <f t="shared" si="7"/>
        <v>14.54191</v>
      </c>
      <c r="BL286" s="394">
        <f t="shared" si="8"/>
        <v>0.3010472294</v>
      </c>
      <c r="BM286" s="394">
        <f t="shared" si="9"/>
        <v>0.06295199134</v>
      </c>
      <c r="BN286" s="55">
        <f t="shared" si="10"/>
        <v>0.18</v>
      </c>
      <c r="BO286" s="56">
        <f t="shared" si="11"/>
        <v>333</v>
      </c>
      <c r="BP286" s="57">
        <f t="shared" si="12"/>
        <v>0.3287144444</v>
      </c>
      <c r="BQ286" s="46">
        <f t="shared" si="13"/>
        <v>0.126</v>
      </c>
      <c r="BR286" s="46">
        <v>25.0</v>
      </c>
      <c r="BS286" s="46">
        <v>7.0</v>
      </c>
      <c r="BT286" s="47">
        <v>1.25</v>
      </c>
      <c r="BU286" s="46">
        <f t="shared" si="14"/>
        <v>31.25</v>
      </c>
      <c r="BV286" s="46">
        <f t="shared" si="15"/>
        <v>35.75</v>
      </c>
      <c r="BW286" s="378" t="s">
        <v>6062</v>
      </c>
      <c r="BX286" s="492"/>
      <c r="BY286" s="492"/>
      <c r="BZ286" s="492"/>
      <c r="CA286" s="492"/>
      <c r="CB286" s="406"/>
      <c r="CC286" s="492"/>
      <c r="CD286" s="492"/>
      <c r="CE286" s="492"/>
      <c r="CF286" s="492"/>
      <c r="CG286" s="492"/>
      <c r="CH286" s="553"/>
      <c r="CI286" s="553"/>
      <c r="CJ286" s="553"/>
      <c r="CK286" s="553"/>
      <c r="CL286" s="398"/>
      <c r="CM286" s="398"/>
      <c r="CN286" s="399">
        <f t="shared" si="16"/>
        <v>-0.001047229437</v>
      </c>
      <c r="CO286" s="399">
        <f t="shared" si="17"/>
        <v>0.4314441444</v>
      </c>
      <c r="CP286" s="398"/>
      <c r="CQ286" s="398"/>
      <c r="CR286" s="478"/>
      <c r="CS286" s="398"/>
      <c r="CT286" s="398"/>
      <c r="CU286" s="398"/>
      <c r="CV286" s="398"/>
      <c r="CW286" s="398"/>
      <c r="CX286" s="398"/>
      <c r="CY286" s="398"/>
      <c r="CZ286" s="398"/>
      <c r="DA286" s="398"/>
      <c r="DB286" s="398"/>
      <c r="DC286" s="398"/>
      <c r="DD286" s="398"/>
      <c r="DE286" s="398"/>
      <c r="DF286" s="398"/>
      <c r="DG286" s="398"/>
      <c r="DH286" s="398"/>
      <c r="DI286" s="398"/>
      <c r="DJ286" s="398"/>
      <c r="DK286" s="398"/>
      <c r="DL286" s="398"/>
      <c r="DM286" s="398"/>
      <c r="DN286" s="398"/>
      <c r="DO286" s="398"/>
      <c r="DP286" s="398"/>
      <c r="DQ286" s="398"/>
      <c r="DR286" s="398"/>
      <c r="DS286" s="398"/>
      <c r="DT286" s="398"/>
      <c r="DU286" s="398"/>
      <c r="DV286" s="398"/>
      <c r="DW286" s="398"/>
      <c r="DX286" s="398"/>
      <c r="DY286" s="398"/>
      <c r="DZ286" s="398"/>
      <c r="EA286" s="398"/>
      <c r="EB286" s="398"/>
      <c r="EC286" s="398"/>
      <c r="ED286" s="398"/>
      <c r="EE286" s="398"/>
      <c r="EF286" s="398"/>
      <c r="EG286" s="398"/>
      <c r="EH286" s="398"/>
      <c r="EI286" s="398"/>
      <c r="EJ286" s="398"/>
      <c r="EK286" s="398"/>
      <c r="EL286" s="398"/>
      <c r="EM286" s="398"/>
      <c r="EN286" s="398"/>
      <c r="EO286" s="398"/>
      <c r="EP286" s="398"/>
      <c r="EQ286" s="398"/>
      <c r="ER286" s="398"/>
      <c r="ES286" s="398"/>
      <c r="ET286" s="398"/>
      <c r="EU286" s="398"/>
      <c r="EV286" s="398"/>
      <c r="EW286" s="398"/>
      <c r="EX286" s="398"/>
      <c r="EY286" s="398"/>
      <c r="EZ286" s="398"/>
      <c r="FA286" s="398"/>
      <c r="FB286" s="398"/>
      <c r="FC286" s="398"/>
      <c r="FD286" s="398"/>
      <c r="FE286" s="398"/>
      <c r="FF286" s="398"/>
      <c r="FG286" s="398"/>
      <c r="FH286" s="398"/>
      <c r="FI286" s="398"/>
      <c r="FJ286" s="398"/>
      <c r="FK286" s="398"/>
      <c r="FL286" s="398"/>
      <c r="FM286" s="398"/>
      <c r="FN286" s="398"/>
      <c r="FO286" s="398"/>
      <c r="FP286" s="398"/>
      <c r="FQ286" s="398"/>
      <c r="FR286" s="398"/>
      <c r="FS286" s="398"/>
      <c r="FT286" s="398"/>
      <c r="FU286" s="398"/>
      <c r="FV286" s="398"/>
      <c r="FW286" s="398"/>
      <c r="FX286" s="398"/>
      <c r="FY286" s="398"/>
      <c r="FZ286" s="398"/>
      <c r="GA286" s="398"/>
      <c r="GB286" s="398"/>
      <c r="GC286" s="398"/>
      <c r="GD286" s="398"/>
      <c r="GE286" s="398"/>
      <c r="GF286" s="398"/>
      <c r="GG286" s="398"/>
      <c r="GH286" s="398"/>
      <c r="GI286" s="398"/>
      <c r="GJ286" s="398"/>
      <c r="GK286" s="398"/>
      <c r="GL286" s="398"/>
      <c r="GM286" s="398"/>
      <c r="GN286" s="398"/>
      <c r="GO286" s="398"/>
      <c r="GP286" s="398"/>
      <c r="GQ286" s="398"/>
      <c r="GR286" s="398"/>
      <c r="GS286" s="398"/>
      <c r="GT286" s="398"/>
      <c r="GU286" s="398"/>
      <c r="GV286" s="398"/>
      <c r="GW286" s="398"/>
      <c r="GX286" s="398"/>
      <c r="GY286" s="398"/>
      <c r="GZ286" s="398"/>
      <c r="HA286" s="398"/>
      <c r="HB286" s="398"/>
      <c r="HC286" s="398"/>
      <c r="HD286" s="398"/>
      <c r="HE286" s="398"/>
      <c r="HF286" s="398"/>
      <c r="HG286" s="398"/>
      <c r="HH286" s="398"/>
      <c r="HI286" s="398"/>
      <c r="HJ286" s="398"/>
      <c r="HK286" s="398"/>
      <c r="HL286" s="398"/>
      <c r="HM286" s="398"/>
      <c r="HN286" s="398"/>
      <c r="HO286" s="398"/>
      <c r="HP286" s="398"/>
      <c r="HQ286" s="398"/>
      <c r="HR286" s="398"/>
      <c r="HS286" s="398"/>
      <c r="HT286" s="398"/>
      <c r="HU286" s="398"/>
      <c r="HV286" s="398"/>
      <c r="HW286" s="398"/>
      <c r="HX286" s="398"/>
      <c r="HY286" s="398"/>
      <c r="HZ286" s="398"/>
      <c r="IA286" s="398"/>
      <c r="IB286" s="398"/>
      <c r="IC286" s="398"/>
    </row>
    <row r="287" ht="18.0" customHeight="1">
      <c r="A287" s="361" t="s">
        <v>6049</v>
      </c>
      <c r="B287" s="362" t="s">
        <v>7973</v>
      </c>
      <c r="C287" s="363"/>
      <c r="D287" s="364">
        <v>50.0</v>
      </c>
      <c r="E287" s="550" t="s">
        <v>7974</v>
      </c>
      <c r="F287" s="366" t="s">
        <v>7975</v>
      </c>
      <c r="G287" s="367">
        <v>2.005774428027E12</v>
      </c>
      <c r="H287" s="409">
        <v>352.0</v>
      </c>
      <c r="I287" s="369">
        <v>0.38388882352941167</v>
      </c>
      <c r="J287" s="370">
        <f t="shared" si="1"/>
        <v>217</v>
      </c>
      <c r="K287" s="563" t="s">
        <v>7976</v>
      </c>
      <c r="L287" s="450" t="s">
        <v>7977</v>
      </c>
      <c r="M287" s="450" t="s">
        <v>7978</v>
      </c>
      <c r="N287" s="373"/>
      <c r="O287" s="412">
        <v>30.0</v>
      </c>
      <c r="P287" s="404">
        <v>70.0</v>
      </c>
      <c r="Q287" s="378">
        <v>20.0</v>
      </c>
      <c r="R287" s="378">
        <v>90.0</v>
      </c>
      <c r="S287" s="377"/>
      <c r="T287" s="377"/>
      <c r="U287" s="378" t="s">
        <v>7979</v>
      </c>
      <c r="V287" s="378" t="s">
        <v>795</v>
      </c>
      <c r="W287" s="378" t="s">
        <v>7980</v>
      </c>
      <c r="X287" s="377"/>
      <c r="Y287" s="377"/>
      <c r="Z287" s="377"/>
      <c r="AA287" s="377"/>
      <c r="AB287" s="379"/>
      <c r="AC287" s="481"/>
      <c r="AD287" s="440"/>
      <c r="AE287" s="440"/>
      <c r="AF287" s="440"/>
      <c r="AG287" s="440"/>
      <c r="AH287" s="373" t="s">
        <v>6059</v>
      </c>
      <c r="AI287" s="379" t="s">
        <v>6411</v>
      </c>
      <c r="AJ287" s="440"/>
      <c r="AK287" s="440"/>
      <c r="AL287" s="440"/>
      <c r="AM287" s="440"/>
      <c r="AN287" s="373">
        <v>8.0</v>
      </c>
      <c r="AO287" s="440"/>
      <c r="AP287" s="440"/>
      <c r="AQ287" s="46">
        <f t="shared" si="2"/>
        <v>317</v>
      </c>
      <c r="AR287" s="382">
        <f t="shared" si="3"/>
        <v>0.1</v>
      </c>
      <c r="AS287" s="440"/>
      <c r="AT287" s="440"/>
      <c r="AU287" s="440"/>
      <c r="AV287" s="440"/>
      <c r="AW287" s="440"/>
      <c r="AX287" s="573" t="s">
        <v>6061</v>
      </c>
      <c r="AY287" s="384" t="s">
        <v>6061</v>
      </c>
      <c r="AZ287" s="385">
        <v>16.0</v>
      </c>
      <c r="BA287" s="386">
        <v>70.0</v>
      </c>
      <c r="BB287" s="386">
        <v>125.0</v>
      </c>
      <c r="BC287" s="482">
        <f>IFERROR(__xludf.DUMMYFUNCTION("IMPORTRANGE(""https://docs.google.com/spreadsheets/d/11x9rug0jw9OQ--PARsiC-syyc-w1p08-Nt1KJofrAjY/edit?usp=sharing"",""Себестоимость (Алкиона)!J94"")"),1.89924)</f>
        <v>1.89924</v>
      </c>
      <c r="BD287" s="482">
        <f>IFERROR(__xludf.DUMMYFUNCTION("IMPORTRANGE(""https://docs.google.com/spreadsheets/d/11x9rug0jw9OQ--PARsiC-syyc-w1p08-Nt1KJofrAjY/edit?usp=sharing"",""Себестоимость (Алкиона)!J65"")"),0.813618)</f>
        <v>0.813618</v>
      </c>
      <c r="BE287" s="483">
        <f>IFERROR(__xludf.DUMMYFUNCTION("IMPORTRANGE(""https://docs.google.com/spreadsheets/d/1s3L4zx0lRdF0JYMrTaoYwrEnGJI9Se6ibkReFEtRbpU/edit?usp=sharing"",""Упаковка!B2"")"),7.0)</f>
        <v>7</v>
      </c>
      <c r="BF287" s="389">
        <v>10.0</v>
      </c>
      <c r="BG287" s="442">
        <f t="shared" si="4"/>
        <v>38.702864</v>
      </c>
      <c r="BH287" s="405">
        <f t="shared" si="18"/>
        <v>0.2</v>
      </c>
      <c r="BI287" s="392">
        <f t="shared" si="5"/>
        <v>43.4</v>
      </c>
      <c r="BJ287" s="393">
        <f t="shared" si="6"/>
        <v>64.897136</v>
      </c>
      <c r="BK287" s="393">
        <f t="shared" si="7"/>
        <v>9.897136</v>
      </c>
      <c r="BL287" s="394">
        <f t="shared" si="8"/>
        <v>0.2990651429</v>
      </c>
      <c r="BM287" s="394">
        <f t="shared" si="9"/>
        <v>0.04560892166</v>
      </c>
      <c r="BN287" s="55">
        <f t="shared" si="10"/>
        <v>0.1</v>
      </c>
      <c r="BO287" s="56">
        <f t="shared" si="11"/>
        <v>318</v>
      </c>
      <c r="BP287" s="57">
        <f t="shared" si="12"/>
        <v>0.3252111195</v>
      </c>
      <c r="BQ287" s="46">
        <f t="shared" si="13"/>
        <v>0.126</v>
      </c>
      <c r="BR287" s="46">
        <v>25.0</v>
      </c>
      <c r="BS287" s="46">
        <v>7.0</v>
      </c>
      <c r="BT287" s="47">
        <v>1.25</v>
      </c>
      <c r="BU287" s="46">
        <f t="shared" si="14"/>
        <v>31.25</v>
      </c>
      <c r="BV287" s="46">
        <f t="shared" si="15"/>
        <v>38.75</v>
      </c>
      <c r="BW287" s="378" t="s">
        <v>6062</v>
      </c>
      <c r="BX287" s="492"/>
      <c r="BY287" s="492"/>
      <c r="BZ287" s="492"/>
      <c r="CA287" s="492"/>
      <c r="CB287" s="406"/>
      <c r="CC287" s="492"/>
      <c r="CD287" s="492"/>
      <c r="CE287" s="492"/>
      <c r="CF287" s="492"/>
      <c r="CG287" s="492"/>
      <c r="CH287" s="553"/>
      <c r="CI287" s="553"/>
      <c r="CJ287" s="553"/>
      <c r="CK287" s="553"/>
      <c r="CL287" s="414">
        <v>3.0</v>
      </c>
      <c r="CM287" s="414" t="s">
        <v>7726</v>
      </c>
      <c r="CN287" s="399">
        <f t="shared" si="16"/>
        <v>0.0009348571429</v>
      </c>
      <c r="CO287" s="399">
        <f t="shared" si="17"/>
        <v>0.3829539664</v>
      </c>
      <c r="CP287" s="398"/>
      <c r="CQ287" s="398"/>
      <c r="CR287" s="478"/>
      <c r="CS287" s="398"/>
      <c r="CT287" s="398"/>
      <c r="CU287" s="398"/>
      <c r="CV287" s="398"/>
      <c r="CW287" s="398"/>
      <c r="CX287" s="398"/>
      <c r="CY287" s="398"/>
      <c r="CZ287" s="398"/>
      <c r="DA287" s="398"/>
      <c r="DB287" s="398"/>
      <c r="DC287" s="398"/>
      <c r="DD287" s="398"/>
      <c r="DE287" s="398"/>
      <c r="DF287" s="398"/>
      <c r="DG287" s="398"/>
      <c r="DH287" s="398"/>
      <c r="DI287" s="398"/>
      <c r="DJ287" s="398"/>
      <c r="DK287" s="398"/>
      <c r="DL287" s="398"/>
      <c r="DM287" s="398"/>
      <c r="DN287" s="398"/>
      <c r="DO287" s="398"/>
      <c r="DP287" s="398"/>
      <c r="DQ287" s="398"/>
      <c r="DR287" s="398"/>
      <c r="DS287" s="398"/>
      <c r="DT287" s="398"/>
      <c r="DU287" s="398"/>
      <c r="DV287" s="398"/>
      <c r="DW287" s="398"/>
      <c r="DX287" s="398"/>
      <c r="DY287" s="398"/>
      <c r="DZ287" s="398"/>
      <c r="EA287" s="398"/>
      <c r="EB287" s="398"/>
      <c r="EC287" s="398"/>
      <c r="ED287" s="398"/>
      <c r="EE287" s="398"/>
      <c r="EF287" s="398"/>
      <c r="EG287" s="398"/>
      <c r="EH287" s="398"/>
      <c r="EI287" s="398"/>
      <c r="EJ287" s="398"/>
      <c r="EK287" s="398"/>
      <c r="EL287" s="398"/>
      <c r="EM287" s="398"/>
      <c r="EN287" s="398"/>
      <c r="EO287" s="398"/>
      <c r="EP287" s="398"/>
      <c r="EQ287" s="398"/>
      <c r="ER287" s="398"/>
      <c r="ES287" s="398"/>
      <c r="ET287" s="398"/>
      <c r="EU287" s="398"/>
      <c r="EV287" s="398"/>
      <c r="EW287" s="398"/>
      <c r="EX287" s="398"/>
      <c r="EY287" s="398"/>
      <c r="EZ287" s="398"/>
      <c r="FA287" s="398"/>
      <c r="FB287" s="398"/>
      <c r="FC287" s="398"/>
      <c r="FD287" s="398"/>
      <c r="FE287" s="398"/>
      <c r="FF287" s="398"/>
      <c r="FG287" s="398"/>
      <c r="FH287" s="398"/>
      <c r="FI287" s="398"/>
      <c r="FJ287" s="398"/>
      <c r="FK287" s="398"/>
      <c r="FL287" s="398"/>
      <c r="FM287" s="398"/>
      <c r="FN287" s="398"/>
      <c r="FO287" s="398"/>
      <c r="FP287" s="398"/>
      <c r="FQ287" s="398"/>
      <c r="FR287" s="398"/>
      <c r="FS287" s="398"/>
      <c r="FT287" s="398"/>
      <c r="FU287" s="398"/>
      <c r="FV287" s="398"/>
      <c r="FW287" s="398"/>
      <c r="FX287" s="398"/>
      <c r="FY287" s="398"/>
      <c r="FZ287" s="398"/>
      <c r="GA287" s="398"/>
      <c r="GB287" s="398"/>
      <c r="GC287" s="398"/>
      <c r="GD287" s="398"/>
      <c r="GE287" s="398"/>
      <c r="GF287" s="398"/>
      <c r="GG287" s="398"/>
      <c r="GH287" s="398"/>
      <c r="GI287" s="398"/>
      <c r="GJ287" s="398"/>
      <c r="GK287" s="398"/>
      <c r="GL287" s="398"/>
      <c r="GM287" s="398"/>
      <c r="GN287" s="398"/>
      <c r="GO287" s="398"/>
      <c r="GP287" s="398"/>
      <c r="GQ287" s="398"/>
      <c r="GR287" s="398"/>
      <c r="GS287" s="398"/>
      <c r="GT287" s="398"/>
      <c r="GU287" s="398"/>
      <c r="GV287" s="398"/>
      <c r="GW287" s="398"/>
      <c r="GX287" s="398"/>
      <c r="GY287" s="398"/>
      <c r="GZ287" s="398"/>
      <c r="HA287" s="398"/>
      <c r="HB287" s="398"/>
      <c r="HC287" s="398"/>
      <c r="HD287" s="398"/>
      <c r="HE287" s="398"/>
      <c r="HF287" s="398"/>
      <c r="HG287" s="398"/>
      <c r="HH287" s="398"/>
      <c r="HI287" s="398"/>
      <c r="HJ287" s="398"/>
      <c r="HK287" s="398"/>
      <c r="HL287" s="398"/>
      <c r="HM287" s="398"/>
      <c r="HN287" s="398"/>
      <c r="HO287" s="398"/>
      <c r="HP287" s="398"/>
      <c r="HQ287" s="398"/>
      <c r="HR287" s="398"/>
      <c r="HS287" s="398"/>
      <c r="HT287" s="398"/>
      <c r="HU287" s="398"/>
      <c r="HV287" s="398"/>
      <c r="HW287" s="398"/>
      <c r="HX287" s="398"/>
      <c r="HY287" s="398"/>
      <c r="HZ287" s="398"/>
      <c r="IA287" s="398"/>
      <c r="IB287" s="398"/>
      <c r="IC287" s="398"/>
    </row>
    <row r="288" ht="18.0" customHeight="1">
      <c r="A288" s="361" t="s">
        <v>6049</v>
      </c>
      <c r="B288" s="362" t="s">
        <v>7981</v>
      </c>
      <c r="C288" s="363"/>
      <c r="D288" s="364">
        <v>50.0</v>
      </c>
      <c r="E288" s="550" t="s">
        <v>7982</v>
      </c>
      <c r="F288" s="366" t="s">
        <v>7983</v>
      </c>
      <c r="G288" s="367">
        <v>2.00577442801E12</v>
      </c>
      <c r="H288" s="409">
        <v>350.0</v>
      </c>
      <c r="I288" s="369">
        <v>0.44408157788603153</v>
      </c>
      <c r="J288" s="370">
        <f t="shared" si="1"/>
        <v>195</v>
      </c>
      <c r="K288" s="563" t="s">
        <v>7984</v>
      </c>
      <c r="L288" s="450" t="s">
        <v>7985</v>
      </c>
      <c r="M288" s="450" t="s">
        <v>7986</v>
      </c>
      <c r="N288" s="373"/>
      <c r="O288" s="375">
        <v>30.0</v>
      </c>
      <c r="P288" s="378">
        <v>70.0</v>
      </c>
      <c r="Q288" s="378">
        <v>20.0</v>
      </c>
      <c r="R288" s="378">
        <v>90.0</v>
      </c>
      <c r="S288" s="377"/>
      <c r="T288" s="377"/>
      <c r="U288" s="378" t="s">
        <v>7987</v>
      </c>
      <c r="V288" s="378" t="s">
        <v>795</v>
      </c>
      <c r="W288" s="378" t="s">
        <v>7980</v>
      </c>
      <c r="X288" s="377"/>
      <c r="Y288" s="377"/>
      <c r="Z288" s="377"/>
      <c r="AA288" s="377"/>
      <c r="AB288" s="379"/>
      <c r="AC288" s="481"/>
      <c r="AD288" s="440"/>
      <c r="AE288" s="440"/>
      <c r="AF288" s="440"/>
      <c r="AG288" s="440"/>
      <c r="AH288" s="373" t="s">
        <v>6059</v>
      </c>
      <c r="AI288" s="379" t="s">
        <v>6411</v>
      </c>
      <c r="AJ288" s="440"/>
      <c r="AK288" s="440"/>
      <c r="AL288" s="440"/>
      <c r="AM288" s="440"/>
      <c r="AN288" s="373">
        <v>6.0</v>
      </c>
      <c r="AO288" s="440"/>
      <c r="AP288" s="440"/>
      <c r="AQ288" s="46">
        <f t="shared" si="2"/>
        <v>294</v>
      </c>
      <c r="AR288" s="382">
        <f t="shared" si="3"/>
        <v>0.16</v>
      </c>
      <c r="AS288" s="440"/>
      <c r="AT288" s="440"/>
      <c r="AU288" s="440"/>
      <c r="AV288" s="440"/>
      <c r="AW288" s="440"/>
      <c r="AX288" s="576" t="s">
        <v>6061</v>
      </c>
      <c r="AY288" s="384" t="s">
        <v>6061</v>
      </c>
      <c r="AZ288" s="385">
        <v>12.0</v>
      </c>
      <c r="BA288" s="386">
        <v>64.0</v>
      </c>
      <c r="BB288" s="386">
        <v>119.0</v>
      </c>
      <c r="BC288" s="482">
        <f>IFERROR(__xludf.DUMMYFUNCTION("IMPORTRANGE(""https://docs.google.com/spreadsheets/d/11x9rug0jw9OQ--PARsiC-syyc-w1p08-Nt1KJofrAjY/edit?usp=sharing"",""Себестоимость (Алкиона)!J94"")"),1.89924)</f>
        <v>1.89924</v>
      </c>
      <c r="BD288" s="482">
        <f>IFERROR(__xludf.DUMMYFUNCTION("IMPORTRANGE(""https://docs.google.com/spreadsheets/d/11x9rug0jw9OQ--PARsiC-syyc-w1p08-Nt1KJofrAjY/edit?usp=sharing"",""Себестоимость (Алкиона)!J65"")"),0.813618)</f>
        <v>0.813618</v>
      </c>
      <c r="BE288" s="483">
        <f>IFERROR(__xludf.DUMMYFUNCTION("IMPORTRANGE(""https://docs.google.com/spreadsheets/d/1s3L4zx0lRdF0JYMrTaoYwrEnGJI9Se6ibkReFEtRbpU/edit?usp=sharing"",""Упаковка!B2"")"),7.0)</f>
        <v>7</v>
      </c>
      <c r="BF288" s="389">
        <v>10.0</v>
      </c>
      <c r="BG288" s="442">
        <f t="shared" si="4"/>
        <v>33.277148</v>
      </c>
      <c r="BH288" s="405">
        <f t="shared" si="18"/>
        <v>0.2</v>
      </c>
      <c r="BI288" s="392">
        <f t="shared" si="5"/>
        <v>39</v>
      </c>
      <c r="BJ288" s="393">
        <f t="shared" si="6"/>
        <v>58.722852</v>
      </c>
      <c r="BK288" s="393">
        <f t="shared" si="7"/>
        <v>3.722852</v>
      </c>
      <c r="BL288" s="394">
        <f t="shared" si="8"/>
        <v>0.3011428308</v>
      </c>
      <c r="BM288" s="394">
        <f t="shared" si="9"/>
        <v>0.01909154872</v>
      </c>
      <c r="BN288" s="55">
        <f t="shared" si="10"/>
        <v>0.16</v>
      </c>
      <c r="BO288" s="56">
        <f t="shared" si="11"/>
        <v>294</v>
      </c>
      <c r="BP288" s="57">
        <f t="shared" si="12"/>
        <v>0.322050517</v>
      </c>
      <c r="BQ288" s="46">
        <f t="shared" si="13"/>
        <v>0.126</v>
      </c>
      <c r="BR288" s="46">
        <v>25.0</v>
      </c>
      <c r="BS288" s="46">
        <v>7.0</v>
      </c>
      <c r="BT288" s="47">
        <v>1.25</v>
      </c>
      <c r="BU288" s="46">
        <f t="shared" si="14"/>
        <v>31.25</v>
      </c>
      <c r="BV288" s="46">
        <f t="shared" si="15"/>
        <v>32.75</v>
      </c>
      <c r="BW288" s="378" t="s">
        <v>6062</v>
      </c>
      <c r="BX288" s="492"/>
      <c r="BY288" s="492"/>
      <c r="BZ288" s="492"/>
      <c r="CA288" s="492"/>
      <c r="CB288" s="406"/>
      <c r="CC288" s="492"/>
      <c r="CD288" s="492"/>
      <c r="CE288" s="492"/>
      <c r="CF288" s="492"/>
      <c r="CG288" s="492"/>
      <c r="CH288" s="553"/>
      <c r="CI288" s="553"/>
      <c r="CJ288" s="553"/>
      <c r="CK288" s="553"/>
      <c r="CL288" s="414">
        <v>3.0</v>
      </c>
      <c r="CM288" s="414" t="s">
        <v>7726</v>
      </c>
      <c r="CN288" s="399">
        <f t="shared" si="16"/>
        <v>-0.001142830769</v>
      </c>
      <c r="CO288" s="399">
        <f t="shared" si="17"/>
        <v>0.4452244087</v>
      </c>
      <c r="CP288" s="398"/>
      <c r="CQ288" s="398"/>
      <c r="CR288" s="478"/>
      <c r="CS288" s="398"/>
      <c r="CT288" s="398"/>
      <c r="CU288" s="398"/>
      <c r="CV288" s="398"/>
      <c r="CW288" s="398"/>
      <c r="CX288" s="398"/>
      <c r="CY288" s="398"/>
      <c r="CZ288" s="398"/>
      <c r="DA288" s="398"/>
      <c r="DB288" s="398"/>
      <c r="DC288" s="398"/>
      <c r="DD288" s="398"/>
      <c r="DE288" s="398"/>
      <c r="DF288" s="398"/>
      <c r="DG288" s="398"/>
      <c r="DH288" s="398"/>
      <c r="DI288" s="398"/>
      <c r="DJ288" s="398"/>
      <c r="DK288" s="398"/>
      <c r="DL288" s="398"/>
      <c r="DM288" s="398"/>
      <c r="DN288" s="398"/>
      <c r="DO288" s="398"/>
      <c r="DP288" s="398"/>
      <c r="DQ288" s="398"/>
      <c r="DR288" s="398"/>
      <c r="DS288" s="398"/>
      <c r="DT288" s="398"/>
      <c r="DU288" s="398"/>
      <c r="DV288" s="398"/>
      <c r="DW288" s="398"/>
      <c r="DX288" s="398"/>
      <c r="DY288" s="398"/>
      <c r="DZ288" s="398"/>
      <c r="EA288" s="398"/>
      <c r="EB288" s="398"/>
      <c r="EC288" s="398"/>
      <c r="ED288" s="398"/>
      <c r="EE288" s="398"/>
      <c r="EF288" s="398"/>
      <c r="EG288" s="398"/>
      <c r="EH288" s="398"/>
      <c r="EI288" s="398"/>
      <c r="EJ288" s="398"/>
      <c r="EK288" s="398"/>
      <c r="EL288" s="398"/>
      <c r="EM288" s="398"/>
      <c r="EN288" s="398"/>
      <c r="EO288" s="398"/>
      <c r="EP288" s="398"/>
      <c r="EQ288" s="398"/>
      <c r="ER288" s="398"/>
      <c r="ES288" s="398"/>
      <c r="ET288" s="398"/>
      <c r="EU288" s="398"/>
      <c r="EV288" s="398"/>
      <c r="EW288" s="398"/>
      <c r="EX288" s="398"/>
      <c r="EY288" s="398"/>
      <c r="EZ288" s="398"/>
      <c r="FA288" s="398"/>
      <c r="FB288" s="398"/>
      <c r="FC288" s="398"/>
      <c r="FD288" s="398"/>
      <c r="FE288" s="398"/>
      <c r="FF288" s="398"/>
      <c r="FG288" s="398"/>
      <c r="FH288" s="398"/>
      <c r="FI288" s="398"/>
      <c r="FJ288" s="398"/>
      <c r="FK288" s="398"/>
      <c r="FL288" s="398"/>
      <c r="FM288" s="398"/>
      <c r="FN288" s="398"/>
      <c r="FO288" s="398"/>
      <c r="FP288" s="398"/>
      <c r="FQ288" s="398"/>
      <c r="FR288" s="398"/>
      <c r="FS288" s="398"/>
      <c r="FT288" s="398"/>
      <c r="FU288" s="398"/>
      <c r="FV288" s="398"/>
      <c r="FW288" s="398"/>
      <c r="FX288" s="398"/>
      <c r="FY288" s="398"/>
      <c r="FZ288" s="398"/>
      <c r="GA288" s="398"/>
      <c r="GB288" s="398"/>
      <c r="GC288" s="398"/>
      <c r="GD288" s="398"/>
      <c r="GE288" s="398"/>
      <c r="GF288" s="398"/>
      <c r="GG288" s="398"/>
      <c r="GH288" s="398"/>
      <c r="GI288" s="398"/>
      <c r="GJ288" s="398"/>
      <c r="GK288" s="398"/>
      <c r="GL288" s="398"/>
      <c r="GM288" s="398"/>
      <c r="GN288" s="398"/>
      <c r="GO288" s="398"/>
      <c r="GP288" s="398"/>
      <c r="GQ288" s="398"/>
      <c r="GR288" s="398"/>
      <c r="GS288" s="398"/>
      <c r="GT288" s="398"/>
      <c r="GU288" s="398"/>
      <c r="GV288" s="398"/>
      <c r="GW288" s="398"/>
      <c r="GX288" s="398"/>
      <c r="GY288" s="398"/>
      <c r="GZ288" s="398"/>
      <c r="HA288" s="398"/>
      <c r="HB288" s="398"/>
      <c r="HC288" s="398"/>
      <c r="HD288" s="398"/>
      <c r="HE288" s="398"/>
      <c r="HF288" s="398"/>
      <c r="HG288" s="398"/>
      <c r="HH288" s="398"/>
      <c r="HI288" s="398"/>
      <c r="HJ288" s="398"/>
      <c r="HK288" s="398"/>
      <c r="HL288" s="398"/>
      <c r="HM288" s="398"/>
      <c r="HN288" s="398"/>
      <c r="HO288" s="398"/>
      <c r="HP288" s="398"/>
      <c r="HQ288" s="398"/>
      <c r="HR288" s="398"/>
      <c r="HS288" s="398"/>
      <c r="HT288" s="398"/>
      <c r="HU288" s="398"/>
      <c r="HV288" s="398"/>
      <c r="HW288" s="398"/>
      <c r="HX288" s="398"/>
      <c r="HY288" s="398"/>
      <c r="HZ288" s="398"/>
      <c r="IA288" s="398"/>
      <c r="IB288" s="398"/>
      <c r="IC288" s="398"/>
    </row>
    <row r="289" ht="18.0" customHeight="1">
      <c r="A289" s="361" t="s">
        <v>6049</v>
      </c>
      <c r="B289" s="436" t="s">
        <v>7988</v>
      </c>
      <c r="C289" s="363"/>
      <c r="D289" s="364">
        <v>50.0</v>
      </c>
      <c r="E289" s="550" t="s">
        <v>7989</v>
      </c>
      <c r="F289" s="366" t="s">
        <v>7990</v>
      </c>
      <c r="G289" s="367">
        <v>2.005774428003E12</v>
      </c>
      <c r="H289" s="409">
        <v>350.0</v>
      </c>
      <c r="I289" s="369">
        <v>0.43860106953892675</v>
      </c>
      <c r="J289" s="370">
        <f t="shared" si="1"/>
        <v>196</v>
      </c>
      <c r="K289" s="563" t="s">
        <v>7991</v>
      </c>
      <c r="L289" s="450" t="s">
        <v>7992</v>
      </c>
      <c r="M289" s="450" t="s">
        <v>7993</v>
      </c>
      <c r="N289" s="373"/>
      <c r="O289" s="404">
        <v>30.0</v>
      </c>
      <c r="P289" s="378">
        <v>70.0</v>
      </c>
      <c r="Q289" s="378">
        <v>20.0</v>
      </c>
      <c r="R289" s="378">
        <v>90.0</v>
      </c>
      <c r="S289" s="377"/>
      <c r="T289" s="377"/>
      <c r="U289" s="378" t="s">
        <v>7994</v>
      </c>
      <c r="V289" s="378" t="s">
        <v>795</v>
      </c>
      <c r="W289" s="378" t="s">
        <v>7980</v>
      </c>
      <c r="X289" s="377"/>
      <c r="Y289" s="377"/>
      <c r="Z289" s="377"/>
      <c r="AA289" s="377"/>
      <c r="AB289" s="379"/>
      <c r="AC289" s="406"/>
      <c r="AD289" s="373"/>
      <c r="AE289" s="373"/>
      <c r="AF289" s="373"/>
      <c r="AG289" s="373"/>
      <c r="AH289" s="373" t="s">
        <v>6059</v>
      </c>
      <c r="AI289" s="379" t="s">
        <v>6411</v>
      </c>
      <c r="AJ289" s="373"/>
      <c r="AK289" s="373"/>
      <c r="AL289" s="373"/>
      <c r="AM289" s="373"/>
      <c r="AN289" s="373">
        <v>6.0</v>
      </c>
      <c r="AO289" s="373"/>
      <c r="AP289" s="373"/>
      <c r="AQ289" s="46">
        <f t="shared" si="2"/>
        <v>294</v>
      </c>
      <c r="AR289" s="382">
        <f t="shared" si="3"/>
        <v>0.16</v>
      </c>
      <c r="AS289" s="373"/>
      <c r="AT289" s="373"/>
      <c r="AU289" s="373"/>
      <c r="AV289" s="373"/>
      <c r="AW289" s="373"/>
      <c r="AX289" s="576" t="s">
        <v>6061</v>
      </c>
      <c r="AY289" s="384" t="s">
        <v>6061</v>
      </c>
      <c r="AZ289" s="385">
        <v>12.0</v>
      </c>
      <c r="BA289" s="386">
        <v>65.0</v>
      </c>
      <c r="BB289" s="386">
        <v>120.0</v>
      </c>
      <c r="BC289" s="482">
        <f>IFERROR(__xludf.DUMMYFUNCTION("IMPORTRANGE(""https://docs.google.com/spreadsheets/d/11x9rug0jw9OQ--PARsiC-syyc-w1p08-Nt1KJofrAjY/edit?usp=sharing"",""Себестоимость (Алкиона)!J94"")"),1.89924)</f>
        <v>1.89924</v>
      </c>
      <c r="BD289" s="482">
        <f>IFERROR(__xludf.DUMMYFUNCTION("IMPORTRANGE(""https://docs.google.com/spreadsheets/d/11x9rug0jw9OQ--PARsiC-syyc-w1p08-Nt1KJofrAjY/edit?usp=sharing"",""Себестоимость (Алкиона)!J65"")"),0.813618)</f>
        <v>0.813618</v>
      </c>
      <c r="BE289" s="483">
        <f>IFERROR(__xludf.DUMMYFUNCTION("IMPORTRANGE(""https://docs.google.com/spreadsheets/d/1s3L4zx0lRdF0JYMrTaoYwrEnGJI9Se6ibkReFEtRbpU/edit?usp=sharing"",""Упаковка!B2"")"),7.0)</f>
        <v>7</v>
      </c>
      <c r="BF289" s="389">
        <v>10.0</v>
      </c>
      <c r="BG289" s="442">
        <f t="shared" si="4"/>
        <v>33.277148</v>
      </c>
      <c r="BH289" s="405">
        <f t="shared" si="18"/>
        <v>0.2</v>
      </c>
      <c r="BI289" s="392">
        <f t="shared" si="5"/>
        <v>39.2</v>
      </c>
      <c r="BJ289" s="393">
        <f t="shared" si="6"/>
        <v>58.522852</v>
      </c>
      <c r="BK289" s="393">
        <f t="shared" si="7"/>
        <v>3.522852</v>
      </c>
      <c r="BL289" s="394">
        <f t="shared" si="8"/>
        <v>0.2985859796</v>
      </c>
      <c r="BM289" s="394">
        <f t="shared" si="9"/>
        <v>0.01797373469</v>
      </c>
      <c r="BN289" s="55">
        <f t="shared" si="10"/>
        <v>0.16</v>
      </c>
      <c r="BO289" s="56">
        <f t="shared" si="11"/>
        <v>296</v>
      </c>
      <c r="BP289" s="57">
        <f t="shared" si="12"/>
        <v>0.3221717973</v>
      </c>
      <c r="BQ289" s="46">
        <f t="shared" si="13"/>
        <v>0.126</v>
      </c>
      <c r="BR289" s="46">
        <v>25.0</v>
      </c>
      <c r="BS289" s="46">
        <v>7.0</v>
      </c>
      <c r="BT289" s="47">
        <v>1.25</v>
      </c>
      <c r="BU289" s="46">
        <f t="shared" si="14"/>
        <v>31.25</v>
      </c>
      <c r="BV289" s="46">
        <f t="shared" si="15"/>
        <v>33.75</v>
      </c>
      <c r="BW289" s="378" t="s">
        <v>6062</v>
      </c>
      <c r="BX289" s="492"/>
      <c r="BY289" s="492"/>
      <c r="BZ289" s="492"/>
      <c r="CA289" s="492"/>
      <c r="CB289" s="406"/>
      <c r="CC289" s="492"/>
      <c r="CD289" s="492"/>
      <c r="CE289" s="492"/>
      <c r="CF289" s="492"/>
      <c r="CG289" s="492"/>
      <c r="CH289" s="553"/>
      <c r="CI289" s="553"/>
      <c r="CJ289" s="553"/>
      <c r="CK289" s="553"/>
      <c r="CL289" s="414">
        <v>3.0</v>
      </c>
      <c r="CM289" s="414" t="s">
        <v>7726</v>
      </c>
      <c r="CN289" s="399">
        <f t="shared" si="16"/>
        <v>0.001414020408</v>
      </c>
      <c r="CO289" s="399">
        <f t="shared" si="17"/>
        <v>0.4371870491</v>
      </c>
      <c r="CP289" s="398"/>
      <c r="CQ289" s="398"/>
      <c r="CR289" s="478"/>
      <c r="CS289" s="398"/>
      <c r="CT289" s="398"/>
      <c r="CU289" s="398"/>
      <c r="CV289" s="398"/>
      <c r="CW289" s="398"/>
      <c r="CX289" s="398"/>
      <c r="CY289" s="398"/>
      <c r="CZ289" s="398"/>
      <c r="DA289" s="398"/>
      <c r="DB289" s="398"/>
      <c r="DC289" s="398"/>
      <c r="DD289" s="398"/>
      <c r="DE289" s="398"/>
      <c r="DF289" s="398"/>
      <c r="DG289" s="398"/>
      <c r="DH289" s="398"/>
      <c r="DI289" s="398"/>
      <c r="DJ289" s="398"/>
      <c r="DK289" s="398"/>
      <c r="DL289" s="398"/>
      <c r="DM289" s="398"/>
      <c r="DN289" s="398"/>
      <c r="DO289" s="398"/>
      <c r="DP289" s="398"/>
      <c r="DQ289" s="398"/>
      <c r="DR289" s="398"/>
      <c r="DS289" s="398"/>
      <c r="DT289" s="398"/>
      <c r="DU289" s="398"/>
      <c r="DV289" s="398"/>
      <c r="DW289" s="398"/>
      <c r="DX289" s="398"/>
      <c r="DY289" s="398"/>
      <c r="DZ289" s="398"/>
      <c r="EA289" s="398"/>
      <c r="EB289" s="398"/>
      <c r="EC289" s="398"/>
      <c r="ED289" s="398"/>
      <c r="EE289" s="398"/>
      <c r="EF289" s="398"/>
      <c r="EG289" s="398"/>
      <c r="EH289" s="398"/>
      <c r="EI289" s="398"/>
      <c r="EJ289" s="398"/>
      <c r="EK289" s="398"/>
      <c r="EL289" s="398"/>
      <c r="EM289" s="398"/>
      <c r="EN289" s="398"/>
      <c r="EO289" s="398"/>
      <c r="EP289" s="398"/>
      <c r="EQ289" s="398"/>
      <c r="ER289" s="398"/>
      <c r="ES289" s="398"/>
      <c r="ET289" s="398"/>
      <c r="EU289" s="398"/>
      <c r="EV289" s="398"/>
      <c r="EW289" s="398"/>
      <c r="EX289" s="398"/>
      <c r="EY289" s="398"/>
      <c r="EZ289" s="398"/>
      <c r="FA289" s="398"/>
      <c r="FB289" s="398"/>
      <c r="FC289" s="398"/>
      <c r="FD289" s="398"/>
      <c r="FE289" s="398"/>
      <c r="FF289" s="398"/>
      <c r="FG289" s="398"/>
      <c r="FH289" s="398"/>
      <c r="FI289" s="398"/>
      <c r="FJ289" s="398"/>
      <c r="FK289" s="398"/>
      <c r="FL289" s="398"/>
      <c r="FM289" s="398"/>
      <c r="FN289" s="398"/>
      <c r="FO289" s="398"/>
      <c r="FP289" s="398"/>
      <c r="FQ289" s="398"/>
      <c r="FR289" s="398"/>
      <c r="FS289" s="398"/>
      <c r="FT289" s="398"/>
      <c r="FU289" s="398"/>
      <c r="FV289" s="398"/>
      <c r="FW289" s="398"/>
      <c r="FX289" s="398"/>
      <c r="FY289" s="398"/>
      <c r="FZ289" s="398"/>
      <c r="GA289" s="398"/>
      <c r="GB289" s="398"/>
      <c r="GC289" s="398"/>
      <c r="GD289" s="398"/>
      <c r="GE289" s="398"/>
      <c r="GF289" s="398"/>
      <c r="GG289" s="398"/>
      <c r="GH289" s="398"/>
      <c r="GI289" s="398"/>
      <c r="GJ289" s="398"/>
      <c r="GK289" s="398"/>
      <c r="GL289" s="398"/>
      <c r="GM289" s="398"/>
      <c r="GN289" s="398"/>
      <c r="GO289" s="398"/>
      <c r="GP289" s="398"/>
      <c r="GQ289" s="398"/>
      <c r="GR289" s="398"/>
      <c r="GS289" s="398"/>
      <c r="GT289" s="398"/>
      <c r="GU289" s="398"/>
      <c r="GV289" s="398"/>
      <c r="GW289" s="398"/>
      <c r="GX289" s="398"/>
      <c r="GY289" s="398"/>
      <c r="GZ289" s="398"/>
      <c r="HA289" s="398"/>
      <c r="HB289" s="398"/>
      <c r="HC289" s="398"/>
      <c r="HD289" s="398"/>
      <c r="HE289" s="398"/>
      <c r="HF289" s="398"/>
      <c r="HG289" s="398"/>
      <c r="HH289" s="398"/>
      <c r="HI289" s="398"/>
      <c r="HJ289" s="398"/>
      <c r="HK289" s="398"/>
      <c r="HL289" s="398"/>
      <c r="HM289" s="398"/>
      <c r="HN289" s="398"/>
      <c r="HO289" s="398"/>
      <c r="HP289" s="398"/>
      <c r="HQ289" s="398"/>
      <c r="HR289" s="398"/>
      <c r="HS289" s="398"/>
      <c r="HT289" s="398"/>
      <c r="HU289" s="398"/>
      <c r="HV289" s="398"/>
      <c r="HW289" s="398"/>
      <c r="HX289" s="398"/>
      <c r="HY289" s="398"/>
      <c r="HZ289" s="398"/>
      <c r="IA289" s="398"/>
      <c r="IB289" s="398"/>
      <c r="IC289" s="398"/>
    </row>
    <row r="290" ht="18.0" customHeight="1">
      <c r="A290" s="361" t="s">
        <v>6049</v>
      </c>
      <c r="B290" s="362" t="s">
        <v>7995</v>
      </c>
      <c r="C290" s="577"/>
      <c r="D290" s="425">
        <v>50.0</v>
      </c>
      <c r="E290" s="550" t="s">
        <v>7996</v>
      </c>
      <c r="F290" s="366" t="s">
        <v>7997</v>
      </c>
      <c r="G290" s="578">
        <v>2.03405021911E12</v>
      </c>
      <c r="H290" s="409">
        <v>776.0</v>
      </c>
      <c r="I290" s="369">
        <v>0.31630368138602616</v>
      </c>
      <c r="J290" s="370">
        <f t="shared" si="1"/>
        <v>531</v>
      </c>
      <c r="K290" s="563" t="s">
        <v>7998</v>
      </c>
      <c r="L290" s="450" t="s">
        <v>7999</v>
      </c>
      <c r="M290" s="450" t="s">
        <v>8000</v>
      </c>
      <c r="N290" s="492"/>
      <c r="O290" s="481"/>
      <c r="P290" s="404">
        <v>80.0</v>
      </c>
      <c r="Q290" s="378">
        <v>20.0</v>
      </c>
      <c r="R290" s="378">
        <v>170.0</v>
      </c>
      <c r="S290" s="493"/>
      <c r="T290" s="493"/>
      <c r="U290" s="406"/>
      <c r="V290" s="406"/>
      <c r="W290" s="406"/>
      <c r="X290" s="493"/>
      <c r="Y290" s="493"/>
      <c r="Z290" s="493"/>
      <c r="AA290" s="493"/>
      <c r="AB290" s="379"/>
      <c r="AC290" s="406"/>
      <c r="AD290" s="492"/>
      <c r="AE290" s="492"/>
      <c r="AF290" s="492"/>
      <c r="AG290" s="492"/>
      <c r="AH290" s="492"/>
      <c r="AI290" s="379" t="s">
        <v>6411</v>
      </c>
      <c r="AJ290" s="492"/>
      <c r="AK290" s="492"/>
      <c r="AL290" s="492"/>
      <c r="AM290" s="492"/>
      <c r="AN290" s="373">
        <v>48.0</v>
      </c>
      <c r="AO290" s="492"/>
      <c r="AP290" s="492"/>
      <c r="AQ290" s="46">
        <f t="shared" si="2"/>
        <v>660</v>
      </c>
      <c r="AR290" s="382">
        <f t="shared" si="3"/>
        <v>0.15</v>
      </c>
      <c r="AS290" s="492"/>
      <c r="AT290" s="492"/>
      <c r="AU290" s="492"/>
      <c r="AV290" s="492"/>
      <c r="AW290" s="492"/>
      <c r="AX290" s="552" t="s">
        <v>6178</v>
      </c>
      <c r="AY290" s="384" t="s">
        <v>6178</v>
      </c>
      <c r="AZ290" s="418"/>
      <c r="BA290" s="386">
        <v>78.0</v>
      </c>
      <c r="BB290" s="386">
        <v>136.0</v>
      </c>
      <c r="BC290" s="482">
        <f>IFERROR(__xludf.DUMMYFUNCTION("IMPORTRANGE(""https://docs.google.com/spreadsheets/d/11x9rug0jw9OQ--PARsiC-syyc-w1p08-Nt1KJofrAjY/edit?usp=sharing"",""Себестоимость (Алкиона)!J94"")"),1.89924)</f>
        <v>1.89924</v>
      </c>
      <c r="BD290" s="482">
        <f>IFERROR(__xludf.DUMMYFUNCTION("IMPORTRANGE(""https://docs.google.com/spreadsheets/d/11x9rug0jw9OQ--PARsiC-syyc-w1p08-Nt1KJofrAjY/edit?usp=sharing"",""Себестоимость (Алкиона)!J65"")"),0.813618)</f>
        <v>0.813618</v>
      </c>
      <c r="BE290" s="483">
        <f>IFERROR(__xludf.DUMMYFUNCTION("IMPORTRANGE(""https://docs.google.com/spreadsheets/d/1s3L4zx0lRdF0JYMrTaoYwrEnGJI9Se6ibkReFEtRbpU/edit?usp=sharing"",""Упаковка!B3"")"),25.0)</f>
        <v>25</v>
      </c>
      <c r="BF290" s="389">
        <v>33.0</v>
      </c>
      <c r="BG290" s="442">
        <f t="shared" si="4"/>
        <v>188.217184</v>
      </c>
      <c r="BH290" s="405">
        <f t="shared" si="18"/>
        <v>0.2</v>
      </c>
      <c r="BI290" s="392">
        <f t="shared" si="5"/>
        <v>106.2</v>
      </c>
      <c r="BJ290" s="393">
        <f t="shared" si="6"/>
        <v>158.582816</v>
      </c>
      <c r="BK290" s="393">
        <f t="shared" si="7"/>
        <v>100.582816</v>
      </c>
      <c r="BL290" s="394">
        <f t="shared" si="8"/>
        <v>0.298649371</v>
      </c>
      <c r="BM290" s="394">
        <f t="shared" si="9"/>
        <v>0.1894214991</v>
      </c>
      <c r="BN290" s="55">
        <f t="shared" si="10"/>
        <v>0.15</v>
      </c>
      <c r="BO290" s="56">
        <f t="shared" si="11"/>
        <v>662</v>
      </c>
      <c r="BP290" s="57">
        <f t="shared" si="12"/>
        <v>0.3502459456</v>
      </c>
      <c r="BQ290" s="46">
        <f t="shared" si="13"/>
        <v>0.272</v>
      </c>
      <c r="BR290" s="46">
        <v>25.0</v>
      </c>
      <c r="BS290" s="46">
        <v>7.0</v>
      </c>
      <c r="BT290" s="47">
        <v>1.25</v>
      </c>
      <c r="BU290" s="46">
        <f t="shared" si="14"/>
        <v>31.25</v>
      </c>
      <c r="BV290" s="46">
        <f t="shared" si="15"/>
        <v>46.75</v>
      </c>
      <c r="BW290" s="406"/>
      <c r="BX290" s="492"/>
      <c r="BY290" s="492"/>
      <c r="BZ290" s="492"/>
      <c r="CA290" s="492"/>
      <c r="CB290" s="406"/>
      <c r="CC290" s="492"/>
      <c r="CD290" s="492"/>
      <c r="CE290" s="492"/>
      <c r="CF290" s="492"/>
      <c r="CG290" s="492"/>
      <c r="CH290" s="553"/>
      <c r="CI290" s="553"/>
      <c r="CJ290" s="553"/>
      <c r="CK290" s="553"/>
      <c r="CL290" s="414">
        <v>30600.0</v>
      </c>
      <c r="CM290" s="414" t="s">
        <v>8001</v>
      </c>
      <c r="CN290" s="399">
        <f t="shared" si="16"/>
        <v>0.001350629002</v>
      </c>
      <c r="CO290" s="399">
        <f t="shared" si="17"/>
        <v>0.3149530524</v>
      </c>
      <c r="CP290" s="398"/>
      <c r="CQ290" s="398"/>
      <c r="CR290" s="478"/>
      <c r="CS290" s="398"/>
      <c r="CT290" s="398"/>
      <c r="CU290" s="398"/>
      <c r="CV290" s="398"/>
      <c r="CW290" s="398"/>
      <c r="CX290" s="398"/>
      <c r="CY290" s="398"/>
      <c r="CZ290" s="398"/>
      <c r="DA290" s="398"/>
      <c r="DB290" s="398"/>
      <c r="DC290" s="398"/>
      <c r="DD290" s="398"/>
      <c r="DE290" s="398"/>
      <c r="DF290" s="398"/>
      <c r="DG290" s="398"/>
      <c r="DH290" s="398"/>
      <c r="DI290" s="398"/>
      <c r="DJ290" s="398"/>
      <c r="DK290" s="398"/>
      <c r="DL290" s="398"/>
      <c r="DM290" s="398"/>
      <c r="DN290" s="398"/>
      <c r="DO290" s="398"/>
      <c r="DP290" s="398"/>
      <c r="DQ290" s="398"/>
      <c r="DR290" s="398"/>
      <c r="DS290" s="398"/>
      <c r="DT290" s="398"/>
      <c r="DU290" s="398"/>
      <c r="DV290" s="398"/>
      <c r="DW290" s="398"/>
      <c r="DX290" s="398"/>
      <c r="DY290" s="398"/>
      <c r="DZ290" s="398"/>
      <c r="EA290" s="398"/>
      <c r="EB290" s="398"/>
      <c r="EC290" s="398"/>
      <c r="ED290" s="398"/>
      <c r="EE290" s="398"/>
      <c r="EF290" s="398"/>
      <c r="EG290" s="398"/>
      <c r="EH290" s="398"/>
      <c r="EI290" s="398"/>
      <c r="EJ290" s="398"/>
      <c r="EK290" s="398"/>
      <c r="EL290" s="398"/>
      <c r="EM290" s="398"/>
      <c r="EN290" s="398"/>
      <c r="EO290" s="398"/>
      <c r="EP290" s="398"/>
      <c r="EQ290" s="398"/>
      <c r="ER290" s="398"/>
      <c r="ES290" s="398"/>
      <c r="ET290" s="398"/>
      <c r="EU290" s="398"/>
      <c r="EV290" s="398"/>
      <c r="EW290" s="398"/>
      <c r="EX290" s="398"/>
      <c r="EY290" s="398"/>
      <c r="EZ290" s="398"/>
      <c r="FA290" s="398"/>
      <c r="FB290" s="398"/>
      <c r="FC290" s="398"/>
      <c r="FD290" s="398"/>
      <c r="FE290" s="398"/>
      <c r="FF290" s="398"/>
      <c r="FG290" s="398"/>
      <c r="FH290" s="398"/>
      <c r="FI290" s="398"/>
      <c r="FJ290" s="398"/>
      <c r="FK290" s="398"/>
      <c r="FL290" s="398"/>
      <c r="FM290" s="398"/>
      <c r="FN290" s="398"/>
      <c r="FO290" s="398"/>
      <c r="FP290" s="398"/>
      <c r="FQ290" s="398"/>
      <c r="FR290" s="398"/>
      <c r="FS290" s="398"/>
      <c r="FT290" s="398"/>
      <c r="FU290" s="398"/>
      <c r="FV290" s="398"/>
      <c r="FW290" s="398"/>
      <c r="FX290" s="398"/>
      <c r="FY290" s="398"/>
      <c r="FZ290" s="398"/>
      <c r="GA290" s="398"/>
      <c r="GB290" s="398"/>
      <c r="GC290" s="398"/>
      <c r="GD290" s="398"/>
      <c r="GE290" s="398"/>
      <c r="GF290" s="398"/>
      <c r="GG290" s="398"/>
      <c r="GH290" s="398"/>
      <c r="GI290" s="398"/>
      <c r="GJ290" s="398"/>
      <c r="GK290" s="398"/>
      <c r="GL290" s="398"/>
      <c r="GM290" s="398"/>
      <c r="GN290" s="398"/>
      <c r="GO290" s="398"/>
      <c r="GP290" s="398"/>
      <c r="GQ290" s="398"/>
      <c r="GR290" s="398"/>
      <c r="GS290" s="398"/>
      <c r="GT290" s="398"/>
      <c r="GU290" s="398"/>
      <c r="GV290" s="398"/>
      <c r="GW290" s="398"/>
      <c r="GX290" s="398"/>
      <c r="GY290" s="398"/>
      <c r="GZ290" s="398"/>
      <c r="HA290" s="398"/>
      <c r="HB290" s="398"/>
      <c r="HC290" s="398"/>
      <c r="HD290" s="398"/>
      <c r="HE290" s="398"/>
      <c r="HF290" s="398"/>
      <c r="HG290" s="398"/>
      <c r="HH290" s="398"/>
      <c r="HI290" s="398"/>
      <c r="HJ290" s="398"/>
      <c r="HK290" s="398"/>
      <c r="HL290" s="398"/>
      <c r="HM290" s="398"/>
      <c r="HN290" s="398"/>
      <c r="HO290" s="398"/>
      <c r="HP290" s="398"/>
      <c r="HQ290" s="398"/>
      <c r="HR290" s="398"/>
      <c r="HS290" s="398"/>
      <c r="HT290" s="398"/>
      <c r="HU290" s="398"/>
      <c r="HV290" s="398"/>
      <c r="HW290" s="398"/>
      <c r="HX290" s="398"/>
      <c r="HY290" s="398"/>
      <c r="HZ290" s="398"/>
      <c r="IA290" s="398"/>
      <c r="IB290" s="398"/>
      <c r="IC290" s="398"/>
    </row>
    <row r="291" ht="18.0" customHeight="1">
      <c r="A291" s="361" t="s">
        <v>6049</v>
      </c>
      <c r="B291" s="362" t="s">
        <v>8002</v>
      </c>
      <c r="C291" s="577"/>
      <c r="D291" s="425">
        <v>50.0</v>
      </c>
      <c r="E291" s="550" t="s">
        <v>8003</v>
      </c>
      <c r="F291" s="366" t="s">
        <v>8004</v>
      </c>
      <c r="G291" s="534">
        <v>2.034050219103E12</v>
      </c>
      <c r="H291" s="409">
        <v>825.0</v>
      </c>
      <c r="I291" s="369">
        <v>0.27431541897201717</v>
      </c>
      <c r="J291" s="370">
        <f t="shared" si="1"/>
        <v>599</v>
      </c>
      <c r="K291" s="563" t="s">
        <v>8005</v>
      </c>
      <c r="L291" s="450" t="s">
        <v>8006</v>
      </c>
      <c r="M291" s="450" t="s">
        <v>8000</v>
      </c>
      <c r="N291" s="492"/>
      <c r="O291" s="481"/>
      <c r="P291" s="404">
        <v>80.0</v>
      </c>
      <c r="Q291" s="378">
        <v>20.0</v>
      </c>
      <c r="R291" s="378">
        <v>170.0</v>
      </c>
      <c r="S291" s="493"/>
      <c r="T291" s="493"/>
      <c r="U291" s="406"/>
      <c r="V291" s="406"/>
      <c r="W291" s="406"/>
      <c r="X291" s="493"/>
      <c r="Y291" s="493"/>
      <c r="Z291" s="493"/>
      <c r="AA291" s="493"/>
      <c r="AB291" s="379"/>
      <c r="AC291" s="406"/>
      <c r="AD291" s="492"/>
      <c r="AE291" s="492"/>
      <c r="AF291" s="492"/>
      <c r="AG291" s="492"/>
      <c r="AH291" s="492"/>
      <c r="AI291" s="379" t="s">
        <v>6411</v>
      </c>
      <c r="AJ291" s="492"/>
      <c r="AK291" s="492"/>
      <c r="AL291" s="492"/>
      <c r="AM291" s="492"/>
      <c r="AN291" s="373">
        <v>58.0</v>
      </c>
      <c r="AO291" s="492"/>
      <c r="AP291" s="492"/>
      <c r="AQ291" s="46">
        <f t="shared" si="2"/>
        <v>735</v>
      </c>
      <c r="AR291" s="382">
        <f t="shared" si="3"/>
        <v>0.11</v>
      </c>
      <c r="AS291" s="492"/>
      <c r="AT291" s="492"/>
      <c r="AU291" s="492"/>
      <c r="AV291" s="492"/>
      <c r="AW291" s="492"/>
      <c r="AX291" s="552" t="s">
        <v>6178</v>
      </c>
      <c r="AY291" s="384" t="s">
        <v>6178</v>
      </c>
      <c r="AZ291" s="418"/>
      <c r="BA291" s="386">
        <v>86.0</v>
      </c>
      <c r="BB291" s="386">
        <v>145.0</v>
      </c>
      <c r="BC291" s="482">
        <f>IFERROR(__xludf.DUMMYFUNCTION("IMPORTRANGE(""https://docs.google.com/spreadsheets/d/11x9rug0jw9OQ--PARsiC-syyc-w1p08-Nt1KJofrAjY/edit?usp=sharing"",""Себестоимость (Алкиона)!J94"")"),1.89924)</f>
        <v>1.89924</v>
      </c>
      <c r="BD291" s="482">
        <f>IFERROR(__xludf.DUMMYFUNCTION("IMPORTRANGE(""https://docs.google.com/spreadsheets/d/11x9rug0jw9OQ--PARsiC-syyc-w1p08-Nt1KJofrAjY/edit?usp=sharing"",""Себестоимость (Алкиона)!J65"")"),0.813618)</f>
        <v>0.813618</v>
      </c>
      <c r="BE291" s="483">
        <f>IFERROR(__xludf.DUMMYFUNCTION("IMPORTRANGE(""https://docs.google.com/spreadsheets/d/1s3L4zx0lRdF0JYMrTaoYwrEnGJI9Se6ibkReFEtRbpU/edit?usp=sharing"",""Упаковка!B3"")"),25.0)</f>
        <v>25</v>
      </c>
      <c r="BF291" s="389">
        <v>33.0</v>
      </c>
      <c r="BG291" s="442">
        <f t="shared" si="4"/>
        <v>215.345764</v>
      </c>
      <c r="BH291" s="405">
        <f t="shared" si="18"/>
        <v>0.2</v>
      </c>
      <c r="BI291" s="392">
        <f t="shared" si="5"/>
        <v>119.8</v>
      </c>
      <c r="BJ291" s="393">
        <f t="shared" si="6"/>
        <v>177.854236</v>
      </c>
      <c r="BK291" s="393">
        <f t="shared" si="7"/>
        <v>118.854236</v>
      </c>
      <c r="BL291" s="394">
        <f t="shared" si="8"/>
        <v>0.296918591</v>
      </c>
      <c r="BM291" s="394">
        <f t="shared" si="9"/>
        <v>0.1984210952</v>
      </c>
      <c r="BN291" s="55">
        <f t="shared" si="10"/>
        <v>0.11</v>
      </c>
      <c r="BO291" s="56">
        <f t="shared" si="11"/>
        <v>738</v>
      </c>
      <c r="BP291" s="57">
        <f t="shared" si="12"/>
        <v>0.351726607</v>
      </c>
      <c r="BQ291" s="46">
        <f t="shared" si="13"/>
        <v>0.272</v>
      </c>
      <c r="BR291" s="46">
        <v>25.0</v>
      </c>
      <c r="BS291" s="46">
        <v>7.0</v>
      </c>
      <c r="BT291" s="47">
        <v>1.25</v>
      </c>
      <c r="BU291" s="46">
        <f t="shared" si="14"/>
        <v>31.25</v>
      </c>
      <c r="BV291" s="46">
        <f t="shared" si="15"/>
        <v>54.75</v>
      </c>
      <c r="BW291" s="406"/>
      <c r="BX291" s="492"/>
      <c r="BY291" s="492"/>
      <c r="BZ291" s="492"/>
      <c r="CA291" s="492"/>
      <c r="CB291" s="406"/>
      <c r="CC291" s="492"/>
      <c r="CD291" s="492"/>
      <c r="CE291" s="492"/>
      <c r="CF291" s="492"/>
      <c r="CG291" s="492"/>
      <c r="CH291" s="553"/>
      <c r="CI291" s="553"/>
      <c r="CJ291" s="553"/>
      <c r="CK291" s="553"/>
      <c r="CL291" s="414">
        <v>30600.0</v>
      </c>
      <c r="CM291" s="414" t="s">
        <v>8001</v>
      </c>
      <c r="CN291" s="399">
        <f t="shared" si="16"/>
        <v>0.003081409015</v>
      </c>
      <c r="CO291" s="399">
        <f t="shared" si="17"/>
        <v>0.27123401</v>
      </c>
      <c r="CP291" s="398"/>
      <c r="CQ291" s="398"/>
      <c r="CR291" s="478"/>
      <c r="CS291" s="398"/>
      <c r="CT291" s="398"/>
      <c r="CU291" s="398"/>
      <c r="CV291" s="398"/>
      <c r="CW291" s="398"/>
      <c r="CX291" s="398"/>
      <c r="CY291" s="398"/>
      <c r="CZ291" s="398"/>
      <c r="DA291" s="398"/>
      <c r="DB291" s="398"/>
      <c r="DC291" s="398"/>
      <c r="DD291" s="398"/>
      <c r="DE291" s="398"/>
      <c r="DF291" s="398"/>
      <c r="DG291" s="398"/>
      <c r="DH291" s="398"/>
      <c r="DI291" s="398"/>
      <c r="DJ291" s="398"/>
      <c r="DK291" s="398"/>
      <c r="DL291" s="398"/>
      <c r="DM291" s="398"/>
      <c r="DN291" s="398"/>
      <c r="DO291" s="398"/>
      <c r="DP291" s="398"/>
      <c r="DQ291" s="398"/>
      <c r="DR291" s="398"/>
      <c r="DS291" s="398"/>
      <c r="DT291" s="398"/>
      <c r="DU291" s="398"/>
      <c r="DV291" s="398"/>
      <c r="DW291" s="398"/>
      <c r="DX291" s="398"/>
      <c r="DY291" s="398"/>
      <c r="DZ291" s="398"/>
      <c r="EA291" s="398"/>
      <c r="EB291" s="398"/>
      <c r="EC291" s="398"/>
      <c r="ED291" s="398"/>
      <c r="EE291" s="398"/>
      <c r="EF291" s="398"/>
      <c r="EG291" s="398"/>
      <c r="EH291" s="398"/>
      <c r="EI291" s="398"/>
      <c r="EJ291" s="398"/>
      <c r="EK291" s="398"/>
      <c r="EL291" s="398"/>
      <c r="EM291" s="398"/>
      <c r="EN291" s="398"/>
      <c r="EO291" s="398"/>
      <c r="EP291" s="398"/>
      <c r="EQ291" s="398"/>
      <c r="ER291" s="398"/>
      <c r="ES291" s="398"/>
      <c r="ET291" s="398"/>
      <c r="EU291" s="398"/>
      <c r="EV291" s="398"/>
      <c r="EW291" s="398"/>
      <c r="EX291" s="398"/>
      <c r="EY291" s="398"/>
      <c r="EZ291" s="398"/>
      <c r="FA291" s="398"/>
      <c r="FB291" s="398"/>
      <c r="FC291" s="398"/>
      <c r="FD291" s="398"/>
      <c r="FE291" s="398"/>
      <c r="FF291" s="398"/>
      <c r="FG291" s="398"/>
      <c r="FH291" s="398"/>
      <c r="FI291" s="398"/>
      <c r="FJ291" s="398"/>
      <c r="FK291" s="398"/>
      <c r="FL291" s="398"/>
      <c r="FM291" s="398"/>
      <c r="FN291" s="398"/>
      <c r="FO291" s="398"/>
      <c r="FP291" s="398"/>
      <c r="FQ291" s="398"/>
      <c r="FR291" s="398"/>
      <c r="FS291" s="398"/>
      <c r="FT291" s="398"/>
      <c r="FU291" s="398"/>
      <c r="FV291" s="398"/>
      <c r="FW291" s="398"/>
      <c r="FX291" s="398"/>
      <c r="FY291" s="398"/>
      <c r="FZ291" s="398"/>
      <c r="GA291" s="398"/>
      <c r="GB291" s="398"/>
      <c r="GC291" s="398"/>
      <c r="GD291" s="398"/>
      <c r="GE291" s="398"/>
      <c r="GF291" s="398"/>
      <c r="GG291" s="398"/>
      <c r="GH291" s="398"/>
      <c r="GI291" s="398"/>
      <c r="GJ291" s="398"/>
      <c r="GK291" s="398"/>
      <c r="GL291" s="398"/>
      <c r="GM291" s="398"/>
      <c r="GN291" s="398"/>
      <c r="GO291" s="398"/>
      <c r="GP291" s="398"/>
      <c r="GQ291" s="398"/>
      <c r="GR291" s="398"/>
      <c r="GS291" s="398"/>
      <c r="GT291" s="398"/>
      <c r="GU291" s="398"/>
      <c r="GV291" s="398"/>
      <c r="GW291" s="398"/>
      <c r="GX291" s="398"/>
      <c r="GY291" s="398"/>
      <c r="GZ291" s="398"/>
      <c r="HA291" s="398"/>
      <c r="HB291" s="398"/>
      <c r="HC291" s="398"/>
      <c r="HD291" s="398"/>
      <c r="HE291" s="398"/>
      <c r="HF291" s="398"/>
      <c r="HG291" s="398"/>
      <c r="HH291" s="398"/>
      <c r="HI291" s="398"/>
      <c r="HJ291" s="398"/>
      <c r="HK291" s="398"/>
      <c r="HL291" s="398"/>
      <c r="HM291" s="398"/>
      <c r="HN291" s="398"/>
      <c r="HO291" s="398"/>
      <c r="HP291" s="398"/>
      <c r="HQ291" s="398"/>
      <c r="HR291" s="398"/>
      <c r="HS291" s="398"/>
      <c r="HT291" s="398"/>
      <c r="HU291" s="398"/>
      <c r="HV291" s="398"/>
      <c r="HW291" s="398"/>
      <c r="HX291" s="398"/>
      <c r="HY291" s="398"/>
      <c r="HZ291" s="398"/>
      <c r="IA291" s="398"/>
      <c r="IB291" s="398"/>
      <c r="IC291" s="398"/>
    </row>
    <row r="292" ht="18.0" customHeight="1">
      <c r="A292" s="361" t="s">
        <v>6049</v>
      </c>
      <c r="B292" s="362" t="s">
        <v>8007</v>
      </c>
      <c r="C292" s="577"/>
      <c r="D292" s="425">
        <v>50.0</v>
      </c>
      <c r="E292" s="550" t="s">
        <v>8008</v>
      </c>
      <c r="F292" s="366" t="s">
        <v>8009</v>
      </c>
      <c r="G292" s="415">
        <v>2.034050219097E12</v>
      </c>
      <c r="H292" s="409">
        <v>906.0</v>
      </c>
      <c r="I292" s="369">
        <v>0.30006200448043746</v>
      </c>
      <c r="J292" s="370">
        <f t="shared" si="1"/>
        <v>634</v>
      </c>
      <c r="K292" s="563" t="s">
        <v>8010</v>
      </c>
      <c r="L292" s="450" t="s">
        <v>8011</v>
      </c>
      <c r="M292" s="450" t="s">
        <v>8000</v>
      </c>
      <c r="N292" s="492"/>
      <c r="O292" s="481"/>
      <c r="P292" s="404">
        <v>80.0</v>
      </c>
      <c r="Q292" s="378">
        <v>20.0</v>
      </c>
      <c r="R292" s="378">
        <v>170.0</v>
      </c>
      <c r="S292" s="493"/>
      <c r="T292" s="493"/>
      <c r="U292" s="406"/>
      <c r="V292" s="406"/>
      <c r="W292" s="406"/>
      <c r="X292" s="493"/>
      <c r="Y292" s="493"/>
      <c r="Z292" s="493"/>
      <c r="AA292" s="493"/>
      <c r="AB292" s="379"/>
      <c r="AC292" s="406"/>
      <c r="AD292" s="492"/>
      <c r="AE292" s="492"/>
      <c r="AF292" s="492"/>
      <c r="AG292" s="492"/>
      <c r="AH292" s="492"/>
      <c r="AI292" s="379" t="s">
        <v>6411</v>
      </c>
      <c r="AJ292" s="492"/>
      <c r="AK292" s="492"/>
      <c r="AL292" s="492"/>
      <c r="AM292" s="492"/>
      <c r="AN292" s="373">
        <v>64.0</v>
      </c>
      <c r="AO292" s="492"/>
      <c r="AP292" s="492"/>
      <c r="AQ292" s="46">
        <f t="shared" si="2"/>
        <v>771</v>
      </c>
      <c r="AR292" s="382">
        <f t="shared" si="3"/>
        <v>0.15</v>
      </c>
      <c r="AS292" s="492"/>
      <c r="AT292" s="492"/>
      <c r="AU292" s="492"/>
      <c r="AV292" s="492"/>
      <c r="AW292" s="492"/>
      <c r="AX292" s="552" t="s">
        <v>6178</v>
      </c>
      <c r="AY292" s="384" t="s">
        <v>6178</v>
      </c>
      <c r="AZ292" s="418"/>
      <c r="BA292" s="386">
        <v>87.0</v>
      </c>
      <c r="BB292" s="386">
        <v>147.0</v>
      </c>
      <c r="BC292" s="482">
        <f>IFERROR(__xludf.DUMMYFUNCTION("IMPORTRANGE(""https://docs.google.com/spreadsheets/d/11x9rug0jw9OQ--PARsiC-syyc-w1p08-Nt1KJofrAjY/edit?usp=sharing"",""Себестоимость (Алкиона)!J94"")"),1.89924)</f>
        <v>1.89924</v>
      </c>
      <c r="BD292" s="482">
        <f>IFERROR(__xludf.DUMMYFUNCTION("IMPORTRANGE(""https://docs.google.com/spreadsheets/d/11x9rug0jw9OQ--PARsiC-syyc-w1p08-Nt1KJofrAjY/edit?usp=sharing"",""Себестоимость (Алкиона)!J65"")"),0.813618)</f>
        <v>0.813618</v>
      </c>
      <c r="BE292" s="483">
        <f>IFERROR(__xludf.DUMMYFUNCTION("IMPORTRANGE(""https://docs.google.com/spreadsheets/d/1s3L4zx0lRdF0JYMrTaoYwrEnGJI9Se6ibkReFEtRbpU/edit?usp=sharing"",""Упаковка!B3"")"),25.0)</f>
        <v>25</v>
      </c>
      <c r="BF292" s="389">
        <v>33.0</v>
      </c>
      <c r="BG292" s="442">
        <f t="shared" si="4"/>
        <v>231.622912</v>
      </c>
      <c r="BH292" s="405">
        <f t="shared" si="18"/>
        <v>0.2</v>
      </c>
      <c r="BI292" s="392">
        <f t="shared" si="5"/>
        <v>126.8</v>
      </c>
      <c r="BJ292" s="393">
        <f t="shared" si="6"/>
        <v>188.577088</v>
      </c>
      <c r="BK292" s="393">
        <f t="shared" si="7"/>
        <v>128.577088</v>
      </c>
      <c r="BL292" s="394">
        <f t="shared" si="8"/>
        <v>0.2974402019</v>
      </c>
      <c r="BM292" s="394">
        <f t="shared" si="9"/>
        <v>0.2028029779</v>
      </c>
      <c r="BN292" s="55">
        <f t="shared" si="10"/>
        <v>0.15</v>
      </c>
      <c r="BO292" s="56">
        <f t="shared" si="11"/>
        <v>777</v>
      </c>
      <c r="BP292" s="57">
        <f t="shared" si="12"/>
        <v>0.352711825</v>
      </c>
      <c r="BQ292" s="46">
        <f t="shared" si="13"/>
        <v>0.272</v>
      </c>
      <c r="BR292" s="46">
        <v>25.0</v>
      </c>
      <c r="BS292" s="46">
        <v>7.0</v>
      </c>
      <c r="BT292" s="47">
        <v>1.25</v>
      </c>
      <c r="BU292" s="46">
        <f t="shared" si="14"/>
        <v>31.25</v>
      </c>
      <c r="BV292" s="46">
        <f t="shared" si="15"/>
        <v>55.75</v>
      </c>
      <c r="BW292" s="406"/>
      <c r="BX292" s="492"/>
      <c r="BY292" s="492"/>
      <c r="BZ292" s="492"/>
      <c r="CA292" s="492"/>
      <c r="CB292" s="406"/>
      <c r="CC292" s="492"/>
      <c r="CD292" s="492"/>
      <c r="CE292" s="492"/>
      <c r="CF292" s="492"/>
      <c r="CG292" s="492"/>
      <c r="CH292" s="553"/>
      <c r="CI292" s="553"/>
      <c r="CJ292" s="553"/>
      <c r="CK292" s="553"/>
      <c r="CL292" s="414">
        <v>30600.0</v>
      </c>
      <c r="CM292" s="414" t="s">
        <v>8001</v>
      </c>
      <c r="CN292" s="399">
        <f t="shared" si="16"/>
        <v>0.002559798107</v>
      </c>
      <c r="CO292" s="399">
        <f t="shared" si="17"/>
        <v>0.2975022064</v>
      </c>
      <c r="CP292" s="398"/>
      <c r="CQ292" s="398"/>
      <c r="CR292" s="478"/>
      <c r="CS292" s="398"/>
      <c r="CT292" s="398"/>
      <c r="CU292" s="398"/>
      <c r="CV292" s="398"/>
      <c r="CW292" s="398"/>
      <c r="CX292" s="398"/>
      <c r="CY292" s="398"/>
      <c r="CZ292" s="398"/>
      <c r="DA292" s="398"/>
      <c r="DB292" s="398"/>
      <c r="DC292" s="398"/>
      <c r="DD292" s="398"/>
      <c r="DE292" s="398"/>
      <c r="DF292" s="398"/>
      <c r="DG292" s="398"/>
      <c r="DH292" s="398"/>
      <c r="DI292" s="398"/>
      <c r="DJ292" s="398"/>
      <c r="DK292" s="398"/>
      <c r="DL292" s="398"/>
      <c r="DM292" s="398"/>
      <c r="DN292" s="398"/>
      <c r="DO292" s="398"/>
      <c r="DP292" s="398"/>
      <c r="DQ292" s="398"/>
      <c r="DR292" s="398"/>
      <c r="DS292" s="398"/>
      <c r="DT292" s="398"/>
      <c r="DU292" s="398"/>
      <c r="DV292" s="398"/>
      <c r="DW292" s="398"/>
      <c r="DX292" s="398"/>
      <c r="DY292" s="398"/>
      <c r="DZ292" s="398"/>
      <c r="EA292" s="398"/>
      <c r="EB292" s="398"/>
      <c r="EC292" s="398"/>
      <c r="ED292" s="398"/>
      <c r="EE292" s="398"/>
      <c r="EF292" s="398"/>
      <c r="EG292" s="398"/>
      <c r="EH292" s="398"/>
      <c r="EI292" s="398"/>
      <c r="EJ292" s="398"/>
      <c r="EK292" s="398"/>
      <c r="EL292" s="398"/>
      <c r="EM292" s="398"/>
      <c r="EN292" s="398"/>
      <c r="EO292" s="398"/>
      <c r="EP292" s="398"/>
      <c r="EQ292" s="398"/>
      <c r="ER292" s="398"/>
      <c r="ES292" s="398"/>
      <c r="ET292" s="398"/>
      <c r="EU292" s="398"/>
      <c r="EV292" s="398"/>
      <c r="EW292" s="398"/>
      <c r="EX292" s="398"/>
      <c r="EY292" s="398"/>
      <c r="EZ292" s="398"/>
      <c r="FA292" s="398"/>
      <c r="FB292" s="398"/>
      <c r="FC292" s="398"/>
      <c r="FD292" s="398"/>
      <c r="FE292" s="398"/>
      <c r="FF292" s="398"/>
      <c r="FG292" s="398"/>
      <c r="FH292" s="398"/>
      <c r="FI292" s="398"/>
      <c r="FJ292" s="398"/>
      <c r="FK292" s="398"/>
      <c r="FL292" s="398"/>
      <c r="FM292" s="398"/>
      <c r="FN292" s="398"/>
      <c r="FO292" s="398"/>
      <c r="FP292" s="398"/>
      <c r="FQ292" s="398"/>
      <c r="FR292" s="398"/>
      <c r="FS292" s="398"/>
      <c r="FT292" s="398"/>
      <c r="FU292" s="398"/>
      <c r="FV292" s="398"/>
      <c r="FW292" s="398"/>
      <c r="FX292" s="398"/>
      <c r="FY292" s="398"/>
      <c r="FZ292" s="398"/>
      <c r="GA292" s="398"/>
      <c r="GB292" s="398"/>
      <c r="GC292" s="398"/>
      <c r="GD292" s="398"/>
      <c r="GE292" s="398"/>
      <c r="GF292" s="398"/>
      <c r="GG292" s="398"/>
      <c r="GH292" s="398"/>
      <c r="GI292" s="398"/>
      <c r="GJ292" s="398"/>
      <c r="GK292" s="398"/>
      <c r="GL292" s="398"/>
      <c r="GM292" s="398"/>
      <c r="GN292" s="398"/>
      <c r="GO292" s="398"/>
      <c r="GP292" s="398"/>
      <c r="GQ292" s="398"/>
      <c r="GR292" s="398"/>
      <c r="GS292" s="398"/>
      <c r="GT292" s="398"/>
      <c r="GU292" s="398"/>
      <c r="GV292" s="398"/>
      <c r="GW292" s="398"/>
      <c r="GX292" s="398"/>
      <c r="GY292" s="398"/>
      <c r="GZ292" s="398"/>
      <c r="HA292" s="398"/>
      <c r="HB292" s="398"/>
      <c r="HC292" s="398"/>
      <c r="HD292" s="398"/>
      <c r="HE292" s="398"/>
      <c r="HF292" s="398"/>
      <c r="HG292" s="398"/>
      <c r="HH292" s="398"/>
      <c r="HI292" s="398"/>
      <c r="HJ292" s="398"/>
      <c r="HK292" s="398"/>
      <c r="HL292" s="398"/>
      <c r="HM292" s="398"/>
      <c r="HN292" s="398"/>
      <c r="HO292" s="398"/>
      <c r="HP292" s="398"/>
      <c r="HQ292" s="398"/>
      <c r="HR292" s="398"/>
      <c r="HS292" s="398"/>
      <c r="HT292" s="398"/>
      <c r="HU292" s="398"/>
      <c r="HV292" s="398"/>
      <c r="HW292" s="398"/>
      <c r="HX292" s="398"/>
      <c r="HY292" s="398"/>
      <c r="HZ292" s="398"/>
      <c r="IA292" s="398"/>
      <c r="IB292" s="398"/>
      <c r="IC292" s="398"/>
    </row>
    <row r="293" ht="18.0" customHeight="1">
      <c r="A293" s="361" t="s">
        <v>6049</v>
      </c>
      <c r="B293" s="362" t="s">
        <v>8012</v>
      </c>
      <c r="C293" s="577"/>
      <c r="D293" s="425">
        <v>50.0</v>
      </c>
      <c r="E293" s="550" t="s">
        <v>8013</v>
      </c>
      <c r="F293" s="366" t="s">
        <v>8014</v>
      </c>
      <c r="G293" s="415">
        <v>2.03405021908E12</v>
      </c>
      <c r="H293" s="409">
        <v>938.0</v>
      </c>
      <c r="I293" s="369">
        <v>0.29214809837092587</v>
      </c>
      <c r="J293" s="370">
        <f t="shared" si="1"/>
        <v>664</v>
      </c>
      <c r="K293" s="563" t="s">
        <v>8015</v>
      </c>
      <c r="L293" s="450" t="s">
        <v>8016</v>
      </c>
      <c r="M293" s="450" t="s">
        <v>8000</v>
      </c>
      <c r="N293" s="492"/>
      <c r="O293" s="481"/>
      <c r="P293" s="404">
        <v>80.0</v>
      </c>
      <c r="Q293" s="378">
        <v>20.0</v>
      </c>
      <c r="R293" s="378">
        <v>170.0</v>
      </c>
      <c r="S293" s="493"/>
      <c r="T293" s="493"/>
      <c r="U293" s="406"/>
      <c r="V293" s="406"/>
      <c r="W293" s="406"/>
      <c r="X293" s="493"/>
      <c r="Y293" s="493"/>
      <c r="Z293" s="493"/>
      <c r="AA293" s="493"/>
      <c r="AB293" s="379"/>
      <c r="AC293" s="406"/>
      <c r="AD293" s="492"/>
      <c r="AE293" s="492"/>
      <c r="AF293" s="492"/>
      <c r="AG293" s="492"/>
      <c r="AH293" s="492"/>
      <c r="AI293" s="379" t="s">
        <v>6411</v>
      </c>
      <c r="AJ293" s="492"/>
      <c r="AK293" s="492"/>
      <c r="AL293" s="492"/>
      <c r="AM293" s="492"/>
      <c r="AN293" s="373">
        <v>68.0</v>
      </c>
      <c r="AO293" s="492"/>
      <c r="AP293" s="492"/>
      <c r="AQ293" s="46">
        <f t="shared" si="2"/>
        <v>807</v>
      </c>
      <c r="AR293" s="382">
        <f t="shared" si="3"/>
        <v>0.14</v>
      </c>
      <c r="AS293" s="492"/>
      <c r="AT293" s="492"/>
      <c r="AU293" s="492"/>
      <c r="AV293" s="492"/>
      <c r="AW293" s="492"/>
      <c r="AX293" s="552" t="s">
        <v>6178</v>
      </c>
      <c r="AY293" s="384" t="s">
        <v>6178</v>
      </c>
      <c r="AZ293" s="418"/>
      <c r="BA293" s="386">
        <v>91.0</v>
      </c>
      <c r="BB293" s="386">
        <v>153.0</v>
      </c>
      <c r="BC293" s="482">
        <f>IFERROR(__xludf.DUMMYFUNCTION("IMPORTRANGE(""https://docs.google.com/spreadsheets/d/11x9rug0jw9OQ--PARsiC-syyc-w1p08-Nt1KJofrAjY/edit?usp=sharing"",""Себестоимость (Алкиона)!J94"")"),1.89924)</f>
        <v>1.89924</v>
      </c>
      <c r="BD293" s="482">
        <f>IFERROR(__xludf.DUMMYFUNCTION("IMPORTRANGE(""https://docs.google.com/spreadsheets/d/11x9rug0jw9OQ--PARsiC-syyc-w1p08-Nt1KJofrAjY/edit?usp=sharing"",""Себестоимость (Алкиона)!J65"")"),0.813618)</f>
        <v>0.813618</v>
      </c>
      <c r="BE293" s="483">
        <f>IFERROR(__xludf.DUMMYFUNCTION("IMPORTRANGE(""https://docs.google.com/spreadsheets/d/1s3L4zx0lRdF0JYMrTaoYwrEnGJI9Se6ibkReFEtRbpU/edit?usp=sharing"",""Упаковка!B3"")"),25.0)</f>
        <v>25</v>
      </c>
      <c r="BF293" s="389">
        <v>33.0</v>
      </c>
      <c r="BG293" s="442">
        <f t="shared" si="4"/>
        <v>242.474344</v>
      </c>
      <c r="BH293" s="405">
        <f t="shared" si="18"/>
        <v>0.2</v>
      </c>
      <c r="BI293" s="392">
        <f t="shared" si="5"/>
        <v>132.8</v>
      </c>
      <c r="BJ293" s="393">
        <f t="shared" si="6"/>
        <v>197.725656</v>
      </c>
      <c r="BK293" s="393">
        <f t="shared" si="7"/>
        <v>135.725656</v>
      </c>
      <c r="BL293" s="394">
        <f t="shared" si="8"/>
        <v>0.2977796024</v>
      </c>
      <c r="BM293" s="394">
        <f t="shared" si="9"/>
        <v>0.2044061084</v>
      </c>
      <c r="BN293" s="55">
        <f t="shared" si="10"/>
        <v>0.14</v>
      </c>
      <c r="BO293" s="56">
        <f t="shared" si="11"/>
        <v>812</v>
      </c>
      <c r="BP293" s="57">
        <f t="shared" si="12"/>
        <v>0.3529626305</v>
      </c>
      <c r="BQ293" s="46">
        <f t="shared" si="13"/>
        <v>0.272</v>
      </c>
      <c r="BR293" s="46">
        <v>25.0</v>
      </c>
      <c r="BS293" s="46">
        <v>7.0</v>
      </c>
      <c r="BT293" s="47">
        <v>1.25</v>
      </c>
      <c r="BU293" s="46">
        <f t="shared" si="14"/>
        <v>31.25</v>
      </c>
      <c r="BV293" s="46">
        <f t="shared" si="15"/>
        <v>59.75</v>
      </c>
      <c r="BW293" s="406"/>
      <c r="BX293" s="492"/>
      <c r="BY293" s="492"/>
      <c r="BZ293" s="492"/>
      <c r="CA293" s="492"/>
      <c r="CB293" s="406"/>
      <c r="CC293" s="492"/>
      <c r="CD293" s="492"/>
      <c r="CE293" s="492"/>
      <c r="CF293" s="492"/>
      <c r="CG293" s="492"/>
      <c r="CH293" s="553"/>
      <c r="CI293" s="553"/>
      <c r="CJ293" s="553"/>
      <c r="CK293" s="553"/>
      <c r="CL293" s="414">
        <v>30600.0</v>
      </c>
      <c r="CM293" s="414" t="s">
        <v>8001</v>
      </c>
      <c r="CN293" s="399">
        <f t="shared" si="16"/>
        <v>0.00222039759</v>
      </c>
      <c r="CO293" s="399">
        <f t="shared" si="17"/>
        <v>0.2899277008</v>
      </c>
      <c r="CP293" s="398"/>
      <c r="CQ293" s="398"/>
      <c r="CR293" s="478"/>
      <c r="CS293" s="398"/>
      <c r="CT293" s="398"/>
      <c r="CU293" s="398"/>
      <c r="CV293" s="398"/>
      <c r="CW293" s="398"/>
      <c r="CX293" s="398"/>
      <c r="CY293" s="398"/>
      <c r="CZ293" s="398"/>
      <c r="DA293" s="398"/>
      <c r="DB293" s="398"/>
      <c r="DC293" s="398"/>
      <c r="DD293" s="398"/>
      <c r="DE293" s="398"/>
      <c r="DF293" s="398"/>
      <c r="DG293" s="398"/>
      <c r="DH293" s="398"/>
      <c r="DI293" s="398"/>
      <c r="DJ293" s="398"/>
      <c r="DK293" s="398"/>
      <c r="DL293" s="398"/>
      <c r="DM293" s="398"/>
      <c r="DN293" s="398"/>
      <c r="DO293" s="398"/>
      <c r="DP293" s="398"/>
      <c r="DQ293" s="398"/>
      <c r="DR293" s="398"/>
      <c r="DS293" s="398"/>
      <c r="DT293" s="398"/>
      <c r="DU293" s="398"/>
      <c r="DV293" s="398"/>
      <c r="DW293" s="398"/>
      <c r="DX293" s="398"/>
      <c r="DY293" s="398"/>
      <c r="DZ293" s="398"/>
      <c r="EA293" s="398"/>
      <c r="EB293" s="398"/>
      <c r="EC293" s="398"/>
      <c r="ED293" s="398"/>
      <c r="EE293" s="398"/>
      <c r="EF293" s="398"/>
      <c r="EG293" s="398"/>
      <c r="EH293" s="398"/>
      <c r="EI293" s="398"/>
      <c r="EJ293" s="398"/>
      <c r="EK293" s="398"/>
      <c r="EL293" s="398"/>
      <c r="EM293" s="398"/>
      <c r="EN293" s="398"/>
      <c r="EO293" s="398"/>
      <c r="EP293" s="398"/>
      <c r="EQ293" s="398"/>
      <c r="ER293" s="398"/>
      <c r="ES293" s="398"/>
      <c r="ET293" s="398"/>
      <c r="EU293" s="398"/>
      <c r="EV293" s="398"/>
      <c r="EW293" s="398"/>
      <c r="EX293" s="398"/>
      <c r="EY293" s="398"/>
      <c r="EZ293" s="398"/>
      <c r="FA293" s="398"/>
      <c r="FB293" s="398"/>
      <c r="FC293" s="398"/>
      <c r="FD293" s="398"/>
      <c r="FE293" s="398"/>
      <c r="FF293" s="398"/>
      <c r="FG293" s="398"/>
      <c r="FH293" s="398"/>
      <c r="FI293" s="398"/>
      <c r="FJ293" s="398"/>
      <c r="FK293" s="398"/>
      <c r="FL293" s="398"/>
      <c r="FM293" s="398"/>
      <c r="FN293" s="398"/>
      <c r="FO293" s="398"/>
      <c r="FP293" s="398"/>
      <c r="FQ293" s="398"/>
      <c r="FR293" s="398"/>
      <c r="FS293" s="398"/>
      <c r="FT293" s="398"/>
      <c r="FU293" s="398"/>
      <c r="FV293" s="398"/>
      <c r="FW293" s="398"/>
      <c r="FX293" s="398"/>
      <c r="FY293" s="398"/>
      <c r="FZ293" s="398"/>
      <c r="GA293" s="398"/>
      <c r="GB293" s="398"/>
      <c r="GC293" s="398"/>
      <c r="GD293" s="398"/>
      <c r="GE293" s="398"/>
      <c r="GF293" s="398"/>
      <c r="GG293" s="398"/>
      <c r="GH293" s="398"/>
      <c r="GI293" s="398"/>
      <c r="GJ293" s="398"/>
      <c r="GK293" s="398"/>
      <c r="GL293" s="398"/>
      <c r="GM293" s="398"/>
      <c r="GN293" s="398"/>
      <c r="GO293" s="398"/>
      <c r="GP293" s="398"/>
      <c r="GQ293" s="398"/>
      <c r="GR293" s="398"/>
      <c r="GS293" s="398"/>
      <c r="GT293" s="398"/>
      <c r="GU293" s="398"/>
      <c r="GV293" s="398"/>
      <c r="GW293" s="398"/>
      <c r="GX293" s="398"/>
      <c r="GY293" s="398"/>
      <c r="GZ293" s="398"/>
      <c r="HA293" s="398"/>
      <c r="HB293" s="398"/>
      <c r="HC293" s="398"/>
      <c r="HD293" s="398"/>
      <c r="HE293" s="398"/>
      <c r="HF293" s="398"/>
      <c r="HG293" s="398"/>
      <c r="HH293" s="398"/>
      <c r="HI293" s="398"/>
      <c r="HJ293" s="398"/>
      <c r="HK293" s="398"/>
      <c r="HL293" s="398"/>
      <c r="HM293" s="398"/>
      <c r="HN293" s="398"/>
      <c r="HO293" s="398"/>
      <c r="HP293" s="398"/>
      <c r="HQ293" s="398"/>
      <c r="HR293" s="398"/>
      <c r="HS293" s="398"/>
      <c r="HT293" s="398"/>
      <c r="HU293" s="398"/>
      <c r="HV293" s="398"/>
      <c r="HW293" s="398"/>
      <c r="HX293" s="398"/>
      <c r="HY293" s="398"/>
      <c r="HZ293" s="398"/>
      <c r="IA293" s="398"/>
      <c r="IB293" s="398"/>
      <c r="IC293" s="398"/>
    </row>
    <row r="294" ht="18.0" customHeight="1">
      <c r="A294" s="361" t="s">
        <v>6049</v>
      </c>
      <c r="B294" s="362" t="s">
        <v>8017</v>
      </c>
      <c r="C294" s="363"/>
      <c r="D294" s="364">
        <v>50.0</v>
      </c>
      <c r="E294" s="550" t="s">
        <v>8018</v>
      </c>
      <c r="F294" s="366" t="s">
        <v>8019</v>
      </c>
      <c r="G294" s="367">
        <v>2.002287457025E12</v>
      </c>
      <c r="H294" s="409">
        <v>400.0</v>
      </c>
      <c r="I294" s="369">
        <v>0.5093203246615906</v>
      </c>
      <c r="J294" s="370">
        <f t="shared" si="1"/>
        <v>196</v>
      </c>
      <c r="K294" s="563" t="s">
        <v>8020</v>
      </c>
      <c r="L294" s="450" t="s">
        <v>8021</v>
      </c>
      <c r="M294" s="450" t="s">
        <v>8022</v>
      </c>
      <c r="N294" s="373"/>
      <c r="O294" s="406"/>
      <c r="P294" s="406"/>
      <c r="Q294" s="406"/>
      <c r="R294" s="406"/>
      <c r="S294" s="377"/>
      <c r="T294" s="377"/>
      <c r="U294" s="378" t="s">
        <v>8023</v>
      </c>
      <c r="V294" s="378" t="s">
        <v>914</v>
      </c>
      <c r="W294" s="378" t="s">
        <v>8024</v>
      </c>
      <c r="X294" s="377"/>
      <c r="Y294" s="377"/>
      <c r="Z294" s="377"/>
      <c r="AA294" s="377"/>
      <c r="AB294" s="379"/>
      <c r="AC294" s="406"/>
      <c r="AD294" s="373"/>
      <c r="AE294" s="373"/>
      <c r="AF294" s="373"/>
      <c r="AG294" s="373"/>
      <c r="AH294" s="373" t="s">
        <v>6059</v>
      </c>
      <c r="AI294" s="379" t="s">
        <v>6060</v>
      </c>
      <c r="AJ294" s="373"/>
      <c r="AK294" s="373"/>
      <c r="AL294" s="373"/>
      <c r="AM294" s="373"/>
      <c r="AN294" s="373">
        <v>20.0</v>
      </c>
      <c r="AO294" s="373"/>
      <c r="AP294" s="373"/>
      <c r="AQ294" s="46">
        <f t="shared" si="2"/>
        <v>296</v>
      </c>
      <c r="AR294" s="382">
        <f t="shared" si="3"/>
        <v>0.26</v>
      </c>
      <c r="AS294" s="373"/>
      <c r="AT294" s="373"/>
      <c r="AU294" s="373"/>
      <c r="AV294" s="373"/>
      <c r="AW294" s="373"/>
      <c r="AX294" s="579"/>
      <c r="AY294" s="580"/>
      <c r="AZ294" s="385">
        <v>20.0</v>
      </c>
      <c r="BA294" s="386">
        <v>65.0</v>
      </c>
      <c r="BB294" s="386">
        <v>120.0</v>
      </c>
      <c r="BC294" s="543"/>
      <c r="BD294" s="482">
        <f>IFERROR(__xludf.DUMMYFUNCTION("IMPORTRANGE(""https://docs.google.com/spreadsheets/d/11x9rug0jw9OQ--PARsiC-syyc-w1p08-Nt1KJofrAjY/edit?usp=sharing"",""Себестоимость (Алкиона)!J65"")"),0.813618)</f>
        <v>0.813618</v>
      </c>
      <c r="BE294" s="483">
        <f>IFERROR(__xludf.DUMMYFUNCTION("IMPORTRANGE(""https://docs.google.com/spreadsheets/d/1s3L4zx0lRdF0JYMrTaoYwrEnGJI9Se6ibkReFEtRbpU/edit?usp=sharing"",""Упаковка!B2"")"),7.0)</f>
        <v>7</v>
      </c>
      <c r="BF294" s="389">
        <v>10.0</v>
      </c>
      <c r="BG294" s="442">
        <f t="shared" si="4"/>
        <v>33.27236</v>
      </c>
      <c r="BH294" s="405">
        <f t="shared" si="18"/>
        <v>0.2</v>
      </c>
      <c r="BI294" s="392">
        <f t="shared" si="5"/>
        <v>39.2</v>
      </c>
      <c r="BJ294" s="393">
        <f t="shared" si="6"/>
        <v>58.52764</v>
      </c>
      <c r="BK294" s="393">
        <f t="shared" si="7"/>
        <v>3.52764</v>
      </c>
      <c r="BL294" s="394">
        <f t="shared" si="8"/>
        <v>0.2986104082</v>
      </c>
      <c r="BM294" s="394">
        <f t="shared" si="9"/>
        <v>0.01799816327</v>
      </c>
      <c r="BN294" s="55">
        <f t="shared" si="10"/>
        <v>0.26</v>
      </c>
      <c r="BO294" s="56">
        <f t="shared" si="11"/>
        <v>296</v>
      </c>
      <c r="BP294" s="57">
        <f t="shared" si="12"/>
        <v>0.322187973</v>
      </c>
      <c r="BQ294" s="46">
        <f t="shared" si="13"/>
        <v>0</v>
      </c>
      <c r="BR294" s="46">
        <v>25.0</v>
      </c>
      <c r="BS294" s="46">
        <v>7.0</v>
      </c>
      <c r="BT294" s="47">
        <v>1.25</v>
      </c>
      <c r="BU294" s="46">
        <f t="shared" si="14"/>
        <v>22.5</v>
      </c>
      <c r="BV294" s="46">
        <f t="shared" si="15"/>
        <v>42.5</v>
      </c>
      <c r="BW294" s="378" t="s">
        <v>6062</v>
      </c>
      <c r="BX294" s="492"/>
      <c r="BY294" s="492"/>
      <c r="BZ294" s="492"/>
      <c r="CA294" s="492"/>
      <c r="CB294" s="406"/>
      <c r="CC294" s="492"/>
      <c r="CD294" s="492"/>
      <c r="CE294" s="492"/>
      <c r="CF294" s="492"/>
      <c r="CG294" s="492"/>
      <c r="CH294" s="553"/>
      <c r="CI294" s="553"/>
      <c r="CJ294" s="553"/>
      <c r="CK294" s="553"/>
      <c r="CL294" s="398"/>
      <c r="CM294" s="398"/>
      <c r="CN294" s="399">
        <f t="shared" si="16"/>
        <v>0.001389591837</v>
      </c>
      <c r="CO294" s="399">
        <f t="shared" si="17"/>
        <v>0.5079307328</v>
      </c>
      <c r="CP294" s="398"/>
      <c r="CQ294" s="398"/>
      <c r="CR294" s="478"/>
      <c r="CS294" s="398"/>
      <c r="CT294" s="398"/>
      <c r="CU294" s="398"/>
      <c r="CV294" s="398"/>
      <c r="CW294" s="398"/>
      <c r="CX294" s="398"/>
      <c r="CY294" s="398"/>
      <c r="CZ294" s="398"/>
      <c r="DA294" s="398"/>
      <c r="DB294" s="398"/>
      <c r="DC294" s="398"/>
      <c r="DD294" s="398"/>
      <c r="DE294" s="398"/>
      <c r="DF294" s="398"/>
      <c r="DG294" s="398"/>
      <c r="DH294" s="398"/>
      <c r="DI294" s="398"/>
      <c r="DJ294" s="398"/>
      <c r="DK294" s="398"/>
      <c r="DL294" s="398"/>
      <c r="DM294" s="398"/>
      <c r="DN294" s="398"/>
      <c r="DO294" s="398"/>
      <c r="DP294" s="398"/>
      <c r="DQ294" s="398"/>
      <c r="DR294" s="398"/>
      <c r="DS294" s="398"/>
      <c r="DT294" s="398"/>
      <c r="DU294" s="398"/>
      <c r="DV294" s="398"/>
      <c r="DW294" s="398"/>
      <c r="DX294" s="398"/>
      <c r="DY294" s="398"/>
      <c r="DZ294" s="398"/>
      <c r="EA294" s="398"/>
      <c r="EB294" s="398"/>
      <c r="EC294" s="398"/>
      <c r="ED294" s="398"/>
      <c r="EE294" s="398"/>
      <c r="EF294" s="398"/>
      <c r="EG294" s="398"/>
      <c r="EH294" s="398"/>
      <c r="EI294" s="398"/>
      <c r="EJ294" s="398"/>
      <c r="EK294" s="398"/>
      <c r="EL294" s="398"/>
      <c r="EM294" s="398"/>
      <c r="EN294" s="398"/>
      <c r="EO294" s="398"/>
      <c r="EP294" s="398"/>
      <c r="EQ294" s="398"/>
      <c r="ER294" s="398"/>
      <c r="ES294" s="398"/>
      <c r="ET294" s="398"/>
      <c r="EU294" s="398"/>
      <c r="EV294" s="398"/>
      <c r="EW294" s="398"/>
      <c r="EX294" s="398"/>
      <c r="EY294" s="398"/>
      <c r="EZ294" s="398"/>
      <c r="FA294" s="398"/>
      <c r="FB294" s="398"/>
      <c r="FC294" s="398"/>
      <c r="FD294" s="398"/>
      <c r="FE294" s="398"/>
      <c r="FF294" s="398"/>
      <c r="FG294" s="398"/>
      <c r="FH294" s="398"/>
      <c r="FI294" s="398"/>
      <c r="FJ294" s="398"/>
      <c r="FK294" s="398"/>
      <c r="FL294" s="398"/>
      <c r="FM294" s="398"/>
      <c r="FN294" s="398"/>
      <c r="FO294" s="398"/>
      <c r="FP294" s="398"/>
      <c r="FQ294" s="398"/>
      <c r="FR294" s="398"/>
      <c r="FS294" s="398"/>
      <c r="FT294" s="398"/>
      <c r="FU294" s="398"/>
      <c r="FV294" s="398"/>
      <c r="FW294" s="398"/>
      <c r="FX294" s="398"/>
      <c r="FY294" s="398"/>
      <c r="FZ294" s="398"/>
      <c r="GA294" s="398"/>
      <c r="GB294" s="398"/>
      <c r="GC294" s="398"/>
      <c r="GD294" s="398"/>
      <c r="GE294" s="398"/>
      <c r="GF294" s="398"/>
      <c r="GG294" s="398"/>
      <c r="GH294" s="398"/>
      <c r="GI294" s="398"/>
      <c r="GJ294" s="398"/>
      <c r="GK294" s="398"/>
      <c r="GL294" s="398"/>
      <c r="GM294" s="398"/>
      <c r="GN294" s="398"/>
      <c r="GO294" s="398"/>
      <c r="GP294" s="398"/>
      <c r="GQ294" s="398"/>
      <c r="GR294" s="398"/>
      <c r="GS294" s="398"/>
      <c r="GT294" s="398"/>
      <c r="GU294" s="398"/>
      <c r="GV294" s="398"/>
      <c r="GW294" s="398"/>
      <c r="GX294" s="398"/>
      <c r="GY294" s="398"/>
      <c r="GZ294" s="398"/>
      <c r="HA294" s="398"/>
      <c r="HB294" s="398"/>
      <c r="HC294" s="398"/>
      <c r="HD294" s="398"/>
      <c r="HE294" s="398"/>
      <c r="HF294" s="398"/>
      <c r="HG294" s="398"/>
      <c r="HH294" s="398"/>
      <c r="HI294" s="398"/>
      <c r="HJ294" s="398"/>
      <c r="HK294" s="398"/>
      <c r="HL294" s="398"/>
      <c r="HM294" s="398"/>
      <c r="HN294" s="398"/>
      <c r="HO294" s="398"/>
      <c r="HP294" s="398"/>
      <c r="HQ294" s="398"/>
      <c r="HR294" s="398"/>
      <c r="HS294" s="398"/>
      <c r="HT294" s="398"/>
      <c r="HU294" s="398"/>
      <c r="HV294" s="398"/>
      <c r="HW294" s="398"/>
      <c r="HX294" s="398"/>
      <c r="HY294" s="398"/>
      <c r="HZ294" s="398"/>
      <c r="IA294" s="398"/>
      <c r="IB294" s="398"/>
      <c r="IC294" s="398"/>
    </row>
    <row r="295" ht="18.0" customHeight="1">
      <c r="A295" s="361" t="s">
        <v>6049</v>
      </c>
      <c r="B295" s="362" t="s">
        <v>8025</v>
      </c>
      <c r="C295" s="363"/>
      <c r="D295" s="364">
        <v>50.0</v>
      </c>
      <c r="E295" s="550" t="s">
        <v>8026</v>
      </c>
      <c r="F295" s="366" t="s">
        <v>8027</v>
      </c>
      <c r="G295" s="367">
        <v>2.002287457018E12</v>
      </c>
      <c r="H295" s="409">
        <v>313.0</v>
      </c>
      <c r="I295" s="369">
        <v>0.3869872193774812</v>
      </c>
      <c r="J295" s="370">
        <f t="shared" si="1"/>
        <v>192</v>
      </c>
      <c r="K295" s="563" t="s">
        <v>8028</v>
      </c>
      <c r="L295" s="450" t="s">
        <v>8029</v>
      </c>
      <c r="M295" s="450" t="s">
        <v>8030</v>
      </c>
      <c r="N295" s="373"/>
      <c r="O295" s="406"/>
      <c r="P295" s="406"/>
      <c r="Q295" s="406"/>
      <c r="R295" s="406"/>
      <c r="S295" s="377"/>
      <c r="T295" s="377"/>
      <c r="U295" s="378" t="s">
        <v>8031</v>
      </c>
      <c r="V295" s="378" t="s">
        <v>914</v>
      </c>
      <c r="W295" s="378" t="s">
        <v>8024</v>
      </c>
      <c r="X295" s="377"/>
      <c r="Y295" s="377"/>
      <c r="Z295" s="377"/>
      <c r="AA295" s="377"/>
      <c r="AB295" s="379"/>
      <c r="AC295" s="406"/>
      <c r="AD295" s="373"/>
      <c r="AE295" s="373"/>
      <c r="AF295" s="373"/>
      <c r="AG295" s="373"/>
      <c r="AH295" s="373" t="s">
        <v>6059</v>
      </c>
      <c r="AI295" s="379" t="s">
        <v>6060</v>
      </c>
      <c r="AJ295" s="373"/>
      <c r="AK295" s="373"/>
      <c r="AL295" s="373"/>
      <c r="AM295" s="373"/>
      <c r="AN295" s="373">
        <v>20.0</v>
      </c>
      <c r="AO295" s="373"/>
      <c r="AP295" s="373"/>
      <c r="AQ295" s="46">
        <f t="shared" si="2"/>
        <v>288</v>
      </c>
      <c r="AR295" s="382">
        <f t="shared" si="3"/>
        <v>0.08</v>
      </c>
      <c r="AS295" s="373"/>
      <c r="AT295" s="373"/>
      <c r="AU295" s="373"/>
      <c r="AV295" s="373"/>
      <c r="AW295" s="373"/>
      <c r="AX295" s="579"/>
      <c r="AY295" s="580"/>
      <c r="AZ295" s="385">
        <v>20.0</v>
      </c>
      <c r="BA295" s="386">
        <v>63.0</v>
      </c>
      <c r="BB295" s="386">
        <v>118.0</v>
      </c>
      <c r="BC295" s="543"/>
      <c r="BD295" s="482">
        <f>IFERROR(__xludf.DUMMYFUNCTION("IMPORTRANGE(""https://docs.google.com/spreadsheets/d/11x9rug0jw9OQ--PARsiC-syyc-w1p08-Nt1KJofrAjY/edit?usp=sharing"",""Себестоимость (Алкиона)!J65"")"),0.813618)</f>
        <v>0.813618</v>
      </c>
      <c r="BE295" s="483">
        <f>IFERROR(__xludf.DUMMYFUNCTION("IMPORTRANGE(""https://docs.google.com/spreadsheets/d/1s3L4zx0lRdF0JYMrTaoYwrEnGJI9Se6ibkReFEtRbpU/edit?usp=sharing"",""Упаковка!B2"")"),7.0)</f>
        <v>7</v>
      </c>
      <c r="BF295" s="389">
        <v>10.0</v>
      </c>
      <c r="BG295" s="442">
        <f t="shared" si="4"/>
        <v>33.27236</v>
      </c>
      <c r="BH295" s="405">
        <f t="shared" si="18"/>
        <v>0.2</v>
      </c>
      <c r="BI295" s="392">
        <f t="shared" si="5"/>
        <v>38.4</v>
      </c>
      <c r="BJ295" s="393">
        <f t="shared" si="6"/>
        <v>57.32764</v>
      </c>
      <c r="BK295" s="393">
        <f t="shared" si="7"/>
        <v>2.32764</v>
      </c>
      <c r="BL295" s="394">
        <f t="shared" si="8"/>
        <v>0.2985814583</v>
      </c>
      <c r="BM295" s="394">
        <f t="shared" si="9"/>
        <v>0.012123125</v>
      </c>
      <c r="BN295" s="55">
        <f t="shared" si="10"/>
        <v>0.08</v>
      </c>
      <c r="BO295" s="56">
        <f t="shared" si="11"/>
        <v>291</v>
      </c>
      <c r="BP295" s="57">
        <f t="shared" si="12"/>
        <v>0.3201637113</v>
      </c>
      <c r="BQ295" s="46">
        <f t="shared" si="13"/>
        <v>0</v>
      </c>
      <c r="BR295" s="46">
        <v>25.0</v>
      </c>
      <c r="BS295" s="46">
        <v>7.0</v>
      </c>
      <c r="BT295" s="47">
        <v>1.25</v>
      </c>
      <c r="BU295" s="46">
        <f t="shared" si="14"/>
        <v>22.5</v>
      </c>
      <c r="BV295" s="46">
        <f t="shared" si="15"/>
        <v>40.5</v>
      </c>
      <c r="BW295" s="378" t="s">
        <v>6062</v>
      </c>
      <c r="BX295" s="492"/>
      <c r="BY295" s="492"/>
      <c r="BZ295" s="492"/>
      <c r="CA295" s="492"/>
      <c r="CB295" s="406"/>
      <c r="CC295" s="492"/>
      <c r="CD295" s="492"/>
      <c r="CE295" s="492"/>
      <c r="CF295" s="492"/>
      <c r="CG295" s="492"/>
      <c r="CH295" s="553"/>
      <c r="CI295" s="553"/>
      <c r="CJ295" s="553"/>
      <c r="CK295" s="553"/>
      <c r="CL295" s="398"/>
      <c r="CM295" s="398"/>
      <c r="CN295" s="399">
        <f t="shared" si="16"/>
        <v>0.001418541667</v>
      </c>
      <c r="CO295" s="399">
        <f t="shared" si="17"/>
        <v>0.3855686777</v>
      </c>
      <c r="CP295" s="398"/>
      <c r="CQ295" s="398"/>
      <c r="CR295" s="478"/>
      <c r="CS295" s="398"/>
      <c r="CT295" s="398"/>
      <c r="CU295" s="398"/>
      <c r="CV295" s="398"/>
      <c r="CW295" s="398"/>
      <c r="CX295" s="398"/>
      <c r="CY295" s="398"/>
      <c r="CZ295" s="398"/>
      <c r="DA295" s="398"/>
      <c r="DB295" s="398"/>
      <c r="DC295" s="398"/>
      <c r="DD295" s="398"/>
      <c r="DE295" s="398"/>
      <c r="DF295" s="398"/>
      <c r="DG295" s="398"/>
      <c r="DH295" s="398"/>
      <c r="DI295" s="398"/>
      <c r="DJ295" s="398"/>
      <c r="DK295" s="398"/>
      <c r="DL295" s="398"/>
      <c r="DM295" s="398"/>
      <c r="DN295" s="398"/>
      <c r="DO295" s="398"/>
      <c r="DP295" s="398"/>
      <c r="DQ295" s="398"/>
      <c r="DR295" s="398"/>
      <c r="DS295" s="398"/>
      <c r="DT295" s="398"/>
      <c r="DU295" s="398"/>
      <c r="DV295" s="398"/>
      <c r="DW295" s="398"/>
      <c r="DX295" s="398"/>
      <c r="DY295" s="398"/>
      <c r="DZ295" s="398"/>
      <c r="EA295" s="398"/>
      <c r="EB295" s="398"/>
      <c r="EC295" s="398"/>
      <c r="ED295" s="398"/>
      <c r="EE295" s="398"/>
      <c r="EF295" s="398"/>
      <c r="EG295" s="398"/>
      <c r="EH295" s="398"/>
      <c r="EI295" s="398"/>
      <c r="EJ295" s="398"/>
      <c r="EK295" s="398"/>
      <c r="EL295" s="398"/>
      <c r="EM295" s="398"/>
      <c r="EN295" s="398"/>
      <c r="EO295" s="398"/>
      <c r="EP295" s="398"/>
      <c r="EQ295" s="398"/>
      <c r="ER295" s="398"/>
      <c r="ES295" s="398"/>
      <c r="ET295" s="398"/>
      <c r="EU295" s="398"/>
      <c r="EV295" s="398"/>
      <c r="EW295" s="398"/>
      <c r="EX295" s="398"/>
      <c r="EY295" s="398"/>
      <c r="EZ295" s="398"/>
      <c r="FA295" s="398"/>
      <c r="FB295" s="398"/>
      <c r="FC295" s="398"/>
      <c r="FD295" s="398"/>
      <c r="FE295" s="398"/>
      <c r="FF295" s="398"/>
      <c r="FG295" s="398"/>
      <c r="FH295" s="398"/>
      <c r="FI295" s="398"/>
      <c r="FJ295" s="398"/>
      <c r="FK295" s="398"/>
      <c r="FL295" s="398"/>
      <c r="FM295" s="398"/>
      <c r="FN295" s="398"/>
      <c r="FO295" s="398"/>
      <c r="FP295" s="398"/>
      <c r="FQ295" s="398"/>
      <c r="FR295" s="398"/>
      <c r="FS295" s="398"/>
      <c r="FT295" s="398"/>
      <c r="FU295" s="398"/>
      <c r="FV295" s="398"/>
      <c r="FW295" s="398"/>
      <c r="FX295" s="398"/>
      <c r="FY295" s="398"/>
      <c r="FZ295" s="398"/>
      <c r="GA295" s="398"/>
      <c r="GB295" s="398"/>
      <c r="GC295" s="398"/>
      <c r="GD295" s="398"/>
      <c r="GE295" s="398"/>
      <c r="GF295" s="398"/>
      <c r="GG295" s="398"/>
      <c r="GH295" s="398"/>
      <c r="GI295" s="398"/>
      <c r="GJ295" s="398"/>
      <c r="GK295" s="398"/>
      <c r="GL295" s="398"/>
      <c r="GM295" s="398"/>
      <c r="GN295" s="398"/>
      <c r="GO295" s="398"/>
      <c r="GP295" s="398"/>
      <c r="GQ295" s="398"/>
      <c r="GR295" s="398"/>
      <c r="GS295" s="398"/>
      <c r="GT295" s="398"/>
      <c r="GU295" s="398"/>
      <c r="GV295" s="398"/>
      <c r="GW295" s="398"/>
      <c r="GX295" s="398"/>
      <c r="GY295" s="398"/>
      <c r="GZ295" s="398"/>
      <c r="HA295" s="398"/>
      <c r="HB295" s="398"/>
      <c r="HC295" s="398"/>
      <c r="HD295" s="398"/>
      <c r="HE295" s="398"/>
      <c r="HF295" s="398"/>
      <c r="HG295" s="398"/>
      <c r="HH295" s="398"/>
      <c r="HI295" s="398"/>
      <c r="HJ295" s="398"/>
      <c r="HK295" s="398"/>
      <c r="HL295" s="398"/>
      <c r="HM295" s="398"/>
      <c r="HN295" s="398"/>
      <c r="HO295" s="398"/>
      <c r="HP295" s="398"/>
      <c r="HQ295" s="398"/>
      <c r="HR295" s="398"/>
      <c r="HS295" s="398"/>
      <c r="HT295" s="398"/>
      <c r="HU295" s="398"/>
      <c r="HV295" s="398"/>
      <c r="HW295" s="398"/>
      <c r="HX295" s="398"/>
      <c r="HY295" s="398"/>
      <c r="HZ295" s="398"/>
      <c r="IA295" s="398"/>
      <c r="IB295" s="398"/>
      <c r="IC295" s="398"/>
    </row>
    <row r="296" ht="18.0" customHeight="1">
      <c r="A296" s="361" t="s">
        <v>6049</v>
      </c>
      <c r="B296" s="362" t="s">
        <v>8032</v>
      </c>
      <c r="C296" s="363"/>
      <c r="D296" s="364">
        <v>50.0</v>
      </c>
      <c r="E296" s="550" t="s">
        <v>8033</v>
      </c>
      <c r="F296" s="366" t="s">
        <v>8034</v>
      </c>
      <c r="G296" s="367">
        <v>2.002287457001E12</v>
      </c>
      <c r="H296" s="409">
        <v>322.0</v>
      </c>
      <c r="I296" s="369">
        <v>0.37735811051693413</v>
      </c>
      <c r="J296" s="370">
        <f t="shared" si="1"/>
        <v>200</v>
      </c>
      <c r="K296" s="563" t="s">
        <v>8035</v>
      </c>
      <c r="L296" s="450" t="s">
        <v>8036</v>
      </c>
      <c r="M296" s="450" t="s">
        <v>8037</v>
      </c>
      <c r="N296" s="373"/>
      <c r="O296" s="406"/>
      <c r="P296" s="406"/>
      <c r="Q296" s="406"/>
      <c r="R296" s="406"/>
      <c r="S296" s="377"/>
      <c r="T296" s="377"/>
      <c r="U296" s="378" t="s">
        <v>8038</v>
      </c>
      <c r="V296" s="378" t="s">
        <v>914</v>
      </c>
      <c r="W296" s="378" t="s">
        <v>8024</v>
      </c>
      <c r="X296" s="377"/>
      <c r="Y296" s="377"/>
      <c r="Z296" s="377"/>
      <c r="AA296" s="377"/>
      <c r="AB296" s="379"/>
      <c r="AC296" s="406"/>
      <c r="AD296" s="373"/>
      <c r="AE296" s="373"/>
      <c r="AF296" s="373"/>
      <c r="AG296" s="373"/>
      <c r="AH296" s="373" t="s">
        <v>6059</v>
      </c>
      <c r="AI296" s="379" t="s">
        <v>6060</v>
      </c>
      <c r="AJ296" s="373"/>
      <c r="AK296" s="373"/>
      <c r="AL296" s="373"/>
      <c r="AM296" s="373"/>
      <c r="AN296" s="373">
        <v>20.0</v>
      </c>
      <c r="AO296" s="373"/>
      <c r="AP296" s="373"/>
      <c r="AQ296" s="46">
        <f t="shared" si="2"/>
        <v>297</v>
      </c>
      <c r="AR296" s="382">
        <f t="shared" si="3"/>
        <v>0.08</v>
      </c>
      <c r="AS296" s="373"/>
      <c r="AT296" s="373"/>
      <c r="AU296" s="373"/>
      <c r="AV296" s="373"/>
      <c r="AW296" s="373"/>
      <c r="AX296" s="579"/>
      <c r="AY296" s="580"/>
      <c r="AZ296" s="385">
        <v>20.0</v>
      </c>
      <c r="BA296" s="386">
        <v>67.0</v>
      </c>
      <c r="BB296" s="386">
        <v>121.0</v>
      </c>
      <c r="BC296" s="543"/>
      <c r="BD296" s="482">
        <f>IFERROR(__xludf.DUMMYFUNCTION("IMPORTRANGE(""https://docs.google.com/spreadsheets/d/11x9rug0jw9OQ--PARsiC-syyc-w1p08-Nt1KJofrAjY/edit?usp=sharing"",""Себестоимость (Алкиона)!J65"")"),0.813618)</f>
        <v>0.813618</v>
      </c>
      <c r="BE296" s="483">
        <f>IFERROR(__xludf.DUMMYFUNCTION("IMPORTRANGE(""https://docs.google.com/spreadsheets/d/1s3L4zx0lRdF0JYMrTaoYwrEnGJI9Se6ibkReFEtRbpU/edit?usp=sharing"",""Упаковка!B2"")"),7.0)</f>
        <v>7</v>
      </c>
      <c r="BF296" s="389">
        <v>10.0</v>
      </c>
      <c r="BG296" s="442">
        <f t="shared" si="4"/>
        <v>33.27236</v>
      </c>
      <c r="BH296" s="405">
        <f t="shared" si="18"/>
        <v>0.2</v>
      </c>
      <c r="BI296" s="392">
        <f t="shared" si="5"/>
        <v>40</v>
      </c>
      <c r="BJ296" s="393">
        <f t="shared" si="6"/>
        <v>59.72764</v>
      </c>
      <c r="BK296" s="393">
        <f t="shared" si="7"/>
        <v>5.72764</v>
      </c>
      <c r="BL296" s="394">
        <f t="shared" si="8"/>
        <v>0.2986382</v>
      </c>
      <c r="BM296" s="394">
        <f t="shared" si="9"/>
        <v>0.0286382</v>
      </c>
      <c r="BN296" s="55">
        <f t="shared" si="10"/>
        <v>0.08</v>
      </c>
      <c r="BO296" s="56">
        <f t="shared" si="11"/>
        <v>298</v>
      </c>
      <c r="BP296" s="57">
        <f t="shared" si="12"/>
        <v>0.3223075168</v>
      </c>
      <c r="BQ296" s="46">
        <f t="shared" si="13"/>
        <v>0</v>
      </c>
      <c r="BR296" s="46">
        <v>25.0</v>
      </c>
      <c r="BS296" s="46">
        <v>7.0</v>
      </c>
      <c r="BT296" s="47">
        <v>1.25</v>
      </c>
      <c r="BU296" s="46">
        <f t="shared" si="14"/>
        <v>22.5</v>
      </c>
      <c r="BV296" s="46">
        <f t="shared" si="15"/>
        <v>44.5</v>
      </c>
      <c r="BW296" s="378" t="s">
        <v>6062</v>
      </c>
      <c r="BX296" s="492"/>
      <c r="BY296" s="492"/>
      <c r="BZ296" s="492"/>
      <c r="CA296" s="492"/>
      <c r="CB296" s="406"/>
      <c r="CC296" s="492"/>
      <c r="CD296" s="492"/>
      <c r="CE296" s="492"/>
      <c r="CF296" s="492"/>
      <c r="CG296" s="492"/>
      <c r="CH296" s="553"/>
      <c r="CI296" s="553"/>
      <c r="CJ296" s="553"/>
      <c r="CK296" s="553"/>
      <c r="CL296" s="398"/>
      <c r="CM296" s="398"/>
      <c r="CN296" s="399">
        <f t="shared" si="16"/>
        <v>0.0013618</v>
      </c>
      <c r="CO296" s="399">
        <f t="shared" si="17"/>
        <v>0.3759963105</v>
      </c>
      <c r="CP296" s="398"/>
      <c r="CQ296" s="398"/>
      <c r="CR296" s="478"/>
      <c r="CS296" s="398"/>
      <c r="CT296" s="398"/>
      <c r="CU296" s="398"/>
      <c r="CV296" s="398"/>
      <c r="CW296" s="398"/>
      <c r="CX296" s="398"/>
      <c r="CY296" s="398"/>
      <c r="CZ296" s="398"/>
      <c r="DA296" s="398"/>
      <c r="DB296" s="398"/>
      <c r="DC296" s="398"/>
      <c r="DD296" s="398"/>
      <c r="DE296" s="398"/>
      <c r="DF296" s="398"/>
      <c r="DG296" s="398"/>
      <c r="DH296" s="398"/>
      <c r="DI296" s="398"/>
      <c r="DJ296" s="398"/>
      <c r="DK296" s="398"/>
      <c r="DL296" s="398"/>
      <c r="DM296" s="398"/>
      <c r="DN296" s="398"/>
      <c r="DO296" s="398"/>
      <c r="DP296" s="398"/>
      <c r="DQ296" s="398"/>
      <c r="DR296" s="398"/>
      <c r="DS296" s="398"/>
      <c r="DT296" s="398"/>
      <c r="DU296" s="398"/>
      <c r="DV296" s="398"/>
      <c r="DW296" s="398"/>
      <c r="DX296" s="398"/>
      <c r="DY296" s="398"/>
      <c r="DZ296" s="398"/>
      <c r="EA296" s="398"/>
      <c r="EB296" s="398"/>
      <c r="EC296" s="398"/>
      <c r="ED296" s="398"/>
      <c r="EE296" s="398"/>
      <c r="EF296" s="398"/>
      <c r="EG296" s="398"/>
      <c r="EH296" s="398"/>
      <c r="EI296" s="398"/>
      <c r="EJ296" s="398"/>
      <c r="EK296" s="398"/>
      <c r="EL296" s="398"/>
      <c r="EM296" s="398"/>
      <c r="EN296" s="398"/>
      <c r="EO296" s="398"/>
      <c r="EP296" s="398"/>
      <c r="EQ296" s="398"/>
      <c r="ER296" s="398"/>
      <c r="ES296" s="398"/>
      <c r="ET296" s="398"/>
      <c r="EU296" s="398"/>
      <c r="EV296" s="398"/>
      <c r="EW296" s="398"/>
      <c r="EX296" s="398"/>
      <c r="EY296" s="398"/>
      <c r="EZ296" s="398"/>
      <c r="FA296" s="398"/>
      <c r="FB296" s="398"/>
      <c r="FC296" s="398"/>
      <c r="FD296" s="398"/>
      <c r="FE296" s="398"/>
      <c r="FF296" s="398"/>
      <c r="FG296" s="398"/>
      <c r="FH296" s="398"/>
      <c r="FI296" s="398"/>
      <c r="FJ296" s="398"/>
      <c r="FK296" s="398"/>
      <c r="FL296" s="398"/>
      <c r="FM296" s="398"/>
      <c r="FN296" s="398"/>
      <c r="FO296" s="398"/>
      <c r="FP296" s="398"/>
      <c r="FQ296" s="398"/>
      <c r="FR296" s="398"/>
      <c r="FS296" s="398"/>
      <c r="FT296" s="398"/>
      <c r="FU296" s="398"/>
      <c r="FV296" s="398"/>
      <c r="FW296" s="398"/>
      <c r="FX296" s="398"/>
      <c r="FY296" s="398"/>
      <c r="FZ296" s="398"/>
      <c r="GA296" s="398"/>
      <c r="GB296" s="398"/>
      <c r="GC296" s="398"/>
      <c r="GD296" s="398"/>
      <c r="GE296" s="398"/>
      <c r="GF296" s="398"/>
      <c r="GG296" s="398"/>
      <c r="GH296" s="398"/>
      <c r="GI296" s="398"/>
      <c r="GJ296" s="398"/>
      <c r="GK296" s="398"/>
      <c r="GL296" s="398"/>
      <c r="GM296" s="398"/>
      <c r="GN296" s="398"/>
      <c r="GO296" s="398"/>
      <c r="GP296" s="398"/>
      <c r="GQ296" s="398"/>
      <c r="GR296" s="398"/>
      <c r="GS296" s="398"/>
      <c r="GT296" s="398"/>
      <c r="GU296" s="398"/>
      <c r="GV296" s="398"/>
      <c r="GW296" s="398"/>
      <c r="GX296" s="398"/>
      <c r="GY296" s="398"/>
      <c r="GZ296" s="398"/>
      <c r="HA296" s="398"/>
      <c r="HB296" s="398"/>
      <c r="HC296" s="398"/>
      <c r="HD296" s="398"/>
      <c r="HE296" s="398"/>
      <c r="HF296" s="398"/>
      <c r="HG296" s="398"/>
      <c r="HH296" s="398"/>
      <c r="HI296" s="398"/>
      <c r="HJ296" s="398"/>
      <c r="HK296" s="398"/>
      <c r="HL296" s="398"/>
      <c r="HM296" s="398"/>
      <c r="HN296" s="398"/>
      <c r="HO296" s="398"/>
      <c r="HP296" s="398"/>
      <c r="HQ296" s="398"/>
      <c r="HR296" s="398"/>
      <c r="HS296" s="398"/>
      <c r="HT296" s="398"/>
      <c r="HU296" s="398"/>
      <c r="HV296" s="398"/>
      <c r="HW296" s="398"/>
      <c r="HX296" s="398"/>
      <c r="HY296" s="398"/>
      <c r="HZ296" s="398"/>
      <c r="IA296" s="398"/>
      <c r="IB296" s="398"/>
      <c r="IC296" s="398"/>
    </row>
    <row r="297" ht="18.0" customHeight="1">
      <c r="A297" s="361" t="s">
        <v>6049</v>
      </c>
      <c r="B297" s="581" t="s">
        <v>8039</v>
      </c>
      <c r="C297" s="363"/>
      <c r="D297" s="364">
        <v>50.0</v>
      </c>
      <c r="E297" s="550" t="s">
        <v>8040</v>
      </c>
      <c r="F297" s="366" t="s">
        <v>8041</v>
      </c>
      <c r="G297" s="367">
        <v>2.000223114131E12</v>
      </c>
      <c r="H297" s="582">
        <v>776.0</v>
      </c>
      <c r="I297" s="469">
        <v>0.148859705280865</v>
      </c>
      <c r="J297" s="370">
        <f t="shared" si="1"/>
        <v>660</v>
      </c>
      <c r="K297" s="563" t="s">
        <v>8042</v>
      </c>
      <c r="L297" s="450" t="s">
        <v>8043</v>
      </c>
      <c r="M297" s="450" t="s">
        <v>8044</v>
      </c>
      <c r="N297" s="373"/>
      <c r="O297" s="451"/>
      <c r="P297" s="376">
        <v>80.0</v>
      </c>
      <c r="Q297" s="376">
        <v>20.0</v>
      </c>
      <c r="R297" s="376">
        <v>170.0</v>
      </c>
      <c r="S297" s="452"/>
      <c r="T297" s="452"/>
      <c r="U297" s="376" t="s">
        <v>8045</v>
      </c>
      <c r="V297" s="376" t="s">
        <v>2296</v>
      </c>
      <c r="W297" s="376" t="s">
        <v>8046</v>
      </c>
      <c r="X297" s="452"/>
      <c r="Y297" s="452"/>
      <c r="Z297" s="452"/>
      <c r="AA297" s="452"/>
      <c r="AB297" s="379"/>
      <c r="AC297" s="406"/>
      <c r="AD297" s="373"/>
      <c r="AE297" s="373"/>
      <c r="AF297" s="373"/>
      <c r="AG297" s="373"/>
      <c r="AH297" s="454" t="s">
        <v>6059</v>
      </c>
      <c r="AI297" s="379" t="s">
        <v>6060</v>
      </c>
      <c r="AJ297" s="373"/>
      <c r="AK297" s="373"/>
      <c r="AL297" s="373"/>
      <c r="AM297" s="373"/>
      <c r="AN297" s="456">
        <v>60.0</v>
      </c>
      <c r="AO297" s="373"/>
      <c r="AP297" s="373"/>
      <c r="AQ297" s="46">
        <f t="shared" si="2"/>
        <v>808</v>
      </c>
      <c r="AR297" s="382">
        <f t="shared" si="3"/>
        <v>-0.04</v>
      </c>
      <c r="AS297" s="373"/>
      <c r="AT297" s="373"/>
      <c r="AU297" s="373"/>
      <c r="AV297" s="373"/>
      <c r="AW297" s="373"/>
      <c r="AX297" s="557" t="s">
        <v>6178</v>
      </c>
      <c r="AY297" s="384" t="s">
        <v>6178</v>
      </c>
      <c r="AZ297" s="583"/>
      <c r="BA297" s="386">
        <v>87.0</v>
      </c>
      <c r="BB297" s="386">
        <v>145.0</v>
      </c>
      <c r="BC297" s="389" t="s">
        <v>8047</v>
      </c>
      <c r="BD297" s="584">
        <f>IFERROR(__xludf.DUMMYFUNCTION("IMPORTRANGE(""https://docs.google.com/spreadsheets/d/11x9rug0jw9OQ--PARsiC-syyc-w1p08-Nt1KJofrAjY/edit?usp=sharing"",""Себестоимость (Алкиона)!J65"")"),0.813618)</f>
        <v>0.813618</v>
      </c>
      <c r="BE297" s="483">
        <f>IFERROR(__xludf.DUMMYFUNCTION("IMPORTRANGE(""https://docs.google.com/spreadsheets/d/1s3L4zx0lRdF0JYMrTaoYwrEnGJI9Se6ibkReFEtRbpU/edit?usp=sharing"",""Упаковка!B3"")"),25.0)</f>
        <v>25</v>
      </c>
      <c r="BF297" s="389">
        <v>30.0</v>
      </c>
      <c r="BG297" s="442">
        <f t="shared" si="4"/>
        <v>245.41708</v>
      </c>
      <c r="BH297" s="405">
        <f t="shared" si="18"/>
        <v>0.2</v>
      </c>
      <c r="BI297" s="392">
        <f t="shared" si="5"/>
        <v>132</v>
      </c>
      <c r="BJ297" s="393">
        <f t="shared" si="6"/>
        <v>195.58292</v>
      </c>
      <c r="BK297" s="393">
        <f t="shared" si="7"/>
        <v>137.58292</v>
      </c>
      <c r="BL297" s="394">
        <f t="shared" si="8"/>
        <v>0.2963377576</v>
      </c>
      <c r="BM297" s="394">
        <f t="shared" si="9"/>
        <v>0.2084589697</v>
      </c>
      <c r="BN297" s="55">
        <f t="shared" si="10"/>
        <v>-0.04</v>
      </c>
      <c r="BO297" s="56">
        <f t="shared" si="11"/>
        <v>803</v>
      </c>
      <c r="BP297" s="57">
        <f t="shared" si="12"/>
        <v>0.3538018929</v>
      </c>
      <c r="BQ297" s="46">
        <f t="shared" si="13"/>
        <v>0.272</v>
      </c>
      <c r="BR297" s="46">
        <v>25.0</v>
      </c>
      <c r="BS297" s="46">
        <v>7.0</v>
      </c>
      <c r="BT297" s="47">
        <v>1.25</v>
      </c>
      <c r="BU297" s="46">
        <f t="shared" si="14"/>
        <v>31.25</v>
      </c>
      <c r="BV297" s="46">
        <f t="shared" si="15"/>
        <v>55.75</v>
      </c>
      <c r="BW297" s="376" t="s">
        <v>6062</v>
      </c>
      <c r="BX297" s="583"/>
      <c r="BY297" s="583"/>
      <c r="BZ297" s="583"/>
      <c r="CA297" s="583"/>
      <c r="CB297" s="451"/>
      <c r="CC297" s="583"/>
      <c r="CD297" s="583"/>
      <c r="CE297" s="583"/>
      <c r="CF297" s="583"/>
      <c r="CG297" s="583"/>
      <c r="CH297" s="553"/>
      <c r="CI297" s="553"/>
      <c r="CJ297" s="553"/>
      <c r="CK297" s="553"/>
      <c r="CL297" s="414">
        <v>725.0</v>
      </c>
      <c r="CM297" s="414" t="s">
        <v>7633</v>
      </c>
      <c r="CN297" s="399">
        <f t="shared" si="16"/>
        <v>0.003662242424</v>
      </c>
      <c r="CO297" s="399">
        <f t="shared" si="17"/>
        <v>0.1451974629</v>
      </c>
      <c r="CP297" s="398"/>
      <c r="CQ297" s="398"/>
      <c r="CR297" s="478"/>
      <c r="CS297" s="398"/>
      <c r="CT297" s="398"/>
      <c r="CU297" s="398"/>
      <c r="CV297" s="398"/>
      <c r="CW297" s="398"/>
      <c r="CX297" s="398"/>
      <c r="CY297" s="398"/>
      <c r="CZ297" s="398"/>
      <c r="DA297" s="398"/>
      <c r="DB297" s="398"/>
      <c r="DC297" s="398"/>
      <c r="DD297" s="398"/>
      <c r="DE297" s="398"/>
      <c r="DF297" s="398"/>
      <c r="DG297" s="398"/>
      <c r="DH297" s="398"/>
      <c r="DI297" s="398"/>
      <c r="DJ297" s="398"/>
      <c r="DK297" s="398"/>
      <c r="DL297" s="398"/>
      <c r="DM297" s="398"/>
      <c r="DN297" s="398"/>
      <c r="DO297" s="398"/>
      <c r="DP297" s="398"/>
      <c r="DQ297" s="398"/>
      <c r="DR297" s="398"/>
      <c r="DS297" s="398"/>
      <c r="DT297" s="398"/>
      <c r="DU297" s="398"/>
      <c r="DV297" s="398"/>
      <c r="DW297" s="398"/>
      <c r="DX297" s="398"/>
      <c r="DY297" s="398"/>
      <c r="DZ297" s="398"/>
      <c r="EA297" s="398"/>
      <c r="EB297" s="398"/>
      <c r="EC297" s="398"/>
      <c r="ED297" s="398"/>
      <c r="EE297" s="398"/>
      <c r="EF297" s="398"/>
      <c r="EG297" s="398"/>
      <c r="EH297" s="398"/>
      <c r="EI297" s="398"/>
      <c r="EJ297" s="398"/>
      <c r="EK297" s="398"/>
      <c r="EL297" s="398"/>
      <c r="EM297" s="398"/>
      <c r="EN297" s="398"/>
      <c r="EO297" s="398"/>
      <c r="EP297" s="398"/>
      <c r="EQ297" s="398"/>
      <c r="ER297" s="398"/>
      <c r="ES297" s="398"/>
      <c r="ET297" s="398"/>
      <c r="EU297" s="398"/>
      <c r="EV297" s="398"/>
      <c r="EW297" s="398"/>
      <c r="EX297" s="398"/>
      <c r="EY297" s="398"/>
      <c r="EZ297" s="398"/>
      <c r="FA297" s="398"/>
      <c r="FB297" s="398"/>
      <c r="FC297" s="398"/>
      <c r="FD297" s="398"/>
      <c r="FE297" s="398"/>
      <c r="FF297" s="398"/>
      <c r="FG297" s="398"/>
      <c r="FH297" s="398"/>
      <c r="FI297" s="398"/>
      <c r="FJ297" s="398"/>
      <c r="FK297" s="398"/>
      <c r="FL297" s="398"/>
      <c r="FM297" s="398"/>
      <c r="FN297" s="398"/>
      <c r="FO297" s="398"/>
      <c r="FP297" s="398"/>
      <c r="FQ297" s="398"/>
      <c r="FR297" s="398"/>
      <c r="FS297" s="398"/>
      <c r="FT297" s="398"/>
      <c r="FU297" s="398"/>
      <c r="FV297" s="398"/>
      <c r="FW297" s="398"/>
      <c r="FX297" s="398"/>
      <c r="FY297" s="398"/>
      <c r="FZ297" s="398"/>
      <c r="GA297" s="398"/>
      <c r="GB297" s="398"/>
      <c r="GC297" s="398"/>
      <c r="GD297" s="398"/>
      <c r="GE297" s="398"/>
      <c r="GF297" s="398"/>
      <c r="GG297" s="398"/>
      <c r="GH297" s="398"/>
      <c r="GI297" s="398"/>
      <c r="GJ297" s="398"/>
      <c r="GK297" s="398"/>
      <c r="GL297" s="398"/>
      <c r="GM297" s="398"/>
      <c r="GN297" s="398"/>
      <c r="GO297" s="398"/>
      <c r="GP297" s="398"/>
      <c r="GQ297" s="398"/>
      <c r="GR297" s="398"/>
      <c r="GS297" s="398"/>
      <c r="GT297" s="398"/>
      <c r="GU297" s="398"/>
      <c r="GV297" s="398"/>
      <c r="GW297" s="398"/>
      <c r="GX297" s="398"/>
      <c r="GY297" s="398"/>
      <c r="GZ297" s="398"/>
      <c r="HA297" s="398"/>
      <c r="HB297" s="398"/>
      <c r="HC297" s="398"/>
      <c r="HD297" s="398"/>
      <c r="HE297" s="398"/>
      <c r="HF297" s="398"/>
      <c r="HG297" s="398"/>
      <c r="HH297" s="398"/>
      <c r="HI297" s="398"/>
      <c r="HJ297" s="398"/>
      <c r="HK297" s="398"/>
      <c r="HL297" s="398"/>
      <c r="HM297" s="398"/>
      <c r="HN297" s="398"/>
      <c r="HO297" s="398"/>
      <c r="HP297" s="398"/>
      <c r="HQ297" s="398"/>
      <c r="HR297" s="398"/>
      <c r="HS297" s="398"/>
      <c r="HT297" s="398"/>
      <c r="HU297" s="398"/>
      <c r="HV297" s="398"/>
      <c r="HW297" s="398"/>
      <c r="HX297" s="398"/>
      <c r="HY297" s="398"/>
      <c r="HZ297" s="398"/>
      <c r="IA297" s="398"/>
      <c r="IB297" s="398"/>
      <c r="IC297" s="398"/>
    </row>
    <row r="298" ht="18.0" customHeight="1">
      <c r="A298" s="361" t="s">
        <v>6049</v>
      </c>
      <c r="B298" s="585" t="s">
        <v>8048</v>
      </c>
      <c r="C298" s="363"/>
      <c r="D298" s="364">
        <v>50.0</v>
      </c>
      <c r="E298" s="550" t="s">
        <v>8049</v>
      </c>
      <c r="F298" s="366" t="s">
        <v>8050</v>
      </c>
      <c r="G298" s="367">
        <v>2.000223114148E12</v>
      </c>
      <c r="H298" s="586">
        <v>745.0</v>
      </c>
      <c r="I298" s="469">
        <v>0.18918831203661043</v>
      </c>
      <c r="J298" s="370">
        <f t="shared" si="1"/>
        <v>604</v>
      </c>
      <c r="K298" s="563" t="s">
        <v>8051</v>
      </c>
      <c r="L298" s="450" t="s">
        <v>8052</v>
      </c>
      <c r="M298" s="450" t="s">
        <v>8053</v>
      </c>
      <c r="N298" s="373"/>
      <c r="O298" s="406"/>
      <c r="P298" s="378">
        <v>80.0</v>
      </c>
      <c r="Q298" s="378">
        <v>20.0</v>
      </c>
      <c r="R298" s="378">
        <v>170.0</v>
      </c>
      <c r="S298" s="377"/>
      <c r="T298" s="377"/>
      <c r="U298" s="378" t="s">
        <v>8054</v>
      </c>
      <c r="V298" s="378" t="s">
        <v>795</v>
      </c>
      <c r="W298" s="378" t="s">
        <v>8046</v>
      </c>
      <c r="X298" s="377"/>
      <c r="Y298" s="377"/>
      <c r="Z298" s="377"/>
      <c r="AA298" s="377"/>
      <c r="AB298" s="379"/>
      <c r="AC298" s="406"/>
      <c r="AD298" s="373"/>
      <c r="AE298" s="373"/>
      <c r="AF298" s="373"/>
      <c r="AG298" s="373"/>
      <c r="AH298" s="373" t="s">
        <v>6059</v>
      </c>
      <c r="AI298" s="379" t="s">
        <v>6060</v>
      </c>
      <c r="AJ298" s="373"/>
      <c r="AK298" s="373"/>
      <c r="AL298" s="373"/>
      <c r="AM298" s="373"/>
      <c r="AN298" s="464">
        <v>96.0</v>
      </c>
      <c r="AO298" s="373"/>
      <c r="AP298" s="373"/>
      <c r="AQ298" s="46">
        <f t="shared" si="2"/>
        <v>738</v>
      </c>
      <c r="AR298" s="382">
        <f t="shared" si="3"/>
        <v>0.01</v>
      </c>
      <c r="AS298" s="373"/>
      <c r="AT298" s="373"/>
      <c r="AU298" s="373"/>
      <c r="AV298" s="373"/>
      <c r="AW298" s="373"/>
      <c r="AX298" s="552" t="s">
        <v>6178</v>
      </c>
      <c r="AY298" s="384" t="s">
        <v>6178</v>
      </c>
      <c r="AZ298" s="492"/>
      <c r="BA298" s="386">
        <v>84.0</v>
      </c>
      <c r="BB298" s="386">
        <v>142.0</v>
      </c>
      <c r="BC298" s="454" t="s">
        <v>8055</v>
      </c>
      <c r="BD298" s="584">
        <f>IFERROR(__xludf.DUMMYFUNCTION("IMPORTRANGE(""https://docs.google.com/spreadsheets/d/11x9rug0jw9OQ--PARsiC-syyc-w1p08-Nt1KJofrAjY/edit?usp=sharing"",""Себестоимость (Алкиона)!J65"")"),0.813618)</f>
        <v>0.813618</v>
      </c>
      <c r="BE298" s="483">
        <f>IFERROR(__xludf.DUMMYFUNCTION("IMPORTRANGE(""https://docs.google.com/spreadsheets/d/1s3L4zx0lRdF0JYMrTaoYwrEnGJI9Se6ibkReFEtRbpU/edit?usp=sharing"",""Упаковка!B3"")"),25.0)</f>
        <v>25</v>
      </c>
      <c r="BF298" s="389">
        <v>30.0</v>
      </c>
      <c r="BG298" s="442">
        <f t="shared" si="4"/>
        <v>219.507328</v>
      </c>
      <c r="BH298" s="405">
        <f t="shared" si="18"/>
        <v>0.2</v>
      </c>
      <c r="BI298" s="392">
        <f t="shared" si="5"/>
        <v>120.8</v>
      </c>
      <c r="BJ298" s="393">
        <f t="shared" si="6"/>
        <v>179.692672</v>
      </c>
      <c r="BK298" s="393">
        <f t="shared" si="7"/>
        <v>121.692672</v>
      </c>
      <c r="BL298" s="394">
        <f t="shared" si="8"/>
        <v>0.2975044238</v>
      </c>
      <c r="BM298" s="394">
        <f t="shared" si="9"/>
        <v>0.2014779338</v>
      </c>
      <c r="BN298" s="55">
        <f t="shared" si="10"/>
        <v>0.01</v>
      </c>
      <c r="BO298" s="56">
        <f t="shared" si="11"/>
        <v>742</v>
      </c>
      <c r="BP298" s="57">
        <f t="shared" si="12"/>
        <v>0.3527933585</v>
      </c>
      <c r="BQ298" s="46">
        <f t="shared" si="13"/>
        <v>0.272</v>
      </c>
      <c r="BR298" s="46">
        <v>25.0</v>
      </c>
      <c r="BS298" s="46">
        <v>7.0</v>
      </c>
      <c r="BT298" s="47">
        <v>1.25</v>
      </c>
      <c r="BU298" s="46">
        <f t="shared" si="14"/>
        <v>31.25</v>
      </c>
      <c r="BV298" s="46">
        <f t="shared" si="15"/>
        <v>52.75</v>
      </c>
      <c r="BW298" s="378" t="s">
        <v>6062</v>
      </c>
      <c r="BX298" s="492"/>
      <c r="BY298" s="492"/>
      <c r="BZ298" s="492"/>
      <c r="CA298" s="492"/>
      <c r="CB298" s="406"/>
      <c r="CC298" s="492"/>
      <c r="CD298" s="492"/>
      <c r="CE298" s="492"/>
      <c r="CF298" s="492"/>
      <c r="CG298" s="492"/>
      <c r="CH298" s="553"/>
      <c r="CI298" s="553"/>
      <c r="CJ298" s="553"/>
      <c r="CK298" s="553"/>
      <c r="CL298" s="414">
        <v>725.0</v>
      </c>
      <c r="CM298" s="414" t="s">
        <v>7633</v>
      </c>
      <c r="CN298" s="399">
        <f t="shared" si="16"/>
        <v>0.002495576159</v>
      </c>
      <c r="CO298" s="399">
        <f t="shared" si="17"/>
        <v>0.1866927359</v>
      </c>
      <c r="CP298" s="398"/>
      <c r="CQ298" s="398"/>
      <c r="CR298" s="478"/>
      <c r="CS298" s="398"/>
      <c r="CT298" s="398"/>
      <c r="CU298" s="398"/>
      <c r="CV298" s="398"/>
      <c r="CW298" s="398"/>
      <c r="CX298" s="398"/>
      <c r="CY298" s="398"/>
      <c r="CZ298" s="398"/>
      <c r="DA298" s="398"/>
      <c r="DB298" s="398"/>
      <c r="DC298" s="398"/>
      <c r="DD298" s="398"/>
      <c r="DE298" s="398"/>
      <c r="DF298" s="398"/>
      <c r="DG298" s="398"/>
      <c r="DH298" s="398"/>
      <c r="DI298" s="398"/>
      <c r="DJ298" s="398"/>
      <c r="DK298" s="398"/>
      <c r="DL298" s="398"/>
      <c r="DM298" s="398"/>
      <c r="DN298" s="398"/>
      <c r="DO298" s="398"/>
      <c r="DP298" s="398"/>
      <c r="DQ298" s="398"/>
      <c r="DR298" s="398"/>
      <c r="DS298" s="398"/>
      <c r="DT298" s="398"/>
      <c r="DU298" s="398"/>
      <c r="DV298" s="398"/>
      <c r="DW298" s="398"/>
      <c r="DX298" s="398"/>
      <c r="DY298" s="398"/>
      <c r="DZ298" s="398"/>
      <c r="EA298" s="398"/>
      <c r="EB298" s="398"/>
      <c r="EC298" s="398"/>
      <c r="ED298" s="398"/>
      <c r="EE298" s="398"/>
      <c r="EF298" s="398"/>
      <c r="EG298" s="398"/>
      <c r="EH298" s="398"/>
      <c r="EI298" s="398"/>
      <c r="EJ298" s="398"/>
      <c r="EK298" s="398"/>
      <c r="EL298" s="398"/>
      <c r="EM298" s="398"/>
      <c r="EN298" s="398"/>
      <c r="EO298" s="398"/>
      <c r="EP298" s="398"/>
      <c r="EQ298" s="398"/>
      <c r="ER298" s="398"/>
      <c r="ES298" s="398"/>
      <c r="ET298" s="398"/>
      <c r="EU298" s="398"/>
      <c r="EV298" s="398"/>
      <c r="EW298" s="398"/>
      <c r="EX298" s="398"/>
      <c r="EY298" s="398"/>
      <c r="EZ298" s="398"/>
      <c r="FA298" s="398"/>
      <c r="FB298" s="398"/>
      <c r="FC298" s="398"/>
      <c r="FD298" s="398"/>
      <c r="FE298" s="398"/>
      <c r="FF298" s="398"/>
      <c r="FG298" s="398"/>
      <c r="FH298" s="398"/>
      <c r="FI298" s="398"/>
      <c r="FJ298" s="398"/>
      <c r="FK298" s="398"/>
      <c r="FL298" s="398"/>
      <c r="FM298" s="398"/>
      <c r="FN298" s="398"/>
      <c r="FO298" s="398"/>
      <c r="FP298" s="398"/>
      <c r="FQ298" s="398"/>
      <c r="FR298" s="398"/>
      <c r="FS298" s="398"/>
      <c r="FT298" s="398"/>
      <c r="FU298" s="398"/>
      <c r="FV298" s="398"/>
      <c r="FW298" s="398"/>
      <c r="FX298" s="398"/>
      <c r="FY298" s="398"/>
      <c r="FZ298" s="398"/>
      <c r="GA298" s="398"/>
      <c r="GB298" s="398"/>
      <c r="GC298" s="398"/>
      <c r="GD298" s="398"/>
      <c r="GE298" s="398"/>
      <c r="GF298" s="398"/>
      <c r="GG298" s="398"/>
      <c r="GH298" s="398"/>
      <c r="GI298" s="398"/>
      <c r="GJ298" s="398"/>
      <c r="GK298" s="398"/>
      <c r="GL298" s="398"/>
      <c r="GM298" s="398"/>
      <c r="GN298" s="398"/>
      <c r="GO298" s="398"/>
      <c r="GP298" s="398"/>
      <c r="GQ298" s="398"/>
      <c r="GR298" s="398"/>
      <c r="GS298" s="398"/>
      <c r="GT298" s="398"/>
      <c r="GU298" s="398"/>
      <c r="GV298" s="398"/>
      <c r="GW298" s="398"/>
      <c r="GX298" s="398"/>
      <c r="GY298" s="398"/>
      <c r="GZ298" s="398"/>
      <c r="HA298" s="398"/>
      <c r="HB298" s="398"/>
      <c r="HC298" s="398"/>
      <c r="HD298" s="398"/>
      <c r="HE298" s="398"/>
      <c r="HF298" s="398"/>
      <c r="HG298" s="398"/>
      <c r="HH298" s="398"/>
      <c r="HI298" s="398"/>
      <c r="HJ298" s="398"/>
      <c r="HK298" s="398"/>
      <c r="HL298" s="398"/>
      <c r="HM298" s="398"/>
      <c r="HN298" s="398"/>
      <c r="HO298" s="398"/>
      <c r="HP298" s="398"/>
      <c r="HQ298" s="398"/>
      <c r="HR298" s="398"/>
      <c r="HS298" s="398"/>
      <c r="HT298" s="398"/>
      <c r="HU298" s="398"/>
      <c r="HV298" s="398"/>
      <c r="HW298" s="398"/>
      <c r="HX298" s="398"/>
      <c r="HY298" s="398"/>
      <c r="HZ298" s="398"/>
      <c r="IA298" s="398"/>
      <c r="IB298" s="398"/>
      <c r="IC298" s="398"/>
    </row>
    <row r="299" ht="18.0" customHeight="1">
      <c r="A299" s="361" t="s">
        <v>6049</v>
      </c>
      <c r="B299" s="585" t="s">
        <v>8056</v>
      </c>
      <c r="C299" s="363"/>
      <c r="D299" s="364">
        <v>50.0</v>
      </c>
      <c r="E299" s="550" t="s">
        <v>8057</v>
      </c>
      <c r="F299" s="366" t="s">
        <v>8058</v>
      </c>
      <c r="G299" s="367">
        <v>2.000223114155E12</v>
      </c>
      <c r="H299" s="586">
        <v>1457.0</v>
      </c>
      <c r="I299" s="587">
        <v>0.26</v>
      </c>
      <c r="J299" s="370">
        <f t="shared" si="1"/>
        <v>1078</v>
      </c>
      <c r="K299" s="563" t="s">
        <v>8059</v>
      </c>
      <c r="L299" s="450" t="s">
        <v>8060</v>
      </c>
      <c r="M299" s="450" t="s">
        <v>8061</v>
      </c>
      <c r="N299" s="373"/>
      <c r="O299" s="406"/>
      <c r="P299" s="378">
        <v>80.0</v>
      </c>
      <c r="Q299" s="378">
        <v>20.0</v>
      </c>
      <c r="R299" s="378">
        <v>170.0</v>
      </c>
      <c r="S299" s="377"/>
      <c r="T299" s="377"/>
      <c r="U299" s="378" t="s">
        <v>8062</v>
      </c>
      <c r="V299" s="378" t="s">
        <v>2296</v>
      </c>
      <c r="W299" s="378" t="s">
        <v>8046</v>
      </c>
      <c r="X299" s="377"/>
      <c r="Y299" s="377"/>
      <c r="Z299" s="377"/>
      <c r="AA299" s="377"/>
      <c r="AB299" s="379"/>
      <c r="AC299" s="406"/>
      <c r="AD299" s="373"/>
      <c r="AE299" s="373"/>
      <c r="AF299" s="373"/>
      <c r="AG299" s="373"/>
      <c r="AH299" s="373" t="s">
        <v>6059</v>
      </c>
      <c r="AI299" s="379" t="s">
        <v>6060</v>
      </c>
      <c r="AJ299" s="373"/>
      <c r="AK299" s="373"/>
      <c r="AL299" s="373"/>
      <c r="AM299" s="373"/>
      <c r="AN299" s="464">
        <v>96.0</v>
      </c>
      <c r="AO299" s="373"/>
      <c r="AP299" s="373"/>
      <c r="AQ299" s="46">
        <f t="shared" si="2"/>
        <v>1428</v>
      </c>
      <c r="AR299" s="382">
        <f t="shared" si="3"/>
        <v>0.02</v>
      </c>
      <c r="AS299" s="373"/>
      <c r="AT299" s="373"/>
      <c r="AU299" s="373"/>
      <c r="AV299" s="373"/>
      <c r="AW299" s="373"/>
      <c r="AX299" s="552" t="s">
        <v>6178</v>
      </c>
      <c r="AY299" s="384" t="s">
        <v>6178</v>
      </c>
      <c r="AZ299" s="492"/>
      <c r="BA299" s="386">
        <v>101.0</v>
      </c>
      <c r="BB299" s="386">
        <v>161.0</v>
      </c>
      <c r="BC299" s="588">
        <f>IFERROR(__xludf.DUMMYFUNCTION("IMPORTRANGE(""https://docs.google.com/spreadsheets/d/11x9rug0jw9OQ--PARsiC-syyc-w1p08-Nt1KJofrAjY/edit?usp=sharing"",""Себестоимость (Алкиона)!J5"")"),4.4574)</f>
        <v>4.4574</v>
      </c>
      <c r="BD299" s="584">
        <f>IFERROR(__xludf.DUMMYFUNCTION("IMPORTRANGE(""https://docs.google.com/spreadsheets/d/11x9rug0jw9OQ--PARsiC-syyc-w1p08-Nt1KJofrAjY/edit?usp=sharing"",""Себестоимость (Алкиона)!J65"")"),0.813618)</f>
        <v>0.813618</v>
      </c>
      <c r="BE299" s="483">
        <f>IFERROR(__xludf.DUMMYFUNCTION("IMPORTRANGE(""https://docs.google.com/spreadsheets/d/1s3L4zx0lRdF0JYMrTaoYwrEnGJI9Se6ibkReFEtRbpU/edit?usp=sharing"",""Упаковка!B3"")"),25.0)</f>
        <v>25</v>
      </c>
      <c r="BF299" s="389">
        <v>30.0</v>
      </c>
      <c r="BG299" s="442">
        <f t="shared" si="4"/>
        <v>561.017728</v>
      </c>
      <c r="BH299" s="405">
        <f t="shared" si="18"/>
        <v>0.2</v>
      </c>
      <c r="BI299" s="392">
        <f t="shared" si="5"/>
        <v>215.6</v>
      </c>
      <c r="BJ299" s="393">
        <f t="shared" si="6"/>
        <v>200.382272</v>
      </c>
      <c r="BK299" s="393">
        <f t="shared" si="7"/>
        <v>140.382272</v>
      </c>
      <c r="BL299" s="394">
        <f t="shared" si="8"/>
        <v>0.1858833692</v>
      </c>
      <c r="BM299" s="394">
        <f t="shared" si="9"/>
        <v>0.1302247421</v>
      </c>
      <c r="BN299" s="55">
        <f t="shared" si="10"/>
        <v>0.02</v>
      </c>
      <c r="BO299" s="56">
        <f t="shared" si="11"/>
        <v>1442</v>
      </c>
      <c r="BP299" s="57">
        <f t="shared" si="12"/>
        <v>0.3392942247</v>
      </c>
      <c r="BQ299" s="46">
        <f t="shared" si="13"/>
        <v>0.272</v>
      </c>
      <c r="BR299" s="46">
        <v>25.0</v>
      </c>
      <c r="BS299" s="46">
        <v>7.0</v>
      </c>
      <c r="BT299" s="47">
        <v>1.25</v>
      </c>
      <c r="BU299" s="46">
        <f t="shared" si="14"/>
        <v>31.25</v>
      </c>
      <c r="BV299" s="46">
        <f t="shared" si="15"/>
        <v>69.75</v>
      </c>
      <c r="BW299" s="378" t="s">
        <v>6062</v>
      </c>
      <c r="BX299" s="492"/>
      <c r="BY299" s="492"/>
      <c r="BZ299" s="492"/>
      <c r="CA299" s="492"/>
      <c r="CB299" s="406"/>
      <c r="CC299" s="492"/>
      <c r="CD299" s="492"/>
      <c r="CE299" s="492"/>
      <c r="CF299" s="492"/>
      <c r="CG299" s="492"/>
      <c r="CH299" s="553"/>
      <c r="CI299" s="553"/>
      <c r="CJ299" s="553"/>
      <c r="CK299" s="553"/>
      <c r="CL299" s="414">
        <v>725.0</v>
      </c>
      <c r="CM299" s="414" t="s">
        <v>7633</v>
      </c>
      <c r="CN299" s="399">
        <f t="shared" si="16"/>
        <v>0.1141166308</v>
      </c>
      <c r="CO299" s="399">
        <f t="shared" si="17"/>
        <v>0.1458833692</v>
      </c>
      <c r="CP299" s="398"/>
      <c r="CQ299" s="398"/>
      <c r="CR299" s="478"/>
      <c r="CS299" s="398"/>
      <c r="CT299" s="398"/>
      <c r="CU299" s="398"/>
      <c r="CV299" s="398"/>
      <c r="CW299" s="398"/>
      <c r="CX299" s="398"/>
      <c r="CY299" s="398"/>
      <c r="CZ299" s="398"/>
      <c r="DA299" s="398"/>
      <c r="DB299" s="398"/>
      <c r="DC299" s="398"/>
      <c r="DD299" s="398"/>
      <c r="DE299" s="398"/>
      <c r="DF299" s="398"/>
      <c r="DG299" s="398"/>
      <c r="DH299" s="398"/>
      <c r="DI299" s="398"/>
      <c r="DJ299" s="398"/>
      <c r="DK299" s="398"/>
      <c r="DL299" s="398"/>
      <c r="DM299" s="398"/>
      <c r="DN299" s="398"/>
      <c r="DO299" s="398"/>
      <c r="DP299" s="398"/>
      <c r="DQ299" s="398"/>
      <c r="DR299" s="398"/>
      <c r="DS299" s="398"/>
      <c r="DT299" s="398"/>
      <c r="DU299" s="398"/>
      <c r="DV299" s="398"/>
      <c r="DW299" s="398"/>
      <c r="DX299" s="398"/>
      <c r="DY299" s="398"/>
      <c r="DZ299" s="398"/>
      <c r="EA299" s="398"/>
      <c r="EB299" s="398"/>
      <c r="EC299" s="398"/>
      <c r="ED299" s="398"/>
      <c r="EE299" s="398"/>
      <c r="EF299" s="398"/>
      <c r="EG299" s="398"/>
      <c r="EH299" s="398"/>
      <c r="EI299" s="398"/>
      <c r="EJ299" s="398"/>
      <c r="EK299" s="398"/>
      <c r="EL299" s="398"/>
      <c r="EM299" s="398"/>
      <c r="EN299" s="398"/>
      <c r="EO299" s="398"/>
      <c r="EP299" s="398"/>
      <c r="EQ299" s="398"/>
      <c r="ER299" s="398"/>
      <c r="ES299" s="398"/>
      <c r="ET299" s="398"/>
      <c r="EU299" s="398"/>
      <c r="EV299" s="398"/>
      <c r="EW299" s="398"/>
      <c r="EX299" s="398"/>
      <c r="EY299" s="398"/>
      <c r="EZ299" s="398"/>
      <c r="FA299" s="398"/>
      <c r="FB299" s="398"/>
      <c r="FC299" s="398"/>
      <c r="FD299" s="398"/>
      <c r="FE299" s="398"/>
      <c r="FF299" s="398"/>
      <c r="FG299" s="398"/>
      <c r="FH299" s="398"/>
      <c r="FI299" s="398"/>
      <c r="FJ299" s="398"/>
      <c r="FK299" s="398"/>
      <c r="FL299" s="398"/>
      <c r="FM299" s="398"/>
      <c r="FN299" s="398"/>
      <c r="FO299" s="398"/>
      <c r="FP299" s="398"/>
      <c r="FQ299" s="398"/>
      <c r="FR299" s="398"/>
      <c r="FS299" s="398"/>
      <c r="FT299" s="398"/>
      <c r="FU299" s="398"/>
      <c r="FV299" s="398"/>
      <c r="FW299" s="398"/>
      <c r="FX299" s="398"/>
      <c r="FY299" s="398"/>
      <c r="FZ299" s="398"/>
      <c r="GA299" s="398"/>
      <c r="GB299" s="398"/>
      <c r="GC299" s="398"/>
      <c r="GD299" s="398"/>
      <c r="GE299" s="398"/>
      <c r="GF299" s="398"/>
      <c r="GG299" s="398"/>
      <c r="GH299" s="398"/>
      <c r="GI299" s="398"/>
      <c r="GJ299" s="398"/>
      <c r="GK299" s="398"/>
      <c r="GL299" s="398"/>
      <c r="GM299" s="398"/>
      <c r="GN299" s="398"/>
      <c r="GO299" s="398"/>
      <c r="GP299" s="398"/>
      <c r="GQ299" s="398"/>
      <c r="GR299" s="398"/>
      <c r="GS299" s="398"/>
      <c r="GT299" s="398"/>
      <c r="GU299" s="398"/>
      <c r="GV299" s="398"/>
      <c r="GW299" s="398"/>
      <c r="GX299" s="398"/>
      <c r="GY299" s="398"/>
      <c r="GZ299" s="398"/>
      <c r="HA299" s="398"/>
      <c r="HB299" s="398"/>
      <c r="HC299" s="398"/>
      <c r="HD299" s="398"/>
      <c r="HE299" s="398"/>
      <c r="HF299" s="398"/>
      <c r="HG299" s="398"/>
      <c r="HH299" s="398"/>
      <c r="HI299" s="398"/>
      <c r="HJ299" s="398"/>
      <c r="HK299" s="398"/>
      <c r="HL299" s="398"/>
      <c r="HM299" s="398"/>
      <c r="HN299" s="398"/>
      <c r="HO299" s="398"/>
      <c r="HP299" s="398"/>
      <c r="HQ299" s="398"/>
      <c r="HR299" s="398"/>
      <c r="HS299" s="398"/>
      <c r="HT299" s="398"/>
      <c r="HU299" s="398"/>
      <c r="HV299" s="398"/>
      <c r="HW299" s="398"/>
      <c r="HX299" s="398"/>
      <c r="HY299" s="398"/>
      <c r="HZ299" s="398"/>
      <c r="IA299" s="398"/>
      <c r="IB299" s="398"/>
      <c r="IC299" s="398"/>
    </row>
    <row r="300" ht="18.0" customHeight="1">
      <c r="A300" s="361" t="s">
        <v>6049</v>
      </c>
      <c r="B300" s="585" t="s">
        <v>8063</v>
      </c>
      <c r="C300" s="363"/>
      <c r="D300" s="364">
        <v>50.0</v>
      </c>
      <c r="E300" s="550" t="s">
        <v>8064</v>
      </c>
      <c r="F300" s="366" t="s">
        <v>8065</v>
      </c>
      <c r="G300" s="367">
        <v>2.000223114162E12</v>
      </c>
      <c r="H300" s="586">
        <v>1505.0</v>
      </c>
      <c r="I300" s="587">
        <v>0.27</v>
      </c>
      <c r="J300" s="370">
        <f t="shared" si="1"/>
        <v>1099</v>
      </c>
      <c r="K300" s="563" t="s">
        <v>8066</v>
      </c>
      <c r="L300" s="450" t="s">
        <v>8067</v>
      </c>
      <c r="M300" s="450" t="s">
        <v>8068</v>
      </c>
      <c r="N300" s="373"/>
      <c r="O300" s="406"/>
      <c r="P300" s="378">
        <v>80.0</v>
      </c>
      <c r="Q300" s="378">
        <v>20.0</v>
      </c>
      <c r="R300" s="378">
        <v>170.0</v>
      </c>
      <c r="S300" s="377"/>
      <c r="T300" s="377"/>
      <c r="U300" s="378" t="s">
        <v>8069</v>
      </c>
      <c r="V300" s="378" t="s">
        <v>2296</v>
      </c>
      <c r="W300" s="378" t="s">
        <v>8046</v>
      </c>
      <c r="X300" s="377"/>
      <c r="Y300" s="377"/>
      <c r="Z300" s="377"/>
      <c r="AA300" s="377"/>
      <c r="AB300" s="379"/>
      <c r="AC300" s="406"/>
      <c r="AD300" s="373"/>
      <c r="AE300" s="373"/>
      <c r="AF300" s="373"/>
      <c r="AG300" s="373"/>
      <c r="AH300" s="373" t="s">
        <v>6059</v>
      </c>
      <c r="AI300" s="379" t="s">
        <v>6060</v>
      </c>
      <c r="AJ300" s="373"/>
      <c r="AK300" s="373"/>
      <c r="AL300" s="373"/>
      <c r="AM300" s="373"/>
      <c r="AN300" s="464">
        <v>96.0</v>
      </c>
      <c r="AO300" s="373"/>
      <c r="AP300" s="373"/>
      <c r="AQ300" s="46">
        <f t="shared" si="2"/>
        <v>1460</v>
      </c>
      <c r="AR300" s="382">
        <f t="shared" si="3"/>
        <v>0.03</v>
      </c>
      <c r="AS300" s="373"/>
      <c r="AT300" s="373"/>
      <c r="AU300" s="373"/>
      <c r="AV300" s="373"/>
      <c r="AW300" s="373"/>
      <c r="AX300" s="552" t="s">
        <v>6178</v>
      </c>
      <c r="AY300" s="384" t="s">
        <v>6178</v>
      </c>
      <c r="AZ300" s="589"/>
      <c r="BA300" s="386">
        <v>98.0</v>
      </c>
      <c r="BB300" s="386">
        <v>159.0</v>
      </c>
      <c r="BC300" s="588">
        <f>IFERROR(__xludf.DUMMYFUNCTION("IMPORTRANGE(""https://docs.google.com/spreadsheets/d/11x9rug0jw9OQ--PARsiC-syyc-w1p08-Nt1KJofrAjY/edit?usp=sharing"",""Себестоимость (Алкиона)!J6"")"),4.56)</f>
        <v>4.56</v>
      </c>
      <c r="BD300" s="584">
        <f>IFERROR(__xludf.DUMMYFUNCTION("IMPORTRANGE(""https://docs.google.com/spreadsheets/d/11x9rug0jw9OQ--PARsiC-syyc-w1p08-Nt1KJofrAjY/edit?usp=sharing"",""Себестоимость (Алкиона)!J65"")"),0.813618)</f>
        <v>0.813618</v>
      </c>
      <c r="BE300" s="483">
        <f>IFERROR(__xludf.DUMMYFUNCTION("IMPORTRANGE(""https://docs.google.com/spreadsheets/d/1s3L4zx0lRdF0JYMrTaoYwrEnGJI9Se6ibkReFEtRbpU/edit?usp=sharing"",""Упаковка!B3"")"),25.0)</f>
        <v>25</v>
      </c>
      <c r="BF300" s="389">
        <v>30.0</v>
      </c>
      <c r="BG300" s="442">
        <f t="shared" si="4"/>
        <v>570.867328</v>
      </c>
      <c r="BH300" s="405">
        <f t="shared" si="18"/>
        <v>0.2</v>
      </c>
      <c r="BI300" s="392">
        <f t="shared" si="5"/>
        <v>219.8</v>
      </c>
      <c r="BJ300" s="393">
        <f t="shared" si="6"/>
        <v>210.332672</v>
      </c>
      <c r="BK300" s="393">
        <f t="shared" si="7"/>
        <v>149.332672</v>
      </c>
      <c r="BL300" s="394">
        <f t="shared" si="8"/>
        <v>0.1913855068</v>
      </c>
      <c r="BM300" s="394">
        <f t="shared" si="9"/>
        <v>0.1358805023</v>
      </c>
      <c r="BN300" s="55">
        <f t="shared" si="10"/>
        <v>0.03</v>
      </c>
      <c r="BO300" s="56">
        <f t="shared" si="11"/>
        <v>1461</v>
      </c>
      <c r="BP300" s="57">
        <f t="shared" si="12"/>
        <v>0.3404330404</v>
      </c>
      <c r="BQ300" s="46">
        <f t="shared" si="13"/>
        <v>0.272</v>
      </c>
      <c r="BR300" s="46">
        <v>25.0</v>
      </c>
      <c r="BS300" s="46">
        <v>7.0</v>
      </c>
      <c r="BT300" s="47">
        <v>1.25</v>
      </c>
      <c r="BU300" s="46">
        <f t="shared" si="14"/>
        <v>31.25</v>
      </c>
      <c r="BV300" s="46">
        <f t="shared" si="15"/>
        <v>66.75</v>
      </c>
      <c r="BW300" s="378" t="s">
        <v>6062</v>
      </c>
      <c r="BX300" s="589"/>
      <c r="BY300" s="589"/>
      <c r="BZ300" s="589"/>
      <c r="CA300" s="589"/>
      <c r="CB300" s="590"/>
      <c r="CC300" s="589"/>
      <c r="CD300" s="589"/>
      <c r="CE300" s="589"/>
      <c r="CF300" s="589"/>
      <c r="CG300" s="589"/>
      <c r="CH300" s="398"/>
      <c r="CI300" s="398"/>
      <c r="CJ300" s="398"/>
      <c r="CK300" s="398"/>
      <c r="CL300" s="414">
        <v>725.0</v>
      </c>
      <c r="CM300" s="414" t="s">
        <v>7633</v>
      </c>
      <c r="CN300" s="399">
        <f t="shared" si="16"/>
        <v>0.1086144932</v>
      </c>
      <c r="CO300" s="399">
        <f t="shared" si="17"/>
        <v>0.1613855068</v>
      </c>
      <c r="CP300" s="398"/>
      <c r="CQ300" s="398"/>
      <c r="CR300" s="478"/>
      <c r="CS300" s="398"/>
      <c r="CT300" s="398"/>
      <c r="CU300" s="398"/>
      <c r="CV300" s="398"/>
      <c r="CW300" s="398"/>
      <c r="CX300" s="398"/>
      <c r="CY300" s="398"/>
      <c r="CZ300" s="398"/>
      <c r="DA300" s="398"/>
      <c r="DB300" s="398"/>
      <c r="DC300" s="398"/>
      <c r="DD300" s="398"/>
      <c r="DE300" s="398"/>
      <c r="DF300" s="398"/>
      <c r="DG300" s="398"/>
      <c r="DH300" s="398"/>
      <c r="DI300" s="398"/>
      <c r="DJ300" s="398"/>
      <c r="DK300" s="398"/>
      <c r="DL300" s="398"/>
      <c r="DM300" s="398"/>
      <c r="DN300" s="398"/>
      <c r="DO300" s="398"/>
      <c r="DP300" s="398"/>
      <c r="DQ300" s="398"/>
      <c r="DR300" s="398"/>
      <c r="DS300" s="398"/>
      <c r="DT300" s="398"/>
      <c r="DU300" s="398"/>
      <c r="DV300" s="398"/>
      <c r="DW300" s="398"/>
      <c r="DX300" s="398"/>
      <c r="DY300" s="398"/>
      <c r="DZ300" s="398"/>
      <c r="EA300" s="398"/>
      <c r="EB300" s="398"/>
      <c r="EC300" s="398"/>
      <c r="ED300" s="398"/>
      <c r="EE300" s="398"/>
      <c r="EF300" s="398"/>
      <c r="EG300" s="398"/>
      <c r="EH300" s="398"/>
      <c r="EI300" s="398"/>
      <c r="EJ300" s="398"/>
      <c r="EK300" s="398"/>
      <c r="EL300" s="398"/>
      <c r="EM300" s="398"/>
      <c r="EN300" s="398"/>
      <c r="EO300" s="398"/>
      <c r="EP300" s="398"/>
      <c r="EQ300" s="398"/>
      <c r="ER300" s="398"/>
      <c r="ES300" s="398"/>
      <c r="ET300" s="398"/>
      <c r="EU300" s="398"/>
      <c r="EV300" s="398"/>
      <c r="EW300" s="398"/>
      <c r="EX300" s="398"/>
      <c r="EY300" s="398"/>
      <c r="EZ300" s="398"/>
      <c r="FA300" s="398"/>
      <c r="FB300" s="398"/>
      <c r="FC300" s="398"/>
      <c r="FD300" s="398"/>
      <c r="FE300" s="398"/>
      <c r="FF300" s="398"/>
      <c r="FG300" s="398"/>
      <c r="FH300" s="398"/>
      <c r="FI300" s="398"/>
      <c r="FJ300" s="398"/>
      <c r="FK300" s="398"/>
      <c r="FL300" s="398"/>
      <c r="FM300" s="398"/>
      <c r="FN300" s="398"/>
      <c r="FO300" s="398"/>
      <c r="FP300" s="398"/>
      <c r="FQ300" s="398"/>
      <c r="FR300" s="398"/>
      <c r="FS300" s="398"/>
      <c r="FT300" s="398"/>
      <c r="FU300" s="398"/>
      <c r="FV300" s="398"/>
      <c r="FW300" s="398"/>
      <c r="FX300" s="398"/>
      <c r="FY300" s="398"/>
      <c r="FZ300" s="398"/>
      <c r="GA300" s="398"/>
      <c r="GB300" s="398"/>
      <c r="GC300" s="398"/>
      <c r="GD300" s="398"/>
      <c r="GE300" s="398"/>
      <c r="GF300" s="398"/>
      <c r="GG300" s="398"/>
      <c r="GH300" s="398"/>
      <c r="GI300" s="398"/>
      <c r="GJ300" s="398"/>
      <c r="GK300" s="398"/>
      <c r="GL300" s="398"/>
      <c r="GM300" s="398"/>
      <c r="GN300" s="398"/>
      <c r="GO300" s="398"/>
      <c r="GP300" s="398"/>
      <c r="GQ300" s="398"/>
      <c r="GR300" s="398"/>
      <c r="GS300" s="398"/>
      <c r="GT300" s="398"/>
      <c r="GU300" s="398"/>
      <c r="GV300" s="398"/>
      <c r="GW300" s="398"/>
      <c r="GX300" s="398"/>
      <c r="GY300" s="398"/>
      <c r="GZ300" s="398"/>
      <c r="HA300" s="398"/>
      <c r="HB300" s="398"/>
      <c r="HC300" s="398"/>
      <c r="HD300" s="398"/>
      <c r="HE300" s="398"/>
      <c r="HF300" s="398"/>
      <c r="HG300" s="398"/>
      <c r="HH300" s="398"/>
      <c r="HI300" s="398"/>
      <c r="HJ300" s="398"/>
      <c r="HK300" s="398"/>
      <c r="HL300" s="398"/>
      <c r="HM300" s="398"/>
      <c r="HN300" s="398"/>
      <c r="HO300" s="398"/>
      <c r="HP300" s="398"/>
      <c r="HQ300" s="398"/>
      <c r="HR300" s="398"/>
      <c r="HS300" s="398"/>
      <c r="HT300" s="398"/>
      <c r="HU300" s="398"/>
      <c r="HV300" s="398"/>
      <c r="HW300" s="398"/>
      <c r="HX300" s="398"/>
      <c r="HY300" s="398"/>
      <c r="HZ300" s="398"/>
      <c r="IA300" s="398"/>
      <c r="IB300" s="398"/>
      <c r="IC300" s="398"/>
    </row>
    <row r="301" ht="18.0" customHeight="1">
      <c r="A301" s="361" t="s">
        <v>6049</v>
      </c>
      <c r="B301" s="585" t="s">
        <v>8070</v>
      </c>
      <c r="C301" s="363"/>
      <c r="D301" s="364">
        <v>50.0</v>
      </c>
      <c r="E301" s="550" t="s">
        <v>8071</v>
      </c>
      <c r="F301" s="366" t="s">
        <v>8072</v>
      </c>
      <c r="G301" s="367">
        <v>2.000223114179E12</v>
      </c>
      <c r="H301" s="368">
        <v>1036.0</v>
      </c>
      <c r="I301" s="587">
        <v>0.27</v>
      </c>
      <c r="J301" s="370">
        <f t="shared" si="1"/>
        <v>756</v>
      </c>
      <c r="K301" s="563" t="s">
        <v>8073</v>
      </c>
      <c r="L301" s="450" t="s">
        <v>8074</v>
      </c>
      <c r="M301" s="450" t="s">
        <v>8075</v>
      </c>
      <c r="N301" s="591"/>
      <c r="O301" s="406"/>
      <c r="P301" s="378">
        <v>80.0</v>
      </c>
      <c r="Q301" s="378">
        <v>20.0</v>
      </c>
      <c r="R301" s="378">
        <v>170.0</v>
      </c>
      <c r="S301" s="592"/>
      <c r="T301" s="592"/>
      <c r="U301" s="378" t="s">
        <v>8076</v>
      </c>
      <c r="V301" s="593" t="s">
        <v>2267</v>
      </c>
      <c r="W301" s="378" t="s">
        <v>8046</v>
      </c>
      <c r="X301" s="592"/>
      <c r="Y301" s="592"/>
      <c r="Z301" s="592"/>
      <c r="AA301" s="592"/>
      <c r="AB301" s="379"/>
      <c r="AC301" s="406"/>
      <c r="AD301" s="591"/>
      <c r="AE301" s="591"/>
      <c r="AF301" s="591"/>
      <c r="AG301" s="591"/>
      <c r="AH301" s="373" t="s">
        <v>6059</v>
      </c>
      <c r="AI301" s="379" t="s">
        <v>6060</v>
      </c>
      <c r="AJ301" s="591"/>
      <c r="AK301" s="591"/>
      <c r="AL301" s="591"/>
      <c r="AM301" s="591"/>
      <c r="AN301" s="594">
        <v>92.0</v>
      </c>
      <c r="AO301" s="591"/>
      <c r="AP301" s="591"/>
      <c r="AQ301" s="46">
        <f t="shared" si="2"/>
        <v>1005</v>
      </c>
      <c r="AR301" s="382">
        <f t="shared" si="3"/>
        <v>0.03</v>
      </c>
      <c r="AS301" s="591"/>
      <c r="AT301" s="591"/>
      <c r="AU301" s="591"/>
      <c r="AV301" s="591"/>
      <c r="AW301" s="591"/>
      <c r="AX301" s="552" t="s">
        <v>6178</v>
      </c>
      <c r="AY301" s="384" t="s">
        <v>6178</v>
      </c>
      <c r="AZ301" s="589"/>
      <c r="BA301" s="386">
        <v>89.0</v>
      </c>
      <c r="BB301" s="386">
        <v>147.0</v>
      </c>
      <c r="BC301" s="373" t="s">
        <v>8077</v>
      </c>
      <c r="BD301" s="584">
        <f>IFERROR(__xludf.DUMMYFUNCTION("IMPORTRANGE(""https://docs.google.com/spreadsheets/d/11x9rug0jw9OQ--PARsiC-syyc-w1p08-Nt1KJofrAjY/edit?usp=sharing"",""Себестоимость (Алкиона)!J65"")"),0.813618)</f>
        <v>0.813618</v>
      </c>
      <c r="BE301" s="483">
        <f>IFERROR(__xludf.DUMMYFUNCTION("IMPORTRANGE(""https://docs.google.com/spreadsheets/d/1s3L4zx0lRdF0JYMrTaoYwrEnGJI9Se6ibkReFEtRbpU/edit?usp=sharing"",""Упаковка!B3"")"),25.0)</f>
        <v>25</v>
      </c>
      <c r="BF301" s="389">
        <v>30.0</v>
      </c>
      <c r="BG301" s="442">
        <f t="shared" si="4"/>
        <v>357.092856</v>
      </c>
      <c r="BH301" s="405">
        <f t="shared" si="18"/>
        <v>0.2</v>
      </c>
      <c r="BI301" s="392">
        <f t="shared" si="5"/>
        <v>151.2</v>
      </c>
      <c r="BJ301" s="393">
        <f t="shared" si="6"/>
        <v>158.707144</v>
      </c>
      <c r="BK301" s="393">
        <f t="shared" si="7"/>
        <v>100.707144</v>
      </c>
      <c r="BL301" s="394">
        <f t="shared" si="8"/>
        <v>0.2099300847</v>
      </c>
      <c r="BM301" s="394">
        <f t="shared" si="9"/>
        <v>0.1332105079</v>
      </c>
      <c r="BN301" s="55">
        <f t="shared" si="10"/>
        <v>0.03</v>
      </c>
      <c r="BO301" s="56">
        <f t="shared" si="11"/>
        <v>1008</v>
      </c>
      <c r="BP301" s="57">
        <f t="shared" si="12"/>
        <v>0.339907881</v>
      </c>
      <c r="BQ301" s="46">
        <f t="shared" si="13"/>
        <v>0.272</v>
      </c>
      <c r="BR301" s="46">
        <v>25.0</v>
      </c>
      <c r="BS301" s="46">
        <v>7.0</v>
      </c>
      <c r="BT301" s="47">
        <v>1.25</v>
      </c>
      <c r="BU301" s="46">
        <f t="shared" si="14"/>
        <v>31.25</v>
      </c>
      <c r="BV301" s="46">
        <f t="shared" si="15"/>
        <v>57.75</v>
      </c>
      <c r="BW301" s="378" t="s">
        <v>6062</v>
      </c>
      <c r="BX301" s="589"/>
      <c r="BY301" s="589"/>
      <c r="BZ301" s="589"/>
      <c r="CA301" s="589"/>
      <c r="CB301" s="590"/>
      <c r="CC301" s="589"/>
      <c r="CD301" s="589"/>
      <c r="CE301" s="589"/>
      <c r="CF301" s="589"/>
      <c r="CG301" s="589"/>
      <c r="CH301" s="398"/>
      <c r="CI301" s="398"/>
      <c r="CJ301" s="398"/>
      <c r="CK301" s="398"/>
      <c r="CL301" s="414">
        <v>725.0</v>
      </c>
      <c r="CM301" s="414" t="s">
        <v>7633</v>
      </c>
      <c r="CN301" s="399">
        <f t="shared" si="16"/>
        <v>0.09006991534</v>
      </c>
      <c r="CO301" s="399">
        <f t="shared" si="17"/>
        <v>0.1799300847</v>
      </c>
      <c r="CP301" s="398"/>
      <c r="CQ301" s="398"/>
      <c r="CR301" s="478"/>
      <c r="CS301" s="398"/>
      <c r="CT301" s="398"/>
      <c r="CU301" s="398"/>
      <c r="CV301" s="398"/>
      <c r="CW301" s="398"/>
      <c r="CX301" s="398"/>
      <c r="CY301" s="398"/>
      <c r="CZ301" s="398"/>
      <c r="DA301" s="398"/>
      <c r="DB301" s="398"/>
      <c r="DC301" s="398"/>
      <c r="DD301" s="398"/>
      <c r="DE301" s="398"/>
      <c r="DF301" s="398"/>
      <c r="DG301" s="398"/>
      <c r="DH301" s="398"/>
      <c r="DI301" s="398"/>
      <c r="DJ301" s="398"/>
      <c r="DK301" s="398"/>
      <c r="DL301" s="398"/>
      <c r="DM301" s="398"/>
      <c r="DN301" s="398"/>
      <c r="DO301" s="398"/>
      <c r="DP301" s="398"/>
      <c r="DQ301" s="398"/>
      <c r="DR301" s="398"/>
      <c r="DS301" s="398"/>
      <c r="DT301" s="398"/>
      <c r="DU301" s="398"/>
      <c r="DV301" s="398"/>
      <c r="DW301" s="398"/>
      <c r="DX301" s="398"/>
      <c r="DY301" s="398"/>
      <c r="DZ301" s="398"/>
      <c r="EA301" s="398"/>
      <c r="EB301" s="398"/>
      <c r="EC301" s="398"/>
      <c r="ED301" s="398"/>
      <c r="EE301" s="398"/>
      <c r="EF301" s="398"/>
      <c r="EG301" s="398"/>
      <c r="EH301" s="398"/>
      <c r="EI301" s="398"/>
      <c r="EJ301" s="398"/>
      <c r="EK301" s="398"/>
      <c r="EL301" s="398"/>
      <c r="EM301" s="398"/>
      <c r="EN301" s="398"/>
      <c r="EO301" s="398"/>
      <c r="EP301" s="398"/>
      <c r="EQ301" s="398"/>
      <c r="ER301" s="398"/>
      <c r="ES301" s="398"/>
      <c r="ET301" s="398"/>
      <c r="EU301" s="398"/>
      <c r="EV301" s="398"/>
      <c r="EW301" s="398"/>
      <c r="EX301" s="398"/>
      <c r="EY301" s="398"/>
      <c r="EZ301" s="398"/>
      <c r="FA301" s="398"/>
      <c r="FB301" s="398"/>
      <c r="FC301" s="398"/>
      <c r="FD301" s="398"/>
      <c r="FE301" s="398"/>
      <c r="FF301" s="398"/>
      <c r="FG301" s="398"/>
      <c r="FH301" s="398"/>
      <c r="FI301" s="398"/>
      <c r="FJ301" s="398"/>
      <c r="FK301" s="398"/>
      <c r="FL301" s="398"/>
      <c r="FM301" s="398"/>
      <c r="FN301" s="398"/>
      <c r="FO301" s="398"/>
      <c r="FP301" s="398"/>
      <c r="FQ301" s="398"/>
      <c r="FR301" s="398"/>
      <c r="FS301" s="398"/>
      <c r="FT301" s="398"/>
      <c r="FU301" s="398"/>
      <c r="FV301" s="398"/>
      <c r="FW301" s="398"/>
      <c r="FX301" s="398"/>
      <c r="FY301" s="398"/>
      <c r="FZ301" s="398"/>
      <c r="GA301" s="398"/>
      <c r="GB301" s="398"/>
      <c r="GC301" s="398"/>
      <c r="GD301" s="398"/>
      <c r="GE301" s="398"/>
      <c r="GF301" s="398"/>
      <c r="GG301" s="398"/>
      <c r="GH301" s="398"/>
      <c r="GI301" s="398"/>
      <c r="GJ301" s="398"/>
      <c r="GK301" s="398"/>
      <c r="GL301" s="398"/>
      <c r="GM301" s="398"/>
      <c r="GN301" s="398"/>
      <c r="GO301" s="398"/>
      <c r="GP301" s="398"/>
      <c r="GQ301" s="398"/>
      <c r="GR301" s="398"/>
      <c r="GS301" s="398"/>
      <c r="GT301" s="398"/>
      <c r="GU301" s="398"/>
      <c r="GV301" s="398"/>
      <c r="GW301" s="398"/>
      <c r="GX301" s="398"/>
      <c r="GY301" s="398"/>
      <c r="GZ301" s="398"/>
      <c r="HA301" s="398"/>
      <c r="HB301" s="398"/>
      <c r="HC301" s="398"/>
      <c r="HD301" s="398"/>
      <c r="HE301" s="398"/>
      <c r="HF301" s="398"/>
      <c r="HG301" s="398"/>
      <c r="HH301" s="398"/>
      <c r="HI301" s="398"/>
      <c r="HJ301" s="398"/>
      <c r="HK301" s="398"/>
      <c r="HL301" s="398"/>
      <c r="HM301" s="398"/>
      <c r="HN301" s="398"/>
      <c r="HO301" s="398"/>
      <c r="HP301" s="398"/>
      <c r="HQ301" s="398"/>
      <c r="HR301" s="398"/>
      <c r="HS301" s="398"/>
      <c r="HT301" s="398"/>
      <c r="HU301" s="398"/>
      <c r="HV301" s="398"/>
      <c r="HW301" s="398"/>
      <c r="HX301" s="398"/>
      <c r="HY301" s="398"/>
      <c r="HZ301" s="398"/>
      <c r="IA301" s="398"/>
      <c r="IB301" s="398"/>
      <c r="IC301" s="398"/>
    </row>
    <row r="302" ht="18.0" customHeight="1">
      <c r="A302" s="361" t="s">
        <v>6049</v>
      </c>
      <c r="B302" s="585" t="s">
        <v>8078</v>
      </c>
      <c r="C302" s="363"/>
      <c r="D302" s="364">
        <v>50.0</v>
      </c>
      <c r="E302" s="550" t="s">
        <v>8079</v>
      </c>
      <c r="F302" s="366" t="s">
        <v>8080</v>
      </c>
      <c r="G302" s="367">
        <v>2.000223114186E12</v>
      </c>
      <c r="H302" s="368">
        <v>1036.0</v>
      </c>
      <c r="I302" s="587">
        <v>0.25</v>
      </c>
      <c r="J302" s="370">
        <f t="shared" si="1"/>
        <v>777</v>
      </c>
      <c r="K302" s="563" t="s">
        <v>8081</v>
      </c>
      <c r="L302" s="450" t="s">
        <v>8082</v>
      </c>
      <c r="M302" s="450" t="s">
        <v>8083</v>
      </c>
      <c r="N302" s="591"/>
      <c r="O302" s="378">
        <v>100.0</v>
      </c>
      <c r="P302" s="378">
        <v>80.0</v>
      </c>
      <c r="Q302" s="378">
        <v>20.0</v>
      </c>
      <c r="R302" s="378">
        <v>170.0</v>
      </c>
      <c r="S302" s="592"/>
      <c r="T302" s="592"/>
      <c r="U302" s="378" t="s">
        <v>8084</v>
      </c>
      <c r="V302" s="593" t="s">
        <v>2238</v>
      </c>
      <c r="W302" s="378" t="s">
        <v>8046</v>
      </c>
      <c r="X302" s="592"/>
      <c r="Y302" s="592"/>
      <c r="Z302" s="592"/>
      <c r="AA302" s="592"/>
      <c r="AB302" s="379"/>
      <c r="AC302" s="406"/>
      <c r="AD302" s="591"/>
      <c r="AE302" s="591"/>
      <c r="AF302" s="591"/>
      <c r="AG302" s="591"/>
      <c r="AH302" s="373" t="s">
        <v>6059</v>
      </c>
      <c r="AI302" s="379" t="s">
        <v>6060</v>
      </c>
      <c r="AJ302" s="591"/>
      <c r="AK302" s="591"/>
      <c r="AL302" s="591"/>
      <c r="AM302" s="591"/>
      <c r="AN302" s="594">
        <v>92.0</v>
      </c>
      <c r="AO302" s="591"/>
      <c r="AP302" s="591"/>
      <c r="AQ302" s="46">
        <f t="shared" si="2"/>
        <v>1016</v>
      </c>
      <c r="AR302" s="382">
        <f t="shared" si="3"/>
        <v>0.02</v>
      </c>
      <c r="AS302" s="591"/>
      <c r="AT302" s="591"/>
      <c r="AU302" s="591"/>
      <c r="AV302" s="591"/>
      <c r="AW302" s="591"/>
      <c r="AX302" s="552" t="s">
        <v>6178</v>
      </c>
      <c r="AY302" s="384" t="s">
        <v>6178</v>
      </c>
      <c r="AZ302" s="589"/>
      <c r="BA302" s="386">
        <v>94.0</v>
      </c>
      <c r="BB302" s="386">
        <v>152.0</v>
      </c>
      <c r="BC302" s="389" t="s">
        <v>8077</v>
      </c>
      <c r="BD302" s="584">
        <f>IFERROR(__xludf.DUMMYFUNCTION("IMPORTRANGE(""https://docs.google.com/spreadsheets/d/11x9rug0jw9OQ--PARsiC-syyc-w1p08-Nt1KJofrAjY/edit?usp=sharing"",""Себестоимость (Алкиона)!J65"")"),0.813618)</f>
        <v>0.813618</v>
      </c>
      <c r="BE302" s="483">
        <f>IFERROR(__xludf.DUMMYFUNCTION("IMPORTRANGE(""https://docs.google.com/spreadsheets/d/1s3L4zx0lRdF0JYMrTaoYwrEnGJI9Se6ibkReFEtRbpU/edit?usp=sharing"",""Упаковка!B3"")"),25.0)</f>
        <v>25</v>
      </c>
      <c r="BF302" s="389">
        <v>30.0</v>
      </c>
      <c r="BG302" s="442">
        <f t="shared" si="4"/>
        <v>357.092856</v>
      </c>
      <c r="BH302" s="405">
        <f t="shared" si="18"/>
        <v>0.2</v>
      </c>
      <c r="BI302" s="392">
        <f t="shared" si="5"/>
        <v>155.4</v>
      </c>
      <c r="BJ302" s="393">
        <f t="shared" si="6"/>
        <v>170.507144</v>
      </c>
      <c r="BK302" s="393">
        <f t="shared" si="7"/>
        <v>112.507144</v>
      </c>
      <c r="BL302" s="394">
        <f t="shared" si="8"/>
        <v>0.2194429138</v>
      </c>
      <c r="BM302" s="394">
        <f t="shared" si="9"/>
        <v>0.1447968391</v>
      </c>
      <c r="BN302" s="55">
        <f t="shared" si="10"/>
        <v>0.02</v>
      </c>
      <c r="BO302" s="56">
        <f t="shared" si="11"/>
        <v>1022</v>
      </c>
      <c r="BP302" s="57">
        <f t="shared" si="12"/>
        <v>0.34186609</v>
      </c>
      <c r="BQ302" s="46">
        <f t="shared" si="13"/>
        <v>0.272</v>
      </c>
      <c r="BR302" s="46">
        <v>25.0</v>
      </c>
      <c r="BS302" s="46">
        <v>7.0</v>
      </c>
      <c r="BT302" s="47">
        <v>1.25</v>
      </c>
      <c r="BU302" s="46">
        <f t="shared" si="14"/>
        <v>31.25</v>
      </c>
      <c r="BV302" s="46">
        <f t="shared" si="15"/>
        <v>62.75</v>
      </c>
      <c r="BW302" s="378" t="s">
        <v>6062</v>
      </c>
      <c r="BX302" s="589"/>
      <c r="BY302" s="589"/>
      <c r="BZ302" s="589"/>
      <c r="CA302" s="589"/>
      <c r="CB302" s="590"/>
      <c r="CC302" s="589"/>
      <c r="CD302" s="589"/>
      <c r="CE302" s="589"/>
      <c r="CF302" s="589"/>
      <c r="CG302" s="589"/>
      <c r="CH302" s="398"/>
      <c r="CI302" s="398"/>
      <c r="CJ302" s="398"/>
      <c r="CK302" s="398"/>
      <c r="CL302" s="414">
        <v>725.0</v>
      </c>
      <c r="CM302" s="414" t="s">
        <v>7633</v>
      </c>
      <c r="CN302" s="399">
        <f t="shared" si="16"/>
        <v>0.08055708623</v>
      </c>
      <c r="CO302" s="399">
        <f t="shared" si="17"/>
        <v>0.1694429138</v>
      </c>
      <c r="CP302" s="398"/>
      <c r="CQ302" s="398"/>
      <c r="CR302" s="478"/>
      <c r="CS302" s="398"/>
      <c r="CT302" s="398"/>
      <c r="CU302" s="398"/>
      <c r="CV302" s="398"/>
      <c r="CW302" s="398"/>
      <c r="CX302" s="398"/>
      <c r="CY302" s="398"/>
      <c r="CZ302" s="398"/>
      <c r="DA302" s="398"/>
      <c r="DB302" s="398"/>
      <c r="DC302" s="398"/>
      <c r="DD302" s="398"/>
      <c r="DE302" s="398"/>
      <c r="DF302" s="398"/>
      <c r="DG302" s="398"/>
      <c r="DH302" s="398"/>
      <c r="DI302" s="398"/>
      <c r="DJ302" s="398"/>
      <c r="DK302" s="398"/>
      <c r="DL302" s="398"/>
      <c r="DM302" s="398"/>
      <c r="DN302" s="398"/>
      <c r="DO302" s="398"/>
      <c r="DP302" s="398"/>
      <c r="DQ302" s="398"/>
      <c r="DR302" s="398"/>
      <c r="DS302" s="398"/>
      <c r="DT302" s="398"/>
      <c r="DU302" s="398"/>
      <c r="DV302" s="398"/>
      <c r="DW302" s="398"/>
      <c r="DX302" s="398"/>
      <c r="DY302" s="398"/>
      <c r="DZ302" s="398"/>
      <c r="EA302" s="398"/>
      <c r="EB302" s="398"/>
      <c r="EC302" s="398"/>
      <c r="ED302" s="398"/>
      <c r="EE302" s="398"/>
      <c r="EF302" s="398"/>
      <c r="EG302" s="398"/>
      <c r="EH302" s="398"/>
      <c r="EI302" s="398"/>
      <c r="EJ302" s="398"/>
      <c r="EK302" s="398"/>
      <c r="EL302" s="398"/>
      <c r="EM302" s="398"/>
      <c r="EN302" s="398"/>
      <c r="EO302" s="398"/>
      <c r="EP302" s="398"/>
      <c r="EQ302" s="398"/>
      <c r="ER302" s="398"/>
      <c r="ES302" s="398"/>
      <c r="ET302" s="398"/>
      <c r="EU302" s="398"/>
      <c r="EV302" s="398"/>
      <c r="EW302" s="398"/>
      <c r="EX302" s="398"/>
      <c r="EY302" s="398"/>
      <c r="EZ302" s="398"/>
      <c r="FA302" s="398"/>
      <c r="FB302" s="398"/>
      <c r="FC302" s="398"/>
      <c r="FD302" s="398"/>
      <c r="FE302" s="398"/>
      <c r="FF302" s="398"/>
      <c r="FG302" s="398"/>
      <c r="FH302" s="398"/>
      <c r="FI302" s="398"/>
      <c r="FJ302" s="398"/>
      <c r="FK302" s="398"/>
      <c r="FL302" s="398"/>
      <c r="FM302" s="398"/>
      <c r="FN302" s="398"/>
      <c r="FO302" s="398"/>
      <c r="FP302" s="398"/>
      <c r="FQ302" s="398"/>
      <c r="FR302" s="398"/>
      <c r="FS302" s="398"/>
      <c r="FT302" s="398"/>
      <c r="FU302" s="398"/>
      <c r="FV302" s="398"/>
      <c r="FW302" s="398"/>
      <c r="FX302" s="398"/>
      <c r="FY302" s="398"/>
      <c r="FZ302" s="398"/>
      <c r="GA302" s="398"/>
      <c r="GB302" s="398"/>
      <c r="GC302" s="398"/>
      <c r="GD302" s="398"/>
      <c r="GE302" s="398"/>
      <c r="GF302" s="398"/>
      <c r="GG302" s="398"/>
      <c r="GH302" s="398"/>
      <c r="GI302" s="398"/>
      <c r="GJ302" s="398"/>
      <c r="GK302" s="398"/>
      <c r="GL302" s="398"/>
      <c r="GM302" s="398"/>
      <c r="GN302" s="398"/>
      <c r="GO302" s="398"/>
      <c r="GP302" s="398"/>
      <c r="GQ302" s="398"/>
      <c r="GR302" s="398"/>
      <c r="GS302" s="398"/>
      <c r="GT302" s="398"/>
      <c r="GU302" s="398"/>
      <c r="GV302" s="398"/>
      <c r="GW302" s="398"/>
      <c r="GX302" s="398"/>
      <c r="GY302" s="398"/>
      <c r="GZ302" s="398"/>
      <c r="HA302" s="398"/>
      <c r="HB302" s="398"/>
      <c r="HC302" s="398"/>
      <c r="HD302" s="398"/>
      <c r="HE302" s="398"/>
      <c r="HF302" s="398"/>
      <c r="HG302" s="398"/>
      <c r="HH302" s="398"/>
      <c r="HI302" s="398"/>
      <c r="HJ302" s="398"/>
      <c r="HK302" s="398"/>
      <c r="HL302" s="398"/>
      <c r="HM302" s="398"/>
      <c r="HN302" s="398"/>
      <c r="HO302" s="398"/>
      <c r="HP302" s="398"/>
      <c r="HQ302" s="398"/>
      <c r="HR302" s="398"/>
      <c r="HS302" s="398"/>
      <c r="HT302" s="398"/>
      <c r="HU302" s="398"/>
      <c r="HV302" s="398"/>
      <c r="HW302" s="398"/>
      <c r="HX302" s="398"/>
      <c r="HY302" s="398"/>
      <c r="HZ302" s="398"/>
      <c r="IA302" s="398"/>
      <c r="IB302" s="398"/>
      <c r="IC302" s="398"/>
    </row>
    <row r="303" ht="18.0" customHeight="1">
      <c r="A303" s="361" t="s">
        <v>6049</v>
      </c>
      <c r="B303" s="585" t="s">
        <v>8085</v>
      </c>
      <c r="C303" s="363"/>
      <c r="D303" s="364">
        <v>50.0</v>
      </c>
      <c r="E303" s="550" t="s">
        <v>8086</v>
      </c>
      <c r="F303" s="366" t="s">
        <v>8087</v>
      </c>
      <c r="G303" s="367">
        <v>2.000223114193E12</v>
      </c>
      <c r="H303" s="368">
        <v>1036.0</v>
      </c>
      <c r="I303" s="587">
        <v>0.28</v>
      </c>
      <c r="J303" s="370">
        <f t="shared" si="1"/>
        <v>746</v>
      </c>
      <c r="K303" s="563" t="s">
        <v>8088</v>
      </c>
      <c r="L303" s="450" t="s">
        <v>8089</v>
      </c>
      <c r="M303" s="450" t="s">
        <v>8090</v>
      </c>
      <c r="N303" s="591"/>
      <c r="O303" s="378">
        <v>100.0</v>
      </c>
      <c r="P303" s="378">
        <v>80.0</v>
      </c>
      <c r="Q303" s="378">
        <v>20.0</v>
      </c>
      <c r="R303" s="378">
        <v>170.0</v>
      </c>
      <c r="S303" s="592"/>
      <c r="T303" s="592"/>
      <c r="U303" s="378" t="s">
        <v>8091</v>
      </c>
      <c r="V303" s="593" t="s">
        <v>298</v>
      </c>
      <c r="W303" s="593" t="s">
        <v>8046</v>
      </c>
      <c r="X303" s="592"/>
      <c r="Y303" s="592"/>
      <c r="Z303" s="592"/>
      <c r="AA303" s="592"/>
      <c r="AB303" s="379"/>
      <c r="AC303" s="406"/>
      <c r="AD303" s="591"/>
      <c r="AE303" s="591"/>
      <c r="AF303" s="591"/>
      <c r="AG303" s="591"/>
      <c r="AH303" s="373" t="s">
        <v>6059</v>
      </c>
      <c r="AI303" s="379" t="s">
        <v>6060</v>
      </c>
      <c r="AJ303" s="591"/>
      <c r="AK303" s="591"/>
      <c r="AL303" s="591"/>
      <c r="AM303" s="591"/>
      <c r="AN303" s="594">
        <v>92.0</v>
      </c>
      <c r="AO303" s="591"/>
      <c r="AP303" s="591"/>
      <c r="AQ303" s="46">
        <f t="shared" si="2"/>
        <v>985</v>
      </c>
      <c r="AR303" s="382">
        <f t="shared" si="3"/>
        <v>0.05</v>
      </c>
      <c r="AS303" s="591"/>
      <c r="AT303" s="591"/>
      <c r="AU303" s="591"/>
      <c r="AV303" s="591"/>
      <c r="AW303" s="591"/>
      <c r="AX303" s="552" t="s">
        <v>6178</v>
      </c>
      <c r="AY303" s="384" t="s">
        <v>6178</v>
      </c>
      <c r="AZ303" s="589"/>
      <c r="BA303" s="386">
        <v>81.0</v>
      </c>
      <c r="BB303" s="386">
        <v>139.0</v>
      </c>
      <c r="BC303" s="389" t="s">
        <v>8077</v>
      </c>
      <c r="BD303" s="584">
        <f>IFERROR(__xludf.DUMMYFUNCTION("IMPORTRANGE(""https://docs.google.com/spreadsheets/d/11x9rug0jw9OQ--PARsiC-syyc-w1p08-Nt1KJofrAjY/edit?usp=sharing"",""Себестоимость (Алкиона)!J65"")"),0.813618)</f>
        <v>0.813618</v>
      </c>
      <c r="BE303" s="483">
        <f>IFERROR(__xludf.DUMMYFUNCTION("IMPORTRANGE(""https://docs.google.com/spreadsheets/d/1s3L4zx0lRdF0JYMrTaoYwrEnGJI9Se6ibkReFEtRbpU/edit?usp=sharing"",""Упаковка!B3"")"),25.0)</f>
        <v>25</v>
      </c>
      <c r="BF303" s="389">
        <v>30.0</v>
      </c>
      <c r="BG303" s="442">
        <f t="shared" si="4"/>
        <v>357.092856</v>
      </c>
      <c r="BH303" s="405">
        <f t="shared" si="18"/>
        <v>0.2</v>
      </c>
      <c r="BI303" s="392">
        <f t="shared" si="5"/>
        <v>149.2</v>
      </c>
      <c r="BJ303" s="393">
        <f t="shared" si="6"/>
        <v>158.707144</v>
      </c>
      <c r="BK303" s="393">
        <f t="shared" si="7"/>
        <v>100.707144</v>
      </c>
      <c r="BL303" s="394">
        <f t="shared" si="8"/>
        <v>0.2127441609</v>
      </c>
      <c r="BM303" s="394">
        <f t="shared" si="9"/>
        <v>0.1349961716</v>
      </c>
      <c r="BN303" s="55">
        <f t="shared" si="10"/>
        <v>0.05</v>
      </c>
      <c r="BO303" s="56">
        <f t="shared" si="11"/>
        <v>992</v>
      </c>
      <c r="BP303" s="57">
        <f t="shared" si="12"/>
        <v>0.3399063952</v>
      </c>
      <c r="BQ303" s="46">
        <f t="shared" si="13"/>
        <v>0.272</v>
      </c>
      <c r="BR303" s="46">
        <v>25.0</v>
      </c>
      <c r="BS303" s="46">
        <v>7.0</v>
      </c>
      <c r="BT303" s="47">
        <v>1.25</v>
      </c>
      <c r="BU303" s="46">
        <f t="shared" si="14"/>
        <v>31.25</v>
      </c>
      <c r="BV303" s="46">
        <f t="shared" si="15"/>
        <v>49.75</v>
      </c>
      <c r="BW303" s="378" t="s">
        <v>6062</v>
      </c>
      <c r="BX303" s="589"/>
      <c r="BY303" s="589"/>
      <c r="BZ303" s="589"/>
      <c r="CA303" s="589"/>
      <c r="CB303" s="590"/>
      <c r="CC303" s="589"/>
      <c r="CD303" s="589"/>
      <c r="CE303" s="589"/>
      <c r="CF303" s="589"/>
      <c r="CG303" s="589"/>
      <c r="CH303" s="398"/>
      <c r="CI303" s="398"/>
      <c r="CJ303" s="398"/>
      <c r="CK303" s="398"/>
      <c r="CL303" s="414">
        <v>725.0</v>
      </c>
      <c r="CM303" s="414" t="s">
        <v>7633</v>
      </c>
      <c r="CN303" s="399">
        <f t="shared" si="16"/>
        <v>0.08725583914</v>
      </c>
      <c r="CO303" s="399">
        <f t="shared" si="17"/>
        <v>0.1927441609</v>
      </c>
      <c r="CP303" s="398"/>
      <c r="CQ303" s="398"/>
      <c r="CR303" s="478"/>
      <c r="CS303" s="398"/>
      <c r="CT303" s="398"/>
      <c r="CU303" s="398"/>
      <c r="CV303" s="398"/>
      <c r="CW303" s="398"/>
      <c r="CX303" s="398"/>
      <c r="CY303" s="398"/>
      <c r="CZ303" s="398"/>
      <c r="DA303" s="398"/>
      <c r="DB303" s="398"/>
      <c r="DC303" s="398"/>
      <c r="DD303" s="398"/>
      <c r="DE303" s="398"/>
      <c r="DF303" s="398"/>
      <c r="DG303" s="398"/>
      <c r="DH303" s="398"/>
      <c r="DI303" s="398"/>
      <c r="DJ303" s="398"/>
      <c r="DK303" s="398"/>
      <c r="DL303" s="398"/>
      <c r="DM303" s="398"/>
      <c r="DN303" s="398"/>
      <c r="DO303" s="398"/>
      <c r="DP303" s="398"/>
      <c r="DQ303" s="398"/>
      <c r="DR303" s="398"/>
      <c r="DS303" s="398"/>
      <c r="DT303" s="398"/>
      <c r="DU303" s="398"/>
      <c r="DV303" s="398"/>
      <c r="DW303" s="398"/>
      <c r="DX303" s="398"/>
      <c r="DY303" s="398"/>
      <c r="DZ303" s="398"/>
      <c r="EA303" s="398"/>
      <c r="EB303" s="398"/>
      <c r="EC303" s="398"/>
      <c r="ED303" s="398"/>
      <c r="EE303" s="398"/>
      <c r="EF303" s="398"/>
      <c r="EG303" s="398"/>
      <c r="EH303" s="398"/>
      <c r="EI303" s="398"/>
      <c r="EJ303" s="398"/>
      <c r="EK303" s="398"/>
      <c r="EL303" s="398"/>
      <c r="EM303" s="398"/>
      <c r="EN303" s="398"/>
      <c r="EO303" s="398"/>
      <c r="EP303" s="398"/>
      <c r="EQ303" s="398"/>
      <c r="ER303" s="398"/>
      <c r="ES303" s="398"/>
      <c r="ET303" s="398"/>
      <c r="EU303" s="398"/>
      <c r="EV303" s="398"/>
      <c r="EW303" s="398"/>
      <c r="EX303" s="398"/>
      <c r="EY303" s="398"/>
      <c r="EZ303" s="398"/>
      <c r="FA303" s="398"/>
      <c r="FB303" s="398"/>
      <c r="FC303" s="398"/>
      <c r="FD303" s="398"/>
      <c r="FE303" s="398"/>
      <c r="FF303" s="398"/>
      <c r="FG303" s="398"/>
      <c r="FH303" s="398"/>
      <c r="FI303" s="398"/>
      <c r="FJ303" s="398"/>
      <c r="FK303" s="398"/>
      <c r="FL303" s="398"/>
      <c r="FM303" s="398"/>
      <c r="FN303" s="398"/>
      <c r="FO303" s="398"/>
      <c r="FP303" s="398"/>
      <c r="FQ303" s="398"/>
      <c r="FR303" s="398"/>
      <c r="FS303" s="398"/>
      <c r="FT303" s="398"/>
      <c r="FU303" s="398"/>
      <c r="FV303" s="398"/>
      <c r="FW303" s="398"/>
      <c r="FX303" s="398"/>
      <c r="FY303" s="398"/>
      <c r="FZ303" s="398"/>
      <c r="GA303" s="398"/>
      <c r="GB303" s="398"/>
      <c r="GC303" s="398"/>
      <c r="GD303" s="398"/>
      <c r="GE303" s="398"/>
      <c r="GF303" s="398"/>
      <c r="GG303" s="398"/>
      <c r="GH303" s="398"/>
      <c r="GI303" s="398"/>
      <c r="GJ303" s="398"/>
      <c r="GK303" s="398"/>
      <c r="GL303" s="398"/>
      <c r="GM303" s="398"/>
      <c r="GN303" s="398"/>
      <c r="GO303" s="398"/>
      <c r="GP303" s="398"/>
      <c r="GQ303" s="398"/>
      <c r="GR303" s="398"/>
      <c r="GS303" s="398"/>
      <c r="GT303" s="398"/>
      <c r="GU303" s="398"/>
      <c r="GV303" s="398"/>
      <c r="GW303" s="398"/>
      <c r="GX303" s="398"/>
      <c r="GY303" s="398"/>
      <c r="GZ303" s="398"/>
      <c r="HA303" s="398"/>
      <c r="HB303" s="398"/>
      <c r="HC303" s="398"/>
      <c r="HD303" s="398"/>
      <c r="HE303" s="398"/>
      <c r="HF303" s="398"/>
      <c r="HG303" s="398"/>
      <c r="HH303" s="398"/>
      <c r="HI303" s="398"/>
      <c r="HJ303" s="398"/>
      <c r="HK303" s="398"/>
      <c r="HL303" s="398"/>
      <c r="HM303" s="398"/>
      <c r="HN303" s="398"/>
      <c r="HO303" s="398"/>
      <c r="HP303" s="398"/>
      <c r="HQ303" s="398"/>
      <c r="HR303" s="398"/>
      <c r="HS303" s="398"/>
      <c r="HT303" s="398"/>
      <c r="HU303" s="398"/>
      <c r="HV303" s="398"/>
      <c r="HW303" s="398"/>
      <c r="HX303" s="398"/>
      <c r="HY303" s="398"/>
      <c r="HZ303" s="398"/>
      <c r="IA303" s="398"/>
      <c r="IB303" s="398"/>
      <c r="IC303" s="398"/>
    </row>
    <row r="304" ht="18.0" customHeight="1">
      <c r="A304" s="398"/>
      <c r="B304" s="595" t="s">
        <v>8092</v>
      </c>
      <c r="C304" s="363"/>
      <c r="D304" s="364">
        <v>50.0</v>
      </c>
      <c r="E304" s="596" t="s">
        <v>8093</v>
      </c>
      <c r="F304" s="366" t="s">
        <v>8094</v>
      </c>
      <c r="G304" s="597">
        <v>2.037776295734E12</v>
      </c>
      <c r="H304" s="598">
        <v>405.0</v>
      </c>
      <c r="I304" s="369">
        <v>0.4841473399014778</v>
      </c>
      <c r="J304" s="370">
        <f t="shared" si="1"/>
        <v>209</v>
      </c>
      <c r="K304" s="563" t="s">
        <v>8095</v>
      </c>
      <c r="L304" s="450" t="s">
        <v>8096</v>
      </c>
      <c r="M304" s="450" t="s">
        <v>8097</v>
      </c>
      <c r="N304" s="398"/>
      <c r="O304" s="414">
        <v>25.0</v>
      </c>
      <c r="P304" s="414">
        <v>70.0</v>
      </c>
      <c r="Q304" s="414">
        <v>20.0</v>
      </c>
      <c r="R304" s="414">
        <v>90.0</v>
      </c>
      <c r="S304" s="599"/>
      <c r="T304" s="599"/>
      <c r="U304" s="398"/>
      <c r="V304" s="398"/>
      <c r="W304" s="398"/>
      <c r="X304" s="599"/>
      <c r="Y304" s="599"/>
      <c r="Z304" s="599"/>
      <c r="AA304" s="599"/>
      <c r="AB304" s="379"/>
      <c r="AC304" s="398"/>
      <c r="AD304" s="398"/>
      <c r="AE304" s="398"/>
      <c r="AF304" s="398"/>
      <c r="AG304" s="398"/>
      <c r="AH304" s="398"/>
      <c r="AI304" s="379" t="s">
        <v>6411</v>
      </c>
      <c r="AJ304" s="398"/>
      <c r="AK304" s="398"/>
      <c r="AL304" s="398"/>
      <c r="AM304" s="398"/>
      <c r="AN304" s="414">
        <v>5.0</v>
      </c>
      <c r="AO304" s="398"/>
      <c r="AP304" s="398"/>
      <c r="AQ304" s="46">
        <f t="shared" si="2"/>
        <v>308</v>
      </c>
      <c r="AR304" s="382">
        <f t="shared" si="3"/>
        <v>0.24</v>
      </c>
      <c r="AS304" s="398"/>
      <c r="AT304" s="398"/>
      <c r="AU304" s="398"/>
      <c r="AV304" s="398"/>
      <c r="AW304" s="398"/>
      <c r="AX304" s="573" t="s">
        <v>6061</v>
      </c>
      <c r="AY304" s="384" t="s">
        <v>6061</v>
      </c>
      <c r="AZ304" s="398"/>
      <c r="BA304" s="386">
        <v>68.0</v>
      </c>
      <c r="BB304" s="386">
        <v>123.0</v>
      </c>
      <c r="BC304" s="414" t="s">
        <v>8098</v>
      </c>
      <c r="BD304" s="584">
        <f>IFERROR(__xludf.DUMMYFUNCTION("IMPORTRANGE(""https://docs.google.com/spreadsheets/d/11x9rug0jw9OQ--PARsiC-syyc-w1p08-Nt1KJofrAjY/edit?usp=sharing"",""Себестоимость (Алкиона)!J65"")"),0.813618)</f>
        <v>0.813618</v>
      </c>
      <c r="BE304" s="483">
        <f>IFERROR(__xludf.DUMMYFUNCTION("IMPORTRANGE(""https://docs.google.com/spreadsheets/d/1s3L4zx0lRdF0JYMrTaoYwrEnGJI9Se6ibkReFEtRbpU/edit?usp=sharing"",""Упаковка!B2"")"),7.0)</f>
        <v>7</v>
      </c>
      <c r="BF304" s="389">
        <v>10.0</v>
      </c>
      <c r="BG304" s="442">
        <f t="shared" si="4"/>
        <v>36.71809</v>
      </c>
      <c r="BH304" s="405">
        <f t="shared" si="18"/>
        <v>0.2</v>
      </c>
      <c r="BI304" s="392">
        <f t="shared" si="5"/>
        <v>41.8</v>
      </c>
      <c r="BJ304" s="393">
        <f t="shared" si="6"/>
        <v>62.48191</v>
      </c>
      <c r="BK304" s="393">
        <f t="shared" si="7"/>
        <v>7.48191</v>
      </c>
      <c r="BL304" s="394">
        <f t="shared" si="8"/>
        <v>0.2989565072</v>
      </c>
      <c r="BM304" s="394">
        <f t="shared" si="9"/>
        <v>0.03579861244</v>
      </c>
      <c r="BN304" s="55">
        <f t="shared" si="10"/>
        <v>0.24</v>
      </c>
      <c r="BO304" s="56">
        <f t="shared" si="11"/>
        <v>310</v>
      </c>
      <c r="BP304" s="57">
        <f t="shared" si="12"/>
        <v>0.3247803548</v>
      </c>
      <c r="BQ304" s="46">
        <f t="shared" si="13"/>
        <v>0.126</v>
      </c>
      <c r="BR304" s="46">
        <v>25.0</v>
      </c>
      <c r="BS304" s="46">
        <v>7.0</v>
      </c>
      <c r="BT304" s="47">
        <v>1.25</v>
      </c>
      <c r="BU304" s="46">
        <f t="shared" si="14"/>
        <v>31.25</v>
      </c>
      <c r="BV304" s="46">
        <f t="shared" si="15"/>
        <v>36.75</v>
      </c>
      <c r="BW304" s="398"/>
      <c r="BX304" s="398"/>
      <c r="BY304" s="398"/>
      <c r="BZ304" s="398"/>
      <c r="CA304" s="398"/>
      <c r="CB304" s="459"/>
      <c r="CC304" s="398"/>
      <c r="CD304" s="398"/>
      <c r="CE304" s="398"/>
      <c r="CF304" s="398"/>
      <c r="CG304" s="398"/>
      <c r="CH304" s="398"/>
      <c r="CI304" s="398"/>
      <c r="CJ304" s="398"/>
      <c r="CK304" s="398"/>
      <c r="CL304" s="398"/>
      <c r="CM304" s="398"/>
      <c r="CN304" s="399">
        <f t="shared" si="16"/>
        <v>0.001043492823</v>
      </c>
      <c r="CO304" s="399">
        <f t="shared" si="17"/>
        <v>0.4831038471</v>
      </c>
      <c r="CP304" s="398"/>
      <c r="CQ304" s="398"/>
      <c r="CR304" s="478"/>
      <c r="CS304" s="398"/>
      <c r="CT304" s="398"/>
      <c r="CU304" s="398"/>
      <c r="CV304" s="398"/>
      <c r="CW304" s="398"/>
      <c r="CX304" s="398"/>
      <c r="CY304" s="398"/>
      <c r="CZ304" s="398"/>
      <c r="DA304" s="398"/>
      <c r="DB304" s="398"/>
      <c r="DC304" s="398"/>
      <c r="DD304" s="398"/>
      <c r="DE304" s="398"/>
      <c r="DF304" s="398"/>
      <c r="DG304" s="398"/>
      <c r="DH304" s="398"/>
      <c r="DI304" s="398"/>
      <c r="DJ304" s="398"/>
      <c r="DK304" s="398"/>
      <c r="DL304" s="398"/>
      <c r="DM304" s="398"/>
      <c r="DN304" s="398"/>
      <c r="DO304" s="398"/>
      <c r="DP304" s="398"/>
      <c r="DQ304" s="398"/>
      <c r="DR304" s="398"/>
      <c r="DS304" s="398"/>
      <c r="DT304" s="398"/>
      <c r="DU304" s="398"/>
      <c r="DV304" s="398"/>
      <c r="DW304" s="398"/>
      <c r="DX304" s="398"/>
      <c r="DY304" s="398"/>
      <c r="DZ304" s="398"/>
      <c r="EA304" s="398"/>
      <c r="EB304" s="398"/>
      <c r="EC304" s="398"/>
      <c r="ED304" s="398"/>
      <c r="EE304" s="398"/>
      <c r="EF304" s="398"/>
      <c r="EG304" s="398"/>
      <c r="EH304" s="398"/>
      <c r="EI304" s="398"/>
      <c r="EJ304" s="398"/>
      <c r="EK304" s="398"/>
      <c r="EL304" s="398"/>
      <c r="EM304" s="398"/>
      <c r="EN304" s="398"/>
      <c r="EO304" s="398"/>
      <c r="EP304" s="398"/>
      <c r="EQ304" s="398"/>
      <c r="ER304" s="398"/>
      <c r="ES304" s="398"/>
      <c r="ET304" s="398"/>
      <c r="EU304" s="398"/>
      <c r="EV304" s="398"/>
      <c r="EW304" s="398"/>
      <c r="EX304" s="398"/>
      <c r="EY304" s="398"/>
      <c r="EZ304" s="398"/>
      <c r="FA304" s="398"/>
      <c r="FB304" s="398"/>
      <c r="FC304" s="398"/>
      <c r="FD304" s="398"/>
      <c r="FE304" s="398"/>
      <c r="FF304" s="398"/>
      <c r="FG304" s="398"/>
      <c r="FH304" s="398"/>
      <c r="FI304" s="398"/>
      <c r="FJ304" s="398"/>
      <c r="FK304" s="398"/>
      <c r="FL304" s="398"/>
      <c r="FM304" s="398"/>
      <c r="FN304" s="398"/>
      <c r="FO304" s="398"/>
      <c r="FP304" s="398"/>
      <c r="FQ304" s="398"/>
      <c r="FR304" s="398"/>
      <c r="FS304" s="398"/>
      <c r="FT304" s="398"/>
      <c r="FU304" s="398"/>
      <c r="FV304" s="398"/>
      <c r="FW304" s="398"/>
      <c r="FX304" s="398"/>
      <c r="FY304" s="398"/>
      <c r="FZ304" s="398"/>
      <c r="GA304" s="398"/>
      <c r="GB304" s="398"/>
      <c r="GC304" s="398"/>
      <c r="GD304" s="398"/>
      <c r="GE304" s="398"/>
      <c r="GF304" s="398"/>
      <c r="GG304" s="398"/>
      <c r="GH304" s="398"/>
      <c r="GI304" s="398"/>
      <c r="GJ304" s="398"/>
      <c r="GK304" s="398"/>
      <c r="GL304" s="398"/>
      <c r="GM304" s="398"/>
      <c r="GN304" s="398"/>
      <c r="GO304" s="398"/>
      <c r="GP304" s="398"/>
      <c r="GQ304" s="398"/>
      <c r="GR304" s="398"/>
      <c r="GS304" s="398"/>
      <c r="GT304" s="398"/>
      <c r="GU304" s="398"/>
      <c r="GV304" s="398"/>
      <c r="GW304" s="398"/>
      <c r="GX304" s="398"/>
      <c r="GY304" s="398"/>
      <c r="GZ304" s="398"/>
      <c r="HA304" s="398"/>
      <c r="HB304" s="398"/>
      <c r="HC304" s="398"/>
      <c r="HD304" s="398"/>
      <c r="HE304" s="398"/>
      <c r="HF304" s="398"/>
      <c r="HG304" s="398"/>
      <c r="HH304" s="398"/>
      <c r="HI304" s="398"/>
      <c r="HJ304" s="398"/>
      <c r="HK304" s="398"/>
      <c r="HL304" s="398"/>
      <c r="HM304" s="398"/>
      <c r="HN304" s="398"/>
      <c r="HO304" s="398"/>
      <c r="HP304" s="398"/>
      <c r="HQ304" s="398"/>
      <c r="HR304" s="398"/>
      <c r="HS304" s="398"/>
      <c r="HT304" s="398"/>
      <c r="HU304" s="398"/>
      <c r="HV304" s="398"/>
      <c r="HW304" s="398"/>
      <c r="HX304" s="398"/>
      <c r="HY304" s="398"/>
      <c r="HZ304" s="398"/>
      <c r="IA304" s="398"/>
      <c r="IB304" s="398"/>
      <c r="IC304" s="398"/>
    </row>
    <row r="305" ht="18.0" customHeight="1">
      <c r="A305" s="398"/>
      <c r="B305" s="600" t="s">
        <v>8099</v>
      </c>
      <c r="C305" s="363"/>
      <c r="D305" s="364">
        <v>50.0</v>
      </c>
      <c r="E305" s="596" t="s">
        <v>8100</v>
      </c>
      <c r="F305" s="366" t="s">
        <v>8101</v>
      </c>
      <c r="G305" s="601">
        <v>2.037776299565E12</v>
      </c>
      <c r="H305" s="564">
        <v>374.0</v>
      </c>
      <c r="I305" s="369">
        <v>0.44769025773195875</v>
      </c>
      <c r="J305" s="370">
        <f t="shared" si="1"/>
        <v>207</v>
      </c>
      <c r="K305" s="563" t="s">
        <v>8102</v>
      </c>
      <c r="L305" s="450" t="s">
        <v>8103</v>
      </c>
      <c r="M305" s="450" t="s">
        <v>8097</v>
      </c>
      <c r="N305" s="398"/>
      <c r="O305" s="414">
        <v>25.0</v>
      </c>
      <c r="P305" s="414">
        <v>70.0</v>
      </c>
      <c r="Q305" s="414">
        <v>20.0</v>
      </c>
      <c r="R305" s="414">
        <v>90.0</v>
      </c>
      <c r="S305" s="599"/>
      <c r="T305" s="599"/>
      <c r="U305" s="398"/>
      <c r="V305" s="398"/>
      <c r="W305" s="398"/>
      <c r="X305" s="599"/>
      <c r="Y305" s="599"/>
      <c r="Z305" s="599"/>
      <c r="AA305" s="599"/>
      <c r="AB305" s="379"/>
      <c r="AC305" s="398"/>
      <c r="AD305" s="398"/>
      <c r="AE305" s="398"/>
      <c r="AF305" s="398"/>
      <c r="AG305" s="398"/>
      <c r="AH305" s="398"/>
      <c r="AI305" s="379" t="s">
        <v>6411</v>
      </c>
      <c r="AJ305" s="398"/>
      <c r="AK305" s="398"/>
      <c r="AL305" s="398"/>
      <c r="AM305" s="398"/>
      <c r="AN305" s="414">
        <v>5.0</v>
      </c>
      <c r="AO305" s="398"/>
      <c r="AP305" s="398"/>
      <c r="AQ305" s="46">
        <f t="shared" si="2"/>
        <v>307</v>
      </c>
      <c r="AR305" s="382">
        <f t="shared" si="3"/>
        <v>0.18</v>
      </c>
      <c r="AS305" s="398"/>
      <c r="AT305" s="398"/>
      <c r="AU305" s="398"/>
      <c r="AV305" s="398"/>
      <c r="AW305" s="398"/>
      <c r="AX305" s="573" t="s">
        <v>6061</v>
      </c>
      <c r="AY305" s="384" t="s">
        <v>6061</v>
      </c>
      <c r="AZ305" s="398"/>
      <c r="BA305" s="386">
        <v>67.0</v>
      </c>
      <c r="BB305" s="386">
        <v>122.0</v>
      </c>
      <c r="BC305" s="414" t="s">
        <v>8104</v>
      </c>
      <c r="BD305" s="584">
        <f>IFERROR(__xludf.DUMMYFUNCTION("IMPORTRANGE(""https://docs.google.com/spreadsheets/d/11x9rug0jw9OQ--PARsiC-syyc-w1p08-Nt1KJofrAjY/edit?usp=sharing"",""Себестоимость (Алкиона)!J65"")"),0.813618)</f>
        <v>0.813618</v>
      </c>
      <c r="BE305" s="483">
        <f>IFERROR(__xludf.DUMMYFUNCTION("IMPORTRANGE(""https://docs.google.com/spreadsheets/d/1s3L4zx0lRdF0JYMrTaoYwrEnGJI9Se6ibkReFEtRbpU/edit?usp=sharing"",""Упаковка!B2"")"),7.0)</f>
        <v>7</v>
      </c>
      <c r="BF305" s="389">
        <v>10.0</v>
      </c>
      <c r="BG305" s="442">
        <f t="shared" si="4"/>
        <v>36.26809</v>
      </c>
      <c r="BH305" s="405">
        <f t="shared" si="18"/>
        <v>0.2</v>
      </c>
      <c r="BI305" s="392">
        <f t="shared" si="5"/>
        <v>41.4</v>
      </c>
      <c r="BJ305" s="393">
        <f t="shared" si="6"/>
        <v>62.33191</v>
      </c>
      <c r="BK305" s="393">
        <f t="shared" si="7"/>
        <v>7.33191</v>
      </c>
      <c r="BL305" s="394">
        <f t="shared" si="8"/>
        <v>0.3011203382</v>
      </c>
      <c r="BM305" s="394">
        <f t="shared" si="9"/>
        <v>0.03541985507</v>
      </c>
      <c r="BN305" s="55">
        <f t="shared" si="10"/>
        <v>0.18</v>
      </c>
      <c r="BO305" s="56">
        <f t="shared" si="11"/>
        <v>307</v>
      </c>
      <c r="BP305" s="57">
        <f t="shared" si="12"/>
        <v>0.3244687622</v>
      </c>
      <c r="BQ305" s="46">
        <f t="shared" si="13"/>
        <v>0.126</v>
      </c>
      <c r="BR305" s="46">
        <v>25.0</v>
      </c>
      <c r="BS305" s="46">
        <v>7.0</v>
      </c>
      <c r="BT305" s="47">
        <v>1.25</v>
      </c>
      <c r="BU305" s="46">
        <f t="shared" si="14"/>
        <v>31.25</v>
      </c>
      <c r="BV305" s="46">
        <f t="shared" si="15"/>
        <v>35.75</v>
      </c>
      <c r="BW305" s="398"/>
      <c r="BX305" s="398"/>
      <c r="BY305" s="398"/>
      <c r="BZ305" s="398"/>
      <c r="CA305" s="398"/>
      <c r="CB305" s="459"/>
      <c r="CC305" s="398"/>
      <c r="CD305" s="398"/>
      <c r="CE305" s="398"/>
      <c r="CF305" s="398"/>
      <c r="CG305" s="398"/>
      <c r="CH305" s="398"/>
      <c r="CI305" s="398"/>
      <c r="CJ305" s="398"/>
      <c r="CK305" s="398"/>
      <c r="CL305" s="398"/>
      <c r="CM305" s="398"/>
      <c r="CN305" s="399">
        <f t="shared" si="16"/>
        <v>-0.001120338164</v>
      </c>
      <c r="CO305" s="399">
        <f t="shared" si="17"/>
        <v>0.4488105959</v>
      </c>
      <c r="CP305" s="398"/>
      <c r="CQ305" s="398"/>
      <c r="CR305" s="478"/>
      <c r="CS305" s="398"/>
      <c r="CT305" s="398"/>
      <c r="CU305" s="398"/>
      <c r="CV305" s="398"/>
      <c r="CW305" s="398"/>
      <c r="CX305" s="398"/>
      <c r="CY305" s="398"/>
      <c r="CZ305" s="398"/>
      <c r="DA305" s="398"/>
      <c r="DB305" s="398"/>
      <c r="DC305" s="398"/>
      <c r="DD305" s="398"/>
      <c r="DE305" s="398"/>
      <c r="DF305" s="398"/>
      <c r="DG305" s="398"/>
      <c r="DH305" s="398"/>
      <c r="DI305" s="398"/>
      <c r="DJ305" s="398"/>
      <c r="DK305" s="398"/>
      <c r="DL305" s="398"/>
      <c r="DM305" s="398"/>
      <c r="DN305" s="398"/>
      <c r="DO305" s="398"/>
      <c r="DP305" s="398"/>
      <c r="DQ305" s="398"/>
      <c r="DR305" s="398"/>
      <c r="DS305" s="398"/>
      <c r="DT305" s="398"/>
      <c r="DU305" s="398"/>
      <c r="DV305" s="398"/>
      <c r="DW305" s="398"/>
      <c r="DX305" s="398"/>
      <c r="DY305" s="398"/>
      <c r="DZ305" s="398"/>
      <c r="EA305" s="398"/>
      <c r="EB305" s="398"/>
      <c r="EC305" s="398"/>
      <c r="ED305" s="398"/>
      <c r="EE305" s="398"/>
      <c r="EF305" s="398"/>
      <c r="EG305" s="398"/>
      <c r="EH305" s="398"/>
      <c r="EI305" s="398"/>
      <c r="EJ305" s="398"/>
      <c r="EK305" s="398"/>
      <c r="EL305" s="398"/>
      <c r="EM305" s="398"/>
      <c r="EN305" s="398"/>
      <c r="EO305" s="398"/>
      <c r="EP305" s="398"/>
      <c r="EQ305" s="398"/>
      <c r="ER305" s="398"/>
      <c r="ES305" s="398"/>
      <c r="ET305" s="398"/>
      <c r="EU305" s="398"/>
      <c r="EV305" s="398"/>
      <c r="EW305" s="398"/>
      <c r="EX305" s="398"/>
      <c r="EY305" s="398"/>
      <c r="EZ305" s="398"/>
      <c r="FA305" s="398"/>
      <c r="FB305" s="398"/>
      <c r="FC305" s="398"/>
      <c r="FD305" s="398"/>
      <c r="FE305" s="398"/>
      <c r="FF305" s="398"/>
      <c r="FG305" s="398"/>
      <c r="FH305" s="398"/>
      <c r="FI305" s="398"/>
      <c r="FJ305" s="398"/>
      <c r="FK305" s="398"/>
      <c r="FL305" s="398"/>
      <c r="FM305" s="398"/>
      <c r="FN305" s="398"/>
      <c r="FO305" s="398"/>
      <c r="FP305" s="398"/>
      <c r="FQ305" s="398"/>
      <c r="FR305" s="398"/>
      <c r="FS305" s="398"/>
      <c r="FT305" s="398"/>
      <c r="FU305" s="398"/>
      <c r="FV305" s="398"/>
      <c r="FW305" s="398"/>
      <c r="FX305" s="398"/>
      <c r="FY305" s="398"/>
      <c r="FZ305" s="398"/>
      <c r="GA305" s="398"/>
      <c r="GB305" s="398"/>
      <c r="GC305" s="398"/>
      <c r="GD305" s="398"/>
      <c r="GE305" s="398"/>
      <c r="GF305" s="398"/>
      <c r="GG305" s="398"/>
      <c r="GH305" s="398"/>
      <c r="GI305" s="398"/>
      <c r="GJ305" s="398"/>
      <c r="GK305" s="398"/>
      <c r="GL305" s="398"/>
      <c r="GM305" s="398"/>
      <c r="GN305" s="398"/>
      <c r="GO305" s="398"/>
      <c r="GP305" s="398"/>
      <c r="GQ305" s="398"/>
      <c r="GR305" s="398"/>
      <c r="GS305" s="398"/>
      <c r="GT305" s="398"/>
      <c r="GU305" s="398"/>
      <c r="GV305" s="398"/>
      <c r="GW305" s="398"/>
      <c r="GX305" s="398"/>
      <c r="GY305" s="398"/>
      <c r="GZ305" s="398"/>
      <c r="HA305" s="398"/>
      <c r="HB305" s="398"/>
      <c r="HC305" s="398"/>
      <c r="HD305" s="398"/>
      <c r="HE305" s="398"/>
      <c r="HF305" s="398"/>
      <c r="HG305" s="398"/>
      <c r="HH305" s="398"/>
      <c r="HI305" s="398"/>
      <c r="HJ305" s="398"/>
      <c r="HK305" s="398"/>
      <c r="HL305" s="398"/>
      <c r="HM305" s="398"/>
      <c r="HN305" s="398"/>
      <c r="HO305" s="398"/>
      <c r="HP305" s="398"/>
      <c r="HQ305" s="398"/>
      <c r="HR305" s="398"/>
      <c r="HS305" s="398"/>
      <c r="HT305" s="398"/>
      <c r="HU305" s="398"/>
      <c r="HV305" s="398"/>
      <c r="HW305" s="398"/>
      <c r="HX305" s="398"/>
      <c r="HY305" s="398"/>
      <c r="HZ305" s="398"/>
      <c r="IA305" s="398"/>
      <c r="IB305" s="398"/>
      <c r="IC305" s="398"/>
    </row>
    <row r="306" ht="18.0" customHeight="1">
      <c r="A306" s="602" t="s">
        <v>8105</v>
      </c>
      <c r="B306" s="603" t="s">
        <v>8106</v>
      </c>
      <c r="C306" s="363"/>
      <c r="D306" s="364">
        <v>50.0</v>
      </c>
      <c r="E306" s="604" t="s">
        <v>8107</v>
      </c>
      <c r="F306" s="366" t="s">
        <v>8108</v>
      </c>
      <c r="G306" s="605">
        <v>2.03777658463E12</v>
      </c>
      <c r="H306" s="368">
        <v>409.0</v>
      </c>
      <c r="I306" s="606">
        <v>0.4</v>
      </c>
      <c r="J306" s="370">
        <f t="shared" si="1"/>
        <v>245</v>
      </c>
      <c r="K306" s="375" t="s">
        <v>8109</v>
      </c>
      <c r="L306" s="398"/>
      <c r="M306" s="607"/>
      <c r="N306" s="398"/>
      <c r="O306" s="414">
        <v>20.0</v>
      </c>
      <c r="P306" s="414">
        <v>70.0</v>
      </c>
      <c r="Q306" s="414">
        <v>20.0</v>
      </c>
      <c r="R306" s="414">
        <v>90.0</v>
      </c>
      <c r="S306" s="599"/>
      <c r="T306" s="599"/>
      <c r="U306" s="398"/>
      <c r="V306" s="398"/>
      <c r="W306" s="398"/>
      <c r="X306" s="599"/>
      <c r="Y306" s="599"/>
      <c r="Z306" s="599"/>
      <c r="AA306" s="599"/>
      <c r="AB306" s="379"/>
      <c r="AC306" s="398"/>
      <c r="AD306" s="398"/>
      <c r="AE306" s="398"/>
      <c r="AF306" s="398"/>
      <c r="AG306" s="398"/>
      <c r="AH306" s="398"/>
      <c r="AI306" s="379" t="s">
        <v>6411</v>
      </c>
      <c r="AJ306" s="398"/>
      <c r="AK306" s="398"/>
      <c r="AL306" s="398"/>
      <c r="AM306" s="398"/>
      <c r="AN306" s="414">
        <v>5.0</v>
      </c>
      <c r="AO306" s="398"/>
      <c r="AP306" s="398"/>
      <c r="AQ306" s="46">
        <f t="shared" si="2"/>
        <v>246</v>
      </c>
      <c r="AR306" s="382">
        <f t="shared" si="3"/>
        <v>0.4</v>
      </c>
      <c r="AS306" s="398"/>
      <c r="AT306" s="398"/>
      <c r="AU306" s="398"/>
      <c r="AV306" s="398"/>
      <c r="AW306" s="398"/>
      <c r="AX306" s="573" t="s">
        <v>6061</v>
      </c>
      <c r="AY306" s="384" t="s">
        <v>6061</v>
      </c>
      <c r="AZ306" s="398"/>
      <c r="BA306" s="386" t="s">
        <v>1413</v>
      </c>
      <c r="BB306" s="386" t="s">
        <v>1413</v>
      </c>
      <c r="BC306" s="414" t="s">
        <v>8110</v>
      </c>
      <c r="BD306" s="584">
        <f>IFERROR(__xludf.DUMMYFUNCTION("IMPORTRANGE(""https://docs.google.com/spreadsheets/d/11x9rug0jw9OQ--PARsiC-syyc-w1p08-Nt1KJofrAjY/edit?usp=sharing"",""Себестоимость (Алкиона)!J65"")"),0.813618)</f>
        <v>0.813618</v>
      </c>
      <c r="BE306" s="483">
        <f>IFERROR(__xludf.DUMMYFUNCTION("IMPORTRANGE(""https://docs.google.com/spreadsheets/d/1s3L4zx0lRdF0JYMrTaoYwrEnGJI9Se6ibkReFEtRbpU/edit?usp=sharing"",""Упаковка!B2"")"),7.0)</f>
        <v>7</v>
      </c>
      <c r="BF306" s="389">
        <v>10.0</v>
      </c>
      <c r="BG306" s="442">
        <f t="shared" si="4"/>
        <v>32.81809</v>
      </c>
      <c r="BH306" s="405">
        <f t="shared" si="18"/>
        <v>0.2</v>
      </c>
      <c r="BI306" s="392">
        <f t="shared" si="5"/>
        <v>49</v>
      </c>
      <c r="BJ306" s="392" t="str">
        <f t="shared" si="6"/>
        <v>#VALUE!</v>
      </c>
      <c r="BK306" s="392" t="str">
        <f t="shared" si="7"/>
        <v>#VALUE!</v>
      </c>
      <c r="BL306" s="394" t="str">
        <f t="shared" si="8"/>
        <v>#VALUE!</v>
      </c>
      <c r="BM306" s="394" t="str">
        <f t="shared" si="9"/>
        <v>#VALUE!</v>
      </c>
      <c r="BN306" s="55">
        <f t="shared" si="10"/>
        <v>0.4</v>
      </c>
      <c r="BO306" s="56" t="str">
        <f t="shared" si="11"/>
        <v>#VALUE!</v>
      </c>
      <c r="BP306" s="57" t="str">
        <f t="shared" si="12"/>
        <v>#VALUE!</v>
      </c>
      <c r="BQ306" s="46">
        <f t="shared" si="13"/>
        <v>0.126</v>
      </c>
      <c r="BR306" s="46">
        <v>25.0</v>
      </c>
      <c r="BS306" s="46">
        <v>7.0</v>
      </c>
      <c r="BT306" s="47">
        <v>1.25</v>
      </c>
      <c r="BU306" s="46">
        <f t="shared" si="14"/>
        <v>31.25</v>
      </c>
      <c r="BV306" s="46" t="str">
        <f t="shared" si="15"/>
        <v>#VALUE!</v>
      </c>
      <c r="BW306" s="398"/>
      <c r="BX306" s="398"/>
      <c r="BY306" s="398"/>
      <c r="BZ306" s="398"/>
      <c r="CA306" s="398"/>
      <c r="CB306" s="459"/>
      <c r="CC306" s="398"/>
      <c r="CD306" s="398"/>
      <c r="CE306" s="398"/>
      <c r="CF306" s="398"/>
      <c r="CG306" s="398"/>
      <c r="CH306" s="398"/>
      <c r="CI306" s="398"/>
      <c r="CJ306" s="398"/>
      <c r="CK306" s="398"/>
      <c r="CL306" s="398"/>
      <c r="CM306" s="398"/>
      <c r="CN306" s="398" t="str">
        <f t="shared" si="16"/>
        <v>#VALUE!</v>
      </c>
      <c r="CO306" s="398" t="str">
        <f t="shared" si="17"/>
        <v>#VALUE!</v>
      </c>
      <c r="CP306" s="398"/>
      <c r="CQ306" s="398"/>
      <c r="CR306" s="478"/>
      <c r="CS306" s="398"/>
      <c r="CT306" s="398"/>
      <c r="CU306" s="398"/>
      <c r="CV306" s="398"/>
      <c r="CW306" s="398"/>
      <c r="CX306" s="398"/>
      <c r="CY306" s="398"/>
      <c r="CZ306" s="398"/>
      <c r="DA306" s="398"/>
      <c r="DB306" s="398"/>
      <c r="DC306" s="398"/>
      <c r="DD306" s="398"/>
      <c r="DE306" s="398"/>
      <c r="DF306" s="398"/>
      <c r="DG306" s="398"/>
      <c r="DH306" s="398"/>
      <c r="DI306" s="398"/>
      <c r="DJ306" s="398"/>
      <c r="DK306" s="398"/>
      <c r="DL306" s="398"/>
      <c r="DM306" s="398"/>
      <c r="DN306" s="398"/>
      <c r="DO306" s="398"/>
      <c r="DP306" s="398"/>
      <c r="DQ306" s="398"/>
      <c r="DR306" s="398"/>
      <c r="DS306" s="398"/>
      <c r="DT306" s="398"/>
      <c r="DU306" s="398"/>
      <c r="DV306" s="398"/>
      <c r="DW306" s="398"/>
      <c r="DX306" s="398"/>
      <c r="DY306" s="398"/>
      <c r="DZ306" s="398"/>
      <c r="EA306" s="398"/>
      <c r="EB306" s="398"/>
      <c r="EC306" s="398"/>
      <c r="ED306" s="398"/>
      <c r="EE306" s="398"/>
      <c r="EF306" s="398"/>
      <c r="EG306" s="398"/>
      <c r="EH306" s="398"/>
      <c r="EI306" s="398"/>
      <c r="EJ306" s="398"/>
      <c r="EK306" s="398"/>
      <c r="EL306" s="398"/>
      <c r="EM306" s="398"/>
      <c r="EN306" s="398"/>
      <c r="EO306" s="398"/>
      <c r="EP306" s="398"/>
      <c r="EQ306" s="398"/>
      <c r="ER306" s="398"/>
      <c r="ES306" s="398"/>
      <c r="ET306" s="398"/>
      <c r="EU306" s="398"/>
      <c r="EV306" s="398"/>
      <c r="EW306" s="398"/>
      <c r="EX306" s="398"/>
      <c r="EY306" s="398"/>
      <c r="EZ306" s="398"/>
      <c r="FA306" s="398"/>
      <c r="FB306" s="398"/>
      <c r="FC306" s="398"/>
      <c r="FD306" s="398"/>
      <c r="FE306" s="398"/>
      <c r="FF306" s="398"/>
      <c r="FG306" s="398"/>
      <c r="FH306" s="398"/>
      <c r="FI306" s="398"/>
      <c r="FJ306" s="398"/>
      <c r="FK306" s="398"/>
      <c r="FL306" s="398"/>
      <c r="FM306" s="398"/>
      <c r="FN306" s="398"/>
      <c r="FO306" s="398"/>
      <c r="FP306" s="398"/>
      <c r="FQ306" s="398"/>
      <c r="FR306" s="398"/>
      <c r="FS306" s="398"/>
      <c r="FT306" s="398"/>
      <c r="FU306" s="398"/>
      <c r="FV306" s="398"/>
      <c r="FW306" s="398"/>
      <c r="FX306" s="398"/>
      <c r="FY306" s="398"/>
      <c r="FZ306" s="398"/>
      <c r="GA306" s="398"/>
      <c r="GB306" s="398"/>
      <c r="GC306" s="398"/>
      <c r="GD306" s="398"/>
      <c r="GE306" s="398"/>
      <c r="GF306" s="398"/>
      <c r="GG306" s="398"/>
      <c r="GH306" s="398"/>
      <c r="GI306" s="398"/>
      <c r="GJ306" s="398"/>
      <c r="GK306" s="398"/>
      <c r="GL306" s="398"/>
      <c r="GM306" s="398"/>
      <c r="GN306" s="398"/>
      <c r="GO306" s="398"/>
      <c r="GP306" s="398"/>
      <c r="GQ306" s="398"/>
      <c r="GR306" s="398"/>
      <c r="GS306" s="398"/>
      <c r="GT306" s="398"/>
      <c r="GU306" s="398"/>
      <c r="GV306" s="398"/>
      <c r="GW306" s="398"/>
      <c r="GX306" s="398"/>
      <c r="GY306" s="398"/>
      <c r="GZ306" s="398"/>
      <c r="HA306" s="398"/>
      <c r="HB306" s="398"/>
      <c r="HC306" s="398"/>
      <c r="HD306" s="398"/>
      <c r="HE306" s="398"/>
      <c r="HF306" s="398"/>
      <c r="HG306" s="398"/>
      <c r="HH306" s="398"/>
      <c r="HI306" s="398"/>
      <c r="HJ306" s="398"/>
      <c r="HK306" s="398"/>
      <c r="HL306" s="398"/>
      <c r="HM306" s="398"/>
      <c r="HN306" s="398"/>
      <c r="HO306" s="398"/>
      <c r="HP306" s="398"/>
      <c r="HQ306" s="398"/>
      <c r="HR306" s="398"/>
      <c r="HS306" s="398"/>
      <c r="HT306" s="398"/>
      <c r="HU306" s="398"/>
      <c r="HV306" s="398"/>
      <c r="HW306" s="398"/>
      <c r="HX306" s="398"/>
      <c r="HY306" s="398"/>
      <c r="HZ306" s="398"/>
      <c r="IA306" s="398"/>
      <c r="IB306" s="398"/>
      <c r="IC306" s="398"/>
    </row>
    <row r="307" ht="18.0" customHeight="1">
      <c r="A307" s="602" t="s">
        <v>8105</v>
      </c>
      <c r="B307" s="600" t="s">
        <v>8111</v>
      </c>
      <c r="C307" s="363"/>
      <c r="D307" s="364">
        <v>50.0</v>
      </c>
      <c r="E307" s="604" t="s">
        <v>8112</v>
      </c>
      <c r="F307" s="366" t="s">
        <v>8113</v>
      </c>
      <c r="G307" s="608">
        <v>2.037776321006E12</v>
      </c>
      <c r="H307" s="564">
        <v>405.0</v>
      </c>
      <c r="I307" s="606">
        <v>0.4</v>
      </c>
      <c r="J307" s="370">
        <f t="shared" si="1"/>
        <v>243</v>
      </c>
      <c r="K307" s="375" t="s">
        <v>8114</v>
      </c>
      <c r="L307" s="398"/>
      <c r="M307" s="609"/>
      <c r="N307" s="398"/>
      <c r="O307" s="414">
        <v>25.0</v>
      </c>
      <c r="P307" s="414">
        <v>70.0</v>
      </c>
      <c r="Q307" s="414">
        <v>20.0</v>
      </c>
      <c r="R307" s="414">
        <v>90.0</v>
      </c>
      <c r="S307" s="599"/>
      <c r="T307" s="599"/>
      <c r="U307" s="398"/>
      <c r="V307" s="398"/>
      <c r="W307" s="398"/>
      <c r="X307" s="599"/>
      <c r="Y307" s="599"/>
      <c r="Z307" s="599"/>
      <c r="AA307" s="599"/>
      <c r="AB307" s="379"/>
      <c r="AC307" s="398"/>
      <c r="AD307" s="398"/>
      <c r="AE307" s="398"/>
      <c r="AF307" s="398"/>
      <c r="AG307" s="398"/>
      <c r="AH307" s="398"/>
      <c r="AI307" s="379" t="s">
        <v>6411</v>
      </c>
      <c r="AJ307" s="398"/>
      <c r="AK307" s="398"/>
      <c r="AL307" s="398"/>
      <c r="AM307" s="398"/>
      <c r="AN307" s="414">
        <v>5.0</v>
      </c>
      <c r="AO307" s="398"/>
      <c r="AP307" s="398"/>
      <c r="AQ307" s="46">
        <f t="shared" si="2"/>
        <v>243</v>
      </c>
      <c r="AR307" s="382">
        <f t="shared" si="3"/>
        <v>0.4</v>
      </c>
      <c r="AS307" s="398"/>
      <c r="AT307" s="398"/>
      <c r="AU307" s="398"/>
      <c r="AV307" s="398"/>
      <c r="AW307" s="398"/>
      <c r="AX307" s="573" t="s">
        <v>6061</v>
      </c>
      <c r="AY307" s="384" t="s">
        <v>6061</v>
      </c>
      <c r="AZ307" s="398"/>
      <c r="BA307" s="386" t="s">
        <v>1413</v>
      </c>
      <c r="BB307" s="386" t="s">
        <v>1413</v>
      </c>
      <c r="BC307" s="414" t="s">
        <v>8098</v>
      </c>
      <c r="BD307" s="584">
        <f>IFERROR(__xludf.DUMMYFUNCTION("IMPORTRANGE(""https://docs.google.com/spreadsheets/d/11x9rug0jw9OQ--PARsiC-syyc-w1p08-Nt1KJofrAjY/edit?usp=sharing"",""Себестоимость (Алкиона)!J65"")"),0.813618)</f>
        <v>0.813618</v>
      </c>
      <c r="BE307" s="483">
        <f>IFERROR(__xludf.DUMMYFUNCTION("IMPORTRANGE(""https://docs.google.com/spreadsheets/d/1s3L4zx0lRdF0JYMrTaoYwrEnGJI9Se6ibkReFEtRbpU/edit?usp=sharing"",""Упаковка!B2"")"),7.0)</f>
        <v>7</v>
      </c>
      <c r="BF307" s="389">
        <v>10.0</v>
      </c>
      <c r="BG307" s="442">
        <f t="shared" si="4"/>
        <v>36.71809</v>
      </c>
      <c r="BH307" s="405">
        <f t="shared" si="18"/>
        <v>0.2</v>
      </c>
      <c r="BI307" s="392">
        <f t="shared" si="5"/>
        <v>48.6</v>
      </c>
      <c r="BJ307" s="392" t="str">
        <f t="shared" si="6"/>
        <v>#VALUE!</v>
      </c>
      <c r="BK307" s="392" t="str">
        <f t="shared" si="7"/>
        <v>#VALUE!</v>
      </c>
      <c r="BL307" s="394" t="str">
        <f t="shared" si="8"/>
        <v>#VALUE!</v>
      </c>
      <c r="BM307" s="394" t="str">
        <f t="shared" si="9"/>
        <v>#VALUE!</v>
      </c>
      <c r="BN307" s="55">
        <f t="shared" si="10"/>
        <v>0.4</v>
      </c>
      <c r="BO307" s="56" t="str">
        <f t="shared" si="11"/>
        <v>#VALUE!</v>
      </c>
      <c r="BP307" s="57" t="str">
        <f t="shared" si="12"/>
        <v>#VALUE!</v>
      </c>
      <c r="BQ307" s="46">
        <f t="shared" si="13"/>
        <v>0.126</v>
      </c>
      <c r="BR307" s="46">
        <v>25.0</v>
      </c>
      <c r="BS307" s="46">
        <v>7.0</v>
      </c>
      <c r="BT307" s="47">
        <v>1.25</v>
      </c>
      <c r="BU307" s="46">
        <f t="shared" si="14"/>
        <v>31.25</v>
      </c>
      <c r="BV307" s="46" t="str">
        <f t="shared" si="15"/>
        <v>#VALUE!</v>
      </c>
      <c r="BW307" s="398"/>
      <c r="BX307" s="398"/>
      <c r="BY307" s="398"/>
      <c r="BZ307" s="398"/>
      <c r="CA307" s="398"/>
      <c r="CB307" s="459"/>
      <c r="CC307" s="398"/>
      <c r="CD307" s="398"/>
      <c r="CE307" s="398"/>
      <c r="CF307" s="398"/>
      <c r="CG307" s="398"/>
      <c r="CH307" s="398"/>
      <c r="CI307" s="398"/>
      <c r="CJ307" s="398"/>
      <c r="CK307" s="398"/>
      <c r="CL307" s="398"/>
      <c r="CM307" s="398"/>
      <c r="CN307" s="398" t="str">
        <f t="shared" si="16"/>
        <v>#VALUE!</v>
      </c>
      <c r="CO307" s="398" t="str">
        <f t="shared" si="17"/>
        <v>#VALUE!</v>
      </c>
      <c r="CP307" s="398"/>
      <c r="CQ307" s="398"/>
      <c r="CR307" s="478"/>
      <c r="CS307" s="398"/>
      <c r="CT307" s="398"/>
      <c r="CU307" s="398"/>
      <c r="CV307" s="398"/>
      <c r="CW307" s="398"/>
      <c r="CX307" s="398"/>
      <c r="CY307" s="398"/>
      <c r="CZ307" s="398"/>
      <c r="DA307" s="398"/>
      <c r="DB307" s="398"/>
      <c r="DC307" s="398"/>
      <c r="DD307" s="398"/>
      <c r="DE307" s="398"/>
      <c r="DF307" s="398"/>
      <c r="DG307" s="398"/>
      <c r="DH307" s="398"/>
      <c r="DI307" s="398"/>
      <c r="DJ307" s="398"/>
      <c r="DK307" s="398"/>
      <c r="DL307" s="398"/>
      <c r="DM307" s="398"/>
      <c r="DN307" s="398"/>
      <c r="DO307" s="398"/>
      <c r="DP307" s="398"/>
      <c r="DQ307" s="398"/>
      <c r="DR307" s="398"/>
      <c r="DS307" s="398"/>
      <c r="DT307" s="398"/>
      <c r="DU307" s="398"/>
      <c r="DV307" s="398"/>
      <c r="DW307" s="398"/>
      <c r="DX307" s="398"/>
      <c r="DY307" s="398"/>
      <c r="DZ307" s="398"/>
      <c r="EA307" s="398"/>
      <c r="EB307" s="398"/>
      <c r="EC307" s="398"/>
      <c r="ED307" s="398"/>
      <c r="EE307" s="398"/>
      <c r="EF307" s="398"/>
      <c r="EG307" s="398"/>
      <c r="EH307" s="398"/>
      <c r="EI307" s="398"/>
      <c r="EJ307" s="398"/>
      <c r="EK307" s="398"/>
      <c r="EL307" s="398"/>
      <c r="EM307" s="398"/>
      <c r="EN307" s="398"/>
      <c r="EO307" s="398"/>
      <c r="EP307" s="398"/>
      <c r="EQ307" s="398"/>
      <c r="ER307" s="398"/>
      <c r="ES307" s="398"/>
      <c r="ET307" s="398"/>
      <c r="EU307" s="398"/>
      <c r="EV307" s="398"/>
      <c r="EW307" s="398"/>
      <c r="EX307" s="398"/>
      <c r="EY307" s="398"/>
      <c r="EZ307" s="398"/>
      <c r="FA307" s="398"/>
      <c r="FB307" s="398"/>
      <c r="FC307" s="398"/>
      <c r="FD307" s="398"/>
      <c r="FE307" s="398"/>
      <c r="FF307" s="398"/>
      <c r="FG307" s="398"/>
      <c r="FH307" s="398"/>
      <c r="FI307" s="398"/>
      <c r="FJ307" s="398"/>
      <c r="FK307" s="398"/>
      <c r="FL307" s="398"/>
      <c r="FM307" s="398"/>
      <c r="FN307" s="398"/>
      <c r="FO307" s="398"/>
      <c r="FP307" s="398"/>
      <c r="FQ307" s="398"/>
      <c r="FR307" s="398"/>
      <c r="FS307" s="398"/>
      <c r="FT307" s="398"/>
      <c r="FU307" s="398"/>
      <c r="FV307" s="398"/>
      <c r="FW307" s="398"/>
      <c r="FX307" s="398"/>
      <c r="FY307" s="398"/>
      <c r="FZ307" s="398"/>
      <c r="GA307" s="398"/>
      <c r="GB307" s="398"/>
      <c r="GC307" s="398"/>
      <c r="GD307" s="398"/>
      <c r="GE307" s="398"/>
      <c r="GF307" s="398"/>
      <c r="GG307" s="398"/>
      <c r="GH307" s="398"/>
      <c r="GI307" s="398"/>
      <c r="GJ307" s="398"/>
      <c r="GK307" s="398"/>
      <c r="GL307" s="398"/>
      <c r="GM307" s="398"/>
      <c r="GN307" s="398"/>
      <c r="GO307" s="398"/>
      <c r="GP307" s="398"/>
      <c r="GQ307" s="398"/>
      <c r="GR307" s="398"/>
      <c r="GS307" s="398"/>
      <c r="GT307" s="398"/>
      <c r="GU307" s="398"/>
      <c r="GV307" s="398"/>
      <c r="GW307" s="398"/>
      <c r="GX307" s="398"/>
      <c r="GY307" s="398"/>
      <c r="GZ307" s="398"/>
      <c r="HA307" s="398"/>
      <c r="HB307" s="398"/>
      <c r="HC307" s="398"/>
      <c r="HD307" s="398"/>
      <c r="HE307" s="398"/>
      <c r="HF307" s="398"/>
      <c r="HG307" s="398"/>
      <c r="HH307" s="398"/>
      <c r="HI307" s="398"/>
      <c r="HJ307" s="398"/>
      <c r="HK307" s="398"/>
      <c r="HL307" s="398"/>
      <c r="HM307" s="398"/>
      <c r="HN307" s="398"/>
      <c r="HO307" s="398"/>
      <c r="HP307" s="398"/>
      <c r="HQ307" s="398"/>
      <c r="HR307" s="398"/>
      <c r="HS307" s="398"/>
      <c r="HT307" s="398"/>
      <c r="HU307" s="398"/>
      <c r="HV307" s="398"/>
      <c r="HW307" s="398"/>
      <c r="HX307" s="398"/>
      <c r="HY307" s="398"/>
      <c r="HZ307" s="398"/>
      <c r="IA307" s="398"/>
      <c r="IB307" s="398"/>
      <c r="IC307" s="398"/>
    </row>
    <row r="308" ht="18.0" customHeight="1">
      <c r="A308" s="602" t="s">
        <v>8105</v>
      </c>
      <c r="B308" s="600" t="s">
        <v>8115</v>
      </c>
      <c r="C308" s="363"/>
      <c r="D308" s="364">
        <v>50.0</v>
      </c>
      <c r="E308" s="610" t="s">
        <v>8116</v>
      </c>
      <c r="F308" s="366" t="s">
        <v>8117</v>
      </c>
      <c r="G308" s="601">
        <v>2.037776362412E12</v>
      </c>
      <c r="H308" s="564">
        <v>374.0</v>
      </c>
      <c r="I308" s="606">
        <v>0.4</v>
      </c>
      <c r="J308" s="370">
        <f t="shared" si="1"/>
        <v>224</v>
      </c>
      <c r="K308" s="375" t="s">
        <v>8118</v>
      </c>
      <c r="L308" s="398"/>
      <c r="M308" s="609"/>
      <c r="N308" s="398"/>
      <c r="O308" s="414">
        <v>25.0</v>
      </c>
      <c r="P308" s="414">
        <v>70.0</v>
      </c>
      <c r="Q308" s="414">
        <v>20.0</v>
      </c>
      <c r="R308" s="414">
        <v>90.0</v>
      </c>
      <c r="S308" s="599"/>
      <c r="T308" s="599"/>
      <c r="U308" s="398"/>
      <c r="V308" s="398"/>
      <c r="W308" s="398"/>
      <c r="X308" s="599"/>
      <c r="Y308" s="599"/>
      <c r="Z308" s="599"/>
      <c r="AA308" s="599"/>
      <c r="AB308" s="379"/>
      <c r="AC308" s="398"/>
      <c r="AD308" s="398"/>
      <c r="AE308" s="398"/>
      <c r="AF308" s="398"/>
      <c r="AG308" s="398"/>
      <c r="AH308" s="398"/>
      <c r="AI308" s="379" t="s">
        <v>6411</v>
      </c>
      <c r="AJ308" s="398"/>
      <c r="AK308" s="398"/>
      <c r="AL308" s="398"/>
      <c r="AM308" s="398"/>
      <c r="AN308" s="414">
        <v>5.0</v>
      </c>
      <c r="AO308" s="398"/>
      <c r="AP308" s="398"/>
      <c r="AQ308" s="46">
        <f t="shared" si="2"/>
        <v>225</v>
      </c>
      <c r="AR308" s="382">
        <f t="shared" si="3"/>
        <v>0.4</v>
      </c>
      <c r="AS308" s="398"/>
      <c r="AT308" s="398"/>
      <c r="AU308" s="398"/>
      <c r="AV308" s="398"/>
      <c r="AW308" s="398"/>
      <c r="AX308" s="573" t="s">
        <v>6061</v>
      </c>
      <c r="AY308" s="384" t="s">
        <v>6061</v>
      </c>
      <c r="AZ308" s="398"/>
      <c r="BA308" s="386" t="s">
        <v>1413</v>
      </c>
      <c r="BB308" s="386" t="s">
        <v>1413</v>
      </c>
      <c r="BC308" s="414" t="s">
        <v>8104</v>
      </c>
      <c r="BD308" s="584">
        <f>IFERROR(__xludf.DUMMYFUNCTION("IMPORTRANGE(""https://docs.google.com/spreadsheets/d/11x9rug0jw9OQ--PARsiC-syyc-w1p08-Nt1KJofrAjY/edit?usp=sharing"",""Себестоимость (Алкиона)!J65"")"),0.813618)</f>
        <v>0.813618</v>
      </c>
      <c r="BE308" s="483">
        <f>IFERROR(__xludf.DUMMYFUNCTION("IMPORTRANGE(""https://docs.google.com/spreadsheets/d/1s3L4zx0lRdF0JYMrTaoYwrEnGJI9Se6ibkReFEtRbpU/edit?usp=sharing"",""Упаковка!B2"")"),7.0)</f>
        <v>7</v>
      </c>
      <c r="BF308" s="389">
        <v>10.0</v>
      </c>
      <c r="BG308" s="442">
        <f t="shared" si="4"/>
        <v>36.26809</v>
      </c>
      <c r="BH308" s="405">
        <f t="shared" si="18"/>
        <v>0.2</v>
      </c>
      <c r="BI308" s="392">
        <f t="shared" si="5"/>
        <v>44.8</v>
      </c>
      <c r="BJ308" s="392" t="str">
        <f t="shared" si="6"/>
        <v>#VALUE!</v>
      </c>
      <c r="BK308" s="392" t="str">
        <f t="shared" si="7"/>
        <v>#VALUE!</v>
      </c>
      <c r="BL308" s="394" t="str">
        <f t="shared" si="8"/>
        <v>#VALUE!</v>
      </c>
      <c r="BM308" s="394" t="str">
        <f t="shared" si="9"/>
        <v>#VALUE!</v>
      </c>
      <c r="BN308" s="55">
        <f t="shared" si="10"/>
        <v>0.4</v>
      </c>
      <c r="BO308" s="56" t="str">
        <f t="shared" si="11"/>
        <v>#VALUE!</v>
      </c>
      <c r="BP308" s="57" t="str">
        <f t="shared" si="12"/>
        <v>#VALUE!</v>
      </c>
      <c r="BQ308" s="46">
        <f t="shared" si="13"/>
        <v>0.126</v>
      </c>
      <c r="BR308" s="46">
        <v>25.0</v>
      </c>
      <c r="BS308" s="46">
        <v>7.0</v>
      </c>
      <c r="BT308" s="47">
        <v>1.25</v>
      </c>
      <c r="BU308" s="46">
        <f t="shared" si="14"/>
        <v>31.25</v>
      </c>
      <c r="BV308" s="46" t="str">
        <f t="shared" si="15"/>
        <v>#VALUE!</v>
      </c>
      <c r="BW308" s="398"/>
      <c r="BX308" s="398"/>
      <c r="BY308" s="398"/>
      <c r="BZ308" s="398"/>
      <c r="CA308" s="398"/>
      <c r="CB308" s="459"/>
      <c r="CC308" s="398"/>
      <c r="CD308" s="398"/>
      <c r="CE308" s="398"/>
      <c r="CF308" s="398"/>
      <c r="CG308" s="398"/>
      <c r="CH308" s="398"/>
      <c r="CI308" s="398"/>
      <c r="CJ308" s="398"/>
      <c r="CK308" s="398"/>
      <c r="CL308" s="398"/>
      <c r="CM308" s="398"/>
      <c r="CN308" s="398" t="str">
        <f t="shared" si="16"/>
        <v>#VALUE!</v>
      </c>
      <c r="CO308" s="398" t="str">
        <f t="shared" si="17"/>
        <v>#VALUE!</v>
      </c>
      <c r="CP308" s="398"/>
      <c r="CQ308" s="398"/>
      <c r="CR308" s="478"/>
      <c r="CS308" s="398"/>
      <c r="CT308" s="398"/>
      <c r="CU308" s="398"/>
      <c r="CV308" s="398"/>
      <c r="CW308" s="398"/>
      <c r="CX308" s="398"/>
      <c r="CY308" s="398"/>
      <c r="CZ308" s="398"/>
      <c r="DA308" s="398"/>
      <c r="DB308" s="398"/>
      <c r="DC308" s="398"/>
      <c r="DD308" s="398"/>
      <c r="DE308" s="398"/>
      <c r="DF308" s="398"/>
      <c r="DG308" s="398"/>
      <c r="DH308" s="398"/>
      <c r="DI308" s="398"/>
      <c r="DJ308" s="398"/>
      <c r="DK308" s="398"/>
      <c r="DL308" s="398"/>
      <c r="DM308" s="398"/>
      <c r="DN308" s="398"/>
      <c r="DO308" s="398"/>
      <c r="DP308" s="398"/>
      <c r="DQ308" s="398"/>
      <c r="DR308" s="398"/>
      <c r="DS308" s="398"/>
      <c r="DT308" s="398"/>
      <c r="DU308" s="398"/>
      <c r="DV308" s="398"/>
      <c r="DW308" s="398"/>
      <c r="DX308" s="398"/>
      <c r="DY308" s="398"/>
      <c r="DZ308" s="398"/>
      <c r="EA308" s="398"/>
      <c r="EB308" s="398"/>
      <c r="EC308" s="398"/>
      <c r="ED308" s="398"/>
      <c r="EE308" s="398"/>
      <c r="EF308" s="398"/>
      <c r="EG308" s="398"/>
      <c r="EH308" s="398"/>
      <c r="EI308" s="398"/>
      <c r="EJ308" s="398"/>
      <c r="EK308" s="398"/>
      <c r="EL308" s="398"/>
      <c r="EM308" s="398"/>
      <c r="EN308" s="398"/>
      <c r="EO308" s="398"/>
      <c r="EP308" s="398"/>
      <c r="EQ308" s="398"/>
      <c r="ER308" s="398"/>
      <c r="ES308" s="398"/>
      <c r="ET308" s="398"/>
      <c r="EU308" s="398"/>
      <c r="EV308" s="398"/>
      <c r="EW308" s="398"/>
      <c r="EX308" s="398"/>
      <c r="EY308" s="398"/>
      <c r="EZ308" s="398"/>
      <c r="FA308" s="398"/>
      <c r="FB308" s="398"/>
      <c r="FC308" s="398"/>
      <c r="FD308" s="398"/>
      <c r="FE308" s="398"/>
      <c r="FF308" s="398"/>
      <c r="FG308" s="398"/>
      <c r="FH308" s="398"/>
      <c r="FI308" s="398"/>
      <c r="FJ308" s="398"/>
      <c r="FK308" s="398"/>
      <c r="FL308" s="398"/>
      <c r="FM308" s="398"/>
      <c r="FN308" s="398"/>
      <c r="FO308" s="398"/>
      <c r="FP308" s="398"/>
      <c r="FQ308" s="398"/>
      <c r="FR308" s="398"/>
      <c r="FS308" s="398"/>
      <c r="FT308" s="398"/>
      <c r="FU308" s="398"/>
      <c r="FV308" s="398"/>
      <c r="FW308" s="398"/>
      <c r="FX308" s="398"/>
      <c r="FY308" s="398"/>
      <c r="FZ308" s="398"/>
      <c r="GA308" s="398"/>
      <c r="GB308" s="398"/>
      <c r="GC308" s="398"/>
      <c r="GD308" s="398"/>
      <c r="GE308" s="398"/>
      <c r="GF308" s="398"/>
      <c r="GG308" s="398"/>
      <c r="GH308" s="398"/>
      <c r="GI308" s="398"/>
      <c r="GJ308" s="398"/>
      <c r="GK308" s="398"/>
      <c r="GL308" s="398"/>
      <c r="GM308" s="398"/>
      <c r="GN308" s="398"/>
      <c r="GO308" s="398"/>
      <c r="GP308" s="398"/>
      <c r="GQ308" s="398"/>
      <c r="GR308" s="398"/>
      <c r="GS308" s="398"/>
      <c r="GT308" s="398"/>
      <c r="GU308" s="398"/>
      <c r="GV308" s="398"/>
      <c r="GW308" s="398"/>
      <c r="GX308" s="398"/>
      <c r="GY308" s="398"/>
      <c r="GZ308" s="398"/>
      <c r="HA308" s="398"/>
      <c r="HB308" s="398"/>
      <c r="HC308" s="398"/>
      <c r="HD308" s="398"/>
      <c r="HE308" s="398"/>
      <c r="HF308" s="398"/>
      <c r="HG308" s="398"/>
      <c r="HH308" s="398"/>
      <c r="HI308" s="398"/>
      <c r="HJ308" s="398"/>
      <c r="HK308" s="398"/>
      <c r="HL308" s="398"/>
      <c r="HM308" s="398"/>
      <c r="HN308" s="398"/>
      <c r="HO308" s="398"/>
      <c r="HP308" s="398"/>
      <c r="HQ308" s="398"/>
      <c r="HR308" s="398"/>
      <c r="HS308" s="398"/>
      <c r="HT308" s="398"/>
      <c r="HU308" s="398"/>
      <c r="HV308" s="398"/>
      <c r="HW308" s="398"/>
      <c r="HX308" s="398"/>
      <c r="HY308" s="398"/>
      <c r="HZ308" s="398"/>
      <c r="IA308" s="398"/>
      <c r="IB308" s="398"/>
      <c r="IC308" s="398"/>
    </row>
    <row r="309" ht="18.0" customHeight="1">
      <c r="A309" s="602" t="s">
        <v>8105</v>
      </c>
      <c r="B309" s="600" t="s">
        <v>8119</v>
      </c>
      <c r="C309" s="363"/>
      <c r="D309" s="364">
        <v>50.0</v>
      </c>
      <c r="E309" s="604" t="s">
        <v>8120</v>
      </c>
      <c r="F309" s="366" t="s">
        <v>8121</v>
      </c>
      <c r="G309" s="601">
        <v>2.037776375702E12</v>
      </c>
      <c r="H309" s="564">
        <v>409.0</v>
      </c>
      <c r="I309" s="606">
        <v>0.4</v>
      </c>
      <c r="J309" s="370">
        <f t="shared" si="1"/>
        <v>245</v>
      </c>
      <c r="K309" s="375" t="s">
        <v>8122</v>
      </c>
      <c r="L309" s="398"/>
      <c r="M309" s="609"/>
      <c r="N309" s="398"/>
      <c r="O309" s="414">
        <v>20.0</v>
      </c>
      <c r="P309" s="414">
        <v>70.0</v>
      </c>
      <c r="Q309" s="414">
        <v>20.0</v>
      </c>
      <c r="R309" s="414">
        <v>90.0</v>
      </c>
      <c r="S309" s="599"/>
      <c r="T309" s="599"/>
      <c r="U309" s="398"/>
      <c r="V309" s="398"/>
      <c r="W309" s="398"/>
      <c r="X309" s="599"/>
      <c r="Y309" s="599"/>
      <c r="Z309" s="599"/>
      <c r="AA309" s="599"/>
      <c r="AB309" s="379"/>
      <c r="AC309" s="398"/>
      <c r="AD309" s="398"/>
      <c r="AE309" s="398"/>
      <c r="AF309" s="398"/>
      <c r="AG309" s="398"/>
      <c r="AH309" s="398"/>
      <c r="AI309" s="379" t="s">
        <v>6411</v>
      </c>
      <c r="AJ309" s="398"/>
      <c r="AK309" s="398"/>
      <c r="AL309" s="398"/>
      <c r="AM309" s="398"/>
      <c r="AN309" s="414">
        <v>5.0</v>
      </c>
      <c r="AO309" s="398"/>
      <c r="AP309" s="398"/>
      <c r="AQ309" s="46">
        <f t="shared" si="2"/>
        <v>246</v>
      </c>
      <c r="AR309" s="382">
        <f t="shared" si="3"/>
        <v>0.4</v>
      </c>
      <c r="AS309" s="398"/>
      <c r="AT309" s="398"/>
      <c r="AU309" s="398"/>
      <c r="AV309" s="398"/>
      <c r="AW309" s="398"/>
      <c r="AX309" s="573" t="s">
        <v>6061</v>
      </c>
      <c r="AY309" s="384" t="s">
        <v>6061</v>
      </c>
      <c r="AZ309" s="398"/>
      <c r="BA309" s="386" t="s">
        <v>1413</v>
      </c>
      <c r="BB309" s="386" t="s">
        <v>1413</v>
      </c>
      <c r="BC309" s="414" t="s">
        <v>8110</v>
      </c>
      <c r="BD309" s="584">
        <f>IFERROR(__xludf.DUMMYFUNCTION("IMPORTRANGE(""https://docs.google.com/spreadsheets/d/11x9rug0jw9OQ--PARsiC-syyc-w1p08-Nt1KJofrAjY/edit?usp=sharing"",""Себестоимость (Алкиона)!J65"")"),0.813618)</f>
        <v>0.813618</v>
      </c>
      <c r="BE309" s="483">
        <f>IFERROR(__xludf.DUMMYFUNCTION("IMPORTRANGE(""https://docs.google.com/spreadsheets/d/1s3L4zx0lRdF0JYMrTaoYwrEnGJI9Se6ibkReFEtRbpU/edit?usp=sharing"",""Упаковка!B2"")"),7.0)</f>
        <v>7</v>
      </c>
      <c r="BF309" s="389">
        <v>10.0</v>
      </c>
      <c r="BG309" s="442">
        <f t="shared" si="4"/>
        <v>32.81809</v>
      </c>
      <c r="BH309" s="405">
        <f t="shared" si="18"/>
        <v>0.2</v>
      </c>
      <c r="BI309" s="392">
        <f t="shared" si="5"/>
        <v>49</v>
      </c>
      <c r="BJ309" s="392" t="str">
        <f t="shared" si="6"/>
        <v>#VALUE!</v>
      </c>
      <c r="BK309" s="392" t="str">
        <f t="shared" si="7"/>
        <v>#VALUE!</v>
      </c>
      <c r="BL309" s="394" t="str">
        <f t="shared" si="8"/>
        <v>#VALUE!</v>
      </c>
      <c r="BM309" s="394" t="str">
        <f t="shared" si="9"/>
        <v>#VALUE!</v>
      </c>
      <c r="BN309" s="55">
        <f t="shared" si="10"/>
        <v>0.4</v>
      </c>
      <c r="BO309" s="56" t="str">
        <f t="shared" si="11"/>
        <v>#VALUE!</v>
      </c>
      <c r="BP309" s="57" t="str">
        <f t="shared" si="12"/>
        <v>#VALUE!</v>
      </c>
      <c r="BQ309" s="46">
        <f t="shared" si="13"/>
        <v>0.126</v>
      </c>
      <c r="BR309" s="46">
        <v>25.0</v>
      </c>
      <c r="BS309" s="46">
        <v>7.0</v>
      </c>
      <c r="BT309" s="47">
        <v>1.25</v>
      </c>
      <c r="BU309" s="46">
        <f t="shared" si="14"/>
        <v>31.25</v>
      </c>
      <c r="BV309" s="46" t="str">
        <f t="shared" si="15"/>
        <v>#VALUE!</v>
      </c>
      <c r="BW309" s="398"/>
      <c r="BX309" s="398"/>
      <c r="BY309" s="398"/>
      <c r="BZ309" s="398"/>
      <c r="CA309" s="398"/>
      <c r="CB309" s="459"/>
      <c r="CC309" s="398"/>
      <c r="CD309" s="398"/>
      <c r="CE309" s="398"/>
      <c r="CF309" s="398"/>
      <c r="CG309" s="398"/>
      <c r="CH309" s="398"/>
      <c r="CI309" s="398"/>
      <c r="CJ309" s="398"/>
      <c r="CK309" s="398"/>
      <c r="CL309" s="398"/>
      <c r="CM309" s="398"/>
      <c r="CN309" s="398" t="str">
        <f t="shared" si="16"/>
        <v>#VALUE!</v>
      </c>
      <c r="CO309" s="398" t="str">
        <f t="shared" si="17"/>
        <v>#VALUE!</v>
      </c>
      <c r="CP309" s="398"/>
      <c r="CQ309" s="398"/>
      <c r="CR309" s="478"/>
      <c r="CS309" s="398"/>
      <c r="CT309" s="398"/>
      <c r="CU309" s="398"/>
      <c r="CV309" s="398"/>
      <c r="CW309" s="398"/>
      <c r="CX309" s="398"/>
      <c r="CY309" s="398"/>
      <c r="CZ309" s="398"/>
      <c r="DA309" s="398"/>
      <c r="DB309" s="398"/>
      <c r="DC309" s="398"/>
      <c r="DD309" s="398"/>
      <c r="DE309" s="398"/>
      <c r="DF309" s="398"/>
      <c r="DG309" s="398"/>
      <c r="DH309" s="398"/>
      <c r="DI309" s="398"/>
      <c r="DJ309" s="398"/>
      <c r="DK309" s="398"/>
      <c r="DL309" s="398"/>
      <c r="DM309" s="398"/>
      <c r="DN309" s="398"/>
      <c r="DO309" s="398"/>
      <c r="DP309" s="398"/>
      <c r="DQ309" s="398"/>
      <c r="DR309" s="398"/>
      <c r="DS309" s="398"/>
      <c r="DT309" s="398"/>
      <c r="DU309" s="398"/>
      <c r="DV309" s="398"/>
      <c r="DW309" s="398"/>
      <c r="DX309" s="398"/>
      <c r="DY309" s="398"/>
      <c r="DZ309" s="398"/>
      <c r="EA309" s="398"/>
      <c r="EB309" s="398"/>
      <c r="EC309" s="398"/>
      <c r="ED309" s="398"/>
      <c r="EE309" s="398"/>
      <c r="EF309" s="398"/>
      <c r="EG309" s="398"/>
      <c r="EH309" s="398"/>
      <c r="EI309" s="398"/>
      <c r="EJ309" s="398"/>
      <c r="EK309" s="398"/>
      <c r="EL309" s="398"/>
      <c r="EM309" s="398"/>
      <c r="EN309" s="398"/>
      <c r="EO309" s="398"/>
      <c r="EP309" s="398"/>
      <c r="EQ309" s="398"/>
      <c r="ER309" s="398"/>
      <c r="ES309" s="398"/>
      <c r="ET309" s="398"/>
      <c r="EU309" s="398"/>
      <c r="EV309" s="398"/>
      <c r="EW309" s="398"/>
      <c r="EX309" s="398"/>
      <c r="EY309" s="398"/>
      <c r="EZ309" s="398"/>
      <c r="FA309" s="398"/>
      <c r="FB309" s="398"/>
      <c r="FC309" s="398"/>
      <c r="FD309" s="398"/>
      <c r="FE309" s="398"/>
      <c r="FF309" s="398"/>
      <c r="FG309" s="398"/>
      <c r="FH309" s="398"/>
      <c r="FI309" s="398"/>
      <c r="FJ309" s="398"/>
      <c r="FK309" s="398"/>
      <c r="FL309" s="398"/>
      <c r="FM309" s="398"/>
      <c r="FN309" s="398"/>
      <c r="FO309" s="398"/>
      <c r="FP309" s="398"/>
      <c r="FQ309" s="398"/>
      <c r="FR309" s="398"/>
      <c r="FS309" s="398"/>
      <c r="FT309" s="398"/>
      <c r="FU309" s="398"/>
      <c r="FV309" s="398"/>
      <c r="FW309" s="398"/>
      <c r="FX309" s="398"/>
      <c r="FY309" s="398"/>
      <c r="FZ309" s="398"/>
      <c r="GA309" s="398"/>
      <c r="GB309" s="398"/>
      <c r="GC309" s="398"/>
      <c r="GD309" s="398"/>
      <c r="GE309" s="398"/>
      <c r="GF309" s="398"/>
      <c r="GG309" s="398"/>
      <c r="GH309" s="398"/>
      <c r="GI309" s="398"/>
      <c r="GJ309" s="398"/>
      <c r="GK309" s="398"/>
      <c r="GL309" s="398"/>
      <c r="GM309" s="398"/>
      <c r="GN309" s="398"/>
      <c r="GO309" s="398"/>
      <c r="GP309" s="398"/>
      <c r="GQ309" s="398"/>
      <c r="GR309" s="398"/>
      <c r="GS309" s="398"/>
      <c r="GT309" s="398"/>
      <c r="GU309" s="398"/>
      <c r="GV309" s="398"/>
      <c r="GW309" s="398"/>
      <c r="GX309" s="398"/>
      <c r="GY309" s="398"/>
      <c r="GZ309" s="398"/>
      <c r="HA309" s="398"/>
      <c r="HB309" s="398"/>
      <c r="HC309" s="398"/>
      <c r="HD309" s="398"/>
      <c r="HE309" s="398"/>
      <c r="HF309" s="398"/>
      <c r="HG309" s="398"/>
      <c r="HH309" s="398"/>
      <c r="HI309" s="398"/>
      <c r="HJ309" s="398"/>
      <c r="HK309" s="398"/>
      <c r="HL309" s="398"/>
      <c r="HM309" s="398"/>
      <c r="HN309" s="398"/>
      <c r="HO309" s="398"/>
      <c r="HP309" s="398"/>
      <c r="HQ309" s="398"/>
      <c r="HR309" s="398"/>
      <c r="HS309" s="398"/>
      <c r="HT309" s="398"/>
      <c r="HU309" s="398"/>
      <c r="HV309" s="398"/>
      <c r="HW309" s="398"/>
      <c r="HX309" s="398"/>
      <c r="HY309" s="398"/>
      <c r="HZ309" s="398"/>
      <c r="IA309" s="398"/>
      <c r="IB309" s="398"/>
      <c r="IC309" s="398"/>
    </row>
    <row r="310" ht="18.0" customHeight="1">
      <c r="A310" s="398"/>
      <c r="B310" s="600" t="s">
        <v>8123</v>
      </c>
      <c r="C310" s="363"/>
      <c r="D310" s="364">
        <v>50.0</v>
      </c>
      <c r="E310" s="550" t="s">
        <v>8124</v>
      </c>
      <c r="F310" s="366" t="s">
        <v>8125</v>
      </c>
      <c r="G310" s="601">
        <v>2.037776383325E12</v>
      </c>
      <c r="H310" s="564">
        <v>405.0</v>
      </c>
      <c r="I310" s="369">
        <v>0.4841473399014778</v>
      </c>
      <c r="J310" s="370">
        <f t="shared" si="1"/>
        <v>209</v>
      </c>
      <c r="K310" s="375" t="s">
        <v>8126</v>
      </c>
      <c r="L310" s="611" t="s">
        <v>8127</v>
      </c>
      <c r="M310" s="611" t="s">
        <v>8128</v>
      </c>
      <c r="N310" s="398"/>
      <c r="O310" s="414">
        <v>25.0</v>
      </c>
      <c r="P310" s="414">
        <v>70.0</v>
      </c>
      <c r="Q310" s="414">
        <v>20.0</v>
      </c>
      <c r="R310" s="414">
        <v>90.0</v>
      </c>
      <c r="S310" s="599"/>
      <c r="T310" s="599"/>
      <c r="U310" s="398"/>
      <c r="V310" s="398"/>
      <c r="W310" s="398"/>
      <c r="X310" s="599"/>
      <c r="Y310" s="599"/>
      <c r="Z310" s="599"/>
      <c r="AA310" s="599"/>
      <c r="AB310" s="379"/>
      <c r="AC310" s="398"/>
      <c r="AD310" s="398"/>
      <c r="AE310" s="398"/>
      <c r="AF310" s="398"/>
      <c r="AG310" s="398"/>
      <c r="AH310" s="398"/>
      <c r="AI310" s="379" t="s">
        <v>6411</v>
      </c>
      <c r="AJ310" s="398"/>
      <c r="AK310" s="398"/>
      <c r="AL310" s="398"/>
      <c r="AM310" s="398"/>
      <c r="AN310" s="414">
        <v>5.0</v>
      </c>
      <c r="AO310" s="398"/>
      <c r="AP310" s="398"/>
      <c r="AQ310" s="46">
        <f t="shared" si="2"/>
        <v>308</v>
      </c>
      <c r="AR310" s="382">
        <f t="shared" si="3"/>
        <v>0.24</v>
      </c>
      <c r="AS310" s="398"/>
      <c r="AT310" s="398"/>
      <c r="AU310" s="398"/>
      <c r="AV310" s="398"/>
      <c r="AW310" s="398"/>
      <c r="AX310" s="573" t="s">
        <v>6061</v>
      </c>
      <c r="AY310" s="384" t="s">
        <v>6061</v>
      </c>
      <c r="AZ310" s="398"/>
      <c r="BA310" s="386">
        <v>68.0</v>
      </c>
      <c r="BB310" s="386">
        <v>123.0</v>
      </c>
      <c r="BC310" s="414" t="s">
        <v>8098</v>
      </c>
      <c r="BD310" s="584">
        <f>IFERROR(__xludf.DUMMYFUNCTION("IMPORTRANGE(""https://docs.google.com/spreadsheets/d/11x9rug0jw9OQ--PARsiC-syyc-w1p08-Nt1KJofrAjY/edit?usp=sharing"",""Себестоимость (Алкиона)!J65"")"),0.813618)</f>
        <v>0.813618</v>
      </c>
      <c r="BE310" s="483">
        <f>IFERROR(__xludf.DUMMYFUNCTION("IMPORTRANGE(""https://docs.google.com/spreadsheets/d/1s3L4zx0lRdF0JYMrTaoYwrEnGJI9Se6ibkReFEtRbpU/edit?usp=sharing"",""Упаковка!B2"")"),7.0)</f>
        <v>7</v>
      </c>
      <c r="BF310" s="389">
        <v>10.0</v>
      </c>
      <c r="BG310" s="442">
        <f t="shared" si="4"/>
        <v>36.71809</v>
      </c>
      <c r="BH310" s="405">
        <f t="shared" si="18"/>
        <v>0.2</v>
      </c>
      <c r="BI310" s="392">
        <f t="shared" si="5"/>
        <v>41.8</v>
      </c>
      <c r="BJ310" s="393">
        <f t="shared" si="6"/>
        <v>62.48191</v>
      </c>
      <c r="BK310" s="393">
        <f t="shared" si="7"/>
        <v>7.48191</v>
      </c>
      <c r="BL310" s="394">
        <f t="shared" si="8"/>
        <v>0.2989565072</v>
      </c>
      <c r="BM310" s="394">
        <f t="shared" si="9"/>
        <v>0.03579861244</v>
      </c>
      <c r="BN310" s="55">
        <f t="shared" si="10"/>
        <v>0.24</v>
      </c>
      <c r="BO310" s="56">
        <f t="shared" si="11"/>
        <v>310</v>
      </c>
      <c r="BP310" s="57">
        <f t="shared" si="12"/>
        <v>0.3247803548</v>
      </c>
      <c r="BQ310" s="46">
        <f t="shared" si="13"/>
        <v>0.126</v>
      </c>
      <c r="BR310" s="46">
        <v>25.0</v>
      </c>
      <c r="BS310" s="46">
        <v>7.0</v>
      </c>
      <c r="BT310" s="47">
        <v>1.25</v>
      </c>
      <c r="BU310" s="46">
        <f t="shared" si="14"/>
        <v>31.25</v>
      </c>
      <c r="BV310" s="46">
        <f t="shared" si="15"/>
        <v>36.75</v>
      </c>
      <c r="BW310" s="398"/>
      <c r="BX310" s="398"/>
      <c r="BY310" s="398"/>
      <c r="BZ310" s="398"/>
      <c r="CA310" s="398"/>
      <c r="CB310" s="459"/>
      <c r="CC310" s="398"/>
      <c r="CD310" s="398"/>
      <c r="CE310" s="398"/>
      <c r="CF310" s="398"/>
      <c r="CG310" s="398"/>
      <c r="CH310" s="398"/>
      <c r="CI310" s="398"/>
      <c r="CJ310" s="398"/>
      <c r="CK310" s="398"/>
      <c r="CL310" s="398"/>
      <c r="CM310" s="398"/>
      <c r="CN310" s="399">
        <f t="shared" si="16"/>
        <v>0.001043492823</v>
      </c>
      <c r="CO310" s="399">
        <f t="shared" si="17"/>
        <v>0.4831038471</v>
      </c>
      <c r="CP310" s="398"/>
      <c r="CQ310" s="398"/>
      <c r="CR310" s="478"/>
      <c r="CS310" s="398"/>
      <c r="CT310" s="398"/>
      <c r="CU310" s="398"/>
      <c r="CV310" s="398"/>
      <c r="CW310" s="398"/>
      <c r="CX310" s="398"/>
      <c r="CY310" s="398"/>
      <c r="CZ310" s="398"/>
      <c r="DA310" s="398"/>
      <c r="DB310" s="398"/>
      <c r="DC310" s="398"/>
      <c r="DD310" s="398"/>
      <c r="DE310" s="398"/>
      <c r="DF310" s="398"/>
      <c r="DG310" s="398"/>
      <c r="DH310" s="398"/>
      <c r="DI310" s="398"/>
      <c r="DJ310" s="398"/>
      <c r="DK310" s="398"/>
      <c r="DL310" s="398"/>
      <c r="DM310" s="398"/>
      <c r="DN310" s="398"/>
      <c r="DO310" s="398"/>
      <c r="DP310" s="398"/>
      <c r="DQ310" s="398"/>
      <c r="DR310" s="398"/>
      <c r="DS310" s="398"/>
      <c r="DT310" s="398"/>
      <c r="DU310" s="398"/>
      <c r="DV310" s="398"/>
      <c r="DW310" s="398"/>
      <c r="DX310" s="398"/>
      <c r="DY310" s="398"/>
      <c r="DZ310" s="398"/>
      <c r="EA310" s="398"/>
      <c r="EB310" s="398"/>
      <c r="EC310" s="398"/>
      <c r="ED310" s="398"/>
      <c r="EE310" s="398"/>
      <c r="EF310" s="398"/>
      <c r="EG310" s="398"/>
      <c r="EH310" s="398"/>
      <c r="EI310" s="398"/>
      <c r="EJ310" s="398"/>
      <c r="EK310" s="398"/>
      <c r="EL310" s="398"/>
      <c r="EM310" s="398"/>
      <c r="EN310" s="398"/>
      <c r="EO310" s="398"/>
      <c r="EP310" s="398"/>
      <c r="EQ310" s="398"/>
      <c r="ER310" s="398"/>
      <c r="ES310" s="398"/>
      <c r="ET310" s="398"/>
      <c r="EU310" s="398"/>
      <c r="EV310" s="398"/>
      <c r="EW310" s="398"/>
      <c r="EX310" s="398"/>
      <c r="EY310" s="398"/>
      <c r="EZ310" s="398"/>
      <c r="FA310" s="398"/>
      <c r="FB310" s="398"/>
      <c r="FC310" s="398"/>
      <c r="FD310" s="398"/>
      <c r="FE310" s="398"/>
      <c r="FF310" s="398"/>
      <c r="FG310" s="398"/>
      <c r="FH310" s="398"/>
      <c r="FI310" s="398"/>
      <c r="FJ310" s="398"/>
      <c r="FK310" s="398"/>
      <c r="FL310" s="398"/>
      <c r="FM310" s="398"/>
      <c r="FN310" s="398"/>
      <c r="FO310" s="398"/>
      <c r="FP310" s="398"/>
      <c r="FQ310" s="398"/>
      <c r="FR310" s="398"/>
      <c r="FS310" s="398"/>
      <c r="FT310" s="398"/>
      <c r="FU310" s="398"/>
      <c r="FV310" s="398"/>
      <c r="FW310" s="398"/>
      <c r="FX310" s="398"/>
      <c r="FY310" s="398"/>
      <c r="FZ310" s="398"/>
      <c r="GA310" s="398"/>
      <c r="GB310" s="398"/>
      <c r="GC310" s="398"/>
      <c r="GD310" s="398"/>
      <c r="GE310" s="398"/>
      <c r="GF310" s="398"/>
      <c r="GG310" s="398"/>
      <c r="GH310" s="398"/>
      <c r="GI310" s="398"/>
      <c r="GJ310" s="398"/>
      <c r="GK310" s="398"/>
      <c r="GL310" s="398"/>
      <c r="GM310" s="398"/>
      <c r="GN310" s="398"/>
      <c r="GO310" s="398"/>
      <c r="GP310" s="398"/>
      <c r="GQ310" s="398"/>
      <c r="GR310" s="398"/>
      <c r="GS310" s="398"/>
      <c r="GT310" s="398"/>
      <c r="GU310" s="398"/>
      <c r="GV310" s="398"/>
      <c r="GW310" s="398"/>
      <c r="GX310" s="398"/>
      <c r="GY310" s="398"/>
      <c r="GZ310" s="398"/>
      <c r="HA310" s="398"/>
      <c r="HB310" s="398"/>
      <c r="HC310" s="398"/>
      <c r="HD310" s="398"/>
      <c r="HE310" s="398"/>
      <c r="HF310" s="398"/>
      <c r="HG310" s="398"/>
      <c r="HH310" s="398"/>
      <c r="HI310" s="398"/>
      <c r="HJ310" s="398"/>
      <c r="HK310" s="398"/>
      <c r="HL310" s="398"/>
      <c r="HM310" s="398"/>
      <c r="HN310" s="398"/>
      <c r="HO310" s="398"/>
      <c r="HP310" s="398"/>
      <c r="HQ310" s="398"/>
      <c r="HR310" s="398"/>
      <c r="HS310" s="398"/>
      <c r="HT310" s="398"/>
      <c r="HU310" s="398"/>
      <c r="HV310" s="398"/>
      <c r="HW310" s="398"/>
      <c r="HX310" s="398"/>
      <c r="HY310" s="398"/>
      <c r="HZ310" s="398"/>
      <c r="IA310" s="398"/>
      <c r="IB310" s="398"/>
      <c r="IC310" s="414">
        <v>0.0</v>
      </c>
    </row>
    <row r="311" ht="18.0" customHeight="1">
      <c r="A311" s="398"/>
      <c r="B311" s="600" t="s">
        <v>8129</v>
      </c>
      <c r="C311" s="363"/>
      <c r="D311" s="364">
        <v>50.0</v>
      </c>
      <c r="E311" s="612" t="s">
        <v>8130</v>
      </c>
      <c r="F311" s="366" t="s">
        <v>8131</v>
      </c>
      <c r="G311" s="601">
        <v>2.037776387804E12</v>
      </c>
      <c r="H311" s="564">
        <v>374.0</v>
      </c>
      <c r="I311" s="369">
        <v>0.44339348484848484</v>
      </c>
      <c r="J311" s="370">
        <f t="shared" si="1"/>
        <v>208</v>
      </c>
      <c r="K311" s="375" t="s">
        <v>8132</v>
      </c>
      <c r="L311" s="450" t="s">
        <v>8133</v>
      </c>
      <c r="M311" s="450" t="s">
        <v>8128</v>
      </c>
      <c r="N311" s="398"/>
      <c r="O311" s="414">
        <v>25.0</v>
      </c>
      <c r="P311" s="414">
        <v>70.0</v>
      </c>
      <c r="Q311" s="414">
        <v>20.0</v>
      </c>
      <c r="R311" s="414">
        <v>90.0</v>
      </c>
      <c r="S311" s="599"/>
      <c r="T311" s="599"/>
      <c r="U311" s="398"/>
      <c r="V311" s="398"/>
      <c r="W311" s="398"/>
      <c r="X311" s="599"/>
      <c r="Y311" s="599"/>
      <c r="Z311" s="599"/>
      <c r="AA311" s="599"/>
      <c r="AB311" s="379"/>
      <c r="AC311" s="398"/>
      <c r="AD311" s="398"/>
      <c r="AE311" s="398"/>
      <c r="AF311" s="398"/>
      <c r="AG311" s="398"/>
      <c r="AH311" s="398"/>
      <c r="AI311" s="379" t="s">
        <v>6411</v>
      </c>
      <c r="AJ311" s="398"/>
      <c r="AK311" s="398"/>
      <c r="AL311" s="398"/>
      <c r="AM311" s="398"/>
      <c r="AN311" s="414">
        <v>5.0</v>
      </c>
      <c r="AO311" s="398"/>
      <c r="AP311" s="398"/>
      <c r="AQ311" s="46">
        <f t="shared" si="2"/>
        <v>307</v>
      </c>
      <c r="AR311" s="382">
        <f t="shared" si="3"/>
        <v>0.18</v>
      </c>
      <c r="AS311" s="398"/>
      <c r="AT311" s="398"/>
      <c r="AU311" s="398"/>
      <c r="AV311" s="398"/>
      <c r="AW311" s="398"/>
      <c r="AX311" s="573" t="s">
        <v>6061</v>
      </c>
      <c r="AY311" s="384" t="s">
        <v>6061</v>
      </c>
      <c r="AZ311" s="398"/>
      <c r="BA311" s="386">
        <v>68.0</v>
      </c>
      <c r="BB311" s="386">
        <v>123.0</v>
      </c>
      <c r="BC311" s="414" t="s">
        <v>8104</v>
      </c>
      <c r="BD311" s="584">
        <f>IFERROR(__xludf.DUMMYFUNCTION("IMPORTRANGE(""https://docs.google.com/spreadsheets/d/11x9rug0jw9OQ--PARsiC-syyc-w1p08-Nt1KJofrAjY/edit?usp=sharing"",""Себестоимость (Алкиона)!J65"")"),0.813618)</f>
        <v>0.813618</v>
      </c>
      <c r="BE311" s="483">
        <f>IFERROR(__xludf.DUMMYFUNCTION("IMPORTRANGE(""https://docs.google.com/spreadsheets/d/1s3L4zx0lRdF0JYMrTaoYwrEnGJI9Se6ibkReFEtRbpU/edit?usp=sharing"",""Упаковка!B2"")"),7.0)</f>
        <v>7</v>
      </c>
      <c r="BF311" s="389">
        <v>10.0</v>
      </c>
      <c r="BG311" s="442">
        <f t="shared" si="4"/>
        <v>36.26809</v>
      </c>
      <c r="BH311" s="405">
        <f t="shared" si="18"/>
        <v>0.2</v>
      </c>
      <c r="BI311" s="392">
        <f t="shared" si="5"/>
        <v>41.6</v>
      </c>
      <c r="BJ311" s="393">
        <f t="shared" si="6"/>
        <v>62.13191</v>
      </c>
      <c r="BK311" s="393">
        <f t="shared" si="7"/>
        <v>7.13191</v>
      </c>
      <c r="BL311" s="394">
        <f t="shared" si="8"/>
        <v>0.2987111058</v>
      </c>
      <c r="BM311" s="394">
        <f t="shared" si="9"/>
        <v>0.03428802885</v>
      </c>
      <c r="BN311" s="55">
        <f t="shared" si="10"/>
        <v>0.18</v>
      </c>
      <c r="BO311" s="56">
        <f t="shared" si="11"/>
        <v>309</v>
      </c>
      <c r="BP311" s="57">
        <f t="shared" si="12"/>
        <v>0.324569288</v>
      </c>
      <c r="BQ311" s="46">
        <f t="shared" si="13"/>
        <v>0.126</v>
      </c>
      <c r="BR311" s="46">
        <v>25.0</v>
      </c>
      <c r="BS311" s="46">
        <v>7.0</v>
      </c>
      <c r="BT311" s="47">
        <v>1.25</v>
      </c>
      <c r="BU311" s="46">
        <f t="shared" si="14"/>
        <v>31.25</v>
      </c>
      <c r="BV311" s="46">
        <f t="shared" si="15"/>
        <v>36.75</v>
      </c>
      <c r="BW311" s="398"/>
      <c r="BX311" s="398"/>
      <c r="BY311" s="398"/>
      <c r="BZ311" s="398"/>
      <c r="CA311" s="398"/>
      <c r="CB311" s="459"/>
      <c r="CC311" s="398"/>
      <c r="CD311" s="398"/>
      <c r="CE311" s="398"/>
      <c r="CF311" s="398"/>
      <c r="CG311" s="398"/>
      <c r="CH311" s="398"/>
      <c r="CI311" s="398"/>
      <c r="CJ311" s="398"/>
      <c r="CK311" s="398"/>
      <c r="CL311" s="398"/>
      <c r="CM311" s="398"/>
      <c r="CN311" s="399">
        <f t="shared" si="16"/>
        <v>0.001288894231</v>
      </c>
      <c r="CO311" s="399">
        <f t="shared" si="17"/>
        <v>0.4421045906</v>
      </c>
      <c r="CP311" s="398"/>
      <c r="CQ311" s="398"/>
      <c r="CR311" s="478"/>
      <c r="CS311" s="398"/>
      <c r="CT311" s="398"/>
      <c r="CU311" s="398"/>
      <c r="CV311" s="398"/>
      <c r="CW311" s="398"/>
      <c r="CX311" s="398"/>
      <c r="CY311" s="398"/>
      <c r="CZ311" s="398"/>
      <c r="DA311" s="398"/>
      <c r="DB311" s="398"/>
      <c r="DC311" s="398"/>
      <c r="DD311" s="398"/>
      <c r="DE311" s="398"/>
      <c r="DF311" s="398"/>
      <c r="DG311" s="398"/>
      <c r="DH311" s="398"/>
      <c r="DI311" s="398"/>
      <c r="DJ311" s="398"/>
      <c r="DK311" s="398"/>
      <c r="DL311" s="398"/>
      <c r="DM311" s="398"/>
      <c r="DN311" s="398"/>
      <c r="DO311" s="398"/>
      <c r="DP311" s="398"/>
      <c r="DQ311" s="398"/>
      <c r="DR311" s="398"/>
      <c r="DS311" s="398"/>
      <c r="DT311" s="398"/>
      <c r="DU311" s="398"/>
      <c r="DV311" s="398"/>
      <c r="DW311" s="398"/>
      <c r="DX311" s="398"/>
      <c r="DY311" s="398"/>
      <c r="DZ311" s="398"/>
      <c r="EA311" s="398"/>
      <c r="EB311" s="398"/>
      <c r="EC311" s="398"/>
      <c r="ED311" s="398"/>
      <c r="EE311" s="398"/>
      <c r="EF311" s="398"/>
      <c r="EG311" s="398"/>
      <c r="EH311" s="398"/>
      <c r="EI311" s="398"/>
      <c r="EJ311" s="398"/>
      <c r="EK311" s="398"/>
      <c r="EL311" s="398"/>
      <c r="EM311" s="398"/>
      <c r="EN311" s="398"/>
      <c r="EO311" s="398"/>
      <c r="EP311" s="398"/>
      <c r="EQ311" s="398"/>
      <c r="ER311" s="398"/>
      <c r="ES311" s="398"/>
      <c r="ET311" s="398"/>
      <c r="EU311" s="398"/>
      <c r="EV311" s="398"/>
      <c r="EW311" s="398"/>
      <c r="EX311" s="398"/>
      <c r="EY311" s="398"/>
      <c r="EZ311" s="398"/>
      <c r="FA311" s="398"/>
      <c r="FB311" s="398"/>
      <c r="FC311" s="398"/>
      <c r="FD311" s="398"/>
      <c r="FE311" s="398"/>
      <c r="FF311" s="398"/>
      <c r="FG311" s="398"/>
      <c r="FH311" s="398"/>
      <c r="FI311" s="398"/>
      <c r="FJ311" s="398"/>
      <c r="FK311" s="398"/>
      <c r="FL311" s="398"/>
      <c r="FM311" s="398"/>
      <c r="FN311" s="398"/>
      <c r="FO311" s="398"/>
      <c r="FP311" s="398"/>
      <c r="FQ311" s="398"/>
      <c r="FR311" s="398"/>
      <c r="FS311" s="398"/>
      <c r="FT311" s="398"/>
      <c r="FU311" s="398"/>
      <c r="FV311" s="398"/>
      <c r="FW311" s="398"/>
      <c r="FX311" s="398"/>
      <c r="FY311" s="398"/>
      <c r="FZ311" s="398"/>
      <c r="GA311" s="398"/>
      <c r="GB311" s="398"/>
      <c r="GC311" s="398"/>
      <c r="GD311" s="398"/>
      <c r="GE311" s="398"/>
      <c r="GF311" s="398"/>
      <c r="GG311" s="398"/>
      <c r="GH311" s="398"/>
      <c r="GI311" s="398"/>
      <c r="GJ311" s="398"/>
      <c r="GK311" s="398"/>
      <c r="GL311" s="398"/>
      <c r="GM311" s="398"/>
      <c r="GN311" s="398"/>
      <c r="GO311" s="398"/>
      <c r="GP311" s="398"/>
      <c r="GQ311" s="398"/>
      <c r="GR311" s="398"/>
      <c r="GS311" s="398"/>
      <c r="GT311" s="398"/>
      <c r="GU311" s="398"/>
      <c r="GV311" s="398"/>
      <c r="GW311" s="398"/>
      <c r="GX311" s="398"/>
      <c r="GY311" s="398"/>
      <c r="GZ311" s="398"/>
      <c r="HA311" s="398"/>
      <c r="HB311" s="398"/>
      <c r="HC311" s="398"/>
      <c r="HD311" s="398"/>
      <c r="HE311" s="398"/>
      <c r="HF311" s="398"/>
      <c r="HG311" s="398"/>
      <c r="HH311" s="398"/>
      <c r="HI311" s="398"/>
      <c r="HJ311" s="398"/>
      <c r="HK311" s="398"/>
      <c r="HL311" s="398"/>
      <c r="HM311" s="398"/>
      <c r="HN311" s="398"/>
      <c r="HO311" s="398"/>
      <c r="HP311" s="398"/>
      <c r="HQ311" s="398"/>
      <c r="HR311" s="398"/>
      <c r="HS311" s="398"/>
      <c r="HT311" s="398"/>
      <c r="HU311" s="398"/>
      <c r="HV311" s="398"/>
      <c r="HW311" s="398"/>
      <c r="HX311" s="398"/>
      <c r="HY311" s="398"/>
      <c r="HZ311" s="398"/>
      <c r="IA311" s="398"/>
      <c r="IB311" s="398"/>
      <c r="IC311" s="398"/>
    </row>
    <row r="312" ht="18.0" customHeight="1">
      <c r="A312" s="602" t="s">
        <v>8105</v>
      </c>
      <c r="B312" s="600" t="s">
        <v>8134</v>
      </c>
      <c r="C312" s="363"/>
      <c r="D312" s="364">
        <v>50.0</v>
      </c>
      <c r="E312" s="610" t="s">
        <v>8135</v>
      </c>
      <c r="F312" s="366" t="s">
        <v>8136</v>
      </c>
      <c r="G312" s="601">
        <v>2.037776395205E12</v>
      </c>
      <c r="H312" s="564">
        <v>409.0</v>
      </c>
      <c r="I312" s="606">
        <v>0.4</v>
      </c>
      <c r="J312" s="370">
        <f t="shared" si="1"/>
        <v>245</v>
      </c>
      <c r="K312" s="375" t="s">
        <v>8137</v>
      </c>
      <c r="L312" s="613"/>
      <c r="M312" s="609"/>
      <c r="N312" s="398"/>
      <c r="O312" s="414">
        <v>20.0</v>
      </c>
      <c r="P312" s="414">
        <v>70.0</v>
      </c>
      <c r="Q312" s="414">
        <v>20.0</v>
      </c>
      <c r="R312" s="414">
        <v>90.0</v>
      </c>
      <c r="S312" s="599"/>
      <c r="T312" s="599"/>
      <c r="U312" s="398"/>
      <c r="V312" s="398"/>
      <c r="W312" s="398"/>
      <c r="X312" s="599"/>
      <c r="Y312" s="599"/>
      <c r="Z312" s="599"/>
      <c r="AA312" s="599"/>
      <c r="AB312" s="379"/>
      <c r="AC312" s="398"/>
      <c r="AD312" s="398"/>
      <c r="AE312" s="398"/>
      <c r="AF312" s="398"/>
      <c r="AG312" s="398"/>
      <c r="AH312" s="398"/>
      <c r="AI312" s="379" t="s">
        <v>6411</v>
      </c>
      <c r="AJ312" s="398"/>
      <c r="AK312" s="398"/>
      <c r="AL312" s="398"/>
      <c r="AM312" s="398"/>
      <c r="AN312" s="414">
        <v>5.0</v>
      </c>
      <c r="AO312" s="398"/>
      <c r="AP312" s="398"/>
      <c r="AQ312" s="46">
        <f t="shared" si="2"/>
        <v>246</v>
      </c>
      <c r="AR312" s="382">
        <f t="shared" si="3"/>
        <v>0.4</v>
      </c>
      <c r="AS312" s="398"/>
      <c r="AT312" s="398"/>
      <c r="AU312" s="398"/>
      <c r="AV312" s="398"/>
      <c r="AW312" s="398"/>
      <c r="AX312" s="573" t="s">
        <v>6061</v>
      </c>
      <c r="AY312" s="384" t="s">
        <v>6061</v>
      </c>
      <c r="AZ312" s="398"/>
      <c r="BA312" s="386" t="s">
        <v>1413</v>
      </c>
      <c r="BB312" s="386" t="s">
        <v>1413</v>
      </c>
      <c r="BC312" s="414" t="s">
        <v>8110</v>
      </c>
      <c r="BD312" s="584">
        <f>IFERROR(__xludf.DUMMYFUNCTION("IMPORTRANGE(""https://docs.google.com/spreadsheets/d/11x9rug0jw9OQ--PARsiC-syyc-w1p08-Nt1KJofrAjY/edit?usp=sharing"",""Себестоимость (Алкиона)!J65"")"),0.813618)</f>
        <v>0.813618</v>
      </c>
      <c r="BE312" s="483">
        <f>IFERROR(__xludf.DUMMYFUNCTION("IMPORTRANGE(""https://docs.google.com/spreadsheets/d/1s3L4zx0lRdF0JYMrTaoYwrEnGJI9Se6ibkReFEtRbpU/edit?usp=sharing"",""Упаковка!B2"")"),7.0)</f>
        <v>7</v>
      </c>
      <c r="BF312" s="389">
        <v>10.0</v>
      </c>
      <c r="BG312" s="442">
        <f t="shared" si="4"/>
        <v>32.81809</v>
      </c>
      <c r="BH312" s="405">
        <f t="shared" si="18"/>
        <v>0.2</v>
      </c>
      <c r="BI312" s="392">
        <f t="shared" si="5"/>
        <v>49</v>
      </c>
      <c r="BJ312" s="392" t="str">
        <f t="shared" si="6"/>
        <v>#VALUE!</v>
      </c>
      <c r="BK312" s="392" t="str">
        <f t="shared" si="7"/>
        <v>#VALUE!</v>
      </c>
      <c r="BL312" s="394" t="str">
        <f t="shared" si="8"/>
        <v>#VALUE!</v>
      </c>
      <c r="BM312" s="394" t="str">
        <f t="shared" si="9"/>
        <v>#VALUE!</v>
      </c>
      <c r="BN312" s="55">
        <f t="shared" si="10"/>
        <v>0.4</v>
      </c>
      <c r="BO312" s="56" t="str">
        <f t="shared" si="11"/>
        <v>#VALUE!</v>
      </c>
      <c r="BP312" s="57" t="str">
        <f t="shared" si="12"/>
        <v>#VALUE!</v>
      </c>
      <c r="BQ312" s="46">
        <f t="shared" si="13"/>
        <v>0.126</v>
      </c>
      <c r="BR312" s="46">
        <v>25.0</v>
      </c>
      <c r="BS312" s="46">
        <v>7.0</v>
      </c>
      <c r="BT312" s="47">
        <v>1.25</v>
      </c>
      <c r="BU312" s="46">
        <f t="shared" si="14"/>
        <v>31.25</v>
      </c>
      <c r="BV312" s="46" t="str">
        <f t="shared" si="15"/>
        <v>#VALUE!</v>
      </c>
      <c r="BW312" s="398"/>
      <c r="BX312" s="398"/>
      <c r="BY312" s="398"/>
      <c r="BZ312" s="398"/>
      <c r="CA312" s="398"/>
      <c r="CB312" s="459"/>
      <c r="CC312" s="398"/>
      <c r="CD312" s="398"/>
      <c r="CE312" s="398"/>
      <c r="CF312" s="398"/>
      <c r="CG312" s="398"/>
      <c r="CH312" s="398"/>
      <c r="CI312" s="398"/>
      <c r="CJ312" s="398"/>
      <c r="CK312" s="398"/>
      <c r="CL312" s="398"/>
      <c r="CM312" s="398"/>
      <c r="CN312" s="398" t="str">
        <f t="shared" si="16"/>
        <v>#VALUE!</v>
      </c>
      <c r="CO312" s="398" t="str">
        <f t="shared" si="17"/>
        <v>#VALUE!</v>
      </c>
      <c r="CP312" s="398"/>
      <c r="CQ312" s="398"/>
      <c r="CR312" s="478"/>
      <c r="CS312" s="398"/>
      <c r="CT312" s="398"/>
      <c r="CU312" s="398"/>
      <c r="CV312" s="398"/>
      <c r="CW312" s="398"/>
      <c r="CX312" s="398"/>
      <c r="CY312" s="398"/>
      <c r="CZ312" s="398"/>
      <c r="DA312" s="398"/>
      <c r="DB312" s="398"/>
      <c r="DC312" s="398"/>
      <c r="DD312" s="398"/>
      <c r="DE312" s="398"/>
      <c r="DF312" s="398"/>
      <c r="DG312" s="398"/>
      <c r="DH312" s="398"/>
      <c r="DI312" s="398"/>
      <c r="DJ312" s="398"/>
      <c r="DK312" s="398"/>
      <c r="DL312" s="398"/>
      <c r="DM312" s="398"/>
      <c r="DN312" s="398"/>
      <c r="DO312" s="398"/>
      <c r="DP312" s="398"/>
      <c r="DQ312" s="398"/>
      <c r="DR312" s="398"/>
      <c r="DS312" s="398"/>
      <c r="DT312" s="398"/>
      <c r="DU312" s="398"/>
      <c r="DV312" s="398"/>
      <c r="DW312" s="398"/>
      <c r="DX312" s="398"/>
      <c r="DY312" s="398"/>
      <c r="DZ312" s="398"/>
      <c r="EA312" s="398"/>
      <c r="EB312" s="398"/>
      <c r="EC312" s="398"/>
      <c r="ED312" s="398"/>
      <c r="EE312" s="398"/>
      <c r="EF312" s="398"/>
      <c r="EG312" s="398"/>
      <c r="EH312" s="398"/>
      <c r="EI312" s="398"/>
      <c r="EJ312" s="398"/>
      <c r="EK312" s="398"/>
      <c r="EL312" s="398"/>
      <c r="EM312" s="398"/>
      <c r="EN312" s="398"/>
      <c r="EO312" s="398"/>
      <c r="EP312" s="398"/>
      <c r="EQ312" s="398"/>
      <c r="ER312" s="398"/>
      <c r="ES312" s="398"/>
      <c r="ET312" s="398"/>
      <c r="EU312" s="398"/>
      <c r="EV312" s="398"/>
      <c r="EW312" s="398"/>
      <c r="EX312" s="398"/>
      <c r="EY312" s="398"/>
      <c r="EZ312" s="398"/>
      <c r="FA312" s="398"/>
      <c r="FB312" s="398"/>
      <c r="FC312" s="398"/>
      <c r="FD312" s="398"/>
      <c r="FE312" s="398"/>
      <c r="FF312" s="398"/>
      <c r="FG312" s="398"/>
      <c r="FH312" s="398"/>
      <c r="FI312" s="398"/>
      <c r="FJ312" s="398"/>
      <c r="FK312" s="398"/>
      <c r="FL312" s="398"/>
      <c r="FM312" s="398"/>
      <c r="FN312" s="398"/>
      <c r="FO312" s="398"/>
      <c r="FP312" s="398"/>
      <c r="FQ312" s="398"/>
      <c r="FR312" s="398"/>
      <c r="FS312" s="398"/>
      <c r="FT312" s="398"/>
      <c r="FU312" s="398"/>
      <c r="FV312" s="398"/>
      <c r="FW312" s="398"/>
      <c r="FX312" s="398"/>
      <c r="FY312" s="398"/>
      <c r="FZ312" s="398"/>
      <c r="GA312" s="398"/>
      <c r="GB312" s="398"/>
      <c r="GC312" s="398"/>
      <c r="GD312" s="398"/>
      <c r="GE312" s="398"/>
      <c r="GF312" s="398"/>
      <c r="GG312" s="398"/>
      <c r="GH312" s="398"/>
      <c r="GI312" s="398"/>
      <c r="GJ312" s="398"/>
      <c r="GK312" s="398"/>
      <c r="GL312" s="398"/>
      <c r="GM312" s="398"/>
      <c r="GN312" s="398"/>
      <c r="GO312" s="398"/>
      <c r="GP312" s="398"/>
      <c r="GQ312" s="398"/>
      <c r="GR312" s="398"/>
      <c r="GS312" s="398"/>
      <c r="GT312" s="398"/>
      <c r="GU312" s="398"/>
      <c r="GV312" s="398"/>
      <c r="GW312" s="398"/>
      <c r="GX312" s="398"/>
      <c r="GY312" s="398"/>
      <c r="GZ312" s="398"/>
      <c r="HA312" s="398"/>
      <c r="HB312" s="398"/>
      <c r="HC312" s="398"/>
      <c r="HD312" s="398"/>
      <c r="HE312" s="398"/>
      <c r="HF312" s="398"/>
      <c r="HG312" s="398"/>
      <c r="HH312" s="398"/>
      <c r="HI312" s="398"/>
      <c r="HJ312" s="398"/>
      <c r="HK312" s="398"/>
      <c r="HL312" s="398"/>
      <c r="HM312" s="398"/>
      <c r="HN312" s="398"/>
      <c r="HO312" s="398"/>
      <c r="HP312" s="398"/>
      <c r="HQ312" s="398"/>
      <c r="HR312" s="398"/>
      <c r="HS312" s="398"/>
      <c r="HT312" s="398"/>
      <c r="HU312" s="398"/>
      <c r="HV312" s="398"/>
      <c r="HW312" s="398"/>
      <c r="HX312" s="398"/>
      <c r="HY312" s="398"/>
      <c r="HZ312" s="398"/>
      <c r="IA312" s="398"/>
      <c r="IB312" s="398"/>
      <c r="IC312" s="398"/>
    </row>
    <row r="313" ht="18.0" customHeight="1">
      <c r="A313" s="602" t="s">
        <v>8105</v>
      </c>
      <c r="B313" s="600" t="s">
        <v>8138</v>
      </c>
      <c r="C313" s="363"/>
      <c r="D313" s="364">
        <v>50.0</v>
      </c>
      <c r="E313" s="610" t="s">
        <v>8139</v>
      </c>
      <c r="F313" s="366" t="s">
        <v>8140</v>
      </c>
      <c r="G313" s="601">
        <v>2.037776398602E12</v>
      </c>
      <c r="H313" s="564">
        <v>405.0</v>
      </c>
      <c r="I313" s="606">
        <v>0.4</v>
      </c>
      <c r="J313" s="370">
        <f t="shared" si="1"/>
        <v>243</v>
      </c>
      <c r="K313" s="375" t="s">
        <v>8141</v>
      </c>
      <c r="L313" s="613"/>
      <c r="M313" s="609"/>
      <c r="N313" s="398"/>
      <c r="O313" s="414">
        <v>25.0</v>
      </c>
      <c r="P313" s="414">
        <v>70.0</v>
      </c>
      <c r="Q313" s="414">
        <v>20.0</v>
      </c>
      <c r="R313" s="414">
        <v>90.0</v>
      </c>
      <c r="S313" s="599"/>
      <c r="T313" s="599"/>
      <c r="U313" s="398"/>
      <c r="V313" s="398"/>
      <c r="W313" s="398"/>
      <c r="X313" s="599"/>
      <c r="Y313" s="599"/>
      <c r="Z313" s="599"/>
      <c r="AA313" s="599"/>
      <c r="AB313" s="379"/>
      <c r="AC313" s="398"/>
      <c r="AD313" s="398"/>
      <c r="AE313" s="398"/>
      <c r="AF313" s="398"/>
      <c r="AG313" s="398"/>
      <c r="AH313" s="398"/>
      <c r="AI313" s="379" t="s">
        <v>6411</v>
      </c>
      <c r="AJ313" s="398"/>
      <c r="AK313" s="398"/>
      <c r="AL313" s="398"/>
      <c r="AM313" s="398"/>
      <c r="AN313" s="414">
        <v>5.0</v>
      </c>
      <c r="AO313" s="398"/>
      <c r="AP313" s="398"/>
      <c r="AQ313" s="46">
        <f t="shared" si="2"/>
        <v>243</v>
      </c>
      <c r="AR313" s="382">
        <f t="shared" si="3"/>
        <v>0.4</v>
      </c>
      <c r="AS313" s="398"/>
      <c r="AT313" s="398"/>
      <c r="AU313" s="398"/>
      <c r="AV313" s="398"/>
      <c r="AW313" s="398"/>
      <c r="AX313" s="573" t="s">
        <v>6061</v>
      </c>
      <c r="AY313" s="384" t="s">
        <v>6061</v>
      </c>
      <c r="AZ313" s="398"/>
      <c r="BA313" s="386" t="s">
        <v>1413</v>
      </c>
      <c r="BB313" s="386" t="s">
        <v>1413</v>
      </c>
      <c r="BC313" s="414" t="s">
        <v>8098</v>
      </c>
      <c r="BD313" s="584">
        <f>IFERROR(__xludf.DUMMYFUNCTION("IMPORTRANGE(""https://docs.google.com/spreadsheets/d/11x9rug0jw9OQ--PARsiC-syyc-w1p08-Nt1KJofrAjY/edit?usp=sharing"",""Себестоимость (Алкиона)!J65"")"),0.813618)</f>
        <v>0.813618</v>
      </c>
      <c r="BE313" s="483">
        <f>IFERROR(__xludf.DUMMYFUNCTION("IMPORTRANGE(""https://docs.google.com/spreadsheets/d/1s3L4zx0lRdF0JYMrTaoYwrEnGJI9Se6ibkReFEtRbpU/edit?usp=sharing"",""Упаковка!B2"")"),7.0)</f>
        <v>7</v>
      </c>
      <c r="BF313" s="389">
        <v>10.0</v>
      </c>
      <c r="BG313" s="442">
        <f t="shared" si="4"/>
        <v>36.71809</v>
      </c>
      <c r="BH313" s="405">
        <f t="shared" si="18"/>
        <v>0.2</v>
      </c>
      <c r="BI313" s="392">
        <f t="shared" si="5"/>
        <v>48.6</v>
      </c>
      <c r="BJ313" s="392" t="str">
        <f t="shared" si="6"/>
        <v>#VALUE!</v>
      </c>
      <c r="BK313" s="392" t="str">
        <f t="shared" si="7"/>
        <v>#VALUE!</v>
      </c>
      <c r="BL313" s="394" t="str">
        <f t="shared" si="8"/>
        <v>#VALUE!</v>
      </c>
      <c r="BM313" s="394" t="str">
        <f t="shared" si="9"/>
        <v>#VALUE!</v>
      </c>
      <c r="BN313" s="55">
        <f t="shared" si="10"/>
        <v>0.4</v>
      </c>
      <c r="BO313" s="56" t="str">
        <f t="shared" si="11"/>
        <v>#VALUE!</v>
      </c>
      <c r="BP313" s="57" t="str">
        <f t="shared" si="12"/>
        <v>#VALUE!</v>
      </c>
      <c r="BQ313" s="46">
        <f t="shared" si="13"/>
        <v>0.126</v>
      </c>
      <c r="BR313" s="46">
        <v>25.0</v>
      </c>
      <c r="BS313" s="46">
        <v>7.0</v>
      </c>
      <c r="BT313" s="47">
        <v>1.25</v>
      </c>
      <c r="BU313" s="46">
        <f t="shared" si="14"/>
        <v>31.25</v>
      </c>
      <c r="BV313" s="46" t="str">
        <f t="shared" si="15"/>
        <v>#VALUE!</v>
      </c>
      <c r="BW313" s="398"/>
      <c r="BX313" s="398"/>
      <c r="BY313" s="398"/>
      <c r="BZ313" s="398"/>
      <c r="CA313" s="398"/>
      <c r="CB313" s="459"/>
      <c r="CC313" s="398"/>
      <c r="CD313" s="398"/>
      <c r="CE313" s="398"/>
      <c r="CF313" s="398"/>
      <c r="CG313" s="398"/>
      <c r="CH313" s="398"/>
      <c r="CI313" s="398"/>
      <c r="CJ313" s="398"/>
      <c r="CK313" s="398"/>
      <c r="CL313" s="398"/>
      <c r="CM313" s="398"/>
      <c r="CN313" s="398" t="str">
        <f t="shared" si="16"/>
        <v>#VALUE!</v>
      </c>
      <c r="CO313" s="398" t="str">
        <f t="shared" si="17"/>
        <v>#VALUE!</v>
      </c>
      <c r="CP313" s="398"/>
      <c r="CQ313" s="398"/>
      <c r="CR313" s="478"/>
      <c r="CS313" s="398"/>
      <c r="CT313" s="398"/>
      <c r="CU313" s="398"/>
      <c r="CV313" s="398"/>
      <c r="CW313" s="398"/>
      <c r="CX313" s="398"/>
      <c r="CY313" s="398"/>
      <c r="CZ313" s="398"/>
      <c r="DA313" s="398"/>
      <c r="DB313" s="398"/>
      <c r="DC313" s="398"/>
      <c r="DD313" s="398"/>
      <c r="DE313" s="398"/>
      <c r="DF313" s="398"/>
      <c r="DG313" s="398"/>
      <c r="DH313" s="398"/>
      <c r="DI313" s="398"/>
      <c r="DJ313" s="398"/>
      <c r="DK313" s="398"/>
      <c r="DL313" s="398"/>
      <c r="DM313" s="398"/>
      <c r="DN313" s="398"/>
      <c r="DO313" s="398"/>
      <c r="DP313" s="398"/>
      <c r="DQ313" s="398"/>
      <c r="DR313" s="398"/>
      <c r="DS313" s="398"/>
      <c r="DT313" s="398"/>
      <c r="DU313" s="398"/>
      <c r="DV313" s="398"/>
      <c r="DW313" s="398"/>
      <c r="DX313" s="398"/>
      <c r="DY313" s="398"/>
      <c r="DZ313" s="398"/>
      <c r="EA313" s="398"/>
      <c r="EB313" s="398"/>
      <c r="EC313" s="398"/>
      <c r="ED313" s="398"/>
      <c r="EE313" s="398"/>
      <c r="EF313" s="398"/>
      <c r="EG313" s="398"/>
      <c r="EH313" s="398"/>
      <c r="EI313" s="398"/>
      <c r="EJ313" s="398"/>
      <c r="EK313" s="398"/>
      <c r="EL313" s="398"/>
      <c r="EM313" s="398"/>
      <c r="EN313" s="398"/>
      <c r="EO313" s="398"/>
      <c r="EP313" s="398"/>
      <c r="EQ313" s="398"/>
      <c r="ER313" s="398"/>
      <c r="ES313" s="398"/>
      <c r="ET313" s="398"/>
      <c r="EU313" s="398"/>
      <c r="EV313" s="398"/>
      <c r="EW313" s="398"/>
      <c r="EX313" s="398"/>
      <c r="EY313" s="398"/>
      <c r="EZ313" s="398"/>
      <c r="FA313" s="398"/>
      <c r="FB313" s="398"/>
      <c r="FC313" s="398"/>
      <c r="FD313" s="398"/>
      <c r="FE313" s="398"/>
      <c r="FF313" s="398"/>
      <c r="FG313" s="398"/>
      <c r="FH313" s="398"/>
      <c r="FI313" s="398"/>
      <c r="FJ313" s="398"/>
      <c r="FK313" s="398"/>
      <c r="FL313" s="398"/>
      <c r="FM313" s="398"/>
      <c r="FN313" s="398"/>
      <c r="FO313" s="398"/>
      <c r="FP313" s="398"/>
      <c r="FQ313" s="398"/>
      <c r="FR313" s="398"/>
      <c r="FS313" s="398"/>
      <c r="FT313" s="398"/>
      <c r="FU313" s="398"/>
      <c r="FV313" s="398"/>
      <c r="FW313" s="398"/>
      <c r="FX313" s="398"/>
      <c r="FY313" s="398"/>
      <c r="FZ313" s="398"/>
      <c r="GA313" s="398"/>
      <c r="GB313" s="398"/>
      <c r="GC313" s="398"/>
      <c r="GD313" s="398"/>
      <c r="GE313" s="398"/>
      <c r="GF313" s="398"/>
      <c r="GG313" s="398"/>
      <c r="GH313" s="398"/>
      <c r="GI313" s="398"/>
      <c r="GJ313" s="398"/>
      <c r="GK313" s="398"/>
      <c r="GL313" s="398"/>
      <c r="GM313" s="398"/>
      <c r="GN313" s="398"/>
      <c r="GO313" s="398"/>
      <c r="GP313" s="398"/>
      <c r="GQ313" s="398"/>
      <c r="GR313" s="398"/>
      <c r="GS313" s="398"/>
      <c r="GT313" s="398"/>
      <c r="GU313" s="398"/>
      <c r="GV313" s="398"/>
      <c r="GW313" s="398"/>
      <c r="GX313" s="398"/>
      <c r="GY313" s="398"/>
      <c r="GZ313" s="398"/>
      <c r="HA313" s="398"/>
      <c r="HB313" s="398"/>
      <c r="HC313" s="398"/>
      <c r="HD313" s="398"/>
      <c r="HE313" s="398"/>
      <c r="HF313" s="398"/>
      <c r="HG313" s="398"/>
      <c r="HH313" s="398"/>
      <c r="HI313" s="398"/>
      <c r="HJ313" s="398"/>
      <c r="HK313" s="398"/>
      <c r="HL313" s="398"/>
      <c r="HM313" s="398"/>
      <c r="HN313" s="398"/>
      <c r="HO313" s="398"/>
      <c r="HP313" s="398"/>
      <c r="HQ313" s="398"/>
      <c r="HR313" s="398"/>
      <c r="HS313" s="398"/>
      <c r="HT313" s="398"/>
      <c r="HU313" s="398"/>
      <c r="HV313" s="398"/>
      <c r="HW313" s="398"/>
      <c r="HX313" s="398"/>
      <c r="HY313" s="398"/>
      <c r="HZ313" s="398"/>
      <c r="IA313" s="398"/>
      <c r="IB313" s="398"/>
      <c r="IC313" s="398"/>
    </row>
    <row r="314" ht="18.0" customHeight="1">
      <c r="A314" s="602" t="s">
        <v>8105</v>
      </c>
      <c r="B314" s="600" t="s">
        <v>8142</v>
      </c>
      <c r="C314" s="363"/>
      <c r="D314" s="364">
        <v>50.0</v>
      </c>
      <c r="E314" s="610" t="s">
        <v>8143</v>
      </c>
      <c r="F314" s="366" t="s">
        <v>8144</v>
      </c>
      <c r="G314" s="601">
        <v>2.037776403153E12</v>
      </c>
      <c r="H314" s="564">
        <v>374.0</v>
      </c>
      <c r="I314" s="606">
        <v>0.4</v>
      </c>
      <c r="J314" s="370">
        <f t="shared" si="1"/>
        <v>224</v>
      </c>
      <c r="K314" s="375" t="s">
        <v>8145</v>
      </c>
      <c r="L314" s="613"/>
      <c r="M314" s="607"/>
      <c r="N314" s="398"/>
      <c r="O314" s="414">
        <v>25.0</v>
      </c>
      <c r="P314" s="414">
        <v>70.0</v>
      </c>
      <c r="Q314" s="414">
        <v>20.0</v>
      </c>
      <c r="R314" s="414">
        <v>90.0</v>
      </c>
      <c r="S314" s="599"/>
      <c r="T314" s="599"/>
      <c r="U314" s="398"/>
      <c r="V314" s="398"/>
      <c r="W314" s="398"/>
      <c r="X314" s="599"/>
      <c r="Y314" s="599"/>
      <c r="Z314" s="599"/>
      <c r="AA314" s="599"/>
      <c r="AB314" s="379"/>
      <c r="AC314" s="398"/>
      <c r="AD314" s="398"/>
      <c r="AE314" s="398"/>
      <c r="AF314" s="398"/>
      <c r="AG314" s="398"/>
      <c r="AH314" s="398"/>
      <c r="AI314" s="379" t="s">
        <v>6411</v>
      </c>
      <c r="AJ314" s="398"/>
      <c r="AK314" s="398"/>
      <c r="AL314" s="398"/>
      <c r="AM314" s="398"/>
      <c r="AN314" s="414">
        <v>5.0</v>
      </c>
      <c r="AO314" s="398"/>
      <c r="AP314" s="398"/>
      <c r="AQ314" s="46">
        <f t="shared" si="2"/>
        <v>225</v>
      </c>
      <c r="AR314" s="382">
        <f t="shared" si="3"/>
        <v>0.4</v>
      </c>
      <c r="AS314" s="398"/>
      <c r="AT314" s="398"/>
      <c r="AU314" s="398"/>
      <c r="AV314" s="398"/>
      <c r="AW314" s="398"/>
      <c r="AX314" s="573" t="s">
        <v>6061</v>
      </c>
      <c r="AY314" s="384" t="s">
        <v>6061</v>
      </c>
      <c r="AZ314" s="398"/>
      <c r="BA314" s="386" t="s">
        <v>1413</v>
      </c>
      <c r="BB314" s="386" t="s">
        <v>1413</v>
      </c>
      <c r="BC314" s="414" t="s">
        <v>8104</v>
      </c>
      <c r="BD314" s="584">
        <f>IFERROR(__xludf.DUMMYFUNCTION("IMPORTRANGE(""https://docs.google.com/spreadsheets/d/11x9rug0jw9OQ--PARsiC-syyc-w1p08-Nt1KJofrAjY/edit?usp=sharing"",""Себестоимость (Алкиона)!J65"")"),0.813618)</f>
        <v>0.813618</v>
      </c>
      <c r="BE314" s="483">
        <f>IFERROR(__xludf.DUMMYFUNCTION("IMPORTRANGE(""https://docs.google.com/spreadsheets/d/1s3L4zx0lRdF0JYMrTaoYwrEnGJI9Se6ibkReFEtRbpU/edit?usp=sharing"",""Упаковка!B2"")"),7.0)</f>
        <v>7</v>
      </c>
      <c r="BF314" s="389">
        <v>10.0</v>
      </c>
      <c r="BG314" s="442">
        <f t="shared" si="4"/>
        <v>36.26809</v>
      </c>
      <c r="BH314" s="405">
        <f t="shared" si="18"/>
        <v>0.2</v>
      </c>
      <c r="BI314" s="392">
        <f t="shared" si="5"/>
        <v>44.8</v>
      </c>
      <c r="BJ314" s="392" t="str">
        <f t="shared" si="6"/>
        <v>#VALUE!</v>
      </c>
      <c r="BK314" s="392" t="str">
        <f t="shared" si="7"/>
        <v>#VALUE!</v>
      </c>
      <c r="BL314" s="394" t="str">
        <f t="shared" si="8"/>
        <v>#VALUE!</v>
      </c>
      <c r="BM314" s="394" t="str">
        <f t="shared" si="9"/>
        <v>#VALUE!</v>
      </c>
      <c r="BN314" s="55">
        <f t="shared" si="10"/>
        <v>0.4</v>
      </c>
      <c r="BO314" s="56" t="str">
        <f t="shared" si="11"/>
        <v>#VALUE!</v>
      </c>
      <c r="BP314" s="57" t="str">
        <f t="shared" si="12"/>
        <v>#VALUE!</v>
      </c>
      <c r="BQ314" s="46">
        <f t="shared" si="13"/>
        <v>0.126</v>
      </c>
      <c r="BR314" s="46">
        <v>25.0</v>
      </c>
      <c r="BS314" s="46">
        <v>7.0</v>
      </c>
      <c r="BT314" s="47">
        <v>1.25</v>
      </c>
      <c r="BU314" s="46">
        <f t="shared" si="14"/>
        <v>31.25</v>
      </c>
      <c r="BV314" s="46" t="str">
        <f t="shared" si="15"/>
        <v>#VALUE!</v>
      </c>
      <c r="BW314" s="398"/>
      <c r="BX314" s="398"/>
      <c r="BY314" s="398"/>
      <c r="BZ314" s="398"/>
      <c r="CA314" s="398"/>
      <c r="CB314" s="459"/>
      <c r="CC314" s="398"/>
      <c r="CD314" s="398"/>
      <c r="CE314" s="398"/>
      <c r="CF314" s="398"/>
      <c r="CG314" s="398"/>
      <c r="CH314" s="398"/>
      <c r="CI314" s="398"/>
      <c r="CJ314" s="398"/>
      <c r="CK314" s="398"/>
      <c r="CL314" s="398"/>
      <c r="CM314" s="398"/>
      <c r="CN314" s="398" t="str">
        <f t="shared" si="16"/>
        <v>#VALUE!</v>
      </c>
      <c r="CO314" s="398" t="str">
        <f t="shared" si="17"/>
        <v>#VALUE!</v>
      </c>
      <c r="CP314" s="398"/>
      <c r="CQ314" s="398"/>
      <c r="CR314" s="478"/>
      <c r="CS314" s="398"/>
      <c r="CT314" s="398"/>
      <c r="CU314" s="398"/>
      <c r="CV314" s="398"/>
      <c r="CW314" s="398"/>
      <c r="CX314" s="398"/>
      <c r="CY314" s="398"/>
      <c r="CZ314" s="398"/>
      <c r="DA314" s="398"/>
      <c r="DB314" s="398"/>
      <c r="DC314" s="398"/>
      <c r="DD314" s="398"/>
      <c r="DE314" s="398"/>
      <c r="DF314" s="398"/>
      <c r="DG314" s="398"/>
      <c r="DH314" s="398"/>
      <c r="DI314" s="398"/>
      <c r="DJ314" s="398"/>
      <c r="DK314" s="398"/>
      <c r="DL314" s="398"/>
      <c r="DM314" s="398"/>
      <c r="DN314" s="398"/>
      <c r="DO314" s="398"/>
      <c r="DP314" s="398"/>
      <c r="DQ314" s="398"/>
      <c r="DR314" s="398"/>
      <c r="DS314" s="398"/>
      <c r="DT314" s="398"/>
      <c r="DU314" s="398"/>
      <c r="DV314" s="398"/>
      <c r="DW314" s="398"/>
      <c r="DX314" s="398"/>
      <c r="DY314" s="398"/>
      <c r="DZ314" s="398"/>
      <c r="EA314" s="398"/>
      <c r="EB314" s="398"/>
      <c r="EC314" s="398"/>
      <c r="ED314" s="398"/>
      <c r="EE314" s="398"/>
      <c r="EF314" s="398"/>
      <c r="EG314" s="398"/>
      <c r="EH314" s="398"/>
      <c r="EI314" s="398"/>
      <c r="EJ314" s="398"/>
      <c r="EK314" s="398"/>
      <c r="EL314" s="398"/>
      <c r="EM314" s="398"/>
      <c r="EN314" s="398"/>
      <c r="EO314" s="398"/>
      <c r="EP314" s="398"/>
      <c r="EQ314" s="398"/>
      <c r="ER314" s="398"/>
      <c r="ES314" s="398"/>
      <c r="ET314" s="398"/>
      <c r="EU314" s="398"/>
      <c r="EV314" s="398"/>
      <c r="EW314" s="398"/>
      <c r="EX314" s="398"/>
      <c r="EY314" s="398"/>
      <c r="EZ314" s="398"/>
      <c r="FA314" s="398"/>
      <c r="FB314" s="398"/>
      <c r="FC314" s="398"/>
      <c r="FD314" s="398"/>
      <c r="FE314" s="398"/>
      <c r="FF314" s="398"/>
      <c r="FG314" s="398"/>
      <c r="FH314" s="398"/>
      <c r="FI314" s="398"/>
      <c r="FJ314" s="398"/>
      <c r="FK314" s="398"/>
      <c r="FL314" s="398"/>
      <c r="FM314" s="398"/>
      <c r="FN314" s="398"/>
      <c r="FO314" s="398"/>
      <c r="FP314" s="398"/>
      <c r="FQ314" s="398"/>
      <c r="FR314" s="398"/>
      <c r="FS314" s="398"/>
      <c r="FT314" s="398"/>
      <c r="FU314" s="398"/>
      <c r="FV314" s="398"/>
      <c r="FW314" s="398"/>
      <c r="FX314" s="398"/>
      <c r="FY314" s="398"/>
      <c r="FZ314" s="398"/>
      <c r="GA314" s="398"/>
      <c r="GB314" s="398"/>
      <c r="GC314" s="398"/>
      <c r="GD314" s="398"/>
      <c r="GE314" s="398"/>
      <c r="GF314" s="398"/>
      <c r="GG314" s="398"/>
      <c r="GH314" s="398"/>
      <c r="GI314" s="398"/>
      <c r="GJ314" s="398"/>
      <c r="GK314" s="398"/>
      <c r="GL314" s="398"/>
      <c r="GM314" s="398"/>
      <c r="GN314" s="398"/>
      <c r="GO314" s="398"/>
      <c r="GP314" s="398"/>
      <c r="GQ314" s="398"/>
      <c r="GR314" s="398"/>
      <c r="GS314" s="398"/>
      <c r="GT314" s="398"/>
      <c r="GU314" s="398"/>
      <c r="GV314" s="398"/>
      <c r="GW314" s="398"/>
      <c r="GX314" s="398"/>
      <c r="GY314" s="398"/>
      <c r="GZ314" s="398"/>
      <c r="HA314" s="398"/>
      <c r="HB314" s="398"/>
      <c r="HC314" s="398"/>
      <c r="HD314" s="398"/>
      <c r="HE314" s="398"/>
      <c r="HF314" s="398"/>
      <c r="HG314" s="398"/>
      <c r="HH314" s="398"/>
      <c r="HI314" s="398"/>
      <c r="HJ314" s="398"/>
      <c r="HK314" s="398"/>
      <c r="HL314" s="398"/>
      <c r="HM314" s="398"/>
      <c r="HN314" s="398"/>
      <c r="HO314" s="398"/>
      <c r="HP314" s="398"/>
      <c r="HQ314" s="398"/>
      <c r="HR314" s="398"/>
      <c r="HS314" s="398"/>
      <c r="HT314" s="398"/>
      <c r="HU314" s="398"/>
      <c r="HV314" s="398"/>
      <c r="HW314" s="398"/>
      <c r="HX314" s="398"/>
      <c r="HY314" s="398"/>
      <c r="HZ314" s="398"/>
      <c r="IA314" s="398"/>
      <c r="IB314" s="398"/>
      <c r="IC314" s="398"/>
    </row>
    <row r="315" ht="18.0" customHeight="1">
      <c r="A315" s="602" t="s">
        <v>8105</v>
      </c>
      <c r="B315" s="600" t="s">
        <v>8146</v>
      </c>
      <c r="C315" s="363"/>
      <c r="D315" s="364">
        <v>50.0</v>
      </c>
      <c r="E315" s="610" t="s">
        <v>8147</v>
      </c>
      <c r="F315" s="366" t="s">
        <v>8148</v>
      </c>
      <c r="G315" s="614">
        <v>2.037777088236E12</v>
      </c>
      <c r="H315" s="564">
        <v>409.0</v>
      </c>
      <c r="I315" s="606">
        <v>0.4</v>
      </c>
      <c r="J315" s="370">
        <f t="shared" si="1"/>
        <v>245</v>
      </c>
      <c r="K315" s="375" t="s">
        <v>8149</v>
      </c>
      <c r="L315" s="613"/>
      <c r="M315" s="609"/>
      <c r="N315" s="398"/>
      <c r="O315" s="414">
        <v>20.0</v>
      </c>
      <c r="P315" s="414">
        <v>70.0</v>
      </c>
      <c r="Q315" s="414">
        <v>20.0</v>
      </c>
      <c r="R315" s="414">
        <v>90.0</v>
      </c>
      <c r="S315" s="599"/>
      <c r="T315" s="599"/>
      <c r="U315" s="398"/>
      <c r="V315" s="398"/>
      <c r="W315" s="398"/>
      <c r="X315" s="599"/>
      <c r="Y315" s="599"/>
      <c r="Z315" s="599"/>
      <c r="AA315" s="599"/>
      <c r="AB315" s="379"/>
      <c r="AC315" s="398"/>
      <c r="AD315" s="398"/>
      <c r="AE315" s="398"/>
      <c r="AF315" s="398"/>
      <c r="AG315" s="398"/>
      <c r="AH315" s="398"/>
      <c r="AI315" s="379" t="s">
        <v>6411</v>
      </c>
      <c r="AJ315" s="398"/>
      <c r="AK315" s="398"/>
      <c r="AL315" s="398"/>
      <c r="AM315" s="398"/>
      <c r="AN315" s="414">
        <v>5.0</v>
      </c>
      <c r="AO315" s="398"/>
      <c r="AP315" s="398"/>
      <c r="AQ315" s="46">
        <f t="shared" si="2"/>
        <v>246</v>
      </c>
      <c r="AR315" s="382">
        <f t="shared" si="3"/>
        <v>0.4</v>
      </c>
      <c r="AS315" s="398"/>
      <c r="AT315" s="398"/>
      <c r="AU315" s="398"/>
      <c r="AV315" s="398"/>
      <c r="AW315" s="398"/>
      <c r="AX315" s="573" t="s">
        <v>6061</v>
      </c>
      <c r="AY315" s="384" t="s">
        <v>6061</v>
      </c>
      <c r="AZ315" s="398"/>
      <c r="BA315" s="386" t="s">
        <v>1413</v>
      </c>
      <c r="BB315" s="386" t="s">
        <v>1413</v>
      </c>
      <c r="BC315" s="414" t="s">
        <v>8110</v>
      </c>
      <c r="BD315" s="584">
        <f>IFERROR(__xludf.DUMMYFUNCTION("IMPORTRANGE(""https://docs.google.com/spreadsheets/d/11x9rug0jw9OQ--PARsiC-syyc-w1p08-Nt1KJofrAjY/edit?usp=sharing"",""Себестоимость (Алкиона)!J65"")"),0.813618)</f>
        <v>0.813618</v>
      </c>
      <c r="BE315" s="483">
        <f>IFERROR(__xludf.DUMMYFUNCTION("IMPORTRANGE(""https://docs.google.com/spreadsheets/d/1s3L4zx0lRdF0JYMrTaoYwrEnGJI9Se6ibkReFEtRbpU/edit?usp=sharing"",""Упаковка!B2"")"),7.0)</f>
        <v>7</v>
      </c>
      <c r="BF315" s="389">
        <v>10.0</v>
      </c>
      <c r="BG315" s="442">
        <f t="shared" si="4"/>
        <v>32.81809</v>
      </c>
      <c r="BH315" s="405">
        <f t="shared" si="18"/>
        <v>0.2</v>
      </c>
      <c r="BI315" s="392">
        <f t="shared" si="5"/>
        <v>49</v>
      </c>
      <c r="BJ315" s="392" t="str">
        <f t="shared" si="6"/>
        <v>#VALUE!</v>
      </c>
      <c r="BK315" s="392" t="str">
        <f t="shared" si="7"/>
        <v>#VALUE!</v>
      </c>
      <c r="BL315" s="394" t="str">
        <f t="shared" si="8"/>
        <v>#VALUE!</v>
      </c>
      <c r="BM315" s="394" t="str">
        <f t="shared" si="9"/>
        <v>#VALUE!</v>
      </c>
      <c r="BN315" s="55">
        <f t="shared" si="10"/>
        <v>0.4</v>
      </c>
      <c r="BO315" s="56" t="str">
        <f t="shared" si="11"/>
        <v>#VALUE!</v>
      </c>
      <c r="BP315" s="57" t="str">
        <f t="shared" si="12"/>
        <v>#VALUE!</v>
      </c>
      <c r="BQ315" s="46">
        <f t="shared" si="13"/>
        <v>0.126</v>
      </c>
      <c r="BR315" s="46">
        <v>25.0</v>
      </c>
      <c r="BS315" s="46">
        <v>7.0</v>
      </c>
      <c r="BT315" s="47">
        <v>1.25</v>
      </c>
      <c r="BU315" s="46">
        <f t="shared" si="14"/>
        <v>31.25</v>
      </c>
      <c r="BV315" s="46" t="str">
        <f t="shared" si="15"/>
        <v>#VALUE!</v>
      </c>
      <c r="BW315" s="398"/>
      <c r="BX315" s="398"/>
      <c r="BY315" s="398"/>
      <c r="BZ315" s="398"/>
      <c r="CA315" s="398"/>
      <c r="CB315" s="459"/>
      <c r="CC315" s="398"/>
      <c r="CD315" s="398"/>
      <c r="CE315" s="398"/>
      <c r="CF315" s="398"/>
      <c r="CG315" s="398"/>
      <c r="CH315" s="398"/>
      <c r="CI315" s="398"/>
      <c r="CJ315" s="398"/>
      <c r="CK315" s="398"/>
      <c r="CL315" s="398"/>
      <c r="CM315" s="398"/>
      <c r="CN315" s="398" t="str">
        <f t="shared" si="16"/>
        <v>#VALUE!</v>
      </c>
      <c r="CO315" s="398" t="str">
        <f t="shared" si="17"/>
        <v>#VALUE!</v>
      </c>
      <c r="CP315" s="398"/>
      <c r="CQ315" s="398"/>
      <c r="CR315" s="478"/>
      <c r="CS315" s="398"/>
      <c r="CT315" s="398"/>
      <c r="CU315" s="398"/>
      <c r="CV315" s="398"/>
      <c r="CW315" s="398"/>
      <c r="CX315" s="398"/>
      <c r="CY315" s="398"/>
      <c r="CZ315" s="398"/>
      <c r="DA315" s="398"/>
      <c r="DB315" s="398"/>
      <c r="DC315" s="398"/>
      <c r="DD315" s="398"/>
      <c r="DE315" s="398"/>
      <c r="DF315" s="398"/>
      <c r="DG315" s="398"/>
      <c r="DH315" s="398"/>
      <c r="DI315" s="398"/>
      <c r="DJ315" s="398"/>
      <c r="DK315" s="398"/>
      <c r="DL315" s="398"/>
      <c r="DM315" s="398"/>
      <c r="DN315" s="398"/>
      <c r="DO315" s="398"/>
      <c r="DP315" s="398"/>
      <c r="DQ315" s="398"/>
      <c r="DR315" s="398"/>
      <c r="DS315" s="398"/>
      <c r="DT315" s="398"/>
      <c r="DU315" s="398"/>
      <c r="DV315" s="398"/>
      <c r="DW315" s="398"/>
      <c r="DX315" s="398"/>
      <c r="DY315" s="398"/>
      <c r="DZ315" s="398"/>
      <c r="EA315" s="398"/>
      <c r="EB315" s="398"/>
      <c r="EC315" s="398"/>
      <c r="ED315" s="398"/>
      <c r="EE315" s="398"/>
      <c r="EF315" s="398"/>
      <c r="EG315" s="398"/>
      <c r="EH315" s="398"/>
      <c r="EI315" s="398"/>
      <c r="EJ315" s="398"/>
      <c r="EK315" s="398"/>
      <c r="EL315" s="398"/>
      <c r="EM315" s="398"/>
      <c r="EN315" s="398"/>
      <c r="EO315" s="398"/>
      <c r="EP315" s="398"/>
      <c r="EQ315" s="398"/>
      <c r="ER315" s="398"/>
      <c r="ES315" s="398"/>
      <c r="ET315" s="398"/>
      <c r="EU315" s="398"/>
      <c r="EV315" s="398"/>
      <c r="EW315" s="398"/>
      <c r="EX315" s="398"/>
      <c r="EY315" s="398"/>
      <c r="EZ315" s="398"/>
      <c r="FA315" s="398"/>
      <c r="FB315" s="398"/>
      <c r="FC315" s="398"/>
      <c r="FD315" s="398"/>
      <c r="FE315" s="398"/>
      <c r="FF315" s="398"/>
      <c r="FG315" s="398"/>
      <c r="FH315" s="398"/>
      <c r="FI315" s="398"/>
      <c r="FJ315" s="398"/>
      <c r="FK315" s="398"/>
      <c r="FL315" s="398"/>
      <c r="FM315" s="398"/>
      <c r="FN315" s="398"/>
      <c r="FO315" s="398"/>
      <c r="FP315" s="398"/>
      <c r="FQ315" s="398"/>
      <c r="FR315" s="398"/>
      <c r="FS315" s="398"/>
      <c r="FT315" s="398"/>
      <c r="FU315" s="398"/>
      <c r="FV315" s="398"/>
      <c r="FW315" s="398"/>
      <c r="FX315" s="398"/>
      <c r="FY315" s="398"/>
      <c r="FZ315" s="398"/>
      <c r="GA315" s="398"/>
      <c r="GB315" s="398"/>
      <c r="GC315" s="398"/>
      <c r="GD315" s="398"/>
      <c r="GE315" s="398"/>
      <c r="GF315" s="398"/>
      <c r="GG315" s="398"/>
      <c r="GH315" s="398"/>
      <c r="GI315" s="398"/>
      <c r="GJ315" s="398"/>
      <c r="GK315" s="398"/>
      <c r="GL315" s="398"/>
      <c r="GM315" s="398"/>
      <c r="GN315" s="398"/>
      <c r="GO315" s="398"/>
      <c r="GP315" s="398"/>
      <c r="GQ315" s="398"/>
      <c r="GR315" s="398"/>
      <c r="GS315" s="398"/>
      <c r="GT315" s="398"/>
      <c r="GU315" s="398"/>
      <c r="GV315" s="398"/>
      <c r="GW315" s="398"/>
      <c r="GX315" s="398"/>
      <c r="GY315" s="398"/>
      <c r="GZ315" s="398"/>
      <c r="HA315" s="398"/>
      <c r="HB315" s="398"/>
      <c r="HC315" s="398"/>
      <c r="HD315" s="398"/>
      <c r="HE315" s="398"/>
      <c r="HF315" s="398"/>
      <c r="HG315" s="398"/>
      <c r="HH315" s="398"/>
      <c r="HI315" s="398"/>
      <c r="HJ315" s="398"/>
      <c r="HK315" s="398"/>
      <c r="HL315" s="398"/>
      <c r="HM315" s="398"/>
      <c r="HN315" s="398"/>
      <c r="HO315" s="398"/>
      <c r="HP315" s="398"/>
      <c r="HQ315" s="398"/>
      <c r="HR315" s="398"/>
      <c r="HS315" s="398"/>
      <c r="HT315" s="398"/>
      <c r="HU315" s="398"/>
      <c r="HV315" s="398"/>
      <c r="HW315" s="398"/>
      <c r="HX315" s="398"/>
      <c r="HY315" s="398"/>
      <c r="HZ315" s="398"/>
      <c r="IA315" s="398"/>
      <c r="IB315" s="398"/>
      <c r="IC315" s="398"/>
    </row>
    <row r="316" ht="18.0" customHeight="1">
      <c r="A316" s="602" t="s">
        <v>8105</v>
      </c>
      <c r="B316" s="600" t="s">
        <v>8150</v>
      </c>
      <c r="C316" s="363"/>
      <c r="D316" s="364">
        <v>50.0</v>
      </c>
      <c r="E316" s="610" t="s">
        <v>8151</v>
      </c>
      <c r="F316" s="366" t="s">
        <v>8152</v>
      </c>
      <c r="G316" s="615">
        <v>2.037777089059E12</v>
      </c>
      <c r="H316" s="564">
        <v>405.0</v>
      </c>
      <c r="I316" s="606">
        <v>0.4</v>
      </c>
      <c r="J316" s="370">
        <f t="shared" si="1"/>
        <v>243</v>
      </c>
      <c r="K316" s="375" t="s">
        <v>8153</v>
      </c>
      <c r="L316" s="613"/>
      <c r="M316" s="609"/>
      <c r="N316" s="398"/>
      <c r="O316" s="414">
        <v>25.0</v>
      </c>
      <c r="P316" s="414">
        <v>70.0</v>
      </c>
      <c r="Q316" s="414">
        <v>20.0</v>
      </c>
      <c r="R316" s="414">
        <v>90.0</v>
      </c>
      <c r="S316" s="599"/>
      <c r="T316" s="599"/>
      <c r="U316" s="398"/>
      <c r="V316" s="398"/>
      <c r="W316" s="398"/>
      <c r="X316" s="599"/>
      <c r="Y316" s="599"/>
      <c r="Z316" s="599"/>
      <c r="AA316" s="599"/>
      <c r="AB316" s="379"/>
      <c r="AC316" s="398"/>
      <c r="AD316" s="398"/>
      <c r="AE316" s="398"/>
      <c r="AF316" s="398"/>
      <c r="AG316" s="398"/>
      <c r="AH316" s="398"/>
      <c r="AI316" s="379" t="s">
        <v>6411</v>
      </c>
      <c r="AJ316" s="398"/>
      <c r="AK316" s="398"/>
      <c r="AL316" s="398"/>
      <c r="AM316" s="398"/>
      <c r="AN316" s="414">
        <v>5.0</v>
      </c>
      <c r="AO316" s="398"/>
      <c r="AP316" s="398"/>
      <c r="AQ316" s="46">
        <f t="shared" si="2"/>
        <v>243</v>
      </c>
      <c r="AR316" s="382">
        <f t="shared" si="3"/>
        <v>0.4</v>
      </c>
      <c r="AS316" s="398"/>
      <c r="AT316" s="398"/>
      <c r="AU316" s="398"/>
      <c r="AV316" s="398"/>
      <c r="AW316" s="398"/>
      <c r="AX316" s="573" t="s">
        <v>6061</v>
      </c>
      <c r="AY316" s="384" t="s">
        <v>6061</v>
      </c>
      <c r="AZ316" s="398"/>
      <c r="BA316" s="386" t="s">
        <v>1413</v>
      </c>
      <c r="BB316" s="386" t="s">
        <v>1413</v>
      </c>
      <c r="BC316" s="414" t="s">
        <v>8098</v>
      </c>
      <c r="BD316" s="584">
        <f>IFERROR(__xludf.DUMMYFUNCTION("IMPORTRANGE(""https://docs.google.com/spreadsheets/d/11x9rug0jw9OQ--PARsiC-syyc-w1p08-Nt1KJofrAjY/edit?usp=sharing"",""Себестоимость (Алкиона)!J65"")"),0.813618)</f>
        <v>0.813618</v>
      </c>
      <c r="BE316" s="483">
        <f>IFERROR(__xludf.DUMMYFUNCTION("IMPORTRANGE(""https://docs.google.com/spreadsheets/d/1s3L4zx0lRdF0JYMrTaoYwrEnGJI9Se6ibkReFEtRbpU/edit?usp=sharing"",""Упаковка!B2"")"),7.0)</f>
        <v>7</v>
      </c>
      <c r="BF316" s="389">
        <v>10.0</v>
      </c>
      <c r="BG316" s="442">
        <f t="shared" si="4"/>
        <v>36.71809</v>
      </c>
      <c r="BH316" s="405">
        <f t="shared" si="18"/>
        <v>0.2</v>
      </c>
      <c r="BI316" s="392">
        <f t="shared" si="5"/>
        <v>48.6</v>
      </c>
      <c r="BJ316" s="392" t="str">
        <f t="shared" si="6"/>
        <v>#VALUE!</v>
      </c>
      <c r="BK316" s="392" t="str">
        <f t="shared" si="7"/>
        <v>#VALUE!</v>
      </c>
      <c r="BL316" s="394" t="str">
        <f t="shared" si="8"/>
        <v>#VALUE!</v>
      </c>
      <c r="BM316" s="394" t="str">
        <f t="shared" si="9"/>
        <v>#VALUE!</v>
      </c>
      <c r="BN316" s="55">
        <f t="shared" si="10"/>
        <v>0.4</v>
      </c>
      <c r="BO316" s="56" t="str">
        <f t="shared" si="11"/>
        <v>#VALUE!</v>
      </c>
      <c r="BP316" s="57" t="str">
        <f t="shared" si="12"/>
        <v>#VALUE!</v>
      </c>
      <c r="BQ316" s="46">
        <f t="shared" si="13"/>
        <v>0.126</v>
      </c>
      <c r="BR316" s="46">
        <v>25.0</v>
      </c>
      <c r="BS316" s="46">
        <v>7.0</v>
      </c>
      <c r="BT316" s="47">
        <v>1.25</v>
      </c>
      <c r="BU316" s="46">
        <f t="shared" si="14"/>
        <v>31.25</v>
      </c>
      <c r="BV316" s="46" t="str">
        <f t="shared" si="15"/>
        <v>#VALUE!</v>
      </c>
      <c r="BW316" s="398"/>
      <c r="BX316" s="398"/>
      <c r="BY316" s="398"/>
      <c r="BZ316" s="398"/>
      <c r="CA316" s="398"/>
      <c r="CB316" s="459"/>
      <c r="CC316" s="398"/>
      <c r="CD316" s="398"/>
      <c r="CE316" s="398"/>
      <c r="CF316" s="398"/>
      <c r="CG316" s="398"/>
      <c r="CH316" s="398"/>
      <c r="CI316" s="398"/>
      <c r="CJ316" s="398"/>
      <c r="CK316" s="398"/>
      <c r="CL316" s="398"/>
      <c r="CM316" s="398"/>
      <c r="CN316" s="398" t="str">
        <f t="shared" si="16"/>
        <v>#VALUE!</v>
      </c>
      <c r="CO316" s="398" t="str">
        <f t="shared" si="17"/>
        <v>#VALUE!</v>
      </c>
      <c r="CP316" s="398"/>
      <c r="CQ316" s="398"/>
      <c r="CR316" s="478"/>
      <c r="CS316" s="398"/>
      <c r="CT316" s="398"/>
      <c r="CU316" s="398"/>
      <c r="CV316" s="398"/>
      <c r="CW316" s="398"/>
      <c r="CX316" s="398"/>
      <c r="CY316" s="398"/>
      <c r="CZ316" s="398"/>
      <c r="DA316" s="398"/>
      <c r="DB316" s="398"/>
      <c r="DC316" s="398"/>
      <c r="DD316" s="398"/>
      <c r="DE316" s="398"/>
      <c r="DF316" s="398"/>
      <c r="DG316" s="398"/>
      <c r="DH316" s="398"/>
      <c r="DI316" s="398"/>
      <c r="DJ316" s="398"/>
      <c r="DK316" s="398"/>
      <c r="DL316" s="398"/>
      <c r="DM316" s="398"/>
      <c r="DN316" s="398"/>
      <c r="DO316" s="398"/>
      <c r="DP316" s="398"/>
      <c r="DQ316" s="398"/>
      <c r="DR316" s="398"/>
      <c r="DS316" s="398"/>
      <c r="DT316" s="398"/>
      <c r="DU316" s="398"/>
      <c r="DV316" s="398"/>
      <c r="DW316" s="398"/>
      <c r="DX316" s="398"/>
      <c r="DY316" s="398"/>
      <c r="DZ316" s="398"/>
      <c r="EA316" s="398"/>
      <c r="EB316" s="398"/>
      <c r="EC316" s="398"/>
      <c r="ED316" s="398"/>
      <c r="EE316" s="398"/>
      <c r="EF316" s="398"/>
      <c r="EG316" s="398"/>
      <c r="EH316" s="398"/>
      <c r="EI316" s="398"/>
      <c r="EJ316" s="398"/>
      <c r="EK316" s="398"/>
      <c r="EL316" s="398"/>
      <c r="EM316" s="398"/>
      <c r="EN316" s="398"/>
      <c r="EO316" s="398"/>
      <c r="EP316" s="398"/>
      <c r="EQ316" s="398"/>
      <c r="ER316" s="398"/>
      <c r="ES316" s="398"/>
      <c r="ET316" s="398"/>
      <c r="EU316" s="398"/>
      <c r="EV316" s="398"/>
      <c r="EW316" s="398"/>
      <c r="EX316" s="398"/>
      <c r="EY316" s="398"/>
      <c r="EZ316" s="398"/>
      <c r="FA316" s="398"/>
      <c r="FB316" s="398"/>
      <c r="FC316" s="398"/>
      <c r="FD316" s="398"/>
      <c r="FE316" s="398"/>
      <c r="FF316" s="398"/>
      <c r="FG316" s="398"/>
      <c r="FH316" s="398"/>
      <c r="FI316" s="398"/>
      <c r="FJ316" s="398"/>
      <c r="FK316" s="398"/>
      <c r="FL316" s="398"/>
      <c r="FM316" s="398"/>
      <c r="FN316" s="398"/>
      <c r="FO316" s="398"/>
      <c r="FP316" s="398"/>
      <c r="FQ316" s="398"/>
      <c r="FR316" s="398"/>
      <c r="FS316" s="398"/>
      <c r="FT316" s="398"/>
      <c r="FU316" s="398"/>
      <c r="FV316" s="398"/>
      <c r="FW316" s="398"/>
      <c r="FX316" s="398"/>
      <c r="FY316" s="398"/>
      <c r="FZ316" s="398"/>
      <c r="GA316" s="398"/>
      <c r="GB316" s="398"/>
      <c r="GC316" s="398"/>
      <c r="GD316" s="398"/>
      <c r="GE316" s="398"/>
      <c r="GF316" s="398"/>
      <c r="GG316" s="398"/>
      <c r="GH316" s="398"/>
      <c r="GI316" s="398"/>
      <c r="GJ316" s="398"/>
      <c r="GK316" s="398"/>
      <c r="GL316" s="398"/>
      <c r="GM316" s="398"/>
      <c r="GN316" s="398"/>
      <c r="GO316" s="398"/>
      <c r="GP316" s="398"/>
      <c r="GQ316" s="398"/>
      <c r="GR316" s="398"/>
      <c r="GS316" s="398"/>
      <c r="GT316" s="398"/>
      <c r="GU316" s="398"/>
      <c r="GV316" s="398"/>
      <c r="GW316" s="398"/>
      <c r="GX316" s="398"/>
      <c r="GY316" s="398"/>
      <c r="GZ316" s="398"/>
      <c r="HA316" s="398"/>
      <c r="HB316" s="398"/>
      <c r="HC316" s="398"/>
      <c r="HD316" s="398"/>
      <c r="HE316" s="398"/>
      <c r="HF316" s="398"/>
      <c r="HG316" s="398"/>
      <c r="HH316" s="398"/>
      <c r="HI316" s="398"/>
      <c r="HJ316" s="398"/>
      <c r="HK316" s="398"/>
      <c r="HL316" s="398"/>
      <c r="HM316" s="398"/>
      <c r="HN316" s="398"/>
      <c r="HO316" s="398"/>
      <c r="HP316" s="398"/>
      <c r="HQ316" s="398"/>
      <c r="HR316" s="398"/>
      <c r="HS316" s="398"/>
      <c r="HT316" s="398"/>
      <c r="HU316" s="398"/>
      <c r="HV316" s="398"/>
      <c r="HW316" s="398"/>
      <c r="HX316" s="398"/>
      <c r="HY316" s="398"/>
      <c r="HZ316" s="398"/>
      <c r="IA316" s="398"/>
      <c r="IB316" s="398"/>
      <c r="IC316" s="398"/>
    </row>
    <row r="317" ht="18.0" customHeight="1">
      <c r="A317" s="602" t="s">
        <v>8105</v>
      </c>
      <c r="B317" s="595" t="s">
        <v>8154</v>
      </c>
      <c r="C317" s="363"/>
      <c r="D317" s="364">
        <v>50.0</v>
      </c>
      <c r="E317" s="610" t="s">
        <v>8155</v>
      </c>
      <c r="F317" s="366" t="s">
        <v>8156</v>
      </c>
      <c r="G317" s="615">
        <v>2.037777090345E12</v>
      </c>
      <c r="H317" s="564">
        <v>374.0</v>
      </c>
      <c r="I317" s="606">
        <v>0.4</v>
      </c>
      <c r="J317" s="370">
        <f t="shared" si="1"/>
        <v>224</v>
      </c>
      <c r="K317" s="375" t="s">
        <v>8157</v>
      </c>
      <c r="L317" s="613"/>
      <c r="M317" s="609"/>
      <c r="N317" s="398"/>
      <c r="O317" s="414">
        <v>25.0</v>
      </c>
      <c r="P317" s="414">
        <v>70.0</v>
      </c>
      <c r="Q317" s="414">
        <v>20.0</v>
      </c>
      <c r="R317" s="414">
        <v>90.0</v>
      </c>
      <c r="S317" s="599"/>
      <c r="T317" s="599"/>
      <c r="U317" s="398"/>
      <c r="V317" s="398"/>
      <c r="W317" s="398"/>
      <c r="X317" s="599"/>
      <c r="Y317" s="599"/>
      <c r="Z317" s="599"/>
      <c r="AA317" s="599"/>
      <c r="AB317" s="379"/>
      <c r="AC317" s="398"/>
      <c r="AD317" s="398"/>
      <c r="AE317" s="398"/>
      <c r="AF317" s="398"/>
      <c r="AG317" s="398"/>
      <c r="AH317" s="398"/>
      <c r="AI317" s="379" t="s">
        <v>6411</v>
      </c>
      <c r="AJ317" s="398"/>
      <c r="AK317" s="398"/>
      <c r="AL317" s="398"/>
      <c r="AM317" s="398"/>
      <c r="AN317" s="414">
        <v>5.0</v>
      </c>
      <c r="AO317" s="398"/>
      <c r="AP317" s="398"/>
      <c r="AQ317" s="46">
        <f t="shared" si="2"/>
        <v>225</v>
      </c>
      <c r="AR317" s="382">
        <f t="shared" si="3"/>
        <v>0.4</v>
      </c>
      <c r="AS317" s="398"/>
      <c r="AT317" s="398"/>
      <c r="AU317" s="398"/>
      <c r="AV317" s="398"/>
      <c r="AW317" s="398"/>
      <c r="AX317" s="573" t="s">
        <v>6061</v>
      </c>
      <c r="AY317" s="384" t="s">
        <v>6061</v>
      </c>
      <c r="AZ317" s="398"/>
      <c r="BA317" s="386" t="s">
        <v>1413</v>
      </c>
      <c r="BB317" s="386" t="s">
        <v>1413</v>
      </c>
      <c r="BC317" s="414" t="s">
        <v>8104</v>
      </c>
      <c r="BD317" s="584">
        <f>IFERROR(__xludf.DUMMYFUNCTION("IMPORTRANGE(""https://docs.google.com/spreadsheets/d/11x9rug0jw9OQ--PARsiC-syyc-w1p08-Nt1KJofrAjY/edit?usp=sharing"",""Себестоимость (Алкиона)!J65"")"),0.813618)</f>
        <v>0.813618</v>
      </c>
      <c r="BE317" s="483">
        <f>IFERROR(__xludf.DUMMYFUNCTION("IMPORTRANGE(""https://docs.google.com/spreadsheets/d/1s3L4zx0lRdF0JYMrTaoYwrEnGJI9Se6ibkReFEtRbpU/edit?usp=sharing"",""Упаковка!B2"")"),7.0)</f>
        <v>7</v>
      </c>
      <c r="BF317" s="389">
        <v>10.0</v>
      </c>
      <c r="BG317" s="442">
        <f t="shared" si="4"/>
        <v>36.26809</v>
      </c>
      <c r="BH317" s="405">
        <f t="shared" si="18"/>
        <v>0.2</v>
      </c>
      <c r="BI317" s="392">
        <f t="shared" si="5"/>
        <v>44.8</v>
      </c>
      <c r="BJ317" s="392" t="str">
        <f t="shared" si="6"/>
        <v>#VALUE!</v>
      </c>
      <c r="BK317" s="392" t="str">
        <f t="shared" si="7"/>
        <v>#VALUE!</v>
      </c>
      <c r="BL317" s="394" t="str">
        <f t="shared" si="8"/>
        <v>#VALUE!</v>
      </c>
      <c r="BM317" s="394" t="str">
        <f t="shared" si="9"/>
        <v>#VALUE!</v>
      </c>
      <c r="BN317" s="55">
        <f t="shared" si="10"/>
        <v>0.4</v>
      </c>
      <c r="BO317" s="56" t="str">
        <f t="shared" si="11"/>
        <v>#VALUE!</v>
      </c>
      <c r="BP317" s="57" t="str">
        <f t="shared" si="12"/>
        <v>#VALUE!</v>
      </c>
      <c r="BQ317" s="46">
        <f t="shared" si="13"/>
        <v>0.126</v>
      </c>
      <c r="BR317" s="46">
        <v>25.0</v>
      </c>
      <c r="BS317" s="46">
        <v>7.0</v>
      </c>
      <c r="BT317" s="47">
        <v>1.25</v>
      </c>
      <c r="BU317" s="46">
        <f t="shared" si="14"/>
        <v>31.25</v>
      </c>
      <c r="BV317" s="46" t="str">
        <f t="shared" si="15"/>
        <v>#VALUE!</v>
      </c>
      <c r="BW317" s="398"/>
      <c r="BX317" s="398"/>
      <c r="BY317" s="398"/>
      <c r="BZ317" s="398"/>
      <c r="CA317" s="398"/>
      <c r="CB317" s="459"/>
      <c r="CC317" s="398"/>
      <c r="CD317" s="398"/>
      <c r="CE317" s="398"/>
      <c r="CF317" s="398"/>
      <c r="CG317" s="398"/>
      <c r="CH317" s="398"/>
      <c r="CI317" s="398"/>
      <c r="CJ317" s="398"/>
      <c r="CK317" s="398"/>
      <c r="CL317" s="398"/>
      <c r="CM317" s="398"/>
      <c r="CN317" s="398" t="str">
        <f t="shared" si="16"/>
        <v>#VALUE!</v>
      </c>
      <c r="CO317" s="398" t="str">
        <f t="shared" si="17"/>
        <v>#VALUE!</v>
      </c>
      <c r="CP317" s="398"/>
      <c r="CQ317" s="398"/>
      <c r="CR317" s="478"/>
      <c r="CS317" s="398"/>
      <c r="CT317" s="398"/>
      <c r="CU317" s="398"/>
      <c r="CV317" s="398"/>
      <c r="CW317" s="398"/>
      <c r="CX317" s="398"/>
      <c r="CY317" s="398"/>
      <c r="CZ317" s="398"/>
      <c r="DA317" s="398"/>
      <c r="DB317" s="398"/>
      <c r="DC317" s="398"/>
      <c r="DD317" s="398"/>
      <c r="DE317" s="398"/>
      <c r="DF317" s="398"/>
      <c r="DG317" s="398"/>
      <c r="DH317" s="398"/>
      <c r="DI317" s="398"/>
      <c r="DJ317" s="398"/>
      <c r="DK317" s="398"/>
      <c r="DL317" s="398"/>
      <c r="DM317" s="398"/>
      <c r="DN317" s="398"/>
      <c r="DO317" s="398"/>
      <c r="DP317" s="398"/>
      <c r="DQ317" s="398"/>
      <c r="DR317" s="398"/>
      <c r="DS317" s="398"/>
      <c r="DT317" s="398"/>
      <c r="DU317" s="398"/>
      <c r="DV317" s="398"/>
      <c r="DW317" s="398"/>
      <c r="DX317" s="398"/>
      <c r="DY317" s="398"/>
      <c r="DZ317" s="398"/>
      <c r="EA317" s="398"/>
      <c r="EB317" s="398"/>
      <c r="EC317" s="398"/>
      <c r="ED317" s="398"/>
      <c r="EE317" s="398"/>
      <c r="EF317" s="398"/>
      <c r="EG317" s="398"/>
      <c r="EH317" s="398"/>
      <c r="EI317" s="398"/>
      <c r="EJ317" s="398"/>
      <c r="EK317" s="398"/>
      <c r="EL317" s="398"/>
      <c r="EM317" s="398"/>
      <c r="EN317" s="398"/>
      <c r="EO317" s="398"/>
      <c r="EP317" s="398"/>
      <c r="EQ317" s="398"/>
      <c r="ER317" s="398"/>
      <c r="ES317" s="398"/>
      <c r="ET317" s="398"/>
      <c r="EU317" s="398"/>
      <c r="EV317" s="398"/>
      <c r="EW317" s="398"/>
      <c r="EX317" s="398"/>
      <c r="EY317" s="398"/>
      <c r="EZ317" s="398"/>
      <c r="FA317" s="398"/>
      <c r="FB317" s="398"/>
      <c r="FC317" s="398"/>
      <c r="FD317" s="398"/>
      <c r="FE317" s="398"/>
      <c r="FF317" s="398"/>
      <c r="FG317" s="398"/>
      <c r="FH317" s="398"/>
      <c r="FI317" s="398"/>
      <c r="FJ317" s="398"/>
      <c r="FK317" s="398"/>
      <c r="FL317" s="398"/>
      <c r="FM317" s="398"/>
      <c r="FN317" s="398"/>
      <c r="FO317" s="398"/>
      <c r="FP317" s="398"/>
      <c r="FQ317" s="398"/>
      <c r="FR317" s="398"/>
      <c r="FS317" s="398"/>
      <c r="FT317" s="398"/>
      <c r="FU317" s="398"/>
      <c r="FV317" s="398"/>
      <c r="FW317" s="398"/>
      <c r="FX317" s="398"/>
      <c r="FY317" s="398"/>
      <c r="FZ317" s="398"/>
      <c r="GA317" s="398"/>
      <c r="GB317" s="398"/>
      <c r="GC317" s="398"/>
      <c r="GD317" s="398"/>
      <c r="GE317" s="398"/>
      <c r="GF317" s="398"/>
      <c r="GG317" s="398"/>
      <c r="GH317" s="398"/>
      <c r="GI317" s="398"/>
      <c r="GJ317" s="398"/>
      <c r="GK317" s="398"/>
      <c r="GL317" s="398"/>
      <c r="GM317" s="398"/>
      <c r="GN317" s="398"/>
      <c r="GO317" s="398"/>
      <c r="GP317" s="398"/>
      <c r="GQ317" s="398"/>
      <c r="GR317" s="398"/>
      <c r="GS317" s="398"/>
      <c r="GT317" s="398"/>
      <c r="GU317" s="398"/>
      <c r="GV317" s="398"/>
      <c r="GW317" s="398"/>
      <c r="GX317" s="398"/>
      <c r="GY317" s="398"/>
      <c r="GZ317" s="398"/>
      <c r="HA317" s="398"/>
      <c r="HB317" s="398"/>
      <c r="HC317" s="398"/>
      <c r="HD317" s="398"/>
      <c r="HE317" s="398"/>
      <c r="HF317" s="398"/>
      <c r="HG317" s="398"/>
      <c r="HH317" s="398"/>
      <c r="HI317" s="398"/>
      <c r="HJ317" s="398"/>
      <c r="HK317" s="398"/>
      <c r="HL317" s="398"/>
      <c r="HM317" s="398"/>
      <c r="HN317" s="398"/>
      <c r="HO317" s="398"/>
      <c r="HP317" s="398"/>
      <c r="HQ317" s="398"/>
      <c r="HR317" s="398"/>
      <c r="HS317" s="398"/>
      <c r="HT317" s="398"/>
      <c r="HU317" s="398"/>
      <c r="HV317" s="398"/>
      <c r="HW317" s="398"/>
      <c r="HX317" s="398"/>
      <c r="HY317" s="398"/>
      <c r="HZ317" s="398"/>
      <c r="IA317" s="398"/>
      <c r="IB317" s="398"/>
      <c r="IC317" s="398"/>
    </row>
    <row r="318" ht="18.0" customHeight="1">
      <c r="A318" s="602" t="s">
        <v>8105</v>
      </c>
      <c r="B318" s="595" t="s">
        <v>8158</v>
      </c>
      <c r="C318" s="363"/>
      <c r="D318" s="364">
        <v>50.0</v>
      </c>
      <c r="E318" s="610" t="s">
        <v>8159</v>
      </c>
      <c r="F318" s="366" t="s">
        <v>8160</v>
      </c>
      <c r="G318" s="615">
        <v>2.037777092059E12</v>
      </c>
      <c r="H318" s="564">
        <v>409.0</v>
      </c>
      <c r="I318" s="606">
        <v>0.4</v>
      </c>
      <c r="J318" s="370">
        <f t="shared" si="1"/>
        <v>245</v>
      </c>
      <c r="K318" s="375" t="s">
        <v>8161</v>
      </c>
      <c r="L318" s="613"/>
      <c r="M318" s="607"/>
      <c r="N318" s="398"/>
      <c r="O318" s="414">
        <v>20.0</v>
      </c>
      <c r="P318" s="414">
        <v>70.0</v>
      </c>
      <c r="Q318" s="414">
        <v>20.0</v>
      </c>
      <c r="R318" s="414">
        <v>90.0</v>
      </c>
      <c r="S318" s="599"/>
      <c r="T318" s="599"/>
      <c r="U318" s="398"/>
      <c r="V318" s="398"/>
      <c r="W318" s="398"/>
      <c r="X318" s="599"/>
      <c r="Y318" s="599"/>
      <c r="Z318" s="599"/>
      <c r="AA318" s="599"/>
      <c r="AB318" s="379"/>
      <c r="AC318" s="398"/>
      <c r="AD318" s="398"/>
      <c r="AE318" s="398"/>
      <c r="AF318" s="398"/>
      <c r="AG318" s="398"/>
      <c r="AH318" s="398"/>
      <c r="AI318" s="379" t="s">
        <v>6411</v>
      </c>
      <c r="AJ318" s="398"/>
      <c r="AK318" s="398"/>
      <c r="AL318" s="398"/>
      <c r="AM318" s="398"/>
      <c r="AN318" s="414">
        <v>5.0</v>
      </c>
      <c r="AO318" s="398"/>
      <c r="AP318" s="398"/>
      <c r="AQ318" s="46">
        <f t="shared" si="2"/>
        <v>246</v>
      </c>
      <c r="AR318" s="382">
        <f t="shared" si="3"/>
        <v>0.4</v>
      </c>
      <c r="AS318" s="398"/>
      <c r="AT318" s="398"/>
      <c r="AU318" s="398"/>
      <c r="AV318" s="398"/>
      <c r="AW318" s="398"/>
      <c r="AX318" s="573" t="s">
        <v>6061</v>
      </c>
      <c r="AY318" s="384" t="s">
        <v>6061</v>
      </c>
      <c r="AZ318" s="398"/>
      <c r="BA318" s="386" t="s">
        <v>1413</v>
      </c>
      <c r="BB318" s="386" t="s">
        <v>1413</v>
      </c>
      <c r="BC318" s="414" t="s">
        <v>8110</v>
      </c>
      <c r="BD318" s="584">
        <f>IFERROR(__xludf.DUMMYFUNCTION("IMPORTRANGE(""https://docs.google.com/spreadsheets/d/11x9rug0jw9OQ--PARsiC-syyc-w1p08-Nt1KJofrAjY/edit?usp=sharing"",""Себестоимость (Алкиона)!J65"")"),0.813618)</f>
        <v>0.813618</v>
      </c>
      <c r="BE318" s="483">
        <f>IFERROR(__xludf.DUMMYFUNCTION("IMPORTRANGE(""https://docs.google.com/spreadsheets/d/1s3L4zx0lRdF0JYMrTaoYwrEnGJI9Se6ibkReFEtRbpU/edit?usp=sharing"",""Упаковка!B2"")"),7.0)</f>
        <v>7</v>
      </c>
      <c r="BF318" s="389">
        <v>10.0</v>
      </c>
      <c r="BG318" s="442">
        <f t="shared" si="4"/>
        <v>32.81809</v>
      </c>
      <c r="BH318" s="405">
        <f t="shared" si="18"/>
        <v>0.2</v>
      </c>
      <c r="BI318" s="392">
        <f t="shared" si="5"/>
        <v>49</v>
      </c>
      <c r="BJ318" s="392" t="str">
        <f t="shared" si="6"/>
        <v>#VALUE!</v>
      </c>
      <c r="BK318" s="392" t="str">
        <f t="shared" si="7"/>
        <v>#VALUE!</v>
      </c>
      <c r="BL318" s="394" t="str">
        <f t="shared" si="8"/>
        <v>#VALUE!</v>
      </c>
      <c r="BM318" s="394" t="str">
        <f t="shared" si="9"/>
        <v>#VALUE!</v>
      </c>
      <c r="BN318" s="55">
        <f t="shared" si="10"/>
        <v>0.4</v>
      </c>
      <c r="BO318" s="56" t="str">
        <f t="shared" si="11"/>
        <v>#VALUE!</v>
      </c>
      <c r="BP318" s="57" t="str">
        <f t="shared" si="12"/>
        <v>#VALUE!</v>
      </c>
      <c r="BQ318" s="46">
        <f t="shared" si="13"/>
        <v>0.126</v>
      </c>
      <c r="BR318" s="46">
        <v>25.0</v>
      </c>
      <c r="BS318" s="46">
        <v>7.0</v>
      </c>
      <c r="BT318" s="47">
        <v>1.25</v>
      </c>
      <c r="BU318" s="46">
        <f t="shared" si="14"/>
        <v>31.25</v>
      </c>
      <c r="BV318" s="46" t="str">
        <f t="shared" si="15"/>
        <v>#VALUE!</v>
      </c>
      <c r="BW318" s="398"/>
      <c r="BX318" s="398"/>
      <c r="BY318" s="398"/>
      <c r="BZ318" s="398"/>
      <c r="CA318" s="398"/>
      <c r="CB318" s="459"/>
      <c r="CC318" s="398"/>
      <c r="CD318" s="398"/>
      <c r="CE318" s="398"/>
      <c r="CF318" s="398"/>
      <c r="CG318" s="398"/>
      <c r="CH318" s="398"/>
      <c r="CI318" s="398"/>
      <c r="CJ318" s="398"/>
      <c r="CK318" s="398"/>
      <c r="CL318" s="398"/>
      <c r="CM318" s="398"/>
      <c r="CN318" s="398" t="str">
        <f t="shared" si="16"/>
        <v>#VALUE!</v>
      </c>
      <c r="CO318" s="398" t="str">
        <f t="shared" si="17"/>
        <v>#VALUE!</v>
      </c>
      <c r="CP318" s="398"/>
      <c r="CQ318" s="398"/>
      <c r="CR318" s="478"/>
      <c r="CS318" s="398"/>
      <c r="CT318" s="398"/>
      <c r="CU318" s="398"/>
      <c r="CV318" s="398"/>
      <c r="CW318" s="398"/>
      <c r="CX318" s="398"/>
      <c r="CY318" s="398"/>
      <c r="CZ318" s="398"/>
      <c r="DA318" s="398"/>
      <c r="DB318" s="398"/>
      <c r="DC318" s="398"/>
      <c r="DD318" s="398"/>
      <c r="DE318" s="398"/>
      <c r="DF318" s="398"/>
      <c r="DG318" s="398"/>
      <c r="DH318" s="398"/>
      <c r="DI318" s="398"/>
      <c r="DJ318" s="398"/>
      <c r="DK318" s="398"/>
      <c r="DL318" s="398"/>
      <c r="DM318" s="398"/>
      <c r="DN318" s="398"/>
      <c r="DO318" s="398"/>
      <c r="DP318" s="398"/>
      <c r="DQ318" s="398"/>
      <c r="DR318" s="398"/>
      <c r="DS318" s="398"/>
      <c r="DT318" s="398"/>
      <c r="DU318" s="398"/>
      <c r="DV318" s="398"/>
      <c r="DW318" s="398"/>
      <c r="DX318" s="398"/>
      <c r="DY318" s="398"/>
      <c r="DZ318" s="398"/>
      <c r="EA318" s="398"/>
      <c r="EB318" s="398"/>
      <c r="EC318" s="398"/>
      <c r="ED318" s="398"/>
      <c r="EE318" s="398"/>
      <c r="EF318" s="398"/>
      <c r="EG318" s="398"/>
      <c r="EH318" s="398"/>
      <c r="EI318" s="398"/>
      <c r="EJ318" s="398"/>
      <c r="EK318" s="398"/>
      <c r="EL318" s="398"/>
      <c r="EM318" s="398"/>
      <c r="EN318" s="398"/>
      <c r="EO318" s="398"/>
      <c r="EP318" s="398"/>
      <c r="EQ318" s="398"/>
      <c r="ER318" s="398"/>
      <c r="ES318" s="398"/>
      <c r="ET318" s="398"/>
      <c r="EU318" s="398"/>
      <c r="EV318" s="398"/>
      <c r="EW318" s="398"/>
      <c r="EX318" s="398"/>
      <c r="EY318" s="398"/>
      <c r="EZ318" s="398"/>
      <c r="FA318" s="398"/>
      <c r="FB318" s="398"/>
      <c r="FC318" s="398"/>
      <c r="FD318" s="398"/>
      <c r="FE318" s="398"/>
      <c r="FF318" s="398"/>
      <c r="FG318" s="398"/>
      <c r="FH318" s="398"/>
      <c r="FI318" s="398"/>
      <c r="FJ318" s="398"/>
      <c r="FK318" s="398"/>
      <c r="FL318" s="398"/>
      <c r="FM318" s="398"/>
      <c r="FN318" s="398"/>
      <c r="FO318" s="398"/>
      <c r="FP318" s="398"/>
      <c r="FQ318" s="398"/>
      <c r="FR318" s="398"/>
      <c r="FS318" s="398"/>
      <c r="FT318" s="398"/>
      <c r="FU318" s="398"/>
      <c r="FV318" s="398"/>
      <c r="FW318" s="398"/>
      <c r="FX318" s="398"/>
      <c r="FY318" s="398"/>
      <c r="FZ318" s="398"/>
      <c r="GA318" s="398"/>
      <c r="GB318" s="398"/>
      <c r="GC318" s="398"/>
      <c r="GD318" s="398"/>
      <c r="GE318" s="398"/>
      <c r="GF318" s="398"/>
      <c r="GG318" s="398"/>
      <c r="GH318" s="398"/>
      <c r="GI318" s="398"/>
      <c r="GJ318" s="398"/>
      <c r="GK318" s="398"/>
      <c r="GL318" s="398"/>
      <c r="GM318" s="398"/>
      <c r="GN318" s="398"/>
      <c r="GO318" s="398"/>
      <c r="GP318" s="398"/>
      <c r="GQ318" s="398"/>
      <c r="GR318" s="398"/>
      <c r="GS318" s="398"/>
      <c r="GT318" s="398"/>
      <c r="GU318" s="398"/>
      <c r="GV318" s="398"/>
      <c r="GW318" s="398"/>
      <c r="GX318" s="398"/>
      <c r="GY318" s="398"/>
      <c r="GZ318" s="398"/>
      <c r="HA318" s="398"/>
      <c r="HB318" s="398"/>
      <c r="HC318" s="398"/>
      <c r="HD318" s="398"/>
      <c r="HE318" s="398"/>
      <c r="HF318" s="398"/>
      <c r="HG318" s="398"/>
      <c r="HH318" s="398"/>
      <c r="HI318" s="398"/>
      <c r="HJ318" s="398"/>
      <c r="HK318" s="398"/>
      <c r="HL318" s="398"/>
      <c r="HM318" s="398"/>
      <c r="HN318" s="398"/>
      <c r="HO318" s="398"/>
      <c r="HP318" s="398"/>
      <c r="HQ318" s="398"/>
      <c r="HR318" s="398"/>
      <c r="HS318" s="398"/>
      <c r="HT318" s="398"/>
      <c r="HU318" s="398"/>
      <c r="HV318" s="398"/>
      <c r="HW318" s="398"/>
      <c r="HX318" s="398"/>
      <c r="HY318" s="398"/>
      <c r="HZ318" s="398"/>
      <c r="IA318" s="398"/>
      <c r="IB318" s="398"/>
      <c r="IC318" s="398"/>
    </row>
    <row r="319" ht="18.0" customHeight="1">
      <c r="A319" s="602" t="s">
        <v>8105</v>
      </c>
      <c r="B319" s="595" t="s">
        <v>8162</v>
      </c>
      <c r="C319" s="363"/>
      <c r="D319" s="364">
        <v>50.0</v>
      </c>
      <c r="E319" s="610" t="s">
        <v>8163</v>
      </c>
      <c r="F319" s="366" t="s">
        <v>8164</v>
      </c>
      <c r="G319" s="615">
        <v>2.037777093001E12</v>
      </c>
      <c r="H319" s="564">
        <v>405.0</v>
      </c>
      <c r="I319" s="606">
        <v>0.4</v>
      </c>
      <c r="J319" s="370">
        <f t="shared" si="1"/>
        <v>243</v>
      </c>
      <c r="K319" s="375" t="s">
        <v>8165</v>
      </c>
      <c r="L319" s="613"/>
      <c r="M319" s="609"/>
      <c r="N319" s="398"/>
      <c r="O319" s="414">
        <v>25.0</v>
      </c>
      <c r="P319" s="414">
        <v>70.0</v>
      </c>
      <c r="Q319" s="414">
        <v>20.0</v>
      </c>
      <c r="R319" s="414">
        <v>90.0</v>
      </c>
      <c r="S319" s="599"/>
      <c r="T319" s="599"/>
      <c r="U319" s="398"/>
      <c r="V319" s="398"/>
      <c r="W319" s="398"/>
      <c r="X319" s="599"/>
      <c r="Y319" s="599"/>
      <c r="Z319" s="599"/>
      <c r="AA319" s="599"/>
      <c r="AB319" s="379"/>
      <c r="AC319" s="398"/>
      <c r="AD319" s="398"/>
      <c r="AE319" s="398"/>
      <c r="AF319" s="398"/>
      <c r="AG319" s="398"/>
      <c r="AH319" s="398"/>
      <c r="AI319" s="379" t="s">
        <v>6411</v>
      </c>
      <c r="AJ319" s="398"/>
      <c r="AK319" s="398"/>
      <c r="AL319" s="398"/>
      <c r="AM319" s="398"/>
      <c r="AN319" s="414">
        <v>5.0</v>
      </c>
      <c r="AO319" s="398"/>
      <c r="AP319" s="398"/>
      <c r="AQ319" s="46">
        <f t="shared" si="2"/>
        <v>243</v>
      </c>
      <c r="AR319" s="382">
        <f t="shared" si="3"/>
        <v>0.4</v>
      </c>
      <c r="AS319" s="398"/>
      <c r="AT319" s="398"/>
      <c r="AU319" s="398"/>
      <c r="AV319" s="398"/>
      <c r="AW319" s="398"/>
      <c r="AX319" s="573" t="s">
        <v>6061</v>
      </c>
      <c r="AY319" s="384" t="s">
        <v>6061</v>
      </c>
      <c r="AZ319" s="398"/>
      <c r="BA319" s="386" t="s">
        <v>1413</v>
      </c>
      <c r="BB319" s="386" t="s">
        <v>1413</v>
      </c>
      <c r="BC319" s="414" t="s">
        <v>8098</v>
      </c>
      <c r="BD319" s="584">
        <f>IFERROR(__xludf.DUMMYFUNCTION("IMPORTRANGE(""https://docs.google.com/spreadsheets/d/11x9rug0jw9OQ--PARsiC-syyc-w1p08-Nt1KJofrAjY/edit?usp=sharing"",""Себестоимость (Алкиона)!J65"")"),0.813618)</f>
        <v>0.813618</v>
      </c>
      <c r="BE319" s="483">
        <f>IFERROR(__xludf.DUMMYFUNCTION("IMPORTRANGE(""https://docs.google.com/spreadsheets/d/1s3L4zx0lRdF0JYMrTaoYwrEnGJI9Se6ibkReFEtRbpU/edit?usp=sharing"",""Упаковка!B2"")"),7.0)</f>
        <v>7</v>
      </c>
      <c r="BF319" s="389">
        <v>10.0</v>
      </c>
      <c r="BG319" s="442">
        <f t="shared" si="4"/>
        <v>36.71809</v>
      </c>
      <c r="BH319" s="405">
        <f t="shared" si="18"/>
        <v>0.2</v>
      </c>
      <c r="BI319" s="392">
        <f t="shared" si="5"/>
        <v>48.6</v>
      </c>
      <c r="BJ319" s="392" t="str">
        <f t="shared" si="6"/>
        <v>#VALUE!</v>
      </c>
      <c r="BK319" s="392" t="str">
        <f t="shared" si="7"/>
        <v>#VALUE!</v>
      </c>
      <c r="BL319" s="394" t="str">
        <f t="shared" si="8"/>
        <v>#VALUE!</v>
      </c>
      <c r="BM319" s="394" t="str">
        <f t="shared" si="9"/>
        <v>#VALUE!</v>
      </c>
      <c r="BN319" s="55">
        <f t="shared" si="10"/>
        <v>0.4</v>
      </c>
      <c r="BO319" s="56" t="str">
        <f t="shared" si="11"/>
        <v>#VALUE!</v>
      </c>
      <c r="BP319" s="57" t="str">
        <f t="shared" si="12"/>
        <v>#VALUE!</v>
      </c>
      <c r="BQ319" s="46">
        <f t="shared" si="13"/>
        <v>0.126</v>
      </c>
      <c r="BR319" s="46">
        <v>25.0</v>
      </c>
      <c r="BS319" s="46">
        <v>7.0</v>
      </c>
      <c r="BT319" s="47">
        <v>1.25</v>
      </c>
      <c r="BU319" s="46">
        <f t="shared" si="14"/>
        <v>31.25</v>
      </c>
      <c r="BV319" s="46" t="str">
        <f t="shared" si="15"/>
        <v>#VALUE!</v>
      </c>
      <c r="BW319" s="398"/>
      <c r="BX319" s="398"/>
      <c r="BY319" s="398"/>
      <c r="BZ319" s="398"/>
      <c r="CA319" s="398"/>
      <c r="CB319" s="459"/>
      <c r="CC319" s="398"/>
      <c r="CD319" s="398"/>
      <c r="CE319" s="398"/>
      <c r="CF319" s="398"/>
      <c r="CG319" s="398"/>
      <c r="CH319" s="398"/>
      <c r="CI319" s="398"/>
      <c r="CJ319" s="398"/>
      <c r="CK319" s="398"/>
      <c r="CL319" s="398"/>
      <c r="CM319" s="398"/>
      <c r="CN319" s="398" t="str">
        <f t="shared" si="16"/>
        <v>#VALUE!</v>
      </c>
      <c r="CO319" s="398" t="str">
        <f t="shared" si="17"/>
        <v>#VALUE!</v>
      </c>
      <c r="CP319" s="398"/>
      <c r="CQ319" s="398"/>
      <c r="CR319" s="478"/>
      <c r="CS319" s="398"/>
      <c r="CT319" s="398"/>
      <c r="CU319" s="398"/>
      <c r="CV319" s="398"/>
      <c r="CW319" s="398"/>
      <c r="CX319" s="398"/>
      <c r="CY319" s="398"/>
      <c r="CZ319" s="398"/>
      <c r="DA319" s="398"/>
      <c r="DB319" s="398"/>
      <c r="DC319" s="398"/>
      <c r="DD319" s="398"/>
      <c r="DE319" s="398"/>
      <c r="DF319" s="398"/>
      <c r="DG319" s="398"/>
      <c r="DH319" s="398"/>
      <c r="DI319" s="398"/>
      <c r="DJ319" s="398"/>
      <c r="DK319" s="398"/>
      <c r="DL319" s="398"/>
      <c r="DM319" s="398"/>
      <c r="DN319" s="398"/>
      <c r="DO319" s="398"/>
      <c r="DP319" s="398"/>
      <c r="DQ319" s="398"/>
      <c r="DR319" s="398"/>
      <c r="DS319" s="398"/>
      <c r="DT319" s="398"/>
      <c r="DU319" s="398"/>
      <c r="DV319" s="398"/>
      <c r="DW319" s="398"/>
      <c r="DX319" s="398"/>
      <c r="DY319" s="398"/>
      <c r="DZ319" s="398"/>
      <c r="EA319" s="398"/>
      <c r="EB319" s="398"/>
      <c r="EC319" s="398"/>
      <c r="ED319" s="398"/>
      <c r="EE319" s="398"/>
      <c r="EF319" s="398"/>
      <c r="EG319" s="398"/>
      <c r="EH319" s="398"/>
      <c r="EI319" s="398"/>
      <c r="EJ319" s="398"/>
      <c r="EK319" s="398"/>
      <c r="EL319" s="398"/>
      <c r="EM319" s="398"/>
      <c r="EN319" s="398"/>
      <c r="EO319" s="398"/>
      <c r="EP319" s="398"/>
      <c r="EQ319" s="398"/>
      <c r="ER319" s="398"/>
      <c r="ES319" s="398"/>
      <c r="ET319" s="398"/>
      <c r="EU319" s="398"/>
      <c r="EV319" s="398"/>
      <c r="EW319" s="398"/>
      <c r="EX319" s="398"/>
      <c r="EY319" s="398"/>
      <c r="EZ319" s="398"/>
      <c r="FA319" s="398"/>
      <c r="FB319" s="398"/>
      <c r="FC319" s="398"/>
      <c r="FD319" s="398"/>
      <c r="FE319" s="398"/>
      <c r="FF319" s="398"/>
      <c r="FG319" s="398"/>
      <c r="FH319" s="398"/>
      <c r="FI319" s="398"/>
      <c r="FJ319" s="398"/>
      <c r="FK319" s="398"/>
      <c r="FL319" s="398"/>
      <c r="FM319" s="398"/>
      <c r="FN319" s="398"/>
      <c r="FO319" s="398"/>
      <c r="FP319" s="398"/>
      <c r="FQ319" s="398"/>
      <c r="FR319" s="398"/>
      <c r="FS319" s="398"/>
      <c r="FT319" s="398"/>
      <c r="FU319" s="398"/>
      <c r="FV319" s="398"/>
      <c r="FW319" s="398"/>
      <c r="FX319" s="398"/>
      <c r="FY319" s="398"/>
      <c r="FZ319" s="398"/>
      <c r="GA319" s="398"/>
      <c r="GB319" s="398"/>
      <c r="GC319" s="398"/>
      <c r="GD319" s="398"/>
      <c r="GE319" s="398"/>
      <c r="GF319" s="398"/>
      <c r="GG319" s="398"/>
      <c r="GH319" s="398"/>
      <c r="GI319" s="398"/>
      <c r="GJ319" s="398"/>
      <c r="GK319" s="398"/>
      <c r="GL319" s="398"/>
      <c r="GM319" s="398"/>
      <c r="GN319" s="398"/>
      <c r="GO319" s="398"/>
      <c r="GP319" s="398"/>
      <c r="GQ319" s="398"/>
      <c r="GR319" s="398"/>
      <c r="GS319" s="398"/>
      <c r="GT319" s="398"/>
      <c r="GU319" s="398"/>
      <c r="GV319" s="398"/>
      <c r="GW319" s="398"/>
      <c r="GX319" s="398"/>
      <c r="GY319" s="398"/>
      <c r="GZ319" s="398"/>
      <c r="HA319" s="398"/>
      <c r="HB319" s="398"/>
      <c r="HC319" s="398"/>
      <c r="HD319" s="398"/>
      <c r="HE319" s="398"/>
      <c r="HF319" s="398"/>
      <c r="HG319" s="398"/>
      <c r="HH319" s="398"/>
      <c r="HI319" s="398"/>
      <c r="HJ319" s="398"/>
      <c r="HK319" s="398"/>
      <c r="HL319" s="398"/>
      <c r="HM319" s="398"/>
      <c r="HN319" s="398"/>
      <c r="HO319" s="398"/>
      <c r="HP319" s="398"/>
      <c r="HQ319" s="398"/>
      <c r="HR319" s="398"/>
      <c r="HS319" s="398"/>
      <c r="HT319" s="398"/>
      <c r="HU319" s="398"/>
      <c r="HV319" s="398"/>
      <c r="HW319" s="398"/>
      <c r="HX319" s="398"/>
      <c r="HY319" s="398"/>
      <c r="HZ319" s="398"/>
      <c r="IA319" s="398"/>
      <c r="IB319" s="398"/>
      <c r="IC319" s="398"/>
    </row>
    <row r="320" ht="18.0" customHeight="1">
      <c r="A320" s="602" t="s">
        <v>8105</v>
      </c>
      <c r="B320" s="595" t="s">
        <v>8166</v>
      </c>
      <c r="C320" s="363"/>
      <c r="D320" s="364">
        <v>50.0</v>
      </c>
      <c r="E320" s="610" t="s">
        <v>8167</v>
      </c>
      <c r="F320" s="366" t="s">
        <v>8168</v>
      </c>
      <c r="G320" s="615">
        <v>2.037777093858E12</v>
      </c>
      <c r="H320" s="564">
        <v>374.0</v>
      </c>
      <c r="I320" s="606">
        <v>0.4</v>
      </c>
      <c r="J320" s="370">
        <f t="shared" si="1"/>
        <v>224</v>
      </c>
      <c r="K320" s="375" t="s">
        <v>8169</v>
      </c>
      <c r="L320" s="613"/>
      <c r="M320" s="609"/>
      <c r="N320" s="398"/>
      <c r="O320" s="414">
        <v>25.0</v>
      </c>
      <c r="P320" s="414">
        <v>70.0</v>
      </c>
      <c r="Q320" s="414">
        <v>20.0</v>
      </c>
      <c r="R320" s="414">
        <v>90.0</v>
      </c>
      <c r="S320" s="599"/>
      <c r="T320" s="599"/>
      <c r="U320" s="398"/>
      <c r="V320" s="398"/>
      <c r="W320" s="398"/>
      <c r="X320" s="599"/>
      <c r="Y320" s="599"/>
      <c r="Z320" s="599"/>
      <c r="AA320" s="599"/>
      <c r="AB320" s="379"/>
      <c r="AC320" s="398"/>
      <c r="AD320" s="398"/>
      <c r="AE320" s="398"/>
      <c r="AF320" s="398"/>
      <c r="AG320" s="398"/>
      <c r="AH320" s="398"/>
      <c r="AI320" s="379" t="s">
        <v>6411</v>
      </c>
      <c r="AJ320" s="398"/>
      <c r="AK320" s="398"/>
      <c r="AL320" s="398"/>
      <c r="AM320" s="398"/>
      <c r="AN320" s="414">
        <v>5.0</v>
      </c>
      <c r="AO320" s="398"/>
      <c r="AP320" s="398"/>
      <c r="AQ320" s="46">
        <f t="shared" si="2"/>
        <v>225</v>
      </c>
      <c r="AR320" s="382">
        <f t="shared" si="3"/>
        <v>0.4</v>
      </c>
      <c r="AS320" s="398"/>
      <c r="AT320" s="398"/>
      <c r="AU320" s="398"/>
      <c r="AV320" s="398"/>
      <c r="AW320" s="398"/>
      <c r="AX320" s="573" t="s">
        <v>6061</v>
      </c>
      <c r="AY320" s="384" t="s">
        <v>6061</v>
      </c>
      <c r="AZ320" s="398"/>
      <c r="BA320" s="386" t="s">
        <v>1413</v>
      </c>
      <c r="BB320" s="386" t="s">
        <v>1413</v>
      </c>
      <c r="BC320" s="414" t="s">
        <v>8104</v>
      </c>
      <c r="BD320" s="584">
        <f>IFERROR(__xludf.DUMMYFUNCTION("IMPORTRANGE(""https://docs.google.com/spreadsheets/d/11x9rug0jw9OQ--PARsiC-syyc-w1p08-Nt1KJofrAjY/edit?usp=sharing"",""Себестоимость (Алкиона)!J65"")"),0.813618)</f>
        <v>0.813618</v>
      </c>
      <c r="BE320" s="483">
        <f>IFERROR(__xludf.DUMMYFUNCTION("IMPORTRANGE(""https://docs.google.com/spreadsheets/d/1s3L4zx0lRdF0JYMrTaoYwrEnGJI9Se6ibkReFEtRbpU/edit?usp=sharing"",""Упаковка!B2"")"),7.0)</f>
        <v>7</v>
      </c>
      <c r="BF320" s="389">
        <v>10.0</v>
      </c>
      <c r="BG320" s="442">
        <f t="shared" si="4"/>
        <v>36.26809</v>
      </c>
      <c r="BH320" s="405">
        <f t="shared" si="18"/>
        <v>0.2</v>
      </c>
      <c r="BI320" s="392">
        <f t="shared" si="5"/>
        <v>44.8</v>
      </c>
      <c r="BJ320" s="392" t="str">
        <f t="shared" si="6"/>
        <v>#VALUE!</v>
      </c>
      <c r="BK320" s="392" t="str">
        <f t="shared" si="7"/>
        <v>#VALUE!</v>
      </c>
      <c r="BL320" s="394" t="str">
        <f t="shared" si="8"/>
        <v>#VALUE!</v>
      </c>
      <c r="BM320" s="394" t="str">
        <f t="shared" si="9"/>
        <v>#VALUE!</v>
      </c>
      <c r="BN320" s="55">
        <f t="shared" si="10"/>
        <v>0.4</v>
      </c>
      <c r="BO320" s="56" t="str">
        <f t="shared" si="11"/>
        <v>#VALUE!</v>
      </c>
      <c r="BP320" s="57" t="str">
        <f t="shared" si="12"/>
        <v>#VALUE!</v>
      </c>
      <c r="BQ320" s="46">
        <f t="shared" si="13"/>
        <v>0.126</v>
      </c>
      <c r="BR320" s="46">
        <v>25.0</v>
      </c>
      <c r="BS320" s="46">
        <v>7.0</v>
      </c>
      <c r="BT320" s="47">
        <v>1.25</v>
      </c>
      <c r="BU320" s="46">
        <f t="shared" si="14"/>
        <v>31.25</v>
      </c>
      <c r="BV320" s="46" t="str">
        <f t="shared" si="15"/>
        <v>#VALUE!</v>
      </c>
      <c r="BW320" s="398"/>
      <c r="BX320" s="398"/>
      <c r="BY320" s="398"/>
      <c r="BZ320" s="398"/>
      <c r="CA320" s="398"/>
      <c r="CB320" s="459"/>
      <c r="CC320" s="398"/>
      <c r="CD320" s="398"/>
      <c r="CE320" s="398"/>
      <c r="CF320" s="398"/>
      <c r="CG320" s="398"/>
      <c r="CH320" s="398"/>
      <c r="CI320" s="398"/>
      <c r="CJ320" s="398"/>
      <c r="CK320" s="398"/>
      <c r="CL320" s="398"/>
      <c r="CM320" s="398"/>
      <c r="CN320" s="398" t="str">
        <f t="shared" si="16"/>
        <v>#VALUE!</v>
      </c>
      <c r="CO320" s="398" t="str">
        <f t="shared" si="17"/>
        <v>#VALUE!</v>
      </c>
      <c r="CP320" s="398"/>
      <c r="CQ320" s="398"/>
      <c r="CR320" s="478"/>
      <c r="CS320" s="398"/>
      <c r="CT320" s="398"/>
      <c r="CU320" s="398"/>
      <c r="CV320" s="398"/>
      <c r="CW320" s="398"/>
      <c r="CX320" s="398"/>
      <c r="CY320" s="398"/>
      <c r="CZ320" s="398"/>
      <c r="DA320" s="398"/>
      <c r="DB320" s="398"/>
      <c r="DC320" s="398"/>
      <c r="DD320" s="398"/>
      <c r="DE320" s="398"/>
      <c r="DF320" s="398"/>
      <c r="DG320" s="398"/>
      <c r="DH320" s="398"/>
      <c r="DI320" s="398"/>
      <c r="DJ320" s="398"/>
      <c r="DK320" s="398"/>
      <c r="DL320" s="398"/>
      <c r="DM320" s="398"/>
      <c r="DN320" s="398"/>
      <c r="DO320" s="398"/>
      <c r="DP320" s="398"/>
      <c r="DQ320" s="398"/>
      <c r="DR320" s="398"/>
      <c r="DS320" s="398"/>
      <c r="DT320" s="398"/>
      <c r="DU320" s="398"/>
      <c r="DV320" s="398"/>
      <c r="DW320" s="398"/>
      <c r="DX320" s="398"/>
      <c r="DY320" s="398"/>
      <c r="DZ320" s="398"/>
      <c r="EA320" s="398"/>
      <c r="EB320" s="398"/>
      <c r="EC320" s="398"/>
      <c r="ED320" s="398"/>
      <c r="EE320" s="398"/>
      <c r="EF320" s="398"/>
      <c r="EG320" s="398"/>
      <c r="EH320" s="398"/>
      <c r="EI320" s="398"/>
      <c r="EJ320" s="398"/>
      <c r="EK320" s="398"/>
      <c r="EL320" s="398"/>
      <c r="EM320" s="398"/>
      <c r="EN320" s="398"/>
      <c r="EO320" s="398"/>
      <c r="EP320" s="398"/>
      <c r="EQ320" s="398"/>
      <c r="ER320" s="398"/>
      <c r="ES320" s="398"/>
      <c r="ET320" s="398"/>
      <c r="EU320" s="398"/>
      <c r="EV320" s="398"/>
      <c r="EW320" s="398"/>
      <c r="EX320" s="398"/>
      <c r="EY320" s="398"/>
      <c r="EZ320" s="398"/>
      <c r="FA320" s="398"/>
      <c r="FB320" s="398"/>
      <c r="FC320" s="398"/>
      <c r="FD320" s="398"/>
      <c r="FE320" s="398"/>
      <c r="FF320" s="398"/>
      <c r="FG320" s="398"/>
      <c r="FH320" s="398"/>
      <c r="FI320" s="398"/>
      <c r="FJ320" s="398"/>
      <c r="FK320" s="398"/>
      <c r="FL320" s="398"/>
      <c r="FM320" s="398"/>
      <c r="FN320" s="398"/>
      <c r="FO320" s="398"/>
      <c r="FP320" s="398"/>
      <c r="FQ320" s="398"/>
      <c r="FR320" s="398"/>
      <c r="FS320" s="398"/>
      <c r="FT320" s="398"/>
      <c r="FU320" s="398"/>
      <c r="FV320" s="398"/>
      <c r="FW320" s="398"/>
      <c r="FX320" s="398"/>
      <c r="FY320" s="398"/>
      <c r="FZ320" s="398"/>
      <c r="GA320" s="398"/>
      <c r="GB320" s="398"/>
      <c r="GC320" s="398"/>
      <c r="GD320" s="398"/>
      <c r="GE320" s="398"/>
      <c r="GF320" s="398"/>
      <c r="GG320" s="398"/>
      <c r="GH320" s="398"/>
      <c r="GI320" s="398"/>
      <c r="GJ320" s="398"/>
      <c r="GK320" s="398"/>
      <c r="GL320" s="398"/>
      <c r="GM320" s="398"/>
      <c r="GN320" s="398"/>
      <c r="GO320" s="398"/>
      <c r="GP320" s="398"/>
      <c r="GQ320" s="398"/>
      <c r="GR320" s="398"/>
      <c r="GS320" s="398"/>
      <c r="GT320" s="398"/>
      <c r="GU320" s="398"/>
      <c r="GV320" s="398"/>
      <c r="GW320" s="398"/>
      <c r="GX320" s="398"/>
      <c r="GY320" s="398"/>
      <c r="GZ320" s="398"/>
      <c r="HA320" s="398"/>
      <c r="HB320" s="398"/>
      <c r="HC320" s="398"/>
      <c r="HD320" s="398"/>
      <c r="HE320" s="398"/>
      <c r="HF320" s="398"/>
      <c r="HG320" s="398"/>
      <c r="HH320" s="398"/>
      <c r="HI320" s="398"/>
      <c r="HJ320" s="398"/>
      <c r="HK320" s="398"/>
      <c r="HL320" s="398"/>
      <c r="HM320" s="398"/>
      <c r="HN320" s="398"/>
      <c r="HO320" s="398"/>
      <c r="HP320" s="398"/>
      <c r="HQ320" s="398"/>
      <c r="HR320" s="398"/>
      <c r="HS320" s="398"/>
      <c r="HT320" s="398"/>
      <c r="HU320" s="398"/>
      <c r="HV320" s="398"/>
      <c r="HW320" s="398"/>
      <c r="HX320" s="398"/>
      <c r="HY320" s="398"/>
      <c r="HZ320" s="398"/>
      <c r="IA320" s="398"/>
      <c r="IB320" s="398"/>
      <c r="IC320" s="398"/>
    </row>
    <row r="321" ht="18.0" customHeight="1">
      <c r="A321" s="613"/>
      <c r="B321" s="616" t="s">
        <v>8170</v>
      </c>
      <c r="C321" s="363"/>
      <c r="D321" s="364">
        <v>50.0</v>
      </c>
      <c r="E321" s="612" t="s">
        <v>8171</v>
      </c>
      <c r="F321" s="366" t="s">
        <v>8172</v>
      </c>
      <c r="G321" s="617">
        <v>2.038147126305E12</v>
      </c>
      <c r="H321" s="564">
        <v>350.0</v>
      </c>
      <c r="I321" s="469">
        <v>0.40799911330049254</v>
      </c>
      <c r="J321" s="370">
        <f t="shared" si="1"/>
        <v>207</v>
      </c>
      <c r="K321" s="618" t="s">
        <v>8173</v>
      </c>
      <c r="L321" s="618" t="s">
        <v>8174</v>
      </c>
      <c r="M321" s="611" t="s">
        <v>8175</v>
      </c>
      <c r="N321" s="619"/>
      <c r="O321" s="620">
        <v>20.0</v>
      </c>
      <c r="P321" s="621">
        <v>70.0</v>
      </c>
      <c r="Q321" s="621">
        <v>20.0</v>
      </c>
      <c r="R321" s="621">
        <v>90.0</v>
      </c>
      <c r="S321" s="622"/>
      <c r="T321" s="622"/>
      <c r="U321" s="619"/>
      <c r="V321" s="619"/>
      <c r="W321" s="619"/>
      <c r="X321" s="622"/>
      <c r="Y321" s="622"/>
      <c r="Z321" s="622"/>
      <c r="AA321" s="622"/>
      <c r="AB321" s="379"/>
      <c r="AC321" s="619"/>
      <c r="AD321" s="619"/>
      <c r="AE321" s="619"/>
      <c r="AF321" s="619"/>
      <c r="AG321" s="619"/>
      <c r="AH321" s="619"/>
      <c r="AI321" s="379" t="s">
        <v>6411</v>
      </c>
      <c r="AJ321" s="619"/>
      <c r="AK321" s="619"/>
      <c r="AL321" s="619"/>
      <c r="AM321" s="619"/>
      <c r="AN321" s="623">
        <v>10.0</v>
      </c>
      <c r="AO321" s="619"/>
      <c r="AP321" s="619"/>
      <c r="AQ321" s="46">
        <f t="shared" si="2"/>
        <v>308</v>
      </c>
      <c r="AR321" s="382">
        <f t="shared" si="3"/>
        <v>0.12</v>
      </c>
      <c r="AS321" s="619"/>
      <c r="AT321" s="619"/>
      <c r="AU321" s="619"/>
      <c r="AV321" s="619"/>
      <c r="AW321" s="619"/>
      <c r="AX321" s="573" t="s">
        <v>6061</v>
      </c>
      <c r="AY321" s="384" t="s">
        <v>6061</v>
      </c>
      <c r="AZ321" s="619"/>
      <c r="BA321" s="386">
        <v>68.0</v>
      </c>
      <c r="BB321" s="386">
        <v>123.0</v>
      </c>
      <c r="BC321" s="621" t="s">
        <v>8176</v>
      </c>
      <c r="BD321" s="482">
        <f>IFERROR(__xludf.DUMMYFUNCTION("IMPORTRANGE(""https://docs.google.com/spreadsheets/d/11x9rug0jw9OQ--PARsiC-syyc-w1p08-Nt1KJofrAjY/edit?usp=sharing"",""Себестоимость (Алкиона)!J65"")"),0.813618)</f>
        <v>0.813618</v>
      </c>
      <c r="BE321" s="483">
        <f>IFERROR(__xludf.DUMMYFUNCTION("IMPORTRANGE(""https://docs.google.com/spreadsheets/d/1s3L4zx0lRdF0JYMrTaoYwrEnGJI9Se6ibkReFEtRbpU/edit?usp=sharing"",""Упаковка!B2"")"),7.0)</f>
        <v>7</v>
      </c>
      <c r="BF321" s="389">
        <v>10.0</v>
      </c>
      <c r="BG321" s="442">
        <f t="shared" si="4"/>
        <v>35.93618</v>
      </c>
      <c r="BH321" s="405">
        <f t="shared" si="18"/>
        <v>0.2</v>
      </c>
      <c r="BI321" s="392">
        <f t="shared" si="5"/>
        <v>41.4</v>
      </c>
      <c r="BJ321" s="393">
        <f t="shared" si="6"/>
        <v>61.66382</v>
      </c>
      <c r="BK321" s="393">
        <f t="shared" si="7"/>
        <v>6.66382</v>
      </c>
      <c r="BL321" s="394">
        <f t="shared" si="8"/>
        <v>0.2978928502</v>
      </c>
      <c r="BM321" s="394">
        <f t="shared" si="9"/>
        <v>0.03219236715</v>
      </c>
      <c r="BN321" s="55">
        <f t="shared" si="10"/>
        <v>0.12</v>
      </c>
      <c r="BO321" s="56">
        <f t="shared" si="11"/>
        <v>308</v>
      </c>
      <c r="BP321" s="57">
        <f t="shared" si="12"/>
        <v>0.3239734416</v>
      </c>
      <c r="BQ321" s="46">
        <f t="shared" si="13"/>
        <v>0.126</v>
      </c>
      <c r="BR321" s="46">
        <v>25.0</v>
      </c>
      <c r="BS321" s="46">
        <v>7.0</v>
      </c>
      <c r="BT321" s="47">
        <v>1.25</v>
      </c>
      <c r="BU321" s="46">
        <f t="shared" si="14"/>
        <v>31.25</v>
      </c>
      <c r="BV321" s="46">
        <f t="shared" si="15"/>
        <v>36.75</v>
      </c>
      <c r="BW321" s="619"/>
      <c r="BX321" s="619"/>
      <c r="BY321" s="619"/>
      <c r="BZ321" s="619"/>
      <c r="CA321" s="619"/>
      <c r="CB321" s="619"/>
      <c r="CC321" s="619"/>
      <c r="CD321" s="619"/>
      <c r="CE321" s="619"/>
      <c r="CF321" s="619"/>
      <c r="CG321" s="619"/>
      <c r="CH321" s="619"/>
      <c r="CI321" s="619"/>
      <c r="CJ321" s="619"/>
      <c r="CK321" s="619"/>
      <c r="CL321" s="619"/>
      <c r="CM321" s="619"/>
      <c r="CN321" s="399">
        <f t="shared" si="16"/>
        <v>0.002107149758</v>
      </c>
      <c r="CO321" s="399">
        <f t="shared" si="17"/>
        <v>0.4058919635</v>
      </c>
      <c r="CP321" s="619"/>
      <c r="CQ321" s="619"/>
      <c r="CR321" s="624"/>
      <c r="CS321" s="619"/>
      <c r="CT321" s="619"/>
      <c r="CU321" s="619"/>
      <c r="CV321" s="619"/>
      <c r="CW321" s="619"/>
      <c r="CX321" s="619"/>
      <c r="CY321" s="619"/>
      <c r="CZ321" s="619"/>
      <c r="DA321" s="619"/>
      <c r="DB321" s="619"/>
      <c r="DC321" s="619"/>
      <c r="DD321" s="619"/>
      <c r="DE321" s="619"/>
      <c r="DF321" s="619"/>
      <c r="DG321" s="619"/>
      <c r="DH321" s="619"/>
      <c r="DI321" s="619"/>
      <c r="DJ321" s="619"/>
      <c r="DK321" s="619"/>
      <c r="DL321" s="619"/>
      <c r="DM321" s="619"/>
      <c r="DN321" s="619"/>
      <c r="DO321" s="619"/>
      <c r="DP321" s="619"/>
      <c r="DQ321" s="619"/>
      <c r="DR321" s="619"/>
      <c r="DS321" s="619"/>
      <c r="DT321" s="619"/>
      <c r="DU321" s="619"/>
      <c r="DV321" s="619"/>
      <c r="DW321" s="619"/>
      <c r="DX321" s="619"/>
      <c r="DY321" s="619"/>
      <c r="DZ321" s="619"/>
      <c r="EA321" s="619"/>
      <c r="EB321" s="619"/>
      <c r="EC321" s="619"/>
      <c r="ED321" s="619"/>
      <c r="EE321" s="619"/>
      <c r="EF321" s="619"/>
      <c r="EG321" s="619"/>
      <c r="EH321" s="619"/>
      <c r="EI321" s="619"/>
      <c r="EJ321" s="619"/>
      <c r="EK321" s="619"/>
      <c r="EL321" s="619"/>
      <c r="EM321" s="619"/>
      <c r="EN321" s="619"/>
      <c r="EO321" s="619"/>
      <c r="EP321" s="619"/>
      <c r="EQ321" s="619"/>
      <c r="ER321" s="619"/>
      <c r="ES321" s="619"/>
      <c r="ET321" s="619"/>
      <c r="EU321" s="619"/>
      <c r="EV321" s="619"/>
      <c r="EW321" s="619"/>
      <c r="EX321" s="619"/>
      <c r="EY321" s="619"/>
      <c r="EZ321" s="619"/>
      <c r="FA321" s="619"/>
      <c r="FB321" s="619"/>
      <c r="FC321" s="619"/>
      <c r="FD321" s="619"/>
      <c r="FE321" s="619"/>
      <c r="FF321" s="619"/>
      <c r="FG321" s="619"/>
      <c r="FH321" s="619"/>
      <c r="FI321" s="619"/>
      <c r="FJ321" s="619"/>
      <c r="FK321" s="619"/>
      <c r="FL321" s="619"/>
      <c r="FM321" s="619"/>
      <c r="FN321" s="619"/>
      <c r="FO321" s="619"/>
      <c r="FP321" s="619"/>
      <c r="FQ321" s="619"/>
      <c r="FR321" s="619"/>
      <c r="FS321" s="619"/>
      <c r="FT321" s="619"/>
      <c r="FU321" s="619"/>
      <c r="FV321" s="619"/>
      <c r="FW321" s="619"/>
      <c r="FX321" s="619"/>
      <c r="FY321" s="619"/>
      <c r="FZ321" s="619"/>
      <c r="GA321" s="619"/>
      <c r="GB321" s="619"/>
      <c r="GC321" s="619"/>
      <c r="GD321" s="619"/>
      <c r="GE321" s="619"/>
      <c r="GF321" s="619"/>
      <c r="GG321" s="619"/>
      <c r="GH321" s="619"/>
      <c r="GI321" s="619"/>
      <c r="GJ321" s="619"/>
      <c r="GK321" s="619"/>
      <c r="GL321" s="619"/>
      <c r="GM321" s="619"/>
      <c r="GN321" s="619"/>
      <c r="GO321" s="619"/>
      <c r="GP321" s="619"/>
      <c r="GQ321" s="619"/>
      <c r="GR321" s="619"/>
      <c r="GS321" s="619"/>
      <c r="GT321" s="619"/>
      <c r="GU321" s="619"/>
      <c r="GV321" s="619"/>
      <c r="GW321" s="619"/>
      <c r="GX321" s="619"/>
      <c r="GY321" s="619"/>
      <c r="GZ321" s="619"/>
      <c r="HA321" s="619"/>
      <c r="HB321" s="619"/>
      <c r="HC321" s="619"/>
      <c r="HD321" s="619"/>
      <c r="HE321" s="619"/>
      <c r="HF321" s="619"/>
      <c r="HG321" s="619"/>
      <c r="HH321" s="619"/>
      <c r="HI321" s="619"/>
      <c r="HJ321" s="619"/>
      <c r="HK321" s="619"/>
      <c r="HL321" s="619"/>
      <c r="HM321" s="619"/>
      <c r="HN321" s="619"/>
      <c r="HO321" s="619"/>
      <c r="HP321" s="619"/>
      <c r="HQ321" s="619"/>
      <c r="HR321" s="619"/>
      <c r="HS321" s="619"/>
      <c r="HT321" s="619"/>
      <c r="HU321" s="619"/>
      <c r="HV321" s="619"/>
      <c r="HW321" s="619"/>
      <c r="HX321" s="619"/>
      <c r="HY321" s="619"/>
      <c r="HZ321" s="619"/>
      <c r="IA321" s="619"/>
      <c r="IB321" s="619"/>
      <c r="IC321" s="619"/>
    </row>
    <row r="322" ht="18.0" customHeight="1">
      <c r="A322" s="398"/>
      <c r="B322" s="625" t="s">
        <v>8177</v>
      </c>
      <c r="C322" s="363"/>
      <c r="D322" s="364">
        <v>50.0</v>
      </c>
      <c r="E322" s="612" t="s">
        <v>8178</v>
      </c>
      <c r="F322" s="366" t="s">
        <v>8179</v>
      </c>
      <c r="G322" s="614">
        <v>2.038147130203E12</v>
      </c>
      <c r="H322" s="564">
        <v>350.0</v>
      </c>
      <c r="I322" s="626">
        <v>0.33260633928571426</v>
      </c>
      <c r="J322" s="370">
        <f t="shared" si="1"/>
        <v>234</v>
      </c>
      <c r="K322" s="618" t="s">
        <v>8180</v>
      </c>
      <c r="L322" s="618" t="s">
        <v>8181</v>
      </c>
      <c r="M322" s="450" t="s">
        <v>8182</v>
      </c>
      <c r="N322" s="589"/>
      <c r="O322" s="621">
        <v>20.0</v>
      </c>
      <c r="P322" s="593">
        <v>70.0</v>
      </c>
      <c r="Q322" s="593">
        <v>20.0</v>
      </c>
      <c r="R322" s="593">
        <v>90.0</v>
      </c>
      <c r="S322" s="627"/>
      <c r="T322" s="627"/>
      <c r="U322" s="398"/>
      <c r="V322" s="398"/>
      <c r="W322" s="398"/>
      <c r="X322" s="599"/>
      <c r="Y322" s="599"/>
      <c r="Z322" s="599"/>
      <c r="AA322" s="599"/>
      <c r="AB322" s="379"/>
      <c r="AC322" s="398"/>
      <c r="AD322" s="398"/>
      <c r="AE322" s="398"/>
      <c r="AF322" s="398"/>
      <c r="AG322" s="398"/>
      <c r="AH322" s="398"/>
      <c r="AI322" s="379" t="s">
        <v>6411</v>
      </c>
      <c r="AJ322" s="398"/>
      <c r="AK322" s="398"/>
      <c r="AL322" s="398"/>
      <c r="AM322" s="398"/>
      <c r="AN322" s="628">
        <v>10.0</v>
      </c>
      <c r="AO322" s="398"/>
      <c r="AP322" s="398"/>
      <c r="AQ322" s="46">
        <f t="shared" si="2"/>
        <v>336</v>
      </c>
      <c r="AR322" s="382">
        <f t="shared" si="3"/>
        <v>0.04</v>
      </c>
      <c r="AS322" s="398"/>
      <c r="AT322" s="398"/>
      <c r="AU322" s="398"/>
      <c r="AV322" s="398"/>
      <c r="AW322" s="398"/>
      <c r="AX322" s="573" t="s">
        <v>6061</v>
      </c>
      <c r="AY322" s="629"/>
      <c r="AZ322" s="398"/>
      <c r="BA322" s="386">
        <v>71.0</v>
      </c>
      <c r="BB322" s="386">
        <v>126.0</v>
      </c>
      <c r="BC322" s="593" t="s">
        <v>8183</v>
      </c>
      <c r="BD322" s="482">
        <f>IFERROR(__xludf.DUMMYFUNCTION("IMPORTRANGE(""https://docs.google.com/spreadsheets/d/11x9rug0jw9OQ--PARsiC-syyc-w1p08-Nt1KJofrAjY/edit?usp=sharing"",""Себестоимость (Алкиона)!J65"")"),0.813618)</f>
        <v>0.813618</v>
      </c>
      <c r="BE322" s="483">
        <f>IFERROR(__xludf.DUMMYFUNCTION("IMPORTRANGE(""https://docs.google.com/spreadsheets/d/1s3L4zx0lRdF0JYMrTaoYwrEnGJI9Se6ibkReFEtRbpU/edit?usp=sharing"",""Упаковка!B2"")"),7.0)</f>
        <v>7</v>
      </c>
      <c r="BF322" s="389">
        <v>10.0</v>
      </c>
      <c r="BG322" s="442">
        <f t="shared" si="4"/>
        <v>47.13618</v>
      </c>
      <c r="BH322" s="405">
        <f t="shared" si="18"/>
        <v>0.2</v>
      </c>
      <c r="BI322" s="392">
        <f t="shared" si="5"/>
        <v>46.8</v>
      </c>
      <c r="BJ322" s="393">
        <f t="shared" si="6"/>
        <v>69.06382</v>
      </c>
      <c r="BK322" s="393">
        <f t="shared" si="7"/>
        <v>14.06382</v>
      </c>
      <c r="BL322" s="394">
        <f t="shared" si="8"/>
        <v>0.2951445299</v>
      </c>
      <c r="BM322" s="394">
        <f t="shared" si="9"/>
        <v>0.06010179487</v>
      </c>
      <c r="BN322" s="55">
        <f t="shared" si="10"/>
        <v>0.04</v>
      </c>
      <c r="BO322" s="56">
        <f t="shared" si="11"/>
        <v>338</v>
      </c>
      <c r="BP322" s="57">
        <f t="shared" si="12"/>
        <v>0.3277627811</v>
      </c>
      <c r="BQ322" s="46">
        <f t="shared" si="13"/>
        <v>0.126</v>
      </c>
      <c r="BR322" s="46">
        <v>25.0</v>
      </c>
      <c r="BS322" s="46">
        <v>7.0</v>
      </c>
      <c r="BT322" s="47">
        <v>1.25</v>
      </c>
      <c r="BU322" s="46">
        <f t="shared" si="14"/>
        <v>31.25</v>
      </c>
      <c r="BV322" s="46">
        <f t="shared" si="15"/>
        <v>39.75</v>
      </c>
      <c r="BW322" s="398"/>
      <c r="BX322" s="398"/>
      <c r="BY322" s="398"/>
      <c r="BZ322" s="398"/>
      <c r="CA322" s="398"/>
      <c r="CB322" s="459"/>
      <c r="CC322" s="398"/>
      <c r="CD322" s="398"/>
      <c r="CE322" s="398"/>
      <c r="CF322" s="398"/>
      <c r="CG322" s="398"/>
      <c r="CH322" s="398"/>
      <c r="CI322" s="398"/>
      <c r="CJ322" s="398"/>
      <c r="CK322" s="398"/>
      <c r="CL322" s="398"/>
      <c r="CM322" s="398"/>
      <c r="CN322" s="399">
        <f t="shared" si="16"/>
        <v>0.004855470085</v>
      </c>
      <c r="CO322" s="399">
        <f t="shared" si="17"/>
        <v>0.3277508692</v>
      </c>
      <c r="CP322" s="398"/>
      <c r="CQ322" s="398"/>
      <c r="CR322" s="478"/>
      <c r="CS322" s="398"/>
      <c r="CT322" s="398"/>
      <c r="CU322" s="398"/>
      <c r="CV322" s="398"/>
      <c r="CW322" s="398"/>
      <c r="CX322" s="398"/>
      <c r="CY322" s="398"/>
      <c r="CZ322" s="398"/>
      <c r="DA322" s="398"/>
      <c r="DB322" s="398"/>
      <c r="DC322" s="398"/>
      <c r="DD322" s="398"/>
      <c r="DE322" s="398"/>
      <c r="DF322" s="398"/>
      <c r="DG322" s="398"/>
      <c r="DH322" s="398"/>
      <c r="DI322" s="398"/>
      <c r="DJ322" s="398"/>
      <c r="DK322" s="398"/>
      <c r="DL322" s="398"/>
      <c r="DM322" s="398"/>
      <c r="DN322" s="398"/>
      <c r="DO322" s="398"/>
      <c r="DP322" s="398"/>
      <c r="DQ322" s="398"/>
      <c r="DR322" s="398"/>
      <c r="DS322" s="398"/>
      <c r="DT322" s="398"/>
      <c r="DU322" s="398"/>
      <c r="DV322" s="398"/>
      <c r="DW322" s="398"/>
      <c r="DX322" s="398"/>
      <c r="DY322" s="398"/>
      <c r="DZ322" s="398"/>
      <c r="EA322" s="398"/>
      <c r="EB322" s="398"/>
      <c r="EC322" s="398"/>
      <c r="ED322" s="398"/>
      <c r="EE322" s="398"/>
      <c r="EF322" s="398"/>
      <c r="EG322" s="398"/>
      <c r="EH322" s="398"/>
      <c r="EI322" s="398"/>
      <c r="EJ322" s="398"/>
      <c r="EK322" s="398"/>
      <c r="EL322" s="398"/>
      <c r="EM322" s="398"/>
      <c r="EN322" s="398"/>
      <c r="EO322" s="398"/>
      <c r="EP322" s="398"/>
      <c r="EQ322" s="398"/>
      <c r="ER322" s="398"/>
      <c r="ES322" s="398"/>
      <c r="ET322" s="398"/>
      <c r="EU322" s="398"/>
      <c r="EV322" s="398"/>
      <c r="EW322" s="398"/>
      <c r="EX322" s="398"/>
      <c r="EY322" s="398"/>
      <c r="EZ322" s="398"/>
      <c r="FA322" s="398"/>
      <c r="FB322" s="398"/>
      <c r="FC322" s="398"/>
      <c r="FD322" s="398"/>
      <c r="FE322" s="398"/>
      <c r="FF322" s="398"/>
      <c r="FG322" s="398"/>
      <c r="FH322" s="398"/>
      <c r="FI322" s="398"/>
      <c r="FJ322" s="398"/>
      <c r="FK322" s="398"/>
      <c r="FL322" s="398"/>
      <c r="FM322" s="398"/>
      <c r="FN322" s="398"/>
      <c r="FO322" s="398"/>
      <c r="FP322" s="398"/>
      <c r="FQ322" s="398"/>
      <c r="FR322" s="398"/>
      <c r="FS322" s="398"/>
      <c r="FT322" s="398"/>
      <c r="FU322" s="398"/>
      <c r="FV322" s="398"/>
      <c r="FW322" s="398"/>
      <c r="FX322" s="398"/>
      <c r="FY322" s="398"/>
      <c r="FZ322" s="398"/>
      <c r="GA322" s="398"/>
      <c r="GB322" s="398"/>
      <c r="GC322" s="398"/>
      <c r="GD322" s="398"/>
      <c r="GE322" s="398"/>
      <c r="GF322" s="398"/>
      <c r="GG322" s="398"/>
      <c r="GH322" s="398"/>
      <c r="GI322" s="398"/>
      <c r="GJ322" s="398"/>
      <c r="GK322" s="398"/>
      <c r="GL322" s="398"/>
      <c r="GM322" s="398"/>
      <c r="GN322" s="398"/>
      <c r="GO322" s="398"/>
      <c r="GP322" s="398"/>
      <c r="GQ322" s="398"/>
      <c r="GR322" s="398"/>
      <c r="GS322" s="398"/>
      <c r="GT322" s="398"/>
      <c r="GU322" s="398"/>
      <c r="GV322" s="398"/>
      <c r="GW322" s="398"/>
      <c r="GX322" s="398"/>
      <c r="GY322" s="398"/>
      <c r="GZ322" s="398"/>
      <c r="HA322" s="398"/>
      <c r="HB322" s="398"/>
      <c r="HC322" s="398"/>
      <c r="HD322" s="398"/>
      <c r="HE322" s="398"/>
      <c r="HF322" s="398"/>
      <c r="HG322" s="398"/>
      <c r="HH322" s="398"/>
      <c r="HI322" s="398"/>
      <c r="HJ322" s="398"/>
      <c r="HK322" s="398"/>
      <c r="HL322" s="398"/>
      <c r="HM322" s="398"/>
      <c r="HN322" s="398"/>
      <c r="HO322" s="398"/>
      <c r="HP322" s="398"/>
      <c r="HQ322" s="398"/>
      <c r="HR322" s="398"/>
      <c r="HS322" s="398"/>
      <c r="HT322" s="398"/>
      <c r="HU322" s="398"/>
      <c r="HV322" s="398"/>
      <c r="HW322" s="398"/>
      <c r="HX322" s="398"/>
      <c r="HY322" s="398"/>
      <c r="HZ322" s="398"/>
      <c r="IA322" s="398"/>
      <c r="IB322" s="398"/>
      <c r="IC322" s="398"/>
    </row>
    <row r="323" ht="18.0" customHeight="1">
      <c r="A323" s="398"/>
      <c r="B323" s="625" t="s">
        <v>8184</v>
      </c>
      <c r="C323" s="363"/>
      <c r="D323" s="364">
        <v>50.0</v>
      </c>
      <c r="E323" s="612" t="s">
        <v>8185</v>
      </c>
      <c r="F323" s="366" t="s">
        <v>8186</v>
      </c>
      <c r="G323" s="630">
        <v>2.038147131361E12</v>
      </c>
      <c r="H323" s="564">
        <v>350.0</v>
      </c>
      <c r="I323" s="626">
        <v>0.33260633928571426</v>
      </c>
      <c r="J323" s="370">
        <f t="shared" si="1"/>
        <v>234</v>
      </c>
      <c r="K323" s="563" t="s">
        <v>8187</v>
      </c>
      <c r="L323" s="450" t="s">
        <v>8188</v>
      </c>
      <c r="M323" s="450" t="s">
        <v>8189</v>
      </c>
      <c r="N323" s="589"/>
      <c r="O323" s="593">
        <v>20.0</v>
      </c>
      <c r="P323" s="593">
        <v>70.0</v>
      </c>
      <c r="Q323" s="593">
        <v>20.0</v>
      </c>
      <c r="R323" s="593">
        <v>90.0</v>
      </c>
      <c r="S323" s="627"/>
      <c r="T323" s="627"/>
      <c r="U323" s="398"/>
      <c r="V323" s="398"/>
      <c r="W323" s="398"/>
      <c r="X323" s="599"/>
      <c r="Y323" s="599"/>
      <c r="Z323" s="599"/>
      <c r="AA323" s="599"/>
      <c r="AB323" s="379"/>
      <c r="AC323" s="398"/>
      <c r="AD323" s="398"/>
      <c r="AE323" s="398"/>
      <c r="AF323" s="398"/>
      <c r="AG323" s="398"/>
      <c r="AH323" s="398"/>
      <c r="AI323" s="379" t="s">
        <v>6411</v>
      </c>
      <c r="AJ323" s="398"/>
      <c r="AK323" s="398"/>
      <c r="AL323" s="398"/>
      <c r="AM323" s="398"/>
      <c r="AN323" s="628">
        <v>10.0</v>
      </c>
      <c r="AO323" s="398"/>
      <c r="AP323" s="398"/>
      <c r="AQ323" s="46">
        <f t="shared" si="2"/>
        <v>336</v>
      </c>
      <c r="AR323" s="382">
        <f t="shared" si="3"/>
        <v>0.04</v>
      </c>
      <c r="AS323" s="398"/>
      <c r="AT323" s="398"/>
      <c r="AU323" s="398"/>
      <c r="AV323" s="398"/>
      <c r="AW323" s="398"/>
      <c r="AX323" s="573" t="s">
        <v>6061</v>
      </c>
      <c r="AY323" s="629"/>
      <c r="AZ323" s="398"/>
      <c r="BA323" s="386">
        <v>71.0</v>
      </c>
      <c r="BB323" s="386">
        <v>126.0</v>
      </c>
      <c r="BC323" s="593" t="s">
        <v>8183</v>
      </c>
      <c r="BD323" s="482">
        <f>IFERROR(__xludf.DUMMYFUNCTION("IMPORTRANGE(""https://docs.google.com/spreadsheets/d/11x9rug0jw9OQ--PARsiC-syyc-w1p08-Nt1KJofrAjY/edit?usp=sharing"",""Себестоимость (Алкиона)!J65"")"),0.813618)</f>
        <v>0.813618</v>
      </c>
      <c r="BE323" s="483">
        <f>IFERROR(__xludf.DUMMYFUNCTION("IMPORTRANGE(""https://docs.google.com/spreadsheets/d/1s3L4zx0lRdF0JYMrTaoYwrEnGJI9Se6ibkReFEtRbpU/edit?usp=sharing"",""Упаковка!B2"")"),7.0)</f>
        <v>7</v>
      </c>
      <c r="BF323" s="389">
        <v>10.0</v>
      </c>
      <c r="BG323" s="442">
        <f t="shared" si="4"/>
        <v>47.13618</v>
      </c>
      <c r="BH323" s="405">
        <f t="shared" si="18"/>
        <v>0.2</v>
      </c>
      <c r="BI323" s="392">
        <f t="shared" si="5"/>
        <v>46.8</v>
      </c>
      <c r="BJ323" s="393">
        <f t="shared" si="6"/>
        <v>69.06382</v>
      </c>
      <c r="BK323" s="393">
        <f t="shared" si="7"/>
        <v>14.06382</v>
      </c>
      <c r="BL323" s="394">
        <f t="shared" si="8"/>
        <v>0.2951445299</v>
      </c>
      <c r="BM323" s="394">
        <f t="shared" si="9"/>
        <v>0.06010179487</v>
      </c>
      <c r="BN323" s="55">
        <f t="shared" si="10"/>
        <v>0.04</v>
      </c>
      <c r="BO323" s="56">
        <f t="shared" si="11"/>
        <v>338</v>
      </c>
      <c r="BP323" s="57">
        <f t="shared" si="12"/>
        <v>0.3277627811</v>
      </c>
      <c r="BQ323" s="46">
        <f t="shared" si="13"/>
        <v>0.126</v>
      </c>
      <c r="BR323" s="46">
        <v>25.0</v>
      </c>
      <c r="BS323" s="46">
        <v>7.0</v>
      </c>
      <c r="BT323" s="47">
        <v>1.25</v>
      </c>
      <c r="BU323" s="46">
        <f t="shared" si="14"/>
        <v>31.25</v>
      </c>
      <c r="BV323" s="46">
        <f t="shared" si="15"/>
        <v>39.75</v>
      </c>
      <c r="BW323" s="398"/>
      <c r="BX323" s="398"/>
      <c r="BY323" s="398"/>
      <c r="BZ323" s="398"/>
      <c r="CA323" s="398"/>
      <c r="CB323" s="459"/>
      <c r="CC323" s="398"/>
      <c r="CD323" s="398"/>
      <c r="CE323" s="398"/>
      <c r="CF323" s="398"/>
      <c r="CG323" s="398"/>
      <c r="CH323" s="398"/>
      <c r="CI323" s="398"/>
      <c r="CJ323" s="398"/>
      <c r="CK323" s="398"/>
      <c r="CL323" s="398"/>
      <c r="CM323" s="398"/>
      <c r="CN323" s="399">
        <f t="shared" si="16"/>
        <v>0.004855470085</v>
      </c>
      <c r="CO323" s="399">
        <f t="shared" si="17"/>
        <v>0.3277508692</v>
      </c>
      <c r="CP323" s="398"/>
      <c r="CQ323" s="398"/>
      <c r="CR323" s="478"/>
      <c r="CS323" s="398"/>
      <c r="CT323" s="398"/>
      <c r="CU323" s="398"/>
      <c r="CV323" s="398"/>
      <c r="CW323" s="398"/>
      <c r="CX323" s="398"/>
      <c r="CY323" s="398"/>
      <c r="CZ323" s="398"/>
      <c r="DA323" s="398"/>
      <c r="DB323" s="398"/>
      <c r="DC323" s="398"/>
      <c r="DD323" s="398"/>
      <c r="DE323" s="398"/>
      <c r="DF323" s="398"/>
      <c r="DG323" s="398"/>
      <c r="DH323" s="398"/>
      <c r="DI323" s="398"/>
      <c r="DJ323" s="398"/>
      <c r="DK323" s="398"/>
      <c r="DL323" s="398"/>
      <c r="DM323" s="398"/>
      <c r="DN323" s="398"/>
      <c r="DO323" s="398"/>
      <c r="DP323" s="398"/>
      <c r="DQ323" s="398"/>
      <c r="DR323" s="398"/>
      <c r="DS323" s="398"/>
      <c r="DT323" s="398"/>
      <c r="DU323" s="398"/>
      <c r="DV323" s="398"/>
      <c r="DW323" s="398"/>
      <c r="DX323" s="398"/>
      <c r="DY323" s="398"/>
      <c r="DZ323" s="398"/>
      <c r="EA323" s="398"/>
      <c r="EB323" s="398"/>
      <c r="EC323" s="398"/>
      <c r="ED323" s="398"/>
      <c r="EE323" s="398"/>
      <c r="EF323" s="398"/>
      <c r="EG323" s="398"/>
      <c r="EH323" s="398"/>
      <c r="EI323" s="398"/>
      <c r="EJ323" s="398"/>
      <c r="EK323" s="398"/>
      <c r="EL323" s="398"/>
      <c r="EM323" s="398"/>
      <c r="EN323" s="398"/>
      <c r="EO323" s="398"/>
      <c r="EP323" s="398"/>
      <c r="EQ323" s="398"/>
      <c r="ER323" s="398"/>
      <c r="ES323" s="398"/>
      <c r="ET323" s="398"/>
      <c r="EU323" s="398"/>
      <c r="EV323" s="398"/>
      <c r="EW323" s="398"/>
      <c r="EX323" s="398"/>
      <c r="EY323" s="398"/>
      <c r="EZ323" s="398"/>
      <c r="FA323" s="398"/>
      <c r="FB323" s="398"/>
      <c r="FC323" s="398"/>
      <c r="FD323" s="398"/>
      <c r="FE323" s="398"/>
      <c r="FF323" s="398"/>
      <c r="FG323" s="398"/>
      <c r="FH323" s="398"/>
      <c r="FI323" s="398"/>
      <c r="FJ323" s="398"/>
      <c r="FK323" s="398"/>
      <c r="FL323" s="398"/>
      <c r="FM323" s="398"/>
      <c r="FN323" s="398"/>
      <c r="FO323" s="398"/>
      <c r="FP323" s="398"/>
      <c r="FQ323" s="398"/>
      <c r="FR323" s="398"/>
      <c r="FS323" s="398"/>
      <c r="FT323" s="398"/>
      <c r="FU323" s="398"/>
      <c r="FV323" s="398"/>
      <c r="FW323" s="398"/>
      <c r="FX323" s="398"/>
      <c r="FY323" s="398"/>
      <c r="FZ323" s="398"/>
      <c r="GA323" s="398"/>
      <c r="GB323" s="398"/>
      <c r="GC323" s="398"/>
      <c r="GD323" s="398"/>
      <c r="GE323" s="398"/>
      <c r="GF323" s="398"/>
      <c r="GG323" s="398"/>
      <c r="GH323" s="398"/>
      <c r="GI323" s="398"/>
      <c r="GJ323" s="398"/>
      <c r="GK323" s="398"/>
      <c r="GL323" s="398"/>
      <c r="GM323" s="398"/>
      <c r="GN323" s="398"/>
      <c r="GO323" s="398"/>
      <c r="GP323" s="398"/>
      <c r="GQ323" s="398"/>
      <c r="GR323" s="398"/>
      <c r="GS323" s="398"/>
      <c r="GT323" s="398"/>
      <c r="GU323" s="398"/>
      <c r="GV323" s="398"/>
      <c r="GW323" s="398"/>
      <c r="GX323" s="398"/>
      <c r="GY323" s="398"/>
      <c r="GZ323" s="398"/>
      <c r="HA323" s="398"/>
      <c r="HB323" s="398"/>
      <c r="HC323" s="398"/>
      <c r="HD323" s="398"/>
      <c r="HE323" s="398"/>
      <c r="HF323" s="398"/>
      <c r="HG323" s="398"/>
      <c r="HH323" s="398"/>
      <c r="HI323" s="398"/>
      <c r="HJ323" s="398"/>
      <c r="HK323" s="398"/>
      <c r="HL323" s="398"/>
      <c r="HM323" s="398"/>
      <c r="HN323" s="398"/>
      <c r="HO323" s="398"/>
      <c r="HP323" s="398"/>
      <c r="HQ323" s="398"/>
      <c r="HR323" s="398"/>
      <c r="HS323" s="398"/>
      <c r="HT323" s="398"/>
      <c r="HU323" s="398"/>
      <c r="HV323" s="398"/>
      <c r="HW323" s="398"/>
      <c r="HX323" s="398"/>
      <c r="HY323" s="398"/>
      <c r="HZ323" s="398"/>
      <c r="IA323" s="398"/>
      <c r="IB323" s="398"/>
      <c r="IC323" s="398"/>
    </row>
    <row r="324" ht="18.0" customHeight="1">
      <c r="A324" s="398"/>
      <c r="B324" s="625" t="s">
        <v>8190</v>
      </c>
      <c r="C324" s="363"/>
      <c r="D324" s="364">
        <v>50.0</v>
      </c>
      <c r="E324" s="612" t="s">
        <v>8191</v>
      </c>
      <c r="F324" s="366" t="s">
        <v>8192</v>
      </c>
      <c r="G324" s="614">
        <v>2.038147133938E12</v>
      </c>
      <c r="H324" s="564">
        <v>350.0</v>
      </c>
      <c r="I324" s="626">
        <v>0.33735203224722876</v>
      </c>
      <c r="J324" s="370">
        <f t="shared" si="1"/>
        <v>232</v>
      </c>
      <c r="K324" s="563" t="s">
        <v>8193</v>
      </c>
      <c r="L324" s="450" t="s">
        <v>8194</v>
      </c>
      <c r="M324" s="450" t="s">
        <v>8195</v>
      </c>
      <c r="N324" s="589"/>
      <c r="O324" s="593">
        <v>20.0</v>
      </c>
      <c r="P324" s="593">
        <v>70.0</v>
      </c>
      <c r="Q324" s="593">
        <v>20.0</v>
      </c>
      <c r="R324" s="593">
        <v>90.0</v>
      </c>
      <c r="S324" s="627"/>
      <c r="T324" s="627"/>
      <c r="U324" s="398"/>
      <c r="V324" s="398"/>
      <c r="W324" s="398"/>
      <c r="X324" s="599"/>
      <c r="Y324" s="599"/>
      <c r="Z324" s="599"/>
      <c r="AA324" s="599"/>
      <c r="AB324" s="379"/>
      <c r="AC324" s="398"/>
      <c r="AD324" s="398"/>
      <c r="AE324" s="398"/>
      <c r="AF324" s="398"/>
      <c r="AG324" s="398"/>
      <c r="AH324" s="398"/>
      <c r="AI324" s="379" t="s">
        <v>6411</v>
      </c>
      <c r="AJ324" s="398"/>
      <c r="AK324" s="398"/>
      <c r="AL324" s="398"/>
      <c r="AM324" s="398"/>
      <c r="AN324" s="628">
        <v>10.0</v>
      </c>
      <c r="AO324" s="398"/>
      <c r="AP324" s="398"/>
      <c r="AQ324" s="46">
        <f t="shared" si="2"/>
        <v>333</v>
      </c>
      <c r="AR324" s="382">
        <f t="shared" si="3"/>
        <v>0.05</v>
      </c>
      <c r="AS324" s="398"/>
      <c r="AT324" s="398"/>
      <c r="AU324" s="398"/>
      <c r="AV324" s="398"/>
      <c r="AW324" s="398"/>
      <c r="AX324" s="573" t="s">
        <v>6061</v>
      </c>
      <c r="AY324" s="629"/>
      <c r="AZ324" s="398"/>
      <c r="BA324" s="386">
        <v>69.0</v>
      </c>
      <c r="BB324" s="386">
        <v>124.0</v>
      </c>
      <c r="BC324" s="593" t="s">
        <v>8183</v>
      </c>
      <c r="BD324" s="482">
        <f>IFERROR(__xludf.DUMMYFUNCTION("IMPORTRANGE(""https://docs.google.com/spreadsheets/d/11x9rug0jw9OQ--PARsiC-syyc-w1p08-Nt1KJofrAjY/edit?usp=sharing"",""Себестоимость (Алкиона)!J65"")"),0.813618)</f>
        <v>0.813618</v>
      </c>
      <c r="BE324" s="483">
        <f>IFERROR(__xludf.DUMMYFUNCTION("IMPORTRANGE(""https://docs.google.com/spreadsheets/d/1s3L4zx0lRdF0JYMrTaoYwrEnGJI9Se6ibkReFEtRbpU/edit?usp=sharing"",""Упаковка!B2"")"),7.0)</f>
        <v>7</v>
      </c>
      <c r="BF324" s="389">
        <v>10.0</v>
      </c>
      <c r="BG324" s="442">
        <f t="shared" si="4"/>
        <v>47.13618</v>
      </c>
      <c r="BH324" s="405">
        <f t="shared" si="18"/>
        <v>0.2</v>
      </c>
      <c r="BI324" s="392">
        <f t="shared" si="5"/>
        <v>46.4</v>
      </c>
      <c r="BJ324" s="393">
        <f t="shared" si="6"/>
        <v>69.46382</v>
      </c>
      <c r="BK324" s="393">
        <f t="shared" si="7"/>
        <v>14.46382</v>
      </c>
      <c r="BL324" s="394">
        <f t="shared" si="8"/>
        <v>0.2994130172</v>
      </c>
      <c r="BM324" s="394">
        <f t="shared" si="9"/>
        <v>0.06234405172</v>
      </c>
      <c r="BN324" s="55">
        <f t="shared" si="10"/>
        <v>0.05</v>
      </c>
      <c r="BO324" s="56">
        <f t="shared" si="11"/>
        <v>334</v>
      </c>
      <c r="BP324" s="57">
        <f t="shared" si="12"/>
        <v>0.3276162275</v>
      </c>
      <c r="BQ324" s="46">
        <f t="shared" si="13"/>
        <v>0.126</v>
      </c>
      <c r="BR324" s="46">
        <v>25.0</v>
      </c>
      <c r="BS324" s="46">
        <v>7.0</v>
      </c>
      <c r="BT324" s="47">
        <v>1.25</v>
      </c>
      <c r="BU324" s="46">
        <f t="shared" si="14"/>
        <v>31.25</v>
      </c>
      <c r="BV324" s="46">
        <f t="shared" si="15"/>
        <v>37.75</v>
      </c>
      <c r="BW324" s="398"/>
      <c r="BX324" s="398"/>
      <c r="BY324" s="398"/>
      <c r="BZ324" s="398"/>
      <c r="CA324" s="398"/>
      <c r="CB324" s="459"/>
      <c r="CC324" s="398"/>
      <c r="CD324" s="398"/>
      <c r="CE324" s="398"/>
      <c r="CF324" s="398"/>
      <c r="CG324" s="398"/>
      <c r="CH324" s="398"/>
      <c r="CI324" s="398"/>
      <c r="CJ324" s="398"/>
      <c r="CK324" s="398"/>
      <c r="CL324" s="398"/>
      <c r="CM324" s="398"/>
      <c r="CN324" s="399">
        <f t="shared" si="16"/>
        <v>0.0005869827586</v>
      </c>
      <c r="CO324" s="399">
        <f t="shared" si="17"/>
        <v>0.3367650495</v>
      </c>
      <c r="CP324" s="398"/>
      <c r="CQ324" s="398"/>
      <c r="CR324" s="478"/>
      <c r="CS324" s="398"/>
      <c r="CT324" s="398"/>
      <c r="CU324" s="398"/>
      <c r="CV324" s="398"/>
      <c r="CW324" s="398"/>
      <c r="CX324" s="398"/>
      <c r="CY324" s="398"/>
      <c r="CZ324" s="398"/>
      <c r="DA324" s="398"/>
      <c r="DB324" s="398"/>
      <c r="DC324" s="398"/>
      <c r="DD324" s="398"/>
      <c r="DE324" s="398"/>
      <c r="DF324" s="398"/>
      <c r="DG324" s="398"/>
      <c r="DH324" s="398"/>
      <c r="DI324" s="398"/>
      <c r="DJ324" s="398"/>
      <c r="DK324" s="398"/>
      <c r="DL324" s="398"/>
      <c r="DM324" s="398"/>
      <c r="DN324" s="398"/>
      <c r="DO324" s="398"/>
      <c r="DP324" s="398"/>
      <c r="DQ324" s="398"/>
      <c r="DR324" s="398"/>
      <c r="DS324" s="398"/>
      <c r="DT324" s="398"/>
      <c r="DU324" s="398"/>
      <c r="DV324" s="398"/>
      <c r="DW324" s="398"/>
      <c r="DX324" s="398"/>
      <c r="DY324" s="398"/>
      <c r="DZ324" s="398"/>
      <c r="EA324" s="398"/>
      <c r="EB324" s="398"/>
      <c r="EC324" s="398"/>
      <c r="ED324" s="398"/>
      <c r="EE324" s="398"/>
      <c r="EF324" s="398"/>
      <c r="EG324" s="398"/>
      <c r="EH324" s="398"/>
      <c r="EI324" s="398"/>
      <c r="EJ324" s="398"/>
      <c r="EK324" s="398"/>
      <c r="EL324" s="398"/>
      <c r="EM324" s="398"/>
      <c r="EN324" s="398"/>
      <c r="EO324" s="398"/>
      <c r="EP324" s="398"/>
      <c r="EQ324" s="398"/>
      <c r="ER324" s="398"/>
      <c r="ES324" s="398"/>
      <c r="ET324" s="398"/>
      <c r="EU324" s="398"/>
      <c r="EV324" s="398"/>
      <c r="EW324" s="398"/>
      <c r="EX324" s="398"/>
      <c r="EY324" s="398"/>
      <c r="EZ324" s="398"/>
      <c r="FA324" s="398"/>
      <c r="FB324" s="398"/>
      <c r="FC324" s="398"/>
      <c r="FD324" s="398"/>
      <c r="FE324" s="398"/>
      <c r="FF324" s="398"/>
      <c r="FG324" s="398"/>
      <c r="FH324" s="398"/>
      <c r="FI324" s="398"/>
      <c r="FJ324" s="398"/>
      <c r="FK324" s="398"/>
      <c r="FL324" s="398"/>
      <c r="FM324" s="398"/>
      <c r="FN324" s="398"/>
      <c r="FO324" s="398"/>
      <c r="FP324" s="398"/>
      <c r="FQ324" s="398"/>
      <c r="FR324" s="398"/>
      <c r="FS324" s="398"/>
      <c r="FT324" s="398"/>
      <c r="FU324" s="398"/>
      <c r="FV324" s="398"/>
      <c r="FW324" s="398"/>
      <c r="FX324" s="398"/>
      <c r="FY324" s="398"/>
      <c r="FZ324" s="398"/>
      <c r="GA324" s="398"/>
      <c r="GB324" s="398"/>
      <c r="GC324" s="398"/>
      <c r="GD324" s="398"/>
      <c r="GE324" s="398"/>
      <c r="GF324" s="398"/>
      <c r="GG324" s="398"/>
      <c r="GH324" s="398"/>
      <c r="GI324" s="398"/>
      <c r="GJ324" s="398"/>
      <c r="GK324" s="398"/>
      <c r="GL324" s="398"/>
      <c r="GM324" s="398"/>
      <c r="GN324" s="398"/>
      <c r="GO324" s="398"/>
      <c r="GP324" s="398"/>
      <c r="GQ324" s="398"/>
      <c r="GR324" s="398"/>
      <c r="GS324" s="398"/>
      <c r="GT324" s="398"/>
      <c r="GU324" s="398"/>
      <c r="GV324" s="398"/>
      <c r="GW324" s="398"/>
      <c r="GX324" s="398"/>
      <c r="GY324" s="398"/>
      <c r="GZ324" s="398"/>
      <c r="HA324" s="398"/>
      <c r="HB324" s="398"/>
      <c r="HC324" s="398"/>
      <c r="HD324" s="398"/>
      <c r="HE324" s="398"/>
      <c r="HF324" s="398"/>
      <c r="HG324" s="398"/>
      <c r="HH324" s="398"/>
      <c r="HI324" s="398"/>
      <c r="HJ324" s="398"/>
      <c r="HK324" s="398"/>
      <c r="HL324" s="398"/>
      <c r="HM324" s="398"/>
      <c r="HN324" s="398"/>
      <c r="HO324" s="398"/>
      <c r="HP324" s="398"/>
      <c r="HQ324" s="398"/>
      <c r="HR324" s="398"/>
      <c r="HS324" s="398"/>
      <c r="HT324" s="398"/>
      <c r="HU324" s="398"/>
      <c r="HV324" s="398"/>
      <c r="HW324" s="398"/>
      <c r="HX324" s="398"/>
      <c r="HY324" s="398"/>
      <c r="HZ324" s="398"/>
      <c r="IA324" s="398"/>
      <c r="IB324" s="398"/>
      <c r="IC324" s="398"/>
    </row>
    <row r="325" ht="18.0" customHeight="1">
      <c r="A325" s="398"/>
      <c r="B325" s="625" t="s">
        <v>8196</v>
      </c>
      <c r="C325" s="363"/>
      <c r="D325" s="364">
        <v>50.0</v>
      </c>
      <c r="E325" s="612" t="s">
        <v>8197</v>
      </c>
      <c r="F325" s="366" t="s">
        <v>8198</v>
      </c>
      <c r="G325" s="630">
        <v>2.038147134614E12</v>
      </c>
      <c r="H325" s="564">
        <v>350.0</v>
      </c>
      <c r="I325" s="626">
        <v>0.3097254186937934</v>
      </c>
      <c r="J325" s="370">
        <f t="shared" si="1"/>
        <v>242</v>
      </c>
      <c r="K325" s="563" t="s">
        <v>8199</v>
      </c>
      <c r="L325" s="450" t="s">
        <v>8200</v>
      </c>
      <c r="M325" s="450" t="s">
        <v>8201</v>
      </c>
      <c r="N325" s="589"/>
      <c r="O325" s="593">
        <v>26.0</v>
      </c>
      <c r="P325" s="593">
        <v>70.0</v>
      </c>
      <c r="Q325" s="593">
        <v>20.0</v>
      </c>
      <c r="R325" s="593">
        <v>90.0</v>
      </c>
      <c r="S325" s="627"/>
      <c r="T325" s="627"/>
      <c r="U325" s="398"/>
      <c r="V325" s="398"/>
      <c r="W325" s="398"/>
      <c r="X325" s="599"/>
      <c r="Y325" s="599"/>
      <c r="Z325" s="599"/>
      <c r="AA325" s="599"/>
      <c r="AB325" s="379"/>
      <c r="AC325" s="398"/>
      <c r="AD325" s="398"/>
      <c r="AE325" s="398"/>
      <c r="AF325" s="398"/>
      <c r="AG325" s="398"/>
      <c r="AH325" s="398"/>
      <c r="AI325" s="379" t="s">
        <v>6411</v>
      </c>
      <c r="AJ325" s="398"/>
      <c r="AK325" s="398"/>
      <c r="AL325" s="398"/>
      <c r="AM325" s="398"/>
      <c r="AN325" s="628">
        <v>10.0</v>
      </c>
      <c r="AO325" s="398"/>
      <c r="AP325" s="398"/>
      <c r="AQ325" s="46">
        <f t="shared" si="2"/>
        <v>343</v>
      </c>
      <c r="AR325" s="382">
        <f t="shared" si="3"/>
        <v>0.02</v>
      </c>
      <c r="AS325" s="398"/>
      <c r="AT325" s="398"/>
      <c r="AU325" s="398"/>
      <c r="AV325" s="398"/>
      <c r="AW325" s="398"/>
      <c r="AX325" s="573" t="s">
        <v>6061</v>
      </c>
      <c r="AY325" s="629"/>
      <c r="AZ325" s="398"/>
      <c r="BA325" s="386">
        <v>69.0</v>
      </c>
      <c r="BB325" s="386">
        <v>124.0</v>
      </c>
      <c r="BC325" s="593" t="s">
        <v>8202</v>
      </c>
      <c r="BD325" s="482">
        <f>IFERROR(__xludf.DUMMYFUNCTION("IMPORTRANGE(""https://docs.google.com/spreadsheets/d/11x9rug0jw9OQ--PARsiC-syyc-w1p08-Nt1KJofrAjY/edit?usp=sharing"",""Себестоимость (Алкиона)!J65"")"),0.813618)</f>
        <v>0.813618</v>
      </c>
      <c r="BE325" s="483">
        <f>IFERROR(__xludf.DUMMYFUNCTION("IMPORTRANGE(""https://docs.google.com/spreadsheets/d/1s3L4zx0lRdF0JYMrTaoYwrEnGJI9Se6ibkReFEtRbpU/edit?usp=sharing"",""Упаковка!B2"")"),7.0)</f>
        <v>7</v>
      </c>
      <c r="BF325" s="389">
        <v>10.0</v>
      </c>
      <c r="BG325" s="442">
        <f t="shared" si="4"/>
        <v>52.13618</v>
      </c>
      <c r="BH325" s="405">
        <f t="shared" si="18"/>
        <v>0.2</v>
      </c>
      <c r="BI325" s="392">
        <f t="shared" si="5"/>
        <v>48.4</v>
      </c>
      <c r="BJ325" s="393">
        <f t="shared" si="6"/>
        <v>72.46382</v>
      </c>
      <c r="BK325" s="393">
        <f t="shared" si="7"/>
        <v>17.46382</v>
      </c>
      <c r="BL325" s="394">
        <f t="shared" si="8"/>
        <v>0.2994372727</v>
      </c>
      <c r="BM325" s="394">
        <f t="shared" si="9"/>
        <v>0.07216454545</v>
      </c>
      <c r="BN325" s="55">
        <f t="shared" si="10"/>
        <v>0.02</v>
      </c>
      <c r="BO325" s="56">
        <f t="shared" si="11"/>
        <v>345</v>
      </c>
      <c r="BP325" s="57">
        <f t="shared" si="12"/>
        <v>0.3294603478</v>
      </c>
      <c r="BQ325" s="46">
        <f t="shared" si="13"/>
        <v>0.126</v>
      </c>
      <c r="BR325" s="46">
        <v>25.0</v>
      </c>
      <c r="BS325" s="46">
        <v>7.0</v>
      </c>
      <c r="BT325" s="47">
        <v>1.25</v>
      </c>
      <c r="BU325" s="46">
        <f t="shared" si="14"/>
        <v>31.25</v>
      </c>
      <c r="BV325" s="46">
        <f t="shared" si="15"/>
        <v>37.75</v>
      </c>
      <c r="BW325" s="398"/>
      <c r="BX325" s="398"/>
      <c r="BY325" s="398"/>
      <c r="BZ325" s="398"/>
      <c r="CA325" s="398"/>
      <c r="CB325" s="459"/>
      <c r="CC325" s="398"/>
      <c r="CD325" s="398"/>
      <c r="CE325" s="398"/>
      <c r="CF325" s="398"/>
      <c r="CG325" s="398"/>
      <c r="CH325" s="398"/>
      <c r="CI325" s="398"/>
      <c r="CJ325" s="398"/>
      <c r="CK325" s="398"/>
      <c r="CL325" s="398"/>
      <c r="CM325" s="398"/>
      <c r="CN325" s="399">
        <f t="shared" si="16"/>
        <v>0.0005627272727</v>
      </c>
      <c r="CO325" s="399">
        <f t="shared" si="17"/>
        <v>0.3091626914</v>
      </c>
      <c r="CP325" s="398"/>
      <c r="CQ325" s="398"/>
      <c r="CR325" s="478"/>
      <c r="CS325" s="398"/>
      <c r="CT325" s="398"/>
      <c r="CU325" s="398"/>
      <c r="CV325" s="398"/>
      <c r="CW325" s="398"/>
      <c r="CX325" s="398"/>
      <c r="CY325" s="398"/>
      <c r="CZ325" s="398"/>
      <c r="DA325" s="398"/>
      <c r="DB325" s="398"/>
      <c r="DC325" s="398"/>
      <c r="DD325" s="398"/>
      <c r="DE325" s="398"/>
      <c r="DF325" s="398"/>
      <c r="DG325" s="398"/>
      <c r="DH325" s="398"/>
      <c r="DI325" s="398"/>
      <c r="DJ325" s="398"/>
      <c r="DK325" s="398"/>
      <c r="DL325" s="398"/>
      <c r="DM325" s="398"/>
      <c r="DN325" s="398"/>
      <c r="DO325" s="398"/>
      <c r="DP325" s="398"/>
      <c r="DQ325" s="398"/>
      <c r="DR325" s="398"/>
      <c r="DS325" s="398"/>
      <c r="DT325" s="398"/>
      <c r="DU325" s="398"/>
      <c r="DV325" s="398"/>
      <c r="DW325" s="398"/>
      <c r="DX325" s="398"/>
      <c r="DY325" s="398"/>
      <c r="DZ325" s="398"/>
      <c r="EA325" s="398"/>
      <c r="EB325" s="398"/>
      <c r="EC325" s="398"/>
      <c r="ED325" s="398"/>
      <c r="EE325" s="398"/>
      <c r="EF325" s="398"/>
      <c r="EG325" s="398"/>
      <c r="EH325" s="398"/>
      <c r="EI325" s="398"/>
      <c r="EJ325" s="398"/>
      <c r="EK325" s="398"/>
      <c r="EL325" s="398"/>
      <c r="EM325" s="398"/>
      <c r="EN325" s="398"/>
      <c r="EO325" s="398"/>
      <c r="EP325" s="398"/>
      <c r="EQ325" s="398"/>
      <c r="ER325" s="398"/>
      <c r="ES325" s="398"/>
      <c r="ET325" s="398"/>
      <c r="EU325" s="398"/>
      <c r="EV325" s="398"/>
      <c r="EW325" s="398"/>
      <c r="EX325" s="398"/>
      <c r="EY325" s="398"/>
      <c r="EZ325" s="398"/>
      <c r="FA325" s="398"/>
      <c r="FB325" s="398"/>
      <c r="FC325" s="398"/>
      <c r="FD325" s="398"/>
      <c r="FE325" s="398"/>
      <c r="FF325" s="398"/>
      <c r="FG325" s="398"/>
      <c r="FH325" s="398"/>
      <c r="FI325" s="398"/>
      <c r="FJ325" s="398"/>
      <c r="FK325" s="398"/>
      <c r="FL325" s="398"/>
      <c r="FM325" s="398"/>
      <c r="FN325" s="398"/>
      <c r="FO325" s="398"/>
      <c r="FP325" s="398"/>
      <c r="FQ325" s="398"/>
      <c r="FR325" s="398"/>
      <c r="FS325" s="398"/>
      <c r="FT325" s="398"/>
      <c r="FU325" s="398"/>
      <c r="FV325" s="398"/>
      <c r="FW325" s="398"/>
      <c r="FX325" s="398"/>
      <c r="FY325" s="398"/>
      <c r="FZ325" s="398"/>
      <c r="GA325" s="398"/>
      <c r="GB325" s="398"/>
      <c r="GC325" s="398"/>
      <c r="GD325" s="398"/>
      <c r="GE325" s="398"/>
      <c r="GF325" s="398"/>
      <c r="GG325" s="398"/>
      <c r="GH325" s="398"/>
      <c r="GI325" s="398"/>
      <c r="GJ325" s="398"/>
      <c r="GK325" s="398"/>
      <c r="GL325" s="398"/>
      <c r="GM325" s="398"/>
      <c r="GN325" s="398"/>
      <c r="GO325" s="398"/>
      <c r="GP325" s="398"/>
      <c r="GQ325" s="398"/>
      <c r="GR325" s="398"/>
      <c r="GS325" s="398"/>
      <c r="GT325" s="398"/>
      <c r="GU325" s="398"/>
      <c r="GV325" s="398"/>
      <c r="GW325" s="398"/>
      <c r="GX325" s="398"/>
      <c r="GY325" s="398"/>
      <c r="GZ325" s="398"/>
      <c r="HA325" s="398"/>
      <c r="HB325" s="398"/>
      <c r="HC325" s="398"/>
      <c r="HD325" s="398"/>
      <c r="HE325" s="398"/>
      <c r="HF325" s="398"/>
      <c r="HG325" s="398"/>
      <c r="HH325" s="398"/>
      <c r="HI325" s="398"/>
      <c r="HJ325" s="398"/>
      <c r="HK325" s="398"/>
      <c r="HL325" s="398"/>
      <c r="HM325" s="398"/>
      <c r="HN325" s="398"/>
      <c r="HO325" s="398"/>
      <c r="HP325" s="398"/>
      <c r="HQ325" s="398"/>
      <c r="HR325" s="398"/>
      <c r="HS325" s="398"/>
      <c r="HT325" s="398"/>
      <c r="HU325" s="398"/>
      <c r="HV325" s="398"/>
      <c r="HW325" s="398"/>
      <c r="HX325" s="398"/>
      <c r="HY325" s="398"/>
      <c r="HZ325" s="398"/>
      <c r="IA325" s="398"/>
      <c r="IB325" s="398"/>
      <c r="IC325" s="398"/>
    </row>
    <row r="326" ht="18.0" customHeight="1">
      <c r="A326" s="398"/>
      <c r="B326" s="625" t="s">
        <v>8203</v>
      </c>
      <c r="C326" s="363"/>
      <c r="D326" s="364">
        <v>50.0</v>
      </c>
      <c r="E326" s="612" t="s">
        <v>8204</v>
      </c>
      <c r="F326" s="366" t="s">
        <v>8205</v>
      </c>
      <c r="G326" s="614">
        <v>2.038147135376E12</v>
      </c>
      <c r="H326" s="564">
        <v>350.0</v>
      </c>
      <c r="I326" s="626">
        <v>0.30541425000000005</v>
      </c>
      <c r="J326" s="370">
        <f t="shared" si="1"/>
        <v>243</v>
      </c>
      <c r="K326" s="563" t="s">
        <v>8206</v>
      </c>
      <c r="L326" s="450" t="s">
        <v>8207</v>
      </c>
      <c r="M326" s="450" t="s">
        <v>8208</v>
      </c>
      <c r="N326" s="589"/>
      <c r="O326" s="593">
        <v>26.0</v>
      </c>
      <c r="P326" s="593">
        <v>70.0</v>
      </c>
      <c r="Q326" s="593">
        <v>20.0</v>
      </c>
      <c r="R326" s="593">
        <v>90.0</v>
      </c>
      <c r="S326" s="627"/>
      <c r="T326" s="627"/>
      <c r="U326" s="398"/>
      <c r="V326" s="398"/>
      <c r="W326" s="398"/>
      <c r="X326" s="599"/>
      <c r="Y326" s="599"/>
      <c r="Z326" s="599"/>
      <c r="AA326" s="599"/>
      <c r="AB326" s="379"/>
      <c r="AC326" s="398"/>
      <c r="AD326" s="398"/>
      <c r="AE326" s="398"/>
      <c r="AF326" s="398"/>
      <c r="AG326" s="398"/>
      <c r="AH326" s="398"/>
      <c r="AI326" s="379" t="s">
        <v>6411</v>
      </c>
      <c r="AJ326" s="398"/>
      <c r="AK326" s="398"/>
      <c r="AL326" s="398"/>
      <c r="AM326" s="398"/>
      <c r="AN326" s="628">
        <v>10.0</v>
      </c>
      <c r="AO326" s="398"/>
      <c r="AP326" s="398"/>
      <c r="AQ326" s="46">
        <f t="shared" si="2"/>
        <v>347</v>
      </c>
      <c r="AR326" s="382">
        <f t="shared" si="3"/>
        <v>0.01</v>
      </c>
      <c r="AS326" s="398"/>
      <c r="AT326" s="398"/>
      <c r="AU326" s="398"/>
      <c r="AV326" s="398"/>
      <c r="AW326" s="398"/>
      <c r="AX326" s="573" t="s">
        <v>6061</v>
      </c>
      <c r="AY326" s="629"/>
      <c r="AZ326" s="398"/>
      <c r="BA326" s="386">
        <v>70.0</v>
      </c>
      <c r="BB326" s="386">
        <v>125.0</v>
      </c>
      <c r="BC326" s="593" t="s">
        <v>8202</v>
      </c>
      <c r="BD326" s="482">
        <f>IFERROR(__xludf.DUMMYFUNCTION("IMPORTRANGE(""https://docs.google.com/spreadsheets/d/11x9rug0jw9OQ--PARsiC-syyc-w1p08-Nt1KJofrAjY/edit?usp=sharing"",""Себестоимость (Алкиона)!J65"")"),0.813618)</f>
        <v>0.813618</v>
      </c>
      <c r="BE326" s="483">
        <f>IFERROR(__xludf.DUMMYFUNCTION("IMPORTRANGE(""https://docs.google.com/spreadsheets/d/1s3L4zx0lRdF0JYMrTaoYwrEnGJI9Se6ibkReFEtRbpU/edit?usp=sharing"",""Упаковка!B2"")"),7.0)</f>
        <v>7</v>
      </c>
      <c r="BF326" s="389">
        <v>10.0</v>
      </c>
      <c r="BG326" s="442">
        <f t="shared" si="4"/>
        <v>52.13618</v>
      </c>
      <c r="BH326" s="405">
        <f t="shared" si="18"/>
        <v>0.2</v>
      </c>
      <c r="BI326" s="392">
        <f t="shared" si="5"/>
        <v>48.6</v>
      </c>
      <c r="BJ326" s="393">
        <f t="shared" si="6"/>
        <v>72.26382</v>
      </c>
      <c r="BK326" s="393">
        <f t="shared" si="7"/>
        <v>17.26382</v>
      </c>
      <c r="BL326" s="394">
        <f t="shared" si="8"/>
        <v>0.2973819753</v>
      </c>
      <c r="BM326" s="394">
        <f t="shared" si="9"/>
        <v>0.07104452675</v>
      </c>
      <c r="BN326" s="55">
        <f t="shared" si="10"/>
        <v>0.01</v>
      </c>
      <c r="BO326" s="56">
        <f t="shared" si="11"/>
        <v>347</v>
      </c>
      <c r="BP326" s="57">
        <f t="shared" si="12"/>
        <v>0.3295210951</v>
      </c>
      <c r="BQ326" s="46">
        <f t="shared" si="13"/>
        <v>0.126</v>
      </c>
      <c r="BR326" s="46">
        <v>25.0</v>
      </c>
      <c r="BS326" s="46">
        <v>7.0</v>
      </c>
      <c r="BT326" s="47">
        <v>1.25</v>
      </c>
      <c r="BU326" s="46">
        <f t="shared" si="14"/>
        <v>31.25</v>
      </c>
      <c r="BV326" s="46">
        <f t="shared" si="15"/>
        <v>38.75</v>
      </c>
      <c r="BW326" s="398"/>
      <c r="BX326" s="398"/>
      <c r="BY326" s="398"/>
      <c r="BZ326" s="398"/>
      <c r="CA326" s="398"/>
      <c r="CB326" s="459"/>
      <c r="CC326" s="398"/>
      <c r="CD326" s="398"/>
      <c r="CE326" s="398"/>
      <c r="CF326" s="398"/>
      <c r="CG326" s="398"/>
      <c r="CH326" s="398"/>
      <c r="CI326" s="398"/>
      <c r="CJ326" s="398"/>
      <c r="CK326" s="398"/>
      <c r="CL326" s="398"/>
      <c r="CM326" s="398"/>
      <c r="CN326" s="399">
        <f t="shared" si="16"/>
        <v>0.002618024691</v>
      </c>
      <c r="CO326" s="399">
        <f t="shared" si="17"/>
        <v>0.3027962253</v>
      </c>
      <c r="CP326" s="398"/>
      <c r="CQ326" s="398"/>
      <c r="CR326" s="478"/>
      <c r="CS326" s="398"/>
      <c r="CT326" s="398"/>
      <c r="CU326" s="398"/>
      <c r="CV326" s="398"/>
      <c r="CW326" s="398"/>
      <c r="CX326" s="398"/>
      <c r="CY326" s="398"/>
      <c r="CZ326" s="398"/>
      <c r="DA326" s="398"/>
      <c r="DB326" s="398"/>
      <c r="DC326" s="398"/>
      <c r="DD326" s="398"/>
      <c r="DE326" s="398"/>
      <c r="DF326" s="398"/>
      <c r="DG326" s="398"/>
      <c r="DH326" s="398"/>
      <c r="DI326" s="398"/>
      <c r="DJ326" s="398"/>
      <c r="DK326" s="398"/>
      <c r="DL326" s="398"/>
      <c r="DM326" s="398"/>
      <c r="DN326" s="398"/>
      <c r="DO326" s="398"/>
      <c r="DP326" s="398"/>
      <c r="DQ326" s="398"/>
      <c r="DR326" s="398"/>
      <c r="DS326" s="398"/>
      <c r="DT326" s="398"/>
      <c r="DU326" s="398"/>
      <c r="DV326" s="398"/>
      <c r="DW326" s="398"/>
      <c r="DX326" s="398"/>
      <c r="DY326" s="398"/>
      <c r="DZ326" s="398"/>
      <c r="EA326" s="398"/>
      <c r="EB326" s="398"/>
      <c r="EC326" s="398"/>
      <c r="ED326" s="398"/>
      <c r="EE326" s="398"/>
      <c r="EF326" s="398"/>
      <c r="EG326" s="398"/>
      <c r="EH326" s="398"/>
      <c r="EI326" s="398"/>
      <c r="EJ326" s="398"/>
      <c r="EK326" s="398"/>
      <c r="EL326" s="398"/>
      <c r="EM326" s="398"/>
      <c r="EN326" s="398"/>
      <c r="EO326" s="398"/>
      <c r="EP326" s="398"/>
      <c r="EQ326" s="398"/>
      <c r="ER326" s="398"/>
      <c r="ES326" s="398"/>
      <c r="ET326" s="398"/>
      <c r="EU326" s="398"/>
      <c r="EV326" s="398"/>
      <c r="EW326" s="398"/>
      <c r="EX326" s="398"/>
      <c r="EY326" s="398"/>
      <c r="EZ326" s="398"/>
      <c r="FA326" s="398"/>
      <c r="FB326" s="398"/>
      <c r="FC326" s="398"/>
      <c r="FD326" s="398"/>
      <c r="FE326" s="398"/>
      <c r="FF326" s="398"/>
      <c r="FG326" s="398"/>
      <c r="FH326" s="398"/>
      <c r="FI326" s="398"/>
      <c r="FJ326" s="398"/>
      <c r="FK326" s="398"/>
      <c r="FL326" s="398"/>
      <c r="FM326" s="398"/>
      <c r="FN326" s="398"/>
      <c r="FO326" s="398"/>
      <c r="FP326" s="398"/>
      <c r="FQ326" s="398"/>
      <c r="FR326" s="398"/>
      <c r="FS326" s="398"/>
      <c r="FT326" s="398"/>
      <c r="FU326" s="398"/>
      <c r="FV326" s="398"/>
      <c r="FW326" s="398"/>
      <c r="FX326" s="398"/>
      <c r="FY326" s="398"/>
      <c r="FZ326" s="398"/>
      <c r="GA326" s="398"/>
      <c r="GB326" s="398"/>
      <c r="GC326" s="398"/>
      <c r="GD326" s="398"/>
      <c r="GE326" s="398"/>
      <c r="GF326" s="398"/>
      <c r="GG326" s="398"/>
      <c r="GH326" s="398"/>
      <c r="GI326" s="398"/>
      <c r="GJ326" s="398"/>
      <c r="GK326" s="398"/>
      <c r="GL326" s="398"/>
      <c r="GM326" s="398"/>
      <c r="GN326" s="398"/>
      <c r="GO326" s="398"/>
      <c r="GP326" s="398"/>
      <c r="GQ326" s="398"/>
      <c r="GR326" s="398"/>
      <c r="GS326" s="398"/>
      <c r="GT326" s="398"/>
      <c r="GU326" s="398"/>
      <c r="GV326" s="398"/>
      <c r="GW326" s="398"/>
      <c r="GX326" s="398"/>
      <c r="GY326" s="398"/>
      <c r="GZ326" s="398"/>
      <c r="HA326" s="398"/>
      <c r="HB326" s="398"/>
      <c r="HC326" s="398"/>
      <c r="HD326" s="398"/>
      <c r="HE326" s="398"/>
      <c r="HF326" s="398"/>
      <c r="HG326" s="398"/>
      <c r="HH326" s="398"/>
      <c r="HI326" s="398"/>
      <c r="HJ326" s="398"/>
      <c r="HK326" s="398"/>
      <c r="HL326" s="398"/>
      <c r="HM326" s="398"/>
      <c r="HN326" s="398"/>
      <c r="HO326" s="398"/>
      <c r="HP326" s="398"/>
      <c r="HQ326" s="398"/>
      <c r="HR326" s="398"/>
      <c r="HS326" s="398"/>
      <c r="HT326" s="398"/>
      <c r="HU326" s="398"/>
      <c r="HV326" s="398"/>
      <c r="HW326" s="398"/>
      <c r="HX326" s="398"/>
      <c r="HY326" s="398"/>
      <c r="HZ326" s="398"/>
      <c r="IA326" s="398"/>
      <c r="IB326" s="398"/>
      <c r="IC326" s="398"/>
    </row>
    <row r="327" ht="18.0" customHeight="1">
      <c r="A327" s="398"/>
      <c r="B327" s="631" t="s">
        <v>8209</v>
      </c>
      <c r="C327" s="363"/>
      <c r="D327" s="364">
        <v>50.0</v>
      </c>
      <c r="E327" s="632" t="s">
        <v>8210</v>
      </c>
      <c r="F327" s="366" t="s">
        <v>8211</v>
      </c>
      <c r="G327" s="633">
        <v>2.038147135796E12</v>
      </c>
      <c r="H327" s="564">
        <v>350.0</v>
      </c>
      <c r="I327" s="634">
        <v>0.30541425000000005</v>
      </c>
      <c r="J327" s="370">
        <f t="shared" si="1"/>
        <v>243</v>
      </c>
      <c r="K327" s="563" t="s">
        <v>8212</v>
      </c>
      <c r="L327" s="450" t="s">
        <v>8213</v>
      </c>
      <c r="M327" s="450" t="s">
        <v>8214</v>
      </c>
      <c r="N327" s="635"/>
      <c r="O327" s="593">
        <v>26.0</v>
      </c>
      <c r="P327" s="636">
        <v>70.0</v>
      </c>
      <c r="Q327" s="636">
        <v>20.0</v>
      </c>
      <c r="R327" s="636">
        <v>90.0</v>
      </c>
      <c r="S327" s="637"/>
      <c r="T327" s="637"/>
      <c r="U327" s="398"/>
      <c r="V327" s="398"/>
      <c r="W327" s="398"/>
      <c r="X327" s="599"/>
      <c r="Y327" s="599"/>
      <c r="Z327" s="599"/>
      <c r="AA327" s="599"/>
      <c r="AB327" s="379"/>
      <c r="AC327" s="398"/>
      <c r="AD327" s="398"/>
      <c r="AE327" s="398"/>
      <c r="AF327" s="398"/>
      <c r="AG327" s="398"/>
      <c r="AH327" s="398"/>
      <c r="AI327" s="379" t="s">
        <v>6411</v>
      </c>
      <c r="AJ327" s="398"/>
      <c r="AK327" s="398"/>
      <c r="AL327" s="398"/>
      <c r="AM327" s="398"/>
      <c r="AN327" s="638">
        <v>10.0</v>
      </c>
      <c r="AO327" s="398"/>
      <c r="AP327" s="398"/>
      <c r="AQ327" s="46">
        <f t="shared" si="2"/>
        <v>347</v>
      </c>
      <c r="AR327" s="382">
        <f t="shared" si="3"/>
        <v>0.01</v>
      </c>
      <c r="AS327" s="398"/>
      <c r="AT327" s="398"/>
      <c r="AU327" s="398"/>
      <c r="AV327" s="398"/>
      <c r="AW327" s="398"/>
      <c r="AX327" s="573" t="s">
        <v>6061</v>
      </c>
      <c r="AY327" s="629"/>
      <c r="AZ327" s="398"/>
      <c r="BA327" s="386">
        <v>70.0</v>
      </c>
      <c r="BB327" s="386">
        <v>125.0</v>
      </c>
      <c r="BC327" s="636" t="s">
        <v>8202</v>
      </c>
      <c r="BD327" s="482">
        <f>IFERROR(__xludf.DUMMYFUNCTION("IMPORTRANGE(""https://docs.google.com/spreadsheets/d/11x9rug0jw9OQ--PARsiC-syyc-w1p08-Nt1KJofrAjY/edit?usp=sharing"",""Себестоимость (Алкиона)!J65"")"),0.813618)</f>
        <v>0.813618</v>
      </c>
      <c r="BE327" s="483">
        <f>IFERROR(__xludf.DUMMYFUNCTION("IMPORTRANGE(""https://docs.google.com/spreadsheets/d/1s3L4zx0lRdF0JYMrTaoYwrEnGJI9Se6ibkReFEtRbpU/edit?usp=sharing"",""Упаковка!B2"")"),7.0)</f>
        <v>7</v>
      </c>
      <c r="BF327" s="389">
        <v>10.0</v>
      </c>
      <c r="BG327" s="442">
        <f t="shared" si="4"/>
        <v>52.13618</v>
      </c>
      <c r="BH327" s="405">
        <f t="shared" si="18"/>
        <v>0.2</v>
      </c>
      <c r="BI327" s="392">
        <f t="shared" si="5"/>
        <v>48.6</v>
      </c>
      <c r="BJ327" s="393">
        <f t="shared" si="6"/>
        <v>72.26382</v>
      </c>
      <c r="BK327" s="393">
        <f t="shared" si="7"/>
        <v>17.26382</v>
      </c>
      <c r="BL327" s="394">
        <f t="shared" si="8"/>
        <v>0.2973819753</v>
      </c>
      <c r="BM327" s="394">
        <f t="shared" si="9"/>
        <v>0.07104452675</v>
      </c>
      <c r="BN327" s="55">
        <f t="shared" si="10"/>
        <v>0.01</v>
      </c>
      <c r="BO327" s="56">
        <f t="shared" si="11"/>
        <v>347</v>
      </c>
      <c r="BP327" s="57">
        <f t="shared" si="12"/>
        <v>0.3295210951</v>
      </c>
      <c r="BQ327" s="46">
        <f t="shared" si="13"/>
        <v>0.126</v>
      </c>
      <c r="BR327" s="46">
        <v>25.0</v>
      </c>
      <c r="BS327" s="46">
        <v>7.0</v>
      </c>
      <c r="BT327" s="47">
        <v>1.25</v>
      </c>
      <c r="BU327" s="46">
        <f t="shared" si="14"/>
        <v>31.25</v>
      </c>
      <c r="BV327" s="46">
        <f t="shared" si="15"/>
        <v>38.75</v>
      </c>
      <c r="BW327" s="398"/>
      <c r="BX327" s="398"/>
      <c r="BY327" s="398"/>
      <c r="BZ327" s="398"/>
      <c r="CA327" s="398"/>
      <c r="CB327" s="459"/>
      <c r="CC327" s="398"/>
      <c r="CD327" s="398"/>
      <c r="CE327" s="398"/>
      <c r="CF327" s="398"/>
      <c r="CG327" s="398"/>
      <c r="CH327" s="398"/>
      <c r="CI327" s="398"/>
      <c r="CJ327" s="398"/>
      <c r="CK327" s="398"/>
      <c r="CL327" s="398"/>
      <c r="CM327" s="398"/>
      <c r="CN327" s="399">
        <f t="shared" si="16"/>
        <v>0.002618024691</v>
      </c>
      <c r="CO327" s="399">
        <f t="shared" si="17"/>
        <v>0.3027962253</v>
      </c>
      <c r="CP327" s="398"/>
      <c r="CQ327" s="398"/>
      <c r="CR327" s="478"/>
      <c r="CS327" s="398"/>
      <c r="CT327" s="398"/>
      <c r="CU327" s="398"/>
      <c r="CV327" s="398"/>
      <c r="CW327" s="398"/>
      <c r="CX327" s="398"/>
      <c r="CY327" s="398"/>
      <c r="CZ327" s="398"/>
      <c r="DA327" s="398"/>
      <c r="DB327" s="398"/>
      <c r="DC327" s="398"/>
      <c r="DD327" s="398"/>
      <c r="DE327" s="398"/>
      <c r="DF327" s="398"/>
      <c r="DG327" s="398"/>
      <c r="DH327" s="398"/>
      <c r="DI327" s="398"/>
      <c r="DJ327" s="398"/>
      <c r="DK327" s="398"/>
      <c r="DL327" s="398"/>
      <c r="DM327" s="398"/>
      <c r="DN327" s="398"/>
      <c r="DO327" s="398"/>
      <c r="DP327" s="398"/>
      <c r="DQ327" s="398"/>
      <c r="DR327" s="398"/>
      <c r="DS327" s="398"/>
      <c r="DT327" s="398"/>
      <c r="DU327" s="398"/>
      <c r="DV327" s="398"/>
      <c r="DW327" s="398"/>
      <c r="DX327" s="398"/>
      <c r="DY327" s="398"/>
      <c r="DZ327" s="398"/>
      <c r="EA327" s="398"/>
      <c r="EB327" s="398"/>
      <c r="EC327" s="398"/>
      <c r="ED327" s="398"/>
      <c r="EE327" s="398"/>
      <c r="EF327" s="398"/>
      <c r="EG327" s="398"/>
      <c r="EH327" s="398"/>
      <c r="EI327" s="398"/>
      <c r="EJ327" s="398"/>
      <c r="EK327" s="398"/>
      <c r="EL327" s="398"/>
      <c r="EM327" s="398"/>
      <c r="EN327" s="398"/>
      <c r="EO327" s="398"/>
      <c r="EP327" s="398"/>
      <c r="EQ327" s="398"/>
      <c r="ER327" s="398"/>
      <c r="ES327" s="398"/>
      <c r="ET327" s="398"/>
      <c r="EU327" s="398"/>
      <c r="EV327" s="398"/>
      <c r="EW327" s="398"/>
      <c r="EX327" s="398"/>
      <c r="EY327" s="398"/>
      <c r="EZ327" s="398"/>
      <c r="FA327" s="398"/>
      <c r="FB327" s="398"/>
      <c r="FC327" s="398"/>
      <c r="FD327" s="398"/>
      <c r="FE327" s="398"/>
      <c r="FF327" s="398"/>
      <c r="FG327" s="398"/>
      <c r="FH327" s="398"/>
      <c r="FI327" s="398"/>
      <c r="FJ327" s="398"/>
      <c r="FK327" s="398"/>
      <c r="FL327" s="398"/>
      <c r="FM327" s="398"/>
      <c r="FN327" s="398"/>
      <c r="FO327" s="398"/>
      <c r="FP327" s="398"/>
      <c r="FQ327" s="398"/>
      <c r="FR327" s="398"/>
      <c r="FS327" s="398"/>
      <c r="FT327" s="398"/>
      <c r="FU327" s="398"/>
      <c r="FV327" s="398"/>
      <c r="FW327" s="398"/>
      <c r="FX327" s="398"/>
      <c r="FY327" s="398"/>
      <c r="FZ327" s="398"/>
      <c r="GA327" s="398"/>
      <c r="GB327" s="398"/>
      <c r="GC327" s="398"/>
      <c r="GD327" s="398"/>
      <c r="GE327" s="398"/>
      <c r="GF327" s="398"/>
      <c r="GG327" s="398"/>
      <c r="GH327" s="398"/>
      <c r="GI327" s="398"/>
      <c r="GJ327" s="398"/>
      <c r="GK327" s="398"/>
      <c r="GL327" s="398"/>
      <c r="GM327" s="398"/>
      <c r="GN327" s="398"/>
      <c r="GO327" s="398"/>
      <c r="GP327" s="398"/>
      <c r="GQ327" s="398"/>
      <c r="GR327" s="398"/>
      <c r="GS327" s="398"/>
      <c r="GT327" s="398"/>
      <c r="GU327" s="398"/>
      <c r="GV327" s="398"/>
      <c r="GW327" s="398"/>
      <c r="GX327" s="398"/>
      <c r="GY327" s="398"/>
      <c r="GZ327" s="398"/>
      <c r="HA327" s="398"/>
      <c r="HB327" s="398"/>
      <c r="HC327" s="398"/>
      <c r="HD327" s="398"/>
      <c r="HE327" s="398"/>
      <c r="HF327" s="398"/>
      <c r="HG327" s="398"/>
      <c r="HH327" s="398"/>
      <c r="HI327" s="398"/>
      <c r="HJ327" s="398"/>
      <c r="HK327" s="398"/>
      <c r="HL327" s="398"/>
      <c r="HM327" s="398"/>
      <c r="HN327" s="398"/>
      <c r="HO327" s="398"/>
      <c r="HP327" s="398"/>
      <c r="HQ327" s="398"/>
      <c r="HR327" s="398"/>
      <c r="HS327" s="398"/>
      <c r="HT327" s="398"/>
      <c r="HU327" s="398"/>
      <c r="HV327" s="398"/>
      <c r="HW327" s="398"/>
      <c r="HX327" s="398"/>
      <c r="HY327" s="398"/>
      <c r="HZ327" s="398"/>
      <c r="IA327" s="398"/>
      <c r="IB327" s="398"/>
      <c r="IC327" s="398"/>
    </row>
    <row r="328" ht="18.0" customHeight="1">
      <c r="A328" s="639" t="s">
        <v>8215</v>
      </c>
      <c r="B328" s="616" t="s">
        <v>8216</v>
      </c>
      <c r="C328" s="363"/>
      <c r="D328" s="364">
        <v>50.0</v>
      </c>
      <c r="E328" s="640" t="s">
        <v>8217</v>
      </c>
      <c r="F328" s="366" t="s">
        <v>8218</v>
      </c>
      <c r="G328" s="597">
        <v>2.038188556475E12</v>
      </c>
      <c r="H328" s="641">
        <v>400.0</v>
      </c>
      <c r="I328" s="642">
        <v>0.2394812754419493</v>
      </c>
      <c r="J328" s="370">
        <f t="shared" si="1"/>
        <v>304</v>
      </c>
      <c r="K328" s="618" t="s">
        <v>8219</v>
      </c>
      <c r="L328" s="643" t="s">
        <v>8220</v>
      </c>
      <c r="M328" s="643" t="s">
        <v>8220</v>
      </c>
      <c r="N328" s="589"/>
      <c r="O328" s="433">
        <v>36.0</v>
      </c>
      <c r="P328" s="404">
        <v>70.0</v>
      </c>
      <c r="Q328" s="378">
        <v>20.0</v>
      </c>
      <c r="R328" s="378">
        <v>90.0</v>
      </c>
      <c r="S328" s="622"/>
      <c r="T328" s="622"/>
      <c r="U328" s="622"/>
      <c r="V328" s="622"/>
      <c r="W328" s="622"/>
      <c r="X328" s="622"/>
      <c r="Y328" s="622"/>
      <c r="Z328" s="622"/>
      <c r="AA328" s="622"/>
      <c r="AB328" s="379"/>
      <c r="AC328" s="619"/>
      <c r="AD328" s="619"/>
      <c r="AE328" s="619"/>
      <c r="AF328" s="619"/>
      <c r="AG328" s="619"/>
      <c r="AH328" s="398"/>
      <c r="AI328" s="379" t="s">
        <v>6411</v>
      </c>
      <c r="AJ328" s="619"/>
      <c r="AK328" s="619"/>
      <c r="AL328" s="619"/>
      <c r="AM328" s="619"/>
      <c r="AN328" s="621">
        <v>10.0</v>
      </c>
      <c r="AO328" s="619"/>
      <c r="AP328" s="619"/>
      <c r="AQ328" s="46">
        <f t="shared" si="2"/>
        <v>416</v>
      </c>
      <c r="AR328" s="382">
        <f t="shared" si="3"/>
        <v>-0.04</v>
      </c>
      <c r="AS328" s="619"/>
      <c r="AT328" s="619"/>
      <c r="AU328" s="619"/>
      <c r="AV328" s="619"/>
      <c r="AW328" s="619"/>
      <c r="AX328" s="529" t="s">
        <v>6061</v>
      </c>
      <c r="AY328" s="489" t="s">
        <v>6178</v>
      </c>
      <c r="AZ328" s="418"/>
      <c r="BA328" s="386">
        <v>72.0</v>
      </c>
      <c r="BB328" s="386">
        <v>127.0</v>
      </c>
      <c r="BC328" s="482">
        <f>IFERROR(__xludf.DUMMYFUNCTION("IMPORTRANGE(""https://docs.google.com/spreadsheets/d/11x9rug0jw9OQ--PARsiC-syyc-w1p08-Nt1KJofrAjY/edit?usp=sharing"",""Себестоимость (Алкиона)!J116"")"),3.8208599999999997)</f>
        <v>3.82086</v>
      </c>
      <c r="BD328" s="482">
        <f>IFERROR(__xludf.DUMMYFUNCTION("IMPORTRANGE(""https://docs.google.com/spreadsheets/d/11x9rug0jw9OQ--PARsiC-syyc-w1p08-Nt1KJofrAjY/edit?usp=sharing"",""Себестоимость (Алкиона)!J65"")"),0.813618)</f>
        <v>0.813618</v>
      </c>
      <c r="BE328" s="483">
        <f>IFERROR(__xludf.DUMMYFUNCTION("IMPORTRANGE(""https://docs.google.com/spreadsheets/d/1s3L4zx0lRdF0JYMrTaoYwrEnGJI9Se6ibkReFEtRbpU/edit?usp=sharing"",""Упаковка!B3"")"),25.0)</f>
        <v>25</v>
      </c>
      <c r="BF328" s="389">
        <v>10.0</v>
      </c>
      <c r="BG328" s="442">
        <f t="shared" si="4"/>
        <v>81.34478</v>
      </c>
      <c r="BH328" s="405">
        <f t="shared" si="18"/>
        <v>0.2</v>
      </c>
      <c r="BI328" s="392">
        <f t="shared" si="5"/>
        <v>60.8</v>
      </c>
      <c r="BJ328" s="393">
        <f t="shared" si="6"/>
        <v>89.85522</v>
      </c>
      <c r="BK328" s="393">
        <f t="shared" si="7"/>
        <v>34.85522</v>
      </c>
      <c r="BL328" s="394">
        <f t="shared" si="8"/>
        <v>0.2955763816</v>
      </c>
      <c r="BM328" s="394">
        <f t="shared" si="9"/>
        <v>0.1146553289</v>
      </c>
      <c r="BN328" s="55">
        <f t="shared" si="10"/>
        <v>-0.04</v>
      </c>
      <c r="BO328" s="56">
        <f t="shared" si="11"/>
        <v>414</v>
      </c>
      <c r="BP328" s="57">
        <f t="shared" si="12"/>
        <v>0.3367517391</v>
      </c>
      <c r="BQ328" s="46">
        <f t="shared" si="13"/>
        <v>0.126</v>
      </c>
      <c r="BR328" s="46">
        <v>25.0</v>
      </c>
      <c r="BS328" s="46">
        <v>7.0</v>
      </c>
      <c r="BT328" s="47">
        <v>1.25</v>
      </c>
      <c r="BU328" s="46">
        <f t="shared" si="14"/>
        <v>31.25</v>
      </c>
      <c r="BV328" s="46">
        <f t="shared" si="15"/>
        <v>40.75</v>
      </c>
      <c r="BW328" s="406"/>
      <c r="BX328" s="395"/>
      <c r="BY328" s="395"/>
      <c r="BZ328" s="395"/>
      <c r="CA328" s="395"/>
      <c r="CB328" s="406"/>
      <c r="CC328" s="395"/>
      <c r="CD328" s="395"/>
      <c r="CE328" s="395"/>
      <c r="CF328" s="395"/>
      <c r="CG328" s="395"/>
      <c r="CH328" s="397"/>
      <c r="CI328" s="397"/>
      <c r="CJ328" s="397"/>
      <c r="CK328" s="397"/>
      <c r="CL328" s="398"/>
      <c r="CM328" s="398"/>
      <c r="CN328" s="399">
        <f t="shared" si="16"/>
        <v>0.004423618421</v>
      </c>
      <c r="CO328" s="399">
        <f t="shared" si="17"/>
        <v>0.235057657</v>
      </c>
      <c r="CP328" s="398"/>
      <c r="CQ328" s="398"/>
      <c r="CR328" s="478"/>
      <c r="CS328" s="398"/>
      <c r="CT328" s="398"/>
      <c r="CU328" s="398"/>
      <c r="CV328" s="398"/>
      <c r="CW328" s="398"/>
      <c r="CX328" s="398"/>
      <c r="CY328" s="398"/>
      <c r="CZ328" s="398"/>
      <c r="DA328" s="398"/>
      <c r="DB328" s="398"/>
      <c r="DC328" s="398"/>
      <c r="DD328" s="398"/>
      <c r="DE328" s="398"/>
      <c r="DF328" s="398"/>
      <c r="DG328" s="398"/>
      <c r="DH328" s="398"/>
      <c r="DI328" s="398"/>
      <c r="DJ328" s="398"/>
      <c r="DK328" s="398"/>
      <c r="DL328" s="398"/>
      <c r="DM328" s="398"/>
      <c r="DN328" s="398"/>
      <c r="DO328" s="398"/>
      <c r="DP328" s="398"/>
      <c r="DQ328" s="398"/>
      <c r="DR328" s="398"/>
      <c r="DS328" s="398"/>
      <c r="DT328" s="398"/>
      <c r="DU328" s="398"/>
      <c r="DV328" s="398"/>
      <c r="DW328" s="398"/>
      <c r="DX328" s="398"/>
      <c r="DY328" s="398"/>
      <c r="DZ328" s="398"/>
      <c r="EA328" s="398"/>
      <c r="EB328" s="398"/>
      <c r="EC328" s="398"/>
      <c r="ED328" s="398"/>
      <c r="EE328" s="398"/>
      <c r="EF328" s="398"/>
      <c r="EG328" s="398"/>
      <c r="EH328" s="398"/>
      <c r="EI328" s="398"/>
      <c r="EJ328" s="398"/>
      <c r="EK328" s="398"/>
      <c r="EL328" s="398"/>
      <c r="EM328" s="398"/>
      <c r="EN328" s="398"/>
      <c r="EO328" s="398"/>
      <c r="EP328" s="398"/>
      <c r="EQ328" s="398"/>
      <c r="ER328" s="398"/>
      <c r="ES328" s="398"/>
      <c r="ET328" s="398"/>
      <c r="EU328" s="398"/>
      <c r="EV328" s="398"/>
      <c r="EW328" s="398"/>
      <c r="EX328" s="398"/>
      <c r="EY328" s="398"/>
      <c r="EZ328" s="398"/>
      <c r="FA328" s="398"/>
      <c r="FB328" s="398"/>
      <c r="FC328" s="398"/>
      <c r="FD328" s="398"/>
      <c r="FE328" s="398"/>
      <c r="FF328" s="398"/>
      <c r="FG328" s="398"/>
      <c r="FH328" s="398"/>
      <c r="FI328" s="398"/>
      <c r="FJ328" s="398"/>
      <c r="FK328" s="398"/>
      <c r="FL328" s="398"/>
      <c r="FM328" s="398"/>
      <c r="FN328" s="398"/>
      <c r="FO328" s="398"/>
      <c r="FP328" s="398"/>
      <c r="FQ328" s="398"/>
      <c r="FR328" s="398"/>
      <c r="FS328" s="398"/>
      <c r="FT328" s="398"/>
      <c r="FU328" s="398"/>
      <c r="FV328" s="398"/>
      <c r="FW328" s="398"/>
      <c r="FX328" s="398"/>
      <c r="FY328" s="398"/>
      <c r="FZ328" s="398"/>
      <c r="GA328" s="398"/>
      <c r="GB328" s="398"/>
      <c r="GC328" s="398"/>
      <c r="GD328" s="398"/>
      <c r="GE328" s="398"/>
      <c r="GF328" s="398"/>
      <c r="GG328" s="398"/>
      <c r="GH328" s="398"/>
      <c r="GI328" s="398"/>
      <c r="GJ328" s="398"/>
      <c r="GK328" s="398"/>
      <c r="GL328" s="398"/>
      <c r="GM328" s="398"/>
      <c r="GN328" s="398"/>
      <c r="GO328" s="398"/>
      <c r="GP328" s="398"/>
      <c r="GQ328" s="398"/>
      <c r="GR328" s="398"/>
      <c r="GS328" s="398"/>
      <c r="GT328" s="398"/>
      <c r="GU328" s="398"/>
      <c r="GV328" s="398"/>
      <c r="GW328" s="398"/>
      <c r="GX328" s="398"/>
      <c r="GY328" s="398"/>
      <c r="GZ328" s="398"/>
      <c r="HA328" s="398"/>
      <c r="HB328" s="398"/>
      <c r="HC328" s="398"/>
      <c r="HD328" s="398"/>
      <c r="HE328" s="398"/>
      <c r="HF328" s="398"/>
      <c r="HG328" s="398"/>
      <c r="HH328" s="398"/>
      <c r="HI328" s="398"/>
      <c r="HJ328" s="398"/>
      <c r="HK328" s="398"/>
      <c r="HL328" s="398"/>
      <c r="HM328" s="398"/>
      <c r="HN328" s="398"/>
      <c r="HO328" s="398"/>
      <c r="HP328" s="398"/>
      <c r="HQ328" s="398"/>
      <c r="HR328" s="398"/>
      <c r="HS328" s="398"/>
      <c r="HT328" s="398"/>
      <c r="HU328" s="398"/>
      <c r="HV328" s="398"/>
      <c r="HW328" s="398"/>
      <c r="HX328" s="398"/>
      <c r="HY328" s="398"/>
      <c r="HZ328" s="398"/>
      <c r="IA328" s="398"/>
      <c r="IB328" s="398"/>
      <c r="IC328" s="398"/>
    </row>
    <row r="329" ht="18.0" customHeight="1">
      <c r="A329" s="398"/>
      <c r="B329" s="625" t="s">
        <v>8221</v>
      </c>
      <c r="C329" s="435"/>
      <c r="D329" s="425">
        <v>50.0</v>
      </c>
      <c r="E329" s="640" t="s">
        <v>8222</v>
      </c>
      <c r="F329" s="366" t="s">
        <v>8223</v>
      </c>
      <c r="G329" s="614">
        <v>2.038188556871E12</v>
      </c>
      <c r="H329" s="641">
        <v>411.0</v>
      </c>
      <c r="I329" s="634">
        <v>0.30541425000000005</v>
      </c>
      <c r="J329" s="370">
        <f t="shared" si="1"/>
        <v>285</v>
      </c>
      <c r="K329" s="618" t="s">
        <v>8224</v>
      </c>
      <c r="L329" s="643" t="s">
        <v>8220</v>
      </c>
      <c r="M329" s="643" t="s">
        <v>8220</v>
      </c>
      <c r="N329" s="589"/>
      <c r="O329" s="589"/>
      <c r="P329" s="589"/>
      <c r="Q329" s="589"/>
      <c r="R329" s="589"/>
      <c r="S329" s="627"/>
      <c r="T329" s="627"/>
      <c r="U329" s="398"/>
      <c r="V329" s="398"/>
      <c r="W329" s="644" t="s">
        <v>8225</v>
      </c>
      <c r="X329" s="599"/>
      <c r="Y329" s="599"/>
      <c r="Z329" s="599"/>
      <c r="AA329" s="599"/>
      <c r="AB329" s="379"/>
      <c r="AC329" s="589"/>
      <c r="AD329" s="589"/>
      <c r="AE329" s="589"/>
      <c r="AF329" s="589"/>
      <c r="AG329" s="589"/>
      <c r="AH329" s="398"/>
      <c r="AI329" s="379" t="s">
        <v>6411</v>
      </c>
      <c r="AJ329" s="589"/>
      <c r="AK329" s="589"/>
      <c r="AL329" s="589"/>
      <c r="AM329" s="589"/>
      <c r="AN329" s="593">
        <v>10.0</v>
      </c>
      <c r="AO329" s="589"/>
      <c r="AP329" s="589"/>
      <c r="AQ329" s="46">
        <f t="shared" si="2"/>
        <v>309</v>
      </c>
      <c r="AR329" s="382">
        <f t="shared" si="3"/>
        <v>0.25</v>
      </c>
      <c r="AS329" s="589"/>
      <c r="AT329" s="589"/>
      <c r="AU329" s="589"/>
      <c r="AV329" s="589"/>
      <c r="AW329" s="589"/>
      <c r="AX329" s="645"/>
      <c r="AY329" s="646"/>
      <c r="AZ329" s="398"/>
      <c r="BA329" s="386">
        <v>72.0</v>
      </c>
      <c r="BB329" s="386">
        <v>128.0</v>
      </c>
      <c r="BC329" s="647"/>
      <c r="BD329" s="482">
        <f>IFERROR(__xludf.DUMMYFUNCTION("IMPORTRANGE(""https://docs.google.com/spreadsheets/d/11x9rug0jw9OQ--PARsiC-syyc-w1p08-Nt1KJofrAjY/edit?usp=sharing"",""Себестоимость (Алкиона)!J65"")"),0.813618)</f>
        <v>0.813618</v>
      </c>
      <c r="BE329" s="589"/>
      <c r="BF329" s="389">
        <v>10.0</v>
      </c>
      <c r="BG329" s="648">
        <f t="shared" si="4"/>
        <v>18.13618</v>
      </c>
      <c r="BH329" s="405">
        <f t="shared" si="18"/>
        <v>0.2</v>
      </c>
      <c r="BI329" s="392">
        <f t="shared" si="5"/>
        <v>57</v>
      </c>
      <c r="BJ329" s="393">
        <f t="shared" si="6"/>
        <v>137.86382</v>
      </c>
      <c r="BK329" s="393">
        <f t="shared" si="7"/>
        <v>81.86382</v>
      </c>
      <c r="BL329" s="394">
        <f t="shared" si="8"/>
        <v>0.4837327018</v>
      </c>
      <c r="BM329" s="394">
        <f t="shared" si="9"/>
        <v>0.2872414737</v>
      </c>
      <c r="BN329" s="55">
        <f t="shared" si="10"/>
        <v>0.25</v>
      </c>
      <c r="BO329" s="56">
        <f t="shared" si="11"/>
        <v>312</v>
      </c>
      <c r="BP329" s="57">
        <f t="shared" si="12"/>
        <v>0.3716148077</v>
      </c>
      <c r="BQ329" s="46">
        <f t="shared" si="13"/>
        <v>0</v>
      </c>
      <c r="BR329" s="46">
        <v>25.0</v>
      </c>
      <c r="BS329" s="46">
        <v>7.0</v>
      </c>
      <c r="BT329" s="47">
        <v>1.25</v>
      </c>
      <c r="BU329" s="46">
        <f t="shared" si="14"/>
        <v>22.5</v>
      </c>
      <c r="BV329" s="46">
        <f t="shared" si="15"/>
        <v>49.5</v>
      </c>
      <c r="BW329" s="398"/>
      <c r="BX329" s="398"/>
      <c r="BY329" s="398"/>
      <c r="BZ329" s="398"/>
      <c r="CA329" s="398"/>
      <c r="CB329" s="459"/>
      <c r="CC329" s="398"/>
      <c r="CD329" s="398"/>
      <c r="CE329" s="398"/>
      <c r="CF329" s="398"/>
      <c r="CG329" s="398"/>
      <c r="CH329" s="398"/>
      <c r="CI329" s="398"/>
      <c r="CJ329" s="398"/>
      <c r="CK329" s="398"/>
      <c r="CL329" s="398"/>
      <c r="CM329" s="398"/>
      <c r="CN329" s="399">
        <f t="shared" si="16"/>
        <v>-0.1837327018</v>
      </c>
      <c r="CO329" s="399">
        <f t="shared" si="17"/>
        <v>0.4891469518</v>
      </c>
      <c r="CP329" s="398"/>
      <c r="CQ329" s="398"/>
      <c r="CR329" s="478"/>
      <c r="CS329" s="398"/>
      <c r="CT329" s="398"/>
      <c r="CU329" s="398"/>
      <c r="CV329" s="398"/>
      <c r="CW329" s="398"/>
      <c r="CX329" s="398"/>
      <c r="CY329" s="398"/>
      <c r="CZ329" s="398"/>
      <c r="DA329" s="398"/>
      <c r="DB329" s="398"/>
      <c r="DC329" s="398"/>
      <c r="DD329" s="398"/>
      <c r="DE329" s="398"/>
      <c r="DF329" s="398"/>
      <c r="DG329" s="398"/>
      <c r="DH329" s="398"/>
      <c r="DI329" s="398"/>
      <c r="DJ329" s="398"/>
      <c r="DK329" s="398"/>
      <c r="DL329" s="398"/>
      <c r="DM329" s="398"/>
      <c r="DN329" s="398"/>
      <c r="DO329" s="398"/>
      <c r="DP329" s="398"/>
      <c r="DQ329" s="398"/>
      <c r="DR329" s="398"/>
      <c r="DS329" s="398"/>
      <c r="DT329" s="398"/>
      <c r="DU329" s="398"/>
      <c r="DV329" s="398"/>
      <c r="DW329" s="398"/>
      <c r="DX329" s="398"/>
      <c r="DY329" s="398"/>
      <c r="DZ329" s="398"/>
      <c r="EA329" s="398"/>
      <c r="EB329" s="398"/>
      <c r="EC329" s="398"/>
      <c r="ED329" s="398"/>
      <c r="EE329" s="398"/>
      <c r="EF329" s="398"/>
      <c r="EG329" s="398"/>
      <c r="EH329" s="398"/>
      <c r="EI329" s="398"/>
      <c r="EJ329" s="398"/>
      <c r="EK329" s="398"/>
      <c r="EL329" s="398"/>
      <c r="EM329" s="398"/>
      <c r="EN329" s="398"/>
      <c r="EO329" s="398"/>
      <c r="EP329" s="398"/>
      <c r="EQ329" s="398"/>
      <c r="ER329" s="398"/>
      <c r="ES329" s="398"/>
      <c r="ET329" s="398"/>
      <c r="EU329" s="398"/>
      <c r="EV329" s="398"/>
      <c r="EW329" s="398"/>
      <c r="EX329" s="398"/>
      <c r="EY329" s="398"/>
      <c r="EZ329" s="398"/>
      <c r="FA329" s="398"/>
      <c r="FB329" s="398"/>
      <c r="FC329" s="398"/>
      <c r="FD329" s="398"/>
      <c r="FE329" s="398"/>
      <c r="FF329" s="398"/>
      <c r="FG329" s="398"/>
      <c r="FH329" s="398"/>
      <c r="FI329" s="398"/>
      <c r="FJ329" s="398"/>
      <c r="FK329" s="398"/>
      <c r="FL329" s="398"/>
      <c r="FM329" s="398"/>
      <c r="FN329" s="398"/>
      <c r="FO329" s="398"/>
      <c r="FP329" s="398"/>
      <c r="FQ329" s="398"/>
      <c r="FR329" s="398"/>
      <c r="FS329" s="398"/>
      <c r="FT329" s="398"/>
      <c r="FU329" s="398"/>
      <c r="FV329" s="398"/>
      <c r="FW329" s="398"/>
      <c r="FX329" s="398"/>
      <c r="FY329" s="398"/>
      <c r="FZ329" s="398"/>
      <c r="GA329" s="398"/>
      <c r="GB329" s="398"/>
      <c r="GC329" s="398"/>
      <c r="GD329" s="398"/>
      <c r="GE329" s="398"/>
      <c r="GF329" s="398"/>
      <c r="GG329" s="398"/>
      <c r="GH329" s="398"/>
      <c r="GI329" s="398"/>
      <c r="GJ329" s="398"/>
      <c r="GK329" s="398"/>
      <c r="GL329" s="398"/>
      <c r="GM329" s="398"/>
      <c r="GN329" s="398"/>
      <c r="GO329" s="398"/>
      <c r="GP329" s="398"/>
      <c r="GQ329" s="398"/>
      <c r="GR329" s="398"/>
      <c r="GS329" s="398"/>
      <c r="GT329" s="398"/>
      <c r="GU329" s="398"/>
      <c r="GV329" s="398"/>
      <c r="GW329" s="398"/>
      <c r="GX329" s="398"/>
      <c r="GY329" s="398"/>
      <c r="GZ329" s="398"/>
      <c r="HA329" s="398"/>
      <c r="HB329" s="398"/>
      <c r="HC329" s="398"/>
      <c r="HD329" s="398"/>
      <c r="HE329" s="398"/>
      <c r="HF329" s="398"/>
      <c r="HG329" s="398"/>
      <c r="HH329" s="398"/>
      <c r="HI329" s="398"/>
      <c r="HJ329" s="398"/>
      <c r="HK329" s="398"/>
      <c r="HL329" s="398"/>
      <c r="HM329" s="398"/>
      <c r="HN329" s="398"/>
      <c r="HO329" s="398"/>
      <c r="HP329" s="398"/>
      <c r="HQ329" s="398"/>
      <c r="HR329" s="398"/>
      <c r="HS329" s="398"/>
      <c r="HT329" s="398"/>
      <c r="HU329" s="398"/>
      <c r="HV329" s="398"/>
      <c r="HW329" s="398"/>
      <c r="HX329" s="398"/>
      <c r="HY329" s="398"/>
      <c r="HZ329" s="398"/>
      <c r="IA329" s="398"/>
      <c r="IB329" s="398"/>
      <c r="IC329" s="398"/>
    </row>
    <row r="330" ht="18.0" customHeight="1">
      <c r="A330" s="398"/>
      <c r="B330" s="625" t="s">
        <v>8226</v>
      </c>
      <c r="C330" s="435"/>
      <c r="D330" s="425">
        <v>50.0</v>
      </c>
      <c r="E330" s="640" t="s">
        <v>8227</v>
      </c>
      <c r="F330" s="366" t="s">
        <v>8228</v>
      </c>
      <c r="G330" s="614">
        <v>2.038188557519E12</v>
      </c>
      <c r="H330" s="641">
        <v>433.0</v>
      </c>
      <c r="I330" s="634">
        <v>0.30541425000000005</v>
      </c>
      <c r="J330" s="370">
        <f t="shared" si="1"/>
        <v>301</v>
      </c>
      <c r="K330" s="563" t="s">
        <v>8229</v>
      </c>
      <c r="L330" s="643" t="s">
        <v>8220</v>
      </c>
      <c r="M330" s="643" t="s">
        <v>8220</v>
      </c>
      <c r="N330" s="589"/>
      <c r="O330" s="589"/>
      <c r="P330" s="589"/>
      <c r="Q330" s="589"/>
      <c r="R330" s="589"/>
      <c r="S330" s="627"/>
      <c r="T330" s="627"/>
      <c r="U330" s="398"/>
      <c r="V330" s="398"/>
      <c r="W330" s="644" t="s">
        <v>8225</v>
      </c>
      <c r="X330" s="599"/>
      <c r="Y330" s="599"/>
      <c r="Z330" s="599"/>
      <c r="AA330" s="599"/>
      <c r="AB330" s="379"/>
      <c r="AC330" s="589"/>
      <c r="AD330" s="589"/>
      <c r="AE330" s="589"/>
      <c r="AF330" s="589"/>
      <c r="AG330" s="589"/>
      <c r="AH330" s="398"/>
      <c r="AI330" s="379" t="s">
        <v>6411</v>
      </c>
      <c r="AJ330" s="589"/>
      <c r="AK330" s="589"/>
      <c r="AL330" s="589"/>
      <c r="AM330" s="589"/>
      <c r="AN330" s="593">
        <v>10.0</v>
      </c>
      <c r="AO330" s="589"/>
      <c r="AP330" s="589"/>
      <c r="AQ330" s="46">
        <f t="shared" si="2"/>
        <v>317</v>
      </c>
      <c r="AR330" s="382">
        <f t="shared" si="3"/>
        <v>0.27</v>
      </c>
      <c r="AS330" s="589"/>
      <c r="AT330" s="589"/>
      <c r="AU330" s="589"/>
      <c r="AV330" s="589"/>
      <c r="AW330" s="589"/>
      <c r="AX330" s="649"/>
      <c r="AY330" s="646"/>
      <c r="AZ330" s="398"/>
      <c r="BA330" s="386">
        <v>73.0</v>
      </c>
      <c r="BB330" s="386">
        <v>128.0</v>
      </c>
      <c r="BC330" s="647"/>
      <c r="BD330" s="482">
        <f>IFERROR(__xludf.DUMMYFUNCTION("IMPORTRANGE(""https://docs.google.com/spreadsheets/d/11x9rug0jw9OQ--PARsiC-syyc-w1p08-Nt1KJofrAjY/edit?usp=sharing"",""Себестоимость (Алкиона)!J65"")"),0.813618)</f>
        <v>0.813618</v>
      </c>
      <c r="BE330" s="589"/>
      <c r="BF330" s="389">
        <v>10.0</v>
      </c>
      <c r="BG330" s="648">
        <f t="shared" si="4"/>
        <v>18.13618</v>
      </c>
      <c r="BH330" s="405">
        <f t="shared" si="18"/>
        <v>0.2</v>
      </c>
      <c r="BI330" s="392">
        <f t="shared" si="5"/>
        <v>60.2</v>
      </c>
      <c r="BJ330" s="393">
        <f t="shared" si="6"/>
        <v>149.66382</v>
      </c>
      <c r="BK330" s="393">
        <f t="shared" si="7"/>
        <v>94.66382</v>
      </c>
      <c r="BL330" s="394">
        <f t="shared" si="8"/>
        <v>0.4972219934</v>
      </c>
      <c r="BM330" s="394">
        <f t="shared" si="9"/>
        <v>0.3144977409</v>
      </c>
      <c r="BN330" s="55">
        <f t="shared" si="10"/>
        <v>0.27</v>
      </c>
      <c r="BO330" s="56">
        <f t="shared" si="11"/>
        <v>317</v>
      </c>
      <c r="BP330" s="57">
        <f t="shared" si="12"/>
        <v>0.3790025868</v>
      </c>
      <c r="BQ330" s="46">
        <f t="shared" si="13"/>
        <v>0</v>
      </c>
      <c r="BR330" s="46">
        <v>25.0</v>
      </c>
      <c r="BS330" s="46">
        <v>7.0</v>
      </c>
      <c r="BT330" s="47">
        <v>1.25</v>
      </c>
      <c r="BU330" s="46">
        <f t="shared" si="14"/>
        <v>22.5</v>
      </c>
      <c r="BV330" s="46">
        <f t="shared" si="15"/>
        <v>50.5</v>
      </c>
      <c r="BW330" s="398"/>
      <c r="BX330" s="398"/>
      <c r="BY330" s="398"/>
      <c r="BZ330" s="398"/>
      <c r="CA330" s="398"/>
      <c r="CB330" s="459"/>
      <c r="CC330" s="398"/>
      <c r="CD330" s="398"/>
      <c r="CE330" s="398"/>
      <c r="CF330" s="398"/>
      <c r="CG330" s="398"/>
      <c r="CH330" s="398"/>
      <c r="CI330" s="398"/>
      <c r="CJ330" s="398"/>
      <c r="CK330" s="398"/>
      <c r="CL330" s="398"/>
      <c r="CM330" s="398"/>
      <c r="CN330" s="399">
        <f t="shared" si="16"/>
        <v>-0.1972219934</v>
      </c>
      <c r="CO330" s="399">
        <f t="shared" si="17"/>
        <v>0.5026362434</v>
      </c>
      <c r="CP330" s="398"/>
      <c r="CQ330" s="398"/>
      <c r="CR330" s="478"/>
      <c r="CS330" s="398"/>
      <c r="CT330" s="398"/>
      <c r="CU330" s="398"/>
      <c r="CV330" s="398"/>
      <c r="CW330" s="398"/>
      <c r="CX330" s="398"/>
      <c r="CY330" s="398"/>
      <c r="CZ330" s="398"/>
      <c r="DA330" s="398"/>
      <c r="DB330" s="398"/>
      <c r="DC330" s="398"/>
      <c r="DD330" s="398"/>
      <c r="DE330" s="398"/>
      <c r="DF330" s="398"/>
      <c r="DG330" s="398"/>
      <c r="DH330" s="398"/>
      <c r="DI330" s="398"/>
      <c r="DJ330" s="398"/>
      <c r="DK330" s="398"/>
      <c r="DL330" s="398"/>
      <c r="DM330" s="398"/>
      <c r="DN330" s="398"/>
      <c r="DO330" s="398"/>
      <c r="DP330" s="398"/>
      <c r="DQ330" s="398"/>
      <c r="DR330" s="398"/>
      <c r="DS330" s="398"/>
      <c r="DT330" s="398"/>
      <c r="DU330" s="398"/>
      <c r="DV330" s="398"/>
      <c r="DW330" s="398"/>
      <c r="DX330" s="398"/>
      <c r="DY330" s="398"/>
      <c r="DZ330" s="398"/>
      <c r="EA330" s="398"/>
      <c r="EB330" s="398"/>
      <c r="EC330" s="398"/>
      <c r="ED330" s="398"/>
      <c r="EE330" s="398"/>
      <c r="EF330" s="398"/>
      <c r="EG330" s="398"/>
      <c r="EH330" s="398"/>
      <c r="EI330" s="398"/>
      <c r="EJ330" s="398"/>
      <c r="EK330" s="398"/>
      <c r="EL330" s="398"/>
      <c r="EM330" s="398"/>
      <c r="EN330" s="398"/>
      <c r="EO330" s="398"/>
      <c r="EP330" s="398"/>
      <c r="EQ330" s="398"/>
      <c r="ER330" s="398"/>
      <c r="ES330" s="398"/>
      <c r="ET330" s="398"/>
      <c r="EU330" s="398"/>
      <c r="EV330" s="398"/>
      <c r="EW330" s="398"/>
      <c r="EX330" s="398"/>
      <c r="EY330" s="398"/>
      <c r="EZ330" s="398"/>
      <c r="FA330" s="398"/>
      <c r="FB330" s="398"/>
      <c r="FC330" s="398"/>
      <c r="FD330" s="398"/>
      <c r="FE330" s="398"/>
      <c r="FF330" s="398"/>
      <c r="FG330" s="398"/>
      <c r="FH330" s="398"/>
      <c r="FI330" s="398"/>
      <c r="FJ330" s="398"/>
      <c r="FK330" s="398"/>
      <c r="FL330" s="398"/>
      <c r="FM330" s="398"/>
      <c r="FN330" s="398"/>
      <c r="FO330" s="398"/>
      <c r="FP330" s="398"/>
      <c r="FQ330" s="398"/>
      <c r="FR330" s="398"/>
      <c r="FS330" s="398"/>
      <c r="FT330" s="398"/>
      <c r="FU330" s="398"/>
      <c r="FV330" s="398"/>
      <c r="FW330" s="398"/>
      <c r="FX330" s="398"/>
      <c r="FY330" s="398"/>
      <c r="FZ330" s="398"/>
      <c r="GA330" s="398"/>
      <c r="GB330" s="398"/>
      <c r="GC330" s="398"/>
      <c r="GD330" s="398"/>
      <c r="GE330" s="398"/>
      <c r="GF330" s="398"/>
      <c r="GG330" s="398"/>
      <c r="GH330" s="398"/>
      <c r="GI330" s="398"/>
      <c r="GJ330" s="398"/>
      <c r="GK330" s="398"/>
      <c r="GL330" s="398"/>
      <c r="GM330" s="398"/>
      <c r="GN330" s="398"/>
      <c r="GO330" s="398"/>
      <c r="GP330" s="398"/>
      <c r="GQ330" s="398"/>
      <c r="GR330" s="398"/>
      <c r="GS330" s="398"/>
      <c r="GT330" s="398"/>
      <c r="GU330" s="398"/>
      <c r="GV330" s="398"/>
      <c r="GW330" s="398"/>
      <c r="GX330" s="398"/>
      <c r="GY330" s="398"/>
      <c r="GZ330" s="398"/>
      <c r="HA330" s="398"/>
      <c r="HB330" s="398"/>
      <c r="HC330" s="398"/>
      <c r="HD330" s="398"/>
      <c r="HE330" s="398"/>
      <c r="HF330" s="398"/>
      <c r="HG330" s="398"/>
      <c r="HH330" s="398"/>
      <c r="HI330" s="398"/>
      <c r="HJ330" s="398"/>
      <c r="HK330" s="398"/>
      <c r="HL330" s="398"/>
      <c r="HM330" s="398"/>
      <c r="HN330" s="398"/>
      <c r="HO330" s="398"/>
      <c r="HP330" s="398"/>
      <c r="HQ330" s="398"/>
      <c r="HR330" s="398"/>
      <c r="HS330" s="398"/>
      <c r="HT330" s="398"/>
      <c r="HU330" s="398"/>
      <c r="HV330" s="398"/>
      <c r="HW330" s="398"/>
      <c r="HX330" s="398"/>
      <c r="HY330" s="398"/>
      <c r="HZ330" s="398"/>
      <c r="IA330" s="398"/>
      <c r="IB330" s="398"/>
      <c r="IC330" s="398"/>
    </row>
    <row r="331" ht="18.0" customHeight="1">
      <c r="A331" s="398"/>
      <c r="B331" s="650" t="s">
        <v>8230</v>
      </c>
      <c r="C331" s="435"/>
      <c r="D331" s="425">
        <v>50.0</v>
      </c>
      <c r="E331" s="640" t="s">
        <v>8231</v>
      </c>
      <c r="F331" s="366" t="s">
        <v>8232</v>
      </c>
      <c r="G331" s="614">
        <v>2.038188558127E12</v>
      </c>
      <c r="H331" s="641">
        <v>455.0</v>
      </c>
      <c r="I331" s="634">
        <v>0.30541425000000005</v>
      </c>
      <c r="J331" s="370">
        <f t="shared" si="1"/>
        <v>316</v>
      </c>
      <c r="K331" s="563" t="s">
        <v>8233</v>
      </c>
      <c r="L331" s="643" t="s">
        <v>8220</v>
      </c>
      <c r="M331" s="643" t="s">
        <v>8220</v>
      </c>
      <c r="N331" s="589"/>
      <c r="O331" s="589"/>
      <c r="P331" s="589"/>
      <c r="Q331" s="589"/>
      <c r="R331" s="589"/>
      <c r="S331" s="627"/>
      <c r="T331" s="627"/>
      <c r="U331" s="398"/>
      <c r="V331" s="398"/>
      <c r="W331" s="644" t="s">
        <v>8225</v>
      </c>
      <c r="X331" s="599"/>
      <c r="Y331" s="599"/>
      <c r="Z331" s="599"/>
      <c r="AA331" s="599"/>
      <c r="AB331" s="379"/>
      <c r="AC331" s="589"/>
      <c r="AD331" s="589"/>
      <c r="AE331" s="589"/>
      <c r="AF331" s="589"/>
      <c r="AG331" s="589"/>
      <c r="AH331" s="398"/>
      <c r="AI331" s="379" t="s">
        <v>6411</v>
      </c>
      <c r="AJ331" s="589"/>
      <c r="AK331" s="589"/>
      <c r="AL331" s="589"/>
      <c r="AM331" s="589"/>
      <c r="AN331" s="593">
        <v>10.0</v>
      </c>
      <c r="AO331" s="589"/>
      <c r="AP331" s="589"/>
      <c r="AQ331" s="46">
        <f t="shared" si="2"/>
        <v>328</v>
      </c>
      <c r="AR331" s="382">
        <f t="shared" si="3"/>
        <v>0.28</v>
      </c>
      <c r="AS331" s="589"/>
      <c r="AT331" s="589"/>
      <c r="AU331" s="589"/>
      <c r="AV331" s="589"/>
      <c r="AW331" s="589"/>
      <c r="AX331" s="649"/>
      <c r="AY331" s="646"/>
      <c r="AZ331" s="398"/>
      <c r="BA331" s="386">
        <v>76.0</v>
      </c>
      <c r="BB331" s="386">
        <v>132.0</v>
      </c>
      <c r="BC331" s="647"/>
      <c r="BD331" s="482">
        <f>IFERROR(__xludf.DUMMYFUNCTION("IMPORTRANGE(""https://docs.google.com/spreadsheets/d/11x9rug0jw9OQ--PARsiC-syyc-w1p08-Nt1KJofrAjY/edit?usp=sharing"",""Себестоимость (Алкиона)!J65"")"),0.813618)</f>
        <v>0.813618</v>
      </c>
      <c r="BE331" s="589"/>
      <c r="BF331" s="389">
        <v>10.0</v>
      </c>
      <c r="BG331" s="648">
        <f t="shared" si="4"/>
        <v>18.13618</v>
      </c>
      <c r="BH331" s="405">
        <f t="shared" si="18"/>
        <v>0.2</v>
      </c>
      <c r="BI331" s="392">
        <f t="shared" si="5"/>
        <v>63.2</v>
      </c>
      <c r="BJ331" s="393">
        <f t="shared" si="6"/>
        <v>158.66382</v>
      </c>
      <c r="BK331" s="393">
        <f t="shared" si="7"/>
        <v>102.66382</v>
      </c>
      <c r="BL331" s="394">
        <f t="shared" si="8"/>
        <v>0.5021006962</v>
      </c>
      <c r="BM331" s="394">
        <f t="shared" si="9"/>
        <v>0.3248855063</v>
      </c>
      <c r="BN331" s="55">
        <f t="shared" si="10"/>
        <v>0.28</v>
      </c>
      <c r="BO331" s="56">
        <f t="shared" si="11"/>
        <v>328</v>
      </c>
      <c r="BP331" s="57">
        <f t="shared" si="12"/>
        <v>0.3822677439</v>
      </c>
      <c r="BQ331" s="46">
        <f t="shared" si="13"/>
        <v>0</v>
      </c>
      <c r="BR331" s="46">
        <v>25.0</v>
      </c>
      <c r="BS331" s="46">
        <v>7.0</v>
      </c>
      <c r="BT331" s="47">
        <v>1.25</v>
      </c>
      <c r="BU331" s="46">
        <f t="shared" si="14"/>
        <v>22.5</v>
      </c>
      <c r="BV331" s="46">
        <f t="shared" si="15"/>
        <v>53.5</v>
      </c>
      <c r="BW331" s="398"/>
      <c r="BX331" s="398"/>
      <c r="BY331" s="398"/>
      <c r="BZ331" s="398"/>
      <c r="CA331" s="398"/>
      <c r="CB331" s="459"/>
      <c r="CC331" s="398"/>
      <c r="CD331" s="398"/>
      <c r="CE331" s="398"/>
      <c r="CF331" s="398"/>
      <c r="CG331" s="398"/>
      <c r="CH331" s="398"/>
      <c r="CI331" s="398"/>
      <c r="CJ331" s="398"/>
      <c r="CK331" s="398"/>
      <c r="CL331" s="398"/>
      <c r="CM331" s="398"/>
      <c r="CN331" s="399">
        <f t="shared" si="16"/>
        <v>-0.2021006962</v>
      </c>
      <c r="CO331" s="399">
        <f t="shared" si="17"/>
        <v>0.5075149462</v>
      </c>
      <c r="CP331" s="398"/>
      <c r="CQ331" s="398"/>
      <c r="CR331" s="478"/>
      <c r="CS331" s="398"/>
      <c r="CT331" s="398"/>
      <c r="CU331" s="398"/>
      <c r="CV331" s="398"/>
      <c r="CW331" s="398"/>
      <c r="CX331" s="398"/>
      <c r="CY331" s="398"/>
      <c r="CZ331" s="398"/>
      <c r="DA331" s="398"/>
      <c r="DB331" s="398"/>
      <c r="DC331" s="398"/>
      <c r="DD331" s="398"/>
      <c r="DE331" s="398"/>
      <c r="DF331" s="398"/>
      <c r="DG331" s="398"/>
      <c r="DH331" s="398"/>
      <c r="DI331" s="398"/>
      <c r="DJ331" s="398"/>
      <c r="DK331" s="398"/>
      <c r="DL331" s="398"/>
      <c r="DM331" s="398"/>
      <c r="DN331" s="398"/>
      <c r="DO331" s="398"/>
      <c r="DP331" s="398"/>
      <c r="DQ331" s="398"/>
      <c r="DR331" s="398"/>
      <c r="DS331" s="398"/>
      <c r="DT331" s="398"/>
      <c r="DU331" s="398"/>
      <c r="DV331" s="398"/>
      <c r="DW331" s="398"/>
      <c r="DX331" s="398"/>
      <c r="DY331" s="398"/>
      <c r="DZ331" s="398"/>
      <c r="EA331" s="398"/>
      <c r="EB331" s="398"/>
      <c r="EC331" s="398"/>
      <c r="ED331" s="398"/>
      <c r="EE331" s="398"/>
      <c r="EF331" s="398"/>
      <c r="EG331" s="398"/>
      <c r="EH331" s="398"/>
      <c r="EI331" s="398"/>
      <c r="EJ331" s="398"/>
      <c r="EK331" s="398"/>
      <c r="EL331" s="398"/>
      <c r="EM331" s="398"/>
      <c r="EN331" s="398"/>
      <c r="EO331" s="398"/>
      <c r="EP331" s="398"/>
      <c r="EQ331" s="398"/>
      <c r="ER331" s="398"/>
      <c r="ES331" s="398"/>
      <c r="ET331" s="398"/>
      <c r="EU331" s="398"/>
      <c r="EV331" s="398"/>
      <c r="EW331" s="398"/>
      <c r="EX331" s="398"/>
      <c r="EY331" s="398"/>
      <c r="EZ331" s="398"/>
      <c r="FA331" s="398"/>
      <c r="FB331" s="398"/>
      <c r="FC331" s="398"/>
      <c r="FD331" s="398"/>
      <c r="FE331" s="398"/>
      <c r="FF331" s="398"/>
      <c r="FG331" s="398"/>
      <c r="FH331" s="398"/>
      <c r="FI331" s="398"/>
      <c r="FJ331" s="398"/>
      <c r="FK331" s="398"/>
      <c r="FL331" s="398"/>
      <c r="FM331" s="398"/>
      <c r="FN331" s="398"/>
      <c r="FO331" s="398"/>
      <c r="FP331" s="398"/>
      <c r="FQ331" s="398"/>
      <c r="FR331" s="398"/>
      <c r="FS331" s="398"/>
      <c r="FT331" s="398"/>
      <c r="FU331" s="398"/>
      <c r="FV331" s="398"/>
      <c r="FW331" s="398"/>
      <c r="FX331" s="398"/>
      <c r="FY331" s="398"/>
      <c r="FZ331" s="398"/>
      <c r="GA331" s="398"/>
      <c r="GB331" s="398"/>
      <c r="GC331" s="398"/>
      <c r="GD331" s="398"/>
      <c r="GE331" s="398"/>
      <c r="GF331" s="398"/>
      <c r="GG331" s="398"/>
      <c r="GH331" s="398"/>
      <c r="GI331" s="398"/>
      <c r="GJ331" s="398"/>
      <c r="GK331" s="398"/>
      <c r="GL331" s="398"/>
      <c r="GM331" s="398"/>
      <c r="GN331" s="398"/>
      <c r="GO331" s="398"/>
      <c r="GP331" s="398"/>
      <c r="GQ331" s="398"/>
      <c r="GR331" s="398"/>
      <c r="GS331" s="398"/>
      <c r="GT331" s="398"/>
      <c r="GU331" s="398"/>
      <c r="GV331" s="398"/>
      <c r="GW331" s="398"/>
      <c r="GX331" s="398"/>
      <c r="GY331" s="398"/>
      <c r="GZ331" s="398"/>
      <c r="HA331" s="398"/>
      <c r="HB331" s="398"/>
      <c r="HC331" s="398"/>
      <c r="HD331" s="398"/>
      <c r="HE331" s="398"/>
      <c r="HF331" s="398"/>
      <c r="HG331" s="398"/>
      <c r="HH331" s="398"/>
      <c r="HI331" s="398"/>
      <c r="HJ331" s="398"/>
      <c r="HK331" s="398"/>
      <c r="HL331" s="398"/>
      <c r="HM331" s="398"/>
      <c r="HN331" s="398"/>
      <c r="HO331" s="398"/>
      <c r="HP331" s="398"/>
      <c r="HQ331" s="398"/>
      <c r="HR331" s="398"/>
      <c r="HS331" s="398"/>
      <c r="HT331" s="398"/>
      <c r="HU331" s="398"/>
      <c r="HV331" s="398"/>
      <c r="HW331" s="398"/>
      <c r="HX331" s="398"/>
      <c r="HY331" s="398"/>
      <c r="HZ331" s="398"/>
      <c r="IA331" s="398"/>
      <c r="IB331" s="398"/>
      <c r="IC331" s="398"/>
    </row>
    <row r="332" ht="18.0" customHeight="1">
      <c r="A332" s="639" t="s">
        <v>8215</v>
      </c>
      <c r="B332" s="625" t="s">
        <v>8234</v>
      </c>
      <c r="C332" s="435"/>
      <c r="D332" s="425">
        <v>50.0</v>
      </c>
      <c r="E332" s="640" t="s">
        <v>8235</v>
      </c>
      <c r="F332" s="467" t="s">
        <v>8236</v>
      </c>
      <c r="G332" s="614">
        <v>2.038188568119E12</v>
      </c>
      <c r="H332" s="641">
        <v>400.0</v>
      </c>
      <c r="I332" s="634">
        <v>0.30541425000000005</v>
      </c>
      <c r="J332" s="370">
        <f t="shared" si="1"/>
        <v>278</v>
      </c>
      <c r="K332" s="618" t="s">
        <v>8237</v>
      </c>
      <c r="L332" s="643" t="s">
        <v>8220</v>
      </c>
      <c r="M332" s="643" t="s">
        <v>8220</v>
      </c>
      <c r="N332" s="589"/>
      <c r="O332" s="433">
        <v>36.0</v>
      </c>
      <c r="P332" s="404">
        <v>70.0</v>
      </c>
      <c r="Q332" s="378">
        <v>20.0</v>
      </c>
      <c r="R332" s="378">
        <v>90.0</v>
      </c>
      <c r="S332" s="627"/>
      <c r="T332" s="627"/>
      <c r="U332" s="398"/>
      <c r="V332" s="398"/>
      <c r="W332" s="644" t="s">
        <v>8225</v>
      </c>
      <c r="X332" s="599"/>
      <c r="Y332" s="599"/>
      <c r="Z332" s="599"/>
      <c r="AA332" s="599"/>
      <c r="AB332" s="379"/>
      <c r="AC332" s="589"/>
      <c r="AD332" s="589"/>
      <c r="AE332" s="589"/>
      <c r="AF332" s="589"/>
      <c r="AG332" s="589"/>
      <c r="AH332" s="398"/>
      <c r="AI332" s="379" t="s">
        <v>6411</v>
      </c>
      <c r="AJ332" s="589"/>
      <c r="AK332" s="589"/>
      <c r="AL332" s="589"/>
      <c r="AM332" s="589"/>
      <c r="AN332" s="593">
        <v>10.0</v>
      </c>
      <c r="AO332" s="589"/>
      <c r="AP332" s="589"/>
      <c r="AQ332" s="46">
        <f t="shared" si="2"/>
        <v>308</v>
      </c>
      <c r="AR332" s="382">
        <f t="shared" si="3"/>
        <v>0.23</v>
      </c>
      <c r="AS332" s="589"/>
      <c r="AT332" s="589"/>
      <c r="AU332" s="589"/>
      <c r="AV332" s="589"/>
      <c r="AW332" s="589"/>
      <c r="AX332" s="649"/>
      <c r="AY332" s="646"/>
      <c r="AZ332" s="398"/>
      <c r="BA332" s="386">
        <v>72.0</v>
      </c>
      <c r="BB332" s="386">
        <v>127.0</v>
      </c>
      <c r="BC332" s="647"/>
      <c r="BD332" s="482">
        <f>IFERROR(__xludf.DUMMYFUNCTION("IMPORTRANGE(""https://docs.google.com/spreadsheets/d/11x9rug0jw9OQ--PARsiC-syyc-w1p08-Nt1KJofrAjY/edit?usp=sharing"",""Себестоимость (Алкиона)!J65"")"),0.813618)</f>
        <v>0.813618</v>
      </c>
      <c r="BE332" s="589"/>
      <c r="BF332" s="389">
        <v>10.0</v>
      </c>
      <c r="BG332" s="648">
        <f t="shared" si="4"/>
        <v>18.13618</v>
      </c>
      <c r="BH332" s="405">
        <f t="shared" si="18"/>
        <v>0.2</v>
      </c>
      <c r="BI332" s="392">
        <f t="shared" si="5"/>
        <v>55.6</v>
      </c>
      <c r="BJ332" s="393">
        <f t="shared" si="6"/>
        <v>132.26382</v>
      </c>
      <c r="BK332" s="393">
        <f t="shared" si="7"/>
        <v>77.26382</v>
      </c>
      <c r="BL332" s="394">
        <f t="shared" si="8"/>
        <v>0.4757691367</v>
      </c>
      <c r="BM332" s="394">
        <f t="shared" si="9"/>
        <v>0.2779274101</v>
      </c>
      <c r="BN332" s="55">
        <f t="shared" si="10"/>
        <v>0.23</v>
      </c>
      <c r="BO332" s="56">
        <f t="shared" si="11"/>
        <v>308</v>
      </c>
      <c r="BP332" s="57">
        <f t="shared" si="12"/>
        <v>0.3687786364</v>
      </c>
      <c r="BQ332" s="46">
        <f t="shared" si="13"/>
        <v>0.126</v>
      </c>
      <c r="BR332" s="46">
        <v>25.0</v>
      </c>
      <c r="BS332" s="46">
        <v>7.0</v>
      </c>
      <c r="BT332" s="47">
        <v>1.25</v>
      </c>
      <c r="BU332" s="46">
        <f t="shared" si="14"/>
        <v>31.25</v>
      </c>
      <c r="BV332" s="46">
        <f t="shared" si="15"/>
        <v>40.75</v>
      </c>
      <c r="BW332" s="398"/>
      <c r="BX332" s="398"/>
      <c r="BY332" s="398"/>
      <c r="BZ332" s="398"/>
      <c r="CA332" s="398"/>
      <c r="CB332" s="459"/>
      <c r="CC332" s="398"/>
      <c r="CD332" s="398"/>
      <c r="CE332" s="398"/>
      <c r="CF332" s="398"/>
      <c r="CG332" s="398"/>
      <c r="CH332" s="398"/>
      <c r="CI332" s="398"/>
      <c r="CJ332" s="398"/>
      <c r="CK332" s="398"/>
      <c r="CL332" s="398"/>
      <c r="CM332" s="398"/>
      <c r="CN332" s="399">
        <f t="shared" si="16"/>
        <v>-0.1757691367</v>
      </c>
      <c r="CO332" s="399">
        <f t="shared" si="17"/>
        <v>0.4811833867</v>
      </c>
      <c r="CP332" s="398"/>
      <c r="CQ332" s="398"/>
      <c r="CR332" s="478"/>
      <c r="CS332" s="398"/>
      <c r="CT332" s="398"/>
      <c r="CU332" s="398"/>
      <c r="CV332" s="398"/>
      <c r="CW332" s="398"/>
      <c r="CX332" s="398"/>
      <c r="CY332" s="398"/>
      <c r="CZ332" s="398"/>
      <c r="DA332" s="398"/>
      <c r="DB332" s="398"/>
      <c r="DC332" s="398"/>
      <c r="DD332" s="398"/>
      <c r="DE332" s="398"/>
      <c r="DF332" s="398"/>
      <c r="DG332" s="398"/>
      <c r="DH332" s="398"/>
      <c r="DI332" s="398"/>
      <c r="DJ332" s="398"/>
      <c r="DK332" s="398"/>
      <c r="DL332" s="398"/>
      <c r="DM332" s="398"/>
      <c r="DN332" s="398"/>
      <c r="DO332" s="398"/>
      <c r="DP332" s="398"/>
      <c r="DQ332" s="398"/>
      <c r="DR332" s="398"/>
      <c r="DS332" s="398"/>
      <c r="DT332" s="398"/>
      <c r="DU332" s="398"/>
      <c r="DV332" s="398"/>
      <c r="DW332" s="398"/>
      <c r="DX332" s="398"/>
      <c r="DY332" s="398"/>
      <c r="DZ332" s="398"/>
      <c r="EA332" s="398"/>
      <c r="EB332" s="398"/>
      <c r="EC332" s="398"/>
      <c r="ED332" s="398"/>
      <c r="EE332" s="398"/>
      <c r="EF332" s="398"/>
      <c r="EG332" s="398"/>
      <c r="EH332" s="398"/>
      <c r="EI332" s="398"/>
      <c r="EJ332" s="398"/>
      <c r="EK332" s="398"/>
      <c r="EL332" s="398"/>
      <c r="EM332" s="398"/>
      <c r="EN332" s="398"/>
      <c r="EO332" s="398"/>
      <c r="EP332" s="398"/>
      <c r="EQ332" s="398"/>
      <c r="ER332" s="398"/>
      <c r="ES332" s="398"/>
      <c r="ET332" s="398"/>
      <c r="EU332" s="398"/>
      <c r="EV332" s="398"/>
      <c r="EW332" s="398"/>
      <c r="EX332" s="398"/>
      <c r="EY332" s="398"/>
      <c r="EZ332" s="398"/>
      <c r="FA332" s="398"/>
      <c r="FB332" s="398"/>
      <c r="FC332" s="398"/>
      <c r="FD332" s="398"/>
      <c r="FE332" s="398"/>
      <c r="FF332" s="398"/>
      <c r="FG332" s="398"/>
      <c r="FH332" s="398"/>
      <c r="FI332" s="398"/>
      <c r="FJ332" s="398"/>
      <c r="FK332" s="398"/>
      <c r="FL332" s="398"/>
      <c r="FM332" s="398"/>
      <c r="FN332" s="398"/>
      <c r="FO332" s="398"/>
      <c r="FP332" s="398"/>
      <c r="FQ332" s="398"/>
      <c r="FR332" s="398"/>
      <c r="FS332" s="398"/>
      <c r="FT332" s="398"/>
      <c r="FU332" s="398"/>
      <c r="FV332" s="398"/>
      <c r="FW332" s="398"/>
      <c r="FX332" s="398"/>
      <c r="FY332" s="398"/>
      <c r="FZ332" s="398"/>
      <c r="GA332" s="398"/>
      <c r="GB332" s="398"/>
      <c r="GC332" s="398"/>
      <c r="GD332" s="398"/>
      <c r="GE332" s="398"/>
      <c r="GF332" s="398"/>
      <c r="GG332" s="398"/>
      <c r="GH332" s="398"/>
      <c r="GI332" s="398"/>
      <c r="GJ332" s="398"/>
      <c r="GK332" s="398"/>
      <c r="GL332" s="398"/>
      <c r="GM332" s="398"/>
      <c r="GN332" s="398"/>
      <c r="GO332" s="398"/>
      <c r="GP332" s="398"/>
      <c r="GQ332" s="398"/>
      <c r="GR332" s="398"/>
      <c r="GS332" s="398"/>
      <c r="GT332" s="398"/>
      <c r="GU332" s="398"/>
      <c r="GV332" s="398"/>
      <c r="GW332" s="398"/>
      <c r="GX332" s="398"/>
      <c r="GY332" s="398"/>
      <c r="GZ332" s="398"/>
      <c r="HA332" s="398"/>
      <c r="HB332" s="398"/>
      <c r="HC332" s="398"/>
      <c r="HD332" s="398"/>
      <c r="HE332" s="398"/>
      <c r="HF332" s="398"/>
      <c r="HG332" s="398"/>
      <c r="HH332" s="398"/>
      <c r="HI332" s="398"/>
      <c r="HJ332" s="398"/>
      <c r="HK332" s="398"/>
      <c r="HL332" s="398"/>
      <c r="HM332" s="398"/>
      <c r="HN332" s="398"/>
      <c r="HO332" s="398"/>
      <c r="HP332" s="398"/>
      <c r="HQ332" s="398"/>
      <c r="HR332" s="398"/>
      <c r="HS332" s="398"/>
      <c r="HT332" s="398"/>
      <c r="HU332" s="398"/>
      <c r="HV332" s="398"/>
      <c r="HW332" s="398"/>
      <c r="HX332" s="398"/>
      <c r="HY332" s="398"/>
      <c r="HZ332" s="398"/>
      <c r="IA332" s="398"/>
      <c r="IB332" s="398"/>
      <c r="IC332" s="398"/>
    </row>
    <row r="333" ht="18.0" customHeight="1">
      <c r="A333" s="398"/>
      <c r="B333" s="625" t="s">
        <v>8238</v>
      </c>
      <c r="C333" s="435"/>
      <c r="D333" s="425">
        <v>50.0</v>
      </c>
      <c r="E333" s="640" t="s">
        <v>8239</v>
      </c>
      <c r="F333" s="366" t="s">
        <v>8240</v>
      </c>
      <c r="G333" s="614">
        <v>2.038188570419E12</v>
      </c>
      <c r="H333" s="641">
        <v>411.0</v>
      </c>
      <c r="I333" s="634">
        <v>0.30541425000000005</v>
      </c>
      <c r="J333" s="370">
        <f t="shared" si="1"/>
        <v>285</v>
      </c>
      <c r="K333" s="618" t="s">
        <v>8241</v>
      </c>
      <c r="L333" s="643" t="s">
        <v>8220</v>
      </c>
      <c r="M333" s="643" t="s">
        <v>8220</v>
      </c>
      <c r="N333" s="589"/>
      <c r="O333" s="589"/>
      <c r="P333" s="589"/>
      <c r="Q333" s="589"/>
      <c r="R333" s="589"/>
      <c r="S333" s="627"/>
      <c r="T333" s="627"/>
      <c r="U333" s="398"/>
      <c r="V333" s="398"/>
      <c r="W333" s="644" t="s">
        <v>8225</v>
      </c>
      <c r="X333" s="599"/>
      <c r="Y333" s="599"/>
      <c r="Z333" s="599"/>
      <c r="AA333" s="599"/>
      <c r="AB333" s="379"/>
      <c r="AC333" s="589"/>
      <c r="AD333" s="589"/>
      <c r="AE333" s="589"/>
      <c r="AF333" s="589"/>
      <c r="AG333" s="589"/>
      <c r="AH333" s="398"/>
      <c r="AI333" s="379" t="s">
        <v>6411</v>
      </c>
      <c r="AJ333" s="589"/>
      <c r="AK333" s="589"/>
      <c r="AL333" s="589"/>
      <c r="AM333" s="589"/>
      <c r="AN333" s="593">
        <v>10.0</v>
      </c>
      <c r="AO333" s="589"/>
      <c r="AP333" s="589"/>
      <c r="AQ333" s="46">
        <f t="shared" si="2"/>
        <v>309</v>
      </c>
      <c r="AR333" s="382">
        <f t="shared" si="3"/>
        <v>0.25</v>
      </c>
      <c r="AS333" s="589"/>
      <c r="AT333" s="589"/>
      <c r="AU333" s="589"/>
      <c r="AV333" s="589"/>
      <c r="AW333" s="589"/>
      <c r="AX333" s="649"/>
      <c r="AY333" s="646"/>
      <c r="AZ333" s="398"/>
      <c r="BA333" s="386">
        <v>71.0</v>
      </c>
      <c r="BB333" s="386">
        <v>127.0</v>
      </c>
      <c r="BC333" s="647"/>
      <c r="BD333" s="482">
        <f>IFERROR(__xludf.DUMMYFUNCTION("IMPORTRANGE(""https://docs.google.com/spreadsheets/d/11x9rug0jw9OQ--PARsiC-syyc-w1p08-Nt1KJofrAjY/edit?usp=sharing"",""Себестоимость (Алкиона)!J65"")"),0.813618)</f>
        <v>0.813618</v>
      </c>
      <c r="BE333" s="589"/>
      <c r="BF333" s="389">
        <v>10.0</v>
      </c>
      <c r="BG333" s="648">
        <f t="shared" si="4"/>
        <v>18.13618</v>
      </c>
      <c r="BH333" s="405">
        <f t="shared" si="18"/>
        <v>0.2</v>
      </c>
      <c r="BI333" s="392">
        <f t="shared" si="5"/>
        <v>57</v>
      </c>
      <c r="BJ333" s="393">
        <f t="shared" si="6"/>
        <v>138.86382</v>
      </c>
      <c r="BK333" s="393">
        <f t="shared" si="7"/>
        <v>82.86382</v>
      </c>
      <c r="BL333" s="394">
        <f t="shared" si="8"/>
        <v>0.4872414737</v>
      </c>
      <c r="BM333" s="394">
        <f t="shared" si="9"/>
        <v>0.2907502456</v>
      </c>
      <c r="BN333" s="55">
        <f t="shared" si="10"/>
        <v>0.25</v>
      </c>
      <c r="BO333" s="56">
        <f t="shared" si="11"/>
        <v>310</v>
      </c>
      <c r="BP333" s="57">
        <f t="shared" si="12"/>
        <v>0.3718187742</v>
      </c>
      <c r="BQ333" s="46">
        <f t="shared" si="13"/>
        <v>0</v>
      </c>
      <c r="BR333" s="46">
        <v>25.0</v>
      </c>
      <c r="BS333" s="46">
        <v>7.0</v>
      </c>
      <c r="BT333" s="47">
        <v>1.25</v>
      </c>
      <c r="BU333" s="46">
        <f t="shared" si="14"/>
        <v>22.5</v>
      </c>
      <c r="BV333" s="46">
        <f t="shared" si="15"/>
        <v>48.5</v>
      </c>
      <c r="BW333" s="398"/>
      <c r="BX333" s="398"/>
      <c r="BY333" s="398"/>
      <c r="BZ333" s="398"/>
      <c r="CA333" s="398"/>
      <c r="CB333" s="459"/>
      <c r="CC333" s="398"/>
      <c r="CD333" s="398"/>
      <c r="CE333" s="398"/>
      <c r="CF333" s="398"/>
      <c r="CG333" s="398"/>
      <c r="CH333" s="398"/>
      <c r="CI333" s="398"/>
      <c r="CJ333" s="398"/>
      <c r="CK333" s="398"/>
      <c r="CL333" s="398"/>
      <c r="CM333" s="398"/>
      <c r="CN333" s="399">
        <f t="shared" si="16"/>
        <v>-0.1872414737</v>
      </c>
      <c r="CO333" s="399">
        <f t="shared" si="17"/>
        <v>0.4926557237</v>
      </c>
      <c r="CP333" s="398"/>
      <c r="CQ333" s="398"/>
      <c r="CR333" s="478"/>
      <c r="CS333" s="398"/>
      <c r="CT333" s="398"/>
      <c r="CU333" s="398"/>
      <c r="CV333" s="398"/>
      <c r="CW333" s="398"/>
      <c r="CX333" s="398"/>
      <c r="CY333" s="398"/>
      <c r="CZ333" s="398"/>
      <c r="DA333" s="398"/>
      <c r="DB333" s="398"/>
      <c r="DC333" s="398"/>
      <c r="DD333" s="398"/>
      <c r="DE333" s="398"/>
      <c r="DF333" s="398"/>
      <c r="DG333" s="398"/>
      <c r="DH333" s="398"/>
      <c r="DI333" s="398"/>
      <c r="DJ333" s="398"/>
      <c r="DK333" s="398"/>
      <c r="DL333" s="398"/>
      <c r="DM333" s="398"/>
      <c r="DN333" s="398"/>
      <c r="DO333" s="398"/>
      <c r="DP333" s="398"/>
      <c r="DQ333" s="398"/>
      <c r="DR333" s="398"/>
      <c r="DS333" s="398"/>
      <c r="DT333" s="398"/>
      <c r="DU333" s="398"/>
      <c r="DV333" s="398"/>
      <c r="DW333" s="398"/>
      <c r="DX333" s="398"/>
      <c r="DY333" s="398"/>
      <c r="DZ333" s="398"/>
      <c r="EA333" s="398"/>
      <c r="EB333" s="398"/>
      <c r="EC333" s="398"/>
      <c r="ED333" s="398"/>
      <c r="EE333" s="398"/>
      <c r="EF333" s="398"/>
      <c r="EG333" s="398"/>
      <c r="EH333" s="398"/>
      <c r="EI333" s="398"/>
      <c r="EJ333" s="398"/>
      <c r="EK333" s="398"/>
      <c r="EL333" s="398"/>
      <c r="EM333" s="398"/>
      <c r="EN333" s="398"/>
      <c r="EO333" s="398"/>
      <c r="EP333" s="398"/>
      <c r="EQ333" s="398"/>
      <c r="ER333" s="398"/>
      <c r="ES333" s="398"/>
      <c r="ET333" s="398"/>
      <c r="EU333" s="398"/>
      <c r="EV333" s="398"/>
      <c r="EW333" s="398"/>
      <c r="EX333" s="398"/>
      <c r="EY333" s="398"/>
      <c r="EZ333" s="398"/>
      <c r="FA333" s="398"/>
      <c r="FB333" s="398"/>
      <c r="FC333" s="398"/>
      <c r="FD333" s="398"/>
      <c r="FE333" s="398"/>
      <c r="FF333" s="398"/>
      <c r="FG333" s="398"/>
      <c r="FH333" s="398"/>
      <c r="FI333" s="398"/>
      <c r="FJ333" s="398"/>
      <c r="FK333" s="398"/>
      <c r="FL333" s="398"/>
      <c r="FM333" s="398"/>
      <c r="FN333" s="398"/>
      <c r="FO333" s="398"/>
      <c r="FP333" s="398"/>
      <c r="FQ333" s="398"/>
      <c r="FR333" s="398"/>
      <c r="FS333" s="398"/>
      <c r="FT333" s="398"/>
      <c r="FU333" s="398"/>
      <c r="FV333" s="398"/>
      <c r="FW333" s="398"/>
      <c r="FX333" s="398"/>
      <c r="FY333" s="398"/>
      <c r="FZ333" s="398"/>
      <c r="GA333" s="398"/>
      <c r="GB333" s="398"/>
      <c r="GC333" s="398"/>
      <c r="GD333" s="398"/>
      <c r="GE333" s="398"/>
      <c r="GF333" s="398"/>
      <c r="GG333" s="398"/>
      <c r="GH333" s="398"/>
      <c r="GI333" s="398"/>
      <c r="GJ333" s="398"/>
      <c r="GK333" s="398"/>
      <c r="GL333" s="398"/>
      <c r="GM333" s="398"/>
      <c r="GN333" s="398"/>
      <c r="GO333" s="398"/>
      <c r="GP333" s="398"/>
      <c r="GQ333" s="398"/>
      <c r="GR333" s="398"/>
      <c r="GS333" s="398"/>
      <c r="GT333" s="398"/>
      <c r="GU333" s="398"/>
      <c r="GV333" s="398"/>
      <c r="GW333" s="398"/>
      <c r="GX333" s="398"/>
      <c r="GY333" s="398"/>
      <c r="GZ333" s="398"/>
      <c r="HA333" s="398"/>
      <c r="HB333" s="398"/>
      <c r="HC333" s="398"/>
      <c r="HD333" s="398"/>
      <c r="HE333" s="398"/>
      <c r="HF333" s="398"/>
      <c r="HG333" s="398"/>
      <c r="HH333" s="398"/>
      <c r="HI333" s="398"/>
      <c r="HJ333" s="398"/>
      <c r="HK333" s="398"/>
      <c r="HL333" s="398"/>
      <c r="HM333" s="398"/>
      <c r="HN333" s="398"/>
      <c r="HO333" s="398"/>
      <c r="HP333" s="398"/>
      <c r="HQ333" s="398"/>
      <c r="HR333" s="398"/>
      <c r="HS333" s="398"/>
      <c r="HT333" s="398"/>
      <c r="HU333" s="398"/>
      <c r="HV333" s="398"/>
      <c r="HW333" s="398"/>
      <c r="HX333" s="398"/>
      <c r="HY333" s="398"/>
      <c r="HZ333" s="398"/>
      <c r="IA333" s="398"/>
      <c r="IB333" s="398"/>
      <c r="IC333" s="398"/>
    </row>
    <row r="334" ht="18.0" customHeight="1">
      <c r="A334" s="398"/>
      <c r="B334" s="625" t="s">
        <v>8242</v>
      </c>
      <c r="C334" s="435"/>
      <c r="D334" s="425">
        <v>50.0</v>
      </c>
      <c r="E334" s="640" t="s">
        <v>8243</v>
      </c>
      <c r="F334" s="366" t="s">
        <v>8244</v>
      </c>
      <c r="G334" s="614">
        <v>2.038188572406E12</v>
      </c>
      <c r="H334" s="641">
        <v>433.0</v>
      </c>
      <c r="I334" s="634">
        <v>0.30541425000000005</v>
      </c>
      <c r="J334" s="370">
        <f t="shared" si="1"/>
        <v>301</v>
      </c>
      <c r="K334" s="563" t="s">
        <v>8245</v>
      </c>
      <c r="L334" s="643" t="s">
        <v>8220</v>
      </c>
      <c r="M334" s="643" t="s">
        <v>8220</v>
      </c>
      <c r="N334" s="589"/>
      <c r="O334" s="589"/>
      <c r="P334" s="398"/>
      <c r="Q334" s="398"/>
      <c r="R334" s="398"/>
      <c r="S334" s="599"/>
      <c r="T334" s="599"/>
      <c r="U334" s="398"/>
      <c r="V334" s="398"/>
      <c r="W334" s="644" t="s">
        <v>8225</v>
      </c>
      <c r="X334" s="599"/>
      <c r="Y334" s="599"/>
      <c r="Z334" s="599"/>
      <c r="AA334" s="599"/>
      <c r="AB334" s="379"/>
      <c r="AC334" s="398"/>
      <c r="AD334" s="398"/>
      <c r="AE334" s="398"/>
      <c r="AF334" s="398"/>
      <c r="AG334" s="398"/>
      <c r="AH334" s="398"/>
      <c r="AI334" s="379" t="s">
        <v>6411</v>
      </c>
      <c r="AJ334" s="398"/>
      <c r="AK334" s="398"/>
      <c r="AL334" s="398"/>
      <c r="AM334" s="398"/>
      <c r="AN334" s="593">
        <v>10.0</v>
      </c>
      <c r="AO334" s="398"/>
      <c r="AP334" s="398"/>
      <c r="AQ334" s="46">
        <f t="shared" si="2"/>
        <v>312</v>
      </c>
      <c r="AR334" s="382">
        <f t="shared" si="3"/>
        <v>0.28</v>
      </c>
      <c r="AS334" s="398"/>
      <c r="AT334" s="398"/>
      <c r="AU334" s="398"/>
      <c r="AV334" s="398"/>
      <c r="AW334" s="398"/>
      <c r="AX334" s="649"/>
      <c r="AY334" s="629"/>
      <c r="AZ334" s="398"/>
      <c r="BA334" s="386">
        <v>72.0</v>
      </c>
      <c r="BB334" s="386">
        <v>127.0</v>
      </c>
      <c r="BC334" s="647"/>
      <c r="BD334" s="482">
        <f>IFERROR(__xludf.DUMMYFUNCTION("IMPORTRANGE(""https://docs.google.com/spreadsheets/d/11x9rug0jw9OQ--PARsiC-syyc-w1p08-Nt1KJofrAjY/edit?usp=sharing"",""Себестоимость (Алкиона)!J65"")"),0.813618)</f>
        <v>0.813618</v>
      </c>
      <c r="BE334" s="589"/>
      <c r="BF334" s="389">
        <v>10.0</v>
      </c>
      <c r="BG334" s="648">
        <f t="shared" si="4"/>
        <v>18.13618</v>
      </c>
      <c r="BH334" s="405">
        <f t="shared" si="18"/>
        <v>0.2</v>
      </c>
      <c r="BI334" s="392">
        <f t="shared" si="5"/>
        <v>60.2</v>
      </c>
      <c r="BJ334" s="393">
        <f t="shared" si="6"/>
        <v>150.66382</v>
      </c>
      <c r="BK334" s="393">
        <f t="shared" si="7"/>
        <v>95.66382</v>
      </c>
      <c r="BL334" s="394">
        <f t="shared" si="8"/>
        <v>0.5005442525</v>
      </c>
      <c r="BM334" s="394">
        <f t="shared" si="9"/>
        <v>0.31782</v>
      </c>
      <c r="BN334" s="55">
        <f t="shared" si="10"/>
        <v>0.28</v>
      </c>
      <c r="BO334" s="56">
        <f t="shared" si="11"/>
        <v>315</v>
      </c>
      <c r="BP334" s="57">
        <f t="shared" si="12"/>
        <v>0.3792502222</v>
      </c>
      <c r="BQ334" s="46">
        <f t="shared" si="13"/>
        <v>0</v>
      </c>
      <c r="BR334" s="46">
        <v>25.0</v>
      </c>
      <c r="BS334" s="46">
        <v>7.0</v>
      </c>
      <c r="BT334" s="47">
        <v>1.25</v>
      </c>
      <c r="BU334" s="46">
        <f t="shared" si="14"/>
        <v>22.5</v>
      </c>
      <c r="BV334" s="46">
        <f t="shared" si="15"/>
        <v>49.5</v>
      </c>
      <c r="BW334" s="398"/>
      <c r="BX334" s="398"/>
      <c r="BY334" s="398"/>
      <c r="BZ334" s="398"/>
      <c r="CA334" s="398"/>
      <c r="CB334" s="459"/>
      <c r="CC334" s="398"/>
      <c r="CD334" s="398"/>
      <c r="CE334" s="398"/>
      <c r="CF334" s="398"/>
      <c r="CG334" s="398"/>
      <c r="CH334" s="398"/>
      <c r="CI334" s="398"/>
      <c r="CJ334" s="398"/>
      <c r="CK334" s="398"/>
      <c r="CL334" s="398"/>
      <c r="CM334" s="398"/>
      <c r="CN334" s="399">
        <f t="shared" si="16"/>
        <v>-0.2005442525</v>
      </c>
      <c r="CO334" s="399">
        <f t="shared" si="17"/>
        <v>0.5059585025</v>
      </c>
      <c r="CP334" s="398"/>
      <c r="CQ334" s="398"/>
      <c r="CR334" s="478"/>
      <c r="CS334" s="398"/>
      <c r="CT334" s="398"/>
      <c r="CU334" s="398"/>
      <c r="CV334" s="398"/>
      <c r="CW334" s="398"/>
      <c r="CX334" s="398"/>
      <c r="CY334" s="398"/>
      <c r="CZ334" s="398"/>
      <c r="DA334" s="398"/>
      <c r="DB334" s="398"/>
      <c r="DC334" s="398"/>
      <c r="DD334" s="398"/>
      <c r="DE334" s="398"/>
      <c r="DF334" s="398"/>
      <c r="DG334" s="398"/>
      <c r="DH334" s="398"/>
      <c r="DI334" s="398"/>
      <c r="DJ334" s="398"/>
      <c r="DK334" s="398"/>
      <c r="DL334" s="398"/>
      <c r="DM334" s="398"/>
      <c r="DN334" s="398"/>
      <c r="DO334" s="398"/>
      <c r="DP334" s="398"/>
      <c r="DQ334" s="398"/>
      <c r="DR334" s="398"/>
      <c r="DS334" s="398"/>
      <c r="DT334" s="398"/>
      <c r="DU334" s="398"/>
      <c r="DV334" s="398"/>
      <c r="DW334" s="398"/>
      <c r="DX334" s="398"/>
      <c r="DY334" s="398"/>
      <c r="DZ334" s="398"/>
      <c r="EA334" s="398"/>
      <c r="EB334" s="398"/>
      <c r="EC334" s="398"/>
      <c r="ED334" s="398"/>
      <c r="EE334" s="398"/>
      <c r="EF334" s="398"/>
      <c r="EG334" s="398"/>
      <c r="EH334" s="398"/>
      <c r="EI334" s="398"/>
      <c r="EJ334" s="398"/>
      <c r="EK334" s="398"/>
      <c r="EL334" s="398"/>
      <c r="EM334" s="398"/>
      <c r="EN334" s="398"/>
      <c r="EO334" s="398"/>
      <c r="EP334" s="398"/>
      <c r="EQ334" s="398"/>
      <c r="ER334" s="398"/>
      <c r="ES334" s="398"/>
      <c r="ET334" s="398"/>
      <c r="EU334" s="398"/>
      <c r="EV334" s="398"/>
      <c r="EW334" s="398"/>
      <c r="EX334" s="398"/>
      <c r="EY334" s="398"/>
      <c r="EZ334" s="398"/>
      <c r="FA334" s="398"/>
      <c r="FB334" s="398"/>
      <c r="FC334" s="398"/>
      <c r="FD334" s="398"/>
      <c r="FE334" s="398"/>
      <c r="FF334" s="398"/>
      <c r="FG334" s="398"/>
      <c r="FH334" s="398"/>
      <c r="FI334" s="398"/>
      <c r="FJ334" s="398"/>
      <c r="FK334" s="398"/>
      <c r="FL334" s="398"/>
      <c r="FM334" s="398"/>
      <c r="FN334" s="398"/>
      <c r="FO334" s="398"/>
      <c r="FP334" s="398"/>
      <c r="FQ334" s="398"/>
      <c r="FR334" s="398"/>
      <c r="FS334" s="398"/>
      <c r="FT334" s="398"/>
      <c r="FU334" s="398"/>
      <c r="FV334" s="398"/>
      <c r="FW334" s="398"/>
      <c r="FX334" s="398"/>
      <c r="FY334" s="398"/>
      <c r="FZ334" s="398"/>
      <c r="GA334" s="398"/>
      <c r="GB334" s="398"/>
      <c r="GC334" s="398"/>
      <c r="GD334" s="398"/>
      <c r="GE334" s="398"/>
      <c r="GF334" s="398"/>
      <c r="GG334" s="398"/>
      <c r="GH334" s="398"/>
      <c r="GI334" s="398"/>
      <c r="GJ334" s="398"/>
      <c r="GK334" s="398"/>
      <c r="GL334" s="398"/>
      <c r="GM334" s="398"/>
      <c r="GN334" s="398"/>
      <c r="GO334" s="398"/>
      <c r="GP334" s="398"/>
      <c r="GQ334" s="398"/>
      <c r="GR334" s="398"/>
      <c r="GS334" s="398"/>
      <c r="GT334" s="398"/>
      <c r="GU334" s="398"/>
      <c r="GV334" s="398"/>
      <c r="GW334" s="398"/>
      <c r="GX334" s="398"/>
      <c r="GY334" s="398"/>
      <c r="GZ334" s="398"/>
      <c r="HA334" s="398"/>
      <c r="HB334" s="398"/>
      <c r="HC334" s="398"/>
      <c r="HD334" s="398"/>
      <c r="HE334" s="398"/>
      <c r="HF334" s="398"/>
      <c r="HG334" s="398"/>
      <c r="HH334" s="398"/>
      <c r="HI334" s="398"/>
      <c r="HJ334" s="398"/>
      <c r="HK334" s="398"/>
      <c r="HL334" s="398"/>
      <c r="HM334" s="398"/>
      <c r="HN334" s="398"/>
      <c r="HO334" s="398"/>
      <c r="HP334" s="398"/>
      <c r="HQ334" s="398"/>
      <c r="HR334" s="398"/>
      <c r="HS334" s="398"/>
      <c r="HT334" s="398"/>
      <c r="HU334" s="398"/>
      <c r="HV334" s="398"/>
      <c r="HW334" s="398"/>
      <c r="HX334" s="398"/>
      <c r="HY334" s="398"/>
      <c r="HZ334" s="398"/>
      <c r="IA334" s="398"/>
      <c r="IB334" s="398"/>
      <c r="IC334" s="398"/>
    </row>
    <row r="335" ht="18.0" customHeight="1">
      <c r="A335" s="398"/>
      <c r="B335" s="625" t="s">
        <v>8246</v>
      </c>
      <c r="C335" s="435"/>
      <c r="D335" s="425">
        <v>50.0</v>
      </c>
      <c r="E335" s="640" t="s">
        <v>8247</v>
      </c>
      <c r="F335" s="366" t="s">
        <v>8248</v>
      </c>
      <c r="G335" s="614">
        <v>2.038188575575E12</v>
      </c>
      <c r="H335" s="641">
        <v>455.0</v>
      </c>
      <c r="I335" s="634">
        <v>0.30541425000000005</v>
      </c>
      <c r="J335" s="370">
        <f t="shared" si="1"/>
        <v>316</v>
      </c>
      <c r="K335" s="563" t="s">
        <v>8249</v>
      </c>
      <c r="L335" s="643" t="s">
        <v>8220</v>
      </c>
      <c r="M335" s="643" t="s">
        <v>8220</v>
      </c>
      <c r="N335" s="589"/>
      <c r="O335" s="589"/>
      <c r="P335" s="398"/>
      <c r="Q335" s="398"/>
      <c r="R335" s="398"/>
      <c r="S335" s="599"/>
      <c r="T335" s="599"/>
      <c r="U335" s="398"/>
      <c r="V335" s="398"/>
      <c r="W335" s="644" t="s">
        <v>8225</v>
      </c>
      <c r="X335" s="599"/>
      <c r="Y335" s="599"/>
      <c r="Z335" s="599"/>
      <c r="AA335" s="599"/>
      <c r="AB335" s="379"/>
      <c r="AC335" s="398"/>
      <c r="AD335" s="398"/>
      <c r="AE335" s="398"/>
      <c r="AF335" s="398"/>
      <c r="AG335" s="398"/>
      <c r="AH335" s="398"/>
      <c r="AI335" s="379" t="s">
        <v>6411</v>
      </c>
      <c r="AJ335" s="398"/>
      <c r="AK335" s="398"/>
      <c r="AL335" s="398"/>
      <c r="AM335" s="398"/>
      <c r="AN335" s="593">
        <v>10.0</v>
      </c>
      <c r="AO335" s="398"/>
      <c r="AP335" s="398"/>
      <c r="AQ335" s="46">
        <f t="shared" si="2"/>
        <v>324</v>
      </c>
      <c r="AR335" s="382">
        <f t="shared" si="3"/>
        <v>0.29</v>
      </c>
      <c r="AS335" s="398"/>
      <c r="AT335" s="398"/>
      <c r="AU335" s="398"/>
      <c r="AV335" s="398"/>
      <c r="AW335" s="398"/>
      <c r="AX335" s="649"/>
      <c r="AY335" s="629"/>
      <c r="AZ335" s="398"/>
      <c r="BA335" s="386">
        <v>74.0</v>
      </c>
      <c r="BB335" s="386">
        <v>130.0</v>
      </c>
      <c r="BC335" s="647"/>
      <c r="BD335" s="482">
        <f>IFERROR(__xludf.DUMMYFUNCTION("IMPORTRANGE(""https://docs.google.com/spreadsheets/d/11x9rug0jw9OQ--PARsiC-syyc-w1p08-Nt1KJofrAjY/edit?usp=sharing"",""Себестоимость (Алкиона)!J65"")"),0.813618)</f>
        <v>0.813618</v>
      </c>
      <c r="BE335" s="589"/>
      <c r="BF335" s="389">
        <v>10.0</v>
      </c>
      <c r="BG335" s="648">
        <f t="shared" si="4"/>
        <v>18.13618</v>
      </c>
      <c r="BH335" s="405">
        <f t="shared" si="18"/>
        <v>0.2</v>
      </c>
      <c r="BI335" s="392">
        <f t="shared" si="5"/>
        <v>63.2</v>
      </c>
      <c r="BJ335" s="393">
        <f t="shared" si="6"/>
        <v>160.66382</v>
      </c>
      <c r="BK335" s="393">
        <f t="shared" si="7"/>
        <v>104.66382</v>
      </c>
      <c r="BL335" s="394">
        <f t="shared" si="8"/>
        <v>0.5084298101</v>
      </c>
      <c r="BM335" s="394">
        <f t="shared" si="9"/>
        <v>0.3312146203</v>
      </c>
      <c r="BN335" s="55">
        <f t="shared" si="10"/>
        <v>0.29</v>
      </c>
      <c r="BO335" s="56">
        <f t="shared" si="11"/>
        <v>325</v>
      </c>
      <c r="BP335" s="57">
        <f t="shared" si="12"/>
        <v>0.3841963692</v>
      </c>
      <c r="BQ335" s="46">
        <f t="shared" si="13"/>
        <v>0</v>
      </c>
      <c r="BR335" s="46">
        <v>25.0</v>
      </c>
      <c r="BS335" s="46">
        <v>7.0</v>
      </c>
      <c r="BT335" s="47">
        <v>1.25</v>
      </c>
      <c r="BU335" s="46">
        <f t="shared" si="14"/>
        <v>22.5</v>
      </c>
      <c r="BV335" s="46">
        <f t="shared" si="15"/>
        <v>51.5</v>
      </c>
      <c r="BW335" s="398"/>
      <c r="BX335" s="398"/>
      <c r="BY335" s="398"/>
      <c r="BZ335" s="398"/>
      <c r="CA335" s="398"/>
      <c r="CB335" s="459"/>
      <c r="CC335" s="398"/>
      <c r="CD335" s="398"/>
      <c r="CE335" s="398"/>
      <c r="CF335" s="398"/>
      <c r="CG335" s="398"/>
      <c r="CH335" s="398"/>
      <c r="CI335" s="398"/>
      <c r="CJ335" s="398"/>
      <c r="CK335" s="398"/>
      <c r="CL335" s="398"/>
      <c r="CM335" s="398"/>
      <c r="CN335" s="399">
        <f t="shared" si="16"/>
        <v>-0.2084298101</v>
      </c>
      <c r="CO335" s="399">
        <f t="shared" si="17"/>
        <v>0.5138440601</v>
      </c>
      <c r="CP335" s="398"/>
      <c r="CQ335" s="398"/>
      <c r="CR335" s="478"/>
      <c r="CS335" s="398"/>
      <c r="CT335" s="398"/>
      <c r="CU335" s="398"/>
      <c r="CV335" s="398"/>
      <c r="CW335" s="398"/>
      <c r="CX335" s="398"/>
      <c r="CY335" s="398"/>
      <c r="CZ335" s="398"/>
      <c r="DA335" s="398"/>
      <c r="DB335" s="398"/>
      <c r="DC335" s="398"/>
      <c r="DD335" s="398"/>
      <c r="DE335" s="398"/>
      <c r="DF335" s="398"/>
      <c r="DG335" s="398"/>
      <c r="DH335" s="398"/>
      <c r="DI335" s="398"/>
      <c r="DJ335" s="398"/>
      <c r="DK335" s="398"/>
      <c r="DL335" s="398"/>
      <c r="DM335" s="398"/>
      <c r="DN335" s="398"/>
      <c r="DO335" s="398"/>
      <c r="DP335" s="398"/>
      <c r="DQ335" s="398"/>
      <c r="DR335" s="398"/>
      <c r="DS335" s="398"/>
      <c r="DT335" s="398"/>
      <c r="DU335" s="398"/>
      <c r="DV335" s="398"/>
      <c r="DW335" s="398"/>
      <c r="DX335" s="398"/>
      <c r="DY335" s="398"/>
      <c r="DZ335" s="398"/>
      <c r="EA335" s="398"/>
      <c r="EB335" s="398"/>
      <c r="EC335" s="398"/>
      <c r="ED335" s="398"/>
      <c r="EE335" s="398"/>
      <c r="EF335" s="398"/>
      <c r="EG335" s="398"/>
      <c r="EH335" s="398"/>
      <c r="EI335" s="398"/>
      <c r="EJ335" s="398"/>
      <c r="EK335" s="398"/>
      <c r="EL335" s="398"/>
      <c r="EM335" s="398"/>
      <c r="EN335" s="398"/>
      <c r="EO335" s="398"/>
      <c r="EP335" s="398"/>
      <c r="EQ335" s="398"/>
      <c r="ER335" s="398"/>
      <c r="ES335" s="398"/>
      <c r="ET335" s="398"/>
      <c r="EU335" s="398"/>
      <c r="EV335" s="398"/>
      <c r="EW335" s="398"/>
      <c r="EX335" s="398"/>
      <c r="EY335" s="398"/>
      <c r="EZ335" s="398"/>
      <c r="FA335" s="398"/>
      <c r="FB335" s="398"/>
      <c r="FC335" s="398"/>
      <c r="FD335" s="398"/>
      <c r="FE335" s="398"/>
      <c r="FF335" s="398"/>
      <c r="FG335" s="398"/>
      <c r="FH335" s="398"/>
      <c r="FI335" s="398"/>
      <c r="FJ335" s="398"/>
      <c r="FK335" s="398"/>
      <c r="FL335" s="398"/>
      <c r="FM335" s="398"/>
      <c r="FN335" s="398"/>
      <c r="FO335" s="398"/>
      <c r="FP335" s="398"/>
      <c r="FQ335" s="398"/>
      <c r="FR335" s="398"/>
      <c r="FS335" s="398"/>
      <c r="FT335" s="398"/>
      <c r="FU335" s="398"/>
      <c r="FV335" s="398"/>
      <c r="FW335" s="398"/>
      <c r="FX335" s="398"/>
      <c r="FY335" s="398"/>
      <c r="FZ335" s="398"/>
      <c r="GA335" s="398"/>
      <c r="GB335" s="398"/>
      <c r="GC335" s="398"/>
      <c r="GD335" s="398"/>
      <c r="GE335" s="398"/>
      <c r="GF335" s="398"/>
      <c r="GG335" s="398"/>
      <c r="GH335" s="398"/>
      <c r="GI335" s="398"/>
      <c r="GJ335" s="398"/>
      <c r="GK335" s="398"/>
      <c r="GL335" s="398"/>
      <c r="GM335" s="398"/>
      <c r="GN335" s="398"/>
      <c r="GO335" s="398"/>
      <c r="GP335" s="398"/>
      <c r="GQ335" s="398"/>
      <c r="GR335" s="398"/>
      <c r="GS335" s="398"/>
      <c r="GT335" s="398"/>
      <c r="GU335" s="398"/>
      <c r="GV335" s="398"/>
      <c r="GW335" s="398"/>
      <c r="GX335" s="398"/>
      <c r="GY335" s="398"/>
      <c r="GZ335" s="398"/>
      <c r="HA335" s="398"/>
      <c r="HB335" s="398"/>
      <c r="HC335" s="398"/>
      <c r="HD335" s="398"/>
      <c r="HE335" s="398"/>
      <c r="HF335" s="398"/>
      <c r="HG335" s="398"/>
      <c r="HH335" s="398"/>
      <c r="HI335" s="398"/>
      <c r="HJ335" s="398"/>
      <c r="HK335" s="398"/>
      <c r="HL335" s="398"/>
      <c r="HM335" s="398"/>
      <c r="HN335" s="398"/>
      <c r="HO335" s="398"/>
      <c r="HP335" s="398"/>
      <c r="HQ335" s="398"/>
      <c r="HR335" s="398"/>
      <c r="HS335" s="398"/>
      <c r="HT335" s="398"/>
      <c r="HU335" s="398"/>
      <c r="HV335" s="398"/>
      <c r="HW335" s="398"/>
      <c r="HX335" s="398"/>
      <c r="HY335" s="398"/>
      <c r="HZ335" s="398"/>
      <c r="IA335" s="398"/>
      <c r="IB335" s="398"/>
      <c r="IC335" s="398"/>
    </row>
    <row r="336" ht="18.0" customHeight="1">
      <c r="A336" s="639" t="s">
        <v>8215</v>
      </c>
      <c r="B336" s="625" t="s">
        <v>8250</v>
      </c>
      <c r="C336" s="435"/>
      <c r="D336" s="425">
        <v>50.0</v>
      </c>
      <c r="E336" s="640" t="s">
        <v>8251</v>
      </c>
      <c r="F336" s="467" t="s">
        <v>8252</v>
      </c>
      <c r="G336" s="614">
        <v>2.038188610825E12</v>
      </c>
      <c r="H336" s="641">
        <v>400.0</v>
      </c>
      <c r="I336" s="634">
        <v>0.30541425000000005</v>
      </c>
      <c r="J336" s="370">
        <f t="shared" si="1"/>
        <v>278</v>
      </c>
      <c r="K336" s="618" t="s">
        <v>8253</v>
      </c>
      <c r="L336" s="643" t="s">
        <v>8220</v>
      </c>
      <c r="M336" s="643" t="s">
        <v>8220</v>
      </c>
      <c r="N336" s="589"/>
      <c r="O336" s="433">
        <v>36.0</v>
      </c>
      <c r="P336" s="404">
        <v>70.0</v>
      </c>
      <c r="Q336" s="378">
        <v>20.0</v>
      </c>
      <c r="R336" s="378">
        <v>90.0</v>
      </c>
      <c r="S336" s="627"/>
      <c r="T336" s="627"/>
      <c r="U336" s="398"/>
      <c r="V336" s="398"/>
      <c r="W336" s="644" t="s">
        <v>8225</v>
      </c>
      <c r="X336" s="599"/>
      <c r="Y336" s="599"/>
      <c r="Z336" s="599"/>
      <c r="AA336" s="599"/>
      <c r="AB336" s="379"/>
      <c r="AC336" s="398"/>
      <c r="AD336" s="398"/>
      <c r="AE336" s="398"/>
      <c r="AF336" s="398"/>
      <c r="AG336" s="398"/>
      <c r="AH336" s="398"/>
      <c r="AI336" s="379" t="s">
        <v>6411</v>
      </c>
      <c r="AJ336" s="398"/>
      <c r="AK336" s="398"/>
      <c r="AL336" s="398"/>
      <c r="AM336" s="398"/>
      <c r="AN336" s="593">
        <v>10.0</v>
      </c>
      <c r="AO336" s="398"/>
      <c r="AP336" s="398"/>
      <c r="AQ336" s="46">
        <f t="shared" si="2"/>
        <v>308</v>
      </c>
      <c r="AR336" s="382">
        <f t="shared" si="3"/>
        <v>0.23</v>
      </c>
      <c r="AS336" s="398"/>
      <c r="AT336" s="398"/>
      <c r="AU336" s="398"/>
      <c r="AV336" s="398"/>
      <c r="AW336" s="398"/>
      <c r="AX336" s="649"/>
      <c r="AY336" s="629"/>
      <c r="AZ336" s="398"/>
      <c r="BA336" s="386">
        <v>72.0</v>
      </c>
      <c r="BB336" s="386">
        <v>127.0</v>
      </c>
      <c r="BC336" s="647"/>
      <c r="BD336" s="482">
        <f>IFERROR(__xludf.DUMMYFUNCTION("IMPORTRANGE(""https://docs.google.com/spreadsheets/d/11x9rug0jw9OQ--PARsiC-syyc-w1p08-Nt1KJofrAjY/edit?usp=sharing"",""Себестоимость (Алкиона)!J65"")"),0.813618)</f>
        <v>0.813618</v>
      </c>
      <c r="BE336" s="589"/>
      <c r="BF336" s="389">
        <v>10.0</v>
      </c>
      <c r="BG336" s="648">
        <f t="shared" si="4"/>
        <v>18.13618</v>
      </c>
      <c r="BH336" s="405">
        <f t="shared" si="18"/>
        <v>0.2</v>
      </c>
      <c r="BI336" s="392">
        <f t="shared" si="5"/>
        <v>55.6</v>
      </c>
      <c r="BJ336" s="393">
        <f t="shared" si="6"/>
        <v>132.26382</v>
      </c>
      <c r="BK336" s="393">
        <f t="shared" si="7"/>
        <v>77.26382</v>
      </c>
      <c r="BL336" s="394">
        <f t="shared" si="8"/>
        <v>0.4757691367</v>
      </c>
      <c r="BM336" s="394">
        <f t="shared" si="9"/>
        <v>0.2779274101</v>
      </c>
      <c r="BN336" s="55">
        <f t="shared" si="10"/>
        <v>0.23</v>
      </c>
      <c r="BO336" s="56">
        <f t="shared" si="11"/>
        <v>308</v>
      </c>
      <c r="BP336" s="57">
        <f t="shared" si="12"/>
        <v>0.3687786364</v>
      </c>
      <c r="BQ336" s="46">
        <f t="shared" si="13"/>
        <v>0.126</v>
      </c>
      <c r="BR336" s="46">
        <v>25.0</v>
      </c>
      <c r="BS336" s="46">
        <v>7.0</v>
      </c>
      <c r="BT336" s="47">
        <v>1.25</v>
      </c>
      <c r="BU336" s="46">
        <f t="shared" si="14"/>
        <v>31.25</v>
      </c>
      <c r="BV336" s="46">
        <f t="shared" si="15"/>
        <v>40.75</v>
      </c>
      <c r="BW336" s="398"/>
      <c r="BX336" s="398"/>
      <c r="BY336" s="398"/>
      <c r="BZ336" s="398"/>
      <c r="CA336" s="398"/>
      <c r="CB336" s="459"/>
      <c r="CC336" s="398"/>
      <c r="CD336" s="398"/>
      <c r="CE336" s="398"/>
      <c r="CF336" s="398"/>
      <c r="CG336" s="398"/>
      <c r="CH336" s="398"/>
      <c r="CI336" s="398"/>
      <c r="CJ336" s="398"/>
      <c r="CK336" s="398"/>
      <c r="CL336" s="398"/>
      <c r="CM336" s="398"/>
      <c r="CN336" s="399">
        <f t="shared" si="16"/>
        <v>-0.1757691367</v>
      </c>
      <c r="CO336" s="399">
        <f t="shared" si="17"/>
        <v>0.4811833867</v>
      </c>
      <c r="CP336" s="398"/>
      <c r="CQ336" s="398"/>
      <c r="CR336" s="478"/>
      <c r="CS336" s="398"/>
      <c r="CT336" s="398"/>
      <c r="CU336" s="398"/>
      <c r="CV336" s="398"/>
      <c r="CW336" s="398"/>
      <c r="CX336" s="398"/>
      <c r="CY336" s="398"/>
      <c r="CZ336" s="398"/>
      <c r="DA336" s="398"/>
      <c r="DB336" s="398"/>
      <c r="DC336" s="398"/>
      <c r="DD336" s="398"/>
      <c r="DE336" s="398"/>
      <c r="DF336" s="398"/>
      <c r="DG336" s="398"/>
      <c r="DH336" s="398"/>
      <c r="DI336" s="398"/>
      <c r="DJ336" s="398"/>
      <c r="DK336" s="398"/>
      <c r="DL336" s="398"/>
      <c r="DM336" s="398"/>
      <c r="DN336" s="398"/>
      <c r="DO336" s="398"/>
      <c r="DP336" s="398"/>
      <c r="DQ336" s="398"/>
      <c r="DR336" s="398"/>
      <c r="DS336" s="398"/>
      <c r="DT336" s="398"/>
      <c r="DU336" s="398"/>
      <c r="DV336" s="398"/>
      <c r="DW336" s="398"/>
      <c r="DX336" s="398"/>
      <c r="DY336" s="398"/>
      <c r="DZ336" s="398"/>
      <c r="EA336" s="398"/>
      <c r="EB336" s="398"/>
      <c r="EC336" s="398"/>
      <c r="ED336" s="398"/>
      <c r="EE336" s="398"/>
      <c r="EF336" s="398"/>
      <c r="EG336" s="398"/>
      <c r="EH336" s="398"/>
      <c r="EI336" s="398"/>
      <c r="EJ336" s="398"/>
      <c r="EK336" s="398"/>
      <c r="EL336" s="398"/>
      <c r="EM336" s="398"/>
      <c r="EN336" s="398"/>
      <c r="EO336" s="398"/>
      <c r="EP336" s="398"/>
      <c r="EQ336" s="398"/>
      <c r="ER336" s="398"/>
      <c r="ES336" s="398"/>
      <c r="ET336" s="398"/>
      <c r="EU336" s="398"/>
      <c r="EV336" s="398"/>
      <c r="EW336" s="398"/>
      <c r="EX336" s="398"/>
      <c r="EY336" s="398"/>
      <c r="EZ336" s="398"/>
      <c r="FA336" s="398"/>
      <c r="FB336" s="398"/>
      <c r="FC336" s="398"/>
      <c r="FD336" s="398"/>
      <c r="FE336" s="398"/>
      <c r="FF336" s="398"/>
      <c r="FG336" s="398"/>
      <c r="FH336" s="398"/>
      <c r="FI336" s="398"/>
      <c r="FJ336" s="398"/>
      <c r="FK336" s="398"/>
      <c r="FL336" s="398"/>
      <c r="FM336" s="398"/>
      <c r="FN336" s="398"/>
      <c r="FO336" s="398"/>
      <c r="FP336" s="398"/>
      <c r="FQ336" s="398"/>
      <c r="FR336" s="398"/>
      <c r="FS336" s="398"/>
      <c r="FT336" s="398"/>
      <c r="FU336" s="398"/>
      <c r="FV336" s="398"/>
      <c r="FW336" s="398"/>
      <c r="FX336" s="398"/>
      <c r="FY336" s="398"/>
      <c r="FZ336" s="398"/>
      <c r="GA336" s="398"/>
      <c r="GB336" s="398"/>
      <c r="GC336" s="398"/>
      <c r="GD336" s="398"/>
      <c r="GE336" s="398"/>
      <c r="GF336" s="398"/>
      <c r="GG336" s="398"/>
      <c r="GH336" s="398"/>
      <c r="GI336" s="398"/>
      <c r="GJ336" s="398"/>
      <c r="GK336" s="398"/>
      <c r="GL336" s="398"/>
      <c r="GM336" s="398"/>
      <c r="GN336" s="398"/>
      <c r="GO336" s="398"/>
      <c r="GP336" s="398"/>
      <c r="GQ336" s="398"/>
      <c r="GR336" s="398"/>
      <c r="GS336" s="398"/>
      <c r="GT336" s="398"/>
      <c r="GU336" s="398"/>
      <c r="GV336" s="398"/>
      <c r="GW336" s="398"/>
      <c r="GX336" s="398"/>
      <c r="GY336" s="398"/>
      <c r="GZ336" s="398"/>
      <c r="HA336" s="398"/>
      <c r="HB336" s="398"/>
      <c r="HC336" s="398"/>
      <c r="HD336" s="398"/>
      <c r="HE336" s="398"/>
      <c r="HF336" s="398"/>
      <c r="HG336" s="398"/>
      <c r="HH336" s="398"/>
      <c r="HI336" s="398"/>
      <c r="HJ336" s="398"/>
      <c r="HK336" s="398"/>
      <c r="HL336" s="398"/>
      <c r="HM336" s="398"/>
      <c r="HN336" s="398"/>
      <c r="HO336" s="398"/>
      <c r="HP336" s="398"/>
      <c r="HQ336" s="398"/>
      <c r="HR336" s="398"/>
      <c r="HS336" s="398"/>
      <c r="HT336" s="398"/>
      <c r="HU336" s="398"/>
      <c r="HV336" s="398"/>
      <c r="HW336" s="398"/>
      <c r="HX336" s="398"/>
      <c r="HY336" s="398"/>
      <c r="HZ336" s="398"/>
      <c r="IA336" s="398"/>
      <c r="IB336" s="398"/>
      <c r="IC336" s="398"/>
    </row>
    <row r="337" ht="18.0" customHeight="1">
      <c r="A337" s="398"/>
      <c r="B337" s="625" t="s">
        <v>8254</v>
      </c>
      <c r="C337" s="435"/>
      <c r="D337" s="425">
        <v>50.0</v>
      </c>
      <c r="E337" s="640" t="s">
        <v>8255</v>
      </c>
      <c r="F337" s="366" t="s">
        <v>8256</v>
      </c>
      <c r="G337" s="614">
        <v>2.038188611945E12</v>
      </c>
      <c r="H337" s="641">
        <v>411.0</v>
      </c>
      <c r="I337" s="634">
        <v>0.30541425000000005</v>
      </c>
      <c r="J337" s="370">
        <f t="shared" si="1"/>
        <v>285</v>
      </c>
      <c r="K337" s="618" t="s">
        <v>8257</v>
      </c>
      <c r="L337" s="643" t="s">
        <v>8220</v>
      </c>
      <c r="M337" s="643" t="s">
        <v>8220</v>
      </c>
      <c r="N337" s="589"/>
      <c r="O337" s="589"/>
      <c r="P337" s="398"/>
      <c r="Q337" s="398"/>
      <c r="R337" s="398"/>
      <c r="S337" s="599"/>
      <c r="T337" s="599"/>
      <c r="U337" s="398"/>
      <c r="V337" s="398"/>
      <c r="W337" s="644" t="s">
        <v>8225</v>
      </c>
      <c r="X337" s="599"/>
      <c r="Y337" s="599"/>
      <c r="Z337" s="599"/>
      <c r="AA337" s="599"/>
      <c r="AB337" s="379"/>
      <c r="AC337" s="398"/>
      <c r="AD337" s="398"/>
      <c r="AE337" s="398"/>
      <c r="AF337" s="398"/>
      <c r="AG337" s="398"/>
      <c r="AH337" s="398"/>
      <c r="AI337" s="379" t="s">
        <v>6411</v>
      </c>
      <c r="AJ337" s="398"/>
      <c r="AK337" s="398"/>
      <c r="AL337" s="398"/>
      <c r="AM337" s="398"/>
      <c r="AN337" s="593">
        <v>10.0</v>
      </c>
      <c r="AO337" s="398"/>
      <c r="AP337" s="398"/>
      <c r="AQ337" s="46">
        <f t="shared" si="2"/>
        <v>309</v>
      </c>
      <c r="AR337" s="382">
        <f t="shared" si="3"/>
        <v>0.25</v>
      </c>
      <c r="AS337" s="398"/>
      <c r="AT337" s="398"/>
      <c r="AU337" s="398"/>
      <c r="AV337" s="398"/>
      <c r="AW337" s="398"/>
      <c r="AX337" s="649"/>
      <c r="AY337" s="629"/>
      <c r="AZ337" s="398"/>
      <c r="BA337" s="386">
        <v>71.0</v>
      </c>
      <c r="BB337" s="386">
        <v>127.0</v>
      </c>
      <c r="BC337" s="647"/>
      <c r="BD337" s="482">
        <f>IFERROR(__xludf.DUMMYFUNCTION("IMPORTRANGE(""https://docs.google.com/spreadsheets/d/11x9rug0jw9OQ--PARsiC-syyc-w1p08-Nt1KJofrAjY/edit?usp=sharing"",""Себестоимость (Алкиона)!J65"")"),0.813618)</f>
        <v>0.813618</v>
      </c>
      <c r="BE337" s="589"/>
      <c r="BF337" s="389">
        <v>10.0</v>
      </c>
      <c r="BG337" s="648">
        <f t="shared" si="4"/>
        <v>18.13618</v>
      </c>
      <c r="BH337" s="405">
        <f t="shared" si="18"/>
        <v>0.2</v>
      </c>
      <c r="BI337" s="392">
        <f t="shared" si="5"/>
        <v>57</v>
      </c>
      <c r="BJ337" s="393">
        <f t="shared" si="6"/>
        <v>138.86382</v>
      </c>
      <c r="BK337" s="393">
        <f t="shared" si="7"/>
        <v>82.86382</v>
      </c>
      <c r="BL337" s="394">
        <f t="shared" si="8"/>
        <v>0.4872414737</v>
      </c>
      <c r="BM337" s="394">
        <f t="shared" si="9"/>
        <v>0.2907502456</v>
      </c>
      <c r="BN337" s="55">
        <f t="shared" si="10"/>
        <v>0.25</v>
      </c>
      <c r="BO337" s="56">
        <f t="shared" si="11"/>
        <v>310</v>
      </c>
      <c r="BP337" s="57">
        <f t="shared" si="12"/>
        <v>0.3718187742</v>
      </c>
      <c r="BQ337" s="46">
        <f t="shared" si="13"/>
        <v>0</v>
      </c>
      <c r="BR337" s="46">
        <v>25.0</v>
      </c>
      <c r="BS337" s="46">
        <v>7.0</v>
      </c>
      <c r="BT337" s="47">
        <v>1.25</v>
      </c>
      <c r="BU337" s="46">
        <f t="shared" si="14"/>
        <v>22.5</v>
      </c>
      <c r="BV337" s="46">
        <f t="shared" si="15"/>
        <v>48.5</v>
      </c>
      <c r="BW337" s="398"/>
      <c r="BX337" s="398"/>
      <c r="BY337" s="398"/>
      <c r="BZ337" s="398"/>
      <c r="CA337" s="398"/>
      <c r="CB337" s="459"/>
      <c r="CC337" s="398"/>
      <c r="CD337" s="398"/>
      <c r="CE337" s="398"/>
      <c r="CF337" s="398"/>
      <c r="CG337" s="398"/>
      <c r="CH337" s="398"/>
      <c r="CI337" s="398"/>
      <c r="CJ337" s="398"/>
      <c r="CK337" s="398"/>
      <c r="CL337" s="398"/>
      <c r="CM337" s="398"/>
      <c r="CN337" s="399">
        <f t="shared" si="16"/>
        <v>-0.1872414737</v>
      </c>
      <c r="CO337" s="399">
        <f t="shared" si="17"/>
        <v>0.4926557237</v>
      </c>
      <c r="CP337" s="398"/>
      <c r="CQ337" s="398"/>
      <c r="CR337" s="478"/>
      <c r="CS337" s="398"/>
      <c r="CT337" s="398"/>
      <c r="CU337" s="398"/>
      <c r="CV337" s="398"/>
      <c r="CW337" s="398"/>
      <c r="CX337" s="398"/>
      <c r="CY337" s="398"/>
      <c r="CZ337" s="398"/>
      <c r="DA337" s="398"/>
      <c r="DB337" s="398"/>
      <c r="DC337" s="398"/>
      <c r="DD337" s="398"/>
      <c r="DE337" s="398"/>
      <c r="DF337" s="398"/>
      <c r="DG337" s="398"/>
      <c r="DH337" s="398"/>
      <c r="DI337" s="398"/>
      <c r="DJ337" s="398"/>
      <c r="DK337" s="398"/>
      <c r="DL337" s="398"/>
      <c r="DM337" s="398"/>
      <c r="DN337" s="398"/>
      <c r="DO337" s="398"/>
      <c r="DP337" s="398"/>
      <c r="DQ337" s="398"/>
      <c r="DR337" s="398"/>
      <c r="DS337" s="398"/>
      <c r="DT337" s="398"/>
      <c r="DU337" s="398"/>
      <c r="DV337" s="398"/>
      <c r="DW337" s="398"/>
      <c r="DX337" s="398"/>
      <c r="DY337" s="398"/>
      <c r="DZ337" s="398"/>
      <c r="EA337" s="398"/>
      <c r="EB337" s="398"/>
      <c r="EC337" s="398"/>
      <c r="ED337" s="398"/>
      <c r="EE337" s="398"/>
      <c r="EF337" s="398"/>
      <c r="EG337" s="398"/>
      <c r="EH337" s="398"/>
      <c r="EI337" s="398"/>
      <c r="EJ337" s="398"/>
      <c r="EK337" s="398"/>
      <c r="EL337" s="398"/>
      <c r="EM337" s="398"/>
      <c r="EN337" s="398"/>
      <c r="EO337" s="398"/>
      <c r="EP337" s="398"/>
      <c r="EQ337" s="398"/>
      <c r="ER337" s="398"/>
      <c r="ES337" s="398"/>
      <c r="ET337" s="398"/>
      <c r="EU337" s="398"/>
      <c r="EV337" s="398"/>
      <c r="EW337" s="398"/>
      <c r="EX337" s="398"/>
      <c r="EY337" s="398"/>
      <c r="EZ337" s="398"/>
      <c r="FA337" s="398"/>
      <c r="FB337" s="398"/>
      <c r="FC337" s="398"/>
      <c r="FD337" s="398"/>
      <c r="FE337" s="398"/>
      <c r="FF337" s="398"/>
      <c r="FG337" s="398"/>
      <c r="FH337" s="398"/>
      <c r="FI337" s="398"/>
      <c r="FJ337" s="398"/>
      <c r="FK337" s="398"/>
      <c r="FL337" s="398"/>
      <c r="FM337" s="398"/>
      <c r="FN337" s="398"/>
      <c r="FO337" s="398"/>
      <c r="FP337" s="398"/>
      <c r="FQ337" s="398"/>
      <c r="FR337" s="398"/>
      <c r="FS337" s="398"/>
      <c r="FT337" s="398"/>
      <c r="FU337" s="398"/>
      <c r="FV337" s="398"/>
      <c r="FW337" s="398"/>
      <c r="FX337" s="398"/>
      <c r="FY337" s="398"/>
      <c r="FZ337" s="398"/>
      <c r="GA337" s="398"/>
      <c r="GB337" s="398"/>
      <c r="GC337" s="398"/>
      <c r="GD337" s="398"/>
      <c r="GE337" s="398"/>
      <c r="GF337" s="398"/>
      <c r="GG337" s="398"/>
      <c r="GH337" s="398"/>
      <c r="GI337" s="398"/>
      <c r="GJ337" s="398"/>
      <c r="GK337" s="398"/>
      <c r="GL337" s="398"/>
      <c r="GM337" s="398"/>
      <c r="GN337" s="398"/>
      <c r="GO337" s="398"/>
      <c r="GP337" s="398"/>
      <c r="GQ337" s="398"/>
      <c r="GR337" s="398"/>
      <c r="GS337" s="398"/>
      <c r="GT337" s="398"/>
      <c r="GU337" s="398"/>
      <c r="GV337" s="398"/>
      <c r="GW337" s="398"/>
      <c r="GX337" s="398"/>
      <c r="GY337" s="398"/>
      <c r="GZ337" s="398"/>
      <c r="HA337" s="398"/>
      <c r="HB337" s="398"/>
      <c r="HC337" s="398"/>
      <c r="HD337" s="398"/>
      <c r="HE337" s="398"/>
      <c r="HF337" s="398"/>
      <c r="HG337" s="398"/>
      <c r="HH337" s="398"/>
      <c r="HI337" s="398"/>
      <c r="HJ337" s="398"/>
      <c r="HK337" s="398"/>
      <c r="HL337" s="398"/>
      <c r="HM337" s="398"/>
      <c r="HN337" s="398"/>
      <c r="HO337" s="398"/>
      <c r="HP337" s="398"/>
      <c r="HQ337" s="398"/>
      <c r="HR337" s="398"/>
      <c r="HS337" s="398"/>
      <c r="HT337" s="398"/>
      <c r="HU337" s="398"/>
      <c r="HV337" s="398"/>
      <c r="HW337" s="398"/>
      <c r="HX337" s="398"/>
      <c r="HY337" s="398"/>
      <c r="HZ337" s="398"/>
      <c r="IA337" s="398"/>
      <c r="IB337" s="398"/>
      <c r="IC337" s="398"/>
    </row>
    <row r="338" ht="18.0" customHeight="1">
      <c r="A338" s="398"/>
      <c r="B338" s="625" t="s">
        <v>8258</v>
      </c>
      <c r="C338" s="435"/>
      <c r="D338" s="425">
        <v>50.0</v>
      </c>
      <c r="E338" s="640" t="s">
        <v>8259</v>
      </c>
      <c r="F338" s="366" t="s">
        <v>8260</v>
      </c>
      <c r="G338" s="614">
        <v>2.038188612508E12</v>
      </c>
      <c r="H338" s="641">
        <v>433.0</v>
      </c>
      <c r="I338" s="634">
        <v>0.30541425000000005</v>
      </c>
      <c r="J338" s="370">
        <f t="shared" si="1"/>
        <v>301</v>
      </c>
      <c r="K338" s="563" t="s">
        <v>8261</v>
      </c>
      <c r="L338" s="643" t="s">
        <v>8220</v>
      </c>
      <c r="M338" s="643" t="s">
        <v>8220</v>
      </c>
      <c r="N338" s="589"/>
      <c r="O338" s="589"/>
      <c r="P338" s="398"/>
      <c r="Q338" s="398"/>
      <c r="R338" s="398"/>
      <c r="S338" s="599"/>
      <c r="T338" s="599"/>
      <c r="U338" s="398"/>
      <c r="V338" s="398"/>
      <c r="W338" s="644" t="s">
        <v>8225</v>
      </c>
      <c r="X338" s="599"/>
      <c r="Y338" s="599"/>
      <c r="Z338" s="599"/>
      <c r="AA338" s="599"/>
      <c r="AB338" s="379"/>
      <c r="AC338" s="398"/>
      <c r="AD338" s="398"/>
      <c r="AE338" s="398"/>
      <c r="AF338" s="398"/>
      <c r="AG338" s="398"/>
      <c r="AH338" s="398"/>
      <c r="AI338" s="379" t="s">
        <v>6411</v>
      </c>
      <c r="AJ338" s="398"/>
      <c r="AK338" s="398"/>
      <c r="AL338" s="398"/>
      <c r="AM338" s="398"/>
      <c r="AN338" s="593">
        <v>10.0</v>
      </c>
      <c r="AO338" s="398"/>
      <c r="AP338" s="398"/>
      <c r="AQ338" s="46">
        <f t="shared" si="2"/>
        <v>317</v>
      </c>
      <c r="AR338" s="382">
        <f t="shared" si="3"/>
        <v>0.27</v>
      </c>
      <c r="AS338" s="398"/>
      <c r="AT338" s="398"/>
      <c r="AU338" s="398"/>
      <c r="AV338" s="398"/>
      <c r="AW338" s="398"/>
      <c r="AX338" s="649"/>
      <c r="AY338" s="629"/>
      <c r="AZ338" s="398"/>
      <c r="BA338" s="386">
        <v>73.0</v>
      </c>
      <c r="BB338" s="386">
        <v>128.0</v>
      </c>
      <c r="BC338" s="647"/>
      <c r="BD338" s="482">
        <f>IFERROR(__xludf.DUMMYFUNCTION("IMPORTRANGE(""https://docs.google.com/spreadsheets/d/11x9rug0jw9OQ--PARsiC-syyc-w1p08-Nt1KJofrAjY/edit?usp=sharing"",""Себестоимость (Алкиона)!J65"")"),0.813618)</f>
        <v>0.813618</v>
      </c>
      <c r="BE338" s="589"/>
      <c r="BF338" s="389">
        <v>10.0</v>
      </c>
      <c r="BG338" s="648">
        <f t="shared" si="4"/>
        <v>18.13618</v>
      </c>
      <c r="BH338" s="405">
        <f t="shared" si="18"/>
        <v>0.2</v>
      </c>
      <c r="BI338" s="392">
        <f t="shared" si="5"/>
        <v>60.2</v>
      </c>
      <c r="BJ338" s="393">
        <f t="shared" si="6"/>
        <v>149.66382</v>
      </c>
      <c r="BK338" s="393">
        <f t="shared" si="7"/>
        <v>94.66382</v>
      </c>
      <c r="BL338" s="394">
        <f t="shared" si="8"/>
        <v>0.4972219934</v>
      </c>
      <c r="BM338" s="394">
        <f t="shared" si="9"/>
        <v>0.3144977409</v>
      </c>
      <c r="BN338" s="55">
        <f t="shared" si="10"/>
        <v>0.27</v>
      </c>
      <c r="BO338" s="56">
        <f t="shared" si="11"/>
        <v>317</v>
      </c>
      <c r="BP338" s="57">
        <f t="shared" si="12"/>
        <v>0.3790025868</v>
      </c>
      <c r="BQ338" s="46">
        <f t="shared" si="13"/>
        <v>0</v>
      </c>
      <c r="BR338" s="46">
        <v>25.0</v>
      </c>
      <c r="BS338" s="46">
        <v>7.0</v>
      </c>
      <c r="BT338" s="47">
        <v>1.25</v>
      </c>
      <c r="BU338" s="46">
        <f t="shared" si="14"/>
        <v>22.5</v>
      </c>
      <c r="BV338" s="46">
        <f t="shared" si="15"/>
        <v>50.5</v>
      </c>
      <c r="BW338" s="398"/>
      <c r="BX338" s="398"/>
      <c r="BY338" s="398"/>
      <c r="BZ338" s="398"/>
      <c r="CA338" s="398"/>
      <c r="CB338" s="459"/>
      <c r="CC338" s="398"/>
      <c r="CD338" s="398"/>
      <c r="CE338" s="398"/>
      <c r="CF338" s="398"/>
      <c r="CG338" s="398"/>
      <c r="CH338" s="398"/>
      <c r="CI338" s="398"/>
      <c r="CJ338" s="398"/>
      <c r="CK338" s="398"/>
      <c r="CL338" s="398"/>
      <c r="CM338" s="398"/>
      <c r="CN338" s="399">
        <f t="shared" si="16"/>
        <v>-0.1972219934</v>
      </c>
      <c r="CO338" s="399">
        <f t="shared" si="17"/>
        <v>0.5026362434</v>
      </c>
      <c r="CP338" s="398"/>
      <c r="CQ338" s="398"/>
      <c r="CR338" s="478"/>
      <c r="CS338" s="398"/>
      <c r="CT338" s="398"/>
      <c r="CU338" s="398"/>
      <c r="CV338" s="398"/>
      <c r="CW338" s="398"/>
      <c r="CX338" s="398"/>
      <c r="CY338" s="398"/>
      <c r="CZ338" s="398"/>
      <c r="DA338" s="398"/>
      <c r="DB338" s="398"/>
      <c r="DC338" s="398"/>
      <c r="DD338" s="398"/>
      <c r="DE338" s="398"/>
      <c r="DF338" s="398"/>
      <c r="DG338" s="398"/>
      <c r="DH338" s="398"/>
      <c r="DI338" s="398"/>
      <c r="DJ338" s="398"/>
      <c r="DK338" s="398"/>
      <c r="DL338" s="398"/>
      <c r="DM338" s="398"/>
      <c r="DN338" s="398"/>
      <c r="DO338" s="398"/>
      <c r="DP338" s="398"/>
      <c r="DQ338" s="398"/>
      <c r="DR338" s="398"/>
      <c r="DS338" s="398"/>
      <c r="DT338" s="398"/>
      <c r="DU338" s="398"/>
      <c r="DV338" s="398"/>
      <c r="DW338" s="398"/>
      <c r="DX338" s="398"/>
      <c r="DY338" s="398"/>
      <c r="DZ338" s="398"/>
      <c r="EA338" s="398"/>
      <c r="EB338" s="398"/>
      <c r="EC338" s="398"/>
      <c r="ED338" s="398"/>
      <c r="EE338" s="398"/>
      <c r="EF338" s="398"/>
      <c r="EG338" s="398"/>
      <c r="EH338" s="398"/>
      <c r="EI338" s="398"/>
      <c r="EJ338" s="398"/>
      <c r="EK338" s="398"/>
      <c r="EL338" s="398"/>
      <c r="EM338" s="398"/>
      <c r="EN338" s="398"/>
      <c r="EO338" s="398"/>
      <c r="EP338" s="398"/>
      <c r="EQ338" s="398"/>
      <c r="ER338" s="398"/>
      <c r="ES338" s="398"/>
      <c r="ET338" s="398"/>
      <c r="EU338" s="398"/>
      <c r="EV338" s="398"/>
      <c r="EW338" s="398"/>
      <c r="EX338" s="398"/>
      <c r="EY338" s="398"/>
      <c r="EZ338" s="398"/>
      <c r="FA338" s="398"/>
      <c r="FB338" s="398"/>
      <c r="FC338" s="398"/>
      <c r="FD338" s="398"/>
      <c r="FE338" s="398"/>
      <c r="FF338" s="398"/>
      <c r="FG338" s="398"/>
      <c r="FH338" s="398"/>
      <c r="FI338" s="398"/>
      <c r="FJ338" s="398"/>
      <c r="FK338" s="398"/>
      <c r="FL338" s="398"/>
      <c r="FM338" s="398"/>
      <c r="FN338" s="398"/>
      <c r="FO338" s="398"/>
      <c r="FP338" s="398"/>
      <c r="FQ338" s="398"/>
      <c r="FR338" s="398"/>
      <c r="FS338" s="398"/>
      <c r="FT338" s="398"/>
      <c r="FU338" s="398"/>
      <c r="FV338" s="398"/>
      <c r="FW338" s="398"/>
      <c r="FX338" s="398"/>
      <c r="FY338" s="398"/>
      <c r="FZ338" s="398"/>
      <c r="GA338" s="398"/>
      <c r="GB338" s="398"/>
      <c r="GC338" s="398"/>
      <c r="GD338" s="398"/>
      <c r="GE338" s="398"/>
      <c r="GF338" s="398"/>
      <c r="GG338" s="398"/>
      <c r="GH338" s="398"/>
      <c r="GI338" s="398"/>
      <c r="GJ338" s="398"/>
      <c r="GK338" s="398"/>
      <c r="GL338" s="398"/>
      <c r="GM338" s="398"/>
      <c r="GN338" s="398"/>
      <c r="GO338" s="398"/>
      <c r="GP338" s="398"/>
      <c r="GQ338" s="398"/>
      <c r="GR338" s="398"/>
      <c r="GS338" s="398"/>
      <c r="GT338" s="398"/>
      <c r="GU338" s="398"/>
      <c r="GV338" s="398"/>
      <c r="GW338" s="398"/>
      <c r="GX338" s="398"/>
      <c r="GY338" s="398"/>
      <c r="GZ338" s="398"/>
      <c r="HA338" s="398"/>
      <c r="HB338" s="398"/>
      <c r="HC338" s="398"/>
      <c r="HD338" s="398"/>
      <c r="HE338" s="398"/>
      <c r="HF338" s="398"/>
      <c r="HG338" s="398"/>
      <c r="HH338" s="398"/>
      <c r="HI338" s="398"/>
      <c r="HJ338" s="398"/>
      <c r="HK338" s="398"/>
      <c r="HL338" s="398"/>
      <c r="HM338" s="398"/>
      <c r="HN338" s="398"/>
      <c r="HO338" s="398"/>
      <c r="HP338" s="398"/>
      <c r="HQ338" s="398"/>
      <c r="HR338" s="398"/>
      <c r="HS338" s="398"/>
      <c r="HT338" s="398"/>
      <c r="HU338" s="398"/>
      <c r="HV338" s="398"/>
      <c r="HW338" s="398"/>
      <c r="HX338" s="398"/>
      <c r="HY338" s="398"/>
      <c r="HZ338" s="398"/>
      <c r="IA338" s="398"/>
      <c r="IB338" s="398"/>
      <c r="IC338" s="398"/>
    </row>
    <row r="339" ht="18.0" customHeight="1">
      <c r="A339" s="398"/>
      <c r="B339" s="625" t="s">
        <v>8262</v>
      </c>
      <c r="C339" s="435"/>
      <c r="D339" s="425">
        <v>50.0</v>
      </c>
      <c r="E339" s="640" t="s">
        <v>8263</v>
      </c>
      <c r="F339" s="366" t="s">
        <v>8264</v>
      </c>
      <c r="G339" s="614">
        <v>2.038188612836E12</v>
      </c>
      <c r="H339" s="641">
        <v>455.0</v>
      </c>
      <c r="I339" s="634">
        <v>0.30541425000000005</v>
      </c>
      <c r="J339" s="370">
        <f t="shared" si="1"/>
        <v>316</v>
      </c>
      <c r="K339" s="563" t="s">
        <v>8265</v>
      </c>
      <c r="L339" s="643" t="s">
        <v>8220</v>
      </c>
      <c r="M339" s="643" t="s">
        <v>8220</v>
      </c>
      <c r="N339" s="589"/>
      <c r="O339" s="589"/>
      <c r="P339" s="398"/>
      <c r="Q339" s="398"/>
      <c r="R339" s="398"/>
      <c r="S339" s="599"/>
      <c r="T339" s="599"/>
      <c r="U339" s="398"/>
      <c r="V339" s="398"/>
      <c r="W339" s="644" t="s">
        <v>8225</v>
      </c>
      <c r="X339" s="599"/>
      <c r="Y339" s="599"/>
      <c r="Z339" s="599"/>
      <c r="AA339" s="599"/>
      <c r="AB339" s="379"/>
      <c r="AC339" s="398"/>
      <c r="AD339" s="398"/>
      <c r="AE339" s="398"/>
      <c r="AF339" s="398"/>
      <c r="AG339" s="398"/>
      <c r="AH339" s="398"/>
      <c r="AI339" s="379" t="s">
        <v>6411</v>
      </c>
      <c r="AJ339" s="398"/>
      <c r="AK339" s="398"/>
      <c r="AL339" s="398"/>
      <c r="AM339" s="398"/>
      <c r="AN339" s="593">
        <v>10.0</v>
      </c>
      <c r="AO339" s="398"/>
      <c r="AP339" s="398"/>
      <c r="AQ339" s="46">
        <f t="shared" si="2"/>
        <v>319</v>
      </c>
      <c r="AR339" s="382">
        <f t="shared" si="3"/>
        <v>0.3</v>
      </c>
      <c r="AS339" s="398"/>
      <c r="AT339" s="398"/>
      <c r="AU339" s="398"/>
      <c r="AV339" s="398"/>
      <c r="AW339" s="398"/>
      <c r="AX339" s="649"/>
      <c r="AY339" s="629"/>
      <c r="AZ339" s="398"/>
      <c r="BA339" s="386">
        <v>73.0</v>
      </c>
      <c r="BB339" s="386">
        <v>129.0</v>
      </c>
      <c r="BC339" s="647"/>
      <c r="BD339" s="482">
        <f>IFERROR(__xludf.DUMMYFUNCTION("IMPORTRANGE(""https://docs.google.com/spreadsheets/d/11x9rug0jw9OQ--PARsiC-syyc-w1p08-Nt1KJofrAjY/edit?usp=sharing"",""Себестоимость (Алкиона)!J65"")"),0.813618)</f>
        <v>0.813618</v>
      </c>
      <c r="BE339" s="589"/>
      <c r="BF339" s="389">
        <v>10.0</v>
      </c>
      <c r="BG339" s="648">
        <f t="shared" si="4"/>
        <v>18.13618</v>
      </c>
      <c r="BH339" s="405">
        <f t="shared" si="18"/>
        <v>0.2</v>
      </c>
      <c r="BI339" s="392">
        <f t="shared" si="5"/>
        <v>63.2</v>
      </c>
      <c r="BJ339" s="393">
        <f t="shared" si="6"/>
        <v>161.66382</v>
      </c>
      <c r="BK339" s="393">
        <f t="shared" si="7"/>
        <v>105.66382</v>
      </c>
      <c r="BL339" s="394">
        <f t="shared" si="8"/>
        <v>0.5115943671</v>
      </c>
      <c r="BM339" s="394">
        <f t="shared" si="9"/>
        <v>0.3343791772</v>
      </c>
      <c r="BN339" s="55">
        <f t="shared" si="10"/>
        <v>0.3</v>
      </c>
      <c r="BO339" s="56">
        <f t="shared" si="11"/>
        <v>323</v>
      </c>
      <c r="BP339" s="57">
        <f t="shared" si="12"/>
        <v>0.384470031</v>
      </c>
      <c r="BQ339" s="46">
        <f t="shared" si="13"/>
        <v>0</v>
      </c>
      <c r="BR339" s="46">
        <v>25.0</v>
      </c>
      <c r="BS339" s="46">
        <v>7.0</v>
      </c>
      <c r="BT339" s="47">
        <v>1.25</v>
      </c>
      <c r="BU339" s="46">
        <f t="shared" si="14"/>
        <v>22.5</v>
      </c>
      <c r="BV339" s="46">
        <f t="shared" si="15"/>
        <v>50.5</v>
      </c>
      <c r="BW339" s="398"/>
      <c r="BX339" s="398"/>
      <c r="BY339" s="398"/>
      <c r="BZ339" s="398"/>
      <c r="CA339" s="398"/>
      <c r="CB339" s="459"/>
      <c r="CC339" s="398"/>
      <c r="CD339" s="398"/>
      <c r="CE339" s="398"/>
      <c r="CF339" s="398"/>
      <c r="CG339" s="398"/>
      <c r="CH339" s="398"/>
      <c r="CI339" s="398"/>
      <c r="CJ339" s="398"/>
      <c r="CK339" s="398"/>
      <c r="CL339" s="398"/>
      <c r="CM339" s="398"/>
      <c r="CN339" s="399">
        <f t="shared" si="16"/>
        <v>-0.2115943671</v>
      </c>
      <c r="CO339" s="399">
        <f t="shared" si="17"/>
        <v>0.5170086171</v>
      </c>
      <c r="CP339" s="398"/>
      <c r="CQ339" s="398"/>
      <c r="CR339" s="478"/>
      <c r="CS339" s="398"/>
      <c r="CT339" s="398"/>
      <c r="CU339" s="398"/>
      <c r="CV339" s="398"/>
      <c r="CW339" s="398"/>
      <c r="CX339" s="398"/>
      <c r="CY339" s="398"/>
      <c r="CZ339" s="398"/>
      <c r="DA339" s="398"/>
      <c r="DB339" s="398"/>
      <c r="DC339" s="398"/>
      <c r="DD339" s="398"/>
      <c r="DE339" s="398"/>
      <c r="DF339" s="398"/>
      <c r="DG339" s="398"/>
      <c r="DH339" s="398"/>
      <c r="DI339" s="398"/>
      <c r="DJ339" s="398"/>
      <c r="DK339" s="398"/>
      <c r="DL339" s="398"/>
      <c r="DM339" s="398"/>
      <c r="DN339" s="398"/>
      <c r="DO339" s="398"/>
      <c r="DP339" s="398"/>
      <c r="DQ339" s="398"/>
      <c r="DR339" s="398"/>
      <c r="DS339" s="398"/>
      <c r="DT339" s="398"/>
      <c r="DU339" s="398"/>
      <c r="DV339" s="398"/>
      <c r="DW339" s="398"/>
      <c r="DX339" s="398"/>
      <c r="DY339" s="398"/>
      <c r="DZ339" s="398"/>
      <c r="EA339" s="398"/>
      <c r="EB339" s="398"/>
      <c r="EC339" s="398"/>
      <c r="ED339" s="398"/>
      <c r="EE339" s="398"/>
      <c r="EF339" s="398"/>
      <c r="EG339" s="398"/>
      <c r="EH339" s="398"/>
      <c r="EI339" s="398"/>
      <c r="EJ339" s="398"/>
      <c r="EK339" s="398"/>
      <c r="EL339" s="398"/>
      <c r="EM339" s="398"/>
      <c r="EN339" s="398"/>
      <c r="EO339" s="398"/>
      <c r="EP339" s="398"/>
      <c r="EQ339" s="398"/>
      <c r="ER339" s="398"/>
      <c r="ES339" s="398"/>
      <c r="ET339" s="398"/>
      <c r="EU339" s="398"/>
      <c r="EV339" s="398"/>
      <c r="EW339" s="398"/>
      <c r="EX339" s="398"/>
      <c r="EY339" s="398"/>
      <c r="EZ339" s="398"/>
      <c r="FA339" s="398"/>
      <c r="FB339" s="398"/>
      <c r="FC339" s="398"/>
      <c r="FD339" s="398"/>
      <c r="FE339" s="398"/>
      <c r="FF339" s="398"/>
      <c r="FG339" s="398"/>
      <c r="FH339" s="398"/>
      <c r="FI339" s="398"/>
      <c r="FJ339" s="398"/>
      <c r="FK339" s="398"/>
      <c r="FL339" s="398"/>
      <c r="FM339" s="398"/>
      <c r="FN339" s="398"/>
      <c r="FO339" s="398"/>
      <c r="FP339" s="398"/>
      <c r="FQ339" s="398"/>
      <c r="FR339" s="398"/>
      <c r="FS339" s="398"/>
      <c r="FT339" s="398"/>
      <c r="FU339" s="398"/>
      <c r="FV339" s="398"/>
      <c r="FW339" s="398"/>
      <c r="FX339" s="398"/>
      <c r="FY339" s="398"/>
      <c r="FZ339" s="398"/>
      <c r="GA339" s="398"/>
      <c r="GB339" s="398"/>
      <c r="GC339" s="398"/>
      <c r="GD339" s="398"/>
      <c r="GE339" s="398"/>
      <c r="GF339" s="398"/>
      <c r="GG339" s="398"/>
      <c r="GH339" s="398"/>
      <c r="GI339" s="398"/>
      <c r="GJ339" s="398"/>
      <c r="GK339" s="398"/>
      <c r="GL339" s="398"/>
      <c r="GM339" s="398"/>
      <c r="GN339" s="398"/>
      <c r="GO339" s="398"/>
      <c r="GP339" s="398"/>
      <c r="GQ339" s="398"/>
      <c r="GR339" s="398"/>
      <c r="GS339" s="398"/>
      <c r="GT339" s="398"/>
      <c r="GU339" s="398"/>
      <c r="GV339" s="398"/>
      <c r="GW339" s="398"/>
      <c r="GX339" s="398"/>
      <c r="GY339" s="398"/>
      <c r="GZ339" s="398"/>
      <c r="HA339" s="398"/>
      <c r="HB339" s="398"/>
      <c r="HC339" s="398"/>
      <c r="HD339" s="398"/>
      <c r="HE339" s="398"/>
      <c r="HF339" s="398"/>
      <c r="HG339" s="398"/>
      <c r="HH339" s="398"/>
      <c r="HI339" s="398"/>
      <c r="HJ339" s="398"/>
      <c r="HK339" s="398"/>
      <c r="HL339" s="398"/>
      <c r="HM339" s="398"/>
      <c r="HN339" s="398"/>
      <c r="HO339" s="398"/>
      <c r="HP339" s="398"/>
      <c r="HQ339" s="398"/>
      <c r="HR339" s="398"/>
      <c r="HS339" s="398"/>
      <c r="HT339" s="398"/>
      <c r="HU339" s="398"/>
      <c r="HV339" s="398"/>
      <c r="HW339" s="398"/>
      <c r="HX339" s="398"/>
      <c r="HY339" s="398"/>
      <c r="HZ339" s="398"/>
      <c r="IA339" s="398"/>
      <c r="IB339" s="398"/>
      <c r="IC339" s="398"/>
    </row>
    <row r="340" ht="18.0" customHeight="1">
      <c r="A340" s="639" t="s">
        <v>8215</v>
      </c>
      <c r="B340" s="625" t="s">
        <v>8266</v>
      </c>
      <c r="C340" s="435"/>
      <c r="D340" s="425">
        <v>50.0</v>
      </c>
      <c r="E340" s="640" t="s">
        <v>8267</v>
      </c>
      <c r="F340" s="467" t="s">
        <v>8268</v>
      </c>
      <c r="G340" s="614">
        <v>2.038188623122E12</v>
      </c>
      <c r="H340" s="641">
        <v>400.0</v>
      </c>
      <c r="I340" s="634">
        <v>0.30541425000000005</v>
      </c>
      <c r="J340" s="370">
        <f t="shared" si="1"/>
        <v>278</v>
      </c>
      <c r="K340" s="618" t="s">
        <v>8269</v>
      </c>
      <c r="L340" s="643" t="s">
        <v>8220</v>
      </c>
      <c r="M340" s="643" t="s">
        <v>8220</v>
      </c>
      <c r="N340" s="589"/>
      <c r="O340" s="433">
        <v>36.0</v>
      </c>
      <c r="P340" s="404">
        <v>70.0</v>
      </c>
      <c r="Q340" s="378">
        <v>20.0</v>
      </c>
      <c r="R340" s="378">
        <v>90.0</v>
      </c>
      <c r="S340" s="627"/>
      <c r="T340" s="627"/>
      <c r="U340" s="398"/>
      <c r="V340" s="398"/>
      <c r="W340" s="644" t="s">
        <v>8225</v>
      </c>
      <c r="X340" s="599"/>
      <c r="Y340" s="599"/>
      <c r="Z340" s="599"/>
      <c r="AA340" s="599"/>
      <c r="AB340" s="379"/>
      <c r="AC340" s="398"/>
      <c r="AD340" s="398"/>
      <c r="AE340" s="398"/>
      <c r="AF340" s="398"/>
      <c r="AG340" s="398"/>
      <c r="AH340" s="398"/>
      <c r="AI340" s="379" t="s">
        <v>6411</v>
      </c>
      <c r="AJ340" s="398"/>
      <c r="AK340" s="398"/>
      <c r="AL340" s="398"/>
      <c r="AM340" s="398"/>
      <c r="AN340" s="593">
        <v>10.0</v>
      </c>
      <c r="AO340" s="398"/>
      <c r="AP340" s="398"/>
      <c r="AQ340" s="46">
        <f t="shared" si="2"/>
        <v>308</v>
      </c>
      <c r="AR340" s="382">
        <f t="shared" si="3"/>
        <v>0.23</v>
      </c>
      <c r="AS340" s="398"/>
      <c r="AT340" s="398"/>
      <c r="AU340" s="398"/>
      <c r="AV340" s="398"/>
      <c r="AW340" s="398"/>
      <c r="AX340" s="649"/>
      <c r="AY340" s="629"/>
      <c r="AZ340" s="398"/>
      <c r="BA340" s="386">
        <v>72.0</v>
      </c>
      <c r="BB340" s="386">
        <v>127.0</v>
      </c>
      <c r="BC340" s="647"/>
      <c r="BD340" s="482">
        <f>IFERROR(__xludf.DUMMYFUNCTION("IMPORTRANGE(""https://docs.google.com/spreadsheets/d/11x9rug0jw9OQ--PARsiC-syyc-w1p08-Nt1KJofrAjY/edit?usp=sharing"",""Себестоимость (Алкиона)!J65"")"),0.813618)</f>
        <v>0.813618</v>
      </c>
      <c r="BE340" s="589"/>
      <c r="BF340" s="389">
        <v>10.0</v>
      </c>
      <c r="BG340" s="648">
        <f t="shared" si="4"/>
        <v>18.13618</v>
      </c>
      <c r="BH340" s="405">
        <f t="shared" si="18"/>
        <v>0.2</v>
      </c>
      <c r="BI340" s="392">
        <f t="shared" si="5"/>
        <v>55.6</v>
      </c>
      <c r="BJ340" s="393">
        <f t="shared" si="6"/>
        <v>132.26382</v>
      </c>
      <c r="BK340" s="393">
        <f t="shared" si="7"/>
        <v>77.26382</v>
      </c>
      <c r="BL340" s="394">
        <f t="shared" si="8"/>
        <v>0.4757691367</v>
      </c>
      <c r="BM340" s="394">
        <f t="shared" si="9"/>
        <v>0.2779274101</v>
      </c>
      <c r="BN340" s="55">
        <f t="shared" si="10"/>
        <v>0.23</v>
      </c>
      <c r="BO340" s="56">
        <f t="shared" si="11"/>
        <v>308</v>
      </c>
      <c r="BP340" s="57">
        <f t="shared" si="12"/>
        <v>0.3687786364</v>
      </c>
      <c r="BQ340" s="46">
        <f t="shared" si="13"/>
        <v>0.126</v>
      </c>
      <c r="BR340" s="46">
        <v>25.0</v>
      </c>
      <c r="BS340" s="46">
        <v>7.0</v>
      </c>
      <c r="BT340" s="47">
        <v>1.25</v>
      </c>
      <c r="BU340" s="46">
        <f t="shared" si="14"/>
        <v>31.25</v>
      </c>
      <c r="BV340" s="46">
        <f t="shared" si="15"/>
        <v>40.75</v>
      </c>
      <c r="BW340" s="398"/>
      <c r="BX340" s="398"/>
      <c r="BY340" s="398"/>
      <c r="BZ340" s="398"/>
      <c r="CA340" s="398"/>
      <c r="CB340" s="459"/>
      <c r="CC340" s="398"/>
      <c r="CD340" s="398"/>
      <c r="CE340" s="398"/>
      <c r="CF340" s="398"/>
      <c r="CG340" s="398"/>
      <c r="CH340" s="398"/>
      <c r="CI340" s="398"/>
      <c r="CJ340" s="398"/>
      <c r="CK340" s="398"/>
      <c r="CL340" s="398"/>
      <c r="CM340" s="398"/>
      <c r="CN340" s="399">
        <f t="shared" si="16"/>
        <v>-0.1757691367</v>
      </c>
      <c r="CO340" s="399">
        <f t="shared" si="17"/>
        <v>0.4811833867</v>
      </c>
      <c r="CP340" s="398"/>
      <c r="CQ340" s="398"/>
      <c r="CR340" s="478"/>
      <c r="CS340" s="398"/>
      <c r="CT340" s="398"/>
      <c r="CU340" s="398"/>
      <c r="CV340" s="398"/>
      <c r="CW340" s="398"/>
      <c r="CX340" s="398"/>
      <c r="CY340" s="398"/>
      <c r="CZ340" s="398"/>
      <c r="DA340" s="398"/>
      <c r="DB340" s="398"/>
      <c r="DC340" s="398"/>
      <c r="DD340" s="398"/>
      <c r="DE340" s="398"/>
      <c r="DF340" s="398"/>
      <c r="DG340" s="398"/>
      <c r="DH340" s="398"/>
      <c r="DI340" s="398"/>
      <c r="DJ340" s="398"/>
      <c r="DK340" s="398"/>
      <c r="DL340" s="398"/>
      <c r="DM340" s="398"/>
      <c r="DN340" s="398"/>
      <c r="DO340" s="398"/>
      <c r="DP340" s="398"/>
      <c r="DQ340" s="398"/>
      <c r="DR340" s="398"/>
      <c r="DS340" s="398"/>
      <c r="DT340" s="398"/>
      <c r="DU340" s="398"/>
      <c r="DV340" s="398"/>
      <c r="DW340" s="398"/>
      <c r="DX340" s="398"/>
      <c r="DY340" s="398"/>
      <c r="DZ340" s="398"/>
      <c r="EA340" s="398"/>
      <c r="EB340" s="398"/>
      <c r="EC340" s="398"/>
      <c r="ED340" s="398"/>
      <c r="EE340" s="398"/>
      <c r="EF340" s="398"/>
      <c r="EG340" s="398"/>
      <c r="EH340" s="398"/>
      <c r="EI340" s="398"/>
      <c r="EJ340" s="398"/>
      <c r="EK340" s="398"/>
      <c r="EL340" s="398"/>
      <c r="EM340" s="398"/>
      <c r="EN340" s="398"/>
      <c r="EO340" s="398"/>
      <c r="EP340" s="398"/>
      <c r="EQ340" s="398"/>
      <c r="ER340" s="398"/>
      <c r="ES340" s="398"/>
      <c r="ET340" s="398"/>
      <c r="EU340" s="398"/>
      <c r="EV340" s="398"/>
      <c r="EW340" s="398"/>
      <c r="EX340" s="398"/>
      <c r="EY340" s="398"/>
      <c r="EZ340" s="398"/>
      <c r="FA340" s="398"/>
      <c r="FB340" s="398"/>
      <c r="FC340" s="398"/>
      <c r="FD340" s="398"/>
      <c r="FE340" s="398"/>
      <c r="FF340" s="398"/>
      <c r="FG340" s="398"/>
      <c r="FH340" s="398"/>
      <c r="FI340" s="398"/>
      <c r="FJ340" s="398"/>
      <c r="FK340" s="398"/>
      <c r="FL340" s="398"/>
      <c r="FM340" s="398"/>
      <c r="FN340" s="398"/>
      <c r="FO340" s="398"/>
      <c r="FP340" s="398"/>
      <c r="FQ340" s="398"/>
      <c r="FR340" s="398"/>
      <c r="FS340" s="398"/>
      <c r="FT340" s="398"/>
      <c r="FU340" s="398"/>
      <c r="FV340" s="398"/>
      <c r="FW340" s="398"/>
      <c r="FX340" s="398"/>
      <c r="FY340" s="398"/>
      <c r="FZ340" s="398"/>
      <c r="GA340" s="398"/>
      <c r="GB340" s="398"/>
      <c r="GC340" s="398"/>
      <c r="GD340" s="398"/>
      <c r="GE340" s="398"/>
      <c r="GF340" s="398"/>
      <c r="GG340" s="398"/>
      <c r="GH340" s="398"/>
      <c r="GI340" s="398"/>
      <c r="GJ340" s="398"/>
      <c r="GK340" s="398"/>
      <c r="GL340" s="398"/>
      <c r="GM340" s="398"/>
      <c r="GN340" s="398"/>
      <c r="GO340" s="398"/>
      <c r="GP340" s="398"/>
      <c r="GQ340" s="398"/>
      <c r="GR340" s="398"/>
      <c r="GS340" s="398"/>
      <c r="GT340" s="398"/>
      <c r="GU340" s="398"/>
      <c r="GV340" s="398"/>
      <c r="GW340" s="398"/>
      <c r="GX340" s="398"/>
      <c r="GY340" s="398"/>
      <c r="GZ340" s="398"/>
      <c r="HA340" s="398"/>
      <c r="HB340" s="398"/>
      <c r="HC340" s="398"/>
      <c r="HD340" s="398"/>
      <c r="HE340" s="398"/>
      <c r="HF340" s="398"/>
      <c r="HG340" s="398"/>
      <c r="HH340" s="398"/>
      <c r="HI340" s="398"/>
      <c r="HJ340" s="398"/>
      <c r="HK340" s="398"/>
      <c r="HL340" s="398"/>
      <c r="HM340" s="398"/>
      <c r="HN340" s="398"/>
      <c r="HO340" s="398"/>
      <c r="HP340" s="398"/>
      <c r="HQ340" s="398"/>
      <c r="HR340" s="398"/>
      <c r="HS340" s="398"/>
      <c r="HT340" s="398"/>
      <c r="HU340" s="398"/>
      <c r="HV340" s="398"/>
      <c r="HW340" s="398"/>
      <c r="HX340" s="398"/>
      <c r="HY340" s="398"/>
      <c r="HZ340" s="398"/>
      <c r="IA340" s="398"/>
      <c r="IB340" s="398"/>
      <c r="IC340" s="398"/>
    </row>
    <row r="341" ht="18.0" customHeight="1">
      <c r="A341" s="398"/>
      <c r="B341" s="625" t="s">
        <v>8270</v>
      </c>
      <c r="C341" s="435"/>
      <c r="D341" s="425">
        <v>50.0</v>
      </c>
      <c r="E341" s="640" t="s">
        <v>8271</v>
      </c>
      <c r="F341" s="366" t="s">
        <v>8272</v>
      </c>
      <c r="G341" s="614">
        <v>2.038188623573E12</v>
      </c>
      <c r="H341" s="641">
        <v>411.0</v>
      </c>
      <c r="I341" s="634">
        <v>0.30541425000000005</v>
      </c>
      <c r="J341" s="370">
        <f t="shared" si="1"/>
        <v>285</v>
      </c>
      <c r="K341" s="618" t="s">
        <v>8273</v>
      </c>
      <c r="L341" s="643" t="s">
        <v>8220</v>
      </c>
      <c r="M341" s="643" t="s">
        <v>8220</v>
      </c>
      <c r="N341" s="589"/>
      <c r="O341" s="589"/>
      <c r="P341" s="398"/>
      <c r="Q341" s="398"/>
      <c r="R341" s="398"/>
      <c r="S341" s="599"/>
      <c r="T341" s="599"/>
      <c r="U341" s="398"/>
      <c r="V341" s="398"/>
      <c r="W341" s="644" t="s">
        <v>8225</v>
      </c>
      <c r="X341" s="599"/>
      <c r="Y341" s="599"/>
      <c r="Z341" s="599"/>
      <c r="AA341" s="599"/>
      <c r="AB341" s="379"/>
      <c r="AC341" s="398"/>
      <c r="AD341" s="398"/>
      <c r="AE341" s="398"/>
      <c r="AF341" s="398"/>
      <c r="AG341" s="398"/>
      <c r="AH341" s="398"/>
      <c r="AI341" s="379" t="s">
        <v>6411</v>
      </c>
      <c r="AJ341" s="398"/>
      <c r="AK341" s="398"/>
      <c r="AL341" s="398"/>
      <c r="AM341" s="398"/>
      <c r="AN341" s="593">
        <v>10.0</v>
      </c>
      <c r="AO341" s="398"/>
      <c r="AP341" s="398"/>
      <c r="AQ341" s="46">
        <f t="shared" si="2"/>
        <v>309</v>
      </c>
      <c r="AR341" s="382">
        <f t="shared" si="3"/>
        <v>0.25</v>
      </c>
      <c r="AS341" s="398"/>
      <c r="AT341" s="398"/>
      <c r="AU341" s="398"/>
      <c r="AV341" s="398"/>
      <c r="AW341" s="398"/>
      <c r="AX341" s="649"/>
      <c r="AY341" s="629"/>
      <c r="AZ341" s="398"/>
      <c r="BA341" s="386">
        <v>72.0</v>
      </c>
      <c r="BB341" s="386">
        <v>128.0</v>
      </c>
      <c r="BC341" s="647"/>
      <c r="BD341" s="482">
        <f>IFERROR(__xludf.DUMMYFUNCTION("IMPORTRANGE(""https://docs.google.com/spreadsheets/d/11x9rug0jw9OQ--PARsiC-syyc-w1p08-Nt1KJofrAjY/edit?usp=sharing"",""Себестоимость (Алкиона)!J65"")"),0.813618)</f>
        <v>0.813618</v>
      </c>
      <c r="BE341" s="589"/>
      <c r="BF341" s="389">
        <v>10.0</v>
      </c>
      <c r="BG341" s="648">
        <f t="shared" si="4"/>
        <v>18.13618</v>
      </c>
      <c r="BH341" s="405">
        <f t="shared" si="18"/>
        <v>0.2</v>
      </c>
      <c r="BI341" s="392">
        <f t="shared" si="5"/>
        <v>57</v>
      </c>
      <c r="BJ341" s="393">
        <f t="shared" si="6"/>
        <v>137.86382</v>
      </c>
      <c r="BK341" s="393">
        <f t="shared" si="7"/>
        <v>81.86382</v>
      </c>
      <c r="BL341" s="394">
        <f t="shared" si="8"/>
        <v>0.4837327018</v>
      </c>
      <c r="BM341" s="394">
        <f t="shared" si="9"/>
        <v>0.2872414737</v>
      </c>
      <c r="BN341" s="55">
        <f t="shared" si="10"/>
        <v>0.25</v>
      </c>
      <c r="BO341" s="56">
        <f t="shared" si="11"/>
        <v>312</v>
      </c>
      <c r="BP341" s="57">
        <f t="shared" si="12"/>
        <v>0.3716148077</v>
      </c>
      <c r="BQ341" s="46">
        <f t="shared" si="13"/>
        <v>0</v>
      </c>
      <c r="BR341" s="46">
        <v>25.0</v>
      </c>
      <c r="BS341" s="46">
        <v>7.0</v>
      </c>
      <c r="BT341" s="47">
        <v>1.25</v>
      </c>
      <c r="BU341" s="46">
        <f t="shared" si="14"/>
        <v>22.5</v>
      </c>
      <c r="BV341" s="46">
        <f t="shared" si="15"/>
        <v>49.5</v>
      </c>
      <c r="BW341" s="398"/>
      <c r="BX341" s="398"/>
      <c r="BY341" s="398"/>
      <c r="BZ341" s="398"/>
      <c r="CA341" s="398"/>
      <c r="CB341" s="459"/>
      <c r="CC341" s="398"/>
      <c r="CD341" s="398"/>
      <c r="CE341" s="398"/>
      <c r="CF341" s="398"/>
      <c r="CG341" s="398"/>
      <c r="CH341" s="398"/>
      <c r="CI341" s="398"/>
      <c r="CJ341" s="398"/>
      <c r="CK341" s="398"/>
      <c r="CL341" s="398"/>
      <c r="CM341" s="398"/>
      <c r="CN341" s="399">
        <f t="shared" si="16"/>
        <v>-0.1837327018</v>
      </c>
      <c r="CO341" s="399">
        <f t="shared" si="17"/>
        <v>0.4891469518</v>
      </c>
      <c r="CP341" s="398"/>
      <c r="CQ341" s="398"/>
      <c r="CR341" s="478"/>
      <c r="CS341" s="398"/>
      <c r="CT341" s="398"/>
      <c r="CU341" s="398"/>
      <c r="CV341" s="398"/>
      <c r="CW341" s="398"/>
      <c r="CX341" s="398"/>
      <c r="CY341" s="398"/>
      <c r="CZ341" s="398"/>
      <c r="DA341" s="398"/>
      <c r="DB341" s="398"/>
      <c r="DC341" s="398"/>
      <c r="DD341" s="398"/>
      <c r="DE341" s="398"/>
      <c r="DF341" s="398"/>
      <c r="DG341" s="398"/>
      <c r="DH341" s="398"/>
      <c r="DI341" s="398"/>
      <c r="DJ341" s="398"/>
      <c r="DK341" s="398"/>
      <c r="DL341" s="398"/>
      <c r="DM341" s="398"/>
      <c r="DN341" s="398"/>
      <c r="DO341" s="398"/>
      <c r="DP341" s="398"/>
      <c r="DQ341" s="398"/>
      <c r="DR341" s="398"/>
      <c r="DS341" s="398"/>
      <c r="DT341" s="398"/>
      <c r="DU341" s="398"/>
      <c r="DV341" s="398"/>
      <c r="DW341" s="398"/>
      <c r="DX341" s="398"/>
      <c r="DY341" s="398"/>
      <c r="DZ341" s="398"/>
      <c r="EA341" s="398"/>
      <c r="EB341" s="398"/>
      <c r="EC341" s="398"/>
      <c r="ED341" s="398"/>
      <c r="EE341" s="398"/>
      <c r="EF341" s="398"/>
      <c r="EG341" s="398"/>
      <c r="EH341" s="398"/>
      <c r="EI341" s="398"/>
      <c r="EJ341" s="398"/>
      <c r="EK341" s="398"/>
      <c r="EL341" s="398"/>
      <c r="EM341" s="398"/>
      <c r="EN341" s="398"/>
      <c r="EO341" s="398"/>
      <c r="EP341" s="398"/>
      <c r="EQ341" s="398"/>
      <c r="ER341" s="398"/>
      <c r="ES341" s="398"/>
      <c r="ET341" s="398"/>
      <c r="EU341" s="398"/>
      <c r="EV341" s="398"/>
      <c r="EW341" s="398"/>
      <c r="EX341" s="398"/>
      <c r="EY341" s="398"/>
      <c r="EZ341" s="398"/>
      <c r="FA341" s="398"/>
      <c r="FB341" s="398"/>
      <c r="FC341" s="398"/>
      <c r="FD341" s="398"/>
      <c r="FE341" s="398"/>
      <c r="FF341" s="398"/>
      <c r="FG341" s="398"/>
      <c r="FH341" s="398"/>
      <c r="FI341" s="398"/>
      <c r="FJ341" s="398"/>
      <c r="FK341" s="398"/>
      <c r="FL341" s="398"/>
      <c r="FM341" s="398"/>
      <c r="FN341" s="398"/>
      <c r="FO341" s="398"/>
      <c r="FP341" s="398"/>
      <c r="FQ341" s="398"/>
      <c r="FR341" s="398"/>
      <c r="FS341" s="398"/>
      <c r="FT341" s="398"/>
      <c r="FU341" s="398"/>
      <c r="FV341" s="398"/>
      <c r="FW341" s="398"/>
      <c r="FX341" s="398"/>
      <c r="FY341" s="398"/>
      <c r="FZ341" s="398"/>
      <c r="GA341" s="398"/>
      <c r="GB341" s="398"/>
      <c r="GC341" s="398"/>
      <c r="GD341" s="398"/>
      <c r="GE341" s="398"/>
      <c r="GF341" s="398"/>
      <c r="GG341" s="398"/>
      <c r="GH341" s="398"/>
      <c r="GI341" s="398"/>
      <c r="GJ341" s="398"/>
      <c r="GK341" s="398"/>
      <c r="GL341" s="398"/>
      <c r="GM341" s="398"/>
      <c r="GN341" s="398"/>
      <c r="GO341" s="398"/>
      <c r="GP341" s="398"/>
      <c r="GQ341" s="398"/>
      <c r="GR341" s="398"/>
      <c r="GS341" s="398"/>
      <c r="GT341" s="398"/>
      <c r="GU341" s="398"/>
      <c r="GV341" s="398"/>
      <c r="GW341" s="398"/>
      <c r="GX341" s="398"/>
      <c r="GY341" s="398"/>
      <c r="GZ341" s="398"/>
      <c r="HA341" s="398"/>
      <c r="HB341" s="398"/>
      <c r="HC341" s="398"/>
      <c r="HD341" s="398"/>
      <c r="HE341" s="398"/>
      <c r="HF341" s="398"/>
      <c r="HG341" s="398"/>
      <c r="HH341" s="398"/>
      <c r="HI341" s="398"/>
      <c r="HJ341" s="398"/>
      <c r="HK341" s="398"/>
      <c r="HL341" s="398"/>
      <c r="HM341" s="398"/>
      <c r="HN341" s="398"/>
      <c r="HO341" s="398"/>
      <c r="HP341" s="398"/>
      <c r="HQ341" s="398"/>
      <c r="HR341" s="398"/>
      <c r="HS341" s="398"/>
      <c r="HT341" s="398"/>
      <c r="HU341" s="398"/>
      <c r="HV341" s="398"/>
      <c r="HW341" s="398"/>
      <c r="HX341" s="398"/>
      <c r="HY341" s="398"/>
      <c r="HZ341" s="398"/>
      <c r="IA341" s="398"/>
      <c r="IB341" s="398"/>
      <c r="IC341" s="398"/>
    </row>
    <row r="342" ht="18.0" customHeight="1">
      <c r="A342" s="398"/>
      <c r="B342" s="625" t="s">
        <v>8274</v>
      </c>
      <c r="C342" s="435"/>
      <c r="D342" s="425">
        <v>50.0</v>
      </c>
      <c r="E342" s="640" t="s">
        <v>8275</v>
      </c>
      <c r="F342" s="366" t="s">
        <v>8276</v>
      </c>
      <c r="G342" s="614">
        <v>2.03818862402E12</v>
      </c>
      <c r="H342" s="641">
        <v>433.0</v>
      </c>
      <c r="I342" s="634">
        <v>0.30541425000000005</v>
      </c>
      <c r="J342" s="370">
        <f t="shared" si="1"/>
        <v>301</v>
      </c>
      <c r="K342" s="563" t="s">
        <v>8277</v>
      </c>
      <c r="L342" s="643" t="s">
        <v>8220</v>
      </c>
      <c r="M342" s="643" t="s">
        <v>8220</v>
      </c>
      <c r="N342" s="589"/>
      <c r="O342" s="589"/>
      <c r="P342" s="398"/>
      <c r="Q342" s="398"/>
      <c r="R342" s="398"/>
      <c r="S342" s="599"/>
      <c r="T342" s="599"/>
      <c r="U342" s="398"/>
      <c r="V342" s="398"/>
      <c r="W342" s="644" t="s">
        <v>8225</v>
      </c>
      <c r="X342" s="599"/>
      <c r="Y342" s="599"/>
      <c r="Z342" s="599"/>
      <c r="AA342" s="599"/>
      <c r="AB342" s="379"/>
      <c r="AC342" s="398"/>
      <c r="AD342" s="398"/>
      <c r="AE342" s="398"/>
      <c r="AF342" s="398"/>
      <c r="AG342" s="398"/>
      <c r="AH342" s="398"/>
      <c r="AI342" s="379" t="s">
        <v>6411</v>
      </c>
      <c r="AJ342" s="398"/>
      <c r="AK342" s="398"/>
      <c r="AL342" s="398"/>
      <c r="AM342" s="398"/>
      <c r="AN342" s="593">
        <v>10.0</v>
      </c>
      <c r="AO342" s="398"/>
      <c r="AP342" s="398"/>
      <c r="AQ342" s="46">
        <f t="shared" si="2"/>
        <v>317</v>
      </c>
      <c r="AR342" s="382">
        <f t="shared" si="3"/>
        <v>0.27</v>
      </c>
      <c r="AS342" s="398"/>
      <c r="AT342" s="398"/>
      <c r="AU342" s="398"/>
      <c r="AV342" s="398"/>
      <c r="AW342" s="398"/>
      <c r="AX342" s="649"/>
      <c r="AY342" s="629"/>
      <c r="AZ342" s="398"/>
      <c r="BA342" s="386">
        <v>73.0</v>
      </c>
      <c r="BB342" s="386">
        <v>129.0</v>
      </c>
      <c r="BC342" s="647"/>
      <c r="BD342" s="482">
        <f>IFERROR(__xludf.DUMMYFUNCTION("IMPORTRANGE(""https://docs.google.com/spreadsheets/d/11x9rug0jw9OQ--PARsiC-syyc-w1p08-Nt1KJofrAjY/edit?usp=sharing"",""Себестоимость (Алкиона)!J65"")"),0.813618)</f>
        <v>0.813618</v>
      </c>
      <c r="BE342" s="589"/>
      <c r="BF342" s="389">
        <v>10.0</v>
      </c>
      <c r="BG342" s="648">
        <f t="shared" si="4"/>
        <v>18.13618</v>
      </c>
      <c r="BH342" s="405">
        <f t="shared" si="18"/>
        <v>0.2</v>
      </c>
      <c r="BI342" s="392">
        <f t="shared" si="5"/>
        <v>60.2</v>
      </c>
      <c r="BJ342" s="393">
        <f t="shared" si="6"/>
        <v>149.66382</v>
      </c>
      <c r="BK342" s="393">
        <f t="shared" si="7"/>
        <v>93.66382</v>
      </c>
      <c r="BL342" s="394">
        <f t="shared" si="8"/>
        <v>0.4972219934</v>
      </c>
      <c r="BM342" s="394">
        <f t="shared" si="9"/>
        <v>0.3111754817</v>
      </c>
      <c r="BN342" s="55">
        <f t="shared" si="10"/>
        <v>0.27</v>
      </c>
      <c r="BO342" s="56">
        <f t="shared" si="11"/>
        <v>318</v>
      </c>
      <c r="BP342" s="57">
        <f t="shared" si="12"/>
        <v>0.3773076101</v>
      </c>
      <c r="BQ342" s="46">
        <f t="shared" si="13"/>
        <v>0</v>
      </c>
      <c r="BR342" s="46">
        <v>25.0</v>
      </c>
      <c r="BS342" s="46">
        <v>7.0</v>
      </c>
      <c r="BT342" s="47">
        <v>1.25</v>
      </c>
      <c r="BU342" s="46">
        <f t="shared" si="14"/>
        <v>22.5</v>
      </c>
      <c r="BV342" s="46">
        <f t="shared" si="15"/>
        <v>50.5</v>
      </c>
      <c r="BW342" s="398"/>
      <c r="BX342" s="398"/>
      <c r="BY342" s="398"/>
      <c r="BZ342" s="398"/>
      <c r="CA342" s="398"/>
      <c r="CB342" s="459"/>
      <c r="CC342" s="398"/>
      <c r="CD342" s="398"/>
      <c r="CE342" s="398"/>
      <c r="CF342" s="398"/>
      <c r="CG342" s="398"/>
      <c r="CH342" s="398"/>
      <c r="CI342" s="398"/>
      <c r="CJ342" s="398"/>
      <c r="CK342" s="398"/>
      <c r="CL342" s="398"/>
      <c r="CM342" s="398"/>
      <c r="CN342" s="399">
        <f t="shared" si="16"/>
        <v>-0.1972219934</v>
      </c>
      <c r="CO342" s="399">
        <f t="shared" si="17"/>
        <v>0.5026362434</v>
      </c>
      <c r="CP342" s="398"/>
      <c r="CQ342" s="398"/>
      <c r="CR342" s="478"/>
      <c r="CS342" s="398"/>
      <c r="CT342" s="398"/>
      <c r="CU342" s="398"/>
      <c r="CV342" s="398"/>
      <c r="CW342" s="398"/>
      <c r="CX342" s="398"/>
      <c r="CY342" s="398"/>
      <c r="CZ342" s="398"/>
      <c r="DA342" s="398"/>
      <c r="DB342" s="398"/>
      <c r="DC342" s="398"/>
      <c r="DD342" s="398"/>
      <c r="DE342" s="398"/>
      <c r="DF342" s="398"/>
      <c r="DG342" s="398"/>
      <c r="DH342" s="398"/>
      <c r="DI342" s="398"/>
      <c r="DJ342" s="398"/>
      <c r="DK342" s="398"/>
      <c r="DL342" s="398"/>
      <c r="DM342" s="398"/>
      <c r="DN342" s="398"/>
      <c r="DO342" s="398"/>
      <c r="DP342" s="398"/>
      <c r="DQ342" s="398"/>
      <c r="DR342" s="398"/>
      <c r="DS342" s="398"/>
      <c r="DT342" s="398"/>
      <c r="DU342" s="398"/>
      <c r="DV342" s="398"/>
      <c r="DW342" s="398"/>
      <c r="DX342" s="398"/>
      <c r="DY342" s="398"/>
      <c r="DZ342" s="398"/>
      <c r="EA342" s="398"/>
      <c r="EB342" s="398"/>
      <c r="EC342" s="398"/>
      <c r="ED342" s="398"/>
      <c r="EE342" s="398"/>
      <c r="EF342" s="398"/>
      <c r="EG342" s="398"/>
      <c r="EH342" s="398"/>
      <c r="EI342" s="398"/>
      <c r="EJ342" s="398"/>
      <c r="EK342" s="398"/>
      <c r="EL342" s="398"/>
      <c r="EM342" s="398"/>
      <c r="EN342" s="398"/>
      <c r="EO342" s="398"/>
      <c r="EP342" s="398"/>
      <c r="EQ342" s="398"/>
      <c r="ER342" s="398"/>
      <c r="ES342" s="398"/>
      <c r="ET342" s="398"/>
      <c r="EU342" s="398"/>
      <c r="EV342" s="398"/>
      <c r="EW342" s="398"/>
      <c r="EX342" s="398"/>
      <c r="EY342" s="398"/>
      <c r="EZ342" s="398"/>
      <c r="FA342" s="398"/>
      <c r="FB342" s="398"/>
      <c r="FC342" s="398"/>
      <c r="FD342" s="398"/>
      <c r="FE342" s="398"/>
      <c r="FF342" s="398"/>
      <c r="FG342" s="398"/>
      <c r="FH342" s="398"/>
      <c r="FI342" s="398"/>
      <c r="FJ342" s="398"/>
      <c r="FK342" s="398"/>
      <c r="FL342" s="398"/>
      <c r="FM342" s="398"/>
      <c r="FN342" s="398"/>
      <c r="FO342" s="398"/>
      <c r="FP342" s="398"/>
      <c r="FQ342" s="398"/>
      <c r="FR342" s="398"/>
      <c r="FS342" s="398"/>
      <c r="FT342" s="398"/>
      <c r="FU342" s="398"/>
      <c r="FV342" s="398"/>
      <c r="FW342" s="398"/>
      <c r="FX342" s="398"/>
      <c r="FY342" s="398"/>
      <c r="FZ342" s="398"/>
      <c r="GA342" s="398"/>
      <c r="GB342" s="398"/>
      <c r="GC342" s="398"/>
      <c r="GD342" s="398"/>
      <c r="GE342" s="398"/>
      <c r="GF342" s="398"/>
      <c r="GG342" s="398"/>
      <c r="GH342" s="398"/>
      <c r="GI342" s="398"/>
      <c r="GJ342" s="398"/>
      <c r="GK342" s="398"/>
      <c r="GL342" s="398"/>
      <c r="GM342" s="398"/>
      <c r="GN342" s="398"/>
      <c r="GO342" s="398"/>
      <c r="GP342" s="398"/>
      <c r="GQ342" s="398"/>
      <c r="GR342" s="398"/>
      <c r="GS342" s="398"/>
      <c r="GT342" s="398"/>
      <c r="GU342" s="398"/>
      <c r="GV342" s="398"/>
      <c r="GW342" s="398"/>
      <c r="GX342" s="398"/>
      <c r="GY342" s="398"/>
      <c r="GZ342" s="398"/>
      <c r="HA342" s="398"/>
      <c r="HB342" s="398"/>
      <c r="HC342" s="398"/>
      <c r="HD342" s="398"/>
      <c r="HE342" s="398"/>
      <c r="HF342" s="398"/>
      <c r="HG342" s="398"/>
      <c r="HH342" s="398"/>
      <c r="HI342" s="398"/>
      <c r="HJ342" s="398"/>
      <c r="HK342" s="398"/>
      <c r="HL342" s="398"/>
      <c r="HM342" s="398"/>
      <c r="HN342" s="398"/>
      <c r="HO342" s="398"/>
      <c r="HP342" s="398"/>
      <c r="HQ342" s="398"/>
      <c r="HR342" s="398"/>
      <c r="HS342" s="398"/>
      <c r="HT342" s="398"/>
      <c r="HU342" s="398"/>
      <c r="HV342" s="398"/>
      <c r="HW342" s="398"/>
      <c r="HX342" s="398"/>
      <c r="HY342" s="398"/>
      <c r="HZ342" s="398"/>
      <c r="IA342" s="398"/>
      <c r="IB342" s="398"/>
      <c r="IC342" s="398"/>
    </row>
    <row r="343" ht="18.0" customHeight="1">
      <c r="A343" s="398"/>
      <c r="B343" s="625" t="s">
        <v>8278</v>
      </c>
      <c r="C343" s="435"/>
      <c r="D343" s="425">
        <v>50.0</v>
      </c>
      <c r="E343" s="640" t="s">
        <v>8279</v>
      </c>
      <c r="F343" s="502" t="s">
        <v>8280</v>
      </c>
      <c r="G343" s="614">
        <v>2.038188624341E12</v>
      </c>
      <c r="H343" s="641">
        <v>455.0</v>
      </c>
      <c r="I343" s="634">
        <v>0.30541425000000005</v>
      </c>
      <c r="J343" s="370">
        <f t="shared" si="1"/>
        <v>316</v>
      </c>
      <c r="K343" s="563" t="s">
        <v>8281</v>
      </c>
      <c r="L343" s="643" t="s">
        <v>8220</v>
      </c>
      <c r="M343" s="643" t="s">
        <v>8220</v>
      </c>
      <c r="N343" s="589"/>
      <c r="O343" s="589"/>
      <c r="P343" s="398"/>
      <c r="Q343" s="398"/>
      <c r="R343" s="398"/>
      <c r="S343" s="599"/>
      <c r="T343" s="599"/>
      <c r="U343" s="398"/>
      <c r="V343" s="398"/>
      <c r="W343" s="644" t="s">
        <v>8225</v>
      </c>
      <c r="X343" s="599"/>
      <c r="Y343" s="599"/>
      <c r="Z343" s="599"/>
      <c r="AA343" s="599"/>
      <c r="AB343" s="379"/>
      <c r="AC343" s="398"/>
      <c r="AD343" s="398"/>
      <c r="AE343" s="398"/>
      <c r="AF343" s="398"/>
      <c r="AG343" s="398"/>
      <c r="AH343" s="398"/>
      <c r="AI343" s="379" t="s">
        <v>6411</v>
      </c>
      <c r="AJ343" s="398"/>
      <c r="AK343" s="398"/>
      <c r="AL343" s="398"/>
      <c r="AM343" s="398"/>
      <c r="AN343" s="593">
        <v>10.0</v>
      </c>
      <c r="AO343" s="398"/>
      <c r="AP343" s="398"/>
      <c r="AQ343" s="46">
        <f t="shared" si="2"/>
        <v>328</v>
      </c>
      <c r="AR343" s="382">
        <f t="shared" si="3"/>
        <v>0.28</v>
      </c>
      <c r="AS343" s="398"/>
      <c r="AT343" s="398"/>
      <c r="AU343" s="398"/>
      <c r="AV343" s="398"/>
      <c r="AW343" s="398"/>
      <c r="AX343" s="649"/>
      <c r="AY343" s="629"/>
      <c r="AZ343" s="398"/>
      <c r="BA343" s="386">
        <v>76.0</v>
      </c>
      <c r="BB343" s="386">
        <v>132.0</v>
      </c>
      <c r="BC343" s="647"/>
      <c r="BD343" s="482">
        <f>IFERROR(__xludf.DUMMYFUNCTION("IMPORTRANGE(""https://docs.google.com/spreadsheets/d/11x9rug0jw9OQ--PARsiC-syyc-w1p08-Nt1KJofrAjY/edit?usp=sharing"",""Себестоимость (Алкиона)!J65"")"),0.813618)</f>
        <v>0.813618</v>
      </c>
      <c r="BE343" s="589"/>
      <c r="BF343" s="389">
        <v>10.0</v>
      </c>
      <c r="BG343" s="648">
        <f t="shared" si="4"/>
        <v>18.13618</v>
      </c>
      <c r="BH343" s="405">
        <f t="shared" si="18"/>
        <v>0.2</v>
      </c>
      <c r="BI343" s="392">
        <f t="shared" si="5"/>
        <v>63.2</v>
      </c>
      <c r="BJ343" s="393">
        <f t="shared" si="6"/>
        <v>158.66382</v>
      </c>
      <c r="BK343" s="393">
        <f t="shared" si="7"/>
        <v>102.66382</v>
      </c>
      <c r="BL343" s="394">
        <f t="shared" si="8"/>
        <v>0.5021006962</v>
      </c>
      <c r="BM343" s="394">
        <f t="shared" si="9"/>
        <v>0.3248855063</v>
      </c>
      <c r="BN343" s="55">
        <f t="shared" si="10"/>
        <v>0.28</v>
      </c>
      <c r="BO343" s="56">
        <f t="shared" si="11"/>
        <v>328</v>
      </c>
      <c r="BP343" s="57">
        <f t="shared" si="12"/>
        <v>0.3822677439</v>
      </c>
      <c r="BQ343" s="46">
        <f t="shared" si="13"/>
        <v>0</v>
      </c>
      <c r="BR343" s="46">
        <v>25.0</v>
      </c>
      <c r="BS343" s="46">
        <v>7.0</v>
      </c>
      <c r="BT343" s="47">
        <v>1.25</v>
      </c>
      <c r="BU343" s="46">
        <f t="shared" si="14"/>
        <v>22.5</v>
      </c>
      <c r="BV343" s="46">
        <f t="shared" si="15"/>
        <v>53.5</v>
      </c>
      <c r="BW343" s="398"/>
      <c r="BX343" s="398"/>
      <c r="BY343" s="398"/>
      <c r="BZ343" s="398"/>
      <c r="CA343" s="398"/>
      <c r="CB343" s="459"/>
      <c r="CC343" s="398"/>
      <c r="CD343" s="398"/>
      <c r="CE343" s="398"/>
      <c r="CF343" s="398"/>
      <c r="CG343" s="398"/>
      <c r="CH343" s="398"/>
      <c r="CI343" s="398"/>
      <c r="CJ343" s="398"/>
      <c r="CK343" s="398"/>
      <c r="CL343" s="398"/>
      <c r="CM343" s="398"/>
      <c r="CN343" s="399">
        <f t="shared" si="16"/>
        <v>-0.2021006962</v>
      </c>
      <c r="CO343" s="399">
        <f t="shared" si="17"/>
        <v>0.5075149462</v>
      </c>
      <c r="CP343" s="398"/>
      <c r="CQ343" s="398"/>
      <c r="CR343" s="478"/>
      <c r="CS343" s="398"/>
      <c r="CT343" s="398"/>
      <c r="CU343" s="398"/>
      <c r="CV343" s="398"/>
      <c r="CW343" s="398"/>
      <c r="CX343" s="398"/>
      <c r="CY343" s="398"/>
      <c r="CZ343" s="398"/>
      <c r="DA343" s="398"/>
      <c r="DB343" s="398"/>
      <c r="DC343" s="398"/>
      <c r="DD343" s="398"/>
      <c r="DE343" s="398"/>
      <c r="DF343" s="398"/>
      <c r="DG343" s="398"/>
      <c r="DH343" s="398"/>
      <c r="DI343" s="398"/>
      <c r="DJ343" s="398"/>
      <c r="DK343" s="398"/>
      <c r="DL343" s="398"/>
      <c r="DM343" s="398"/>
      <c r="DN343" s="398"/>
      <c r="DO343" s="398"/>
      <c r="DP343" s="398"/>
      <c r="DQ343" s="398"/>
      <c r="DR343" s="398"/>
      <c r="DS343" s="398"/>
      <c r="DT343" s="398"/>
      <c r="DU343" s="398"/>
      <c r="DV343" s="398"/>
      <c r="DW343" s="398"/>
      <c r="DX343" s="398"/>
      <c r="DY343" s="398"/>
      <c r="DZ343" s="398"/>
      <c r="EA343" s="398"/>
      <c r="EB343" s="398"/>
      <c r="EC343" s="398"/>
      <c r="ED343" s="398"/>
      <c r="EE343" s="398"/>
      <c r="EF343" s="398"/>
      <c r="EG343" s="398"/>
      <c r="EH343" s="398"/>
      <c r="EI343" s="398"/>
      <c r="EJ343" s="398"/>
      <c r="EK343" s="398"/>
      <c r="EL343" s="398"/>
      <c r="EM343" s="398"/>
      <c r="EN343" s="398"/>
      <c r="EO343" s="398"/>
      <c r="EP343" s="398"/>
      <c r="EQ343" s="398"/>
      <c r="ER343" s="398"/>
      <c r="ES343" s="398"/>
      <c r="ET343" s="398"/>
      <c r="EU343" s="398"/>
      <c r="EV343" s="398"/>
      <c r="EW343" s="398"/>
      <c r="EX343" s="398"/>
      <c r="EY343" s="398"/>
      <c r="EZ343" s="398"/>
      <c r="FA343" s="398"/>
      <c r="FB343" s="398"/>
      <c r="FC343" s="398"/>
      <c r="FD343" s="398"/>
      <c r="FE343" s="398"/>
      <c r="FF343" s="398"/>
      <c r="FG343" s="398"/>
      <c r="FH343" s="398"/>
      <c r="FI343" s="398"/>
      <c r="FJ343" s="398"/>
      <c r="FK343" s="398"/>
      <c r="FL343" s="398"/>
      <c r="FM343" s="398"/>
      <c r="FN343" s="398"/>
      <c r="FO343" s="398"/>
      <c r="FP343" s="398"/>
      <c r="FQ343" s="398"/>
      <c r="FR343" s="398"/>
      <c r="FS343" s="398"/>
      <c r="FT343" s="398"/>
      <c r="FU343" s="398"/>
      <c r="FV343" s="398"/>
      <c r="FW343" s="398"/>
      <c r="FX343" s="398"/>
      <c r="FY343" s="398"/>
      <c r="FZ343" s="398"/>
      <c r="GA343" s="398"/>
      <c r="GB343" s="398"/>
      <c r="GC343" s="398"/>
      <c r="GD343" s="398"/>
      <c r="GE343" s="398"/>
      <c r="GF343" s="398"/>
      <c r="GG343" s="398"/>
      <c r="GH343" s="398"/>
      <c r="GI343" s="398"/>
      <c r="GJ343" s="398"/>
      <c r="GK343" s="398"/>
      <c r="GL343" s="398"/>
      <c r="GM343" s="398"/>
      <c r="GN343" s="398"/>
      <c r="GO343" s="398"/>
      <c r="GP343" s="398"/>
      <c r="GQ343" s="398"/>
      <c r="GR343" s="398"/>
      <c r="GS343" s="398"/>
      <c r="GT343" s="398"/>
      <c r="GU343" s="398"/>
      <c r="GV343" s="398"/>
      <c r="GW343" s="398"/>
      <c r="GX343" s="398"/>
      <c r="GY343" s="398"/>
      <c r="GZ343" s="398"/>
      <c r="HA343" s="398"/>
      <c r="HB343" s="398"/>
      <c r="HC343" s="398"/>
      <c r="HD343" s="398"/>
      <c r="HE343" s="398"/>
      <c r="HF343" s="398"/>
      <c r="HG343" s="398"/>
      <c r="HH343" s="398"/>
      <c r="HI343" s="398"/>
      <c r="HJ343" s="398"/>
      <c r="HK343" s="398"/>
      <c r="HL343" s="398"/>
      <c r="HM343" s="398"/>
      <c r="HN343" s="398"/>
      <c r="HO343" s="398"/>
      <c r="HP343" s="398"/>
      <c r="HQ343" s="398"/>
      <c r="HR343" s="398"/>
      <c r="HS343" s="398"/>
      <c r="HT343" s="398"/>
      <c r="HU343" s="398"/>
      <c r="HV343" s="398"/>
      <c r="HW343" s="398"/>
      <c r="HX343" s="398"/>
      <c r="HY343" s="398"/>
      <c r="HZ343" s="398"/>
      <c r="IA343" s="398"/>
      <c r="IB343" s="398"/>
      <c r="IC343" s="398"/>
    </row>
    <row r="344" ht="18.0" customHeight="1">
      <c r="A344" s="651" t="s">
        <v>8282</v>
      </c>
      <c r="B344" s="652" t="s">
        <v>8283</v>
      </c>
      <c r="C344" s="435"/>
      <c r="D344" s="425">
        <v>50.0</v>
      </c>
      <c r="E344" s="653" t="s">
        <v>8284</v>
      </c>
      <c r="F344" s="654" t="s">
        <v>8285</v>
      </c>
      <c r="G344" s="655">
        <v>2.039539626465E12</v>
      </c>
      <c r="H344" s="656">
        <v>520.0</v>
      </c>
      <c r="I344" s="657">
        <v>0.45</v>
      </c>
      <c r="J344" s="370">
        <f t="shared" si="1"/>
        <v>286</v>
      </c>
      <c r="K344" s="654" t="s">
        <v>8286</v>
      </c>
      <c r="L344" s="658" t="s">
        <v>8287</v>
      </c>
      <c r="M344" s="414" t="s">
        <v>8287</v>
      </c>
      <c r="N344" s="589"/>
      <c r="O344" s="593">
        <v>25.0</v>
      </c>
      <c r="P344" s="414">
        <v>75.0</v>
      </c>
      <c r="Q344" s="414">
        <v>20.0</v>
      </c>
      <c r="R344" s="414">
        <v>74.0</v>
      </c>
      <c r="S344" s="599"/>
      <c r="T344" s="599"/>
      <c r="U344" s="398"/>
      <c r="V344" s="398"/>
      <c r="W344" s="398"/>
      <c r="X344" s="599"/>
      <c r="Y344" s="599"/>
      <c r="Z344" s="599"/>
      <c r="AA344" s="599"/>
      <c r="AB344" s="379"/>
      <c r="AC344" s="398"/>
      <c r="AD344" s="398"/>
      <c r="AE344" s="398"/>
      <c r="AF344" s="398"/>
      <c r="AG344" s="398"/>
      <c r="AH344" s="398"/>
      <c r="AI344" s="379" t="s">
        <v>6411</v>
      </c>
      <c r="AJ344" s="398"/>
      <c r="AK344" s="398"/>
      <c r="AL344" s="398"/>
      <c r="AM344" s="398"/>
      <c r="AN344" s="659">
        <v>10.0</v>
      </c>
      <c r="AO344" s="398"/>
      <c r="AP344" s="398"/>
      <c r="AQ344" s="46">
        <f t="shared" si="2"/>
        <v>390</v>
      </c>
      <c r="AR344" s="382">
        <f t="shared" si="3"/>
        <v>0.25</v>
      </c>
      <c r="AS344" s="398"/>
      <c r="AT344" s="398"/>
      <c r="AU344" s="398"/>
      <c r="AV344" s="398"/>
      <c r="AW344" s="398"/>
      <c r="AX344" s="649"/>
      <c r="AY344" s="629"/>
      <c r="AZ344" s="398"/>
      <c r="BA344" s="386">
        <v>72.0</v>
      </c>
      <c r="BB344" s="386">
        <v>128.0</v>
      </c>
      <c r="BC344" s="660">
        <f>IFERROR(__xludf.DUMMYFUNCTION("IMPORTRANGE(""https://docs.google.com/spreadsheets/d/11x9rug0jw9OQ--PARsiC-syyc-w1p08-Nt1KJofrAjY/edit?usp=sharing"",""Себестоимость (Алкиона)!J56"")+IMPORTRANGE(""https://docs.google.com/spreadsheets/d/11x9rug0jw9OQ--PARsiC-syyc-w1p08-Nt1KJofrAjY/edit?us"&amp;"p=sharing"",""Себестоимость (Алкиона)!J57"")+IMPORTRANGE(""https://docs.google.com/spreadsheets/d/11x9rug0jw9OQ--PARsiC-syyc-w1p08-Nt1KJofrAjY/edit?usp=sharing"",""Себестоимость (Алкиона)!J58"")"),2.394)</f>
        <v>2.394</v>
      </c>
      <c r="BD344" s="482">
        <f>IFERROR(__xludf.DUMMYFUNCTION("IMPORTRANGE(""https://docs.google.com/spreadsheets/d/11x9rug0jw9OQ--PARsiC-syyc-w1p08-Nt1KJofrAjY/edit?usp=sharing"",""Себестоимость (Алкиона)!J67"")"),0.7934399999999999)</f>
        <v>0.79344</v>
      </c>
      <c r="BE344" s="593">
        <v>7.0</v>
      </c>
      <c r="BF344" s="389">
        <v>15.0</v>
      </c>
      <c r="BG344" s="648">
        <f t="shared" ref="BG344:BG345" si="19">10*BC344+30*BD344+BE344+BF344</f>
        <v>69.7432</v>
      </c>
      <c r="BH344" s="405">
        <f t="shared" si="18"/>
        <v>0.2</v>
      </c>
      <c r="BI344" s="392">
        <f t="shared" si="5"/>
        <v>57.2</v>
      </c>
      <c r="BJ344" s="393">
        <f t="shared" si="6"/>
        <v>87.0568</v>
      </c>
      <c r="BK344" s="393">
        <f t="shared" si="7"/>
        <v>31.0568</v>
      </c>
      <c r="BL344" s="394">
        <f t="shared" si="8"/>
        <v>0.3043944056</v>
      </c>
      <c r="BM344" s="394">
        <f t="shared" si="9"/>
        <v>0.1085902098</v>
      </c>
      <c r="BN344" s="55">
        <f t="shared" si="10"/>
        <v>0.25</v>
      </c>
      <c r="BO344" s="56">
        <f t="shared" si="11"/>
        <v>392</v>
      </c>
      <c r="BP344" s="57">
        <f t="shared" si="12"/>
        <v>0.3355530612</v>
      </c>
      <c r="BQ344" s="46">
        <f t="shared" si="13"/>
        <v>0.111</v>
      </c>
      <c r="BR344" s="46">
        <v>25.0</v>
      </c>
      <c r="BS344" s="46">
        <v>7.0</v>
      </c>
      <c r="BT344" s="47">
        <v>1.25</v>
      </c>
      <c r="BU344" s="46">
        <f t="shared" si="14"/>
        <v>31.25</v>
      </c>
      <c r="BV344" s="46">
        <f t="shared" si="15"/>
        <v>40.75</v>
      </c>
      <c r="BW344" s="398"/>
      <c r="BX344" s="398"/>
      <c r="BY344" s="398"/>
      <c r="BZ344" s="398"/>
      <c r="CA344" s="398"/>
      <c r="CB344" s="459"/>
      <c r="CC344" s="398"/>
      <c r="CD344" s="398"/>
      <c r="CE344" s="398"/>
      <c r="CF344" s="398"/>
      <c r="CG344" s="398"/>
      <c r="CH344" s="398"/>
      <c r="CI344" s="398"/>
      <c r="CJ344" s="398"/>
      <c r="CK344" s="398"/>
      <c r="CL344" s="398"/>
      <c r="CM344" s="398"/>
      <c r="CN344" s="399">
        <f t="shared" si="16"/>
        <v>-0.004394405594</v>
      </c>
      <c r="CO344" s="399">
        <f t="shared" si="17"/>
        <v>0.4543944056</v>
      </c>
      <c r="CP344" s="398"/>
      <c r="CQ344" s="398"/>
      <c r="CR344" s="408" t="s">
        <v>8288</v>
      </c>
      <c r="CS344" s="398"/>
      <c r="CT344" s="398"/>
      <c r="CU344" s="398"/>
      <c r="CV344" s="398"/>
      <c r="CW344" s="398"/>
      <c r="CX344" s="398"/>
      <c r="CY344" s="398"/>
      <c r="CZ344" s="398"/>
      <c r="DA344" s="398"/>
      <c r="DB344" s="398"/>
      <c r="DC344" s="398"/>
      <c r="DD344" s="398"/>
      <c r="DE344" s="398"/>
      <c r="DF344" s="398"/>
      <c r="DG344" s="398"/>
      <c r="DH344" s="398"/>
      <c r="DI344" s="398"/>
      <c r="DJ344" s="398"/>
      <c r="DK344" s="398"/>
      <c r="DL344" s="398"/>
      <c r="DM344" s="398"/>
      <c r="DN344" s="398"/>
      <c r="DO344" s="398"/>
      <c r="DP344" s="398"/>
      <c r="DQ344" s="398"/>
      <c r="DR344" s="398"/>
      <c r="DS344" s="398"/>
      <c r="DT344" s="398"/>
      <c r="DU344" s="398"/>
      <c r="DV344" s="398"/>
      <c r="DW344" s="398"/>
      <c r="DX344" s="398"/>
      <c r="DY344" s="398"/>
      <c r="DZ344" s="398"/>
      <c r="EA344" s="398"/>
      <c r="EB344" s="398"/>
      <c r="EC344" s="398"/>
      <c r="ED344" s="398"/>
      <c r="EE344" s="398"/>
      <c r="EF344" s="398"/>
      <c r="EG344" s="398"/>
      <c r="EH344" s="398"/>
      <c r="EI344" s="398"/>
      <c r="EJ344" s="398"/>
      <c r="EK344" s="398"/>
      <c r="EL344" s="398"/>
      <c r="EM344" s="398"/>
      <c r="EN344" s="398"/>
      <c r="EO344" s="398"/>
      <c r="EP344" s="398"/>
      <c r="EQ344" s="398"/>
      <c r="ER344" s="398"/>
      <c r="ES344" s="398"/>
      <c r="ET344" s="398"/>
      <c r="EU344" s="398"/>
      <c r="EV344" s="398"/>
      <c r="EW344" s="398"/>
      <c r="EX344" s="398"/>
      <c r="EY344" s="398"/>
      <c r="EZ344" s="398"/>
      <c r="FA344" s="398"/>
      <c r="FB344" s="398"/>
      <c r="FC344" s="398"/>
      <c r="FD344" s="398"/>
      <c r="FE344" s="398"/>
      <c r="FF344" s="398"/>
      <c r="FG344" s="398"/>
      <c r="FH344" s="398"/>
      <c r="FI344" s="398"/>
      <c r="FJ344" s="398"/>
      <c r="FK344" s="398"/>
      <c r="FL344" s="398"/>
      <c r="FM344" s="398"/>
      <c r="FN344" s="398"/>
      <c r="FO344" s="398"/>
      <c r="FP344" s="398"/>
      <c r="FQ344" s="398"/>
      <c r="FR344" s="398"/>
      <c r="FS344" s="398"/>
      <c r="FT344" s="398"/>
      <c r="FU344" s="398"/>
      <c r="FV344" s="398"/>
      <c r="FW344" s="398"/>
      <c r="FX344" s="398"/>
      <c r="FY344" s="398"/>
      <c r="FZ344" s="398"/>
      <c r="GA344" s="398"/>
      <c r="GB344" s="398"/>
      <c r="GC344" s="398"/>
      <c r="GD344" s="398"/>
      <c r="GE344" s="398"/>
      <c r="GF344" s="398"/>
      <c r="GG344" s="398"/>
      <c r="GH344" s="398"/>
      <c r="GI344" s="398"/>
      <c r="GJ344" s="398"/>
      <c r="GK344" s="398"/>
      <c r="GL344" s="398"/>
      <c r="GM344" s="398"/>
      <c r="GN344" s="398"/>
      <c r="GO344" s="398"/>
      <c r="GP344" s="398"/>
      <c r="GQ344" s="398"/>
      <c r="GR344" s="398"/>
      <c r="GS344" s="398"/>
      <c r="GT344" s="398"/>
      <c r="GU344" s="398"/>
      <c r="GV344" s="398"/>
      <c r="GW344" s="398"/>
      <c r="GX344" s="398"/>
      <c r="GY344" s="398"/>
      <c r="GZ344" s="398"/>
      <c r="HA344" s="398"/>
      <c r="HB344" s="398"/>
      <c r="HC344" s="398"/>
      <c r="HD344" s="398"/>
      <c r="HE344" s="398"/>
      <c r="HF344" s="398"/>
      <c r="HG344" s="398"/>
      <c r="HH344" s="398"/>
      <c r="HI344" s="398"/>
      <c r="HJ344" s="398"/>
      <c r="HK344" s="398"/>
      <c r="HL344" s="398"/>
      <c r="HM344" s="398"/>
      <c r="HN344" s="398"/>
      <c r="HO344" s="398"/>
      <c r="HP344" s="398"/>
      <c r="HQ344" s="398"/>
      <c r="HR344" s="398"/>
      <c r="HS344" s="398"/>
      <c r="HT344" s="398"/>
      <c r="HU344" s="398"/>
      <c r="HV344" s="398"/>
      <c r="HW344" s="398"/>
      <c r="HX344" s="398"/>
      <c r="HY344" s="398"/>
      <c r="HZ344" s="398"/>
      <c r="IA344" s="398"/>
      <c r="IB344" s="398"/>
      <c r="IC344" s="398"/>
    </row>
    <row r="345" ht="18.0" customHeight="1">
      <c r="A345" s="651" t="s">
        <v>8282</v>
      </c>
      <c r="B345" s="652" t="s">
        <v>8289</v>
      </c>
      <c r="C345" s="435"/>
      <c r="D345" s="425">
        <v>50.0</v>
      </c>
      <c r="E345" s="661" t="s">
        <v>8290</v>
      </c>
      <c r="F345" s="654" t="s">
        <v>8291</v>
      </c>
      <c r="G345" s="662">
        <v>2.039539630585E12</v>
      </c>
      <c r="H345" s="663">
        <v>555.0</v>
      </c>
      <c r="I345" s="664">
        <v>0.4</v>
      </c>
      <c r="J345" s="370">
        <f t="shared" si="1"/>
        <v>333</v>
      </c>
      <c r="K345" s="665" t="s">
        <v>8292</v>
      </c>
      <c r="L345" s="414" t="s">
        <v>8287</v>
      </c>
      <c r="M345" s="414" t="s">
        <v>8287</v>
      </c>
      <c r="N345" s="398"/>
      <c r="O345" s="414">
        <v>25.0</v>
      </c>
      <c r="P345" s="414">
        <v>80.0</v>
      </c>
      <c r="Q345" s="414">
        <v>25.0</v>
      </c>
      <c r="R345" s="414">
        <v>160.0</v>
      </c>
      <c r="S345" s="599"/>
      <c r="T345" s="599"/>
      <c r="U345" s="398"/>
      <c r="V345" s="398"/>
      <c r="W345" s="398"/>
      <c r="X345" s="599"/>
      <c r="Y345" s="599"/>
      <c r="Z345" s="599"/>
      <c r="AA345" s="599"/>
      <c r="AB345" s="398"/>
      <c r="AC345" s="398"/>
      <c r="AD345" s="398"/>
      <c r="AE345" s="398"/>
      <c r="AF345" s="398"/>
      <c r="AG345" s="398"/>
      <c r="AH345" s="398"/>
      <c r="AI345" s="398"/>
      <c r="AJ345" s="398"/>
      <c r="AK345" s="398"/>
      <c r="AL345" s="398"/>
      <c r="AM345" s="398"/>
      <c r="AN345" s="666">
        <v>10.0</v>
      </c>
      <c r="AO345" s="398"/>
      <c r="AP345" s="398"/>
      <c r="AQ345" s="46">
        <f t="shared" si="2"/>
        <v>439</v>
      </c>
      <c r="AR345" s="382">
        <f t="shared" si="3"/>
        <v>0.21</v>
      </c>
      <c r="AS345" s="398"/>
      <c r="AT345" s="398"/>
      <c r="AU345" s="398"/>
      <c r="AV345" s="398"/>
      <c r="AW345" s="398"/>
      <c r="AX345" s="667"/>
      <c r="AY345" s="629"/>
      <c r="AZ345" s="398"/>
      <c r="BA345" s="386">
        <v>72.0</v>
      </c>
      <c r="BB345" s="386">
        <v>128.0</v>
      </c>
      <c r="BC345" s="6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(Алкиона)!J58"")"),2.9412000000000003)</f>
        <v>2.9412</v>
      </c>
      <c r="BD345" s="482">
        <f>IFERROR(__xludf.DUMMYFUNCTION("IMPORTRANGE(""https://docs.google.com/spreadsheets/d/11x9rug0jw9OQ--PARsiC-syyc-w1p08-Nt1KJofrAjY/edit?usp=sharing"",""Себестоимость (Алкиона)!J67"")"),0.7934399999999999)</f>
        <v>0.79344</v>
      </c>
      <c r="BE345" s="593">
        <v>25.0</v>
      </c>
      <c r="BF345" s="389">
        <v>15.0</v>
      </c>
      <c r="BG345" s="648">
        <f t="shared" si="19"/>
        <v>93.2152</v>
      </c>
      <c r="BH345" s="405">
        <f t="shared" si="18"/>
        <v>0.2</v>
      </c>
      <c r="BI345" s="392">
        <f t="shared" si="5"/>
        <v>66.6</v>
      </c>
      <c r="BJ345" s="393">
        <f t="shared" si="6"/>
        <v>101.1848</v>
      </c>
      <c r="BK345" s="393">
        <f t="shared" si="7"/>
        <v>45.1848</v>
      </c>
      <c r="BL345" s="394">
        <f t="shared" si="8"/>
        <v>0.3038582583</v>
      </c>
      <c r="BM345" s="394">
        <f t="shared" si="9"/>
        <v>0.1356900901</v>
      </c>
      <c r="BN345" s="55">
        <f t="shared" si="10"/>
        <v>0.21</v>
      </c>
      <c r="BO345" s="56">
        <f t="shared" si="11"/>
        <v>442</v>
      </c>
      <c r="BP345" s="57">
        <f t="shared" si="12"/>
        <v>0.3395131222</v>
      </c>
      <c r="BQ345" s="46">
        <f t="shared" si="13"/>
        <v>0.32</v>
      </c>
      <c r="BR345" s="46">
        <v>25.0</v>
      </c>
      <c r="BS345" s="46">
        <v>7.0</v>
      </c>
      <c r="BT345" s="47">
        <v>1.25</v>
      </c>
      <c r="BU345" s="46">
        <f t="shared" si="14"/>
        <v>31.25</v>
      </c>
      <c r="BV345" s="46">
        <f t="shared" si="15"/>
        <v>40.75</v>
      </c>
      <c r="BW345" s="398"/>
      <c r="BX345" s="398"/>
      <c r="BY345" s="398"/>
      <c r="BZ345" s="398"/>
      <c r="CA345" s="398"/>
      <c r="CB345" s="459"/>
      <c r="CC345" s="398"/>
      <c r="CD345" s="398"/>
      <c r="CE345" s="398"/>
      <c r="CF345" s="398"/>
      <c r="CG345" s="398"/>
      <c r="CH345" s="398"/>
      <c r="CI345" s="398"/>
      <c r="CJ345" s="398"/>
      <c r="CK345" s="398"/>
      <c r="CL345" s="398"/>
      <c r="CM345" s="398"/>
      <c r="CN345" s="399">
        <f t="shared" si="16"/>
        <v>-0.003858258258</v>
      </c>
      <c r="CO345" s="399">
        <f t="shared" si="17"/>
        <v>0.4038582583</v>
      </c>
      <c r="CP345" s="398"/>
      <c r="CQ345" s="398"/>
      <c r="CR345" s="408" t="s">
        <v>8293</v>
      </c>
      <c r="CS345" s="398"/>
      <c r="CT345" s="398"/>
      <c r="CU345" s="398"/>
      <c r="CV345" s="398"/>
      <c r="CW345" s="398"/>
      <c r="CX345" s="398"/>
      <c r="CY345" s="398"/>
      <c r="CZ345" s="398"/>
      <c r="DA345" s="398"/>
      <c r="DB345" s="398"/>
      <c r="DC345" s="398"/>
      <c r="DD345" s="398"/>
      <c r="DE345" s="398"/>
      <c r="DF345" s="398"/>
      <c r="DG345" s="398"/>
      <c r="DH345" s="398"/>
      <c r="DI345" s="398"/>
      <c r="DJ345" s="398"/>
      <c r="DK345" s="398"/>
      <c r="DL345" s="398"/>
      <c r="DM345" s="398"/>
      <c r="DN345" s="398"/>
      <c r="DO345" s="398"/>
      <c r="DP345" s="398"/>
      <c r="DQ345" s="398"/>
      <c r="DR345" s="398"/>
      <c r="DS345" s="398"/>
      <c r="DT345" s="398"/>
      <c r="DU345" s="398"/>
      <c r="DV345" s="398"/>
      <c r="DW345" s="398"/>
      <c r="DX345" s="398"/>
      <c r="DY345" s="398"/>
      <c r="DZ345" s="398"/>
      <c r="EA345" s="398"/>
      <c r="EB345" s="398"/>
      <c r="EC345" s="398"/>
      <c r="ED345" s="398"/>
      <c r="EE345" s="398"/>
      <c r="EF345" s="398"/>
      <c r="EG345" s="398"/>
      <c r="EH345" s="398"/>
      <c r="EI345" s="398"/>
      <c r="EJ345" s="398"/>
      <c r="EK345" s="398"/>
      <c r="EL345" s="398"/>
      <c r="EM345" s="398"/>
      <c r="EN345" s="398"/>
      <c r="EO345" s="398"/>
      <c r="EP345" s="398"/>
      <c r="EQ345" s="398"/>
      <c r="ER345" s="398"/>
      <c r="ES345" s="398"/>
      <c r="ET345" s="398"/>
      <c r="EU345" s="398"/>
      <c r="EV345" s="398"/>
      <c r="EW345" s="398"/>
      <c r="EX345" s="398"/>
      <c r="EY345" s="398"/>
      <c r="EZ345" s="398"/>
      <c r="FA345" s="398"/>
      <c r="FB345" s="398"/>
      <c r="FC345" s="398"/>
      <c r="FD345" s="398"/>
      <c r="FE345" s="398"/>
      <c r="FF345" s="398"/>
      <c r="FG345" s="398"/>
      <c r="FH345" s="398"/>
      <c r="FI345" s="398"/>
      <c r="FJ345" s="398"/>
      <c r="FK345" s="398"/>
      <c r="FL345" s="398"/>
      <c r="FM345" s="398"/>
      <c r="FN345" s="398"/>
      <c r="FO345" s="398"/>
      <c r="FP345" s="398"/>
      <c r="FQ345" s="398"/>
      <c r="FR345" s="398"/>
      <c r="FS345" s="398"/>
      <c r="FT345" s="398"/>
      <c r="FU345" s="398"/>
      <c r="FV345" s="398"/>
      <c r="FW345" s="398"/>
      <c r="FX345" s="398"/>
      <c r="FY345" s="398"/>
      <c r="FZ345" s="398"/>
      <c r="GA345" s="398"/>
      <c r="GB345" s="398"/>
      <c r="GC345" s="398"/>
      <c r="GD345" s="398"/>
      <c r="GE345" s="398"/>
      <c r="GF345" s="398"/>
      <c r="GG345" s="398"/>
      <c r="GH345" s="398"/>
      <c r="GI345" s="398"/>
      <c r="GJ345" s="398"/>
      <c r="GK345" s="398"/>
      <c r="GL345" s="398"/>
      <c r="GM345" s="398"/>
      <c r="GN345" s="398"/>
      <c r="GO345" s="398"/>
      <c r="GP345" s="398"/>
      <c r="GQ345" s="398"/>
      <c r="GR345" s="398"/>
      <c r="GS345" s="398"/>
      <c r="GT345" s="398"/>
      <c r="GU345" s="398"/>
      <c r="GV345" s="398"/>
      <c r="GW345" s="398"/>
      <c r="GX345" s="398"/>
      <c r="GY345" s="398"/>
      <c r="GZ345" s="398"/>
      <c r="HA345" s="398"/>
      <c r="HB345" s="398"/>
      <c r="HC345" s="398"/>
      <c r="HD345" s="398"/>
      <c r="HE345" s="398"/>
      <c r="HF345" s="398"/>
      <c r="HG345" s="398"/>
      <c r="HH345" s="398"/>
      <c r="HI345" s="398"/>
      <c r="HJ345" s="398"/>
      <c r="HK345" s="398"/>
      <c r="HL345" s="398"/>
      <c r="HM345" s="398"/>
      <c r="HN345" s="398"/>
      <c r="HO345" s="398"/>
      <c r="HP345" s="398"/>
      <c r="HQ345" s="398"/>
      <c r="HR345" s="398"/>
      <c r="HS345" s="398"/>
      <c r="HT345" s="398"/>
      <c r="HU345" s="398"/>
      <c r="HV345" s="398"/>
      <c r="HW345" s="398"/>
      <c r="HX345" s="398"/>
      <c r="HY345" s="398"/>
      <c r="HZ345" s="398"/>
      <c r="IA345" s="398"/>
      <c r="IB345" s="398"/>
      <c r="IC345" s="398"/>
    </row>
    <row r="346">
      <c r="B346" s="668"/>
      <c r="D346" s="669"/>
      <c r="E346" s="670" t="s">
        <v>8294</v>
      </c>
      <c r="H346" s="663"/>
      <c r="I346" s="664"/>
      <c r="J346" s="370"/>
      <c r="K346" s="665"/>
      <c r="L346" s="398"/>
      <c r="N346" s="398"/>
      <c r="O346" s="398"/>
      <c r="P346" s="398"/>
      <c r="Q346" s="398"/>
      <c r="R346" s="398"/>
      <c r="S346" s="599"/>
      <c r="T346" s="599"/>
      <c r="U346" s="398"/>
      <c r="V346" s="398"/>
      <c r="W346" s="398"/>
      <c r="X346" s="599"/>
      <c r="Y346" s="599"/>
      <c r="Z346" s="599"/>
      <c r="AA346" s="599"/>
      <c r="AB346" s="398"/>
      <c r="AC346" s="398"/>
      <c r="AD346" s="398"/>
      <c r="AE346" s="398"/>
      <c r="AF346" s="398"/>
      <c r="AG346" s="398"/>
      <c r="AH346" s="398"/>
      <c r="AI346" s="398"/>
      <c r="AJ346" s="398"/>
      <c r="AK346" s="398"/>
      <c r="AL346" s="398"/>
      <c r="AM346" s="398"/>
      <c r="AN346" s="666">
        <v>150.0</v>
      </c>
      <c r="AO346" s="398"/>
      <c r="AP346" s="398"/>
      <c r="AQ346" s="46">
        <f t="shared" si="2"/>
        <v>0</v>
      </c>
      <c r="AR346" s="382" t="str">
        <f t="shared" si="3"/>
        <v/>
      </c>
      <c r="AS346" s="398"/>
      <c r="AT346" s="398"/>
      <c r="AU346" s="398"/>
      <c r="AV346" s="398"/>
      <c r="AW346" s="398"/>
      <c r="AX346" s="667"/>
      <c r="AY346" s="629"/>
      <c r="AZ346" s="398"/>
      <c r="BA346" s="386">
        <v>128.0</v>
      </c>
      <c r="BB346" s="386">
        <v>240.0</v>
      </c>
      <c r="BC346" s="671">
        <v>5.2</v>
      </c>
      <c r="BD346" s="527">
        <v>0.0</v>
      </c>
      <c r="BE346" s="593">
        <v>50.0</v>
      </c>
      <c r="BF346" s="389">
        <v>30.0</v>
      </c>
      <c r="BG346" s="648">
        <v>251.0</v>
      </c>
      <c r="BH346" s="405">
        <f t="shared" si="18"/>
        <v>0.2</v>
      </c>
      <c r="BI346" s="392">
        <f t="shared" si="5"/>
        <v>0</v>
      </c>
      <c r="BJ346" s="393">
        <f t="shared" si="6"/>
        <v>-379</v>
      </c>
      <c r="BK346" s="393">
        <f t="shared" si="7"/>
        <v>-491</v>
      </c>
      <c r="BL346" s="394" t="str">
        <f t="shared" si="8"/>
        <v>#DIV/0!</v>
      </c>
      <c r="BM346" s="394" t="str">
        <f t="shared" si="9"/>
        <v>#DIV/0!</v>
      </c>
      <c r="BN346" s="55" t="str">
        <f t="shared" si="10"/>
        <v/>
      </c>
      <c r="BO346" s="56">
        <f t="shared" si="11"/>
        <v>755</v>
      </c>
      <c r="BP346" s="57">
        <f t="shared" si="12"/>
        <v>0.1896688742</v>
      </c>
      <c r="BQ346" s="46">
        <f t="shared" si="13"/>
        <v>0</v>
      </c>
      <c r="BR346" s="46">
        <v>25.0</v>
      </c>
      <c r="BS346" s="46">
        <v>7.0</v>
      </c>
      <c r="BT346" s="47">
        <v>1.25</v>
      </c>
      <c r="BU346" s="46">
        <f t="shared" si="14"/>
        <v>22.5</v>
      </c>
      <c r="BV346" s="46">
        <f t="shared" si="15"/>
        <v>105.5</v>
      </c>
      <c r="BW346" s="398"/>
      <c r="BX346" s="398"/>
      <c r="BY346" s="398"/>
      <c r="BZ346" s="398"/>
      <c r="CN346" s="398" t="str">
        <f t="shared" si="16"/>
        <v>#DIV/0!</v>
      </c>
      <c r="CO346" s="398" t="str">
        <f t="shared" si="17"/>
        <v>#DIV/0!</v>
      </c>
    </row>
    <row r="347">
      <c r="B347" s="668"/>
      <c r="D347" s="669"/>
      <c r="E347" s="672"/>
      <c r="I347" s="673"/>
      <c r="S347" s="674"/>
      <c r="T347" s="674"/>
      <c r="X347" s="674"/>
      <c r="Y347" s="674"/>
      <c r="Z347" s="674"/>
      <c r="AA347" s="674"/>
      <c r="BA347" s="669"/>
      <c r="BB347" s="669"/>
      <c r="BQ347" s="46">
        <f t="shared" si="13"/>
        <v>0</v>
      </c>
      <c r="BR347" s="46">
        <v>25.0</v>
      </c>
      <c r="BS347" s="46">
        <v>7.0</v>
      </c>
      <c r="BT347" s="47">
        <v>1.25</v>
      </c>
      <c r="BU347" s="46">
        <f t="shared" si="14"/>
        <v>22.5</v>
      </c>
      <c r="BV347" s="46">
        <f t="shared" si="15"/>
        <v>-22.5</v>
      </c>
    </row>
    <row r="348">
      <c r="B348" s="668"/>
      <c r="D348" s="669"/>
      <c r="E348" s="672"/>
      <c r="I348" s="673"/>
      <c r="S348" s="674"/>
      <c r="T348" s="674"/>
      <c r="X348" s="674"/>
      <c r="Y348" s="674"/>
      <c r="Z348" s="674"/>
      <c r="AA348" s="674"/>
      <c r="BA348" s="669"/>
      <c r="BB348" s="669"/>
      <c r="BQ348" s="46">
        <f t="shared" si="13"/>
        <v>0</v>
      </c>
      <c r="BR348" s="46">
        <v>25.0</v>
      </c>
      <c r="BS348" s="46">
        <v>7.0</v>
      </c>
      <c r="BT348" s="47">
        <v>1.25</v>
      </c>
      <c r="BU348" s="46">
        <f t="shared" si="14"/>
        <v>22.5</v>
      </c>
      <c r="BV348" s="46">
        <f t="shared" si="15"/>
        <v>-22.5</v>
      </c>
    </row>
    <row r="349">
      <c r="B349" s="668"/>
      <c r="D349" s="669"/>
      <c r="E349" s="672"/>
      <c r="I349" s="673"/>
      <c r="S349" s="674"/>
      <c r="T349" s="674"/>
      <c r="X349" s="674"/>
      <c r="Y349" s="674"/>
      <c r="Z349" s="674"/>
      <c r="AA349" s="674"/>
      <c r="BA349" s="669"/>
      <c r="BB349" s="669"/>
      <c r="BQ349" s="46">
        <f t="shared" si="13"/>
        <v>0</v>
      </c>
      <c r="BR349" s="46">
        <v>25.0</v>
      </c>
      <c r="BS349" s="46">
        <v>7.0</v>
      </c>
      <c r="BT349" s="47">
        <v>1.25</v>
      </c>
      <c r="BU349" s="46">
        <f t="shared" si="14"/>
        <v>22.5</v>
      </c>
      <c r="BV349" s="46">
        <f t="shared" si="15"/>
        <v>-22.5</v>
      </c>
    </row>
    <row r="350">
      <c r="B350" s="668"/>
      <c r="D350" s="669"/>
      <c r="E350" s="672"/>
      <c r="I350" s="673"/>
      <c r="S350" s="674"/>
      <c r="T350" s="674"/>
      <c r="X350" s="674"/>
      <c r="Y350" s="674"/>
      <c r="Z350" s="674"/>
      <c r="AA350" s="674"/>
      <c r="BA350" s="669"/>
      <c r="BB350" s="669"/>
      <c r="BQ350" s="46">
        <f t="shared" si="13"/>
        <v>0</v>
      </c>
      <c r="BR350" s="46">
        <v>25.0</v>
      </c>
      <c r="BS350" s="46">
        <v>7.0</v>
      </c>
      <c r="BT350" s="47">
        <v>1.25</v>
      </c>
      <c r="BU350" s="46">
        <f t="shared" si="14"/>
        <v>22.5</v>
      </c>
      <c r="BV350" s="46">
        <f t="shared" si="15"/>
        <v>-22.5</v>
      </c>
    </row>
    <row r="351">
      <c r="B351" s="675" t="s">
        <v>8295</v>
      </c>
      <c r="C351" s="459"/>
      <c r="D351" s="676"/>
      <c r="E351" s="677" t="s">
        <v>8296</v>
      </c>
      <c r="I351" s="673"/>
      <c r="S351" s="674"/>
      <c r="T351" s="674"/>
      <c r="X351" s="674"/>
      <c r="Y351" s="674"/>
      <c r="Z351" s="674"/>
      <c r="AA351" s="674"/>
      <c r="BA351" s="669"/>
      <c r="BB351" s="669"/>
      <c r="BQ351" s="46">
        <f t="shared" si="13"/>
        <v>0</v>
      </c>
      <c r="BR351" s="46">
        <v>25.0</v>
      </c>
      <c r="BS351" s="46">
        <v>7.0</v>
      </c>
      <c r="BT351" s="47">
        <v>1.25</v>
      </c>
      <c r="BU351" s="46">
        <f t="shared" si="14"/>
        <v>22.5</v>
      </c>
      <c r="BV351" s="46">
        <f t="shared" si="15"/>
        <v>-22.5</v>
      </c>
    </row>
    <row r="352">
      <c r="B352" s="668"/>
      <c r="D352" s="669"/>
      <c r="E352" s="672"/>
      <c r="I352" s="673"/>
      <c r="S352" s="674"/>
      <c r="T352" s="674"/>
      <c r="X352" s="674"/>
      <c r="Y352" s="674"/>
      <c r="Z352" s="674"/>
      <c r="AA352" s="674"/>
      <c r="BA352" s="669"/>
      <c r="BB352" s="669"/>
      <c r="BQ352" s="46">
        <f t="shared" si="13"/>
        <v>0</v>
      </c>
      <c r="BR352" s="46">
        <v>25.0</v>
      </c>
      <c r="BS352" s="46">
        <v>7.0</v>
      </c>
      <c r="BT352" s="47">
        <v>1.25</v>
      </c>
      <c r="BU352" s="46">
        <f t="shared" si="14"/>
        <v>22.5</v>
      </c>
      <c r="BV352" s="46">
        <f t="shared" si="15"/>
        <v>-22.5</v>
      </c>
    </row>
    <row r="353">
      <c r="B353" s="668"/>
      <c r="D353" s="669"/>
      <c r="E353" s="672"/>
      <c r="I353" s="673"/>
      <c r="S353" s="674"/>
      <c r="T353" s="674"/>
      <c r="X353" s="674"/>
      <c r="Y353" s="674"/>
      <c r="Z353" s="674"/>
      <c r="AA353" s="674"/>
      <c r="BA353" s="669"/>
      <c r="BB353" s="669"/>
      <c r="BQ353" s="46">
        <f t="shared" si="13"/>
        <v>0</v>
      </c>
      <c r="BR353" s="46">
        <v>25.0</v>
      </c>
      <c r="BS353" s="46">
        <v>7.0</v>
      </c>
      <c r="BT353" s="47">
        <v>1.25</v>
      </c>
      <c r="BU353" s="46">
        <f t="shared" si="14"/>
        <v>22.5</v>
      </c>
      <c r="BV353" s="46">
        <f t="shared" si="15"/>
        <v>-22.5</v>
      </c>
    </row>
    <row r="354">
      <c r="B354" s="668"/>
      <c r="D354" s="669"/>
      <c r="E354" s="672"/>
      <c r="I354" s="673"/>
      <c r="S354" s="674"/>
      <c r="T354" s="674"/>
      <c r="X354" s="674"/>
      <c r="Y354" s="674"/>
      <c r="Z354" s="674"/>
      <c r="AA354" s="674"/>
      <c r="BA354" s="669"/>
      <c r="BB354" s="669"/>
      <c r="BQ354" s="46">
        <f t="shared" si="13"/>
        <v>0</v>
      </c>
      <c r="BR354" s="46">
        <v>25.0</v>
      </c>
      <c r="BS354" s="46">
        <v>7.0</v>
      </c>
      <c r="BT354" s="47">
        <v>1.25</v>
      </c>
      <c r="BU354" s="46">
        <f t="shared" si="14"/>
        <v>22.5</v>
      </c>
      <c r="BV354" s="46">
        <f t="shared" si="15"/>
        <v>-22.5</v>
      </c>
    </row>
    <row r="355">
      <c r="B355" s="668"/>
      <c r="D355" s="669"/>
      <c r="E355" s="672"/>
      <c r="I355" s="673"/>
      <c r="S355" s="674"/>
      <c r="T355" s="674"/>
      <c r="X355" s="674"/>
      <c r="Y355" s="674"/>
      <c r="Z355" s="674"/>
      <c r="AA355" s="674"/>
      <c r="BA355" s="669"/>
      <c r="BB355" s="669"/>
      <c r="BQ355" s="46">
        <f t="shared" si="13"/>
        <v>0</v>
      </c>
      <c r="BR355" s="46">
        <v>25.0</v>
      </c>
      <c r="BS355" s="46">
        <v>7.0</v>
      </c>
      <c r="BT355" s="47">
        <v>1.25</v>
      </c>
      <c r="BU355" s="46">
        <f t="shared" si="14"/>
        <v>22.5</v>
      </c>
      <c r="BV355" s="46">
        <f t="shared" si="15"/>
        <v>-22.5</v>
      </c>
    </row>
    <row r="356">
      <c r="B356" s="668"/>
      <c r="D356" s="669"/>
      <c r="E356" s="672"/>
      <c r="I356" s="673"/>
      <c r="S356" s="674"/>
      <c r="T356" s="674"/>
      <c r="X356" s="674"/>
      <c r="Y356" s="674"/>
      <c r="Z356" s="674"/>
      <c r="AA356" s="674"/>
      <c r="BA356" s="669"/>
      <c r="BB356" s="669"/>
      <c r="BQ356" s="46">
        <f t="shared" si="13"/>
        <v>0</v>
      </c>
      <c r="BR356" s="46">
        <v>25.0</v>
      </c>
      <c r="BS356" s="46">
        <v>7.0</v>
      </c>
      <c r="BT356" s="47">
        <v>1.25</v>
      </c>
      <c r="BU356" s="46">
        <f t="shared" si="14"/>
        <v>22.5</v>
      </c>
      <c r="BV356" s="46">
        <f t="shared" si="15"/>
        <v>-22.5</v>
      </c>
    </row>
    <row r="357">
      <c r="B357" s="668"/>
      <c r="D357" s="669"/>
      <c r="E357" s="672"/>
      <c r="I357" s="673"/>
      <c r="S357" s="674"/>
      <c r="T357" s="674"/>
      <c r="X357" s="674"/>
      <c r="Y357" s="674"/>
      <c r="Z357" s="674"/>
      <c r="AA357" s="674"/>
      <c r="BA357" s="669"/>
      <c r="BB357" s="669"/>
      <c r="BQ357" s="46">
        <f t="shared" si="13"/>
        <v>0</v>
      </c>
      <c r="BR357" s="46">
        <v>25.0</v>
      </c>
      <c r="BS357" s="46">
        <v>7.0</v>
      </c>
      <c r="BT357" s="47">
        <v>1.25</v>
      </c>
      <c r="BU357" s="46">
        <f t="shared" si="14"/>
        <v>22.5</v>
      </c>
      <c r="BV357" s="46">
        <f t="shared" si="15"/>
        <v>-22.5</v>
      </c>
    </row>
    <row r="358">
      <c r="B358" s="668"/>
      <c r="D358" s="669"/>
      <c r="E358" s="672"/>
      <c r="I358" s="673"/>
      <c r="S358" s="674"/>
      <c r="T358" s="674"/>
      <c r="X358" s="674"/>
      <c r="Y358" s="674"/>
      <c r="Z358" s="674"/>
      <c r="AA358" s="674"/>
      <c r="BA358" s="669"/>
      <c r="BB358" s="669"/>
      <c r="BQ358" s="46">
        <f t="shared" si="13"/>
        <v>0</v>
      </c>
      <c r="BR358" s="46">
        <v>25.0</v>
      </c>
      <c r="BS358" s="46">
        <v>7.0</v>
      </c>
      <c r="BT358" s="47">
        <v>1.25</v>
      </c>
      <c r="BU358" s="46">
        <f t="shared" si="14"/>
        <v>22.5</v>
      </c>
      <c r="BV358" s="46">
        <f t="shared" si="15"/>
        <v>-22.5</v>
      </c>
    </row>
    <row r="359">
      <c r="B359" s="668"/>
      <c r="D359" s="669"/>
      <c r="E359" s="672"/>
      <c r="I359" s="673"/>
      <c r="S359" s="674"/>
      <c r="T359" s="674"/>
      <c r="X359" s="674"/>
      <c r="Y359" s="674"/>
      <c r="Z359" s="674"/>
      <c r="AA359" s="674"/>
      <c r="BA359" s="669"/>
      <c r="BB359" s="669"/>
      <c r="BQ359" s="46">
        <f t="shared" si="13"/>
        <v>0</v>
      </c>
      <c r="BR359" s="46">
        <v>25.0</v>
      </c>
      <c r="BS359" s="46">
        <v>7.0</v>
      </c>
      <c r="BT359" s="47">
        <v>1.25</v>
      </c>
      <c r="BU359" s="46">
        <f t="shared" si="14"/>
        <v>22.5</v>
      </c>
      <c r="BV359" s="46">
        <f t="shared" si="15"/>
        <v>-22.5</v>
      </c>
    </row>
    <row r="360">
      <c r="B360" s="668"/>
      <c r="D360" s="669"/>
      <c r="E360" s="672"/>
      <c r="I360" s="673"/>
      <c r="S360" s="674"/>
      <c r="T360" s="674"/>
      <c r="X360" s="674"/>
      <c r="Y360" s="674"/>
      <c r="Z360" s="674"/>
      <c r="AA360" s="674"/>
      <c r="BA360" s="669"/>
      <c r="BB360" s="669"/>
      <c r="BQ360" s="46">
        <f t="shared" si="13"/>
        <v>0</v>
      </c>
      <c r="BR360" s="46">
        <v>25.0</v>
      </c>
      <c r="BS360" s="46">
        <v>7.0</v>
      </c>
      <c r="BT360" s="47">
        <v>1.25</v>
      </c>
      <c r="BU360" s="46">
        <f t="shared" si="14"/>
        <v>22.5</v>
      </c>
      <c r="BV360" s="46">
        <f t="shared" si="15"/>
        <v>-22.5</v>
      </c>
    </row>
    <row r="361">
      <c r="B361" s="668"/>
      <c r="D361" s="669"/>
      <c r="E361" s="672"/>
      <c r="I361" s="673"/>
      <c r="S361" s="674"/>
      <c r="T361" s="674"/>
      <c r="X361" s="674"/>
      <c r="Y361" s="674"/>
      <c r="Z361" s="674"/>
      <c r="AA361" s="674"/>
      <c r="BA361" s="669"/>
      <c r="BB361" s="669"/>
      <c r="BQ361" s="46">
        <f t="shared" si="13"/>
        <v>0</v>
      </c>
      <c r="BR361" s="46">
        <v>25.0</v>
      </c>
      <c r="BS361" s="46">
        <v>7.0</v>
      </c>
      <c r="BT361" s="47">
        <v>1.25</v>
      </c>
      <c r="BU361" s="46">
        <f t="shared" si="14"/>
        <v>22.5</v>
      </c>
      <c r="BV361" s="46">
        <f t="shared" si="15"/>
        <v>-22.5</v>
      </c>
    </row>
    <row r="362">
      <c r="B362" s="668"/>
      <c r="D362" s="669"/>
      <c r="E362" s="672"/>
      <c r="I362" s="673"/>
      <c r="S362" s="674"/>
      <c r="T362" s="674"/>
      <c r="X362" s="674"/>
      <c r="Y362" s="674"/>
      <c r="Z362" s="674"/>
      <c r="AA362" s="674"/>
      <c r="BA362" s="669"/>
      <c r="BB362" s="669"/>
      <c r="BQ362" s="46">
        <f t="shared" si="13"/>
        <v>0</v>
      </c>
      <c r="BR362" s="46">
        <v>25.0</v>
      </c>
      <c r="BS362" s="46">
        <v>7.0</v>
      </c>
      <c r="BT362" s="47">
        <v>1.25</v>
      </c>
      <c r="BU362" s="46">
        <f t="shared" si="14"/>
        <v>22.5</v>
      </c>
      <c r="BV362" s="46">
        <f t="shared" si="15"/>
        <v>-22.5</v>
      </c>
    </row>
    <row r="363">
      <c r="B363" s="668"/>
      <c r="D363" s="669"/>
      <c r="E363" s="672"/>
      <c r="I363" s="673"/>
      <c r="S363" s="674"/>
      <c r="T363" s="674"/>
      <c r="X363" s="674"/>
      <c r="Y363" s="674"/>
      <c r="Z363" s="674"/>
      <c r="AA363" s="674"/>
      <c r="BA363" s="669"/>
      <c r="BB363" s="669"/>
      <c r="BQ363" s="46">
        <f t="shared" si="13"/>
        <v>0</v>
      </c>
      <c r="BR363" s="46">
        <v>25.0</v>
      </c>
      <c r="BS363" s="46">
        <v>7.0</v>
      </c>
      <c r="BT363" s="47">
        <v>1.25</v>
      </c>
      <c r="BU363" s="46">
        <f t="shared" si="14"/>
        <v>22.5</v>
      </c>
      <c r="BV363" s="46">
        <f t="shared" si="15"/>
        <v>-22.5</v>
      </c>
    </row>
    <row r="364">
      <c r="B364" s="668"/>
      <c r="D364" s="669"/>
      <c r="E364" s="672"/>
      <c r="I364" s="673"/>
      <c r="S364" s="674"/>
      <c r="T364" s="674"/>
      <c r="X364" s="674"/>
      <c r="Y364" s="674"/>
      <c r="Z364" s="674"/>
      <c r="AA364" s="674"/>
      <c r="BA364" s="669"/>
      <c r="BB364" s="669"/>
      <c r="BQ364" s="46">
        <f t="shared" si="13"/>
        <v>0</v>
      </c>
      <c r="BR364" s="46">
        <v>25.0</v>
      </c>
      <c r="BS364" s="46">
        <v>7.0</v>
      </c>
      <c r="BT364" s="47">
        <v>1.25</v>
      </c>
      <c r="BU364" s="46">
        <f t="shared" si="14"/>
        <v>22.5</v>
      </c>
      <c r="BV364" s="46">
        <f t="shared" si="15"/>
        <v>-22.5</v>
      </c>
    </row>
    <row r="365">
      <c r="B365" s="668"/>
      <c r="D365" s="669"/>
      <c r="E365" s="672"/>
      <c r="I365" s="673"/>
      <c r="S365" s="674"/>
      <c r="T365" s="674"/>
      <c r="X365" s="674"/>
      <c r="Y365" s="674"/>
      <c r="Z365" s="674"/>
      <c r="AA365" s="674"/>
      <c r="BA365" s="669"/>
      <c r="BB365" s="669"/>
      <c r="BQ365" s="46">
        <f t="shared" si="13"/>
        <v>0</v>
      </c>
      <c r="BR365" s="46">
        <v>25.0</v>
      </c>
      <c r="BS365" s="46">
        <v>7.0</v>
      </c>
      <c r="BT365" s="47">
        <v>1.25</v>
      </c>
      <c r="BU365" s="46">
        <f t="shared" si="14"/>
        <v>22.5</v>
      </c>
      <c r="BV365" s="46">
        <f t="shared" si="15"/>
        <v>-22.5</v>
      </c>
    </row>
    <row r="366">
      <c r="B366" s="668"/>
      <c r="D366" s="669"/>
      <c r="E366" s="672"/>
      <c r="I366" s="673"/>
      <c r="S366" s="674"/>
      <c r="T366" s="674"/>
      <c r="X366" s="674"/>
      <c r="Y366" s="674"/>
      <c r="Z366" s="674"/>
      <c r="AA366" s="674"/>
      <c r="BA366" s="669"/>
      <c r="BB366" s="669"/>
      <c r="BQ366" s="46">
        <f t="shared" si="13"/>
        <v>0</v>
      </c>
      <c r="BR366" s="46">
        <v>25.0</v>
      </c>
      <c r="BS366" s="46">
        <v>7.0</v>
      </c>
      <c r="BT366" s="47">
        <v>1.25</v>
      </c>
      <c r="BU366" s="46">
        <f t="shared" si="14"/>
        <v>22.5</v>
      </c>
      <c r="BV366" s="46">
        <f t="shared" si="15"/>
        <v>-22.5</v>
      </c>
    </row>
    <row r="367">
      <c r="B367" s="668"/>
      <c r="D367" s="669"/>
      <c r="E367" s="672"/>
      <c r="I367" s="673"/>
      <c r="S367" s="674"/>
      <c r="T367" s="674"/>
      <c r="X367" s="674"/>
      <c r="Y367" s="674"/>
      <c r="Z367" s="674"/>
      <c r="AA367" s="674"/>
      <c r="BA367" s="669"/>
      <c r="BB367" s="669"/>
      <c r="BQ367" s="46">
        <f t="shared" si="13"/>
        <v>0</v>
      </c>
      <c r="BR367" s="46">
        <v>25.0</v>
      </c>
      <c r="BS367" s="46">
        <v>7.0</v>
      </c>
      <c r="BT367" s="47">
        <v>1.25</v>
      </c>
      <c r="BU367" s="46">
        <f t="shared" si="14"/>
        <v>22.5</v>
      </c>
      <c r="BV367" s="46">
        <f t="shared" si="15"/>
        <v>-22.5</v>
      </c>
    </row>
    <row r="368">
      <c r="B368" s="668"/>
      <c r="D368" s="669"/>
      <c r="E368" s="672"/>
      <c r="I368" s="673"/>
      <c r="S368" s="674"/>
      <c r="T368" s="674"/>
      <c r="X368" s="674"/>
      <c r="Y368" s="674"/>
      <c r="Z368" s="674"/>
      <c r="AA368" s="674"/>
      <c r="BA368" s="669"/>
      <c r="BB368" s="669"/>
      <c r="BQ368" s="46">
        <f t="shared" si="13"/>
        <v>0</v>
      </c>
      <c r="BR368" s="46">
        <v>25.0</v>
      </c>
      <c r="BS368" s="46">
        <v>7.0</v>
      </c>
      <c r="BT368" s="47">
        <v>1.25</v>
      </c>
      <c r="BU368" s="46">
        <f t="shared" si="14"/>
        <v>22.5</v>
      </c>
      <c r="BV368" s="46">
        <f t="shared" si="15"/>
        <v>-22.5</v>
      </c>
    </row>
    <row r="369">
      <c r="B369" s="668"/>
      <c r="D369" s="669"/>
      <c r="E369" s="672"/>
      <c r="I369" s="673"/>
      <c r="S369" s="674"/>
      <c r="T369" s="674"/>
      <c r="X369" s="674"/>
      <c r="Y369" s="674"/>
      <c r="Z369" s="674"/>
      <c r="AA369" s="674"/>
      <c r="BA369" s="669"/>
      <c r="BB369" s="669"/>
      <c r="BQ369" s="46">
        <f t="shared" si="13"/>
        <v>0</v>
      </c>
      <c r="BR369" s="46">
        <v>25.0</v>
      </c>
      <c r="BS369" s="46">
        <v>7.0</v>
      </c>
      <c r="BT369" s="47">
        <v>1.25</v>
      </c>
      <c r="BU369" s="46">
        <f t="shared" si="14"/>
        <v>22.5</v>
      </c>
      <c r="BV369" s="46">
        <f t="shared" si="15"/>
        <v>-22.5</v>
      </c>
    </row>
    <row r="370">
      <c r="B370" s="668"/>
      <c r="D370" s="669"/>
      <c r="E370" s="672"/>
      <c r="I370" s="673"/>
      <c r="S370" s="674"/>
      <c r="T370" s="674"/>
      <c r="X370" s="674"/>
      <c r="Y370" s="674"/>
      <c r="Z370" s="674"/>
      <c r="AA370" s="674"/>
      <c r="BA370" s="669"/>
      <c r="BB370" s="669"/>
      <c r="BQ370" s="46">
        <f t="shared" si="13"/>
        <v>0</v>
      </c>
      <c r="BR370" s="46">
        <v>25.0</v>
      </c>
      <c r="BS370" s="46">
        <v>7.0</v>
      </c>
      <c r="BT370" s="47">
        <v>1.25</v>
      </c>
      <c r="BU370" s="46">
        <f t="shared" si="14"/>
        <v>22.5</v>
      </c>
      <c r="BV370" s="46">
        <f t="shared" si="15"/>
        <v>-22.5</v>
      </c>
    </row>
    <row r="371">
      <c r="B371" s="668"/>
      <c r="D371" s="669"/>
      <c r="E371" s="672"/>
      <c r="I371" s="673"/>
      <c r="S371" s="674"/>
      <c r="T371" s="674"/>
      <c r="X371" s="674"/>
      <c r="Y371" s="674"/>
      <c r="Z371" s="674"/>
      <c r="AA371" s="674"/>
      <c r="BA371" s="669"/>
      <c r="BB371" s="669"/>
      <c r="BQ371" s="46">
        <f t="shared" si="13"/>
        <v>0</v>
      </c>
      <c r="BR371" s="46">
        <v>25.0</v>
      </c>
      <c r="BS371" s="46">
        <v>7.0</v>
      </c>
      <c r="BT371" s="47">
        <v>1.25</v>
      </c>
      <c r="BU371" s="46">
        <f t="shared" si="14"/>
        <v>22.5</v>
      </c>
      <c r="BV371" s="46">
        <f t="shared" si="15"/>
        <v>-22.5</v>
      </c>
    </row>
    <row r="372">
      <c r="B372" s="668"/>
      <c r="D372" s="669"/>
      <c r="E372" s="672"/>
      <c r="I372" s="673"/>
      <c r="S372" s="674"/>
      <c r="T372" s="674"/>
      <c r="X372" s="674"/>
      <c r="Y372" s="674"/>
      <c r="Z372" s="674"/>
      <c r="AA372" s="674"/>
      <c r="BA372" s="669"/>
      <c r="BB372" s="669"/>
      <c r="BQ372" s="46">
        <f t="shared" si="13"/>
        <v>0</v>
      </c>
      <c r="BR372" s="46">
        <v>25.0</v>
      </c>
      <c r="BS372" s="46">
        <v>7.0</v>
      </c>
      <c r="BT372" s="47">
        <v>1.25</v>
      </c>
      <c r="BU372" s="46">
        <f t="shared" si="14"/>
        <v>22.5</v>
      </c>
      <c r="BV372" s="46">
        <f t="shared" si="15"/>
        <v>-22.5</v>
      </c>
    </row>
    <row r="373">
      <c r="B373" s="668"/>
      <c r="D373" s="669"/>
      <c r="E373" s="672"/>
      <c r="I373" s="673"/>
      <c r="S373" s="674"/>
      <c r="T373" s="674"/>
      <c r="X373" s="674"/>
      <c r="Y373" s="674"/>
      <c r="Z373" s="674"/>
      <c r="AA373" s="674"/>
      <c r="BA373" s="669"/>
      <c r="BB373" s="669"/>
      <c r="BQ373" s="46">
        <f t="shared" si="13"/>
        <v>0</v>
      </c>
      <c r="BR373" s="46">
        <v>25.0</v>
      </c>
      <c r="BS373" s="46">
        <v>7.0</v>
      </c>
      <c r="BT373" s="47">
        <v>1.25</v>
      </c>
      <c r="BU373" s="46">
        <f t="shared" si="14"/>
        <v>22.5</v>
      </c>
      <c r="BV373" s="46">
        <f t="shared" si="15"/>
        <v>-22.5</v>
      </c>
    </row>
    <row r="374">
      <c r="B374" s="668"/>
      <c r="D374" s="669"/>
      <c r="E374" s="672"/>
      <c r="I374" s="673"/>
      <c r="S374" s="674"/>
      <c r="T374" s="674"/>
      <c r="X374" s="674"/>
      <c r="Y374" s="674"/>
      <c r="Z374" s="674"/>
      <c r="AA374" s="674"/>
      <c r="BA374" s="669"/>
      <c r="BB374" s="669"/>
      <c r="BQ374" s="46">
        <f t="shared" si="13"/>
        <v>0</v>
      </c>
      <c r="BR374" s="46">
        <v>25.0</v>
      </c>
      <c r="BS374" s="46">
        <v>7.0</v>
      </c>
      <c r="BT374" s="47">
        <v>1.25</v>
      </c>
      <c r="BU374" s="46">
        <f t="shared" si="14"/>
        <v>22.5</v>
      </c>
      <c r="BV374" s="46">
        <f t="shared" si="15"/>
        <v>-22.5</v>
      </c>
    </row>
    <row r="375">
      <c r="B375" s="668"/>
      <c r="D375" s="669"/>
      <c r="E375" s="672"/>
      <c r="I375" s="673"/>
      <c r="S375" s="674"/>
      <c r="T375" s="674"/>
      <c r="X375" s="674"/>
      <c r="Y375" s="674"/>
      <c r="Z375" s="674"/>
      <c r="AA375" s="674"/>
      <c r="BA375" s="669"/>
      <c r="BB375" s="669"/>
      <c r="BQ375" s="46">
        <f t="shared" si="13"/>
        <v>0</v>
      </c>
      <c r="BR375" s="46">
        <v>25.0</v>
      </c>
      <c r="BS375" s="46">
        <v>7.0</v>
      </c>
      <c r="BT375" s="47">
        <v>1.25</v>
      </c>
      <c r="BU375" s="46">
        <f t="shared" si="14"/>
        <v>22.5</v>
      </c>
      <c r="BV375" s="46">
        <f t="shared" si="15"/>
        <v>-22.5</v>
      </c>
    </row>
    <row r="376">
      <c r="B376" s="668"/>
      <c r="D376" s="669"/>
      <c r="E376" s="672"/>
      <c r="I376" s="673"/>
      <c r="S376" s="674"/>
      <c r="T376" s="674"/>
      <c r="X376" s="674"/>
      <c r="Y376" s="674"/>
      <c r="Z376" s="674"/>
      <c r="AA376" s="674"/>
      <c r="BA376" s="669"/>
      <c r="BB376" s="669"/>
      <c r="BQ376" s="46">
        <f t="shared" si="13"/>
        <v>0</v>
      </c>
      <c r="BR376" s="46">
        <v>25.0</v>
      </c>
      <c r="BS376" s="46">
        <v>7.0</v>
      </c>
      <c r="BT376" s="47">
        <v>1.25</v>
      </c>
      <c r="BU376" s="46">
        <f t="shared" si="14"/>
        <v>22.5</v>
      </c>
      <c r="BV376" s="46">
        <f t="shared" si="15"/>
        <v>-22.5</v>
      </c>
    </row>
    <row r="377">
      <c r="B377" s="668"/>
      <c r="D377" s="669"/>
      <c r="E377" s="672"/>
      <c r="I377" s="673"/>
      <c r="S377" s="674"/>
      <c r="T377" s="674"/>
      <c r="X377" s="674"/>
      <c r="Y377" s="674"/>
      <c r="Z377" s="674"/>
      <c r="AA377" s="674"/>
      <c r="BA377" s="669"/>
      <c r="BB377" s="669"/>
      <c r="BQ377" s="46">
        <f t="shared" si="13"/>
        <v>0</v>
      </c>
      <c r="BR377" s="46">
        <v>25.0</v>
      </c>
      <c r="BS377" s="46">
        <v>7.0</v>
      </c>
      <c r="BT377" s="47">
        <v>1.25</v>
      </c>
      <c r="BU377" s="46">
        <f t="shared" si="14"/>
        <v>22.5</v>
      </c>
      <c r="BV377" s="46">
        <f t="shared" si="15"/>
        <v>-22.5</v>
      </c>
    </row>
    <row r="378">
      <c r="B378" s="668"/>
      <c r="D378" s="669"/>
      <c r="E378" s="672"/>
      <c r="I378" s="673"/>
      <c r="S378" s="674"/>
      <c r="T378" s="674"/>
      <c r="X378" s="674"/>
      <c r="Y378" s="674"/>
      <c r="Z378" s="674"/>
      <c r="AA378" s="674"/>
      <c r="BA378" s="669"/>
      <c r="BB378" s="669"/>
      <c r="BQ378" s="46">
        <f t="shared" si="13"/>
        <v>0</v>
      </c>
      <c r="BR378" s="46">
        <v>25.0</v>
      </c>
      <c r="BS378" s="46">
        <v>7.0</v>
      </c>
      <c r="BT378" s="47">
        <v>1.25</v>
      </c>
      <c r="BU378" s="46">
        <f t="shared" si="14"/>
        <v>22.5</v>
      </c>
      <c r="BV378" s="46">
        <f t="shared" si="15"/>
        <v>-22.5</v>
      </c>
    </row>
    <row r="379">
      <c r="B379" s="668"/>
      <c r="D379" s="669"/>
      <c r="E379" s="672"/>
      <c r="I379" s="673"/>
      <c r="S379" s="674"/>
      <c r="T379" s="674"/>
      <c r="X379" s="674"/>
      <c r="Y379" s="674"/>
      <c r="Z379" s="674"/>
      <c r="AA379" s="674"/>
      <c r="BA379" s="669"/>
      <c r="BB379" s="669"/>
      <c r="BQ379" s="46">
        <f t="shared" si="13"/>
        <v>0</v>
      </c>
      <c r="BR379" s="46">
        <v>25.0</v>
      </c>
      <c r="BS379" s="46">
        <v>7.0</v>
      </c>
      <c r="BT379" s="47">
        <v>1.25</v>
      </c>
      <c r="BU379" s="46">
        <f t="shared" si="14"/>
        <v>22.5</v>
      </c>
      <c r="BV379" s="46">
        <f t="shared" si="15"/>
        <v>-22.5</v>
      </c>
    </row>
    <row r="380">
      <c r="B380" s="668"/>
      <c r="D380" s="669"/>
      <c r="E380" s="672"/>
      <c r="I380" s="673"/>
      <c r="S380" s="674"/>
      <c r="T380" s="674"/>
      <c r="X380" s="674"/>
      <c r="Y380" s="674"/>
      <c r="Z380" s="674"/>
      <c r="AA380" s="674"/>
      <c r="BA380" s="669"/>
      <c r="BB380" s="669"/>
      <c r="BQ380" s="46">
        <f t="shared" si="13"/>
        <v>0</v>
      </c>
      <c r="BR380" s="46">
        <v>25.0</v>
      </c>
      <c r="BS380" s="46">
        <v>7.0</v>
      </c>
      <c r="BT380" s="47">
        <v>1.25</v>
      </c>
      <c r="BU380" s="46">
        <f t="shared" si="14"/>
        <v>22.5</v>
      </c>
      <c r="BV380" s="46">
        <f t="shared" si="15"/>
        <v>-22.5</v>
      </c>
    </row>
    <row r="381">
      <c r="B381" s="668"/>
      <c r="D381" s="669"/>
      <c r="E381" s="672"/>
      <c r="I381" s="673"/>
      <c r="S381" s="674"/>
      <c r="T381" s="674"/>
      <c r="X381" s="674"/>
      <c r="Y381" s="674"/>
      <c r="Z381" s="674"/>
      <c r="AA381" s="674"/>
      <c r="BA381" s="669"/>
      <c r="BB381" s="669"/>
      <c r="BQ381" s="46">
        <f t="shared" si="13"/>
        <v>0</v>
      </c>
      <c r="BR381" s="46">
        <v>25.0</v>
      </c>
      <c r="BS381" s="46">
        <v>7.0</v>
      </c>
      <c r="BT381" s="47">
        <v>1.25</v>
      </c>
      <c r="BU381" s="46">
        <f t="shared" si="14"/>
        <v>22.5</v>
      </c>
      <c r="BV381" s="46">
        <f t="shared" si="15"/>
        <v>-22.5</v>
      </c>
    </row>
    <row r="382">
      <c r="B382" s="668"/>
      <c r="D382" s="669"/>
      <c r="E382" s="672"/>
      <c r="I382" s="673"/>
      <c r="S382" s="674"/>
      <c r="T382" s="674"/>
      <c r="X382" s="674"/>
      <c r="Y382" s="674"/>
      <c r="Z382" s="674"/>
      <c r="AA382" s="674"/>
      <c r="BA382" s="669"/>
      <c r="BB382" s="669"/>
      <c r="BQ382" s="46">
        <f t="shared" si="13"/>
        <v>0</v>
      </c>
      <c r="BR382" s="46">
        <v>25.0</v>
      </c>
      <c r="BS382" s="46">
        <v>7.0</v>
      </c>
      <c r="BT382" s="47">
        <v>1.25</v>
      </c>
      <c r="BU382" s="46">
        <f t="shared" si="14"/>
        <v>22.5</v>
      </c>
      <c r="BV382" s="46">
        <f t="shared" si="15"/>
        <v>-22.5</v>
      </c>
    </row>
    <row r="383">
      <c r="B383" s="668"/>
      <c r="D383" s="669"/>
      <c r="E383" s="672"/>
      <c r="I383" s="673"/>
      <c r="S383" s="674"/>
      <c r="T383" s="674"/>
      <c r="X383" s="674"/>
      <c r="Y383" s="674"/>
      <c r="Z383" s="674"/>
      <c r="AA383" s="674"/>
      <c r="BA383" s="669"/>
      <c r="BB383" s="669"/>
      <c r="BQ383" s="46">
        <f t="shared" si="13"/>
        <v>0</v>
      </c>
      <c r="BR383" s="46">
        <v>25.0</v>
      </c>
      <c r="BS383" s="46">
        <v>7.0</v>
      </c>
      <c r="BT383" s="47">
        <v>1.25</v>
      </c>
      <c r="BU383" s="46">
        <f t="shared" si="14"/>
        <v>22.5</v>
      </c>
      <c r="BV383" s="46">
        <f t="shared" si="15"/>
        <v>-22.5</v>
      </c>
    </row>
    <row r="384">
      <c r="B384" s="668"/>
      <c r="D384" s="669"/>
      <c r="E384" s="672"/>
      <c r="I384" s="673"/>
      <c r="S384" s="674"/>
      <c r="T384" s="674"/>
      <c r="X384" s="674"/>
      <c r="Y384" s="674"/>
      <c r="Z384" s="674"/>
      <c r="AA384" s="674"/>
      <c r="BA384" s="669"/>
      <c r="BB384" s="669"/>
      <c r="BQ384" s="46">
        <f t="shared" si="13"/>
        <v>0</v>
      </c>
      <c r="BR384" s="46">
        <v>25.0</v>
      </c>
      <c r="BS384" s="46">
        <v>7.0</v>
      </c>
      <c r="BT384" s="47">
        <v>1.25</v>
      </c>
      <c r="BU384" s="46">
        <f t="shared" si="14"/>
        <v>22.5</v>
      </c>
      <c r="BV384" s="46">
        <f t="shared" si="15"/>
        <v>-22.5</v>
      </c>
    </row>
    <row r="385">
      <c r="B385" s="668"/>
      <c r="D385" s="669"/>
      <c r="E385" s="672"/>
      <c r="I385" s="673"/>
      <c r="S385" s="674"/>
      <c r="T385" s="674"/>
      <c r="X385" s="674"/>
      <c r="Y385" s="674"/>
      <c r="Z385" s="674"/>
      <c r="AA385" s="674"/>
      <c r="BA385" s="669"/>
      <c r="BB385" s="669"/>
      <c r="BQ385" s="46">
        <f t="shared" si="13"/>
        <v>0</v>
      </c>
      <c r="BR385" s="46">
        <v>25.0</v>
      </c>
      <c r="BS385" s="46">
        <v>7.0</v>
      </c>
      <c r="BT385" s="47">
        <v>1.25</v>
      </c>
      <c r="BU385" s="46">
        <f t="shared" si="14"/>
        <v>22.5</v>
      </c>
      <c r="BV385" s="46">
        <f t="shared" si="15"/>
        <v>-22.5</v>
      </c>
    </row>
    <row r="386">
      <c r="B386" s="668"/>
      <c r="D386" s="669"/>
      <c r="E386" s="672"/>
      <c r="I386" s="673"/>
      <c r="S386" s="674"/>
      <c r="T386" s="674"/>
      <c r="X386" s="674"/>
      <c r="Y386" s="674"/>
      <c r="Z386" s="674"/>
      <c r="AA386" s="674"/>
      <c r="BA386" s="669"/>
      <c r="BB386" s="669"/>
      <c r="BQ386" s="46">
        <f t="shared" si="13"/>
        <v>0</v>
      </c>
      <c r="BR386" s="46">
        <v>25.0</v>
      </c>
      <c r="BS386" s="46">
        <v>7.0</v>
      </c>
      <c r="BT386" s="47">
        <v>1.25</v>
      </c>
      <c r="BU386" s="46">
        <f t="shared" si="14"/>
        <v>22.5</v>
      </c>
      <c r="BV386" s="46">
        <f t="shared" si="15"/>
        <v>-22.5</v>
      </c>
    </row>
    <row r="387">
      <c r="B387" s="668"/>
      <c r="D387" s="669"/>
      <c r="E387" s="672"/>
      <c r="I387" s="673"/>
      <c r="S387" s="674"/>
      <c r="T387" s="674"/>
      <c r="X387" s="674"/>
      <c r="Y387" s="674"/>
      <c r="Z387" s="674"/>
      <c r="AA387" s="674"/>
      <c r="BA387" s="669"/>
      <c r="BB387" s="669"/>
      <c r="BQ387" s="46">
        <f t="shared" si="13"/>
        <v>0</v>
      </c>
      <c r="BR387" s="46">
        <v>25.0</v>
      </c>
      <c r="BS387" s="46">
        <v>7.0</v>
      </c>
      <c r="BT387" s="47">
        <v>1.25</v>
      </c>
      <c r="BU387" s="46">
        <f t="shared" si="14"/>
        <v>22.5</v>
      </c>
      <c r="BV387" s="46">
        <f t="shared" si="15"/>
        <v>-22.5</v>
      </c>
    </row>
    <row r="388">
      <c r="B388" s="668"/>
      <c r="D388" s="669"/>
      <c r="E388" s="672"/>
      <c r="I388" s="673"/>
      <c r="S388" s="674"/>
      <c r="T388" s="674"/>
      <c r="X388" s="674"/>
      <c r="Y388" s="674"/>
      <c r="Z388" s="674"/>
      <c r="AA388" s="674"/>
      <c r="BA388" s="669"/>
      <c r="BB388" s="669"/>
      <c r="BQ388" s="46">
        <f t="shared" si="13"/>
        <v>0</v>
      </c>
      <c r="BR388" s="46">
        <v>25.0</v>
      </c>
      <c r="BS388" s="46">
        <v>7.0</v>
      </c>
      <c r="BT388" s="47">
        <v>1.25</v>
      </c>
      <c r="BU388" s="46">
        <f t="shared" si="14"/>
        <v>22.5</v>
      </c>
      <c r="BV388" s="46">
        <f t="shared" si="15"/>
        <v>-22.5</v>
      </c>
    </row>
    <row r="389">
      <c r="B389" s="668"/>
      <c r="D389" s="669"/>
      <c r="E389" s="672"/>
      <c r="I389" s="673"/>
      <c r="S389" s="674"/>
      <c r="T389" s="674"/>
      <c r="X389" s="674"/>
      <c r="Y389" s="674"/>
      <c r="Z389" s="674"/>
      <c r="AA389" s="674"/>
      <c r="BA389" s="669"/>
      <c r="BB389" s="669"/>
      <c r="BQ389" s="46">
        <f t="shared" si="13"/>
        <v>0</v>
      </c>
      <c r="BR389" s="46">
        <v>25.0</v>
      </c>
      <c r="BS389" s="46">
        <v>7.0</v>
      </c>
      <c r="BT389" s="47">
        <v>1.25</v>
      </c>
      <c r="BU389" s="46">
        <f t="shared" si="14"/>
        <v>22.5</v>
      </c>
      <c r="BV389" s="46">
        <f t="shared" si="15"/>
        <v>-22.5</v>
      </c>
    </row>
    <row r="390">
      <c r="B390" s="668"/>
      <c r="D390" s="669"/>
      <c r="E390" s="672"/>
      <c r="I390" s="673"/>
      <c r="S390" s="674"/>
      <c r="T390" s="674"/>
      <c r="X390" s="674"/>
      <c r="Y390" s="674"/>
      <c r="Z390" s="674"/>
      <c r="AA390" s="674"/>
      <c r="BA390" s="669"/>
      <c r="BB390" s="669"/>
      <c r="BQ390" s="46">
        <f t="shared" si="13"/>
        <v>0</v>
      </c>
      <c r="BR390" s="46">
        <v>25.0</v>
      </c>
      <c r="BS390" s="46">
        <v>7.0</v>
      </c>
      <c r="BT390" s="47">
        <v>1.25</v>
      </c>
      <c r="BU390" s="46">
        <f t="shared" si="14"/>
        <v>22.5</v>
      </c>
      <c r="BV390" s="46">
        <f t="shared" si="15"/>
        <v>-22.5</v>
      </c>
    </row>
    <row r="391">
      <c r="B391" s="668"/>
      <c r="D391" s="669"/>
      <c r="E391" s="672"/>
      <c r="I391" s="673"/>
      <c r="S391" s="674"/>
      <c r="T391" s="674"/>
      <c r="X391" s="674"/>
      <c r="Y391" s="674"/>
      <c r="Z391" s="674"/>
      <c r="AA391" s="674"/>
      <c r="BA391" s="669"/>
      <c r="BB391" s="669"/>
      <c r="BQ391" s="46">
        <f t="shared" si="13"/>
        <v>0</v>
      </c>
      <c r="BR391" s="46">
        <v>25.0</v>
      </c>
      <c r="BS391" s="46">
        <v>7.0</v>
      </c>
      <c r="BT391" s="47">
        <v>1.25</v>
      </c>
      <c r="BU391" s="46">
        <f t="shared" si="14"/>
        <v>22.5</v>
      </c>
      <c r="BV391" s="46">
        <f t="shared" si="15"/>
        <v>-22.5</v>
      </c>
    </row>
    <row r="392">
      <c r="B392" s="668"/>
      <c r="D392" s="669"/>
      <c r="E392" s="672"/>
      <c r="I392" s="673"/>
      <c r="S392" s="674"/>
      <c r="T392" s="674"/>
      <c r="X392" s="674"/>
      <c r="Y392" s="674"/>
      <c r="Z392" s="674"/>
      <c r="AA392" s="674"/>
      <c r="BA392" s="669"/>
      <c r="BB392" s="669"/>
      <c r="BQ392" s="46">
        <f t="shared" si="13"/>
        <v>0</v>
      </c>
      <c r="BR392" s="46">
        <v>25.0</v>
      </c>
      <c r="BS392" s="46">
        <v>7.0</v>
      </c>
      <c r="BT392" s="47">
        <v>1.25</v>
      </c>
      <c r="BU392" s="46">
        <f t="shared" si="14"/>
        <v>22.5</v>
      </c>
      <c r="BV392" s="46">
        <f t="shared" si="15"/>
        <v>-22.5</v>
      </c>
    </row>
    <row r="393">
      <c r="B393" s="668"/>
      <c r="D393" s="669"/>
      <c r="E393" s="672"/>
      <c r="I393" s="673"/>
      <c r="S393" s="674"/>
      <c r="T393" s="674"/>
      <c r="X393" s="674"/>
      <c r="Y393" s="674"/>
      <c r="Z393" s="674"/>
      <c r="AA393" s="674"/>
      <c r="BA393" s="669"/>
      <c r="BB393" s="669"/>
      <c r="BQ393" s="46">
        <f t="shared" si="13"/>
        <v>0</v>
      </c>
      <c r="BR393" s="46">
        <v>25.0</v>
      </c>
      <c r="BS393" s="46">
        <v>7.0</v>
      </c>
      <c r="BT393" s="47">
        <v>1.25</v>
      </c>
      <c r="BU393" s="46">
        <f t="shared" si="14"/>
        <v>22.5</v>
      </c>
      <c r="BV393" s="46">
        <f t="shared" si="15"/>
        <v>-22.5</v>
      </c>
    </row>
    <row r="394">
      <c r="B394" s="668"/>
      <c r="D394" s="669"/>
      <c r="E394" s="672"/>
      <c r="I394" s="673"/>
      <c r="S394" s="674"/>
      <c r="T394" s="674"/>
      <c r="X394" s="674"/>
      <c r="Y394" s="674"/>
      <c r="Z394" s="674"/>
      <c r="AA394" s="674"/>
      <c r="BA394" s="669"/>
      <c r="BB394" s="669"/>
      <c r="BQ394" s="46">
        <f t="shared" si="13"/>
        <v>0</v>
      </c>
      <c r="BR394" s="46">
        <v>25.0</v>
      </c>
      <c r="BS394" s="46">
        <v>7.0</v>
      </c>
      <c r="BT394" s="47">
        <v>1.25</v>
      </c>
      <c r="BU394" s="46">
        <f t="shared" si="14"/>
        <v>22.5</v>
      </c>
      <c r="BV394" s="46">
        <f t="shared" si="15"/>
        <v>-22.5</v>
      </c>
    </row>
    <row r="395">
      <c r="B395" s="668"/>
      <c r="D395" s="669"/>
      <c r="E395" s="672"/>
      <c r="I395" s="673"/>
      <c r="S395" s="674"/>
      <c r="T395" s="674"/>
      <c r="X395" s="674"/>
      <c r="Y395" s="674"/>
      <c r="Z395" s="674"/>
      <c r="AA395" s="674"/>
      <c r="BA395" s="669"/>
      <c r="BB395" s="669"/>
      <c r="BQ395" s="46">
        <f t="shared" si="13"/>
        <v>0</v>
      </c>
      <c r="BR395" s="46">
        <v>25.0</v>
      </c>
      <c r="BS395" s="46">
        <v>7.0</v>
      </c>
      <c r="BT395" s="47">
        <v>1.25</v>
      </c>
      <c r="BU395" s="46">
        <f t="shared" si="14"/>
        <v>22.5</v>
      </c>
      <c r="BV395" s="46">
        <f t="shared" si="15"/>
        <v>-22.5</v>
      </c>
    </row>
    <row r="396">
      <c r="B396" s="668"/>
      <c r="D396" s="669"/>
      <c r="E396" s="672"/>
      <c r="I396" s="673"/>
      <c r="S396" s="674"/>
      <c r="T396" s="674"/>
      <c r="X396" s="674"/>
      <c r="Y396" s="674"/>
      <c r="Z396" s="674"/>
      <c r="AA396" s="674"/>
      <c r="BA396" s="669"/>
      <c r="BB396" s="669"/>
      <c r="BQ396" s="46">
        <f t="shared" si="13"/>
        <v>0</v>
      </c>
      <c r="BR396" s="46">
        <v>25.0</v>
      </c>
      <c r="BS396" s="46">
        <v>7.0</v>
      </c>
      <c r="BT396" s="47">
        <v>1.25</v>
      </c>
      <c r="BU396" s="46">
        <f t="shared" si="14"/>
        <v>22.5</v>
      </c>
      <c r="BV396" s="46">
        <f t="shared" si="15"/>
        <v>-22.5</v>
      </c>
    </row>
    <row r="397">
      <c r="B397" s="668"/>
      <c r="D397" s="669"/>
      <c r="E397" s="672"/>
      <c r="I397" s="673"/>
      <c r="S397" s="674"/>
      <c r="T397" s="674"/>
      <c r="X397" s="674"/>
      <c r="Y397" s="674"/>
      <c r="Z397" s="674"/>
      <c r="AA397" s="674"/>
      <c r="BA397" s="669"/>
      <c r="BB397" s="669"/>
      <c r="BQ397" s="46">
        <f t="shared" si="13"/>
        <v>0</v>
      </c>
      <c r="BR397" s="46">
        <v>25.0</v>
      </c>
      <c r="BS397" s="46">
        <v>7.0</v>
      </c>
      <c r="BT397" s="47">
        <v>1.25</v>
      </c>
      <c r="BU397" s="46">
        <f t="shared" si="14"/>
        <v>22.5</v>
      </c>
      <c r="BV397" s="46">
        <f t="shared" si="15"/>
        <v>-22.5</v>
      </c>
    </row>
    <row r="398">
      <c r="B398" s="668"/>
      <c r="D398" s="669"/>
      <c r="E398" s="672"/>
      <c r="I398" s="673"/>
      <c r="S398" s="674"/>
      <c r="T398" s="674"/>
      <c r="X398" s="674"/>
      <c r="Y398" s="674"/>
      <c r="Z398" s="674"/>
      <c r="AA398" s="674"/>
      <c r="BA398" s="669"/>
      <c r="BB398" s="669"/>
      <c r="BQ398" s="46">
        <f t="shared" si="13"/>
        <v>0</v>
      </c>
      <c r="BR398" s="46">
        <v>25.0</v>
      </c>
      <c r="BS398" s="46">
        <v>7.0</v>
      </c>
      <c r="BT398" s="47">
        <v>1.25</v>
      </c>
      <c r="BU398" s="46">
        <f t="shared" si="14"/>
        <v>22.5</v>
      </c>
      <c r="BV398" s="46">
        <f t="shared" si="15"/>
        <v>-22.5</v>
      </c>
    </row>
    <row r="399">
      <c r="B399" s="668"/>
      <c r="D399" s="669"/>
      <c r="E399" s="672"/>
      <c r="I399" s="673"/>
      <c r="S399" s="674"/>
      <c r="T399" s="674"/>
      <c r="X399" s="674"/>
      <c r="Y399" s="674"/>
      <c r="Z399" s="674"/>
      <c r="AA399" s="674"/>
      <c r="BA399" s="669"/>
      <c r="BB399" s="669"/>
      <c r="BQ399" s="46">
        <f t="shared" si="13"/>
        <v>0</v>
      </c>
      <c r="BR399" s="46">
        <v>25.0</v>
      </c>
      <c r="BS399" s="46">
        <v>7.0</v>
      </c>
      <c r="BT399" s="47">
        <v>1.25</v>
      </c>
      <c r="BU399" s="46">
        <f t="shared" si="14"/>
        <v>22.5</v>
      </c>
      <c r="BV399" s="46">
        <f t="shared" si="15"/>
        <v>-22.5</v>
      </c>
    </row>
    <row r="400">
      <c r="B400" s="668"/>
      <c r="D400" s="669"/>
      <c r="E400" s="672"/>
      <c r="I400" s="673"/>
      <c r="S400" s="674"/>
      <c r="T400" s="674"/>
      <c r="X400" s="674"/>
      <c r="Y400" s="674"/>
      <c r="Z400" s="674"/>
      <c r="AA400" s="674"/>
      <c r="BA400" s="669"/>
      <c r="BB400" s="669"/>
      <c r="BQ400" s="46">
        <f t="shared" si="13"/>
        <v>0</v>
      </c>
      <c r="BR400" s="46">
        <v>25.0</v>
      </c>
      <c r="BS400" s="46">
        <v>7.0</v>
      </c>
      <c r="BT400" s="47">
        <v>1.25</v>
      </c>
      <c r="BU400" s="46">
        <f t="shared" si="14"/>
        <v>22.5</v>
      </c>
      <c r="BV400" s="46">
        <f t="shared" si="15"/>
        <v>-22.5</v>
      </c>
    </row>
    <row r="401">
      <c r="B401" s="668"/>
      <c r="D401" s="669"/>
      <c r="E401" s="672"/>
      <c r="I401" s="673"/>
      <c r="S401" s="674"/>
      <c r="T401" s="674"/>
      <c r="X401" s="674"/>
      <c r="Y401" s="674"/>
      <c r="Z401" s="674"/>
      <c r="AA401" s="674"/>
      <c r="BA401" s="669"/>
      <c r="BB401" s="669"/>
      <c r="BQ401" s="46">
        <f t="shared" si="13"/>
        <v>0</v>
      </c>
      <c r="BR401" s="46">
        <v>25.0</v>
      </c>
      <c r="BS401" s="46">
        <v>7.0</v>
      </c>
      <c r="BT401" s="47">
        <v>1.25</v>
      </c>
      <c r="BU401" s="46">
        <f t="shared" si="14"/>
        <v>22.5</v>
      </c>
      <c r="BV401" s="46">
        <f t="shared" si="15"/>
        <v>-22.5</v>
      </c>
    </row>
    <row r="402">
      <c r="B402" s="668"/>
      <c r="D402" s="669"/>
      <c r="E402" s="672"/>
      <c r="I402" s="673"/>
      <c r="S402" s="674"/>
      <c r="T402" s="674"/>
      <c r="X402" s="674"/>
      <c r="Y402" s="674"/>
      <c r="Z402" s="674"/>
      <c r="AA402" s="674"/>
      <c r="BA402" s="669"/>
      <c r="BB402" s="669"/>
      <c r="BQ402" s="46">
        <f t="shared" si="13"/>
        <v>0</v>
      </c>
      <c r="BR402" s="46">
        <v>25.0</v>
      </c>
      <c r="BS402" s="46">
        <v>7.0</v>
      </c>
      <c r="BT402" s="47">
        <v>1.25</v>
      </c>
      <c r="BU402" s="46">
        <f t="shared" si="14"/>
        <v>22.5</v>
      </c>
      <c r="BV402" s="46">
        <f t="shared" si="15"/>
        <v>-22.5</v>
      </c>
    </row>
    <row r="403">
      <c r="B403" s="668"/>
      <c r="D403" s="669"/>
      <c r="E403" s="672"/>
      <c r="I403" s="673"/>
      <c r="S403" s="674"/>
      <c r="T403" s="674"/>
      <c r="X403" s="674"/>
      <c r="Y403" s="674"/>
      <c r="Z403" s="674"/>
      <c r="AA403" s="674"/>
      <c r="BA403" s="669"/>
      <c r="BB403" s="669"/>
      <c r="BQ403" s="46">
        <f t="shared" si="13"/>
        <v>0</v>
      </c>
      <c r="BR403" s="46">
        <v>25.0</v>
      </c>
      <c r="BS403" s="46">
        <v>7.0</v>
      </c>
      <c r="BT403" s="47">
        <v>1.25</v>
      </c>
      <c r="BU403" s="46">
        <f t="shared" si="14"/>
        <v>22.5</v>
      </c>
      <c r="BV403" s="46">
        <f t="shared" si="15"/>
        <v>-22.5</v>
      </c>
    </row>
    <row r="404">
      <c r="B404" s="668"/>
      <c r="D404" s="669"/>
      <c r="E404" s="672"/>
      <c r="I404" s="673"/>
      <c r="S404" s="674"/>
      <c r="T404" s="674"/>
      <c r="X404" s="674"/>
      <c r="Y404" s="674"/>
      <c r="Z404" s="674"/>
      <c r="AA404" s="674"/>
      <c r="BA404" s="669"/>
      <c r="BB404" s="669"/>
      <c r="BQ404" s="46">
        <f t="shared" si="13"/>
        <v>0</v>
      </c>
      <c r="BR404" s="46">
        <v>25.0</v>
      </c>
      <c r="BS404" s="46">
        <v>7.0</v>
      </c>
      <c r="BT404" s="47">
        <v>1.25</v>
      </c>
      <c r="BU404" s="46">
        <f t="shared" si="14"/>
        <v>22.5</v>
      </c>
      <c r="BV404" s="46">
        <f t="shared" si="15"/>
        <v>-22.5</v>
      </c>
    </row>
    <row r="405">
      <c r="B405" s="668"/>
      <c r="D405" s="669"/>
      <c r="E405" s="672"/>
      <c r="I405" s="673"/>
      <c r="S405" s="674"/>
      <c r="T405" s="674"/>
      <c r="X405" s="674"/>
      <c r="Y405" s="674"/>
      <c r="Z405" s="674"/>
      <c r="AA405" s="674"/>
      <c r="BA405" s="669"/>
      <c r="BB405" s="669"/>
      <c r="BQ405" s="46">
        <f t="shared" si="13"/>
        <v>0</v>
      </c>
      <c r="BR405" s="46">
        <v>25.0</v>
      </c>
      <c r="BS405" s="46">
        <v>7.0</v>
      </c>
      <c r="BT405" s="47">
        <v>1.25</v>
      </c>
      <c r="BU405" s="46">
        <f t="shared" si="14"/>
        <v>22.5</v>
      </c>
      <c r="BV405" s="46">
        <f t="shared" si="15"/>
        <v>-22.5</v>
      </c>
    </row>
    <row r="406">
      <c r="B406" s="668"/>
      <c r="D406" s="669"/>
      <c r="E406" s="672"/>
      <c r="I406" s="673"/>
      <c r="S406" s="674"/>
      <c r="T406" s="674"/>
      <c r="X406" s="674"/>
      <c r="Y406" s="674"/>
      <c r="Z406" s="674"/>
      <c r="AA406" s="674"/>
      <c r="BA406" s="669"/>
      <c r="BB406" s="669"/>
      <c r="BQ406" s="46">
        <f t="shared" si="13"/>
        <v>0</v>
      </c>
      <c r="BR406" s="46">
        <v>25.0</v>
      </c>
      <c r="BS406" s="46">
        <v>7.0</v>
      </c>
      <c r="BT406" s="47">
        <v>1.25</v>
      </c>
      <c r="BU406" s="46">
        <f t="shared" si="14"/>
        <v>22.5</v>
      </c>
      <c r="BV406" s="46">
        <f t="shared" si="15"/>
        <v>-22.5</v>
      </c>
    </row>
    <row r="407">
      <c r="B407" s="668"/>
      <c r="D407" s="669"/>
      <c r="E407" s="672"/>
      <c r="I407" s="673"/>
      <c r="S407" s="674"/>
      <c r="T407" s="674"/>
      <c r="X407" s="674"/>
      <c r="Y407" s="674"/>
      <c r="Z407" s="674"/>
      <c r="AA407" s="674"/>
      <c r="BA407" s="669"/>
      <c r="BB407" s="669"/>
      <c r="BQ407" s="46">
        <f t="shared" si="13"/>
        <v>0</v>
      </c>
      <c r="BR407" s="46">
        <v>25.0</v>
      </c>
      <c r="BS407" s="46">
        <v>7.0</v>
      </c>
      <c r="BT407" s="47">
        <v>1.25</v>
      </c>
      <c r="BU407" s="46">
        <f t="shared" si="14"/>
        <v>22.5</v>
      </c>
      <c r="BV407" s="46">
        <f t="shared" si="15"/>
        <v>-22.5</v>
      </c>
    </row>
    <row r="408">
      <c r="B408" s="668"/>
      <c r="D408" s="669"/>
      <c r="E408" s="672"/>
      <c r="I408" s="673"/>
      <c r="S408" s="674"/>
      <c r="T408" s="674"/>
      <c r="X408" s="674"/>
      <c r="Y408" s="674"/>
      <c r="Z408" s="674"/>
      <c r="AA408" s="674"/>
      <c r="BA408" s="669"/>
      <c r="BB408" s="669"/>
      <c r="BQ408" s="46">
        <f t="shared" si="13"/>
        <v>0</v>
      </c>
      <c r="BR408" s="46">
        <v>25.0</v>
      </c>
      <c r="BS408" s="46">
        <v>7.0</v>
      </c>
      <c r="BT408" s="47">
        <v>1.25</v>
      </c>
      <c r="BU408" s="46">
        <f t="shared" si="14"/>
        <v>22.5</v>
      </c>
      <c r="BV408" s="46">
        <f t="shared" si="15"/>
        <v>-22.5</v>
      </c>
    </row>
    <row r="409">
      <c r="B409" s="668"/>
      <c r="D409" s="669"/>
      <c r="E409" s="672"/>
      <c r="I409" s="673"/>
      <c r="S409" s="674"/>
      <c r="T409" s="674"/>
      <c r="X409" s="674"/>
      <c r="Y409" s="674"/>
      <c r="Z409" s="674"/>
      <c r="AA409" s="674"/>
      <c r="BA409" s="669"/>
      <c r="BB409" s="669"/>
      <c r="BQ409" s="46">
        <f t="shared" si="13"/>
        <v>0</v>
      </c>
      <c r="BR409" s="46">
        <v>25.0</v>
      </c>
      <c r="BS409" s="46">
        <v>7.0</v>
      </c>
      <c r="BT409" s="47">
        <v>1.25</v>
      </c>
      <c r="BU409" s="46">
        <f t="shared" si="14"/>
        <v>22.5</v>
      </c>
      <c r="BV409" s="46">
        <f t="shared" si="15"/>
        <v>-22.5</v>
      </c>
    </row>
    <row r="410">
      <c r="B410" s="668"/>
      <c r="D410" s="669"/>
      <c r="E410" s="672"/>
      <c r="I410" s="673"/>
      <c r="S410" s="674"/>
      <c r="T410" s="674"/>
      <c r="X410" s="674"/>
      <c r="Y410" s="674"/>
      <c r="Z410" s="674"/>
      <c r="AA410" s="674"/>
      <c r="BA410" s="669"/>
      <c r="BB410" s="669"/>
      <c r="BQ410" s="46">
        <f t="shared" si="13"/>
        <v>0</v>
      </c>
      <c r="BR410" s="46">
        <v>25.0</v>
      </c>
      <c r="BS410" s="46">
        <v>7.0</v>
      </c>
      <c r="BT410" s="47">
        <v>1.25</v>
      </c>
      <c r="BU410" s="46">
        <f t="shared" si="14"/>
        <v>22.5</v>
      </c>
      <c r="BV410" s="46">
        <f t="shared" si="15"/>
        <v>-22.5</v>
      </c>
    </row>
    <row r="411">
      <c r="B411" s="668"/>
      <c r="D411" s="669"/>
      <c r="E411" s="672"/>
      <c r="I411" s="673"/>
      <c r="S411" s="674"/>
      <c r="T411" s="674"/>
      <c r="X411" s="674"/>
      <c r="Y411" s="674"/>
      <c r="Z411" s="674"/>
      <c r="AA411" s="674"/>
      <c r="BA411" s="669"/>
      <c r="BB411" s="669"/>
      <c r="BQ411" s="46">
        <f t="shared" si="13"/>
        <v>0</v>
      </c>
      <c r="BR411" s="46">
        <v>25.0</v>
      </c>
      <c r="BS411" s="46">
        <v>7.0</v>
      </c>
      <c r="BT411" s="47">
        <v>1.25</v>
      </c>
      <c r="BU411" s="46">
        <f t="shared" si="14"/>
        <v>22.5</v>
      </c>
      <c r="BV411" s="46">
        <f t="shared" si="15"/>
        <v>-22.5</v>
      </c>
    </row>
    <row r="412">
      <c r="B412" s="668"/>
      <c r="D412" s="669"/>
      <c r="E412" s="672"/>
      <c r="I412" s="673"/>
      <c r="S412" s="674"/>
      <c r="T412" s="674"/>
      <c r="X412" s="674"/>
      <c r="Y412" s="674"/>
      <c r="Z412" s="674"/>
      <c r="AA412" s="674"/>
      <c r="BA412" s="669"/>
      <c r="BB412" s="669"/>
      <c r="BQ412" s="46">
        <f t="shared" si="13"/>
        <v>0</v>
      </c>
      <c r="BR412" s="46">
        <v>25.0</v>
      </c>
      <c r="BS412" s="46">
        <v>7.0</v>
      </c>
      <c r="BT412" s="47">
        <v>1.25</v>
      </c>
      <c r="BU412" s="46">
        <f t="shared" si="14"/>
        <v>22.5</v>
      </c>
      <c r="BV412" s="46">
        <f t="shared" si="15"/>
        <v>-22.5</v>
      </c>
    </row>
    <row r="413">
      <c r="B413" s="668"/>
      <c r="D413" s="669"/>
      <c r="E413" s="672"/>
      <c r="I413" s="673"/>
      <c r="S413" s="674"/>
      <c r="T413" s="674"/>
      <c r="X413" s="674"/>
      <c r="Y413" s="674"/>
      <c r="Z413" s="674"/>
      <c r="AA413" s="674"/>
      <c r="BA413" s="669"/>
      <c r="BB413" s="669"/>
      <c r="BQ413" s="46">
        <f t="shared" si="13"/>
        <v>0</v>
      </c>
      <c r="BR413" s="46">
        <v>25.0</v>
      </c>
      <c r="BS413" s="46">
        <v>7.0</v>
      </c>
      <c r="BT413" s="47">
        <v>1.25</v>
      </c>
      <c r="BU413" s="46">
        <f t="shared" si="14"/>
        <v>22.5</v>
      </c>
      <c r="BV413" s="46">
        <f t="shared" si="15"/>
        <v>-22.5</v>
      </c>
    </row>
    <row r="414">
      <c r="B414" s="668"/>
      <c r="D414" s="669"/>
      <c r="E414" s="672"/>
      <c r="I414" s="673"/>
      <c r="S414" s="674"/>
      <c r="T414" s="674"/>
      <c r="X414" s="674"/>
      <c r="Y414" s="674"/>
      <c r="Z414" s="674"/>
      <c r="AA414" s="674"/>
      <c r="BA414" s="669"/>
      <c r="BB414" s="669"/>
      <c r="BQ414" s="46">
        <f t="shared" si="13"/>
        <v>0</v>
      </c>
      <c r="BR414" s="46">
        <v>25.0</v>
      </c>
      <c r="BS414" s="46">
        <v>7.0</v>
      </c>
      <c r="BT414" s="47">
        <v>1.25</v>
      </c>
      <c r="BU414" s="46">
        <f t="shared" si="14"/>
        <v>22.5</v>
      </c>
      <c r="BV414" s="46">
        <f t="shared" si="15"/>
        <v>-22.5</v>
      </c>
    </row>
    <row r="415">
      <c r="B415" s="668"/>
      <c r="D415" s="669"/>
      <c r="E415" s="672"/>
      <c r="I415" s="673"/>
      <c r="S415" s="674"/>
      <c r="T415" s="674"/>
      <c r="X415" s="674"/>
      <c r="Y415" s="674"/>
      <c r="Z415" s="674"/>
      <c r="AA415" s="674"/>
      <c r="BA415" s="669"/>
      <c r="BB415" s="669"/>
      <c r="BQ415" s="46">
        <f t="shared" si="13"/>
        <v>0</v>
      </c>
      <c r="BR415" s="46">
        <v>25.0</v>
      </c>
      <c r="BS415" s="46">
        <v>7.0</v>
      </c>
      <c r="BT415" s="47">
        <v>1.25</v>
      </c>
      <c r="BU415" s="46">
        <f t="shared" si="14"/>
        <v>22.5</v>
      </c>
      <c r="BV415" s="46">
        <f t="shared" si="15"/>
        <v>-22.5</v>
      </c>
    </row>
    <row r="416">
      <c r="B416" s="668"/>
      <c r="D416" s="669"/>
      <c r="E416" s="672"/>
      <c r="I416" s="673"/>
      <c r="S416" s="674"/>
      <c r="T416" s="674"/>
      <c r="X416" s="674"/>
      <c r="Y416" s="674"/>
      <c r="Z416" s="674"/>
      <c r="AA416" s="674"/>
      <c r="BA416" s="669"/>
      <c r="BB416" s="669"/>
      <c r="BQ416" s="46">
        <f t="shared" si="13"/>
        <v>0</v>
      </c>
      <c r="BR416" s="46">
        <v>25.0</v>
      </c>
      <c r="BS416" s="46">
        <v>7.0</v>
      </c>
      <c r="BT416" s="47">
        <v>1.25</v>
      </c>
      <c r="BU416" s="46">
        <f t="shared" si="14"/>
        <v>22.5</v>
      </c>
      <c r="BV416" s="46">
        <f t="shared" si="15"/>
        <v>-22.5</v>
      </c>
    </row>
    <row r="417">
      <c r="B417" s="668"/>
      <c r="D417" s="669"/>
      <c r="E417" s="672"/>
      <c r="I417" s="673"/>
      <c r="S417" s="674"/>
      <c r="T417" s="674"/>
      <c r="X417" s="674"/>
      <c r="Y417" s="674"/>
      <c r="Z417" s="674"/>
      <c r="AA417" s="674"/>
      <c r="BA417" s="669"/>
      <c r="BB417" s="669"/>
      <c r="BQ417" s="46">
        <f t="shared" si="13"/>
        <v>0</v>
      </c>
      <c r="BR417" s="46">
        <v>25.0</v>
      </c>
      <c r="BS417" s="46">
        <v>7.0</v>
      </c>
      <c r="BT417" s="47">
        <v>1.25</v>
      </c>
      <c r="BU417" s="46">
        <f t="shared" si="14"/>
        <v>22.5</v>
      </c>
      <c r="BV417" s="46">
        <f t="shared" si="15"/>
        <v>-22.5</v>
      </c>
    </row>
    <row r="418">
      <c r="B418" s="668"/>
      <c r="D418" s="669"/>
      <c r="E418" s="672"/>
      <c r="I418" s="673"/>
      <c r="S418" s="674"/>
      <c r="T418" s="674"/>
      <c r="X418" s="674"/>
      <c r="Y418" s="674"/>
      <c r="Z418" s="674"/>
      <c r="AA418" s="674"/>
      <c r="BA418" s="669"/>
      <c r="BB418" s="669"/>
      <c r="BQ418" s="46">
        <f t="shared" si="13"/>
        <v>0</v>
      </c>
      <c r="BR418" s="46">
        <v>25.0</v>
      </c>
      <c r="BS418" s="46">
        <v>7.0</v>
      </c>
      <c r="BT418" s="47">
        <v>1.25</v>
      </c>
      <c r="BU418" s="46">
        <f t="shared" si="14"/>
        <v>22.5</v>
      </c>
      <c r="BV418" s="46">
        <f t="shared" si="15"/>
        <v>-22.5</v>
      </c>
    </row>
    <row r="419">
      <c r="B419" s="668"/>
      <c r="D419" s="669"/>
      <c r="E419" s="672"/>
      <c r="I419" s="673"/>
      <c r="S419" s="674"/>
      <c r="T419" s="674"/>
      <c r="X419" s="674"/>
      <c r="Y419" s="674"/>
      <c r="Z419" s="674"/>
      <c r="AA419" s="674"/>
      <c r="BA419" s="669"/>
      <c r="BB419" s="669"/>
      <c r="BQ419" s="46">
        <f t="shared" si="13"/>
        <v>0</v>
      </c>
      <c r="BR419" s="46">
        <v>25.0</v>
      </c>
      <c r="BS419" s="46">
        <v>7.0</v>
      </c>
      <c r="BT419" s="47">
        <v>1.25</v>
      </c>
      <c r="BU419" s="46">
        <f t="shared" si="14"/>
        <v>22.5</v>
      </c>
      <c r="BV419" s="46">
        <f t="shared" si="15"/>
        <v>-22.5</v>
      </c>
    </row>
    <row r="420">
      <c r="B420" s="668"/>
      <c r="D420" s="669"/>
      <c r="E420" s="672"/>
      <c r="I420" s="673"/>
      <c r="S420" s="674"/>
      <c r="T420" s="674"/>
      <c r="X420" s="674"/>
      <c r="Y420" s="674"/>
      <c r="Z420" s="674"/>
      <c r="AA420" s="674"/>
      <c r="BA420" s="669"/>
      <c r="BB420" s="669"/>
      <c r="BQ420" s="46">
        <f t="shared" si="13"/>
        <v>0</v>
      </c>
      <c r="BR420" s="46">
        <v>25.0</v>
      </c>
      <c r="BS420" s="46">
        <v>7.0</v>
      </c>
      <c r="BT420" s="47">
        <v>1.25</v>
      </c>
      <c r="BU420" s="46">
        <f t="shared" si="14"/>
        <v>22.5</v>
      </c>
      <c r="BV420" s="46">
        <f t="shared" si="15"/>
        <v>-22.5</v>
      </c>
    </row>
    <row r="421">
      <c r="B421" s="668"/>
      <c r="D421" s="669"/>
      <c r="E421" s="672"/>
      <c r="I421" s="673"/>
      <c r="S421" s="674"/>
      <c r="T421" s="674"/>
      <c r="X421" s="674"/>
      <c r="Y421" s="674"/>
      <c r="Z421" s="674"/>
      <c r="AA421" s="674"/>
      <c r="BA421" s="669"/>
      <c r="BB421" s="669"/>
      <c r="BQ421" s="46">
        <f t="shared" si="13"/>
        <v>0</v>
      </c>
      <c r="BR421" s="46">
        <v>25.0</v>
      </c>
      <c r="BS421" s="46">
        <v>7.0</v>
      </c>
      <c r="BT421" s="47">
        <v>1.25</v>
      </c>
      <c r="BU421" s="46">
        <f t="shared" si="14"/>
        <v>22.5</v>
      </c>
      <c r="BV421" s="46">
        <f t="shared" si="15"/>
        <v>-22.5</v>
      </c>
    </row>
    <row r="422">
      <c r="B422" s="668"/>
      <c r="D422" s="669"/>
      <c r="E422" s="672"/>
      <c r="I422" s="673"/>
      <c r="S422" s="674"/>
      <c r="T422" s="674"/>
      <c r="X422" s="674"/>
      <c r="Y422" s="674"/>
      <c r="Z422" s="674"/>
      <c r="AA422" s="674"/>
      <c r="BA422" s="669"/>
      <c r="BB422" s="669"/>
      <c r="BQ422" s="46">
        <f t="shared" si="13"/>
        <v>0</v>
      </c>
      <c r="BR422" s="46">
        <v>25.0</v>
      </c>
      <c r="BS422" s="46">
        <v>7.0</v>
      </c>
      <c r="BT422" s="47">
        <v>1.25</v>
      </c>
      <c r="BU422" s="46">
        <f t="shared" si="14"/>
        <v>22.5</v>
      </c>
      <c r="BV422" s="46">
        <f t="shared" si="15"/>
        <v>-22.5</v>
      </c>
    </row>
    <row r="423">
      <c r="B423" s="668"/>
      <c r="D423" s="669"/>
      <c r="E423" s="672"/>
      <c r="I423" s="673"/>
      <c r="S423" s="674"/>
      <c r="T423" s="674"/>
      <c r="X423" s="674"/>
      <c r="Y423" s="674"/>
      <c r="Z423" s="674"/>
      <c r="AA423" s="674"/>
      <c r="BA423" s="669"/>
      <c r="BB423" s="669"/>
      <c r="BQ423" s="46">
        <f t="shared" si="13"/>
        <v>0</v>
      </c>
      <c r="BR423" s="46">
        <v>25.0</v>
      </c>
      <c r="BS423" s="46">
        <v>7.0</v>
      </c>
      <c r="BT423" s="47">
        <v>1.25</v>
      </c>
      <c r="BU423" s="46">
        <f t="shared" si="14"/>
        <v>22.5</v>
      </c>
      <c r="BV423" s="46">
        <f t="shared" si="15"/>
        <v>-22.5</v>
      </c>
    </row>
    <row r="424">
      <c r="B424" s="668"/>
      <c r="D424" s="669"/>
      <c r="E424" s="672"/>
      <c r="I424" s="673"/>
      <c r="S424" s="674"/>
      <c r="T424" s="674"/>
      <c r="X424" s="674"/>
      <c r="Y424" s="674"/>
      <c r="Z424" s="674"/>
      <c r="AA424" s="674"/>
      <c r="BA424" s="669"/>
      <c r="BB424" s="669"/>
      <c r="BQ424" s="46">
        <f t="shared" si="13"/>
        <v>0</v>
      </c>
      <c r="BR424" s="46">
        <v>25.0</v>
      </c>
      <c r="BS424" s="46">
        <v>7.0</v>
      </c>
      <c r="BT424" s="47">
        <v>1.25</v>
      </c>
      <c r="BU424" s="46">
        <f t="shared" si="14"/>
        <v>22.5</v>
      </c>
      <c r="BV424" s="46">
        <f t="shared" si="15"/>
        <v>-22.5</v>
      </c>
    </row>
    <row r="425">
      <c r="B425" s="668"/>
      <c r="D425" s="669"/>
      <c r="E425" s="672"/>
      <c r="I425" s="673"/>
      <c r="S425" s="674"/>
      <c r="T425" s="674"/>
      <c r="X425" s="674"/>
      <c r="Y425" s="674"/>
      <c r="Z425" s="674"/>
      <c r="AA425" s="674"/>
      <c r="BA425" s="669"/>
      <c r="BB425" s="669"/>
      <c r="BQ425" s="46">
        <f t="shared" si="13"/>
        <v>0</v>
      </c>
      <c r="BR425" s="46">
        <v>25.0</v>
      </c>
      <c r="BS425" s="46">
        <v>7.0</v>
      </c>
      <c r="BT425" s="47">
        <v>1.25</v>
      </c>
      <c r="BU425" s="46">
        <f t="shared" si="14"/>
        <v>22.5</v>
      </c>
      <c r="BV425" s="46">
        <f t="shared" si="15"/>
        <v>-22.5</v>
      </c>
    </row>
    <row r="426">
      <c r="B426" s="668"/>
      <c r="D426" s="669"/>
      <c r="E426" s="672"/>
      <c r="I426" s="673"/>
      <c r="S426" s="674"/>
      <c r="T426" s="674"/>
      <c r="X426" s="674"/>
      <c r="Y426" s="674"/>
      <c r="Z426" s="674"/>
      <c r="AA426" s="674"/>
      <c r="BA426" s="669"/>
      <c r="BB426" s="669"/>
      <c r="BQ426" s="46">
        <f t="shared" si="13"/>
        <v>0</v>
      </c>
      <c r="BR426" s="46">
        <v>25.0</v>
      </c>
      <c r="BS426" s="46">
        <v>7.0</v>
      </c>
      <c r="BT426" s="47">
        <v>1.25</v>
      </c>
      <c r="BU426" s="46">
        <f t="shared" si="14"/>
        <v>22.5</v>
      </c>
      <c r="BV426" s="46">
        <f t="shared" si="15"/>
        <v>-22.5</v>
      </c>
    </row>
    <row r="427">
      <c r="B427" s="668"/>
      <c r="D427" s="669"/>
      <c r="E427" s="672"/>
      <c r="I427" s="673"/>
      <c r="S427" s="674"/>
      <c r="T427" s="674"/>
      <c r="X427" s="674"/>
      <c r="Y427" s="674"/>
      <c r="Z427" s="674"/>
      <c r="AA427" s="674"/>
      <c r="BA427" s="669"/>
      <c r="BB427" s="669"/>
      <c r="BQ427" s="46">
        <f t="shared" si="13"/>
        <v>0</v>
      </c>
      <c r="BR427" s="46">
        <v>25.0</v>
      </c>
      <c r="BS427" s="46">
        <v>7.0</v>
      </c>
      <c r="BT427" s="47">
        <v>1.25</v>
      </c>
      <c r="BU427" s="46">
        <f t="shared" si="14"/>
        <v>22.5</v>
      </c>
      <c r="BV427" s="46">
        <f t="shared" si="15"/>
        <v>-22.5</v>
      </c>
    </row>
    <row r="428">
      <c r="B428" s="668"/>
      <c r="D428" s="669"/>
      <c r="E428" s="672"/>
      <c r="I428" s="673"/>
      <c r="S428" s="674"/>
      <c r="T428" s="674"/>
      <c r="X428" s="674"/>
      <c r="Y428" s="674"/>
      <c r="Z428" s="674"/>
      <c r="AA428" s="674"/>
      <c r="BA428" s="669"/>
      <c r="BB428" s="669"/>
      <c r="BQ428" s="46">
        <f t="shared" si="13"/>
        <v>0</v>
      </c>
      <c r="BR428" s="46">
        <v>25.0</v>
      </c>
      <c r="BS428" s="46">
        <v>7.0</v>
      </c>
      <c r="BT428" s="47">
        <v>1.25</v>
      </c>
      <c r="BU428" s="46">
        <f t="shared" si="14"/>
        <v>22.5</v>
      </c>
      <c r="BV428" s="46">
        <f t="shared" si="15"/>
        <v>-22.5</v>
      </c>
    </row>
    <row r="429">
      <c r="B429" s="668"/>
      <c r="D429" s="669"/>
      <c r="E429" s="672"/>
      <c r="I429" s="673"/>
      <c r="S429" s="674"/>
      <c r="T429" s="674"/>
      <c r="X429" s="674"/>
      <c r="Y429" s="674"/>
      <c r="Z429" s="674"/>
      <c r="AA429" s="674"/>
      <c r="BA429" s="669"/>
      <c r="BB429" s="669"/>
      <c r="BQ429" s="46">
        <f t="shared" si="13"/>
        <v>0</v>
      </c>
      <c r="BR429" s="46">
        <v>25.0</v>
      </c>
      <c r="BS429" s="46">
        <v>7.0</v>
      </c>
      <c r="BT429" s="47">
        <v>1.25</v>
      </c>
      <c r="BU429" s="46">
        <f t="shared" si="14"/>
        <v>22.5</v>
      </c>
      <c r="BV429" s="46">
        <f t="shared" si="15"/>
        <v>-22.5</v>
      </c>
    </row>
    <row r="430">
      <c r="B430" s="668"/>
      <c r="D430" s="669"/>
      <c r="E430" s="672"/>
      <c r="I430" s="673"/>
      <c r="S430" s="674"/>
      <c r="T430" s="674"/>
      <c r="X430" s="674"/>
      <c r="Y430" s="674"/>
      <c r="Z430" s="674"/>
      <c r="AA430" s="674"/>
      <c r="BA430" s="669"/>
      <c r="BB430" s="669"/>
      <c r="BQ430" s="46">
        <f t="shared" si="13"/>
        <v>0</v>
      </c>
      <c r="BR430" s="46">
        <v>25.0</v>
      </c>
      <c r="BS430" s="46">
        <v>7.0</v>
      </c>
      <c r="BT430" s="47">
        <v>1.25</v>
      </c>
      <c r="BU430" s="46">
        <f t="shared" si="14"/>
        <v>22.5</v>
      </c>
      <c r="BV430" s="46">
        <f t="shared" si="15"/>
        <v>-22.5</v>
      </c>
    </row>
    <row r="431">
      <c r="B431" s="668"/>
      <c r="D431" s="669"/>
      <c r="E431" s="672"/>
      <c r="I431" s="673"/>
      <c r="S431" s="674"/>
      <c r="T431" s="674"/>
      <c r="X431" s="674"/>
      <c r="Y431" s="674"/>
      <c r="Z431" s="674"/>
      <c r="AA431" s="674"/>
      <c r="BA431" s="669"/>
      <c r="BB431" s="669"/>
      <c r="BQ431" s="46">
        <f t="shared" si="13"/>
        <v>0</v>
      </c>
      <c r="BR431" s="46">
        <v>25.0</v>
      </c>
      <c r="BS431" s="46">
        <v>7.0</v>
      </c>
      <c r="BT431" s="47">
        <v>1.25</v>
      </c>
      <c r="BU431" s="46">
        <f t="shared" si="14"/>
        <v>22.5</v>
      </c>
      <c r="BV431" s="46">
        <f t="shared" si="15"/>
        <v>-22.5</v>
      </c>
    </row>
    <row r="432">
      <c r="B432" s="668"/>
      <c r="D432" s="669"/>
      <c r="E432" s="672"/>
      <c r="I432" s="673"/>
      <c r="S432" s="674"/>
      <c r="T432" s="674"/>
      <c r="X432" s="674"/>
      <c r="Y432" s="674"/>
      <c r="Z432" s="674"/>
      <c r="AA432" s="674"/>
      <c r="BA432" s="669"/>
      <c r="BB432" s="669"/>
      <c r="BQ432" s="46">
        <f t="shared" si="13"/>
        <v>0</v>
      </c>
      <c r="BR432" s="46">
        <v>25.0</v>
      </c>
      <c r="BS432" s="46">
        <v>7.0</v>
      </c>
      <c r="BT432" s="47">
        <v>1.25</v>
      </c>
      <c r="BU432" s="46">
        <f t="shared" si="14"/>
        <v>22.5</v>
      </c>
      <c r="BV432" s="46">
        <f t="shared" si="15"/>
        <v>-22.5</v>
      </c>
    </row>
    <row r="433">
      <c r="B433" s="668"/>
      <c r="D433" s="669"/>
      <c r="E433" s="672"/>
      <c r="I433" s="673"/>
      <c r="S433" s="674"/>
      <c r="T433" s="674"/>
      <c r="X433" s="674"/>
      <c r="Y433" s="674"/>
      <c r="Z433" s="674"/>
      <c r="AA433" s="674"/>
      <c r="BA433" s="669"/>
      <c r="BB433" s="669"/>
      <c r="BQ433" s="46">
        <f t="shared" si="13"/>
        <v>0</v>
      </c>
      <c r="BR433" s="46">
        <v>25.0</v>
      </c>
      <c r="BS433" s="46">
        <v>7.0</v>
      </c>
      <c r="BT433" s="47">
        <v>1.25</v>
      </c>
      <c r="BU433" s="46">
        <f t="shared" si="14"/>
        <v>22.5</v>
      </c>
      <c r="BV433" s="46">
        <f t="shared" si="15"/>
        <v>-22.5</v>
      </c>
    </row>
    <row r="434">
      <c r="B434" s="668"/>
      <c r="D434" s="669"/>
      <c r="E434" s="672"/>
      <c r="I434" s="673"/>
      <c r="S434" s="674"/>
      <c r="T434" s="674"/>
      <c r="X434" s="674"/>
      <c r="Y434" s="674"/>
      <c r="Z434" s="674"/>
      <c r="AA434" s="674"/>
      <c r="BA434" s="669"/>
      <c r="BB434" s="669"/>
      <c r="BQ434" s="46">
        <f t="shared" si="13"/>
        <v>0</v>
      </c>
      <c r="BR434" s="46">
        <v>25.0</v>
      </c>
      <c r="BS434" s="46">
        <v>7.0</v>
      </c>
      <c r="BT434" s="47">
        <v>1.25</v>
      </c>
      <c r="BU434" s="46">
        <f t="shared" si="14"/>
        <v>22.5</v>
      </c>
      <c r="BV434" s="46">
        <f t="shared" si="15"/>
        <v>-22.5</v>
      </c>
    </row>
    <row r="435">
      <c r="B435" s="668"/>
      <c r="D435" s="669"/>
      <c r="E435" s="672"/>
      <c r="I435" s="673"/>
      <c r="S435" s="674"/>
      <c r="T435" s="674"/>
      <c r="X435" s="674"/>
      <c r="Y435" s="674"/>
      <c r="Z435" s="674"/>
      <c r="AA435" s="674"/>
      <c r="BA435" s="669"/>
      <c r="BB435" s="669"/>
      <c r="BQ435" s="46">
        <f t="shared" si="13"/>
        <v>0</v>
      </c>
      <c r="BR435" s="46">
        <v>25.0</v>
      </c>
      <c r="BS435" s="46">
        <v>7.0</v>
      </c>
      <c r="BT435" s="47">
        <v>1.25</v>
      </c>
      <c r="BU435" s="46">
        <f t="shared" si="14"/>
        <v>22.5</v>
      </c>
      <c r="BV435" s="46">
        <f t="shared" si="15"/>
        <v>-22.5</v>
      </c>
    </row>
    <row r="436">
      <c r="B436" s="668"/>
      <c r="D436" s="669"/>
      <c r="E436" s="672"/>
      <c r="I436" s="673"/>
      <c r="S436" s="674"/>
      <c r="T436" s="674"/>
      <c r="X436" s="674"/>
      <c r="Y436" s="674"/>
      <c r="Z436" s="674"/>
      <c r="AA436" s="674"/>
      <c r="BA436" s="669"/>
      <c r="BB436" s="669"/>
      <c r="BQ436" s="46">
        <f t="shared" si="13"/>
        <v>0</v>
      </c>
      <c r="BR436" s="46">
        <v>25.0</v>
      </c>
      <c r="BS436" s="46">
        <v>7.0</v>
      </c>
      <c r="BT436" s="47">
        <v>1.25</v>
      </c>
      <c r="BU436" s="46">
        <f t="shared" si="14"/>
        <v>22.5</v>
      </c>
      <c r="BV436" s="46">
        <f t="shared" si="15"/>
        <v>-22.5</v>
      </c>
    </row>
    <row r="437">
      <c r="B437" s="668"/>
      <c r="D437" s="669"/>
      <c r="E437" s="672"/>
      <c r="I437" s="673"/>
      <c r="S437" s="674"/>
      <c r="T437" s="674"/>
      <c r="X437" s="674"/>
      <c r="Y437" s="674"/>
      <c r="Z437" s="674"/>
      <c r="AA437" s="674"/>
      <c r="BA437" s="669"/>
      <c r="BB437" s="669"/>
      <c r="BQ437" s="46">
        <f t="shared" si="13"/>
        <v>0</v>
      </c>
      <c r="BR437" s="46">
        <v>25.0</v>
      </c>
      <c r="BS437" s="46">
        <v>7.0</v>
      </c>
      <c r="BT437" s="47">
        <v>1.25</v>
      </c>
      <c r="BU437" s="46">
        <f t="shared" si="14"/>
        <v>22.5</v>
      </c>
      <c r="BV437" s="46">
        <f t="shared" si="15"/>
        <v>-22.5</v>
      </c>
    </row>
    <row r="438">
      <c r="B438" s="668"/>
      <c r="D438" s="669"/>
      <c r="E438" s="672"/>
      <c r="I438" s="673"/>
      <c r="S438" s="674"/>
      <c r="T438" s="674"/>
      <c r="X438" s="674"/>
      <c r="Y438" s="674"/>
      <c r="Z438" s="674"/>
      <c r="AA438" s="674"/>
      <c r="BA438" s="669"/>
      <c r="BB438" s="669"/>
      <c r="BQ438" s="46">
        <f t="shared" si="13"/>
        <v>0</v>
      </c>
      <c r="BR438" s="46">
        <v>25.0</v>
      </c>
      <c r="BS438" s="46">
        <v>7.0</v>
      </c>
      <c r="BT438" s="47">
        <v>1.25</v>
      </c>
      <c r="BU438" s="46">
        <f t="shared" si="14"/>
        <v>22.5</v>
      </c>
      <c r="BV438" s="46">
        <f t="shared" si="15"/>
        <v>-22.5</v>
      </c>
    </row>
    <row r="439">
      <c r="B439" s="668"/>
      <c r="D439" s="669"/>
      <c r="E439" s="672"/>
      <c r="I439" s="673"/>
      <c r="S439" s="674"/>
      <c r="T439" s="674"/>
      <c r="X439" s="674"/>
      <c r="Y439" s="674"/>
      <c r="Z439" s="674"/>
      <c r="AA439" s="674"/>
      <c r="BA439" s="669"/>
      <c r="BB439" s="669"/>
      <c r="BQ439" s="46">
        <f t="shared" si="13"/>
        <v>0</v>
      </c>
      <c r="BR439" s="46">
        <v>25.0</v>
      </c>
      <c r="BS439" s="46">
        <v>7.0</v>
      </c>
      <c r="BT439" s="47">
        <v>1.25</v>
      </c>
      <c r="BU439" s="46">
        <f t="shared" si="14"/>
        <v>22.5</v>
      </c>
      <c r="BV439" s="46">
        <f t="shared" si="15"/>
        <v>-22.5</v>
      </c>
    </row>
    <row r="440">
      <c r="B440" s="668"/>
      <c r="D440" s="669"/>
      <c r="E440" s="672"/>
      <c r="I440" s="673"/>
      <c r="S440" s="674"/>
      <c r="T440" s="674"/>
      <c r="X440" s="674"/>
      <c r="Y440" s="674"/>
      <c r="Z440" s="674"/>
      <c r="AA440" s="674"/>
      <c r="BA440" s="669"/>
      <c r="BB440" s="669"/>
      <c r="BQ440" s="46">
        <f t="shared" si="13"/>
        <v>0</v>
      </c>
      <c r="BR440" s="46">
        <v>25.0</v>
      </c>
      <c r="BS440" s="46">
        <v>7.0</v>
      </c>
      <c r="BT440" s="47">
        <v>1.25</v>
      </c>
      <c r="BU440" s="46">
        <f t="shared" si="14"/>
        <v>22.5</v>
      </c>
      <c r="BV440" s="46">
        <f t="shared" si="15"/>
        <v>-22.5</v>
      </c>
    </row>
    <row r="441">
      <c r="B441" s="668"/>
      <c r="D441" s="669"/>
      <c r="E441" s="672"/>
      <c r="I441" s="673"/>
      <c r="S441" s="674"/>
      <c r="T441" s="674"/>
      <c r="X441" s="674"/>
      <c r="Y441" s="674"/>
      <c r="Z441" s="674"/>
      <c r="AA441" s="674"/>
      <c r="BA441" s="669"/>
      <c r="BB441" s="669"/>
      <c r="BQ441" s="46">
        <f t="shared" si="13"/>
        <v>0</v>
      </c>
      <c r="BR441" s="46">
        <v>25.0</v>
      </c>
      <c r="BS441" s="46">
        <v>7.0</v>
      </c>
      <c r="BT441" s="47">
        <v>1.25</v>
      </c>
      <c r="BU441" s="46">
        <f t="shared" si="14"/>
        <v>22.5</v>
      </c>
      <c r="BV441" s="46">
        <f t="shared" si="15"/>
        <v>-22.5</v>
      </c>
    </row>
    <row r="442">
      <c r="B442" s="668"/>
      <c r="D442" s="669"/>
      <c r="E442" s="672"/>
      <c r="I442" s="673"/>
      <c r="S442" s="674"/>
      <c r="T442" s="674"/>
      <c r="X442" s="674"/>
      <c r="Y442" s="674"/>
      <c r="Z442" s="674"/>
      <c r="AA442" s="674"/>
      <c r="BA442" s="669"/>
      <c r="BB442" s="669"/>
      <c r="BQ442" s="46">
        <f t="shared" si="13"/>
        <v>0</v>
      </c>
      <c r="BR442" s="46">
        <v>25.0</v>
      </c>
      <c r="BS442" s="46">
        <v>7.0</v>
      </c>
      <c r="BT442" s="47">
        <v>1.25</v>
      </c>
      <c r="BU442" s="46">
        <f t="shared" si="14"/>
        <v>22.5</v>
      </c>
      <c r="BV442" s="46">
        <f t="shared" si="15"/>
        <v>-22.5</v>
      </c>
    </row>
    <row r="443">
      <c r="B443" s="668"/>
      <c r="D443" s="669"/>
      <c r="E443" s="672"/>
      <c r="I443" s="673"/>
      <c r="S443" s="674"/>
      <c r="T443" s="674"/>
      <c r="X443" s="674"/>
      <c r="Y443" s="674"/>
      <c r="Z443" s="674"/>
      <c r="AA443" s="674"/>
      <c r="BA443" s="669"/>
      <c r="BB443" s="669"/>
      <c r="BQ443" s="46">
        <f t="shared" si="13"/>
        <v>0</v>
      </c>
      <c r="BR443" s="46">
        <v>25.0</v>
      </c>
      <c r="BS443" s="46">
        <v>7.0</v>
      </c>
      <c r="BT443" s="47">
        <v>1.25</v>
      </c>
      <c r="BU443" s="46">
        <f t="shared" si="14"/>
        <v>22.5</v>
      </c>
      <c r="BV443" s="46">
        <f t="shared" si="15"/>
        <v>-22.5</v>
      </c>
    </row>
    <row r="444">
      <c r="B444" s="668"/>
      <c r="D444" s="669"/>
      <c r="E444" s="672"/>
      <c r="I444" s="673"/>
      <c r="S444" s="674"/>
      <c r="T444" s="674"/>
      <c r="X444" s="674"/>
      <c r="Y444" s="674"/>
      <c r="Z444" s="674"/>
      <c r="AA444" s="674"/>
      <c r="BA444" s="669"/>
      <c r="BB444" s="669"/>
      <c r="BQ444" s="46">
        <f t="shared" si="13"/>
        <v>0</v>
      </c>
      <c r="BR444" s="46">
        <v>25.0</v>
      </c>
      <c r="BS444" s="46">
        <v>7.0</v>
      </c>
      <c r="BT444" s="47">
        <v>1.25</v>
      </c>
      <c r="BU444" s="46">
        <f t="shared" si="14"/>
        <v>22.5</v>
      </c>
      <c r="BV444" s="46">
        <f t="shared" si="15"/>
        <v>-22.5</v>
      </c>
    </row>
    <row r="445">
      <c r="B445" s="668"/>
      <c r="D445" s="669"/>
      <c r="E445" s="672"/>
      <c r="I445" s="673"/>
      <c r="S445" s="674"/>
      <c r="T445" s="674"/>
      <c r="X445" s="674"/>
      <c r="Y445" s="674"/>
      <c r="Z445" s="674"/>
      <c r="AA445" s="674"/>
      <c r="BA445" s="669"/>
      <c r="BB445" s="669"/>
      <c r="BQ445" s="46">
        <f t="shared" si="13"/>
        <v>0</v>
      </c>
      <c r="BR445" s="46">
        <v>25.0</v>
      </c>
      <c r="BS445" s="46">
        <v>7.0</v>
      </c>
      <c r="BT445" s="47">
        <v>1.25</v>
      </c>
      <c r="BU445" s="46">
        <f t="shared" si="14"/>
        <v>22.5</v>
      </c>
      <c r="BV445" s="46">
        <f t="shared" si="15"/>
        <v>-22.5</v>
      </c>
    </row>
    <row r="446">
      <c r="B446" s="668"/>
      <c r="D446" s="669"/>
      <c r="E446" s="672"/>
      <c r="I446" s="673"/>
      <c r="S446" s="674"/>
      <c r="T446" s="674"/>
      <c r="X446" s="674"/>
      <c r="Y446" s="674"/>
      <c r="Z446" s="674"/>
      <c r="AA446" s="674"/>
      <c r="BA446" s="669"/>
      <c r="BB446" s="669"/>
      <c r="BQ446" s="46">
        <f t="shared" si="13"/>
        <v>0</v>
      </c>
      <c r="BR446" s="46">
        <v>25.0</v>
      </c>
      <c r="BS446" s="46">
        <v>7.0</v>
      </c>
      <c r="BT446" s="47">
        <v>1.25</v>
      </c>
      <c r="BU446" s="46">
        <f t="shared" si="14"/>
        <v>22.5</v>
      </c>
      <c r="BV446" s="46">
        <f t="shared" si="15"/>
        <v>-22.5</v>
      </c>
    </row>
    <row r="447">
      <c r="B447" s="668"/>
      <c r="D447" s="669"/>
      <c r="E447" s="672"/>
      <c r="I447" s="673"/>
      <c r="S447" s="674"/>
      <c r="T447" s="674"/>
      <c r="X447" s="674"/>
      <c r="Y447" s="674"/>
      <c r="Z447" s="674"/>
      <c r="AA447" s="674"/>
      <c r="BA447" s="669"/>
      <c r="BB447" s="669"/>
      <c r="BQ447" s="46">
        <f t="shared" si="13"/>
        <v>0</v>
      </c>
      <c r="BR447" s="46">
        <v>25.0</v>
      </c>
      <c r="BS447" s="46">
        <v>7.0</v>
      </c>
      <c r="BT447" s="47">
        <v>1.25</v>
      </c>
      <c r="BU447" s="46">
        <f t="shared" si="14"/>
        <v>22.5</v>
      </c>
      <c r="BV447" s="46">
        <f t="shared" si="15"/>
        <v>-22.5</v>
      </c>
    </row>
    <row r="448">
      <c r="B448" s="668"/>
      <c r="D448" s="669"/>
      <c r="E448" s="672"/>
      <c r="I448" s="673"/>
      <c r="S448" s="674"/>
      <c r="T448" s="674"/>
      <c r="X448" s="674"/>
      <c r="Y448" s="674"/>
      <c r="Z448" s="674"/>
      <c r="AA448" s="674"/>
      <c r="BA448" s="669"/>
      <c r="BB448" s="669"/>
      <c r="BQ448" s="46">
        <f t="shared" si="13"/>
        <v>0</v>
      </c>
      <c r="BR448" s="46">
        <v>25.0</v>
      </c>
      <c r="BS448" s="46">
        <v>7.0</v>
      </c>
      <c r="BT448" s="47">
        <v>1.25</v>
      </c>
      <c r="BU448" s="46">
        <f t="shared" si="14"/>
        <v>22.5</v>
      </c>
      <c r="BV448" s="46">
        <f t="shared" si="15"/>
        <v>-22.5</v>
      </c>
    </row>
    <row r="449">
      <c r="B449" s="668"/>
      <c r="D449" s="669"/>
      <c r="E449" s="672"/>
      <c r="I449" s="673"/>
      <c r="S449" s="674"/>
      <c r="T449" s="674"/>
      <c r="X449" s="674"/>
      <c r="Y449" s="674"/>
      <c r="Z449" s="674"/>
      <c r="AA449" s="674"/>
      <c r="BA449" s="669"/>
      <c r="BB449" s="669"/>
      <c r="BQ449" s="46">
        <f t="shared" si="13"/>
        <v>0</v>
      </c>
      <c r="BR449" s="46">
        <v>25.0</v>
      </c>
      <c r="BS449" s="46">
        <v>7.0</v>
      </c>
      <c r="BT449" s="47">
        <v>1.25</v>
      </c>
      <c r="BU449" s="46">
        <f t="shared" si="14"/>
        <v>22.5</v>
      </c>
      <c r="BV449" s="46">
        <f t="shared" si="15"/>
        <v>-22.5</v>
      </c>
    </row>
    <row r="450">
      <c r="B450" s="668"/>
      <c r="D450" s="669"/>
      <c r="E450" s="672"/>
      <c r="I450" s="673"/>
      <c r="S450" s="674"/>
      <c r="T450" s="674"/>
      <c r="X450" s="674"/>
      <c r="Y450" s="674"/>
      <c r="Z450" s="674"/>
      <c r="AA450" s="674"/>
      <c r="BA450" s="669"/>
      <c r="BB450" s="669"/>
      <c r="BQ450" s="46">
        <f t="shared" si="13"/>
        <v>0</v>
      </c>
      <c r="BR450" s="46">
        <v>25.0</v>
      </c>
      <c r="BS450" s="46">
        <v>7.0</v>
      </c>
      <c r="BT450" s="47">
        <v>1.25</v>
      </c>
      <c r="BU450" s="46">
        <f t="shared" si="14"/>
        <v>22.5</v>
      </c>
      <c r="BV450" s="46">
        <f t="shared" si="15"/>
        <v>-22.5</v>
      </c>
    </row>
    <row r="451">
      <c r="B451" s="668"/>
      <c r="D451" s="669"/>
      <c r="E451" s="672"/>
      <c r="I451" s="673"/>
      <c r="S451" s="674"/>
      <c r="T451" s="674"/>
      <c r="X451" s="674"/>
      <c r="Y451" s="674"/>
      <c r="Z451" s="674"/>
      <c r="AA451" s="674"/>
      <c r="BA451" s="669"/>
      <c r="BB451" s="669"/>
      <c r="BQ451" s="46">
        <f t="shared" si="13"/>
        <v>0</v>
      </c>
      <c r="BR451" s="46">
        <v>25.0</v>
      </c>
      <c r="BS451" s="46">
        <v>7.0</v>
      </c>
      <c r="BT451" s="47">
        <v>1.25</v>
      </c>
      <c r="BU451" s="46">
        <f t="shared" si="14"/>
        <v>22.5</v>
      </c>
      <c r="BV451" s="46">
        <f t="shared" si="15"/>
        <v>-22.5</v>
      </c>
    </row>
    <row r="452">
      <c r="B452" s="668"/>
      <c r="D452" s="669"/>
      <c r="E452" s="672"/>
      <c r="I452" s="673"/>
      <c r="S452" s="674"/>
      <c r="T452" s="674"/>
      <c r="X452" s="674"/>
      <c r="Y452" s="674"/>
      <c r="Z452" s="674"/>
      <c r="AA452" s="674"/>
      <c r="BA452" s="669"/>
      <c r="BB452" s="669"/>
      <c r="BQ452" s="46">
        <f t="shared" si="13"/>
        <v>0</v>
      </c>
      <c r="BR452" s="46">
        <v>25.0</v>
      </c>
      <c r="BS452" s="46">
        <v>7.0</v>
      </c>
      <c r="BT452" s="47">
        <v>1.25</v>
      </c>
      <c r="BU452" s="46">
        <f t="shared" si="14"/>
        <v>22.5</v>
      </c>
      <c r="BV452" s="46">
        <f t="shared" si="15"/>
        <v>-22.5</v>
      </c>
    </row>
    <row r="453">
      <c r="B453" s="668"/>
      <c r="D453" s="669"/>
      <c r="E453" s="672"/>
      <c r="I453" s="673"/>
      <c r="S453" s="674"/>
      <c r="T453" s="674"/>
      <c r="X453" s="674"/>
      <c r="Y453" s="674"/>
      <c r="Z453" s="674"/>
      <c r="AA453" s="674"/>
      <c r="BA453" s="669"/>
      <c r="BB453" s="669"/>
      <c r="BQ453" s="46">
        <f t="shared" si="13"/>
        <v>0</v>
      </c>
      <c r="BR453" s="46">
        <v>25.0</v>
      </c>
      <c r="BS453" s="46">
        <v>7.0</v>
      </c>
      <c r="BT453" s="47">
        <v>1.25</v>
      </c>
      <c r="BU453" s="46">
        <f t="shared" si="14"/>
        <v>22.5</v>
      </c>
      <c r="BV453" s="46">
        <f t="shared" si="15"/>
        <v>-22.5</v>
      </c>
    </row>
    <row r="454">
      <c r="B454" s="668"/>
      <c r="D454" s="669"/>
      <c r="E454" s="672"/>
      <c r="I454" s="673"/>
      <c r="S454" s="674"/>
      <c r="T454" s="674"/>
      <c r="X454" s="674"/>
      <c r="Y454" s="674"/>
      <c r="Z454" s="674"/>
      <c r="AA454" s="674"/>
      <c r="BA454" s="669"/>
      <c r="BB454" s="669"/>
      <c r="BQ454" s="46">
        <f t="shared" si="13"/>
        <v>0</v>
      </c>
      <c r="BR454" s="46">
        <v>25.0</v>
      </c>
      <c r="BS454" s="46">
        <v>7.0</v>
      </c>
      <c r="BT454" s="47">
        <v>1.25</v>
      </c>
      <c r="BU454" s="46">
        <f t="shared" si="14"/>
        <v>22.5</v>
      </c>
      <c r="BV454" s="46">
        <f t="shared" si="15"/>
        <v>-22.5</v>
      </c>
    </row>
    <row r="455">
      <c r="B455" s="668"/>
      <c r="D455" s="669"/>
      <c r="E455" s="672"/>
      <c r="I455" s="673"/>
      <c r="S455" s="674"/>
      <c r="T455" s="674"/>
      <c r="X455" s="674"/>
      <c r="Y455" s="674"/>
      <c r="Z455" s="674"/>
      <c r="AA455" s="674"/>
      <c r="BA455" s="669"/>
      <c r="BB455" s="669"/>
      <c r="BQ455" s="46">
        <f t="shared" si="13"/>
        <v>0</v>
      </c>
      <c r="BR455" s="46">
        <v>25.0</v>
      </c>
      <c r="BS455" s="46">
        <v>7.0</v>
      </c>
      <c r="BT455" s="47">
        <v>1.25</v>
      </c>
      <c r="BU455" s="46">
        <f t="shared" si="14"/>
        <v>22.5</v>
      </c>
      <c r="BV455" s="46">
        <f t="shared" si="15"/>
        <v>-22.5</v>
      </c>
    </row>
    <row r="456">
      <c r="B456" s="668"/>
      <c r="D456" s="669"/>
      <c r="E456" s="672"/>
      <c r="I456" s="673"/>
      <c r="S456" s="674"/>
      <c r="T456" s="674"/>
      <c r="X456" s="674"/>
      <c r="Y456" s="674"/>
      <c r="Z456" s="674"/>
      <c r="AA456" s="674"/>
      <c r="BA456" s="669"/>
      <c r="BB456" s="669"/>
      <c r="BQ456" s="46">
        <f t="shared" si="13"/>
        <v>0</v>
      </c>
      <c r="BR456" s="46">
        <v>25.0</v>
      </c>
      <c r="BS456" s="46">
        <v>7.0</v>
      </c>
      <c r="BT456" s="47">
        <v>1.25</v>
      </c>
      <c r="BU456" s="46">
        <f t="shared" si="14"/>
        <v>22.5</v>
      </c>
      <c r="BV456" s="46">
        <f t="shared" si="15"/>
        <v>-22.5</v>
      </c>
    </row>
    <row r="457">
      <c r="B457" s="668"/>
      <c r="D457" s="669"/>
      <c r="E457" s="672"/>
      <c r="I457" s="673"/>
      <c r="S457" s="674"/>
      <c r="T457" s="674"/>
      <c r="X457" s="674"/>
      <c r="Y457" s="674"/>
      <c r="Z457" s="674"/>
      <c r="AA457" s="674"/>
      <c r="BA457" s="669"/>
      <c r="BB457" s="669"/>
      <c r="BQ457" s="46">
        <f t="shared" si="13"/>
        <v>0</v>
      </c>
      <c r="BR457" s="46">
        <v>25.0</v>
      </c>
      <c r="BS457" s="46">
        <v>7.0</v>
      </c>
      <c r="BT457" s="47">
        <v>1.25</v>
      </c>
      <c r="BU457" s="46">
        <f t="shared" si="14"/>
        <v>22.5</v>
      </c>
      <c r="BV457" s="46">
        <f t="shared" si="15"/>
        <v>-22.5</v>
      </c>
    </row>
    <row r="458">
      <c r="B458" s="668"/>
      <c r="D458" s="669"/>
      <c r="E458" s="672"/>
      <c r="I458" s="673"/>
      <c r="S458" s="674"/>
      <c r="T458" s="674"/>
      <c r="X458" s="674"/>
      <c r="Y458" s="674"/>
      <c r="Z458" s="674"/>
      <c r="AA458" s="674"/>
      <c r="BA458" s="669"/>
      <c r="BB458" s="669"/>
      <c r="BQ458" s="46">
        <f t="shared" si="13"/>
        <v>0</v>
      </c>
      <c r="BR458" s="46">
        <v>25.0</v>
      </c>
      <c r="BS458" s="46">
        <v>7.0</v>
      </c>
      <c r="BT458" s="47">
        <v>1.25</v>
      </c>
      <c r="BU458" s="46">
        <f t="shared" si="14"/>
        <v>22.5</v>
      </c>
      <c r="BV458" s="46">
        <f t="shared" si="15"/>
        <v>-22.5</v>
      </c>
    </row>
    <row r="459">
      <c r="B459" s="668"/>
      <c r="D459" s="669"/>
      <c r="E459" s="672"/>
      <c r="I459" s="673"/>
      <c r="S459" s="674"/>
      <c r="T459" s="674"/>
      <c r="X459" s="674"/>
      <c r="Y459" s="674"/>
      <c r="Z459" s="674"/>
      <c r="AA459" s="674"/>
      <c r="BA459" s="669"/>
      <c r="BB459" s="669"/>
      <c r="BQ459" s="46">
        <f t="shared" si="13"/>
        <v>0</v>
      </c>
      <c r="BR459" s="46">
        <v>25.0</v>
      </c>
      <c r="BS459" s="46">
        <v>7.0</v>
      </c>
      <c r="BT459" s="47">
        <v>1.25</v>
      </c>
      <c r="BU459" s="46">
        <f t="shared" si="14"/>
        <v>22.5</v>
      </c>
      <c r="BV459" s="46">
        <f t="shared" si="15"/>
        <v>-22.5</v>
      </c>
    </row>
    <row r="460">
      <c r="B460" s="668"/>
      <c r="D460" s="669"/>
      <c r="E460" s="672"/>
      <c r="I460" s="673"/>
      <c r="S460" s="674"/>
      <c r="T460" s="674"/>
      <c r="X460" s="674"/>
      <c r="Y460" s="674"/>
      <c r="Z460" s="674"/>
      <c r="AA460" s="674"/>
      <c r="BA460" s="669"/>
      <c r="BB460" s="669"/>
      <c r="BQ460" s="46">
        <f t="shared" si="13"/>
        <v>0</v>
      </c>
      <c r="BR460" s="46">
        <v>25.0</v>
      </c>
      <c r="BS460" s="46">
        <v>7.0</v>
      </c>
      <c r="BT460" s="47">
        <v>1.25</v>
      </c>
      <c r="BU460" s="46">
        <f t="shared" si="14"/>
        <v>22.5</v>
      </c>
      <c r="BV460" s="46">
        <f t="shared" si="15"/>
        <v>-22.5</v>
      </c>
    </row>
    <row r="461">
      <c r="B461" s="668"/>
      <c r="D461" s="669"/>
      <c r="E461" s="672"/>
      <c r="I461" s="673"/>
      <c r="S461" s="674"/>
      <c r="T461" s="674"/>
      <c r="X461" s="674"/>
      <c r="Y461" s="674"/>
      <c r="Z461" s="674"/>
      <c r="AA461" s="674"/>
      <c r="BA461" s="669"/>
      <c r="BB461" s="669"/>
      <c r="BQ461" s="46">
        <f t="shared" si="13"/>
        <v>0</v>
      </c>
      <c r="BR461" s="46">
        <v>25.0</v>
      </c>
      <c r="BS461" s="46">
        <v>7.0</v>
      </c>
      <c r="BT461" s="47">
        <v>1.25</v>
      </c>
      <c r="BU461" s="46">
        <f t="shared" si="14"/>
        <v>22.5</v>
      </c>
      <c r="BV461" s="46">
        <f t="shared" si="15"/>
        <v>-22.5</v>
      </c>
    </row>
    <row r="462">
      <c r="B462" s="668"/>
      <c r="D462" s="669"/>
      <c r="E462" s="672"/>
      <c r="I462" s="673"/>
      <c r="S462" s="674"/>
      <c r="T462" s="674"/>
      <c r="X462" s="674"/>
      <c r="Y462" s="674"/>
      <c r="Z462" s="674"/>
      <c r="AA462" s="674"/>
      <c r="BA462" s="669"/>
      <c r="BB462" s="669"/>
      <c r="BQ462" s="46">
        <f t="shared" si="13"/>
        <v>0</v>
      </c>
      <c r="BR462" s="46">
        <v>25.0</v>
      </c>
      <c r="BS462" s="46">
        <v>7.0</v>
      </c>
      <c r="BT462" s="47">
        <v>1.25</v>
      </c>
      <c r="BU462" s="46">
        <f t="shared" si="14"/>
        <v>22.5</v>
      </c>
      <c r="BV462" s="46">
        <f t="shared" si="15"/>
        <v>-22.5</v>
      </c>
    </row>
    <row r="463">
      <c r="B463" s="668"/>
      <c r="D463" s="669"/>
      <c r="E463" s="672"/>
      <c r="I463" s="673"/>
      <c r="S463" s="674"/>
      <c r="T463" s="674"/>
      <c r="X463" s="674"/>
      <c r="Y463" s="674"/>
      <c r="Z463" s="674"/>
      <c r="AA463" s="674"/>
      <c r="BA463" s="669"/>
      <c r="BB463" s="669"/>
      <c r="BQ463" s="46">
        <f t="shared" si="13"/>
        <v>0</v>
      </c>
      <c r="BR463" s="46">
        <v>25.0</v>
      </c>
      <c r="BS463" s="46">
        <v>7.0</v>
      </c>
      <c r="BT463" s="47">
        <v>1.25</v>
      </c>
      <c r="BU463" s="46">
        <f t="shared" si="14"/>
        <v>22.5</v>
      </c>
      <c r="BV463" s="46">
        <f t="shared" si="15"/>
        <v>-22.5</v>
      </c>
    </row>
    <row r="464">
      <c r="B464" s="668"/>
      <c r="D464" s="669"/>
      <c r="E464" s="672"/>
      <c r="I464" s="673"/>
      <c r="S464" s="674"/>
      <c r="T464" s="674"/>
      <c r="X464" s="674"/>
      <c r="Y464" s="674"/>
      <c r="Z464" s="674"/>
      <c r="AA464" s="674"/>
      <c r="BA464" s="669"/>
      <c r="BB464" s="669"/>
      <c r="BQ464" s="46">
        <f t="shared" si="13"/>
        <v>0</v>
      </c>
      <c r="BR464" s="46">
        <v>25.0</v>
      </c>
      <c r="BS464" s="46">
        <v>7.0</v>
      </c>
      <c r="BT464" s="47">
        <v>1.25</v>
      </c>
      <c r="BU464" s="46">
        <f t="shared" si="14"/>
        <v>22.5</v>
      </c>
      <c r="BV464" s="46">
        <f t="shared" si="15"/>
        <v>-22.5</v>
      </c>
    </row>
    <row r="465">
      <c r="B465" s="668"/>
      <c r="D465" s="669"/>
      <c r="E465" s="672"/>
      <c r="I465" s="673"/>
      <c r="S465" s="674"/>
      <c r="T465" s="674"/>
      <c r="X465" s="674"/>
      <c r="Y465" s="674"/>
      <c r="Z465" s="674"/>
      <c r="AA465" s="674"/>
      <c r="BA465" s="669"/>
      <c r="BB465" s="669"/>
      <c r="BQ465" s="46">
        <f t="shared" si="13"/>
        <v>0</v>
      </c>
      <c r="BR465" s="46">
        <v>25.0</v>
      </c>
      <c r="BS465" s="46">
        <v>7.0</v>
      </c>
      <c r="BT465" s="47">
        <v>1.25</v>
      </c>
      <c r="BU465" s="46">
        <f t="shared" si="14"/>
        <v>22.5</v>
      </c>
      <c r="BV465" s="46">
        <f t="shared" si="15"/>
        <v>-22.5</v>
      </c>
    </row>
    <row r="466">
      <c r="B466" s="668"/>
      <c r="D466" s="669"/>
      <c r="E466" s="672"/>
      <c r="I466" s="673"/>
      <c r="S466" s="674"/>
      <c r="T466" s="674"/>
      <c r="X466" s="674"/>
      <c r="Y466" s="674"/>
      <c r="Z466" s="674"/>
      <c r="AA466" s="674"/>
      <c r="BA466" s="669"/>
      <c r="BB466" s="669"/>
      <c r="BQ466" s="46">
        <f t="shared" si="13"/>
        <v>0</v>
      </c>
      <c r="BR466" s="46">
        <v>25.0</v>
      </c>
      <c r="BS466" s="46">
        <v>7.0</v>
      </c>
      <c r="BT466" s="47">
        <v>1.25</v>
      </c>
      <c r="BU466" s="46">
        <f t="shared" si="14"/>
        <v>22.5</v>
      </c>
      <c r="BV466" s="46">
        <f t="shared" si="15"/>
        <v>-22.5</v>
      </c>
    </row>
    <row r="467">
      <c r="B467" s="668"/>
      <c r="D467" s="669"/>
      <c r="E467" s="672"/>
      <c r="I467" s="673"/>
      <c r="S467" s="674"/>
      <c r="T467" s="674"/>
      <c r="X467" s="674"/>
      <c r="Y467" s="674"/>
      <c r="Z467" s="674"/>
      <c r="AA467" s="674"/>
      <c r="BA467" s="669"/>
      <c r="BB467" s="669"/>
      <c r="BQ467" s="46">
        <f t="shared" si="13"/>
        <v>0</v>
      </c>
      <c r="BR467" s="46">
        <v>25.0</v>
      </c>
      <c r="BS467" s="46">
        <v>7.0</v>
      </c>
      <c r="BT467" s="47">
        <v>1.25</v>
      </c>
      <c r="BU467" s="46">
        <f t="shared" si="14"/>
        <v>22.5</v>
      </c>
      <c r="BV467" s="46">
        <f t="shared" si="15"/>
        <v>-22.5</v>
      </c>
    </row>
    <row r="468">
      <c r="B468" s="668"/>
      <c r="D468" s="669"/>
      <c r="E468" s="672"/>
      <c r="I468" s="673"/>
      <c r="S468" s="674"/>
      <c r="T468" s="674"/>
      <c r="X468" s="674"/>
      <c r="Y468" s="674"/>
      <c r="Z468" s="674"/>
      <c r="AA468" s="674"/>
      <c r="BA468" s="669"/>
      <c r="BB468" s="669"/>
      <c r="BQ468" s="46">
        <f t="shared" si="13"/>
        <v>0</v>
      </c>
      <c r="BR468" s="46">
        <v>25.0</v>
      </c>
      <c r="BS468" s="46">
        <v>7.0</v>
      </c>
      <c r="BT468" s="47">
        <v>1.25</v>
      </c>
      <c r="BU468" s="46">
        <f t="shared" si="14"/>
        <v>22.5</v>
      </c>
      <c r="BV468" s="46">
        <f t="shared" si="15"/>
        <v>-22.5</v>
      </c>
    </row>
    <row r="469">
      <c r="B469" s="668"/>
      <c r="D469" s="669"/>
      <c r="E469" s="672"/>
      <c r="I469" s="673"/>
      <c r="S469" s="674"/>
      <c r="T469" s="674"/>
      <c r="X469" s="674"/>
      <c r="Y469" s="674"/>
      <c r="Z469" s="674"/>
      <c r="AA469" s="674"/>
      <c r="BA469" s="669"/>
      <c r="BB469" s="669"/>
      <c r="BQ469" s="46">
        <f t="shared" si="13"/>
        <v>0</v>
      </c>
      <c r="BR469" s="46">
        <v>25.0</v>
      </c>
      <c r="BS469" s="46">
        <v>7.0</v>
      </c>
      <c r="BT469" s="47">
        <v>1.25</v>
      </c>
      <c r="BU469" s="46">
        <f t="shared" si="14"/>
        <v>22.5</v>
      </c>
      <c r="BV469" s="46">
        <f t="shared" si="15"/>
        <v>-22.5</v>
      </c>
    </row>
    <row r="470">
      <c r="B470" s="668"/>
      <c r="D470" s="669"/>
      <c r="E470" s="672"/>
      <c r="I470" s="673"/>
      <c r="S470" s="674"/>
      <c r="T470" s="674"/>
      <c r="X470" s="674"/>
      <c r="Y470" s="674"/>
      <c r="Z470" s="674"/>
      <c r="AA470" s="674"/>
      <c r="BA470" s="669"/>
      <c r="BB470" s="669"/>
      <c r="BQ470" s="46">
        <f t="shared" si="13"/>
        <v>0</v>
      </c>
      <c r="BR470" s="46">
        <v>25.0</v>
      </c>
      <c r="BS470" s="46">
        <v>7.0</v>
      </c>
      <c r="BT470" s="47">
        <v>1.25</v>
      </c>
      <c r="BU470" s="46">
        <f t="shared" si="14"/>
        <v>22.5</v>
      </c>
      <c r="BV470" s="46">
        <f t="shared" si="15"/>
        <v>-22.5</v>
      </c>
    </row>
    <row r="471">
      <c r="B471" s="668"/>
      <c r="D471" s="669"/>
      <c r="E471" s="672"/>
      <c r="I471" s="673"/>
      <c r="S471" s="674"/>
      <c r="T471" s="674"/>
      <c r="X471" s="674"/>
      <c r="Y471" s="674"/>
      <c r="Z471" s="674"/>
      <c r="AA471" s="674"/>
      <c r="BA471" s="669"/>
      <c r="BB471" s="669"/>
      <c r="BQ471" s="46">
        <f t="shared" si="13"/>
        <v>0</v>
      </c>
      <c r="BR471" s="46">
        <v>25.0</v>
      </c>
      <c r="BS471" s="46">
        <v>7.0</v>
      </c>
      <c r="BT471" s="47">
        <v>1.25</v>
      </c>
      <c r="BU471" s="46">
        <f t="shared" si="14"/>
        <v>22.5</v>
      </c>
      <c r="BV471" s="46">
        <f t="shared" si="15"/>
        <v>-22.5</v>
      </c>
    </row>
    <row r="472">
      <c r="B472" s="668"/>
      <c r="D472" s="669"/>
      <c r="E472" s="672"/>
      <c r="I472" s="673"/>
      <c r="S472" s="674"/>
      <c r="T472" s="674"/>
      <c r="X472" s="674"/>
      <c r="Y472" s="674"/>
      <c r="Z472" s="674"/>
      <c r="AA472" s="674"/>
      <c r="BA472" s="669"/>
      <c r="BB472" s="669"/>
      <c r="BQ472" s="46">
        <f t="shared" si="13"/>
        <v>0</v>
      </c>
      <c r="BR472" s="46">
        <v>25.0</v>
      </c>
      <c r="BS472" s="46">
        <v>7.0</v>
      </c>
      <c r="BT472" s="47">
        <v>1.25</v>
      </c>
      <c r="BU472" s="46">
        <f t="shared" si="14"/>
        <v>22.5</v>
      </c>
      <c r="BV472" s="46">
        <f t="shared" si="15"/>
        <v>-22.5</v>
      </c>
    </row>
    <row r="473">
      <c r="B473" s="668"/>
      <c r="D473" s="669"/>
      <c r="E473" s="672"/>
      <c r="I473" s="673"/>
      <c r="S473" s="674"/>
      <c r="T473" s="674"/>
      <c r="X473" s="674"/>
      <c r="Y473" s="674"/>
      <c r="Z473" s="674"/>
      <c r="AA473" s="674"/>
      <c r="BA473" s="669"/>
      <c r="BB473" s="669"/>
      <c r="BQ473" s="46">
        <f t="shared" si="13"/>
        <v>0</v>
      </c>
      <c r="BR473" s="46">
        <v>25.0</v>
      </c>
      <c r="BS473" s="46">
        <v>7.0</v>
      </c>
      <c r="BT473" s="47">
        <v>1.25</v>
      </c>
      <c r="BU473" s="46">
        <f t="shared" si="14"/>
        <v>22.5</v>
      </c>
      <c r="BV473" s="46">
        <f t="shared" si="15"/>
        <v>-22.5</v>
      </c>
    </row>
    <row r="474">
      <c r="B474" s="668"/>
      <c r="D474" s="669"/>
      <c r="E474" s="672"/>
      <c r="I474" s="673"/>
      <c r="S474" s="674"/>
      <c r="T474" s="674"/>
      <c r="X474" s="674"/>
      <c r="Y474" s="674"/>
      <c r="Z474" s="674"/>
      <c r="AA474" s="674"/>
      <c r="BA474" s="669"/>
      <c r="BB474" s="669"/>
      <c r="BQ474" s="46">
        <f t="shared" si="13"/>
        <v>0</v>
      </c>
      <c r="BR474" s="46">
        <v>25.0</v>
      </c>
      <c r="BS474" s="46">
        <v>7.0</v>
      </c>
      <c r="BT474" s="47">
        <v>1.25</v>
      </c>
      <c r="BU474" s="46">
        <f t="shared" si="14"/>
        <v>22.5</v>
      </c>
      <c r="BV474" s="46">
        <f t="shared" si="15"/>
        <v>-22.5</v>
      </c>
    </row>
    <row r="475">
      <c r="B475" s="668"/>
      <c r="D475" s="669"/>
      <c r="E475" s="672"/>
      <c r="I475" s="673"/>
      <c r="S475" s="674"/>
      <c r="T475" s="674"/>
      <c r="X475" s="674"/>
      <c r="Y475" s="674"/>
      <c r="Z475" s="674"/>
      <c r="AA475" s="674"/>
      <c r="BA475" s="669"/>
      <c r="BB475" s="669"/>
      <c r="BQ475" s="46">
        <f t="shared" si="13"/>
        <v>0</v>
      </c>
      <c r="BR475" s="46">
        <v>25.0</v>
      </c>
      <c r="BS475" s="46">
        <v>7.0</v>
      </c>
      <c r="BT475" s="47">
        <v>1.25</v>
      </c>
      <c r="BU475" s="46">
        <f t="shared" si="14"/>
        <v>22.5</v>
      </c>
      <c r="BV475" s="46">
        <f t="shared" si="15"/>
        <v>-22.5</v>
      </c>
    </row>
    <row r="476">
      <c r="B476" s="668"/>
      <c r="D476" s="669"/>
      <c r="E476" s="672"/>
      <c r="I476" s="673"/>
      <c r="S476" s="674"/>
      <c r="T476" s="674"/>
      <c r="X476" s="674"/>
      <c r="Y476" s="674"/>
      <c r="Z476" s="674"/>
      <c r="AA476" s="674"/>
      <c r="BA476" s="669"/>
      <c r="BB476" s="669"/>
      <c r="BQ476" s="46">
        <f t="shared" si="13"/>
        <v>0</v>
      </c>
      <c r="BR476" s="46">
        <v>25.0</v>
      </c>
      <c r="BS476" s="46">
        <v>7.0</v>
      </c>
      <c r="BT476" s="47">
        <v>1.25</v>
      </c>
      <c r="BU476" s="46">
        <f t="shared" si="14"/>
        <v>22.5</v>
      </c>
      <c r="BV476" s="46">
        <f t="shared" si="15"/>
        <v>-22.5</v>
      </c>
    </row>
    <row r="477">
      <c r="B477" s="668"/>
      <c r="D477" s="669"/>
      <c r="E477" s="672"/>
      <c r="I477" s="673"/>
      <c r="S477" s="674"/>
      <c r="T477" s="674"/>
      <c r="X477" s="674"/>
      <c r="Y477" s="674"/>
      <c r="Z477" s="674"/>
      <c r="AA477" s="674"/>
      <c r="BA477" s="669"/>
      <c r="BB477" s="669"/>
      <c r="BQ477" s="46">
        <f t="shared" si="13"/>
        <v>0</v>
      </c>
      <c r="BR477" s="46">
        <v>25.0</v>
      </c>
      <c r="BS477" s="46">
        <v>7.0</v>
      </c>
      <c r="BT477" s="47">
        <v>1.25</v>
      </c>
      <c r="BU477" s="46">
        <f t="shared" si="14"/>
        <v>22.5</v>
      </c>
      <c r="BV477" s="46">
        <f t="shared" si="15"/>
        <v>-22.5</v>
      </c>
    </row>
    <row r="478">
      <c r="B478" s="668"/>
      <c r="D478" s="669"/>
      <c r="E478" s="672"/>
      <c r="I478" s="673"/>
      <c r="S478" s="674"/>
      <c r="T478" s="674"/>
      <c r="X478" s="674"/>
      <c r="Y478" s="674"/>
      <c r="Z478" s="674"/>
      <c r="AA478" s="674"/>
      <c r="BA478" s="669"/>
      <c r="BB478" s="669"/>
      <c r="BQ478" s="46">
        <f t="shared" si="13"/>
        <v>0</v>
      </c>
      <c r="BR478" s="46">
        <v>25.0</v>
      </c>
      <c r="BS478" s="46">
        <v>7.0</v>
      </c>
      <c r="BT478" s="47">
        <v>1.25</v>
      </c>
      <c r="BU478" s="46">
        <f t="shared" si="14"/>
        <v>22.5</v>
      </c>
      <c r="BV478" s="46">
        <f t="shared" si="15"/>
        <v>-22.5</v>
      </c>
    </row>
    <row r="479">
      <c r="B479" s="668"/>
      <c r="D479" s="669"/>
      <c r="E479" s="672"/>
      <c r="I479" s="673"/>
      <c r="S479" s="674"/>
      <c r="T479" s="674"/>
      <c r="X479" s="674"/>
      <c r="Y479" s="674"/>
      <c r="Z479" s="674"/>
      <c r="AA479" s="674"/>
      <c r="BA479" s="669"/>
      <c r="BB479" s="669"/>
      <c r="BQ479" s="46">
        <f t="shared" si="13"/>
        <v>0</v>
      </c>
      <c r="BR479" s="46">
        <v>25.0</v>
      </c>
      <c r="BS479" s="46">
        <v>7.0</v>
      </c>
      <c r="BT479" s="47">
        <v>1.25</v>
      </c>
      <c r="BU479" s="46">
        <f t="shared" si="14"/>
        <v>22.5</v>
      </c>
      <c r="BV479" s="46">
        <f t="shared" si="15"/>
        <v>-22.5</v>
      </c>
    </row>
    <row r="480">
      <c r="B480" s="668"/>
      <c r="D480" s="669"/>
      <c r="E480" s="672"/>
      <c r="I480" s="673"/>
      <c r="S480" s="674"/>
      <c r="T480" s="674"/>
      <c r="X480" s="674"/>
      <c r="Y480" s="674"/>
      <c r="Z480" s="674"/>
      <c r="AA480" s="674"/>
      <c r="BA480" s="669"/>
      <c r="BB480" s="669"/>
      <c r="BQ480" s="46">
        <f t="shared" si="13"/>
        <v>0</v>
      </c>
      <c r="BR480" s="46">
        <v>25.0</v>
      </c>
      <c r="BS480" s="46">
        <v>7.0</v>
      </c>
      <c r="BT480" s="47">
        <v>1.25</v>
      </c>
      <c r="BU480" s="46">
        <f t="shared" si="14"/>
        <v>22.5</v>
      </c>
      <c r="BV480" s="46">
        <f t="shared" si="15"/>
        <v>-22.5</v>
      </c>
    </row>
    <row r="481">
      <c r="B481" s="668"/>
      <c r="D481" s="669"/>
      <c r="E481" s="672"/>
      <c r="I481" s="673"/>
      <c r="S481" s="674"/>
      <c r="T481" s="674"/>
      <c r="X481" s="674"/>
      <c r="Y481" s="674"/>
      <c r="Z481" s="674"/>
      <c r="AA481" s="674"/>
      <c r="BA481" s="669"/>
      <c r="BB481" s="669"/>
      <c r="BQ481" s="46">
        <f t="shared" si="13"/>
        <v>0</v>
      </c>
      <c r="BR481" s="46">
        <v>25.0</v>
      </c>
      <c r="BS481" s="46">
        <v>7.0</v>
      </c>
      <c r="BT481" s="47">
        <v>1.25</v>
      </c>
      <c r="BU481" s="46">
        <f t="shared" si="14"/>
        <v>22.5</v>
      </c>
      <c r="BV481" s="46">
        <f t="shared" si="15"/>
        <v>-22.5</v>
      </c>
    </row>
    <row r="482">
      <c r="B482" s="668"/>
      <c r="D482" s="669"/>
      <c r="E482" s="672"/>
      <c r="I482" s="673"/>
      <c r="S482" s="674"/>
      <c r="T482" s="674"/>
      <c r="X482" s="674"/>
      <c r="Y482" s="674"/>
      <c r="Z482" s="674"/>
      <c r="AA482" s="674"/>
      <c r="BA482" s="669"/>
      <c r="BB482" s="669"/>
      <c r="BQ482" s="46">
        <f t="shared" si="13"/>
        <v>0</v>
      </c>
      <c r="BR482" s="46">
        <v>25.0</v>
      </c>
      <c r="BS482" s="46">
        <v>7.0</v>
      </c>
      <c r="BT482" s="47">
        <v>1.25</v>
      </c>
      <c r="BU482" s="46">
        <f t="shared" si="14"/>
        <v>22.5</v>
      </c>
      <c r="BV482" s="46">
        <f t="shared" si="15"/>
        <v>-22.5</v>
      </c>
    </row>
    <row r="483">
      <c r="B483" s="668"/>
      <c r="D483" s="669"/>
      <c r="E483" s="672"/>
      <c r="I483" s="673"/>
      <c r="S483" s="674"/>
      <c r="T483" s="674"/>
      <c r="X483" s="674"/>
      <c r="Y483" s="674"/>
      <c r="Z483" s="674"/>
      <c r="AA483" s="674"/>
      <c r="BA483" s="669"/>
      <c r="BB483" s="669"/>
      <c r="BQ483" s="46">
        <f t="shared" si="13"/>
        <v>0</v>
      </c>
      <c r="BR483" s="46">
        <v>25.0</v>
      </c>
      <c r="BS483" s="46">
        <v>7.0</v>
      </c>
      <c r="BT483" s="47">
        <v>1.25</v>
      </c>
      <c r="BU483" s="46">
        <f t="shared" si="14"/>
        <v>22.5</v>
      </c>
      <c r="BV483" s="46">
        <f t="shared" si="15"/>
        <v>-22.5</v>
      </c>
    </row>
    <row r="484">
      <c r="B484" s="668"/>
      <c r="D484" s="669"/>
      <c r="E484" s="672"/>
      <c r="I484" s="673"/>
      <c r="S484" s="674"/>
      <c r="T484" s="674"/>
      <c r="X484" s="674"/>
      <c r="Y484" s="674"/>
      <c r="Z484" s="674"/>
      <c r="AA484" s="674"/>
      <c r="BA484" s="669"/>
      <c r="BB484" s="669"/>
      <c r="BQ484" s="46">
        <f t="shared" si="13"/>
        <v>0</v>
      </c>
      <c r="BR484" s="46">
        <v>25.0</v>
      </c>
      <c r="BS484" s="46">
        <v>7.0</v>
      </c>
      <c r="BT484" s="47">
        <v>1.25</v>
      </c>
      <c r="BU484" s="46">
        <f t="shared" si="14"/>
        <v>22.5</v>
      </c>
      <c r="BV484" s="46">
        <f t="shared" si="15"/>
        <v>-22.5</v>
      </c>
    </row>
    <row r="485">
      <c r="B485" s="668"/>
      <c r="D485" s="669"/>
      <c r="E485" s="672"/>
      <c r="I485" s="673"/>
      <c r="S485" s="674"/>
      <c r="T485" s="674"/>
      <c r="X485" s="674"/>
      <c r="Y485" s="674"/>
      <c r="Z485" s="674"/>
      <c r="AA485" s="674"/>
      <c r="BA485" s="669"/>
      <c r="BB485" s="669"/>
      <c r="BQ485" s="46">
        <f t="shared" si="13"/>
        <v>0</v>
      </c>
      <c r="BR485" s="46">
        <v>25.0</v>
      </c>
      <c r="BS485" s="46">
        <v>7.0</v>
      </c>
      <c r="BT485" s="47">
        <v>1.25</v>
      </c>
      <c r="BU485" s="46">
        <f t="shared" si="14"/>
        <v>22.5</v>
      </c>
      <c r="BV485" s="46">
        <f t="shared" si="15"/>
        <v>-22.5</v>
      </c>
    </row>
    <row r="486">
      <c r="B486" s="668"/>
      <c r="D486" s="669"/>
      <c r="E486" s="672"/>
      <c r="I486" s="673"/>
      <c r="S486" s="674"/>
      <c r="T486" s="674"/>
      <c r="X486" s="674"/>
      <c r="Y486" s="674"/>
      <c r="Z486" s="674"/>
      <c r="AA486" s="674"/>
      <c r="BA486" s="669"/>
      <c r="BB486" s="669"/>
      <c r="BQ486" s="46">
        <f t="shared" si="13"/>
        <v>0</v>
      </c>
      <c r="BR486" s="46">
        <v>25.0</v>
      </c>
      <c r="BS486" s="46">
        <v>7.0</v>
      </c>
      <c r="BT486" s="47">
        <v>1.25</v>
      </c>
      <c r="BU486" s="46">
        <f t="shared" si="14"/>
        <v>22.5</v>
      </c>
      <c r="BV486" s="46">
        <f t="shared" si="15"/>
        <v>-22.5</v>
      </c>
    </row>
    <row r="487">
      <c r="B487" s="668"/>
      <c r="D487" s="669"/>
      <c r="E487" s="672"/>
      <c r="I487" s="673"/>
      <c r="S487" s="674"/>
      <c r="T487" s="674"/>
      <c r="X487" s="674"/>
      <c r="Y487" s="674"/>
      <c r="Z487" s="674"/>
      <c r="AA487" s="674"/>
      <c r="BA487" s="669"/>
      <c r="BB487" s="669"/>
      <c r="BQ487" s="46">
        <f t="shared" si="13"/>
        <v>0</v>
      </c>
      <c r="BR487" s="46">
        <v>25.0</v>
      </c>
      <c r="BS487" s="46">
        <v>7.0</v>
      </c>
      <c r="BT487" s="47">
        <v>1.25</v>
      </c>
      <c r="BU487" s="46">
        <f t="shared" si="14"/>
        <v>22.5</v>
      </c>
      <c r="BV487" s="46">
        <f t="shared" si="15"/>
        <v>-22.5</v>
      </c>
    </row>
    <row r="488">
      <c r="B488" s="668"/>
      <c r="D488" s="669"/>
      <c r="E488" s="672"/>
      <c r="I488" s="673"/>
      <c r="S488" s="674"/>
      <c r="T488" s="674"/>
      <c r="X488" s="674"/>
      <c r="Y488" s="674"/>
      <c r="Z488" s="674"/>
      <c r="AA488" s="674"/>
      <c r="BA488" s="669"/>
      <c r="BB488" s="669"/>
      <c r="BQ488" s="46">
        <f t="shared" si="13"/>
        <v>0</v>
      </c>
      <c r="BR488" s="46">
        <v>25.0</v>
      </c>
      <c r="BS488" s="46">
        <v>7.0</v>
      </c>
      <c r="BT488" s="47">
        <v>1.25</v>
      </c>
      <c r="BU488" s="46">
        <f t="shared" si="14"/>
        <v>22.5</v>
      </c>
      <c r="BV488" s="46">
        <f t="shared" si="15"/>
        <v>-22.5</v>
      </c>
    </row>
    <row r="489">
      <c r="B489" s="668"/>
      <c r="D489" s="669"/>
      <c r="E489" s="672"/>
      <c r="I489" s="673"/>
      <c r="S489" s="674"/>
      <c r="T489" s="674"/>
      <c r="X489" s="674"/>
      <c r="Y489" s="674"/>
      <c r="Z489" s="674"/>
      <c r="AA489" s="674"/>
      <c r="BA489" s="669"/>
      <c r="BB489" s="669"/>
      <c r="BQ489" s="46">
        <f t="shared" si="13"/>
        <v>0</v>
      </c>
      <c r="BR489" s="46">
        <v>25.0</v>
      </c>
      <c r="BS489" s="46">
        <v>7.0</v>
      </c>
      <c r="BT489" s="47">
        <v>1.25</v>
      </c>
      <c r="BU489" s="46">
        <f t="shared" si="14"/>
        <v>22.5</v>
      </c>
      <c r="BV489" s="46">
        <f t="shared" si="15"/>
        <v>-22.5</v>
      </c>
    </row>
    <row r="490">
      <c r="B490" s="668"/>
      <c r="D490" s="669"/>
      <c r="E490" s="672"/>
      <c r="I490" s="673"/>
      <c r="S490" s="674"/>
      <c r="T490" s="674"/>
      <c r="X490" s="674"/>
      <c r="Y490" s="674"/>
      <c r="Z490" s="674"/>
      <c r="AA490" s="674"/>
      <c r="BA490" s="669"/>
      <c r="BB490" s="669"/>
      <c r="BQ490" s="46">
        <f t="shared" si="13"/>
        <v>0</v>
      </c>
      <c r="BR490" s="46">
        <v>25.0</v>
      </c>
      <c r="BS490" s="46">
        <v>7.0</v>
      </c>
      <c r="BT490" s="47">
        <v>1.25</v>
      </c>
      <c r="BU490" s="46">
        <f t="shared" si="14"/>
        <v>22.5</v>
      </c>
      <c r="BV490" s="46">
        <f t="shared" si="15"/>
        <v>-22.5</v>
      </c>
    </row>
    <row r="491">
      <c r="B491" s="668"/>
      <c r="D491" s="669"/>
      <c r="E491" s="672"/>
      <c r="I491" s="673"/>
      <c r="S491" s="674"/>
      <c r="T491" s="674"/>
      <c r="X491" s="674"/>
      <c r="Y491" s="674"/>
      <c r="Z491" s="674"/>
      <c r="AA491" s="674"/>
      <c r="BA491" s="669"/>
      <c r="BB491" s="669"/>
      <c r="BQ491" s="46">
        <f t="shared" si="13"/>
        <v>0</v>
      </c>
      <c r="BR491" s="46">
        <v>25.0</v>
      </c>
      <c r="BS491" s="46">
        <v>7.0</v>
      </c>
      <c r="BT491" s="47">
        <v>1.25</v>
      </c>
      <c r="BU491" s="46">
        <f t="shared" si="14"/>
        <v>22.5</v>
      </c>
      <c r="BV491" s="46">
        <f t="shared" si="15"/>
        <v>-22.5</v>
      </c>
    </row>
    <row r="492">
      <c r="B492" s="668"/>
      <c r="D492" s="669"/>
      <c r="E492" s="672"/>
      <c r="I492" s="673"/>
      <c r="S492" s="674"/>
      <c r="T492" s="674"/>
      <c r="X492" s="674"/>
      <c r="Y492" s="674"/>
      <c r="Z492" s="674"/>
      <c r="AA492" s="674"/>
      <c r="BA492" s="669"/>
      <c r="BB492" s="669"/>
      <c r="BQ492" s="46">
        <f t="shared" si="13"/>
        <v>0</v>
      </c>
      <c r="BR492" s="46">
        <v>25.0</v>
      </c>
      <c r="BS492" s="46">
        <v>7.0</v>
      </c>
      <c r="BT492" s="47">
        <v>1.25</v>
      </c>
      <c r="BU492" s="46">
        <f t="shared" si="14"/>
        <v>22.5</v>
      </c>
      <c r="BV492" s="46">
        <f t="shared" si="15"/>
        <v>-22.5</v>
      </c>
    </row>
    <row r="493">
      <c r="B493" s="668"/>
      <c r="D493" s="669"/>
      <c r="E493" s="672"/>
      <c r="I493" s="673"/>
      <c r="S493" s="674"/>
      <c r="T493" s="674"/>
      <c r="X493" s="674"/>
      <c r="Y493" s="674"/>
      <c r="Z493" s="674"/>
      <c r="AA493" s="674"/>
      <c r="BA493" s="669"/>
      <c r="BB493" s="669"/>
      <c r="BQ493" s="46">
        <f t="shared" si="13"/>
        <v>0</v>
      </c>
      <c r="BR493" s="46">
        <v>25.0</v>
      </c>
      <c r="BS493" s="46">
        <v>7.0</v>
      </c>
      <c r="BT493" s="47">
        <v>1.25</v>
      </c>
      <c r="BU493" s="46">
        <f t="shared" si="14"/>
        <v>22.5</v>
      </c>
      <c r="BV493" s="46">
        <f t="shared" si="15"/>
        <v>-22.5</v>
      </c>
    </row>
    <row r="494">
      <c r="B494" s="668"/>
      <c r="D494" s="669"/>
      <c r="E494" s="672"/>
      <c r="I494" s="673"/>
      <c r="S494" s="674"/>
      <c r="T494" s="674"/>
      <c r="X494" s="674"/>
      <c r="Y494" s="674"/>
      <c r="Z494" s="674"/>
      <c r="AA494" s="674"/>
      <c r="BA494" s="669"/>
      <c r="BB494" s="669"/>
      <c r="BQ494" s="46">
        <f t="shared" si="13"/>
        <v>0</v>
      </c>
      <c r="BR494" s="46">
        <v>25.0</v>
      </c>
      <c r="BS494" s="46">
        <v>7.0</v>
      </c>
      <c r="BT494" s="47">
        <v>1.25</v>
      </c>
      <c r="BU494" s="46">
        <f t="shared" si="14"/>
        <v>22.5</v>
      </c>
      <c r="BV494" s="46">
        <f t="shared" si="15"/>
        <v>-22.5</v>
      </c>
    </row>
    <row r="495">
      <c r="B495" s="668"/>
      <c r="D495" s="669"/>
      <c r="E495" s="672"/>
      <c r="I495" s="673"/>
      <c r="S495" s="674"/>
      <c r="T495" s="674"/>
      <c r="X495" s="674"/>
      <c r="Y495" s="674"/>
      <c r="Z495" s="674"/>
      <c r="AA495" s="674"/>
      <c r="BA495" s="669"/>
      <c r="BB495" s="669"/>
      <c r="BQ495" s="46">
        <f t="shared" si="13"/>
        <v>0</v>
      </c>
      <c r="BR495" s="46">
        <v>25.0</v>
      </c>
      <c r="BS495" s="46">
        <v>7.0</v>
      </c>
      <c r="BT495" s="47">
        <v>1.25</v>
      </c>
      <c r="BU495" s="46">
        <f t="shared" si="14"/>
        <v>22.5</v>
      </c>
      <c r="BV495" s="46">
        <f t="shared" si="15"/>
        <v>-22.5</v>
      </c>
    </row>
    <row r="496">
      <c r="B496" s="668"/>
      <c r="D496" s="669"/>
      <c r="E496" s="672"/>
      <c r="I496" s="673"/>
      <c r="S496" s="674"/>
      <c r="T496" s="674"/>
      <c r="X496" s="674"/>
      <c r="Y496" s="674"/>
      <c r="Z496" s="674"/>
      <c r="AA496" s="674"/>
      <c r="BA496" s="669"/>
      <c r="BB496" s="669"/>
      <c r="BQ496" s="46">
        <f t="shared" si="13"/>
        <v>0</v>
      </c>
      <c r="BR496" s="46">
        <v>25.0</v>
      </c>
      <c r="BS496" s="46">
        <v>7.0</v>
      </c>
      <c r="BT496" s="47">
        <v>1.25</v>
      </c>
      <c r="BU496" s="46">
        <f t="shared" si="14"/>
        <v>22.5</v>
      </c>
      <c r="BV496" s="46">
        <f t="shared" si="15"/>
        <v>-22.5</v>
      </c>
    </row>
    <row r="497">
      <c r="B497" s="668"/>
      <c r="D497" s="669"/>
      <c r="E497" s="672"/>
      <c r="I497" s="673"/>
      <c r="S497" s="674"/>
      <c r="T497" s="674"/>
      <c r="X497" s="674"/>
      <c r="Y497" s="674"/>
      <c r="Z497" s="674"/>
      <c r="AA497" s="674"/>
      <c r="BA497" s="669"/>
      <c r="BB497" s="669"/>
      <c r="BQ497" s="46">
        <f t="shared" si="13"/>
        <v>0</v>
      </c>
      <c r="BR497" s="46">
        <v>25.0</v>
      </c>
      <c r="BS497" s="46">
        <v>7.0</v>
      </c>
      <c r="BT497" s="47">
        <v>1.25</v>
      </c>
      <c r="BU497" s="46">
        <f t="shared" si="14"/>
        <v>22.5</v>
      </c>
      <c r="BV497" s="46">
        <f t="shared" si="15"/>
        <v>-22.5</v>
      </c>
    </row>
    <row r="498">
      <c r="B498" s="668"/>
      <c r="D498" s="669"/>
      <c r="E498" s="672"/>
      <c r="I498" s="673"/>
      <c r="S498" s="674"/>
      <c r="T498" s="674"/>
      <c r="X498" s="674"/>
      <c r="Y498" s="674"/>
      <c r="Z498" s="674"/>
      <c r="AA498" s="674"/>
      <c r="BA498" s="669"/>
      <c r="BB498" s="669"/>
      <c r="BQ498" s="46">
        <f t="shared" si="13"/>
        <v>0</v>
      </c>
      <c r="BR498" s="46">
        <v>25.0</v>
      </c>
      <c r="BS498" s="46">
        <v>7.0</v>
      </c>
      <c r="BT498" s="47">
        <v>1.25</v>
      </c>
      <c r="BU498" s="46">
        <f t="shared" si="14"/>
        <v>22.5</v>
      </c>
      <c r="BV498" s="46">
        <f t="shared" si="15"/>
        <v>-22.5</v>
      </c>
    </row>
    <row r="499">
      <c r="B499" s="668"/>
      <c r="D499" s="669"/>
      <c r="E499" s="672"/>
      <c r="I499" s="673"/>
      <c r="S499" s="674"/>
      <c r="T499" s="674"/>
      <c r="X499" s="674"/>
      <c r="Y499" s="674"/>
      <c r="Z499" s="674"/>
      <c r="AA499" s="674"/>
      <c r="BA499" s="669"/>
      <c r="BB499" s="669"/>
      <c r="BQ499" s="46">
        <f t="shared" si="13"/>
        <v>0</v>
      </c>
      <c r="BR499" s="46">
        <v>25.0</v>
      </c>
      <c r="BS499" s="46">
        <v>7.0</v>
      </c>
      <c r="BT499" s="47">
        <v>1.25</v>
      </c>
      <c r="BU499" s="46">
        <f t="shared" si="14"/>
        <v>22.5</v>
      </c>
      <c r="BV499" s="46">
        <f t="shared" si="15"/>
        <v>-22.5</v>
      </c>
    </row>
    <row r="500">
      <c r="B500" s="668"/>
      <c r="D500" s="669"/>
      <c r="E500" s="672"/>
      <c r="I500" s="673"/>
      <c r="S500" s="674"/>
      <c r="T500" s="674"/>
      <c r="X500" s="674"/>
      <c r="Y500" s="674"/>
      <c r="Z500" s="674"/>
      <c r="AA500" s="674"/>
      <c r="BA500" s="669"/>
      <c r="BB500" s="669"/>
      <c r="BQ500" s="46">
        <f t="shared" si="13"/>
        <v>0</v>
      </c>
      <c r="BR500" s="46">
        <v>25.0</v>
      </c>
      <c r="BS500" s="46">
        <v>7.0</v>
      </c>
      <c r="BT500" s="47">
        <v>1.25</v>
      </c>
      <c r="BU500" s="46">
        <f t="shared" si="14"/>
        <v>22.5</v>
      </c>
      <c r="BV500" s="46">
        <f t="shared" si="15"/>
        <v>-22.5</v>
      </c>
    </row>
    <row r="501">
      <c r="B501" s="668"/>
      <c r="D501" s="669"/>
      <c r="E501" s="672"/>
      <c r="I501" s="673"/>
      <c r="S501" s="674"/>
      <c r="T501" s="674"/>
      <c r="X501" s="674"/>
      <c r="Y501" s="674"/>
      <c r="Z501" s="674"/>
      <c r="AA501" s="674"/>
      <c r="BA501" s="669"/>
      <c r="BB501" s="669"/>
      <c r="BQ501" s="46">
        <f t="shared" si="13"/>
        <v>0</v>
      </c>
      <c r="BR501" s="46">
        <v>25.0</v>
      </c>
      <c r="BS501" s="46">
        <v>7.0</v>
      </c>
      <c r="BT501" s="47">
        <v>1.25</v>
      </c>
      <c r="BU501" s="46">
        <f t="shared" si="14"/>
        <v>22.5</v>
      </c>
      <c r="BV501" s="46">
        <f t="shared" si="15"/>
        <v>-22.5</v>
      </c>
    </row>
    <row r="502">
      <c r="B502" s="668"/>
      <c r="D502" s="669"/>
      <c r="E502" s="672"/>
      <c r="I502" s="673"/>
      <c r="S502" s="674"/>
      <c r="T502" s="674"/>
      <c r="X502" s="674"/>
      <c r="Y502" s="674"/>
      <c r="Z502" s="674"/>
      <c r="AA502" s="674"/>
      <c r="BA502" s="669"/>
      <c r="BB502" s="669"/>
      <c r="BQ502" s="46">
        <f t="shared" si="13"/>
        <v>0</v>
      </c>
      <c r="BR502" s="46">
        <v>25.0</v>
      </c>
      <c r="BS502" s="46">
        <v>7.0</v>
      </c>
      <c r="BT502" s="47">
        <v>1.25</v>
      </c>
      <c r="BU502" s="46">
        <f t="shared" si="14"/>
        <v>22.5</v>
      </c>
      <c r="BV502" s="46">
        <f t="shared" si="15"/>
        <v>-22.5</v>
      </c>
    </row>
    <row r="503">
      <c r="B503" s="668"/>
      <c r="D503" s="669"/>
      <c r="E503" s="672"/>
      <c r="I503" s="673"/>
      <c r="S503" s="674"/>
      <c r="T503" s="674"/>
      <c r="X503" s="674"/>
      <c r="Y503" s="674"/>
      <c r="Z503" s="674"/>
      <c r="AA503" s="674"/>
      <c r="BA503" s="669"/>
      <c r="BB503" s="669"/>
      <c r="BQ503" s="46">
        <f t="shared" si="13"/>
        <v>0</v>
      </c>
      <c r="BR503" s="46">
        <v>25.0</v>
      </c>
      <c r="BS503" s="46">
        <v>7.0</v>
      </c>
      <c r="BT503" s="47">
        <v>1.25</v>
      </c>
      <c r="BU503" s="46">
        <f t="shared" si="14"/>
        <v>22.5</v>
      </c>
      <c r="BV503" s="46">
        <f t="shared" si="15"/>
        <v>-22.5</v>
      </c>
    </row>
    <row r="504">
      <c r="B504" s="668"/>
      <c r="D504" s="669"/>
      <c r="E504" s="672"/>
      <c r="I504" s="673"/>
      <c r="S504" s="674"/>
      <c r="T504" s="674"/>
      <c r="X504" s="674"/>
      <c r="Y504" s="674"/>
      <c r="Z504" s="674"/>
      <c r="AA504" s="674"/>
      <c r="BA504" s="669"/>
      <c r="BB504" s="669"/>
      <c r="BQ504" s="46">
        <f t="shared" si="13"/>
        <v>0</v>
      </c>
      <c r="BR504" s="46">
        <v>25.0</v>
      </c>
      <c r="BS504" s="46">
        <v>7.0</v>
      </c>
      <c r="BT504" s="47">
        <v>1.25</v>
      </c>
      <c r="BU504" s="46">
        <f t="shared" si="14"/>
        <v>22.5</v>
      </c>
      <c r="BV504" s="46">
        <f t="shared" si="15"/>
        <v>-22.5</v>
      </c>
    </row>
    <row r="505">
      <c r="B505" s="668"/>
      <c r="D505" s="669"/>
      <c r="E505" s="672"/>
      <c r="I505" s="673"/>
      <c r="S505" s="674"/>
      <c r="T505" s="674"/>
      <c r="X505" s="674"/>
      <c r="Y505" s="674"/>
      <c r="Z505" s="674"/>
      <c r="AA505" s="674"/>
      <c r="BA505" s="669"/>
      <c r="BB505" s="669"/>
      <c r="BQ505" s="46">
        <f t="shared" si="13"/>
        <v>0</v>
      </c>
      <c r="BR505" s="46">
        <v>25.0</v>
      </c>
      <c r="BS505" s="46">
        <v>7.0</v>
      </c>
      <c r="BT505" s="47">
        <v>1.25</v>
      </c>
      <c r="BU505" s="46">
        <f t="shared" si="14"/>
        <v>22.5</v>
      </c>
      <c r="BV505" s="46">
        <f t="shared" si="15"/>
        <v>-22.5</v>
      </c>
    </row>
    <row r="506">
      <c r="B506" s="668"/>
      <c r="D506" s="669"/>
      <c r="E506" s="672"/>
      <c r="I506" s="673"/>
      <c r="S506" s="674"/>
      <c r="T506" s="674"/>
      <c r="X506" s="674"/>
      <c r="Y506" s="674"/>
      <c r="Z506" s="674"/>
      <c r="AA506" s="674"/>
      <c r="BA506" s="669"/>
      <c r="BB506" s="669"/>
      <c r="BQ506" s="46">
        <f t="shared" si="13"/>
        <v>0</v>
      </c>
      <c r="BR506" s="46">
        <v>25.0</v>
      </c>
      <c r="BS506" s="46">
        <v>7.0</v>
      </c>
      <c r="BT506" s="47">
        <v>1.25</v>
      </c>
      <c r="BU506" s="46">
        <f t="shared" si="14"/>
        <v>22.5</v>
      </c>
      <c r="BV506" s="46">
        <f t="shared" si="15"/>
        <v>-22.5</v>
      </c>
    </row>
    <row r="507">
      <c r="B507" s="668"/>
      <c r="D507" s="669"/>
      <c r="E507" s="672"/>
      <c r="I507" s="673"/>
      <c r="S507" s="674"/>
      <c r="T507" s="674"/>
      <c r="X507" s="674"/>
      <c r="Y507" s="674"/>
      <c r="Z507" s="674"/>
      <c r="AA507" s="674"/>
      <c r="BA507" s="669"/>
      <c r="BB507" s="669"/>
      <c r="BQ507" s="46">
        <f t="shared" si="13"/>
        <v>0</v>
      </c>
      <c r="BR507" s="46">
        <v>25.0</v>
      </c>
      <c r="BS507" s="46">
        <v>7.0</v>
      </c>
      <c r="BT507" s="47">
        <v>1.25</v>
      </c>
      <c r="BU507" s="46">
        <f t="shared" si="14"/>
        <v>22.5</v>
      </c>
      <c r="BV507" s="46">
        <f t="shared" si="15"/>
        <v>-22.5</v>
      </c>
    </row>
    <row r="508">
      <c r="B508" s="668"/>
      <c r="D508" s="669"/>
      <c r="E508" s="672"/>
      <c r="I508" s="673"/>
      <c r="S508" s="674"/>
      <c r="T508" s="674"/>
      <c r="X508" s="674"/>
      <c r="Y508" s="674"/>
      <c r="Z508" s="674"/>
      <c r="AA508" s="674"/>
      <c r="BA508" s="669"/>
      <c r="BB508" s="669"/>
      <c r="BQ508" s="46">
        <f t="shared" si="13"/>
        <v>0</v>
      </c>
      <c r="BR508" s="46">
        <v>25.0</v>
      </c>
      <c r="BS508" s="46">
        <v>7.0</v>
      </c>
      <c r="BT508" s="47">
        <v>1.25</v>
      </c>
      <c r="BU508" s="46">
        <f t="shared" si="14"/>
        <v>22.5</v>
      </c>
      <c r="BV508" s="46">
        <f t="shared" si="15"/>
        <v>-22.5</v>
      </c>
    </row>
    <row r="509">
      <c r="B509" s="668"/>
      <c r="D509" s="669"/>
      <c r="E509" s="672"/>
      <c r="I509" s="673"/>
      <c r="S509" s="674"/>
      <c r="T509" s="674"/>
      <c r="X509" s="674"/>
      <c r="Y509" s="674"/>
      <c r="Z509" s="674"/>
      <c r="AA509" s="674"/>
      <c r="BA509" s="669"/>
      <c r="BB509" s="669"/>
      <c r="BQ509" s="46">
        <f t="shared" si="13"/>
        <v>0</v>
      </c>
      <c r="BR509" s="46">
        <v>25.0</v>
      </c>
      <c r="BS509" s="46">
        <v>7.0</v>
      </c>
      <c r="BT509" s="47">
        <v>1.25</v>
      </c>
      <c r="BU509" s="46">
        <f t="shared" si="14"/>
        <v>22.5</v>
      </c>
      <c r="BV509" s="46">
        <f t="shared" si="15"/>
        <v>-22.5</v>
      </c>
    </row>
    <row r="510">
      <c r="B510" s="668"/>
      <c r="D510" s="669"/>
      <c r="E510" s="672"/>
      <c r="I510" s="673"/>
      <c r="S510" s="674"/>
      <c r="T510" s="674"/>
      <c r="X510" s="674"/>
      <c r="Y510" s="674"/>
      <c r="Z510" s="674"/>
      <c r="AA510" s="674"/>
      <c r="BA510" s="669"/>
      <c r="BB510" s="669"/>
      <c r="BQ510" s="46">
        <f t="shared" si="13"/>
        <v>0</v>
      </c>
      <c r="BR510" s="46">
        <v>25.0</v>
      </c>
      <c r="BS510" s="46">
        <v>7.0</v>
      </c>
      <c r="BT510" s="47">
        <v>1.25</v>
      </c>
      <c r="BU510" s="46">
        <f t="shared" si="14"/>
        <v>22.5</v>
      </c>
      <c r="BV510" s="46">
        <f t="shared" si="15"/>
        <v>-22.5</v>
      </c>
    </row>
    <row r="511">
      <c r="B511" s="668"/>
      <c r="D511" s="669"/>
      <c r="E511" s="672"/>
      <c r="I511" s="673"/>
      <c r="S511" s="674"/>
      <c r="T511" s="674"/>
      <c r="X511" s="674"/>
      <c r="Y511" s="674"/>
      <c r="Z511" s="674"/>
      <c r="AA511" s="674"/>
      <c r="BA511" s="669"/>
      <c r="BB511" s="669"/>
      <c r="BQ511" s="46">
        <f t="shared" si="13"/>
        <v>0</v>
      </c>
      <c r="BR511" s="46">
        <v>25.0</v>
      </c>
      <c r="BS511" s="46">
        <v>7.0</v>
      </c>
      <c r="BT511" s="47">
        <v>1.25</v>
      </c>
      <c r="BU511" s="46">
        <f t="shared" si="14"/>
        <v>22.5</v>
      </c>
      <c r="BV511" s="46">
        <f t="shared" si="15"/>
        <v>-22.5</v>
      </c>
    </row>
    <row r="512">
      <c r="B512" s="668"/>
      <c r="D512" s="669"/>
      <c r="E512" s="672"/>
      <c r="I512" s="673"/>
      <c r="S512" s="674"/>
      <c r="T512" s="674"/>
      <c r="X512" s="674"/>
      <c r="Y512" s="674"/>
      <c r="Z512" s="674"/>
      <c r="AA512" s="674"/>
      <c r="BA512" s="669"/>
      <c r="BB512" s="669"/>
      <c r="BQ512" s="46">
        <f t="shared" si="13"/>
        <v>0</v>
      </c>
      <c r="BR512" s="46">
        <v>25.0</v>
      </c>
      <c r="BS512" s="46">
        <v>7.0</v>
      </c>
      <c r="BT512" s="47">
        <v>1.25</v>
      </c>
      <c r="BU512" s="46">
        <f t="shared" si="14"/>
        <v>22.5</v>
      </c>
      <c r="BV512" s="46">
        <f t="shared" si="15"/>
        <v>-22.5</v>
      </c>
    </row>
    <row r="513">
      <c r="B513" s="668"/>
      <c r="D513" s="669"/>
      <c r="E513" s="672"/>
      <c r="I513" s="673"/>
      <c r="S513" s="674"/>
      <c r="T513" s="674"/>
      <c r="X513" s="674"/>
      <c r="Y513" s="674"/>
      <c r="Z513" s="674"/>
      <c r="AA513" s="674"/>
      <c r="BA513" s="669"/>
      <c r="BB513" s="669"/>
      <c r="BQ513" s="46">
        <f t="shared" si="13"/>
        <v>0</v>
      </c>
      <c r="BR513" s="46">
        <v>25.0</v>
      </c>
      <c r="BS513" s="46">
        <v>7.0</v>
      </c>
      <c r="BT513" s="47">
        <v>1.25</v>
      </c>
      <c r="BU513" s="46">
        <f t="shared" si="14"/>
        <v>22.5</v>
      </c>
      <c r="BV513" s="46">
        <f t="shared" si="15"/>
        <v>-22.5</v>
      </c>
    </row>
    <row r="514">
      <c r="B514" s="668"/>
      <c r="D514" s="669"/>
      <c r="E514" s="672"/>
      <c r="I514" s="673"/>
      <c r="S514" s="674"/>
      <c r="T514" s="674"/>
      <c r="X514" s="674"/>
      <c r="Y514" s="674"/>
      <c r="Z514" s="674"/>
      <c r="AA514" s="674"/>
      <c r="BA514" s="669"/>
      <c r="BB514" s="669"/>
      <c r="BQ514" s="46">
        <f t="shared" si="13"/>
        <v>0</v>
      </c>
      <c r="BR514" s="46">
        <v>25.0</v>
      </c>
      <c r="BS514" s="46">
        <v>7.0</v>
      </c>
      <c r="BT514" s="47">
        <v>1.25</v>
      </c>
      <c r="BU514" s="46">
        <f t="shared" si="14"/>
        <v>22.5</v>
      </c>
      <c r="BV514" s="46">
        <f t="shared" si="15"/>
        <v>-22.5</v>
      </c>
    </row>
    <row r="515">
      <c r="B515" s="668"/>
      <c r="D515" s="669"/>
      <c r="E515" s="672"/>
      <c r="I515" s="673"/>
      <c r="S515" s="674"/>
      <c r="T515" s="674"/>
      <c r="X515" s="674"/>
      <c r="Y515" s="674"/>
      <c r="Z515" s="674"/>
      <c r="AA515" s="674"/>
      <c r="BA515" s="669"/>
      <c r="BB515" s="669"/>
      <c r="BQ515" s="46">
        <f t="shared" si="13"/>
        <v>0</v>
      </c>
      <c r="BR515" s="46">
        <v>25.0</v>
      </c>
      <c r="BS515" s="46">
        <v>7.0</v>
      </c>
      <c r="BT515" s="47">
        <v>1.25</v>
      </c>
      <c r="BU515" s="46">
        <f t="shared" si="14"/>
        <v>22.5</v>
      </c>
      <c r="BV515" s="46">
        <f t="shared" si="15"/>
        <v>-22.5</v>
      </c>
    </row>
    <row r="516">
      <c r="B516" s="668"/>
      <c r="D516" s="669"/>
      <c r="E516" s="672"/>
      <c r="I516" s="673"/>
      <c r="S516" s="674"/>
      <c r="T516" s="674"/>
      <c r="X516" s="674"/>
      <c r="Y516" s="674"/>
      <c r="Z516" s="674"/>
      <c r="AA516" s="674"/>
      <c r="BA516" s="669"/>
      <c r="BB516" s="669"/>
      <c r="BQ516" s="46">
        <f t="shared" si="13"/>
        <v>0</v>
      </c>
      <c r="BR516" s="46">
        <v>25.0</v>
      </c>
      <c r="BS516" s="46">
        <v>7.0</v>
      </c>
      <c r="BT516" s="47">
        <v>1.25</v>
      </c>
      <c r="BU516" s="46">
        <f t="shared" si="14"/>
        <v>22.5</v>
      </c>
      <c r="BV516" s="46">
        <f t="shared" si="15"/>
        <v>-22.5</v>
      </c>
    </row>
    <row r="517">
      <c r="B517" s="668"/>
      <c r="D517" s="669"/>
      <c r="E517" s="672"/>
      <c r="I517" s="673"/>
      <c r="S517" s="674"/>
      <c r="T517" s="674"/>
      <c r="X517" s="674"/>
      <c r="Y517" s="674"/>
      <c r="Z517" s="674"/>
      <c r="AA517" s="674"/>
      <c r="BA517" s="669"/>
      <c r="BB517" s="669"/>
      <c r="BQ517" s="46">
        <f t="shared" si="13"/>
        <v>0</v>
      </c>
      <c r="BR517" s="46">
        <v>25.0</v>
      </c>
      <c r="BS517" s="46">
        <v>7.0</v>
      </c>
      <c r="BT517" s="47">
        <v>1.25</v>
      </c>
      <c r="BU517" s="46">
        <f t="shared" si="14"/>
        <v>22.5</v>
      </c>
      <c r="BV517" s="46">
        <f t="shared" si="15"/>
        <v>-22.5</v>
      </c>
    </row>
    <row r="518">
      <c r="B518" s="668"/>
      <c r="D518" s="669"/>
      <c r="E518" s="672"/>
      <c r="I518" s="673"/>
      <c r="S518" s="674"/>
      <c r="T518" s="674"/>
      <c r="X518" s="674"/>
      <c r="Y518" s="674"/>
      <c r="Z518" s="674"/>
      <c r="AA518" s="674"/>
      <c r="BA518" s="669"/>
      <c r="BB518" s="669"/>
      <c r="BQ518" s="46">
        <f t="shared" si="13"/>
        <v>0</v>
      </c>
      <c r="BR518" s="46">
        <v>25.0</v>
      </c>
      <c r="BS518" s="46">
        <v>7.0</v>
      </c>
      <c r="BT518" s="47">
        <v>1.25</v>
      </c>
      <c r="BU518" s="46">
        <f t="shared" si="14"/>
        <v>22.5</v>
      </c>
      <c r="BV518" s="46">
        <f t="shared" si="15"/>
        <v>-22.5</v>
      </c>
    </row>
    <row r="519">
      <c r="B519" s="668"/>
      <c r="D519" s="669"/>
      <c r="E519" s="672"/>
      <c r="I519" s="673"/>
      <c r="S519" s="674"/>
      <c r="T519" s="674"/>
      <c r="X519" s="674"/>
      <c r="Y519" s="674"/>
      <c r="Z519" s="674"/>
      <c r="AA519" s="674"/>
      <c r="BA519" s="669"/>
      <c r="BB519" s="669"/>
      <c r="BQ519" s="46">
        <f t="shared" si="13"/>
        <v>0</v>
      </c>
      <c r="BR519" s="46">
        <v>25.0</v>
      </c>
      <c r="BS519" s="46">
        <v>7.0</v>
      </c>
      <c r="BT519" s="47">
        <v>1.25</v>
      </c>
      <c r="BU519" s="46">
        <f t="shared" si="14"/>
        <v>22.5</v>
      </c>
      <c r="BV519" s="46">
        <f t="shared" si="15"/>
        <v>-22.5</v>
      </c>
    </row>
    <row r="520">
      <c r="B520" s="668"/>
      <c r="D520" s="669"/>
      <c r="E520" s="672"/>
      <c r="I520" s="673"/>
      <c r="S520" s="674"/>
      <c r="T520" s="674"/>
      <c r="X520" s="674"/>
      <c r="Y520" s="674"/>
      <c r="Z520" s="674"/>
      <c r="AA520" s="674"/>
      <c r="BA520" s="669"/>
      <c r="BB520" s="669"/>
      <c r="BQ520" s="46">
        <f t="shared" si="13"/>
        <v>0</v>
      </c>
      <c r="BR520" s="46">
        <v>25.0</v>
      </c>
      <c r="BS520" s="46">
        <v>7.0</v>
      </c>
      <c r="BT520" s="47">
        <v>1.25</v>
      </c>
      <c r="BU520" s="46">
        <f t="shared" si="14"/>
        <v>22.5</v>
      </c>
      <c r="BV520" s="46">
        <f t="shared" si="15"/>
        <v>-22.5</v>
      </c>
    </row>
    <row r="521">
      <c r="B521" s="668"/>
      <c r="D521" s="669"/>
      <c r="E521" s="672"/>
      <c r="I521" s="673"/>
      <c r="S521" s="674"/>
      <c r="T521" s="674"/>
      <c r="X521" s="674"/>
      <c r="Y521" s="674"/>
      <c r="Z521" s="674"/>
      <c r="AA521" s="674"/>
      <c r="BA521" s="669"/>
      <c r="BB521" s="669"/>
      <c r="BQ521" s="46">
        <f t="shared" si="13"/>
        <v>0</v>
      </c>
      <c r="BR521" s="46">
        <v>25.0</v>
      </c>
      <c r="BS521" s="46">
        <v>7.0</v>
      </c>
      <c r="BT521" s="47">
        <v>1.25</v>
      </c>
      <c r="BU521" s="46">
        <f t="shared" si="14"/>
        <v>22.5</v>
      </c>
      <c r="BV521" s="46">
        <f t="shared" si="15"/>
        <v>-22.5</v>
      </c>
    </row>
    <row r="522">
      <c r="B522" s="668"/>
      <c r="D522" s="669"/>
      <c r="E522" s="672"/>
      <c r="I522" s="673"/>
      <c r="S522" s="674"/>
      <c r="T522" s="674"/>
      <c r="X522" s="674"/>
      <c r="Y522" s="674"/>
      <c r="Z522" s="674"/>
      <c r="AA522" s="674"/>
      <c r="BA522" s="669"/>
      <c r="BB522" s="669"/>
      <c r="BQ522" s="46">
        <f t="shared" si="13"/>
        <v>0</v>
      </c>
      <c r="BR522" s="46">
        <v>25.0</v>
      </c>
      <c r="BS522" s="46">
        <v>7.0</v>
      </c>
      <c r="BT522" s="47">
        <v>1.25</v>
      </c>
      <c r="BU522" s="46">
        <f t="shared" si="14"/>
        <v>22.5</v>
      </c>
      <c r="BV522" s="46">
        <f t="shared" si="15"/>
        <v>-22.5</v>
      </c>
    </row>
    <row r="523">
      <c r="B523" s="668"/>
      <c r="D523" s="669"/>
      <c r="E523" s="672"/>
      <c r="I523" s="673"/>
      <c r="S523" s="674"/>
      <c r="T523" s="674"/>
      <c r="X523" s="674"/>
      <c r="Y523" s="674"/>
      <c r="Z523" s="674"/>
      <c r="AA523" s="674"/>
      <c r="BA523" s="669"/>
      <c r="BB523" s="669"/>
      <c r="BQ523" s="46">
        <f t="shared" si="13"/>
        <v>0</v>
      </c>
      <c r="BR523" s="46">
        <v>25.0</v>
      </c>
      <c r="BS523" s="46">
        <v>7.0</v>
      </c>
      <c r="BT523" s="47">
        <v>1.25</v>
      </c>
      <c r="BU523" s="46">
        <f t="shared" si="14"/>
        <v>22.5</v>
      </c>
      <c r="BV523" s="46">
        <f t="shared" si="15"/>
        <v>-22.5</v>
      </c>
    </row>
    <row r="524">
      <c r="B524" s="668"/>
      <c r="D524" s="669"/>
      <c r="E524" s="672"/>
      <c r="I524" s="673"/>
      <c r="S524" s="674"/>
      <c r="T524" s="674"/>
      <c r="X524" s="674"/>
      <c r="Y524" s="674"/>
      <c r="Z524" s="674"/>
      <c r="AA524" s="674"/>
      <c r="BA524" s="669"/>
      <c r="BB524" s="669"/>
      <c r="BQ524" s="46">
        <f t="shared" si="13"/>
        <v>0</v>
      </c>
      <c r="BR524" s="46">
        <v>25.0</v>
      </c>
      <c r="BS524" s="46">
        <v>7.0</v>
      </c>
      <c r="BT524" s="47">
        <v>1.25</v>
      </c>
      <c r="BU524" s="46">
        <f t="shared" si="14"/>
        <v>22.5</v>
      </c>
      <c r="BV524" s="46">
        <f t="shared" si="15"/>
        <v>-22.5</v>
      </c>
    </row>
    <row r="525">
      <c r="B525" s="668"/>
      <c r="D525" s="669"/>
      <c r="E525" s="672"/>
      <c r="I525" s="673"/>
      <c r="S525" s="674"/>
      <c r="T525" s="674"/>
      <c r="X525" s="674"/>
      <c r="Y525" s="674"/>
      <c r="Z525" s="674"/>
      <c r="AA525" s="674"/>
      <c r="BA525" s="669"/>
      <c r="BB525" s="669"/>
      <c r="BQ525" s="46">
        <f t="shared" si="13"/>
        <v>0</v>
      </c>
      <c r="BR525" s="46">
        <v>25.0</v>
      </c>
      <c r="BS525" s="46">
        <v>7.0</v>
      </c>
      <c r="BT525" s="47">
        <v>1.25</v>
      </c>
      <c r="BU525" s="46">
        <f t="shared" si="14"/>
        <v>22.5</v>
      </c>
      <c r="BV525" s="46">
        <f t="shared" si="15"/>
        <v>-22.5</v>
      </c>
    </row>
    <row r="526">
      <c r="B526" s="668"/>
      <c r="D526" s="669"/>
      <c r="E526" s="672"/>
      <c r="I526" s="673"/>
      <c r="S526" s="674"/>
      <c r="T526" s="674"/>
      <c r="X526" s="674"/>
      <c r="Y526" s="674"/>
      <c r="Z526" s="674"/>
      <c r="AA526" s="674"/>
      <c r="BA526" s="669"/>
      <c r="BB526" s="669"/>
      <c r="BQ526" s="46">
        <f t="shared" si="13"/>
        <v>0</v>
      </c>
      <c r="BR526" s="46">
        <v>25.0</v>
      </c>
      <c r="BS526" s="46">
        <v>7.0</v>
      </c>
      <c r="BT526" s="47">
        <v>1.25</v>
      </c>
      <c r="BU526" s="46">
        <f t="shared" si="14"/>
        <v>22.5</v>
      </c>
      <c r="BV526" s="46">
        <f t="shared" si="15"/>
        <v>-22.5</v>
      </c>
    </row>
    <row r="527">
      <c r="B527" s="668"/>
      <c r="D527" s="669"/>
      <c r="E527" s="672"/>
      <c r="I527" s="673"/>
      <c r="S527" s="674"/>
      <c r="T527" s="674"/>
      <c r="X527" s="674"/>
      <c r="Y527" s="674"/>
      <c r="Z527" s="674"/>
      <c r="AA527" s="674"/>
      <c r="BA527" s="669"/>
      <c r="BB527" s="669"/>
      <c r="BQ527" s="46">
        <f t="shared" si="13"/>
        <v>0</v>
      </c>
      <c r="BR527" s="46">
        <v>25.0</v>
      </c>
      <c r="BS527" s="46">
        <v>7.0</v>
      </c>
      <c r="BT527" s="47">
        <v>1.25</v>
      </c>
      <c r="BU527" s="46">
        <f t="shared" si="14"/>
        <v>22.5</v>
      </c>
      <c r="BV527" s="46">
        <f t="shared" si="15"/>
        <v>-22.5</v>
      </c>
    </row>
    <row r="528">
      <c r="B528" s="668"/>
      <c r="D528" s="669"/>
      <c r="E528" s="672"/>
      <c r="I528" s="673"/>
      <c r="S528" s="674"/>
      <c r="T528" s="674"/>
      <c r="X528" s="674"/>
      <c r="Y528" s="674"/>
      <c r="Z528" s="674"/>
      <c r="AA528" s="674"/>
      <c r="BA528" s="669"/>
      <c r="BB528" s="669"/>
      <c r="BQ528" s="46">
        <f t="shared" si="13"/>
        <v>0</v>
      </c>
      <c r="BR528" s="46">
        <v>25.0</v>
      </c>
      <c r="BS528" s="46">
        <v>7.0</v>
      </c>
      <c r="BT528" s="47">
        <v>1.25</v>
      </c>
      <c r="BU528" s="46">
        <f t="shared" si="14"/>
        <v>22.5</v>
      </c>
      <c r="BV528" s="46">
        <f t="shared" si="15"/>
        <v>-22.5</v>
      </c>
    </row>
    <row r="529">
      <c r="B529" s="668"/>
      <c r="D529" s="669"/>
      <c r="E529" s="672"/>
      <c r="I529" s="673"/>
      <c r="S529" s="674"/>
      <c r="T529" s="674"/>
      <c r="X529" s="674"/>
      <c r="Y529" s="674"/>
      <c r="Z529" s="674"/>
      <c r="AA529" s="674"/>
      <c r="BA529" s="669"/>
      <c r="BB529" s="669"/>
      <c r="BQ529" s="46">
        <f t="shared" si="13"/>
        <v>0</v>
      </c>
      <c r="BR529" s="46">
        <v>25.0</v>
      </c>
      <c r="BS529" s="46">
        <v>7.0</v>
      </c>
      <c r="BT529" s="47">
        <v>1.25</v>
      </c>
      <c r="BU529" s="46">
        <f t="shared" si="14"/>
        <v>22.5</v>
      </c>
      <c r="BV529" s="46">
        <f t="shared" si="15"/>
        <v>-22.5</v>
      </c>
    </row>
    <row r="530">
      <c r="B530" s="668"/>
      <c r="D530" s="669"/>
      <c r="E530" s="672"/>
      <c r="I530" s="673"/>
      <c r="S530" s="674"/>
      <c r="T530" s="674"/>
      <c r="X530" s="674"/>
      <c r="Y530" s="674"/>
      <c r="Z530" s="674"/>
      <c r="AA530" s="674"/>
      <c r="BA530" s="669"/>
      <c r="BB530" s="669"/>
      <c r="BQ530" s="46">
        <f t="shared" si="13"/>
        <v>0</v>
      </c>
      <c r="BR530" s="46">
        <v>25.0</v>
      </c>
      <c r="BS530" s="46">
        <v>7.0</v>
      </c>
      <c r="BT530" s="47">
        <v>1.25</v>
      </c>
      <c r="BU530" s="46">
        <f t="shared" si="14"/>
        <v>22.5</v>
      </c>
      <c r="BV530" s="46">
        <f t="shared" si="15"/>
        <v>-22.5</v>
      </c>
    </row>
    <row r="531">
      <c r="B531" s="668"/>
      <c r="D531" s="669"/>
      <c r="E531" s="672"/>
      <c r="I531" s="673"/>
      <c r="S531" s="674"/>
      <c r="T531" s="674"/>
      <c r="X531" s="674"/>
      <c r="Y531" s="674"/>
      <c r="Z531" s="674"/>
      <c r="AA531" s="674"/>
      <c r="BA531" s="669"/>
      <c r="BB531" s="669"/>
      <c r="BQ531" s="46">
        <f t="shared" si="13"/>
        <v>0</v>
      </c>
      <c r="BR531" s="46">
        <v>25.0</v>
      </c>
      <c r="BS531" s="46">
        <v>7.0</v>
      </c>
      <c r="BT531" s="47">
        <v>1.25</v>
      </c>
      <c r="BU531" s="46">
        <f t="shared" si="14"/>
        <v>22.5</v>
      </c>
      <c r="BV531" s="46">
        <f t="shared" si="15"/>
        <v>-22.5</v>
      </c>
    </row>
    <row r="532">
      <c r="B532" s="668"/>
      <c r="D532" s="669"/>
      <c r="E532" s="672"/>
      <c r="I532" s="673"/>
      <c r="S532" s="674"/>
      <c r="T532" s="674"/>
      <c r="X532" s="674"/>
      <c r="Y532" s="674"/>
      <c r="Z532" s="674"/>
      <c r="AA532" s="674"/>
      <c r="BA532" s="669"/>
      <c r="BB532" s="669"/>
      <c r="BQ532" s="46">
        <f t="shared" si="13"/>
        <v>0</v>
      </c>
      <c r="BR532" s="46">
        <v>25.0</v>
      </c>
      <c r="BS532" s="46">
        <v>7.0</v>
      </c>
      <c r="BT532" s="47">
        <v>1.25</v>
      </c>
      <c r="BU532" s="46">
        <f t="shared" si="14"/>
        <v>22.5</v>
      </c>
      <c r="BV532" s="46">
        <f t="shared" si="15"/>
        <v>-22.5</v>
      </c>
    </row>
    <row r="533">
      <c r="B533" s="668"/>
      <c r="D533" s="669"/>
      <c r="E533" s="672"/>
      <c r="I533" s="673"/>
      <c r="S533" s="674"/>
      <c r="T533" s="674"/>
      <c r="X533" s="674"/>
      <c r="Y533" s="674"/>
      <c r="Z533" s="674"/>
      <c r="AA533" s="674"/>
      <c r="BA533" s="669"/>
      <c r="BB533" s="669"/>
      <c r="BQ533" s="46">
        <f t="shared" si="13"/>
        <v>0</v>
      </c>
      <c r="BR533" s="46">
        <v>25.0</v>
      </c>
      <c r="BS533" s="46">
        <v>7.0</v>
      </c>
      <c r="BT533" s="47">
        <v>1.25</v>
      </c>
      <c r="BU533" s="46">
        <f t="shared" si="14"/>
        <v>22.5</v>
      </c>
      <c r="BV533" s="46">
        <f t="shared" si="15"/>
        <v>-22.5</v>
      </c>
    </row>
    <row r="534">
      <c r="B534" s="668"/>
      <c r="D534" s="669"/>
      <c r="E534" s="672"/>
      <c r="I534" s="673"/>
      <c r="S534" s="674"/>
      <c r="T534" s="674"/>
      <c r="X534" s="674"/>
      <c r="Y534" s="674"/>
      <c r="Z534" s="674"/>
      <c r="AA534" s="674"/>
      <c r="BA534" s="669"/>
      <c r="BB534" s="669"/>
      <c r="BQ534" s="46">
        <f t="shared" si="13"/>
        <v>0</v>
      </c>
      <c r="BR534" s="46">
        <v>25.0</v>
      </c>
      <c r="BS534" s="46">
        <v>7.0</v>
      </c>
      <c r="BT534" s="47">
        <v>1.25</v>
      </c>
      <c r="BU534" s="46">
        <f t="shared" si="14"/>
        <v>22.5</v>
      </c>
      <c r="BV534" s="46">
        <f t="shared" si="15"/>
        <v>-22.5</v>
      </c>
    </row>
    <row r="535">
      <c r="B535" s="668"/>
      <c r="D535" s="669"/>
      <c r="E535" s="672"/>
      <c r="I535" s="673"/>
      <c r="S535" s="674"/>
      <c r="T535" s="674"/>
      <c r="X535" s="674"/>
      <c r="Y535" s="674"/>
      <c r="Z535" s="674"/>
      <c r="AA535" s="674"/>
      <c r="BA535" s="669"/>
      <c r="BB535" s="669"/>
      <c r="BQ535" s="46">
        <f t="shared" si="13"/>
        <v>0</v>
      </c>
      <c r="BR535" s="46">
        <v>25.0</v>
      </c>
      <c r="BS535" s="46">
        <v>7.0</v>
      </c>
      <c r="BT535" s="47">
        <v>1.25</v>
      </c>
      <c r="BU535" s="46">
        <f t="shared" si="14"/>
        <v>22.5</v>
      </c>
      <c r="BV535" s="46">
        <f t="shared" si="15"/>
        <v>-22.5</v>
      </c>
    </row>
    <row r="536">
      <c r="B536" s="668"/>
      <c r="D536" s="669"/>
      <c r="E536" s="672"/>
      <c r="I536" s="673"/>
      <c r="S536" s="674"/>
      <c r="T536" s="674"/>
      <c r="X536" s="674"/>
      <c r="Y536" s="674"/>
      <c r="Z536" s="674"/>
      <c r="AA536" s="674"/>
      <c r="BA536" s="669"/>
      <c r="BB536" s="669"/>
      <c r="BQ536" s="46">
        <f t="shared" si="13"/>
        <v>0</v>
      </c>
      <c r="BR536" s="46">
        <v>25.0</v>
      </c>
      <c r="BS536" s="46">
        <v>7.0</v>
      </c>
      <c r="BT536" s="47">
        <v>1.25</v>
      </c>
      <c r="BU536" s="46">
        <f t="shared" si="14"/>
        <v>22.5</v>
      </c>
      <c r="BV536" s="46">
        <f t="shared" si="15"/>
        <v>-22.5</v>
      </c>
    </row>
    <row r="537">
      <c r="B537" s="668"/>
      <c r="D537" s="669"/>
      <c r="E537" s="672"/>
      <c r="I537" s="673"/>
      <c r="S537" s="674"/>
      <c r="T537" s="674"/>
      <c r="X537" s="674"/>
      <c r="Y537" s="674"/>
      <c r="Z537" s="674"/>
      <c r="AA537" s="674"/>
      <c r="BA537" s="669"/>
      <c r="BB537" s="669"/>
      <c r="BQ537" s="46">
        <f t="shared" si="13"/>
        <v>0</v>
      </c>
      <c r="BR537" s="46">
        <v>25.0</v>
      </c>
      <c r="BS537" s="46">
        <v>7.0</v>
      </c>
      <c r="BT537" s="47">
        <v>1.25</v>
      </c>
      <c r="BU537" s="46">
        <f t="shared" si="14"/>
        <v>22.5</v>
      </c>
      <c r="BV537" s="46">
        <f t="shared" si="15"/>
        <v>-22.5</v>
      </c>
    </row>
    <row r="538">
      <c r="B538" s="668"/>
      <c r="D538" s="669"/>
      <c r="E538" s="672"/>
      <c r="I538" s="673"/>
      <c r="S538" s="674"/>
      <c r="T538" s="674"/>
      <c r="X538" s="674"/>
      <c r="Y538" s="674"/>
      <c r="Z538" s="674"/>
      <c r="AA538" s="674"/>
      <c r="BA538" s="669"/>
      <c r="BB538" s="669"/>
      <c r="BQ538" s="46">
        <f t="shared" si="13"/>
        <v>0</v>
      </c>
      <c r="BR538" s="46">
        <v>25.0</v>
      </c>
      <c r="BS538" s="46">
        <v>7.0</v>
      </c>
      <c r="BT538" s="47">
        <v>1.25</v>
      </c>
      <c r="BU538" s="46">
        <f t="shared" si="14"/>
        <v>22.5</v>
      </c>
      <c r="BV538" s="46">
        <f t="shared" si="15"/>
        <v>-22.5</v>
      </c>
    </row>
    <row r="539">
      <c r="B539" s="668"/>
      <c r="D539" s="669"/>
      <c r="E539" s="672"/>
      <c r="I539" s="673"/>
      <c r="S539" s="674"/>
      <c r="T539" s="674"/>
      <c r="X539" s="674"/>
      <c r="Y539" s="674"/>
      <c r="Z539" s="674"/>
      <c r="AA539" s="674"/>
      <c r="BA539" s="669"/>
      <c r="BB539" s="669"/>
      <c r="BQ539" s="46">
        <f t="shared" si="13"/>
        <v>0</v>
      </c>
      <c r="BR539" s="46">
        <v>25.0</v>
      </c>
      <c r="BS539" s="46">
        <v>7.0</v>
      </c>
      <c r="BT539" s="47">
        <v>1.25</v>
      </c>
      <c r="BU539" s="46">
        <f t="shared" si="14"/>
        <v>22.5</v>
      </c>
      <c r="BV539" s="46">
        <f t="shared" si="15"/>
        <v>-22.5</v>
      </c>
    </row>
    <row r="540">
      <c r="B540" s="668"/>
      <c r="D540" s="669"/>
      <c r="E540" s="672"/>
      <c r="I540" s="673"/>
      <c r="S540" s="674"/>
      <c r="T540" s="674"/>
      <c r="X540" s="674"/>
      <c r="Y540" s="674"/>
      <c r="Z540" s="674"/>
      <c r="AA540" s="674"/>
      <c r="BA540" s="669"/>
      <c r="BB540" s="669"/>
      <c r="BQ540" s="46">
        <f t="shared" si="13"/>
        <v>0</v>
      </c>
      <c r="BR540" s="46">
        <v>25.0</v>
      </c>
      <c r="BS540" s="46">
        <v>7.0</v>
      </c>
      <c r="BT540" s="47">
        <v>1.25</v>
      </c>
      <c r="BU540" s="46">
        <f t="shared" si="14"/>
        <v>22.5</v>
      </c>
      <c r="BV540" s="46">
        <f t="shared" si="15"/>
        <v>-22.5</v>
      </c>
    </row>
    <row r="541">
      <c r="B541" s="668"/>
      <c r="D541" s="669"/>
      <c r="E541" s="672"/>
      <c r="I541" s="673"/>
      <c r="S541" s="674"/>
      <c r="T541" s="674"/>
      <c r="X541" s="674"/>
      <c r="Y541" s="674"/>
      <c r="Z541" s="674"/>
      <c r="AA541" s="674"/>
      <c r="BA541" s="669"/>
      <c r="BB541" s="669"/>
      <c r="BQ541" s="46">
        <f t="shared" si="13"/>
        <v>0</v>
      </c>
      <c r="BR541" s="46">
        <v>25.0</v>
      </c>
      <c r="BS541" s="46">
        <v>7.0</v>
      </c>
      <c r="BT541" s="47">
        <v>1.25</v>
      </c>
      <c r="BU541" s="46">
        <f t="shared" si="14"/>
        <v>22.5</v>
      </c>
      <c r="BV541" s="46">
        <f t="shared" si="15"/>
        <v>-22.5</v>
      </c>
    </row>
    <row r="542">
      <c r="B542" s="668"/>
      <c r="D542" s="669"/>
      <c r="E542" s="672"/>
      <c r="I542" s="673"/>
      <c r="S542" s="674"/>
      <c r="T542" s="674"/>
      <c r="X542" s="674"/>
      <c r="Y542" s="674"/>
      <c r="Z542" s="674"/>
      <c r="AA542" s="674"/>
      <c r="BA542" s="669"/>
      <c r="BB542" s="669"/>
      <c r="BQ542" s="46">
        <f t="shared" si="13"/>
        <v>0</v>
      </c>
      <c r="BR542" s="46">
        <v>25.0</v>
      </c>
      <c r="BS542" s="46">
        <v>7.0</v>
      </c>
      <c r="BT542" s="47">
        <v>1.25</v>
      </c>
      <c r="BU542" s="46">
        <f t="shared" si="14"/>
        <v>22.5</v>
      </c>
      <c r="BV542" s="46">
        <f t="shared" si="15"/>
        <v>-22.5</v>
      </c>
    </row>
    <row r="543">
      <c r="B543" s="668"/>
      <c r="D543" s="669"/>
      <c r="E543" s="672"/>
      <c r="I543" s="673"/>
      <c r="S543" s="674"/>
      <c r="T543" s="674"/>
      <c r="X543" s="674"/>
      <c r="Y543" s="674"/>
      <c r="Z543" s="674"/>
      <c r="AA543" s="674"/>
      <c r="BA543" s="669"/>
      <c r="BB543" s="669"/>
      <c r="BQ543" s="46">
        <f t="shared" si="13"/>
        <v>0</v>
      </c>
      <c r="BR543" s="46">
        <v>25.0</v>
      </c>
      <c r="BS543" s="46">
        <v>7.0</v>
      </c>
      <c r="BT543" s="47">
        <v>1.25</v>
      </c>
      <c r="BU543" s="46">
        <f t="shared" si="14"/>
        <v>22.5</v>
      </c>
      <c r="BV543" s="46">
        <f t="shared" si="15"/>
        <v>-22.5</v>
      </c>
    </row>
    <row r="544">
      <c r="B544" s="668"/>
      <c r="D544" s="669"/>
      <c r="E544" s="672"/>
      <c r="I544" s="673"/>
      <c r="S544" s="674"/>
      <c r="T544" s="674"/>
      <c r="X544" s="674"/>
      <c r="Y544" s="674"/>
      <c r="Z544" s="674"/>
      <c r="AA544" s="674"/>
      <c r="BA544" s="669"/>
      <c r="BB544" s="669"/>
      <c r="BQ544" s="46">
        <f t="shared" si="13"/>
        <v>0</v>
      </c>
      <c r="BR544" s="46">
        <v>25.0</v>
      </c>
      <c r="BS544" s="46">
        <v>7.0</v>
      </c>
      <c r="BT544" s="47">
        <v>1.25</v>
      </c>
      <c r="BU544" s="46">
        <f t="shared" si="14"/>
        <v>22.5</v>
      </c>
      <c r="BV544" s="46">
        <f t="shared" si="15"/>
        <v>-22.5</v>
      </c>
    </row>
    <row r="545">
      <c r="B545" s="668"/>
      <c r="D545" s="669"/>
      <c r="E545" s="672"/>
      <c r="I545" s="673"/>
      <c r="S545" s="674"/>
      <c r="T545" s="674"/>
      <c r="X545" s="674"/>
      <c r="Y545" s="674"/>
      <c r="Z545" s="674"/>
      <c r="AA545" s="674"/>
      <c r="BA545" s="669"/>
      <c r="BB545" s="669"/>
      <c r="BQ545" s="46">
        <f t="shared" si="13"/>
        <v>0</v>
      </c>
      <c r="BR545" s="46">
        <v>25.0</v>
      </c>
      <c r="BS545" s="46">
        <v>7.0</v>
      </c>
      <c r="BT545" s="47">
        <v>1.25</v>
      </c>
      <c r="BU545" s="46">
        <f t="shared" si="14"/>
        <v>22.5</v>
      </c>
      <c r="BV545" s="46">
        <f t="shared" si="15"/>
        <v>-22.5</v>
      </c>
    </row>
    <row r="546">
      <c r="B546" s="668"/>
      <c r="D546" s="669"/>
      <c r="E546" s="672"/>
      <c r="I546" s="673"/>
      <c r="S546" s="674"/>
      <c r="T546" s="674"/>
      <c r="X546" s="674"/>
      <c r="Y546" s="674"/>
      <c r="Z546" s="674"/>
      <c r="AA546" s="674"/>
      <c r="BA546" s="669"/>
      <c r="BB546" s="669"/>
      <c r="BQ546" s="46">
        <f t="shared" si="13"/>
        <v>0</v>
      </c>
      <c r="BR546" s="46">
        <v>25.0</v>
      </c>
      <c r="BS546" s="46">
        <v>7.0</v>
      </c>
      <c r="BT546" s="47">
        <v>1.25</v>
      </c>
      <c r="BU546" s="46">
        <f t="shared" si="14"/>
        <v>22.5</v>
      </c>
      <c r="BV546" s="46">
        <f t="shared" si="15"/>
        <v>-22.5</v>
      </c>
    </row>
    <row r="547">
      <c r="B547" s="668"/>
      <c r="D547" s="669"/>
      <c r="E547" s="672"/>
      <c r="I547" s="673"/>
      <c r="S547" s="674"/>
      <c r="T547" s="674"/>
      <c r="X547" s="674"/>
      <c r="Y547" s="674"/>
      <c r="Z547" s="674"/>
      <c r="AA547" s="674"/>
      <c r="BA547" s="669"/>
      <c r="BB547" s="669"/>
      <c r="BQ547" s="46">
        <f t="shared" si="13"/>
        <v>0</v>
      </c>
      <c r="BR547" s="46">
        <v>25.0</v>
      </c>
      <c r="BS547" s="46">
        <v>7.0</v>
      </c>
      <c r="BT547" s="47">
        <v>1.25</v>
      </c>
      <c r="BU547" s="46">
        <f t="shared" si="14"/>
        <v>22.5</v>
      </c>
      <c r="BV547" s="46">
        <f t="shared" si="15"/>
        <v>-22.5</v>
      </c>
    </row>
    <row r="548">
      <c r="B548" s="668"/>
      <c r="D548" s="669"/>
      <c r="E548" s="672"/>
      <c r="I548" s="673"/>
      <c r="S548" s="674"/>
      <c r="T548" s="674"/>
      <c r="X548" s="674"/>
      <c r="Y548" s="674"/>
      <c r="Z548" s="674"/>
      <c r="AA548" s="674"/>
      <c r="BA548" s="669"/>
      <c r="BB548" s="669"/>
      <c r="BQ548" s="46">
        <f t="shared" si="13"/>
        <v>0</v>
      </c>
      <c r="BR548" s="46">
        <v>25.0</v>
      </c>
      <c r="BS548" s="46">
        <v>7.0</v>
      </c>
      <c r="BT548" s="47">
        <v>1.25</v>
      </c>
      <c r="BU548" s="46">
        <f t="shared" si="14"/>
        <v>22.5</v>
      </c>
      <c r="BV548" s="46">
        <f t="shared" si="15"/>
        <v>-22.5</v>
      </c>
    </row>
    <row r="549">
      <c r="B549" s="668"/>
      <c r="D549" s="669"/>
      <c r="E549" s="672"/>
      <c r="I549" s="673"/>
      <c r="S549" s="674"/>
      <c r="T549" s="674"/>
      <c r="X549" s="674"/>
      <c r="Y549" s="674"/>
      <c r="Z549" s="674"/>
      <c r="AA549" s="674"/>
      <c r="BA549" s="669"/>
      <c r="BB549" s="669"/>
      <c r="BQ549" s="46">
        <f t="shared" si="13"/>
        <v>0</v>
      </c>
      <c r="BR549" s="46">
        <v>25.0</v>
      </c>
      <c r="BS549" s="46">
        <v>7.0</v>
      </c>
      <c r="BT549" s="47">
        <v>1.25</v>
      </c>
      <c r="BU549" s="46">
        <f t="shared" si="14"/>
        <v>22.5</v>
      </c>
      <c r="BV549" s="46">
        <f t="shared" si="15"/>
        <v>-22.5</v>
      </c>
    </row>
    <row r="550">
      <c r="B550" s="668"/>
      <c r="D550" s="669"/>
      <c r="E550" s="672"/>
      <c r="I550" s="673"/>
      <c r="S550" s="674"/>
      <c r="T550" s="674"/>
      <c r="X550" s="674"/>
      <c r="Y550" s="674"/>
      <c r="Z550" s="674"/>
      <c r="AA550" s="674"/>
      <c r="BA550" s="669"/>
      <c r="BB550" s="669"/>
      <c r="BQ550" s="46">
        <f t="shared" si="13"/>
        <v>0</v>
      </c>
      <c r="BR550" s="46">
        <v>25.0</v>
      </c>
      <c r="BS550" s="46">
        <v>7.0</v>
      </c>
      <c r="BT550" s="47">
        <v>1.25</v>
      </c>
      <c r="BU550" s="46">
        <f t="shared" si="14"/>
        <v>22.5</v>
      </c>
      <c r="BV550" s="46">
        <f t="shared" si="15"/>
        <v>-22.5</v>
      </c>
    </row>
    <row r="551">
      <c r="B551" s="668"/>
      <c r="D551" s="669"/>
      <c r="E551" s="672"/>
      <c r="I551" s="673"/>
      <c r="S551" s="674"/>
      <c r="T551" s="674"/>
      <c r="X551" s="674"/>
      <c r="Y551" s="674"/>
      <c r="Z551" s="674"/>
      <c r="AA551" s="674"/>
      <c r="BA551" s="669"/>
      <c r="BB551" s="669"/>
      <c r="BQ551" s="46">
        <f t="shared" si="13"/>
        <v>0</v>
      </c>
      <c r="BR551" s="46">
        <v>25.0</v>
      </c>
      <c r="BS551" s="46">
        <v>7.0</v>
      </c>
      <c r="BT551" s="47">
        <v>1.25</v>
      </c>
      <c r="BU551" s="46">
        <f t="shared" si="14"/>
        <v>22.5</v>
      </c>
      <c r="BV551" s="46">
        <f t="shared" si="15"/>
        <v>-22.5</v>
      </c>
    </row>
    <row r="552">
      <c r="B552" s="668"/>
      <c r="D552" s="669"/>
      <c r="E552" s="672"/>
      <c r="I552" s="673"/>
      <c r="S552" s="674"/>
      <c r="T552" s="674"/>
      <c r="X552" s="674"/>
      <c r="Y552" s="674"/>
      <c r="Z552" s="674"/>
      <c r="AA552" s="674"/>
      <c r="BA552" s="669"/>
      <c r="BB552" s="669"/>
      <c r="BQ552" s="46">
        <f t="shared" si="13"/>
        <v>0</v>
      </c>
      <c r="BR552" s="46">
        <v>25.0</v>
      </c>
      <c r="BS552" s="46">
        <v>7.0</v>
      </c>
      <c r="BT552" s="47">
        <v>1.25</v>
      </c>
      <c r="BU552" s="46">
        <f t="shared" si="14"/>
        <v>22.5</v>
      </c>
      <c r="BV552" s="46">
        <f t="shared" si="15"/>
        <v>-22.5</v>
      </c>
    </row>
    <row r="553">
      <c r="B553" s="668"/>
      <c r="D553" s="669"/>
      <c r="E553" s="672"/>
      <c r="I553" s="673"/>
      <c r="S553" s="674"/>
      <c r="T553" s="674"/>
      <c r="X553" s="674"/>
      <c r="Y553" s="674"/>
      <c r="Z553" s="674"/>
      <c r="AA553" s="674"/>
      <c r="BA553" s="669"/>
      <c r="BB553" s="669"/>
      <c r="BQ553" s="46">
        <f t="shared" si="13"/>
        <v>0</v>
      </c>
      <c r="BR553" s="46">
        <v>25.0</v>
      </c>
      <c r="BS553" s="46">
        <v>7.0</v>
      </c>
      <c r="BT553" s="47">
        <v>1.25</v>
      </c>
      <c r="BU553" s="46">
        <f t="shared" si="14"/>
        <v>22.5</v>
      </c>
      <c r="BV553" s="46">
        <f t="shared" si="15"/>
        <v>-22.5</v>
      </c>
    </row>
    <row r="554">
      <c r="B554" s="668"/>
      <c r="D554" s="669"/>
      <c r="E554" s="672"/>
      <c r="I554" s="673"/>
      <c r="S554" s="674"/>
      <c r="T554" s="674"/>
      <c r="X554" s="674"/>
      <c r="Y554" s="674"/>
      <c r="Z554" s="674"/>
      <c r="AA554" s="674"/>
      <c r="BA554" s="669"/>
      <c r="BB554" s="669"/>
      <c r="BQ554" s="46">
        <f t="shared" si="13"/>
        <v>0</v>
      </c>
      <c r="BR554" s="46">
        <v>25.0</v>
      </c>
      <c r="BS554" s="46">
        <v>7.0</v>
      </c>
      <c r="BT554" s="47">
        <v>1.25</v>
      </c>
      <c r="BU554" s="46">
        <f t="shared" si="14"/>
        <v>22.5</v>
      </c>
      <c r="BV554" s="46">
        <f t="shared" si="15"/>
        <v>-22.5</v>
      </c>
    </row>
    <row r="555">
      <c r="B555" s="668"/>
      <c r="D555" s="669"/>
      <c r="E555" s="672"/>
      <c r="I555" s="673"/>
      <c r="S555" s="674"/>
      <c r="T555" s="674"/>
      <c r="X555" s="674"/>
      <c r="Y555" s="674"/>
      <c r="Z555" s="674"/>
      <c r="AA555" s="674"/>
      <c r="BA555" s="669"/>
      <c r="BB555" s="669"/>
      <c r="BQ555" s="46">
        <f t="shared" si="13"/>
        <v>0</v>
      </c>
      <c r="BR555" s="46">
        <v>25.0</v>
      </c>
      <c r="BS555" s="46">
        <v>7.0</v>
      </c>
      <c r="BT555" s="47">
        <v>1.25</v>
      </c>
      <c r="BU555" s="46">
        <f t="shared" si="14"/>
        <v>22.5</v>
      </c>
      <c r="BV555" s="46">
        <f t="shared" si="15"/>
        <v>-22.5</v>
      </c>
    </row>
    <row r="556">
      <c r="B556" s="668"/>
      <c r="D556" s="669"/>
      <c r="E556" s="672"/>
      <c r="I556" s="673"/>
      <c r="S556" s="674"/>
      <c r="T556" s="674"/>
      <c r="X556" s="674"/>
      <c r="Y556" s="674"/>
      <c r="Z556" s="674"/>
      <c r="AA556" s="674"/>
      <c r="BA556" s="669"/>
      <c r="BB556" s="669"/>
      <c r="BQ556" s="46">
        <f t="shared" si="13"/>
        <v>0</v>
      </c>
      <c r="BR556" s="46">
        <v>25.0</v>
      </c>
      <c r="BS556" s="46">
        <v>7.0</v>
      </c>
      <c r="BT556" s="47">
        <v>1.25</v>
      </c>
      <c r="BU556" s="46">
        <f t="shared" si="14"/>
        <v>22.5</v>
      </c>
      <c r="BV556" s="46">
        <f t="shared" si="15"/>
        <v>-22.5</v>
      </c>
    </row>
    <row r="557">
      <c r="B557" s="668"/>
      <c r="D557" s="669"/>
      <c r="E557" s="672"/>
      <c r="I557" s="673"/>
      <c r="S557" s="674"/>
      <c r="T557" s="674"/>
      <c r="X557" s="674"/>
      <c r="Y557" s="674"/>
      <c r="Z557" s="674"/>
      <c r="AA557" s="674"/>
      <c r="BA557" s="669"/>
      <c r="BB557" s="669"/>
      <c r="BQ557" s="46">
        <f t="shared" si="13"/>
        <v>0</v>
      </c>
      <c r="BR557" s="46">
        <v>25.0</v>
      </c>
      <c r="BS557" s="46">
        <v>7.0</v>
      </c>
      <c r="BT557" s="47">
        <v>1.25</v>
      </c>
      <c r="BU557" s="46">
        <f t="shared" si="14"/>
        <v>22.5</v>
      </c>
      <c r="BV557" s="46">
        <f t="shared" si="15"/>
        <v>-22.5</v>
      </c>
    </row>
    <row r="558">
      <c r="B558" s="668"/>
      <c r="D558" s="669"/>
      <c r="E558" s="672"/>
      <c r="I558" s="673"/>
      <c r="S558" s="674"/>
      <c r="T558" s="674"/>
      <c r="X558" s="674"/>
      <c r="Y558" s="674"/>
      <c r="Z558" s="674"/>
      <c r="AA558" s="674"/>
      <c r="BA558" s="669"/>
      <c r="BB558" s="669"/>
      <c r="BQ558" s="46">
        <f t="shared" si="13"/>
        <v>0</v>
      </c>
      <c r="BR558" s="46">
        <v>25.0</v>
      </c>
      <c r="BS558" s="46">
        <v>7.0</v>
      </c>
      <c r="BT558" s="47">
        <v>1.25</v>
      </c>
      <c r="BU558" s="46">
        <f t="shared" si="14"/>
        <v>22.5</v>
      </c>
      <c r="BV558" s="46">
        <f t="shared" si="15"/>
        <v>-22.5</v>
      </c>
    </row>
    <row r="559">
      <c r="B559" s="668"/>
      <c r="D559" s="669"/>
      <c r="E559" s="672"/>
      <c r="I559" s="673"/>
      <c r="S559" s="674"/>
      <c r="T559" s="674"/>
      <c r="X559" s="674"/>
      <c r="Y559" s="674"/>
      <c r="Z559" s="674"/>
      <c r="AA559" s="674"/>
      <c r="BA559" s="669"/>
      <c r="BB559" s="669"/>
      <c r="BQ559" s="46">
        <f t="shared" si="13"/>
        <v>0</v>
      </c>
      <c r="BR559" s="46">
        <v>25.0</v>
      </c>
      <c r="BS559" s="46">
        <v>7.0</v>
      </c>
      <c r="BT559" s="47">
        <v>1.25</v>
      </c>
      <c r="BU559" s="46">
        <f t="shared" si="14"/>
        <v>22.5</v>
      </c>
      <c r="BV559" s="46">
        <f t="shared" si="15"/>
        <v>-22.5</v>
      </c>
    </row>
    <row r="560">
      <c r="B560" s="668"/>
      <c r="D560" s="669"/>
      <c r="E560" s="672"/>
      <c r="I560" s="673"/>
      <c r="S560" s="674"/>
      <c r="T560" s="674"/>
      <c r="X560" s="674"/>
      <c r="Y560" s="674"/>
      <c r="Z560" s="674"/>
      <c r="AA560" s="674"/>
      <c r="BA560" s="669"/>
      <c r="BB560" s="669"/>
      <c r="BQ560" s="46">
        <f t="shared" si="13"/>
        <v>0</v>
      </c>
      <c r="BR560" s="46">
        <v>25.0</v>
      </c>
      <c r="BS560" s="46">
        <v>7.0</v>
      </c>
      <c r="BT560" s="47">
        <v>1.25</v>
      </c>
      <c r="BU560" s="46">
        <f t="shared" si="14"/>
        <v>22.5</v>
      </c>
      <c r="BV560" s="46">
        <f t="shared" si="15"/>
        <v>-22.5</v>
      </c>
    </row>
    <row r="561">
      <c r="B561" s="668"/>
      <c r="D561" s="669"/>
      <c r="E561" s="672"/>
      <c r="I561" s="673"/>
      <c r="S561" s="674"/>
      <c r="T561" s="674"/>
      <c r="X561" s="674"/>
      <c r="Y561" s="674"/>
      <c r="Z561" s="674"/>
      <c r="AA561" s="674"/>
      <c r="BA561" s="669"/>
      <c r="BB561" s="669"/>
      <c r="BQ561" s="46">
        <f t="shared" si="13"/>
        <v>0</v>
      </c>
      <c r="BR561" s="46">
        <v>25.0</v>
      </c>
      <c r="BS561" s="46">
        <v>7.0</v>
      </c>
      <c r="BT561" s="47">
        <v>1.25</v>
      </c>
      <c r="BU561" s="46">
        <f t="shared" si="14"/>
        <v>22.5</v>
      </c>
      <c r="BV561" s="46">
        <f t="shared" si="15"/>
        <v>-22.5</v>
      </c>
    </row>
    <row r="562">
      <c r="B562" s="668"/>
      <c r="D562" s="669"/>
      <c r="E562" s="672"/>
      <c r="I562" s="673"/>
      <c r="S562" s="674"/>
      <c r="T562" s="674"/>
      <c r="X562" s="674"/>
      <c r="Y562" s="674"/>
      <c r="Z562" s="674"/>
      <c r="AA562" s="674"/>
      <c r="BA562" s="669"/>
      <c r="BB562" s="669"/>
      <c r="BQ562" s="46">
        <f t="shared" si="13"/>
        <v>0</v>
      </c>
      <c r="BR562" s="46">
        <v>25.0</v>
      </c>
      <c r="BS562" s="46">
        <v>7.0</v>
      </c>
      <c r="BT562" s="47">
        <v>1.25</v>
      </c>
      <c r="BU562" s="46">
        <f t="shared" si="14"/>
        <v>22.5</v>
      </c>
      <c r="BV562" s="46">
        <f t="shared" si="15"/>
        <v>-22.5</v>
      </c>
    </row>
    <row r="563">
      <c r="B563" s="668"/>
      <c r="D563" s="669"/>
      <c r="E563" s="672"/>
      <c r="I563" s="673"/>
      <c r="S563" s="674"/>
      <c r="T563" s="674"/>
      <c r="X563" s="674"/>
      <c r="Y563" s="674"/>
      <c r="Z563" s="674"/>
      <c r="AA563" s="674"/>
      <c r="BA563" s="669"/>
      <c r="BB563" s="669"/>
      <c r="BQ563" s="46">
        <f t="shared" si="13"/>
        <v>0</v>
      </c>
      <c r="BR563" s="46">
        <v>25.0</v>
      </c>
      <c r="BS563" s="46">
        <v>7.0</v>
      </c>
      <c r="BT563" s="47">
        <v>1.25</v>
      </c>
      <c r="BU563" s="46">
        <f t="shared" si="14"/>
        <v>22.5</v>
      </c>
      <c r="BV563" s="46">
        <f t="shared" si="15"/>
        <v>-22.5</v>
      </c>
    </row>
    <row r="564">
      <c r="B564" s="668"/>
      <c r="D564" s="669"/>
      <c r="E564" s="672"/>
      <c r="I564" s="673"/>
      <c r="S564" s="674"/>
      <c r="T564" s="674"/>
      <c r="X564" s="674"/>
      <c r="Y564" s="674"/>
      <c r="Z564" s="674"/>
      <c r="AA564" s="674"/>
      <c r="BA564" s="669"/>
      <c r="BB564" s="669"/>
      <c r="BQ564" s="46">
        <f t="shared" si="13"/>
        <v>0</v>
      </c>
      <c r="BR564" s="46">
        <v>25.0</v>
      </c>
      <c r="BS564" s="46">
        <v>7.0</v>
      </c>
      <c r="BT564" s="47">
        <v>1.25</v>
      </c>
      <c r="BU564" s="46">
        <f t="shared" si="14"/>
        <v>22.5</v>
      </c>
      <c r="BV564" s="46">
        <f t="shared" si="15"/>
        <v>-22.5</v>
      </c>
    </row>
    <row r="565">
      <c r="B565" s="668"/>
      <c r="D565" s="669"/>
      <c r="E565" s="672"/>
      <c r="I565" s="673"/>
      <c r="S565" s="674"/>
      <c r="T565" s="674"/>
      <c r="X565" s="674"/>
      <c r="Y565" s="674"/>
      <c r="Z565" s="674"/>
      <c r="AA565" s="674"/>
      <c r="BA565" s="669"/>
      <c r="BB565" s="669"/>
      <c r="BQ565" s="46">
        <f t="shared" si="13"/>
        <v>0</v>
      </c>
      <c r="BR565" s="46">
        <v>25.0</v>
      </c>
      <c r="BS565" s="46">
        <v>7.0</v>
      </c>
      <c r="BT565" s="47">
        <v>1.25</v>
      </c>
      <c r="BU565" s="46">
        <f t="shared" si="14"/>
        <v>22.5</v>
      </c>
      <c r="BV565" s="46">
        <f t="shared" si="15"/>
        <v>-22.5</v>
      </c>
    </row>
    <row r="566">
      <c r="B566" s="668"/>
      <c r="D566" s="669"/>
      <c r="E566" s="672"/>
      <c r="I566" s="673"/>
      <c r="S566" s="674"/>
      <c r="T566" s="674"/>
      <c r="X566" s="674"/>
      <c r="Y566" s="674"/>
      <c r="Z566" s="674"/>
      <c r="AA566" s="674"/>
      <c r="BA566" s="669"/>
      <c r="BB566" s="669"/>
      <c r="BQ566" s="46">
        <f t="shared" si="13"/>
        <v>0</v>
      </c>
      <c r="BR566" s="46">
        <v>25.0</v>
      </c>
      <c r="BS566" s="46">
        <v>7.0</v>
      </c>
      <c r="BT566" s="47">
        <v>1.25</v>
      </c>
      <c r="BU566" s="46">
        <f t="shared" si="14"/>
        <v>22.5</v>
      </c>
      <c r="BV566" s="46">
        <f t="shared" si="15"/>
        <v>-22.5</v>
      </c>
    </row>
    <row r="567">
      <c r="B567" s="668"/>
      <c r="D567" s="669"/>
      <c r="E567" s="672"/>
      <c r="I567" s="673"/>
      <c r="S567" s="674"/>
      <c r="T567" s="674"/>
      <c r="X567" s="674"/>
      <c r="Y567" s="674"/>
      <c r="Z567" s="674"/>
      <c r="AA567" s="674"/>
      <c r="BA567" s="669"/>
      <c r="BB567" s="669"/>
      <c r="BQ567" s="46">
        <f t="shared" si="13"/>
        <v>0</v>
      </c>
      <c r="BR567" s="46">
        <v>25.0</v>
      </c>
      <c r="BS567" s="46">
        <v>7.0</v>
      </c>
      <c r="BT567" s="47">
        <v>1.25</v>
      </c>
      <c r="BU567" s="46">
        <f t="shared" si="14"/>
        <v>22.5</v>
      </c>
      <c r="BV567" s="46">
        <f t="shared" si="15"/>
        <v>-22.5</v>
      </c>
    </row>
    <row r="568">
      <c r="B568" s="668"/>
      <c r="D568" s="669"/>
      <c r="E568" s="672"/>
      <c r="I568" s="673"/>
      <c r="S568" s="674"/>
      <c r="T568" s="674"/>
      <c r="X568" s="674"/>
      <c r="Y568" s="674"/>
      <c r="Z568" s="674"/>
      <c r="AA568" s="674"/>
      <c r="BA568" s="669"/>
      <c r="BB568" s="669"/>
      <c r="BQ568" s="46">
        <f t="shared" si="13"/>
        <v>0</v>
      </c>
      <c r="BR568" s="46">
        <v>25.0</v>
      </c>
      <c r="BS568" s="46">
        <v>7.0</v>
      </c>
      <c r="BT568" s="47">
        <v>1.25</v>
      </c>
      <c r="BU568" s="46">
        <f t="shared" si="14"/>
        <v>22.5</v>
      </c>
      <c r="BV568" s="46">
        <f t="shared" si="15"/>
        <v>-22.5</v>
      </c>
    </row>
    <row r="569">
      <c r="B569" s="668"/>
      <c r="D569" s="669"/>
      <c r="E569" s="672"/>
      <c r="I569" s="673"/>
      <c r="S569" s="674"/>
      <c r="T569" s="674"/>
      <c r="X569" s="674"/>
      <c r="Y569" s="674"/>
      <c r="Z569" s="674"/>
      <c r="AA569" s="674"/>
      <c r="BA569" s="669"/>
      <c r="BB569" s="669"/>
      <c r="BQ569" s="46">
        <f t="shared" si="13"/>
        <v>0</v>
      </c>
      <c r="BR569" s="46">
        <v>25.0</v>
      </c>
      <c r="BS569" s="46">
        <v>7.0</v>
      </c>
      <c r="BT569" s="47">
        <v>1.25</v>
      </c>
      <c r="BU569" s="46">
        <f t="shared" si="14"/>
        <v>22.5</v>
      </c>
      <c r="BV569" s="46">
        <f t="shared" si="15"/>
        <v>-22.5</v>
      </c>
    </row>
    <row r="570">
      <c r="B570" s="668"/>
      <c r="D570" s="669"/>
      <c r="E570" s="672"/>
      <c r="I570" s="673"/>
      <c r="S570" s="674"/>
      <c r="T570" s="674"/>
      <c r="X570" s="674"/>
      <c r="Y570" s="674"/>
      <c r="Z570" s="674"/>
      <c r="AA570" s="674"/>
      <c r="BA570" s="669"/>
      <c r="BB570" s="669"/>
      <c r="BQ570" s="46">
        <f t="shared" si="13"/>
        <v>0</v>
      </c>
      <c r="BR570" s="46">
        <v>25.0</v>
      </c>
      <c r="BS570" s="46">
        <v>7.0</v>
      </c>
      <c r="BT570" s="47">
        <v>1.25</v>
      </c>
      <c r="BU570" s="46">
        <f t="shared" si="14"/>
        <v>22.5</v>
      </c>
      <c r="BV570" s="46">
        <f t="shared" si="15"/>
        <v>-22.5</v>
      </c>
    </row>
    <row r="571">
      <c r="B571" s="668"/>
      <c r="D571" s="669"/>
      <c r="E571" s="672"/>
      <c r="I571" s="673"/>
      <c r="S571" s="674"/>
      <c r="T571" s="674"/>
      <c r="X571" s="674"/>
      <c r="Y571" s="674"/>
      <c r="Z571" s="674"/>
      <c r="AA571" s="674"/>
      <c r="BA571" s="669"/>
      <c r="BB571" s="669"/>
      <c r="BQ571" s="46">
        <f t="shared" si="13"/>
        <v>0</v>
      </c>
      <c r="BR571" s="46">
        <v>25.0</v>
      </c>
      <c r="BS571" s="46">
        <v>7.0</v>
      </c>
      <c r="BT571" s="47">
        <v>1.25</v>
      </c>
      <c r="BU571" s="46">
        <f t="shared" si="14"/>
        <v>22.5</v>
      </c>
      <c r="BV571" s="46">
        <f t="shared" si="15"/>
        <v>-22.5</v>
      </c>
    </row>
    <row r="572">
      <c r="B572" s="668"/>
      <c r="D572" s="669"/>
      <c r="E572" s="672"/>
      <c r="I572" s="673"/>
      <c r="S572" s="674"/>
      <c r="T572" s="674"/>
      <c r="X572" s="674"/>
      <c r="Y572" s="674"/>
      <c r="Z572" s="674"/>
      <c r="AA572" s="674"/>
      <c r="BA572" s="669"/>
      <c r="BB572" s="669"/>
      <c r="BQ572" s="46">
        <f t="shared" si="13"/>
        <v>0</v>
      </c>
      <c r="BR572" s="46">
        <v>25.0</v>
      </c>
      <c r="BS572" s="46">
        <v>7.0</v>
      </c>
      <c r="BT572" s="47">
        <v>1.25</v>
      </c>
      <c r="BU572" s="46">
        <f t="shared" si="14"/>
        <v>22.5</v>
      </c>
      <c r="BV572" s="46">
        <f t="shared" si="15"/>
        <v>-22.5</v>
      </c>
    </row>
    <row r="573">
      <c r="B573" s="668"/>
      <c r="D573" s="669"/>
      <c r="E573" s="672"/>
      <c r="I573" s="673"/>
      <c r="S573" s="674"/>
      <c r="T573" s="674"/>
      <c r="X573" s="674"/>
      <c r="Y573" s="674"/>
      <c r="Z573" s="674"/>
      <c r="AA573" s="674"/>
      <c r="BA573" s="669"/>
      <c r="BB573" s="669"/>
      <c r="BQ573" s="46">
        <f t="shared" si="13"/>
        <v>0</v>
      </c>
      <c r="BR573" s="46">
        <v>25.0</v>
      </c>
      <c r="BS573" s="46">
        <v>7.0</v>
      </c>
      <c r="BT573" s="47">
        <v>1.25</v>
      </c>
      <c r="BU573" s="46">
        <f t="shared" si="14"/>
        <v>22.5</v>
      </c>
      <c r="BV573" s="46">
        <f t="shared" si="15"/>
        <v>-22.5</v>
      </c>
    </row>
    <row r="574">
      <c r="B574" s="668"/>
      <c r="D574" s="669"/>
      <c r="E574" s="672"/>
      <c r="I574" s="673"/>
      <c r="S574" s="674"/>
      <c r="T574" s="674"/>
      <c r="X574" s="674"/>
      <c r="Y574" s="674"/>
      <c r="Z574" s="674"/>
      <c r="AA574" s="674"/>
      <c r="BA574" s="669"/>
      <c r="BB574" s="669"/>
      <c r="BQ574" s="46">
        <f t="shared" si="13"/>
        <v>0</v>
      </c>
      <c r="BR574" s="46">
        <v>25.0</v>
      </c>
      <c r="BS574" s="46">
        <v>7.0</v>
      </c>
      <c r="BT574" s="47">
        <v>1.25</v>
      </c>
      <c r="BU574" s="46">
        <f t="shared" si="14"/>
        <v>22.5</v>
      </c>
      <c r="BV574" s="46">
        <f t="shared" si="15"/>
        <v>-22.5</v>
      </c>
    </row>
    <row r="575">
      <c r="B575" s="668"/>
      <c r="D575" s="669"/>
      <c r="E575" s="672"/>
      <c r="I575" s="673"/>
      <c r="S575" s="674"/>
      <c r="T575" s="674"/>
      <c r="X575" s="674"/>
      <c r="Y575" s="674"/>
      <c r="Z575" s="674"/>
      <c r="AA575" s="674"/>
      <c r="BA575" s="669"/>
      <c r="BB575" s="669"/>
      <c r="BQ575" s="46">
        <f t="shared" si="13"/>
        <v>0</v>
      </c>
      <c r="BR575" s="46">
        <v>25.0</v>
      </c>
      <c r="BS575" s="46">
        <v>7.0</v>
      </c>
      <c r="BT575" s="47">
        <v>1.25</v>
      </c>
      <c r="BU575" s="46">
        <f t="shared" si="14"/>
        <v>22.5</v>
      </c>
      <c r="BV575" s="46">
        <f t="shared" si="15"/>
        <v>-22.5</v>
      </c>
    </row>
    <row r="576">
      <c r="B576" s="668"/>
      <c r="D576" s="669"/>
      <c r="E576" s="672"/>
      <c r="I576" s="673"/>
      <c r="S576" s="674"/>
      <c r="T576" s="674"/>
      <c r="X576" s="674"/>
      <c r="Y576" s="674"/>
      <c r="Z576" s="674"/>
      <c r="AA576" s="674"/>
      <c r="BA576" s="669"/>
      <c r="BB576" s="669"/>
      <c r="BQ576" s="46">
        <f t="shared" si="13"/>
        <v>0</v>
      </c>
      <c r="BR576" s="46">
        <v>25.0</v>
      </c>
      <c r="BS576" s="46">
        <v>7.0</v>
      </c>
      <c r="BT576" s="47">
        <v>1.25</v>
      </c>
      <c r="BU576" s="46">
        <f t="shared" si="14"/>
        <v>22.5</v>
      </c>
      <c r="BV576" s="46">
        <f t="shared" si="15"/>
        <v>-22.5</v>
      </c>
    </row>
    <row r="577">
      <c r="B577" s="668"/>
      <c r="D577" s="669"/>
      <c r="E577" s="672"/>
      <c r="I577" s="673"/>
      <c r="S577" s="674"/>
      <c r="T577" s="674"/>
      <c r="X577" s="674"/>
      <c r="Y577" s="674"/>
      <c r="Z577" s="674"/>
      <c r="AA577" s="674"/>
      <c r="BA577" s="669"/>
      <c r="BB577" s="669"/>
      <c r="BQ577" s="46">
        <f t="shared" si="13"/>
        <v>0</v>
      </c>
      <c r="BR577" s="46">
        <v>25.0</v>
      </c>
      <c r="BS577" s="46">
        <v>7.0</v>
      </c>
      <c r="BT577" s="47">
        <v>1.25</v>
      </c>
      <c r="BU577" s="46">
        <f t="shared" si="14"/>
        <v>22.5</v>
      </c>
      <c r="BV577" s="46">
        <f t="shared" si="15"/>
        <v>-22.5</v>
      </c>
    </row>
    <row r="578">
      <c r="B578" s="668"/>
      <c r="D578" s="669"/>
      <c r="E578" s="672"/>
      <c r="I578" s="673"/>
      <c r="S578" s="674"/>
      <c r="T578" s="674"/>
      <c r="X578" s="674"/>
      <c r="Y578" s="674"/>
      <c r="Z578" s="674"/>
      <c r="AA578" s="674"/>
      <c r="BA578" s="669"/>
      <c r="BB578" s="669"/>
      <c r="BQ578" s="46">
        <f t="shared" si="13"/>
        <v>0</v>
      </c>
      <c r="BR578" s="46">
        <v>25.0</v>
      </c>
      <c r="BS578" s="46">
        <v>7.0</v>
      </c>
      <c r="BT578" s="47">
        <v>1.25</v>
      </c>
      <c r="BU578" s="46">
        <f t="shared" si="14"/>
        <v>22.5</v>
      </c>
      <c r="BV578" s="46">
        <f t="shared" si="15"/>
        <v>-22.5</v>
      </c>
    </row>
    <row r="579">
      <c r="B579" s="668"/>
      <c r="D579" s="669"/>
      <c r="E579" s="672"/>
      <c r="I579" s="673"/>
      <c r="S579" s="674"/>
      <c r="T579" s="674"/>
      <c r="X579" s="674"/>
      <c r="Y579" s="674"/>
      <c r="Z579" s="674"/>
      <c r="AA579" s="674"/>
      <c r="BA579" s="669"/>
      <c r="BB579" s="669"/>
      <c r="BQ579" s="46">
        <f t="shared" si="13"/>
        <v>0</v>
      </c>
      <c r="BR579" s="46">
        <v>25.0</v>
      </c>
      <c r="BS579" s="46">
        <v>7.0</v>
      </c>
      <c r="BT579" s="47">
        <v>1.25</v>
      </c>
      <c r="BU579" s="46">
        <f t="shared" si="14"/>
        <v>22.5</v>
      </c>
      <c r="BV579" s="46">
        <f t="shared" si="15"/>
        <v>-22.5</v>
      </c>
    </row>
    <row r="580">
      <c r="B580" s="668"/>
      <c r="D580" s="669"/>
      <c r="E580" s="672"/>
      <c r="I580" s="673"/>
      <c r="S580" s="674"/>
      <c r="T580" s="674"/>
      <c r="X580" s="674"/>
      <c r="Y580" s="674"/>
      <c r="Z580" s="674"/>
      <c r="AA580" s="674"/>
      <c r="BA580" s="669"/>
      <c r="BB580" s="669"/>
      <c r="BQ580" s="46">
        <f t="shared" si="13"/>
        <v>0</v>
      </c>
      <c r="BR580" s="46">
        <v>25.0</v>
      </c>
      <c r="BS580" s="46">
        <v>7.0</v>
      </c>
      <c r="BT580" s="47">
        <v>1.25</v>
      </c>
      <c r="BU580" s="46">
        <f t="shared" si="14"/>
        <v>22.5</v>
      </c>
      <c r="BV580" s="46">
        <f t="shared" si="15"/>
        <v>-22.5</v>
      </c>
    </row>
    <row r="581">
      <c r="B581" s="668"/>
      <c r="D581" s="669"/>
      <c r="E581" s="672"/>
      <c r="I581" s="673"/>
      <c r="S581" s="674"/>
      <c r="T581" s="674"/>
      <c r="X581" s="674"/>
      <c r="Y581" s="674"/>
      <c r="Z581" s="674"/>
      <c r="AA581" s="674"/>
      <c r="BA581" s="669"/>
      <c r="BB581" s="669"/>
      <c r="BQ581" s="46">
        <f t="shared" si="13"/>
        <v>0</v>
      </c>
      <c r="BR581" s="46">
        <v>25.0</v>
      </c>
      <c r="BS581" s="46">
        <v>7.0</v>
      </c>
      <c r="BT581" s="47">
        <v>1.25</v>
      </c>
      <c r="BU581" s="46">
        <f t="shared" si="14"/>
        <v>22.5</v>
      </c>
      <c r="BV581" s="46">
        <f t="shared" si="15"/>
        <v>-22.5</v>
      </c>
    </row>
    <row r="582">
      <c r="B582" s="668"/>
      <c r="D582" s="669"/>
      <c r="E582" s="672"/>
      <c r="I582" s="673"/>
      <c r="S582" s="674"/>
      <c r="T582" s="674"/>
      <c r="X582" s="674"/>
      <c r="Y582" s="674"/>
      <c r="Z582" s="674"/>
      <c r="AA582" s="674"/>
      <c r="BA582" s="669"/>
      <c r="BB582" s="669"/>
      <c r="BQ582" s="46">
        <f t="shared" si="13"/>
        <v>0</v>
      </c>
      <c r="BR582" s="46">
        <v>25.0</v>
      </c>
      <c r="BS582" s="46">
        <v>7.0</v>
      </c>
      <c r="BT582" s="47">
        <v>1.25</v>
      </c>
      <c r="BU582" s="46">
        <f t="shared" si="14"/>
        <v>22.5</v>
      </c>
      <c r="BV582" s="46">
        <f t="shared" si="15"/>
        <v>-22.5</v>
      </c>
    </row>
    <row r="583">
      <c r="B583" s="668"/>
      <c r="D583" s="669"/>
      <c r="E583" s="672"/>
      <c r="I583" s="673"/>
      <c r="S583" s="674"/>
      <c r="T583" s="674"/>
      <c r="X583" s="674"/>
      <c r="Y583" s="674"/>
      <c r="Z583" s="674"/>
      <c r="AA583" s="674"/>
      <c r="BA583" s="669"/>
      <c r="BB583" s="669"/>
      <c r="BQ583" s="46">
        <f t="shared" si="13"/>
        <v>0</v>
      </c>
      <c r="BR583" s="46">
        <v>25.0</v>
      </c>
      <c r="BS583" s="46">
        <v>7.0</v>
      </c>
      <c r="BT583" s="47">
        <v>1.25</v>
      </c>
      <c r="BU583" s="46">
        <f t="shared" si="14"/>
        <v>22.5</v>
      </c>
      <c r="BV583" s="46">
        <f t="shared" si="15"/>
        <v>-22.5</v>
      </c>
    </row>
    <row r="584">
      <c r="B584" s="668"/>
      <c r="D584" s="669"/>
      <c r="E584" s="672"/>
      <c r="I584" s="673"/>
      <c r="S584" s="674"/>
      <c r="T584" s="674"/>
      <c r="X584" s="674"/>
      <c r="Y584" s="674"/>
      <c r="Z584" s="674"/>
      <c r="AA584" s="674"/>
      <c r="BA584" s="669"/>
      <c r="BB584" s="669"/>
      <c r="BQ584" s="46">
        <f t="shared" si="13"/>
        <v>0</v>
      </c>
      <c r="BR584" s="46">
        <v>25.0</v>
      </c>
      <c r="BS584" s="46">
        <v>7.0</v>
      </c>
      <c r="BT584" s="47">
        <v>1.25</v>
      </c>
      <c r="BU584" s="46">
        <f t="shared" si="14"/>
        <v>22.5</v>
      </c>
      <c r="BV584" s="46">
        <f t="shared" si="15"/>
        <v>-22.5</v>
      </c>
    </row>
    <row r="585">
      <c r="B585" s="668"/>
      <c r="D585" s="669"/>
      <c r="E585" s="672"/>
      <c r="I585" s="673"/>
      <c r="S585" s="674"/>
      <c r="T585" s="674"/>
      <c r="X585" s="674"/>
      <c r="Y585" s="674"/>
      <c r="Z585" s="674"/>
      <c r="AA585" s="674"/>
      <c r="BA585" s="669"/>
      <c r="BB585" s="669"/>
      <c r="BQ585" s="46">
        <f t="shared" si="13"/>
        <v>0</v>
      </c>
      <c r="BR585" s="46">
        <v>25.0</v>
      </c>
      <c r="BS585" s="46">
        <v>7.0</v>
      </c>
      <c r="BT585" s="47">
        <v>1.25</v>
      </c>
      <c r="BU585" s="46">
        <f t="shared" si="14"/>
        <v>22.5</v>
      </c>
      <c r="BV585" s="46">
        <f t="shared" si="15"/>
        <v>-22.5</v>
      </c>
    </row>
    <row r="586">
      <c r="B586" s="668"/>
      <c r="D586" s="669"/>
      <c r="E586" s="672"/>
      <c r="I586" s="673"/>
      <c r="S586" s="674"/>
      <c r="T586" s="674"/>
      <c r="X586" s="674"/>
      <c r="Y586" s="674"/>
      <c r="Z586" s="674"/>
      <c r="AA586" s="674"/>
      <c r="BA586" s="669"/>
      <c r="BB586" s="669"/>
      <c r="BQ586" s="46">
        <f t="shared" si="13"/>
        <v>0</v>
      </c>
      <c r="BR586" s="46">
        <v>25.0</v>
      </c>
      <c r="BS586" s="46">
        <v>7.0</v>
      </c>
      <c r="BT586" s="47">
        <v>1.25</v>
      </c>
      <c r="BU586" s="46">
        <f t="shared" si="14"/>
        <v>22.5</v>
      </c>
      <c r="BV586" s="46">
        <f t="shared" si="15"/>
        <v>-22.5</v>
      </c>
    </row>
    <row r="587">
      <c r="B587" s="668"/>
      <c r="D587" s="669"/>
      <c r="E587" s="672"/>
      <c r="I587" s="673"/>
      <c r="S587" s="674"/>
      <c r="T587" s="674"/>
      <c r="X587" s="674"/>
      <c r="Y587" s="674"/>
      <c r="Z587" s="674"/>
      <c r="AA587" s="674"/>
      <c r="BA587" s="669"/>
      <c r="BB587" s="669"/>
      <c r="BQ587" s="46">
        <f t="shared" si="13"/>
        <v>0</v>
      </c>
      <c r="BR587" s="46">
        <v>25.0</v>
      </c>
      <c r="BS587" s="46">
        <v>7.0</v>
      </c>
      <c r="BT587" s="47">
        <v>1.25</v>
      </c>
      <c r="BU587" s="46">
        <f t="shared" si="14"/>
        <v>22.5</v>
      </c>
      <c r="BV587" s="46">
        <f t="shared" si="15"/>
        <v>-22.5</v>
      </c>
    </row>
    <row r="588">
      <c r="B588" s="668"/>
      <c r="D588" s="669"/>
      <c r="E588" s="672"/>
      <c r="I588" s="673"/>
      <c r="S588" s="674"/>
      <c r="T588" s="674"/>
      <c r="X588" s="674"/>
      <c r="Y588" s="674"/>
      <c r="Z588" s="674"/>
      <c r="AA588" s="674"/>
      <c r="BA588" s="669"/>
      <c r="BB588" s="669"/>
      <c r="BQ588" s="46">
        <f t="shared" si="13"/>
        <v>0</v>
      </c>
      <c r="BR588" s="46">
        <v>25.0</v>
      </c>
      <c r="BS588" s="46">
        <v>7.0</v>
      </c>
      <c r="BT588" s="47">
        <v>1.25</v>
      </c>
      <c r="BU588" s="46">
        <f t="shared" si="14"/>
        <v>22.5</v>
      </c>
      <c r="BV588" s="46">
        <f t="shared" si="15"/>
        <v>-22.5</v>
      </c>
    </row>
    <row r="589">
      <c r="B589" s="668"/>
      <c r="D589" s="669"/>
      <c r="E589" s="672"/>
      <c r="I589" s="673"/>
      <c r="S589" s="674"/>
      <c r="T589" s="674"/>
      <c r="X589" s="674"/>
      <c r="Y589" s="674"/>
      <c r="Z589" s="674"/>
      <c r="AA589" s="674"/>
      <c r="BA589" s="669"/>
      <c r="BB589" s="669"/>
      <c r="BQ589" s="46">
        <f t="shared" si="13"/>
        <v>0</v>
      </c>
      <c r="BR589" s="46">
        <v>25.0</v>
      </c>
      <c r="BS589" s="46">
        <v>7.0</v>
      </c>
      <c r="BT589" s="47">
        <v>1.25</v>
      </c>
      <c r="BU589" s="46">
        <f t="shared" si="14"/>
        <v>22.5</v>
      </c>
      <c r="BV589" s="46">
        <f t="shared" si="15"/>
        <v>-22.5</v>
      </c>
    </row>
    <row r="590">
      <c r="B590" s="668"/>
      <c r="D590" s="669"/>
      <c r="E590" s="672"/>
      <c r="I590" s="673"/>
      <c r="S590" s="674"/>
      <c r="T590" s="674"/>
      <c r="X590" s="674"/>
      <c r="Y590" s="674"/>
      <c r="Z590" s="674"/>
      <c r="AA590" s="674"/>
      <c r="BA590" s="669"/>
      <c r="BB590" s="669"/>
      <c r="BQ590" s="46">
        <f t="shared" si="13"/>
        <v>0</v>
      </c>
      <c r="BR590" s="46">
        <v>25.0</v>
      </c>
      <c r="BS590" s="46">
        <v>7.0</v>
      </c>
      <c r="BT590" s="47">
        <v>1.25</v>
      </c>
      <c r="BU590" s="46">
        <f t="shared" si="14"/>
        <v>22.5</v>
      </c>
      <c r="BV590" s="46">
        <f t="shared" si="15"/>
        <v>-22.5</v>
      </c>
    </row>
    <row r="591">
      <c r="B591" s="668"/>
      <c r="D591" s="669"/>
      <c r="E591" s="672"/>
      <c r="I591" s="673"/>
      <c r="S591" s="674"/>
      <c r="T591" s="674"/>
      <c r="X591" s="674"/>
      <c r="Y591" s="674"/>
      <c r="Z591" s="674"/>
      <c r="AA591" s="674"/>
      <c r="BA591" s="669"/>
      <c r="BB591" s="669"/>
      <c r="BQ591" s="46">
        <f t="shared" si="13"/>
        <v>0</v>
      </c>
      <c r="BR591" s="46">
        <v>25.0</v>
      </c>
      <c r="BS591" s="46">
        <v>7.0</v>
      </c>
      <c r="BT591" s="47">
        <v>1.25</v>
      </c>
      <c r="BU591" s="46">
        <f t="shared" si="14"/>
        <v>22.5</v>
      </c>
      <c r="BV591" s="46">
        <f t="shared" si="15"/>
        <v>-22.5</v>
      </c>
    </row>
    <row r="592">
      <c r="B592" s="668"/>
      <c r="D592" s="669"/>
      <c r="E592" s="672"/>
      <c r="I592" s="673"/>
      <c r="S592" s="674"/>
      <c r="T592" s="674"/>
      <c r="X592" s="674"/>
      <c r="Y592" s="674"/>
      <c r="Z592" s="674"/>
      <c r="AA592" s="674"/>
      <c r="BA592" s="669"/>
      <c r="BB592" s="669"/>
      <c r="BQ592" s="46">
        <f t="shared" si="13"/>
        <v>0</v>
      </c>
      <c r="BR592" s="46">
        <v>25.0</v>
      </c>
      <c r="BS592" s="46">
        <v>7.0</v>
      </c>
      <c r="BT592" s="47">
        <v>1.25</v>
      </c>
      <c r="BU592" s="46">
        <f t="shared" si="14"/>
        <v>22.5</v>
      </c>
      <c r="BV592" s="46">
        <f t="shared" si="15"/>
        <v>-22.5</v>
      </c>
    </row>
    <row r="593">
      <c r="B593" s="668"/>
      <c r="D593" s="669"/>
      <c r="E593" s="672"/>
      <c r="I593" s="673"/>
      <c r="S593" s="674"/>
      <c r="T593" s="674"/>
      <c r="X593" s="674"/>
      <c r="Y593" s="674"/>
      <c r="Z593" s="674"/>
      <c r="AA593" s="674"/>
      <c r="BA593" s="669"/>
      <c r="BB593" s="669"/>
      <c r="BQ593" s="46">
        <f t="shared" si="13"/>
        <v>0</v>
      </c>
      <c r="BR593" s="46">
        <v>25.0</v>
      </c>
      <c r="BS593" s="46">
        <v>7.0</v>
      </c>
      <c r="BT593" s="47">
        <v>1.25</v>
      </c>
      <c r="BU593" s="46">
        <f t="shared" si="14"/>
        <v>22.5</v>
      </c>
      <c r="BV593" s="46">
        <f t="shared" si="15"/>
        <v>-22.5</v>
      </c>
    </row>
    <row r="594">
      <c r="B594" s="668"/>
      <c r="D594" s="669"/>
      <c r="E594" s="672"/>
      <c r="I594" s="673"/>
      <c r="S594" s="674"/>
      <c r="T594" s="674"/>
      <c r="X594" s="674"/>
      <c r="Y594" s="674"/>
      <c r="Z594" s="674"/>
      <c r="AA594" s="674"/>
      <c r="BA594" s="669"/>
      <c r="BB594" s="669"/>
      <c r="BQ594" s="46">
        <f t="shared" si="13"/>
        <v>0</v>
      </c>
      <c r="BR594" s="46">
        <v>25.0</v>
      </c>
      <c r="BS594" s="46">
        <v>7.0</v>
      </c>
      <c r="BT594" s="47">
        <v>1.25</v>
      </c>
      <c r="BU594" s="46">
        <f t="shared" si="14"/>
        <v>22.5</v>
      </c>
      <c r="BV594" s="46">
        <f t="shared" si="15"/>
        <v>-22.5</v>
      </c>
    </row>
    <row r="595">
      <c r="B595" s="668"/>
      <c r="D595" s="669"/>
      <c r="E595" s="672"/>
      <c r="I595" s="673"/>
      <c r="S595" s="674"/>
      <c r="T595" s="674"/>
      <c r="X595" s="674"/>
      <c r="Y595" s="674"/>
      <c r="Z595" s="674"/>
      <c r="AA595" s="674"/>
      <c r="BA595" s="669"/>
      <c r="BB595" s="669"/>
      <c r="BQ595" s="46">
        <f t="shared" si="13"/>
        <v>0</v>
      </c>
      <c r="BR595" s="46">
        <v>25.0</v>
      </c>
      <c r="BS595" s="46">
        <v>7.0</v>
      </c>
      <c r="BT595" s="47">
        <v>1.25</v>
      </c>
      <c r="BU595" s="46">
        <f t="shared" si="14"/>
        <v>22.5</v>
      </c>
      <c r="BV595" s="46">
        <f t="shared" si="15"/>
        <v>-22.5</v>
      </c>
    </row>
    <row r="596">
      <c r="B596" s="668"/>
      <c r="D596" s="669"/>
      <c r="E596" s="672"/>
      <c r="I596" s="673"/>
      <c r="S596" s="674"/>
      <c r="T596" s="674"/>
      <c r="X596" s="674"/>
      <c r="Y596" s="674"/>
      <c r="Z596" s="674"/>
      <c r="AA596" s="674"/>
      <c r="BA596" s="669"/>
      <c r="BB596" s="669"/>
      <c r="BQ596" s="46">
        <f t="shared" si="13"/>
        <v>0</v>
      </c>
      <c r="BR596" s="46">
        <v>25.0</v>
      </c>
      <c r="BS596" s="46">
        <v>7.0</v>
      </c>
      <c r="BT596" s="47">
        <v>1.25</v>
      </c>
      <c r="BU596" s="46">
        <f t="shared" si="14"/>
        <v>22.5</v>
      </c>
      <c r="BV596" s="46">
        <f t="shared" si="15"/>
        <v>-22.5</v>
      </c>
    </row>
    <row r="597">
      <c r="B597" s="668"/>
      <c r="D597" s="669"/>
      <c r="E597" s="672"/>
      <c r="I597" s="673"/>
      <c r="S597" s="674"/>
      <c r="T597" s="674"/>
      <c r="X597" s="674"/>
      <c r="Y597" s="674"/>
      <c r="Z597" s="674"/>
      <c r="AA597" s="674"/>
      <c r="BA597" s="669"/>
      <c r="BB597" s="669"/>
      <c r="BQ597" s="46">
        <f t="shared" si="13"/>
        <v>0</v>
      </c>
      <c r="BR597" s="46">
        <v>25.0</v>
      </c>
      <c r="BS597" s="46">
        <v>7.0</v>
      </c>
      <c r="BT597" s="47">
        <v>1.25</v>
      </c>
      <c r="BU597" s="46">
        <f t="shared" si="14"/>
        <v>22.5</v>
      </c>
      <c r="BV597" s="46">
        <f t="shared" si="15"/>
        <v>-22.5</v>
      </c>
    </row>
    <row r="598">
      <c r="B598" s="668"/>
      <c r="D598" s="669"/>
      <c r="E598" s="672"/>
      <c r="I598" s="673"/>
      <c r="S598" s="674"/>
      <c r="T598" s="674"/>
      <c r="X598" s="674"/>
      <c r="Y598" s="674"/>
      <c r="Z598" s="674"/>
      <c r="AA598" s="674"/>
      <c r="BA598" s="669"/>
      <c r="BB598" s="669"/>
      <c r="BQ598" s="46">
        <f t="shared" si="13"/>
        <v>0</v>
      </c>
      <c r="BR598" s="46">
        <v>25.0</v>
      </c>
      <c r="BS598" s="46">
        <v>7.0</v>
      </c>
      <c r="BT598" s="47">
        <v>1.25</v>
      </c>
      <c r="BU598" s="46">
        <f t="shared" si="14"/>
        <v>22.5</v>
      </c>
      <c r="BV598" s="46">
        <f t="shared" si="15"/>
        <v>-22.5</v>
      </c>
    </row>
    <row r="599">
      <c r="B599" s="668"/>
      <c r="D599" s="669"/>
      <c r="E599" s="672"/>
      <c r="I599" s="673"/>
      <c r="S599" s="674"/>
      <c r="T599" s="674"/>
      <c r="X599" s="674"/>
      <c r="Y599" s="674"/>
      <c r="Z599" s="674"/>
      <c r="AA599" s="674"/>
      <c r="BA599" s="669"/>
      <c r="BB599" s="669"/>
      <c r="BQ599" s="46">
        <f t="shared" si="13"/>
        <v>0</v>
      </c>
      <c r="BR599" s="46">
        <v>25.0</v>
      </c>
      <c r="BS599" s="46">
        <v>7.0</v>
      </c>
      <c r="BT599" s="47">
        <v>1.25</v>
      </c>
      <c r="BU599" s="46">
        <f t="shared" si="14"/>
        <v>22.5</v>
      </c>
      <c r="BV599" s="46">
        <f t="shared" si="15"/>
        <v>-22.5</v>
      </c>
    </row>
    <row r="600">
      <c r="B600" s="668"/>
      <c r="D600" s="669"/>
      <c r="E600" s="672"/>
      <c r="I600" s="673"/>
      <c r="S600" s="674"/>
      <c r="T600" s="674"/>
      <c r="X600" s="674"/>
      <c r="Y600" s="674"/>
      <c r="Z600" s="674"/>
      <c r="AA600" s="674"/>
      <c r="BA600" s="669"/>
      <c r="BB600" s="669"/>
      <c r="BQ600" s="46">
        <f t="shared" si="13"/>
        <v>0</v>
      </c>
      <c r="BR600" s="46">
        <v>25.0</v>
      </c>
      <c r="BS600" s="46">
        <v>7.0</v>
      </c>
      <c r="BT600" s="47">
        <v>1.25</v>
      </c>
      <c r="BU600" s="46">
        <f t="shared" si="14"/>
        <v>22.5</v>
      </c>
      <c r="BV600" s="46">
        <f t="shared" si="15"/>
        <v>-22.5</v>
      </c>
    </row>
    <row r="601">
      <c r="B601" s="668"/>
      <c r="D601" s="669"/>
      <c r="E601" s="672"/>
      <c r="I601" s="673"/>
      <c r="S601" s="674"/>
      <c r="T601" s="674"/>
      <c r="X601" s="674"/>
      <c r="Y601" s="674"/>
      <c r="Z601" s="674"/>
      <c r="AA601" s="674"/>
      <c r="BA601" s="669"/>
      <c r="BB601" s="669"/>
      <c r="BQ601" s="46">
        <f t="shared" si="13"/>
        <v>0</v>
      </c>
      <c r="BR601" s="46">
        <v>25.0</v>
      </c>
      <c r="BS601" s="46">
        <v>7.0</v>
      </c>
      <c r="BT601" s="47">
        <v>1.25</v>
      </c>
      <c r="BU601" s="46">
        <f t="shared" si="14"/>
        <v>22.5</v>
      </c>
      <c r="BV601" s="46">
        <f t="shared" si="15"/>
        <v>-22.5</v>
      </c>
    </row>
    <row r="602">
      <c r="B602" s="668"/>
      <c r="D602" s="669"/>
      <c r="E602" s="672"/>
      <c r="I602" s="673"/>
      <c r="S602" s="674"/>
      <c r="T602" s="674"/>
      <c r="X602" s="674"/>
      <c r="Y602" s="674"/>
      <c r="Z602" s="674"/>
      <c r="AA602" s="674"/>
      <c r="BA602" s="669"/>
      <c r="BB602" s="669"/>
      <c r="BQ602" s="46">
        <f t="shared" si="13"/>
        <v>0</v>
      </c>
      <c r="BR602" s="46">
        <v>25.0</v>
      </c>
      <c r="BS602" s="46">
        <v>7.0</v>
      </c>
      <c r="BT602" s="47">
        <v>1.25</v>
      </c>
      <c r="BU602" s="46">
        <f t="shared" si="14"/>
        <v>22.5</v>
      </c>
      <c r="BV602" s="46">
        <f t="shared" si="15"/>
        <v>-22.5</v>
      </c>
    </row>
    <row r="603">
      <c r="B603" s="668"/>
      <c r="D603" s="669"/>
      <c r="E603" s="672"/>
      <c r="I603" s="673"/>
      <c r="S603" s="674"/>
      <c r="T603" s="674"/>
      <c r="X603" s="674"/>
      <c r="Y603" s="674"/>
      <c r="Z603" s="674"/>
      <c r="AA603" s="674"/>
      <c r="BA603" s="669"/>
      <c r="BB603" s="669"/>
      <c r="BQ603" s="46">
        <f t="shared" si="13"/>
        <v>0</v>
      </c>
      <c r="BR603" s="46">
        <v>25.0</v>
      </c>
      <c r="BS603" s="46">
        <v>7.0</v>
      </c>
      <c r="BT603" s="47">
        <v>1.25</v>
      </c>
      <c r="BU603" s="46">
        <f t="shared" si="14"/>
        <v>22.5</v>
      </c>
      <c r="BV603" s="46">
        <f t="shared" si="15"/>
        <v>-22.5</v>
      </c>
    </row>
    <row r="604">
      <c r="B604" s="668"/>
      <c r="D604" s="669"/>
      <c r="E604" s="672"/>
      <c r="I604" s="673"/>
      <c r="S604" s="674"/>
      <c r="T604" s="674"/>
      <c r="X604" s="674"/>
      <c r="Y604" s="674"/>
      <c r="Z604" s="674"/>
      <c r="AA604" s="674"/>
      <c r="BA604" s="669"/>
      <c r="BB604" s="669"/>
      <c r="BQ604" s="46">
        <f t="shared" si="13"/>
        <v>0</v>
      </c>
      <c r="BR604" s="46">
        <v>25.0</v>
      </c>
      <c r="BS604" s="46">
        <v>7.0</v>
      </c>
      <c r="BT604" s="47">
        <v>1.25</v>
      </c>
      <c r="BU604" s="46">
        <f t="shared" si="14"/>
        <v>22.5</v>
      </c>
      <c r="BV604" s="46">
        <f t="shared" si="15"/>
        <v>-22.5</v>
      </c>
    </row>
    <row r="605">
      <c r="B605" s="668"/>
      <c r="D605" s="669"/>
      <c r="E605" s="672"/>
      <c r="I605" s="673"/>
      <c r="S605" s="674"/>
      <c r="T605" s="674"/>
      <c r="X605" s="674"/>
      <c r="Y605" s="674"/>
      <c r="Z605" s="674"/>
      <c r="AA605" s="674"/>
      <c r="BA605" s="669"/>
      <c r="BB605" s="669"/>
      <c r="BQ605" s="46">
        <f t="shared" si="13"/>
        <v>0</v>
      </c>
      <c r="BR605" s="46">
        <v>25.0</v>
      </c>
      <c r="BS605" s="46">
        <v>7.0</v>
      </c>
      <c r="BT605" s="47">
        <v>1.25</v>
      </c>
      <c r="BU605" s="46">
        <f t="shared" si="14"/>
        <v>22.5</v>
      </c>
      <c r="BV605" s="46">
        <f t="shared" si="15"/>
        <v>-22.5</v>
      </c>
    </row>
    <row r="606">
      <c r="B606" s="668"/>
      <c r="D606" s="669"/>
      <c r="E606" s="672"/>
      <c r="I606" s="673"/>
      <c r="S606" s="674"/>
      <c r="T606" s="674"/>
      <c r="X606" s="674"/>
      <c r="Y606" s="674"/>
      <c r="Z606" s="674"/>
      <c r="AA606" s="674"/>
      <c r="BA606" s="669"/>
      <c r="BB606" s="669"/>
      <c r="BQ606" s="46">
        <f t="shared" si="13"/>
        <v>0</v>
      </c>
      <c r="BR606" s="46">
        <v>25.0</v>
      </c>
      <c r="BS606" s="46">
        <v>7.0</v>
      </c>
      <c r="BT606" s="47">
        <v>1.25</v>
      </c>
      <c r="BU606" s="46">
        <f t="shared" si="14"/>
        <v>22.5</v>
      </c>
      <c r="BV606" s="46">
        <f t="shared" si="15"/>
        <v>-22.5</v>
      </c>
    </row>
    <row r="607">
      <c r="B607" s="668"/>
      <c r="D607" s="669"/>
      <c r="E607" s="672"/>
      <c r="I607" s="673"/>
      <c r="S607" s="674"/>
      <c r="T607" s="674"/>
      <c r="X607" s="674"/>
      <c r="Y607" s="674"/>
      <c r="Z607" s="674"/>
      <c r="AA607" s="674"/>
      <c r="BA607" s="669"/>
      <c r="BB607" s="669"/>
      <c r="BQ607" s="46">
        <f t="shared" si="13"/>
        <v>0</v>
      </c>
      <c r="BR607" s="46">
        <v>25.0</v>
      </c>
      <c r="BS607" s="46">
        <v>7.0</v>
      </c>
      <c r="BT607" s="47">
        <v>1.25</v>
      </c>
      <c r="BU607" s="46">
        <f t="shared" si="14"/>
        <v>22.5</v>
      </c>
      <c r="BV607" s="46">
        <f t="shared" si="15"/>
        <v>-22.5</v>
      </c>
    </row>
    <row r="608">
      <c r="B608" s="668"/>
      <c r="D608" s="669"/>
      <c r="E608" s="672"/>
      <c r="I608" s="673"/>
      <c r="S608" s="674"/>
      <c r="T608" s="674"/>
      <c r="X608" s="674"/>
      <c r="Y608" s="674"/>
      <c r="Z608" s="674"/>
      <c r="AA608" s="674"/>
      <c r="BA608" s="669"/>
      <c r="BB608" s="669"/>
      <c r="BQ608" s="46">
        <f t="shared" si="13"/>
        <v>0</v>
      </c>
      <c r="BR608" s="46">
        <v>25.0</v>
      </c>
      <c r="BS608" s="46">
        <v>7.0</v>
      </c>
      <c r="BT608" s="47">
        <v>1.25</v>
      </c>
      <c r="BU608" s="46">
        <f t="shared" si="14"/>
        <v>22.5</v>
      </c>
      <c r="BV608" s="46">
        <f t="shared" si="15"/>
        <v>-22.5</v>
      </c>
    </row>
    <row r="609">
      <c r="B609" s="668"/>
      <c r="D609" s="669"/>
      <c r="E609" s="672"/>
      <c r="I609" s="673"/>
      <c r="S609" s="674"/>
      <c r="T609" s="674"/>
      <c r="X609" s="674"/>
      <c r="Y609" s="674"/>
      <c r="Z609" s="674"/>
      <c r="AA609" s="674"/>
      <c r="BA609" s="669"/>
      <c r="BB609" s="669"/>
      <c r="BQ609" s="46">
        <f t="shared" si="13"/>
        <v>0</v>
      </c>
      <c r="BR609" s="46">
        <v>25.0</v>
      </c>
      <c r="BS609" s="46">
        <v>7.0</v>
      </c>
      <c r="BT609" s="47">
        <v>1.25</v>
      </c>
      <c r="BU609" s="46">
        <f t="shared" si="14"/>
        <v>22.5</v>
      </c>
      <c r="BV609" s="46">
        <f t="shared" si="15"/>
        <v>-22.5</v>
      </c>
    </row>
    <row r="610">
      <c r="B610" s="668"/>
      <c r="D610" s="669"/>
      <c r="E610" s="672"/>
      <c r="I610" s="673"/>
      <c r="S610" s="674"/>
      <c r="T610" s="674"/>
      <c r="X610" s="674"/>
      <c r="Y610" s="674"/>
      <c r="Z610" s="674"/>
      <c r="AA610" s="674"/>
      <c r="BA610" s="669"/>
      <c r="BB610" s="669"/>
      <c r="BQ610" s="46">
        <f t="shared" si="13"/>
        <v>0</v>
      </c>
      <c r="BR610" s="46">
        <v>25.0</v>
      </c>
      <c r="BS610" s="46">
        <v>7.0</v>
      </c>
      <c r="BT610" s="47">
        <v>1.25</v>
      </c>
      <c r="BU610" s="46">
        <f t="shared" si="14"/>
        <v>22.5</v>
      </c>
      <c r="BV610" s="46">
        <f t="shared" si="15"/>
        <v>-22.5</v>
      </c>
    </row>
    <row r="611">
      <c r="B611" s="668"/>
      <c r="D611" s="669"/>
      <c r="E611" s="672"/>
      <c r="I611" s="673"/>
      <c r="S611" s="674"/>
      <c r="T611" s="674"/>
      <c r="X611" s="674"/>
      <c r="Y611" s="674"/>
      <c r="Z611" s="674"/>
      <c r="AA611" s="674"/>
      <c r="BA611" s="669"/>
      <c r="BB611" s="669"/>
      <c r="BQ611" s="46">
        <f t="shared" si="13"/>
        <v>0</v>
      </c>
      <c r="BR611" s="46">
        <v>25.0</v>
      </c>
      <c r="BS611" s="46">
        <v>7.0</v>
      </c>
      <c r="BT611" s="47">
        <v>1.25</v>
      </c>
      <c r="BU611" s="46">
        <f t="shared" si="14"/>
        <v>22.5</v>
      </c>
      <c r="BV611" s="46">
        <f t="shared" si="15"/>
        <v>-22.5</v>
      </c>
    </row>
    <row r="612">
      <c r="B612" s="668"/>
      <c r="D612" s="669"/>
      <c r="E612" s="672"/>
      <c r="I612" s="673"/>
      <c r="S612" s="674"/>
      <c r="T612" s="674"/>
      <c r="X612" s="674"/>
      <c r="Y612" s="674"/>
      <c r="Z612" s="674"/>
      <c r="AA612" s="674"/>
      <c r="BA612" s="669"/>
      <c r="BB612" s="669"/>
      <c r="BQ612" s="46">
        <f t="shared" si="13"/>
        <v>0</v>
      </c>
      <c r="BR612" s="46">
        <v>25.0</v>
      </c>
      <c r="BS612" s="46">
        <v>7.0</v>
      </c>
      <c r="BT612" s="47">
        <v>1.25</v>
      </c>
      <c r="BU612" s="46">
        <f t="shared" si="14"/>
        <v>22.5</v>
      </c>
      <c r="BV612" s="46">
        <f t="shared" si="15"/>
        <v>-22.5</v>
      </c>
    </row>
    <row r="613">
      <c r="B613" s="668"/>
      <c r="D613" s="669"/>
      <c r="E613" s="672"/>
      <c r="I613" s="673"/>
      <c r="S613" s="674"/>
      <c r="T613" s="674"/>
      <c r="X613" s="674"/>
      <c r="Y613" s="674"/>
      <c r="Z613" s="674"/>
      <c r="AA613" s="674"/>
      <c r="BA613" s="669"/>
      <c r="BB613" s="669"/>
      <c r="BQ613" s="46">
        <f t="shared" si="13"/>
        <v>0</v>
      </c>
      <c r="BR613" s="46">
        <v>25.0</v>
      </c>
      <c r="BS613" s="46">
        <v>7.0</v>
      </c>
      <c r="BT613" s="47">
        <v>1.25</v>
      </c>
      <c r="BU613" s="46">
        <f t="shared" si="14"/>
        <v>22.5</v>
      </c>
      <c r="BV613" s="46">
        <f t="shared" si="15"/>
        <v>-22.5</v>
      </c>
    </row>
    <row r="614">
      <c r="B614" s="668"/>
      <c r="D614" s="669"/>
      <c r="E614" s="672"/>
      <c r="I614" s="673"/>
      <c r="S614" s="674"/>
      <c r="T614" s="674"/>
      <c r="X614" s="674"/>
      <c r="Y614" s="674"/>
      <c r="Z614" s="674"/>
      <c r="AA614" s="674"/>
      <c r="BA614" s="669"/>
      <c r="BB614" s="669"/>
      <c r="BQ614" s="46">
        <f t="shared" si="13"/>
        <v>0</v>
      </c>
      <c r="BR614" s="46">
        <v>25.0</v>
      </c>
      <c r="BS614" s="46">
        <v>7.0</v>
      </c>
      <c r="BT614" s="47">
        <v>1.25</v>
      </c>
      <c r="BU614" s="46">
        <f t="shared" si="14"/>
        <v>22.5</v>
      </c>
      <c r="BV614" s="46">
        <f t="shared" si="15"/>
        <v>-22.5</v>
      </c>
    </row>
    <row r="615">
      <c r="B615" s="668"/>
      <c r="D615" s="669"/>
      <c r="E615" s="672"/>
      <c r="I615" s="673"/>
      <c r="S615" s="674"/>
      <c r="T615" s="674"/>
      <c r="X615" s="674"/>
      <c r="Y615" s="674"/>
      <c r="Z615" s="674"/>
      <c r="AA615" s="674"/>
      <c r="BA615" s="669"/>
      <c r="BB615" s="669"/>
      <c r="BQ615" s="46">
        <f t="shared" si="13"/>
        <v>0</v>
      </c>
      <c r="BR615" s="46">
        <v>25.0</v>
      </c>
      <c r="BS615" s="46">
        <v>7.0</v>
      </c>
      <c r="BT615" s="47">
        <v>1.25</v>
      </c>
      <c r="BU615" s="46">
        <f t="shared" si="14"/>
        <v>22.5</v>
      </c>
      <c r="BV615" s="46">
        <f t="shared" si="15"/>
        <v>-22.5</v>
      </c>
    </row>
    <row r="616">
      <c r="B616" s="668"/>
      <c r="D616" s="669"/>
      <c r="E616" s="672"/>
      <c r="I616" s="673"/>
      <c r="S616" s="674"/>
      <c r="T616" s="674"/>
      <c r="X616" s="674"/>
      <c r="Y616" s="674"/>
      <c r="Z616" s="674"/>
      <c r="AA616" s="674"/>
      <c r="BA616" s="669"/>
      <c r="BB616" s="669"/>
      <c r="BQ616" s="46">
        <f t="shared" si="13"/>
        <v>0</v>
      </c>
      <c r="BR616" s="46">
        <v>25.0</v>
      </c>
      <c r="BS616" s="46">
        <v>7.0</v>
      </c>
      <c r="BT616" s="47">
        <v>1.25</v>
      </c>
      <c r="BU616" s="46">
        <f t="shared" si="14"/>
        <v>22.5</v>
      </c>
      <c r="BV616" s="46">
        <f t="shared" si="15"/>
        <v>-22.5</v>
      </c>
    </row>
    <row r="617">
      <c r="B617" s="668"/>
      <c r="D617" s="669"/>
      <c r="E617" s="672"/>
      <c r="I617" s="673"/>
      <c r="S617" s="674"/>
      <c r="T617" s="674"/>
      <c r="X617" s="674"/>
      <c r="Y617" s="674"/>
      <c r="Z617" s="674"/>
      <c r="AA617" s="674"/>
      <c r="BA617" s="669"/>
      <c r="BB617" s="669"/>
      <c r="BQ617" s="46">
        <f t="shared" si="13"/>
        <v>0</v>
      </c>
      <c r="BR617" s="46">
        <v>25.0</v>
      </c>
      <c r="BS617" s="46">
        <v>7.0</v>
      </c>
      <c r="BT617" s="47">
        <v>1.25</v>
      </c>
      <c r="BU617" s="46">
        <f t="shared" si="14"/>
        <v>22.5</v>
      </c>
      <c r="BV617" s="46">
        <f t="shared" si="15"/>
        <v>-22.5</v>
      </c>
    </row>
    <row r="618">
      <c r="B618" s="668"/>
      <c r="D618" s="669"/>
      <c r="E618" s="672"/>
      <c r="I618" s="673"/>
      <c r="S618" s="674"/>
      <c r="T618" s="674"/>
      <c r="X618" s="674"/>
      <c r="Y618" s="674"/>
      <c r="Z618" s="674"/>
      <c r="AA618" s="674"/>
      <c r="BA618" s="669"/>
      <c r="BB618" s="669"/>
      <c r="BQ618" s="46">
        <f t="shared" si="13"/>
        <v>0</v>
      </c>
      <c r="BR618" s="46">
        <v>25.0</v>
      </c>
      <c r="BS618" s="46">
        <v>7.0</v>
      </c>
      <c r="BT618" s="47">
        <v>1.25</v>
      </c>
      <c r="BU618" s="46">
        <f t="shared" si="14"/>
        <v>22.5</v>
      </c>
      <c r="BV618" s="46">
        <f t="shared" si="15"/>
        <v>-22.5</v>
      </c>
    </row>
    <row r="619">
      <c r="B619" s="668"/>
      <c r="D619" s="669"/>
      <c r="E619" s="672"/>
      <c r="I619" s="673"/>
      <c r="S619" s="674"/>
      <c r="T619" s="674"/>
      <c r="X619" s="674"/>
      <c r="Y619" s="674"/>
      <c r="Z619" s="674"/>
      <c r="AA619" s="674"/>
      <c r="BA619" s="669"/>
      <c r="BB619" s="669"/>
      <c r="BQ619" s="46">
        <f t="shared" si="13"/>
        <v>0</v>
      </c>
      <c r="BR619" s="46">
        <v>25.0</v>
      </c>
      <c r="BS619" s="46">
        <v>7.0</v>
      </c>
      <c r="BT619" s="47">
        <v>1.25</v>
      </c>
      <c r="BU619" s="46">
        <f t="shared" si="14"/>
        <v>22.5</v>
      </c>
      <c r="BV619" s="46">
        <f t="shared" si="15"/>
        <v>-22.5</v>
      </c>
    </row>
    <row r="620">
      <c r="B620" s="668"/>
      <c r="D620" s="669"/>
      <c r="E620" s="672"/>
      <c r="I620" s="673"/>
      <c r="S620" s="674"/>
      <c r="T620" s="674"/>
      <c r="X620" s="674"/>
      <c r="Y620" s="674"/>
      <c r="Z620" s="674"/>
      <c r="AA620" s="674"/>
      <c r="BA620" s="669"/>
      <c r="BB620" s="669"/>
      <c r="BQ620" s="46">
        <f t="shared" si="13"/>
        <v>0</v>
      </c>
      <c r="BR620" s="46">
        <v>25.0</v>
      </c>
      <c r="BS620" s="46">
        <v>7.0</v>
      </c>
      <c r="BT620" s="47">
        <v>1.25</v>
      </c>
      <c r="BU620" s="46">
        <f t="shared" si="14"/>
        <v>22.5</v>
      </c>
      <c r="BV620" s="46">
        <f t="shared" si="15"/>
        <v>-22.5</v>
      </c>
    </row>
    <row r="621">
      <c r="B621" s="668"/>
      <c r="D621" s="669"/>
      <c r="E621" s="672"/>
      <c r="I621" s="673"/>
      <c r="S621" s="674"/>
      <c r="T621" s="674"/>
      <c r="X621" s="674"/>
      <c r="Y621" s="674"/>
      <c r="Z621" s="674"/>
      <c r="AA621" s="674"/>
      <c r="BA621" s="669"/>
      <c r="BB621" s="669"/>
      <c r="BQ621" s="46">
        <f t="shared" si="13"/>
        <v>0</v>
      </c>
      <c r="BR621" s="46">
        <v>25.0</v>
      </c>
      <c r="BS621" s="46">
        <v>7.0</v>
      </c>
      <c r="BT621" s="47">
        <v>1.25</v>
      </c>
      <c r="BU621" s="46">
        <f t="shared" si="14"/>
        <v>22.5</v>
      </c>
      <c r="BV621" s="46">
        <f t="shared" si="15"/>
        <v>-22.5</v>
      </c>
    </row>
    <row r="622">
      <c r="B622" s="668"/>
      <c r="D622" s="669"/>
      <c r="E622" s="672"/>
      <c r="I622" s="673"/>
      <c r="S622" s="674"/>
      <c r="T622" s="674"/>
      <c r="X622" s="674"/>
      <c r="Y622" s="674"/>
      <c r="Z622" s="674"/>
      <c r="AA622" s="674"/>
      <c r="BA622" s="669"/>
      <c r="BB622" s="669"/>
      <c r="BQ622" s="46">
        <f t="shared" si="13"/>
        <v>0</v>
      </c>
      <c r="BR622" s="46">
        <v>25.0</v>
      </c>
      <c r="BS622" s="46">
        <v>7.0</v>
      </c>
      <c r="BT622" s="47">
        <v>1.25</v>
      </c>
      <c r="BU622" s="46">
        <f t="shared" si="14"/>
        <v>22.5</v>
      </c>
      <c r="BV622" s="46">
        <f t="shared" si="15"/>
        <v>-22.5</v>
      </c>
    </row>
    <row r="623">
      <c r="B623" s="668"/>
      <c r="D623" s="669"/>
      <c r="E623" s="672"/>
      <c r="I623" s="673"/>
      <c r="S623" s="674"/>
      <c r="T623" s="674"/>
      <c r="X623" s="674"/>
      <c r="Y623" s="674"/>
      <c r="Z623" s="674"/>
      <c r="AA623" s="674"/>
      <c r="BA623" s="669"/>
      <c r="BB623" s="669"/>
      <c r="BQ623" s="46">
        <f t="shared" si="13"/>
        <v>0</v>
      </c>
      <c r="BR623" s="46">
        <v>25.0</v>
      </c>
      <c r="BS623" s="46">
        <v>7.0</v>
      </c>
      <c r="BT623" s="47">
        <v>1.25</v>
      </c>
      <c r="BU623" s="46">
        <f t="shared" si="14"/>
        <v>22.5</v>
      </c>
      <c r="BV623" s="46">
        <f t="shared" si="15"/>
        <v>-22.5</v>
      </c>
    </row>
    <row r="624">
      <c r="B624" s="668"/>
      <c r="D624" s="669"/>
      <c r="E624" s="672"/>
      <c r="I624" s="673"/>
      <c r="S624" s="674"/>
      <c r="T624" s="674"/>
      <c r="X624" s="674"/>
      <c r="Y624" s="674"/>
      <c r="Z624" s="674"/>
      <c r="AA624" s="674"/>
      <c r="BA624" s="669"/>
      <c r="BB624" s="669"/>
      <c r="BQ624" s="46">
        <f t="shared" si="13"/>
        <v>0</v>
      </c>
      <c r="BR624" s="46">
        <v>25.0</v>
      </c>
      <c r="BS624" s="46">
        <v>7.0</v>
      </c>
      <c r="BT624" s="47">
        <v>1.25</v>
      </c>
      <c r="BU624" s="46">
        <f t="shared" si="14"/>
        <v>22.5</v>
      </c>
      <c r="BV624" s="46">
        <f t="shared" si="15"/>
        <v>-22.5</v>
      </c>
    </row>
    <row r="625">
      <c r="B625" s="668"/>
      <c r="D625" s="669"/>
      <c r="E625" s="672"/>
      <c r="I625" s="673"/>
      <c r="S625" s="674"/>
      <c r="T625" s="674"/>
      <c r="X625" s="674"/>
      <c r="Y625" s="674"/>
      <c r="Z625" s="674"/>
      <c r="AA625" s="674"/>
      <c r="BA625" s="669"/>
      <c r="BB625" s="669"/>
      <c r="BQ625" s="46">
        <f t="shared" si="13"/>
        <v>0</v>
      </c>
      <c r="BR625" s="46">
        <v>25.0</v>
      </c>
      <c r="BS625" s="46">
        <v>7.0</v>
      </c>
      <c r="BT625" s="47">
        <v>1.25</v>
      </c>
      <c r="BU625" s="46">
        <f t="shared" si="14"/>
        <v>22.5</v>
      </c>
      <c r="BV625" s="46">
        <f t="shared" si="15"/>
        <v>-22.5</v>
      </c>
    </row>
    <row r="626">
      <c r="B626" s="668"/>
      <c r="D626" s="669"/>
      <c r="E626" s="672"/>
      <c r="I626" s="673"/>
      <c r="S626" s="674"/>
      <c r="T626" s="674"/>
      <c r="X626" s="674"/>
      <c r="Y626" s="674"/>
      <c r="Z626" s="674"/>
      <c r="AA626" s="674"/>
      <c r="BA626" s="669"/>
      <c r="BB626" s="669"/>
      <c r="BQ626" s="46">
        <f t="shared" si="13"/>
        <v>0</v>
      </c>
      <c r="BR626" s="46">
        <v>25.0</v>
      </c>
      <c r="BS626" s="46">
        <v>7.0</v>
      </c>
      <c r="BT626" s="47">
        <v>1.25</v>
      </c>
      <c r="BU626" s="46">
        <f t="shared" si="14"/>
        <v>22.5</v>
      </c>
      <c r="BV626" s="46">
        <f t="shared" si="15"/>
        <v>-22.5</v>
      </c>
    </row>
    <row r="627">
      <c r="B627" s="668"/>
      <c r="D627" s="669"/>
      <c r="E627" s="672"/>
      <c r="I627" s="673"/>
      <c r="S627" s="674"/>
      <c r="T627" s="674"/>
      <c r="X627" s="674"/>
      <c r="Y627" s="674"/>
      <c r="Z627" s="674"/>
      <c r="AA627" s="674"/>
      <c r="BA627" s="669"/>
      <c r="BB627" s="669"/>
      <c r="BQ627" s="46">
        <f t="shared" si="13"/>
        <v>0</v>
      </c>
      <c r="BR627" s="46">
        <v>25.0</v>
      </c>
      <c r="BS627" s="46">
        <v>7.0</v>
      </c>
      <c r="BT627" s="47">
        <v>1.25</v>
      </c>
      <c r="BU627" s="46">
        <f t="shared" si="14"/>
        <v>22.5</v>
      </c>
      <c r="BV627" s="46">
        <f t="shared" si="15"/>
        <v>-22.5</v>
      </c>
    </row>
    <row r="628">
      <c r="B628" s="668"/>
      <c r="D628" s="669"/>
      <c r="E628" s="672"/>
      <c r="I628" s="673"/>
      <c r="S628" s="674"/>
      <c r="T628" s="674"/>
      <c r="X628" s="674"/>
      <c r="Y628" s="674"/>
      <c r="Z628" s="674"/>
      <c r="AA628" s="674"/>
      <c r="BA628" s="669"/>
      <c r="BB628" s="669"/>
      <c r="BQ628" s="46">
        <f t="shared" si="13"/>
        <v>0</v>
      </c>
      <c r="BR628" s="46">
        <v>25.0</v>
      </c>
      <c r="BS628" s="46">
        <v>7.0</v>
      </c>
      <c r="BT628" s="47">
        <v>1.25</v>
      </c>
      <c r="BU628" s="46">
        <f t="shared" si="14"/>
        <v>22.5</v>
      </c>
      <c r="BV628" s="46">
        <f t="shared" si="15"/>
        <v>-22.5</v>
      </c>
    </row>
    <row r="629">
      <c r="B629" s="668"/>
      <c r="D629" s="669"/>
      <c r="E629" s="672"/>
      <c r="I629" s="673"/>
      <c r="S629" s="674"/>
      <c r="T629" s="674"/>
      <c r="X629" s="674"/>
      <c r="Y629" s="674"/>
      <c r="Z629" s="674"/>
      <c r="AA629" s="674"/>
      <c r="BA629" s="669"/>
      <c r="BB629" s="669"/>
      <c r="BQ629" s="46">
        <f t="shared" si="13"/>
        <v>0</v>
      </c>
      <c r="BR629" s="46">
        <v>25.0</v>
      </c>
      <c r="BS629" s="46">
        <v>7.0</v>
      </c>
      <c r="BT629" s="47">
        <v>1.25</v>
      </c>
      <c r="BU629" s="46">
        <f t="shared" si="14"/>
        <v>22.5</v>
      </c>
      <c r="BV629" s="46">
        <f t="shared" si="15"/>
        <v>-22.5</v>
      </c>
    </row>
    <row r="630">
      <c r="B630" s="668"/>
      <c r="D630" s="669"/>
      <c r="E630" s="672"/>
      <c r="I630" s="673"/>
      <c r="S630" s="674"/>
      <c r="T630" s="674"/>
      <c r="X630" s="674"/>
      <c r="Y630" s="674"/>
      <c r="Z630" s="674"/>
      <c r="AA630" s="674"/>
      <c r="BA630" s="669"/>
      <c r="BB630" s="669"/>
      <c r="BQ630" s="46">
        <f t="shared" si="13"/>
        <v>0</v>
      </c>
      <c r="BR630" s="46">
        <v>25.0</v>
      </c>
      <c r="BS630" s="46">
        <v>7.0</v>
      </c>
      <c r="BT630" s="47">
        <v>1.25</v>
      </c>
      <c r="BU630" s="46">
        <f t="shared" si="14"/>
        <v>22.5</v>
      </c>
      <c r="BV630" s="46">
        <f t="shared" si="15"/>
        <v>-22.5</v>
      </c>
    </row>
    <row r="631">
      <c r="B631" s="668"/>
      <c r="D631" s="669"/>
      <c r="E631" s="672"/>
      <c r="I631" s="673"/>
      <c r="S631" s="674"/>
      <c r="T631" s="674"/>
      <c r="X631" s="674"/>
      <c r="Y631" s="674"/>
      <c r="Z631" s="674"/>
      <c r="AA631" s="674"/>
      <c r="BA631" s="669"/>
      <c r="BB631" s="669"/>
      <c r="BQ631" s="46">
        <f t="shared" si="13"/>
        <v>0</v>
      </c>
      <c r="BR631" s="46">
        <v>25.0</v>
      </c>
      <c r="BS631" s="46">
        <v>7.0</v>
      </c>
      <c r="BT631" s="47">
        <v>1.25</v>
      </c>
      <c r="BU631" s="46">
        <f t="shared" si="14"/>
        <v>22.5</v>
      </c>
      <c r="BV631" s="46">
        <f t="shared" si="15"/>
        <v>-22.5</v>
      </c>
    </row>
    <row r="632">
      <c r="B632" s="668"/>
      <c r="D632" s="669"/>
      <c r="E632" s="672"/>
      <c r="I632" s="673"/>
      <c r="S632" s="674"/>
      <c r="T632" s="674"/>
      <c r="X632" s="674"/>
      <c r="Y632" s="674"/>
      <c r="Z632" s="674"/>
      <c r="AA632" s="674"/>
      <c r="BA632" s="669"/>
      <c r="BB632" s="669"/>
      <c r="BQ632" s="46">
        <f t="shared" si="13"/>
        <v>0</v>
      </c>
      <c r="BR632" s="46">
        <v>25.0</v>
      </c>
      <c r="BS632" s="46">
        <v>7.0</v>
      </c>
      <c r="BT632" s="47">
        <v>1.25</v>
      </c>
      <c r="BU632" s="46">
        <f t="shared" si="14"/>
        <v>22.5</v>
      </c>
      <c r="BV632" s="46">
        <f t="shared" si="15"/>
        <v>-22.5</v>
      </c>
    </row>
    <row r="633">
      <c r="B633" s="668"/>
      <c r="D633" s="669"/>
      <c r="E633" s="672"/>
      <c r="I633" s="673"/>
      <c r="S633" s="674"/>
      <c r="T633" s="674"/>
      <c r="X633" s="674"/>
      <c r="Y633" s="674"/>
      <c r="Z633" s="674"/>
      <c r="AA633" s="674"/>
      <c r="BA633" s="669"/>
      <c r="BB633" s="669"/>
      <c r="BQ633" s="46">
        <f t="shared" si="13"/>
        <v>0</v>
      </c>
      <c r="BR633" s="46">
        <v>25.0</v>
      </c>
      <c r="BS633" s="46">
        <v>7.0</v>
      </c>
      <c r="BT633" s="47">
        <v>1.25</v>
      </c>
      <c r="BU633" s="46">
        <f t="shared" si="14"/>
        <v>22.5</v>
      </c>
      <c r="BV633" s="46">
        <f t="shared" si="15"/>
        <v>-22.5</v>
      </c>
    </row>
    <row r="634">
      <c r="B634" s="668"/>
      <c r="D634" s="669"/>
      <c r="E634" s="672"/>
      <c r="I634" s="673"/>
      <c r="S634" s="674"/>
      <c r="T634" s="674"/>
      <c r="X634" s="674"/>
      <c r="Y634" s="674"/>
      <c r="Z634" s="674"/>
      <c r="AA634" s="674"/>
      <c r="BA634" s="669"/>
      <c r="BB634" s="669"/>
      <c r="BQ634" s="46">
        <f t="shared" si="13"/>
        <v>0</v>
      </c>
      <c r="BR634" s="46">
        <v>25.0</v>
      </c>
      <c r="BS634" s="46">
        <v>7.0</v>
      </c>
      <c r="BT634" s="47">
        <v>1.25</v>
      </c>
      <c r="BU634" s="46">
        <f t="shared" si="14"/>
        <v>22.5</v>
      </c>
      <c r="BV634" s="46">
        <f t="shared" si="15"/>
        <v>-22.5</v>
      </c>
    </row>
    <row r="635">
      <c r="B635" s="668"/>
      <c r="D635" s="669"/>
      <c r="E635" s="672"/>
      <c r="I635" s="673"/>
      <c r="S635" s="674"/>
      <c r="T635" s="674"/>
      <c r="X635" s="674"/>
      <c r="Y635" s="674"/>
      <c r="Z635" s="674"/>
      <c r="AA635" s="674"/>
      <c r="BA635" s="669"/>
      <c r="BB635" s="669"/>
      <c r="BQ635" s="46">
        <f t="shared" si="13"/>
        <v>0</v>
      </c>
      <c r="BR635" s="46">
        <v>25.0</v>
      </c>
      <c r="BS635" s="46">
        <v>7.0</v>
      </c>
      <c r="BT635" s="47">
        <v>1.25</v>
      </c>
      <c r="BU635" s="46">
        <f t="shared" si="14"/>
        <v>22.5</v>
      </c>
      <c r="BV635" s="46">
        <f t="shared" si="15"/>
        <v>-22.5</v>
      </c>
    </row>
    <row r="636">
      <c r="B636" s="668"/>
      <c r="D636" s="669"/>
      <c r="E636" s="672"/>
      <c r="I636" s="673"/>
      <c r="S636" s="674"/>
      <c r="T636" s="674"/>
      <c r="X636" s="674"/>
      <c r="Y636" s="674"/>
      <c r="Z636" s="674"/>
      <c r="AA636" s="674"/>
      <c r="BA636" s="669"/>
      <c r="BB636" s="669"/>
      <c r="BQ636" s="46">
        <f t="shared" si="13"/>
        <v>0</v>
      </c>
      <c r="BR636" s="46">
        <v>25.0</v>
      </c>
      <c r="BS636" s="46">
        <v>7.0</v>
      </c>
      <c r="BT636" s="47">
        <v>1.25</v>
      </c>
      <c r="BU636" s="46">
        <f t="shared" si="14"/>
        <v>22.5</v>
      </c>
      <c r="BV636" s="46">
        <f t="shared" si="15"/>
        <v>-22.5</v>
      </c>
    </row>
    <row r="637">
      <c r="B637" s="668"/>
      <c r="D637" s="669"/>
      <c r="E637" s="672"/>
      <c r="I637" s="673"/>
      <c r="S637" s="674"/>
      <c r="T637" s="674"/>
      <c r="X637" s="674"/>
      <c r="Y637" s="674"/>
      <c r="Z637" s="674"/>
      <c r="AA637" s="674"/>
      <c r="BA637" s="669"/>
      <c r="BB637" s="669"/>
      <c r="BQ637" s="46">
        <f t="shared" si="13"/>
        <v>0</v>
      </c>
      <c r="BR637" s="46">
        <v>25.0</v>
      </c>
      <c r="BS637" s="46">
        <v>7.0</v>
      </c>
      <c r="BT637" s="47">
        <v>1.25</v>
      </c>
      <c r="BU637" s="46">
        <f t="shared" si="14"/>
        <v>22.5</v>
      </c>
      <c r="BV637" s="46">
        <f t="shared" si="15"/>
        <v>-22.5</v>
      </c>
    </row>
    <row r="638">
      <c r="B638" s="668"/>
      <c r="D638" s="669"/>
      <c r="E638" s="672"/>
      <c r="I638" s="673"/>
      <c r="S638" s="674"/>
      <c r="T638" s="674"/>
      <c r="X638" s="674"/>
      <c r="Y638" s="674"/>
      <c r="Z638" s="674"/>
      <c r="AA638" s="674"/>
      <c r="BA638" s="669"/>
      <c r="BB638" s="669"/>
      <c r="BQ638" s="46">
        <f t="shared" si="13"/>
        <v>0</v>
      </c>
      <c r="BR638" s="46">
        <v>25.0</v>
      </c>
      <c r="BS638" s="46">
        <v>7.0</v>
      </c>
      <c r="BT638" s="47">
        <v>1.25</v>
      </c>
      <c r="BU638" s="46">
        <f t="shared" si="14"/>
        <v>22.5</v>
      </c>
      <c r="BV638" s="46">
        <f t="shared" si="15"/>
        <v>-22.5</v>
      </c>
    </row>
    <row r="639">
      <c r="B639" s="668"/>
      <c r="D639" s="669"/>
      <c r="E639" s="672"/>
      <c r="I639" s="673"/>
      <c r="S639" s="674"/>
      <c r="T639" s="674"/>
      <c r="X639" s="674"/>
      <c r="Y639" s="674"/>
      <c r="Z639" s="674"/>
      <c r="AA639" s="674"/>
      <c r="BA639" s="669"/>
      <c r="BB639" s="669"/>
      <c r="BQ639" s="46">
        <f t="shared" si="13"/>
        <v>0</v>
      </c>
      <c r="BR639" s="46">
        <v>25.0</v>
      </c>
      <c r="BS639" s="46">
        <v>7.0</v>
      </c>
      <c r="BT639" s="47">
        <v>1.25</v>
      </c>
      <c r="BU639" s="46">
        <f t="shared" si="14"/>
        <v>22.5</v>
      </c>
      <c r="BV639" s="46">
        <f t="shared" si="15"/>
        <v>-22.5</v>
      </c>
    </row>
    <row r="640">
      <c r="B640" s="668"/>
      <c r="D640" s="669"/>
      <c r="E640" s="672"/>
      <c r="I640" s="673"/>
      <c r="S640" s="674"/>
      <c r="T640" s="674"/>
      <c r="X640" s="674"/>
      <c r="Y640" s="674"/>
      <c r="Z640" s="674"/>
      <c r="AA640" s="674"/>
      <c r="BA640" s="669"/>
      <c r="BB640" s="669"/>
      <c r="BQ640" s="46">
        <f t="shared" si="13"/>
        <v>0</v>
      </c>
      <c r="BR640" s="46">
        <v>25.0</v>
      </c>
      <c r="BS640" s="46">
        <v>7.0</v>
      </c>
      <c r="BT640" s="47">
        <v>1.25</v>
      </c>
      <c r="BU640" s="46">
        <f t="shared" si="14"/>
        <v>22.5</v>
      </c>
      <c r="BV640" s="46">
        <f t="shared" si="15"/>
        <v>-22.5</v>
      </c>
    </row>
    <row r="641">
      <c r="B641" s="668"/>
      <c r="D641" s="669"/>
      <c r="E641" s="672"/>
      <c r="I641" s="673"/>
      <c r="S641" s="674"/>
      <c r="T641" s="674"/>
      <c r="X641" s="674"/>
      <c r="Y641" s="674"/>
      <c r="Z641" s="674"/>
      <c r="AA641" s="674"/>
      <c r="BA641" s="669"/>
      <c r="BB641" s="669"/>
      <c r="BQ641" s="46">
        <f t="shared" si="13"/>
        <v>0</v>
      </c>
      <c r="BR641" s="46">
        <v>25.0</v>
      </c>
      <c r="BS641" s="46">
        <v>7.0</v>
      </c>
      <c r="BT641" s="47">
        <v>1.25</v>
      </c>
      <c r="BU641" s="46">
        <f t="shared" si="14"/>
        <v>22.5</v>
      </c>
      <c r="BV641" s="46">
        <f t="shared" si="15"/>
        <v>-22.5</v>
      </c>
    </row>
    <row r="642">
      <c r="B642" s="668"/>
      <c r="D642" s="669"/>
      <c r="E642" s="672"/>
      <c r="I642" s="673"/>
      <c r="S642" s="674"/>
      <c r="T642" s="674"/>
      <c r="X642" s="674"/>
      <c r="Y642" s="674"/>
      <c r="Z642" s="674"/>
      <c r="AA642" s="674"/>
      <c r="BA642" s="669"/>
      <c r="BB642" s="669"/>
      <c r="BQ642" s="46">
        <f t="shared" si="13"/>
        <v>0</v>
      </c>
      <c r="BR642" s="46">
        <v>25.0</v>
      </c>
      <c r="BS642" s="46">
        <v>7.0</v>
      </c>
      <c r="BT642" s="47">
        <v>1.25</v>
      </c>
      <c r="BU642" s="46">
        <f t="shared" si="14"/>
        <v>22.5</v>
      </c>
      <c r="BV642" s="46">
        <f t="shared" si="15"/>
        <v>-22.5</v>
      </c>
    </row>
    <row r="643">
      <c r="B643" s="668"/>
      <c r="D643" s="669"/>
      <c r="E643" s="672"/>
      <c r="I643" s="673"/>
      <c r="S643" s="674"/>
      <c r="T643" s="674"/>
      <c r="X643" s="674"/>
      <c r="Y643" s="674"/>
      <c r="Z643" s="674"/>
      <c r="AA643" s="674"/>
      <c r="BA643" s="669"/>
      <c r="BB643" s="669"/>
      <c r="BQ643" s="46">
        <f t="shared" si="13"/>
        <v>0</v>
      </c>
      <c r="BR643" s="46">
        <v>25.0</v>
      </c>
      <c r="BS643" s="46">
        <v>7.0</v>
      </c>
      <c r="BT643" s="47">
        <v>1.25</v>
      </c>
      <c r="BU643" s="46">
        <f t="shared" si="14"/>
        <v>22.5</v>
      </c>
      <c r="BV643" s="46">
        <f t="shared" si="15"/>
        <v>-22.5</v>
      </c>
    </row>
    <row r="644">
      <c r="B644" s="668"/>
      <c r="D644" s="669"/>
      <c r="E644" s="672"/>
      <c r="I644" s="673"/>
      <c r="S644" s="674"/>
      <c r="T644" s="674"/>
      <c r="X644" s="674"/>
      <c r="Y644" s="674"/>
      <c r="Z644" s="674"/>
      <c r="AA644" s="674"/>
      <c r="BA644" s="669"/>
      <c r="BB644" s="669"/>
      <c r="BQ644" s="46">
        <f t="shared" si="13"/>
        <v>0</v>
      </c>
      <c r="BR644" s="46">
        <v>25.0</v>
      </c>
      <c r="BS644" s="46">
        <v>7.0</v>
      </c>
      <c r="BT644" s="47">
        <v>1.25</v>
      </c>
      <c r="BU644" s="46">
        <f t="shared" si="14"/>
        <v>22.5</v>
      </c>
      <c r="BV644" s="46">
        <f t="shared" si="15"/>
        <v>-22.5</v>
      </c>
    </row>
    <row r="645">
      <c r="B645" s="668"/>
      <c r="D645" s="669"/>
      <c r="E645" s="672"/>
      <c r="I645" s="673"/>
      <c r="S645" s="674"/>
      <c r="T645" s="674"/>
      <c r="X645" s="674"/>
      <c r="Y645" s="674"/>
      <c r="Z645" s="674"/>
      <c r="AA645" s="674"/>
      <c r="BA645" s="669"/>
      <c r="BB645" s="669"/>
      <c r="BQ645" s="46">
        <f t="shared" si="13"/>
        <v>0</v>
      </c>
      <c r="BR645" s="46">
        <v>25.0</v>
      </c>
      <c r="BS645" s="46">
        <v>7.0</v>
      </c>
      <c r="BT645" s="47">
        <v>1.25</v>
      </c>
      <c r="BU645" s="46">
        <f t="shared" si="14"/>
        <v>22.5</v>
      </c>
      <c r="BV645" s="46">
        <f t="shared" si="15"/>
        <v>-22.5</v>
      </c>
    </row>
    <row r="646">
      <c r="B646" s="668"/>
      <c r="D646" s="669"/>
      <c r="E646" s="672"/>
      <c r="I646" s="673"/>
      <c r="S646" s="674"/>
      <c r="T646" s="674"/>
      <c r="X646" s="674"/>
      <c r="Y646" s="674"/>
      <c r="Z646" s="674"/>
      <c r="AA646" s="674"/>
      <c r="BA646" s="669"/>
      <c r="BB646" s="669"/>
      <c r="BQ646" s="46">
        <f t="shared" si="13"/>
        <v>0</v>
      </c>
      <c r="BR646" s="46">
        <v>25.0</v>
      </c>
      <c r="BS646" s="46">
        <v>7.0</v>
      </c>
      <c r="BT646" s="47">
        <v>1.25</v>
      </c>
      <c r="BU646" s="46">
        <f t="shared" si="14"/>
        <v>22.5</v>
      </c>
      <c r="BV646" s="46">
        <f t="shared" si="15"/>
        <v>-22.5</v>
      </c>
    </row>
    <row r="647">
      <c r="B647" s="668"/>
      <c r="D647" s="669"/>
      <c r="E647" s="672"/>
      <c r="I647" s="673"/>
      <c r="S647" s="674"/>
      <c r="T647" s="674"/>
      <c r="X647" s="674"/>
      <c r="Y647" s="674"/>
      <c r="Z647" s="674"/>
      <c r="AA647" s="674"/>
      <c r="BA647" s="669"/>
      <c r="BB647" s="669"/>
      <c r="BQ647" s="46">
        <f t="shared" si="13"/>
        <v>0</v>
      </c>
      <c r="BR647" s="46">
        <v>25.0</v>
      </c>
      <c r="BS647" s="46">
        <v>7.0</v>
      </c>
      <c r="BT647" s="47">
        <v>1.25</v>
      </c>
      <c r="BU647" s="46">
        <f t="shared" si="14"/>
        <v>22.5</v>
      </c>
      <c r="BV647" s="46">
        <f t="shared" si="15"/>
        <v>-22.5</v>
      </c>
    </row>
    <row r="648">
      <c r="B648" s="668"/>
      <c r="D648" s="669"/>
      <c r="E648" s="672"/>
      <c r="I648" s="673"/>
      <c r="S648" s="674"/>
      <c r="T648" s="674"/>
      <c r="X648" s="674"/>
      <c r="Y648" s="674"/>
      <c r="Z648" s="674"/>
      <c r="AA648" s="674"/>
      <c r="BA648" s="669"/>
      <c r="BB648" s="669"/>
      <c r="BQ648" s="46">
        <f t="shared" si="13"/>
        <v>0</v>
      </c>
      <c r="BR648" s="46">
        <v>25.0</v>
      </c>
      <c r="BS648" s="46">
        <v>7.0</v>
      </c>
      <c r="BT648" s="47">
        <v>1.25</v>
      </c>
      <c r="BU648" s="46">
        <f t="shared" si="14"/>
        <v>22.5</v>
      </c>
      <c r="BV648" s="46">
        <f t="shared" si="15"/>
        <v>-22.5</v>
      </c>
    </row>
    <row r="649">
      <c r="B649" s="668"/>
      <c r="D649" s="669"/>
      <c r="E649" s="672"/>
      <c r="I649" s="673"/>
      <c r="S649" s="674"/>
      <c r="T649" s="674"/>
      <c r="X649" s="674"/>
      <c r="Y649" s="674"/>
      <c r="Z649" s="674"/>
      <c r="AA649" s="674"/>
      <c r="BA649" s="669"/>
      <c r="BB649" s="669"/>
      <c r="BQ649" s="46">
        <f t="shared" si="13"/>
        <v>0</v>
      </c>
      <c r="BR649" s="46">
        <v>25.0</v>
      </c>
      <c r="BS649" s="46">
        <v>7.0</v>
      </c>
      <c r="BT649" s="47">
        <v>1.25</v>
      </c>
      <c r="BU649" s="46">
        <f t="shared" si="14"/>
        <v>22.5</v>
      </c>
      <c r="BV649" s="46">
        <f t="shared" si="15"/>
        <v>-22.5</v>
      </c>
    </row>
    <row r="650">
      <c r="B650" s="668"/>
      <c r="D650" s="669"/>
      <c r="E650" s="672"/>
      <c r="I650" s="673"/>
      <c r="S650" s="674"/>
      <c r="T650" s="674"/>
      <c r="X650" s="674"/>
      <c r="Y650" s="674"/>
      <c r="Z650" s="674"/>
      <c r="AA650" s="674"/>
      <c r="BA650" s="669"/>
      <c r="BB650" s="669"/>
      <c r="BQ650" s="46">
        <f t="shared" si="13"/>
        <v>0</v>
      </c>
      <c r="BR650" s="46">
        <v>25.0</v>
      </c>
      <c r="BS650" s="46">
        <v>7.0</v>
      </c>
      <c r="BT650" s="47">
        <v>1.25</v>
      </c>
      <c r="BU650" s="46">
        <f t="shared" si="14"/>
        <v>22.5</v>
      </c>
      <c r="BV650" s="46">
        <f t="shared" si="15"/>
        <v>-22.5</v>
      </c>
    </row>
    <row r="651">
      <c r="B651" s="668"/>
      <c r="D651" s="669"/>
      <c r="E651" s="672"/>
      <c r="I651" s="673"/>
      <c r="S651" s="674"/>
      <c r="T651" s="674"/>
      <c r="X651" s="674"/>
      <c r="Y651" s="674"/>
      <c r="Z651" s="674"/>
      <c r="AA651" s="674"/>
      <c r="BA651" s="669"/>
      <c r="BB651" s="669"/>
      <c r="BQ651" s="46">
        <f t="shared" si="13"/>
        <v>0</v>
      </c>
      <c r="BR651" s="46">
        <v>25.0</v>
      </c>
      <c r="BS651" s="46">
        <v>7.0</v>
      </c>
      <c r="BT651" s="47">
        <v>1.25</v>
      </c>
      <c r="BU651" s="46">
        <f t="shared" si="14"/>
        <v>22.5</v>
      </c>
      <c r="BV651" s="46">
        <f t="shared" si="15"/>
        <v>-22.5</v>
      </c>
    </row>
    <row r="652">
      <c r="B652" s="668"/>
      <c r="D652" s="669"/>
      <c r="E652" s="672"/>
      <c r="I652" s="673"/>
      <c r="S652" s="674"/>
      <c r="T652" s="674"/>
      <c r="X652" s="674"/>
      <c r="Y652" s="674"/>
      <c r="Z652" s="674"/>
      <c r="AA652" s="674"/>
      <c r="BA652" s="669"/>
      <c r="BB652" s="669"/>
      <c r="BQ652" s="46">
        <f t="shared" si="13"/>
        <v>0</v>
      </c>
      <c r="BR652" s="46">
        <v>25.0</v>
      </c>
      <c r="BS652" s="46">
        <v>7.0</v>
      </c>
      <c r="BT652" s="47">
        <v>1.25</v>
      </c>
      <c r="BU652" s="46">
        <f t="shared" si="14"/>
        <v>22.5</v>
      </c>
      <c r="BV652" s="46">
        <f t="shared" si="15"/>
        <v>-22.5</v>
      </c>
    </row>
    <row r="653">
      <c r="B653" s="668"/>
      <c r="D653" s="669"/>
      <c r="E653" s="672"/>
      <c r="I653" s="673"/>
      <c r="S653" s="674"/>
      <c r="T653" s="674"/>
      <c r="X653" s="674"/>
      <c r="Y653" s="674"/>
      <c r="Z653" s="674"/>
      <c r="AA653" s="674"/>
      <c r="BA653" s="669"/>
      <c r="BB653" s="669"/>
      <c r="BQ653" s="46">
        <f t="shared" si="13"/>
        <v>0</v>
      </c>
      <c r="BR653" s="46">
        <v>25.0</v>
      </c>
      <c r="BS653" s="46">
        <v>7.0</v>
      </c>
      <c r="BT653" s="47">
        <v>1.25</v>
      </c>
      <c r="BU653" s="46">
        <f t="shared" si="14"/>
        <v>22.5</v>
      </c>
      <c r="BV653" s="46">
        <f t="shared" si="15"/>
        <v>-22.5</v>
      </c>
    </row>
    <row r="654">
      <c r="B654" s="668"/>
      <c r="D654" s="669"/>
      <c r="E654" s="672"/>
      <c r="I654" s="673"/>
      <c r="S654" s="674"/>
      <c r="T654" s="674"/>
      <c r="X654" s="674"/>
      <c r="Y654" s="674"/>
      <c r="Z654" s="674"/>
      <c r="AA654" s="674"/>
      <c r="BA654" s="669"/>
      <c r="BB654" s="669"/>
      <c r="BQ654" s="46">
        <f t="shared" si="13"/>
        <v>0</v>
      </c>
      <c r="BR654" s="46">
        <v>25.0</v>
      </c>
      <c r="BS654" s="46">
        <v>7.0</v>
      </c>
      <c r="BT654" s="47">
        <v>1.25</v>
      </c>
      <c r="BU654" s="46">
        <f t="shared" si="14"/>
        <v>22.5</v>
      </c>
      <c r="BV654" s="46">
        <f t="shared" si="15"/>
        <v>-22.5</v>
      </c>
    </row>
    <row r="655">
      <c r="B655" s="668"/>
      <c r="D655" s="669"/>
      <c r="E655" s="672"/>
      <c r="I655" s="673"/>
      <c r="S655" s="674"/>
      <c r="T655" s="674"/>
      <c r="X655" s="674"/>
      <c r="Y655" s="674"/>
      <c r="Z655" s="674"/>
      <c r="AA655" s="674"/>
      <c r="BA655" s="669"/>
      <c r="BB655" s="669"/>
      <c r="BQ655" s="46">
        <f t="shared" si="13"/>
        <v>0</v>
      </c>
      <c r="BR655" s="46">
        <v>25.0</v>
      </c>
      <c r="BS655" s="46">
        <v>7.0</v>
      </c>
      <c r="BT655" s="47">
        <v>1.25</v>
      </c>
      <c r="BU655" s="46">
        <f t="shared" si="14"/>
        <v>22.5</v>
      </c>
      <c r="BV655" s="46">
        <f t="shared" si="15"/>
        <v>-22.5</v>
      </c>
    </row>
    <row r="656">
      <c r="B656" s="668"/>
      <c r="D656" s="669"/>
      <c r="E656" s="672"/>
      <c r="I656" s="673"/>
      <c r="S656" s="674"/>
      <c r="T656" s="674"/>
      <c r="X656" s="674"/>
      <c r="Y656" s="674"/>
      <c r="Z656" s="674"/>
      <c r="AA656" s="674"/>
      <c r="BA656" s="669"/>
      <c r="BB656" s="669"/>
      <c r="BQ656" s="46">
        <f t="shared" si="13"/>
        <v>0</v>
      </c>
      <c r="BR656" s="46">
        <v>25.0</v>
      </c>
      <c r="BS656" s="46">
        <v>7.0</v>
      </c>
      <c r="BT656" s="47">
        <v>1.25</v>
      </c>
      <c r="BU656" s="46">
        <f t="shared" si="14"/>
        <v>22.5</v>
      </c>
      <c r="BV656" s="46">
        <f t="shared" si="15"/>
        <v>-22.5</v>
      </c>
    </row>
    <row r="657">
      <c r="B657" s="668"/>
      <c r="D657" s="669"/>
      <c r="E657" s="672"/>
      <c r="I657" s="673"/>
      <c r="S657" s="674"/>
      <c r="T657" s="674"/>
      <c r="X657" s="674"/>
      <c r="Y657" s="674"/>
      <c r="Z657" s="674"/>
      <c r="AA657" s="674"/>
      <c r="BA657" s="669"/>
      <c r="BB657" s="669"/>
      <c r="BQ657" s="46">
        <f t="shared" si="13"/>
        <v>0</v>
      </c>
      <c r="BR657" s="46">
        <v>25.0</v>
      </c>
      <c r="BS657" s="46">
        <v>7.0</v>
      </c>
      <c r="BT657" s="47">
        <v>1.25</v>
      </c>
      <c r="BU657" s="46">
        <f t="shared" si="14"/>
        <v>22.5</v>
      </c>
      <c r="BV657" s="46">
        <f t="shared" si="15"/>
        <v>-22.5</v>
      </c>
    </row>
    <row r="658">
      <c r="B658" s="668"/>
      <c r="D658" s="669"/>
      <c r="E658" s="672"/>
      <c r="I658" s="673"/>
      <c r="S658" s="674"/>
      <c r="T658" s="674"/>
      <c r="X658" s="674"/>
      <c r="Y658" s="674"/>
      <c r="Z658" s="674"/>
      <c r="AA658" s="674"/>
      <c r="BA658" s="669"/>
      <c r="BB658" s="669"/>
      <c r="BQ658" s="46">
        <f t="shared" si="13"/>
        <v>0</v>
      </c>
      <c r="BR658" s="46">
        <v>25.0</v>
      </c>
      <c r="BS658" s="46">
        <v>7.0</v>
      </c>
      <c r="BT658" s="47">
        <v>1.25</v>
      </c>
      <c r="BU658" s="46">
        <f t="shared" si="14"/>
        <v>22.5</v>
      </c>
      <c r="BV658" s="46">
        <f t="shared" si="15"/>
        <v>-22.5</v>
      </c>
    </row>
    <row r="659">
      <c r="B659" s="668"/>
      <c r="D659" s="669"/>
      <c r="E659" s="672"/>
      <c r="I659" s="673"/>
      <c r="S659" s="674"/>
      <c r="T659" s="674"/>
      <c r="X659" s="674"/>
      <c r="Y659" s="674"/>
      <c r="Z659" s="674"/>
      <c r="AA659" s="674"/>
      <c r="BA659" s="669"/>
      <c r="BB659" s="669"/>
      <c r="BQ659" s="46">
        <f t="shared" si="13"/>
        <v>0</v>
      </c>
      <c r="BR659" s="46">
        <v>25.0</v>
      </c>
      <c r="BS659" s="46">
        <v>7.0</v>
      </c>
      <c r="BT659" s="47">
        <v>1.25</v>
      </c>
      <c r="BU659" s="46">
        <f t="shared" si="14"/>
        <v>22.5</v>
      </c>
      <c r="BV659" s="46">
        <f t="shared" si="15"/>
        <v>-22.5</v>
      </c>
    </row>
    <row r="660">
      <c r="B660" s="668"/>
      <c r="D660" s="669"/>
      <c r="E660" s="672"/>
      <c r="I660" s="673"/>
      <c r="S660" s="674"/>
      <c r="T660" s="674"/>
      <c r="X660" s="674"/>
      <c r="Y660" s="674"/>
      <c r="Z660" s="674"/>
      <c r="AA660" s="674"/>
      <c r="BA660" s="669"/>
      <c r="BB660" s="669"/>
      <c r="BQ660" s="46">
        <f t="shared" si="13"/>
        <v>0</v>
      </c>
      <c r="BR660" s="46">
        <v>25.0</v>
      </c>
      <c r="BS660" s="46">
        <v>7.0</v>
      </c>
      <c r="BT660" s="47">
        <v>1.25</v>
      </c>
      <c r="BU660" s="46">
        <f t="shared" si="14"/>
        <v>22.5</v>
      </c>
      <c r="BV660" s="46">
        <f t="shared" si="15"/>
        <v>-22.5</v>
      </c>
    </row>
    <row r="661">
      <c r="B661" s="668"/>
      <c r="D661" s="669"/>
      <c r="E661" s="672"/>
      <c r="I661" s="673"/>
      <c r="S661" s="674"/>
      <c r="T661" s="674"/>
      <c r="X661" s="674"/>
      <c r="Y661" s="674"/>
      <c r="Z661" s="674"/>
      <c r="AA661" s="674"/>
      <c r="BA661" s="669"/>
      <c r="BB661" s="669"/>
      <c r="BQ661" s="46">
        <f t="shared" si="13"/>
        <v>0</v>
      </c>
      <c r="BR661" s="46">
        <v>25.0</v>
      </c>
      <c r="BS661" s="46">
        <v>7.0</v>
      </c>
      <c r="BT661" s="47">
        <v>1.25</v>
      </c>
      <c r="BU661" s="46">
        <f t="shared" si="14"/>
        <v>22.5</v>
      </c>
      <c r="BV661" s="46">
        <f t="shared" si="15"/>
        <v>-22.5</v>
      </c>
    </row>
    <row r="662">
      <c r="B662" s="668"/>
      <c r="D662" s="669"/>
      <c r="E662" s="672"/>
      <c r="I662" s="673"/>
      <c r="S662" s="674"/>
      <c r="T662" s="674"/>
      <c r="X662" s="674"/>
      <c r="Y662" s="674"/>
      <c r="Z662" s="674"/>
      <c r="AA662" s="674"/>
      <c r="BA662" s="669"/>
      <c r="BB662" s="669"/>
      <c r="BQ662" s="46">
        <f t="shared" si="13"/>
        <v>0</v>
      </c>
      <c r="BR662" s="46">
        <v>25.0</v>
      </c>
      <c r="BS662" s="46">
        <v>7.0</v>
      </c>
      <c r="BT662" s="47">
        <v>1.25</v>
      </c>
      <c r="BU662" s="46">
        <f t="shared" si="14"/>
        <v>22.5</v>
      </c>
      <c r="BV662" s="46">
        <f t="shared" si="15"/>
        <v>-22.5</v>
      </c>
    </row>
    <row r="663">
      <c r="B663" s="668"/>
      <c r="D663" s="669"/>
      <c r="E663" s="672"/>
      <c r="I663" s="673"/>
      <c r="S663" s="674"/>
      <c r="T663" s="674"/>
      <c r="X663" s="674"/>
      <c r="Y663" s="674"/>
      <c r="Z663" s="674"/>
      <c r="AA663" s="674"/>
      <c r="BA663" s="669"/>
      <c r="BB663" s="669"/>
      <c r="BQ663" s="46">
        <f t="shared" si="13"/>
        <v>0</v>
      </c>
      <c r="BR663" s="46">
        <v>25.0</v>
      </c>
      <c r="BS663" s="46">
        <v>7.0</v>
      </c>
      <c r="BT663" s="47">
        <v>1.25</v>
      </c>
      <c r="BU663" s="46">
        <f t="shared" si="14"/>
        <v>22.5</v>
      </c>
      <c r="BV663" s="46">
        <f t="shared" si="15"/>
        <v>-22.5</v>
      </c>
    </row>
    <row r="664">
      <c r="B664" s="668"/>
      <c r="D664" s="669"/>
      <c r="E664" s="672"/>
      <c r="I664" s="673"/>
      <c r="S664" s="674"/>
      <c r="T664" s="674"/>
      <c r="X664" s="674"/>
      <c r="Y664" s="674"/>
      <c r="Z664" s="674"/>
      <c r="AA664" s="674"/>
      <c r="BA664" s="669"/>
      <c r="BB664" s="669"/>
      <c r="BQ664" s="46">
        <f t="shared" si="13"/>
        <v>0</v>
      </c>
      <c r="BR664" s="46">
        <v>25.0</v>
      </c>
      <c r="BS664" s="46">
        <v>7.0</v>
      </c>
      <c r="BT664" s="47">
        <v>1.25</v>
      </c>
      <c r="BU664" s="46">
        <f t="shared" si="14"/>
        <v>22.5</v>
      </c>
      <c r="BV664" s="46">
        <f t="shared" si="15"/>
        <v>-22.5</v>
      </c>
    </row>
    <row r="665">
      <c r="B665" s="668"/>
      <c r="D665" s="669"/>
      <c r="E665" s="672"/>
      <c r="I665" s="673"/>
      <c r="S665" s="674"/>
      <c r="T665" s="674"/>
      <c r="X665" s="674"/>
      <c r="Y665" s="674"/>
      <c r="Z665" s="674"/>
      <c r="AA665" s="674"/>
      <c r="BA665" s="669"/>
      <c r="BB665" s="669"/>
      <c r="BQ665" s="46">
        <f t="shared" si="13"/>
        <v>0</v>
      </c>
      <c r="BR665" s="46">
        <v>25.0</v>
      </c>
      <c r="BS665" s="46">
        <v>7.0</v>
      </c>
      <c r="BT665" s="47">
        <v>1.25</v>
      </c>
      <c r="BU665" s="46">
        <f t="shared" si="14"/>
        <v>22.5</v>
      </c>
      <c r="BV665" s="46">
        <f t="shared" si="15"/>
        <v>-22.5</v>
      </c>
    </row>
    <row r="666">
      <c r="B666" s="668"/>
      <c r="D666" s="669"/>
      <c r="E666" s="672"/>
      <c r="I666" s="673"/>
      <c r="S666" s="674"/>
      <c r="T666" s="674"/>
      <c r="X666" s="674"/>
      <c r="Y666" s="674"/>
      <c r="Z666" s="674"/>
      <c r="AA666" s="674"/>
      <c r="BA666" s="669"/>
      <c r="BB666" s="669"/>
      <c r="BQ666" s="46">
        <f t="shared" si="13"/>
        <v>0</v>
      </c>
      <c r="BR666" s="46">
        <v>25.0</v>
      </c>
      <c r="BS666" s="46">
        <v>7.0</v>
      </c>
      <c r="BT666" s="47">
        <v>1.25</v>
      </c>
      <c r="BU666" s="46">
        <f t="shared" si="14"/>
        <v>22.5</v>
      </c>
      <c r="BV666" s="46">
        <f t="shared" si="15"/>
        <v>-22.5</v>
      </c>
    </row>
    <row r="667">
      <c r="B667" s="668"/>
      <c r="D667" s="669"/>
      <c r="E667" s="672"/>
      <c r="I667" s="673"/>
      <c r="S667" s="674"/>
      <c r="T667" s="674"/>
      <c r="X667" s="674"/>
      <c r="Y667" s="674"/>
      <c r="Z667" s="674"/>
      <c r="AA667" s="674"/>
      <c r="BA667" s="669"/>
      <c r="BB667" s="669"/>
      <c r="BQ667" s="46">
        <f t="shared" si="13"/>
        <v>0</v>
      </c>
      <c r="BR667" s="46">
        <v>25.0</v>
      </c>
      <c r="BS667" s="46">
        <v>7.0</v>
      </c>
      <c r="BT667" s="47">
        <v>1.25</v>
      </c>
      <c r="BU667" s="46">
        <f t="shared" si="14"/>
        <v>22.5</v>
      </c>
      <c r="BV667" s="46">
        <f t="shared" si="15"/>
        <v>-22.5</v>
      </c>
    </row>
    <row r="668">
      <c r="B668" s="668"/>
      <c r="D668" s="669"/>
      <c r="E668" s="672"/>
      <c r="I668" s="673"/>
      <c r="S668" s="674"/>
      <c r="T668" s="674"/>
      <c r="X668" s="674"/>
      <c r="Y668" s="674"/>
      <c r="Z668" s="674"/>
      <c r="AA668" s="674"/>
      <c r="BA668" s="669"/>
      <c r="BB668" s="669"/>
      <c r="BQ668" s="46">
        <f t="shared" si="13"/>
        <v>0</v>
      </c>
      <c r="BR668" s="46">
        <v>25.0</v>
      </c>
      <c r="BS668" s="46">
        <v>7.0</v>
      </c>
      <c r="BT668" s="47">
        <v>1.25</v>
      </c>
      <c r="BU668" s="46">
        <f t="shared" si="14"/>
        <v>22.5</v>
      </c>
      <c r="BV668" s="46">
        <f t="shared" si="15"/>
        <v>-22.5</v>
      </c>
    </row>
    <row r="669">
      <c r="B669" s="668"/>
      <c r="D669" s="669"/>
      <c r="E669" s="672"/>
      <c r="I669" s="673"/>
      <c r="S669" s="674"/>
      <c r="T669" s="674"/>
      <c r="X669" s="674"/>
      <c r="Y669" s="674"/>
      <c r="Z669" s="674"/>
      <c r="AA669" s="674"/>
      <c r="BA669" s="669"/>
      <c r="BB669" s="669"/>
      <c r="BQ669" s="46">
        <f t="shared" si="13"/>
        <v>0</v>
      </c>
      <c r="BR669" s="46">
        <v>25.0</v>
      </c>
      <c r="BS669" s="46">
        <v>7.0</v>
      </c>
      <c r="BT669" s="47">
        <v>1.25</v>
      </c>
      <c r="BU669" s="46">
        <f t="shared" si="14"/>
        <v>22.5</v>
      </c>
      <c r="BV669" s="46">
        <f t="shared" si="15"/>
        <v>-22.5</v>
      </c>
    </row>
    <row r="670">
      <c r="B670" s="668"/>
      <c r="D670" s="669"/>
      <c r="E670" s="672"/>
      <c r="I670" s="673"/>
      <c r="S670" s="674"/>
      <c r="T670" s="674"/>
      <c r="X670" s="674"/>
      <c r="Y670" s="674"/>
      <c r="Z670" s="674"/>
      <c r="AA670" s="674"/>
      <c r="BA670" s="669"/>
      <c r="BB670" s="669"/>
      <c r="BQ670" s="46">
        <f t="shared" si="13"/>
        <v>0</v>
      </c>
      <c r="BR670" s="46">
        <v>25.0</v>
      </c>
      <c r="BS670" s="46">
        <v>7.0</v>
      </c>
      <c r="BT670" s="47">
        <v>1.25</v>
      </c>
      <c r="BU670" s="46">
        <f t="shared" si="14"/>
        <v>22.5</v>
      </c>
      <c r="BV670" s="46">
        <f t="shared" si="15"/>
        <v>-22.5</v>
      </c>
    </row>
    <row r="671">
      <c r="B671" s="668"/>
      <c r="D671" s="669"/>
      <c r="E671" s="672"/>
      <c r="I671" s="673"/>
      <c r="S671" s="674"/>
      <c r="T671" s="674"/>
      <c r="X671" s="674"/>
      <c r="Y671" s="674"/>
      <c r="Z671" s="674"/>
      <c r="AA671" s="674"/>
      <c r="BA671" s="669"/>
      <c r="BB671" s="669"/>
      <c r="BQ671" s="46">
        <f t="shared" si="13"/>
        <v>0</v>
      </c>
      <c r="BR671" s="46">
        <v>25.0</v>
      </c>
      <c r="BS671" s="46">
        <v>7.0</v>
      </c>
      <c r="BT671" s="47">
        <v>1.25</v>
      </c>
      <c r="BU671" s="46">
        <f t="shared" si="14"/>
        <v>22.5</v>
      </c>
      <c r="BV671" s="46">
        <f t="shared" si="15"/>
        <v>-22.5</v>
      </c>
    </row>
    <row r="672">
      <c r="B672" s="668"/>
      <c r="D672" s="669"/>
      <c r="E672" s="672"/>
      <c r="I672" s="673"/>
      <c r="S672" s="674"/>
      <c r="T672" s="674"/>
      <c r="X672" s="674"/>
      <c r="Y672" s="674"/>
      <c r="Z672" s="674"/>
      <c r="AA672" s="674"/>
      <c r="BA672" s="669"/>
      <c r="BB672" s="669"/>
      <c r="BQ672" s="46">
        <f t="shared" si="13"/>
        <v>0</v>
      </c>
      <c r="BR672" s="46">
        <v>25.0</v>
      </c>
      <c r="BS672" s="46">
        <v>7.0</v>
      </c>
      <c r="BT672" s="47">
        <v>1.25</v>
      </c>
      <c r="BU672" s="46">
        <f t="shared" si="14"/>
        <v>22.5</v>
      </c>
      <c r="BV672" s="46">
        <f t="shared" si="15"/>
        <v>-22.5</v>
      </c>
    </row>
    <row r="673">
      <c r="B673" s="668"/>
      <c r="D673" s="669"/>
      <c r="E673" s="672"/>
      <c r="I673" s="673"/>
      <c r="S673" s="674"/>
      <c r="T673" s="674"/>
      <c r="X673" s="674"/>
      <c r="Y673" s="674"/>
      <c r="Z673" s="674"/>
      <c r="AA673" s="674"/>
      <c r="BA673" s="669"/>
      <c r="BB673" s="669"/>
      <c r="BQ673" s="46">
        <f t="shared" si="13"/>
        <v>0</v>
      </c>
      <c r="BR673" s="46">
        <v>25.0</v>
      </c>
      <c r="BS673" s="46">
        <v>7.0</v>
      </c>
      <c r="BT673" s="47">
        <v>1.25</v>
      </c>
      <c r="BU673" s="46">
        <f t="shared" si="14"/>
        <v>22.5</v>
      </c>
      <c r="BV673" s="46">
        <f t="shared" si="15"/>
        <v>-22.5</v>
      </c>
    </row>
    <row r="674">
      <c r="B674" s="668"/>
      <c r="D674" s="669"/>
      <c r="E674" s="672"/>
      <c r="I674" s="673"/>
      <c r="S674" s="674"/>
      <c r="T674" s="674"/>
      <c r="X674" s="674"/>
      <c r="Y674" s="674"/>
      <c r="Z674" s="674"/>
      <c r="AA674" s="674"/>
      <c r="BA674" s="669"/>
      <c r="BB674" s="669"/>
      <c r="BQ674" s="46">
        <f t="shared" si="13"/>
        <v>0</v>
      </c>
      <c r="BR674" s="46">
        <v>25.0</v>
      </c>
      <c r="BS674" s="46">
        <v>7.0</v>
      </c>
      <c r="BT674" s="47">
        <v>1.25</v>
      </c>
      <c r="BU674" s="46">
        <f t="shared" si="14"/>
        <v>22.5</v>
      </c>
      <c r="BV674" s="46">
        <f t="shared" si="15"/>
        <v>-22.5</v>
      </c>
    </row>
    <row r="675">
      <c r="B675" s="668"/>
      <c r="D675" s="669"/>
      <c r="E675" s="672"/>
      <c r="I675" s="673"/>
      <c r="S675" s="674"/>
      <c r="T675" s="674"/>
      <c r="X675" s="674"/>
      <c r="Y675" s="674"/>
      <c r="Z675" s="674"/>
      <c r="AA675" s="674"/>
      <c r="BA675" s="669"/>
      <c r="BB675" s="669"/>
      <c r="BQ675" s="46">
        <f t="shared" si="13"/>
        <v>0</v>
      </c>
      <c r="BR675" s="46">
        <v>25.0</v>
      </c>
      <c r="BS675" s="46">
        <v>7.0</v>
      </c>
      <c r="BT675" s="47">
        <v>1.25</v>
      </c>
      <c r="BU675" s="46">
        <f t="shared" si="14"/>
        <v>22.5</v>
      </c>
      <c r="BV675" s="46">
        <f t="shared" si="15"/>
        <v>-22.5</v>
      </c>
    </row>
    <row r="676">
      <c r="B676" s="668"/>
      <c r="D676" s="669"/>
      <c r="E676" s="672"/>
      <c r="I676" s="673"/>
      <c r="S676" s="674"/>
      <c r="T676" s="674"/>
      <c r="X676" s="674"/>
      <c r="Y676" s="674"/>
      <c r="Z676" s="674"/>
      <c r="AA676" s="674"/>
      <c r="BA676" s="669"/>
      <c r="BB676" s="669"/>
      <c r="BQ676" s="46">
        <f t="shared" si="13"/>
        <v>0</v>
      </c>
      <c r="BR676" s="46">
        <v>25.0</v>
      </c>
      <c r="BS676" s="46">
        <v>7.0</v>
      </c>
      <c r="BT676" s="47">
        <v>1.25</v>
      </c>
      <c r="BU676" s="46">
        <f t="shared" si="14"/>
        <v>22.5</v>
      </c>
      <c r="BV676" s="46">
        <f t="shared" si="15"/>
        <v>-22.5</v>
      </c>
    </row>
    <row r="677">
      <c r="B677" s="668"/>
      <c r="D677" s="669"/>
      <c r="E677" s="672"/>
      <c r="I677" s="673"/>
      <c r="S677" s="674"/>
      <c r="T677" s="674"/>
      <c r="X677" s="674"/>
      <c r="Y677" s="674"/>
      <c r="Z677" s="674"/>
      <c r="AA677" s="674"/>
      <c r="BA677" s="669"/>
      <c r="BB677" s="669"/>
      <c r="BQ677" s="46">
        <f t="shared" si="13"/>
        <v>0</v>
      </c>
      <c r="BR677" s="46">
        <v>25.0</v>
      </c>
      <c r="BS677" s="46">
        <v>7.0</v>
      </c>
      <c r="BT677" s="47">
        <v>1.25</v>
      </c>
      <c r="BU677" s="46">
        <f t="shared" si="14"/>
        <v>22.5</v>
      </c>
      <c r="BV677" s="46">
        <f t="shared" si="15"/>
        <v>-22.5</v>
      </c>
    </row>
    <row r="678">
      <c r="B678" s="668"/>
      <c r="D678" s="669"/>
      <c r="E678" s="672"/>
      <c r="I678" s="673"/>
      <c r="S678" s="674"/>
      <c r="T678" s="674"/>
      <c r="X678" s="674"/>
      <c r="Y678" s="674"/>
      <c r="Z678" s="674"/>
      <c r="AA678" s="674"/>
      <c r="BA678" s="669"/>
      <c r="BB678" s="669"/>
      <c r="BQ678" s="46">
        <f t="shared" si="13"/>
        <v>0</v>
      </c>
      <c r="BR678" s="46">
        <v>25.0</v>
      </c>
      <c r="BS678" s="46">
        <v>7.0</v>
      </c>
      <c r="BT678" s="47">
        <v>1.25</v>
      </c>
      <c r="BU678" s="46">
        <f t="shared" si="14"/>
        <v>22.5</v>
      </c>
      <c r="BV678" s="46">
        <f t="shared" si="15"/>
        <v>-22.5</v>
      </c>
    </row>
    <row r="679">
      <c r="B679" s="668"/>
      <c r="D679" s="669"/>
      <c r="E679" s="672"/>
      <c r="I679" s="673"/>
      <c r="S679" s="674"/>
      <c r="T679" s="674"/>
      <c r="X679" s="674"/>
      <c r="Y679" s="674"/>
      <c r="Z679" s="674"/>
      <c r="AA679" s="674"/>
      <c r="BA679" s="669"/>
      <c r="BB679" s="669"/>
      <c r="BQ679" s="46">
        <f t="shared" si="13"/>
        <v>0</v>
      </c>
      <c r="BR679" s="46">
        <v>25.0</v>
      </c>
      <c r="BS679" s="46">
        <v>7.0</v>
      </c>
      <c r="BT679" s="47">
        <v>1.25</v>
      </c>
      <c r="BU679" s="46">
        <f t="shared" si="14"/>
        <v>22.5</v>
      </c>
      <c r="BV679" s="46">
        <f t="shared" si="15"/>
        <v>-22.5</v>
      </c>
    </row>
    <row r="680">
      <c r="B680" s="668"/>
      <c r="D680" s="669"/>
      <c r="E680" s="672"/>
      <c r="I680" s="673"/>
      <c r="S680" s="674"/>
      <c r="T680" s="674"/>
      <c r="X680" s="674"/>
      <c r="Y680" s="674"/>
      <c r="Z680" s="674"/>
      <c r="AA680" s="674"/>
      <c r="BA680" s="669"/>
      <c r="BB680" s="669"/>
      <c r="BQ680" s="46">
        <f t="shared" si="13"/>
        <v>0</v>
      </c>
      <c r="BR680" s="46">
        <v>25.0</v>
      </c>
      <c r="BS680" s="46">
        <v>7.0</v>
      </c>
      <c r="BT680" s="47">
        <v>1.25</v>
      </c>
      <c r="BU680" s="46">
        <f t="shared" si="14"/>
        <v>22.5</v>
      </c>
      <c r="BV680" s="46">
        <f t="shared" si="15"/>
        <v>-22.5</v>
      </c>
    </row>
    <row r="681">
      <c r="B681" s="668"/>
      <c r="D681" s="669"/>
      <c r="E681" s="672"/>
      <c r="I681" s="673"/>
      <c r="S681" s="674"/>
      <c r="T681" s="674"/>
      <c r="X681" s="674"/>
      <c r="Y681" s="674"/>
      <c r="Z681" s="674"/>
      <c r="AA681" s="674"/>
      <c r="BA681" s="669"/>
      <c r="BB681" s="669"/>
      <c r="BQ681" s="46">
        <f t="shared" si="13"/>
        <v>0</v>
      </c>
      <c r="BR681" s="46">
        <v>25.0</v>
      </c>
      <c r="BS681" s="46">
        <v>7.0</v>
      </c>
      <c r="BT681" s="47">
        <v>1.25</v>
      </c>
      <c r="BU681" s="46">
        <f t="shared" si="14"/>
        <v>22.5</v>
      </c>
      <c r="BV681" s="46">
        <f t="shared" si="15"/>
        <v>-22.5</v>
      </c>
    </row>
    <row r="682">
      <c r="B682" s="668"/>
      <c r="D682" s="669"/>
      <c r="E682" s="672"/>
      <c r="I682" s="673"/>
      <c r="S682" s="674"/>
      <c r="T682" s="674"/>
      <c r="X682" s="674"/>
      <c r="Y682" s="674"/>
      <c r="Z682" s="674"/>
      <c r="AA682" s="674"/>
      <c r="BA682" s="669"/>
      <c r="BB682" s="669"/>
      <c r="BQ682" s="46">
        <f t="shared" si="13"/>
        <v>0</v>
      </c>
      <c r="BR682" s="46">
        <v>25.0</v>
      </c>
      <c r="BS682" s="46">
        <v>7.0</v>
      </c>
      <c r="BT682" s="47">
        <v>1.25</v>
      </c>
      <c r="BU682" s="46">
        <f t="shared" si="14"/>
        <v>22.5</v>
      </c>
      <c r="BV682" s="46">
        <f t="shared" si="15"/>
        <v>-22.5</v>
      </c>
    </row>
    <row r="683">
      <c r="B683" s="668"/>
      <c r="D683" s="669"/>
      <c r="E683" s="672"/>
      <c r="I683" s="673"/>
      <c r="S683" s="674"/>
      <c r="T683" s="674"/>
      <c r="X683" s="674"/>
      <c r="Y683" s="674"/>
      <c r="Z683" s="674"/>
      <c r="AA683" s="674"/>
      <c r="BA683" s="669"/>
      <c r="BB683" s="669"/>
      <c r="BQ683" s="46">
        <f t="shared" si="13"/>
        <v>0</v>
      </c>
      <c r="BR683" s="46">
        <v>25.0</v>
      </c>
      <c r="BS683" s="46">
        <v>7.0</v>
      </c>
      <c r="BT683" s="47">
        <v>1.25</v>
      </c>
      <c r="BU683" s="46">
        <f t="shared" si="14"/>
        <v>22.5</v>
      </c>
      <c r="BV683" s="46">
        <f t="shared" si="15"/>
        <v>-22.5</v>
      </c>
    </row>
    <row r="684">
      <c r="B684" s="668"/>
      <c r="D684" s="669"/>
      <c r="E684" s="672"/>
      <c r="I684" s="673"/>
      <c r="S684" s="674"/>
      <c r="T684" s="674"/>
      <c r="X684" s="674"/>
      <c r="Y684" s="674"/>
      <c r="Z684" s="674"/>
      <c r="AA684" s="674"/>
      <c r="BA684" s="669"/>
      <c r="BB684" s="669"/>
      <c r="BQ684" s="46">
        <f t="shared" si="13"/>
        <v>0</v>
      </c>
      <c r="BR684" s="46">
        <v>25.0</v>
      </c>
      <c r="BS684" s="46">
        <v>7.0</v>
      </c>
      <c r="BT684" s="47">
        <v>1.25</v>
      </c>
      <c r="BU684" s="46">
        <f t="shared" si="14"/>
        <v>22.5</v>
      </c>
      <c r="BV684" s="46">
        <f t="shared" si="15"/>
        <v>-22.5</v>
      </c>
    </row>
    <row r="685">
      <c r="B685" s="668"/>
      <c r="D685" s="669"/>
      <c r="E685" s="672"/>
      <c r="I685" s="673"/>
      <c r="S685" s="674"/>
      <c r="T685" s="674"/>
      <c r="X685" s="674"/>
      <c r="Y685" s="674"/>
      <c r="Z685" s="674"/>
      <c r="AA685" s="674"/>
      <c r="BA685" s="669"/>
      <c r="BB685" s="669"/>
      <c r="BQ685" s="46">
        <f t="shared" si="13"/>
        <v>0</v>
      </c>
      <c r="BR685" s="46">
        <v>25.0</v>
      </c>
      <c r="BS685" s="46">
        <v>7.0</v>
      </c>
      <c r="BT685" s="47">
        <v>1.25</v>
      </c>
      <c r="BU685" s="46">
        <f t="shared" si="14"/>
        <v>22.5</v>
      </c>
      <c r="BV685" s="46">
        <f t="shared" si="15"/>
        <v>-22.5</v>
      </c>
    </row>
    <row r="686">
      <c r="B686" s="668"/>
      <c r="D686" s="669"/>
      <c r="E686" s="672"/>
      <c r="I686" s="673"/>
      <c r="S686" s="674"/>
      <c r="T686" s="674"/>
      <c r="X686" s="674"/>
      <c r="Y686" s="674"/>
      <c r="Z686" s="674"/>
      <c r="AA686" s="674"/>
      <c r="BA686" s="669"/>
      <c r="BB686" s="669"/>
      <c r="BQ686" s="46">
        <f t="shared" si="13"/>
        <v>0</v>
      </c>
      <c r="BR686" s="46">
        <v>25.0</v>
      </c>
      <c r="BS686" s="46">
        <v>7.0</v>
      </c>
      <c r="BT686" s="47">
        <v>1.25</v>
      </c>
      <c r="BU686" s="46">
        <f t="shared" si="14"/>
        <v>22.5</v>
      </c>
      <c r="BV686" s="46">
        <f t="shared" si="15"/>
        <v>-22.5</v>
      </c>
    </row>
    <row r="687">
      <c r="B687" s="668"/>
      <c r="D687" s="669"/>
      <c r="E687" s="672"/>
      <c r="I687" s="673"/>
      <c r="S687" s="674"/>
      <c r="T687" s="674"/>
      <c r="X687" s="674"/>
      <c r="Y687" s="674"/>
      <c r="Z687" s="674"/>
      <c r="AA687" s="674"/>
      <c r="BA687" s="669"/>
      <c r="BB687" s="669"/>
      <c r="BQ687" s="46">
        <f t="shared" si="13"/>
        <v>0</v>
      </c>
      <c r="BR687" s="46">
        <v>25.0</v>
      </c>
      <c r="BS687" s="46">
        <v>7.0</v>
      </c>
      <c r="BT687" s="47">
        <v>1.25</v>
      </c>
      <c r="BU687" s="46">
        <f t="shared" si="14"/>
        <v>22.5</v>
      </c>
      <c r="BV687" s="46">
        <f t="shared" si="15"/>
        <v>-22.5</v>
      </c>
    </row>
    <row r="688">
      <c r="B688" s="668"/>
      <c r="D688" s="669"/>
      <c r="E688" s="672"/>
      <c r="I688" s="673"/>
      <c r="S688" s="674"/>
      <c r="T688" s="674"/>
      <c r="X688" s="674"/>
      <c r="Y688" s="674"/>
      <c r="Z688" s="674"/>
      <c r="AA688" s="674"/>
      <c r="BA688" s="669"/>
      <c r="BB688" s="669"/>
      <c r="BQ688" s="46">
        <f t="shared" si="13"/>
        <v>0</v>
      </c>
      <c r="BR688" s="46">
        <v>25.0</v>
      </c>
      <c r="BS688" s="46">
        <v>7.0</v>
      </c>
      <c r="BT688" s="47">
        <v>1.25</v>
      </c>
      <c r="BU688" s="46">
        <f t="shared" si="14"/>
        <v>22.5</v>
      </c>
      <c r="BV688" s="46">
        <f t="shared" si="15"/>
        <v>-22.5</v>
      </c>
    </row>
    <row r="689">
      <c r="B689" s="668"/>
      <c r="D689" s="669"/>
      <c r="E689" s="672"/>
      <c r="I689" s="673"/>
      <c r="S689" s="674"/>
      <c r="T689" s="674"/>
      <c r="X689" s="674"/>
      <c r="Y689" s="674"/>
      <c r="Z689" s="674"/>
      <c r="AA689" s="674"/>
      <c r="BA689" s="669"/>
      <c r="BB689" s="669"/>
      <c r="BQ689" s="46">
        <f t="shared" si="13"/>
        <v>0</v>
      </c>
      <c r="BR689" s="46">
        <v>25.0</v>
      </c>
      <c r="BS689" s="46">
        <v>7.0</v>
      </c>
      <c r="BT689" s="47">
        <v>1.25</v>
      </c>
      <c r="BU689" s="46">
        <f t="shared" si="14"/>
        <v>22.5</v>
      </c>
      <c r="BV689" s="46">
        <f t="shared" si="15"/>
        <v>-22.5</v>
      </c>
    </row>
    <row r="690">
      <c r="B690" s="668"/>
      <c r="D690" s="669"/>
      <c r="E690" s="672"/>
      <c r="I690" s="673"/>
      <c r="S690" s="674"/>
      <c r="T690" s="674"/>
      <c r="X690" s="674"/>
      <c r="Y690" s="674"/>
      <c r="Z690" s="674"/>
      <c r="AA690" s="674"/>
      <c r="BA690" s="669"/>
      <c r="BB690" s="669"/>
      <c r="BQ690" s="46">
        <f t="shared" si="13"/>
        <v>0</v>
      </c>
      <c r="BR690" s="46">
        <v>25.0</v>
      </c>
      <c r="BS690" s="46">
        <v>7.0</v>
      </c>
      <c r="BT690" s="47">
        <v>1.25</v>
      </c>
      <c r="BU690" s="46">
        <f t="shared" si="14"/>
        <v>22.5</v>
      </c>
      <c r="BV690" s="46">
        <f t="shared" si="15"/>
        <v>-22.5</v>
      </c>
    </row>
    <row r="691">
      <c r="B691" s="668"/>
      <c r="D691" s="669"/>
      <c r="E691" s="672"/>
      <c r="I691" s="673"/>
      <c r="S691" s="674"/>
      <c r="T691" s="674"/>
      <c r="X691" s="674"/>
      <c r="Y691" s="674"/>
      <c r="Z691" s="674"/>
      <c r="AA691" s="674"/>
      <c r="BA691" s="669"/>
      <c r="BB691" s="669"/>
      <c r="BQ691" s="46">
        <f t="shared" si="13"/>
        <v>0</v>
      </c>
      <c r="BR691" s="46">
        <v>25.0</v>
      </c>
      <c r="BS691" s="46">
        <v>7.0</v>
      </c>
      <c r="BT691" s="47">
        <v>1.25</v>
      </c>
      <c r="BU691" s="46">
        <f t="shared" si="14"/>
        <v>22.5</v>
      </c>
      <c r="BV691" s="46">
        <f t="shared" si="15"/>
        <v>-22.5</v>
      </c>
    </row>
    <row r="692">
      <c r="B692" s="668"/>
      <c r="D692" s="669"/>
      <c r="E692" s="672"/>
      <c r="I692" s="673"/>
      <c r="S692" s="674"/>
      <c r="T692" s="674"/>
      <c r="X692" s="674"/>
      <c r="Y692" s="674"/>
      <c r="Z692" s="674"/>
      <c r="AA692" s="674"/>
      <c r="BA692" s="669"/>
      <c r="BB692" s="669"/>
      <c r="BQ692" s="46">
        <f t="shared" si="13"/>
        <v>0</v>
      </c>
      <c r="BR692" s="46">
        <v>25.0</v>
      </c>
      <c r="BS692" s="46">
        <v>7.0</v>
      </c>
      <c r="BT692" s="47">
        <v>1.25</v>
      </c>
      <c r="BU692" s="46">
        <f t="shared" si="14"/>
        <v>22.5</v>
      </c>
      <c r="BV692" s="46">
        <f t="shared" si="15"/>
        <v>-22.5</v>
      </c>
    </row>
    <row r="693">
      <c r="B693" s="668"/>
      <c r="D693" s="669"/>
      <c r="E693" s="672"/>
      <c r="I693" s="673"/>
      <c r="S693" s="674"/>
      <c r="T693" s="674"/>
      <c r="X693" s="674"/>
      <c r="Y693" s="674"/>
      <c r="Z693" s="674"/>
      <c r="AA693" s="674"/>
      <c r="BA693" s="669"/>
      <c r="BB693" s="669"/>
      <c r="BQ693" s="46">
        <f t="shared" si="13"/>
        <v>0</v>
      </c>
      <c r="BR693" s="46">
        <v>25.0</v>
      </c>
      <c r="BS693" s="46">
        <v>7.0</v>
      </c>
      <c r="BT693" s="47">
        <v>1.25</v>
      </c>
      <c r="BU693" s="46">
        <f t="shared" si="14"/>
        <v>22.5</v>
      </c>
      <c r="BV693" s="46">
        <f t="shared" si="15"/>
        <v>-22.5</v>
      </c>
    </row>
    <row r="694">
      <c r="B694" s="668"/>
      <c r="D694" s="669"/>
      <c r="E694" s="672"/>
      <c r="I694" s="673"/>
      <c r="S694" s="674"/>
      <c r="T694" s="674"/>
      <c r="X694" s="674"/>
      <c r="Y694" s="674"/>
      <c r="Z694" s="674"/>
      <c r="AA694" s="674"/>
      <c r="BA694" s="669"/>
      <c r="BB694" s="669"/>
      <c r="BQ694" s="46">
        <f t="shared" si="13"/>
        <v>0</v>
      </c>
      <c r="BR694" s="46">
        <v>25.0</v>
      </c>
      <c r="BS694" s="46">
        <v>7.0</v>
      </c>
      <c r="BT694" s="47">
        <v>1.25</v>
      </c>
      <c r="BU694" s="46">
        <f t="shared" si="14"/>
        <v>22.5</v>
      </c>
      <c r="BV694" s="46">
        <f t="shared" si="15"/>
        <v>-22.5</v>
      </c>
    </row>
    <row r="695">
      <c r="B695" s="668"/>
      <c r="D695" s="669"/>
      <c r="E695" s="672"/>
      <c r="I695" s="673"/>
      <c r="S695" s="674"/>
      <c r="T695" s="674"/>
      <c r="X695" s="674"/>
      <c r="Y695" s="674"/>
      <c r="Z695" s="674"/>
      <c r="AA695" s="674"/>
      <c r="BA695" s="669"/>
      <c r="BB695" s="669"/>
      <c r="BQ695" s="46">
        <f t="shared" si="13"/>
        <v>0</v>
      </c>
      <c r="BR695" s="46">
        <v>25.0</v>
      </c>
      <c r="BS695" s="46">
        <v>7.0</v>
      </c>
      <c r="BT695" s="47">
        <v>1.25</v>
      </c>
      <c r="BU695" s="46">
        <f t="shared" si="14"/>
        <v>22.5</v>
      </c>
      <c r="BV695" s="46">
        <f t="shared" si="15"/>
        <v>-22.5</v>
      </c>
    </row>
    <row r="696">
      <c r="B696" s="668"/>
      <c r="D696" s="669"/>
      <c r="E696" s="672"/>
      <c r="I696" s="673"/>
      <c r="S696" s="674"/>
      <c r="T696" s="674"/>
      <c r="X696" s="674"/>
      <c r="Y696" s="674"/>
      <c r="Z696" s="674"/>
      <c r="AA696" s="674"/>
      <c r="BA696" s="669"/>
      <c r="BB696" s="669"/>
      <c r="BQ696" s="46">
        <f t="shared" si="13"/>
        <v>0</v>
      </c>
      <c r="BR696" s="46">
        <v>25.0</v>
      </c>
      <c r="BS696" s="46">
        <v>7.0</v>
      </c>
      <c r="BT696" s="47">
        <v>1.25</v>
      </c>
      <c r="BU696" s="46">
        <f t="shared" si="14"/>
        <v>22.5</v>
      </c>
      <c r="BV696" s="46">
        <f t="shared" si="15"/>
        <v>-22.5</v>
      </c>
    </row>
    <row r="697">
      <c r="B697" s="668"/>
      <c r="D697" s="669"/>
      <c r="E697" s="672"/>
      <c r="I697" s="673"/>
      <c r="S697" s="674"/>
      <c r="T697" s="674"/>
      <c r="X697" s="674"/>
      <c r="Y697" s="674"/>
      <c r="Z697" s="674"/>
      <c r="AA697" s="674"/>
      <c r="BA697" s="669"/>
      <c r="BB697" s="669"/>
      <c r="BQ697" s="46">
        <f t="shared" si="13"/>
        <v>0</v>
      </c>
      <c r="BR697" s="46">
        <v>25.0</v>
      </c>
      <c r="BS697" s="46">
        <v>7.0</v>
      </c>
      <c r="BT697" s="47">
        <v>1.25</v>
      </c>
      <c r="BU697" s="46">
        <f t="shared" si="14"/>
        <v>22.5</v>
      </c>
      <c r="BV697" s="46">
        <f t="shared" si="15"/>
        <v>-22.5</v>
      </c>
    </row>
    <row r="698">
      <c r="B698" s="668"/>
      <c r="D698" s="669"/>
      <c r="E698" s="672"/>
      <c r="I698" s="673"/>
      <c r="S698" s="674"/>
      <c r="T698" s="674"/>
      <c r="X698" s="674"/>
      <c r="Y698" s="674"/>
      <c r="Z698" s="674"/>
      <c r="AA698" s="674"/>
      <c r="BA698" s="669"/>
      <c r="BB698" s="669"/>
      <c r="BQ698" s="46">
        <f t="shared" si="13"/>
        <v>0</v>
      </c>
      <c r="BR698" s="46">
        <v>25.0</v>
      </c>
      <c r="BS698" s="46">
        <v>7.0</v>
      </c>
      <c r="BT698" s="47">
        <v>1.25</v>
      </c>
      <c r="BU698" s="46">
        <f t="shared" si="14"/>
        <v>22.5</v>
      </c>
      <c r="BV698" s="46">
        <f t="shared" si="15"/>
        <v>-22.5</v>
      </c>
    </row>
    <row r="699">
      <c r="B699" s="668"/>
      <c r="D699" s="669"/>
      <c r="E699" s="672"/>
      <c r="I699" s="673"/>
      <c r="S699" s="674"/>
      <c r="T699" s="674"/>
      <c r="X699" s="674"/>
      <c r="Y699" s="674"/>
      <c r="Z699" s="674"/>
      <c r="AA699" s="674"/>
      <c r="BA699" s="669"/>
      <c r="BB699" s="669"/>
      <c r="BQ699" s="46">
        <f t="shared" si="13"/>
        <v>0</v>
      </c>
      <c r="BR699" s="46">
        <v>25.0</v>
      </c>
      <c r="BS699" s="46">
        <v>7.0</v>
      </c>
      <c r="BT699" s="47">
        <v>1.25</v>
      </c>
      <c r="BU699" s="46">
        <f t="shared" si="14"/>
        <v>22.5</v>
      </c>
      <c r="BV699" s="46">
        <f t="shared" si="15"/>
        <v>-22.5</v>
      </c>
    </row>
    <row r="700">
      <c r="B700" s="668"/>
      <c r="D700" s="669"/>
      <c r="E700" s="672"/>
      <c r="I700" s="673"/>
      <c r="S700" s="674"/>
      <c r="T700" s="674"/>
      <c r="X700" s="674"/>
      <c r="Y700" s="674"/>
      <c r="Z700" s="674"/>
      <c r="AA700" s="674"/>
      <c r="BA700" s="669"/>
      <c r="BB700" s="669"/>
      <c r="BQ700" s="46">
        <f t="shared" si="13"/>
        <v>0</v>
      </c>
      <c r="BR700" s="46">
        <v>25.0</v>
      </c>
      <c r="BS700" s="46">
        <v>7.0</v>
      </c>
      <c r="BT700" s="47">
        <v>1.25</v>
      </c>
      <c r="BU700" s="46">
        <f t="shared" si="14"/>
        <v>22.5</v>
      </c>
      <c r="BV700" s="46">
        <f t="shared" si="15"/>
        <v>-22.5</v>
      </c>
    </row>
    <row r="701">
      <c r="B701" s="668"/>
      <c r="D701" s="669"/>
      <c r="E701" s="672"/>
      <c r="I701" s="673"/>
      <c r="S701" s="674"/>
      <c r="T701" s="674"/>
      <c r="X701" s="674"/>
      <c r="Y701" s="674"/>
      <c r="Z701" s="674"/>
      <c r="AA701" s="674"/>
      <c r="BA701" s="669"/>
      <c r="BB701" s="669"/>
      <c r="BQ701" s="46">
        <f t="shared" si="13"/>
        <v>0</v>
      </c>
      <c r="BR701" s="46">
        <v>25.0</v>
      </c>
      <c r="BS701" s="46">
        <v>7.0</v>
      </c>
      <c r="BT701" s="47">
        <v>1.25</v>
      </c>
      <c r="BU701" s="46">
        <f t="shared" si="14"/>
        <v>22.5</v>
      </c>
      <c r="BV701" s="46">
        <f t="shared" si="15"/>
        <v>-22.5</v>
      </c>
    </row>
    <row r="702">
      <c r="B702" s="668"/>
      <c r="D702" s="669"/>
      <c r="E702" s="672"/>
      <c r="I702" s="673"/>
      <c r="S702" s="674"/>
      <c r="T702" s="674"/>
      <c r="X702" s="674"/>
      <c r="Y702" s="674"/>
      <c r="Z702" s="674"/>
      <c r="AA702" s="674"/>
      <c r="BA702" s="669"/>
      <c r="BB702" s="669"/>
      <c r="BQ702" s="46">
        <f t="shared" si="13"/>
        <v>0</v>
      </c>
      <c r="BR702" s="46">
        <v>25.0</v>
      </c>
      <c r="BS702" s="46">
        <v>7.0</v>
      </c>
      <c r="BT702" s="47">
        <v>1.25</v>
      </c>
      <c r="BU702" s="46">
        <f t="shared" si="14"/>
        <v>22.5</v>
      </c>
      <c r="BV702" s="46">
        <f t="shared" si="15"/>
        <v>-22.5</v>
      </c>
    </row>
    <row r="703">
      <c r="B703" s="668"/>
      <c r="D703" s="669"/>
      <c r="E703" s="672"/>
      <c r="I703" s="673"/>
      <c r="S703" s="674"/>
      <c r="T703" s="674"/>
      <c r="X703" s="674"/>
      <c r="Y703" s="674"/>
      <c r="Z703" s="674"/>
      <c r="AA703" s="674"/>
      <c r="BA703" s="669"/>
      <c r="BB703" s="669"/>
      <c r="BQ703" s="46">
        <f t="shared" si="13"/>
        <v>0</v>
      </c>
      <c r="BR703" s="46">
        <v>25.0</v>
      </c>
      <c r="BS703" s="46">
        <v>7.0</v>
      </c>
      <c r="BT703" s="47">
        <v>1.25</v>
      </c>
      <c r="BU703" s="46">
        <f t="shared" si="14"/>
        <v>22.5</v>
      </c>
      <c r="BV703" s="46">
        <f t="shared" si="15"/>
        <v>-22.5</v>
      </c>
    </row>
    <row r="704">
      <c r="B704" s="668"/>
      <c r="D704" s="669"/>
      <c r="E704" s="672"/>
      <c r="I704" s="673"/>
      <c r="S704" s="674"/>
      <c r="T704" s="674"/>
      <c r="X704" s="674"/>
      <c r="Y704" s="674"/>
      <c r="Z704" s="674"/>
      <c r="AA704" s="674"/>
      <c r="BA704" s="669"/>
      <c r="BB704" s="669"/>
      <c r="BQ704" s="46">
        <f t="shared" si="13"/>
        <v>0</v>
      </c>
      <c r="BR704" s="46">
        <v>25.0</v>
      </c>
      <c r="BS704" s="46">
        <v>7.0</v>
      </c>
      <c r="BT704" s="47">
        <v>1.25</v>
      </c>
      <c r="BU704" s="46">
        <f t="shared" si="14"/>
        <v>22.5</v>
      </c>
      <c r="BV704" s="46">
        <f t="shared" si="15"/>
        <v>-22.5</v>
      </c>
    </row>
    <row r="705">
      <c r="B705" s="668"/>
      <c r="D705" s="669"/>
      <c r="E705" s="672"/>
      <c r="I705" s="673"/>
      <c r="S705" s="674"/>
      <c r="T705" s="674"/>
      <c r="X705" s="674"/>
      <c r="Y705" s="674"/>
      <c r="Z705" s="674"/>
      <c r="AA705" s="674"/>
      <c r="BA705" s="669"/>
      <c r="BB705" s="669"/>
      <c r="BQ705" s="46">
        <f t="shared" si="13"/>
        <v>0</v>
      </c>
      <c r="BR705" s="46">
        <v>25.0</v>
      </c>
      <c r="BS705" s="46">
        <v>7.0</v>
      </c>
      <c r="BT705" s="47">
        <v>1.25</v>
      </c>
      <c r="BU705" s="46">
        <f t="shared" si="14"/>
        <v>22.5</v>
      </c>
      <c r="BV705" s="46">
        <f t="shared" si="15"/>
        <v>-22.5</v>
      </c>
    </row>
    <row r="706">
      <c r="B706" s="668"/>
      <c r="D706" s="669"/>
      <c r="E706" s="672"/>
      <c r="I706" s="673"/>
      <c r="S706" s="674"/>
      <c r="T706" s="674"/>
      <c r="X706" s="674"/>
      <c r="Y706" s="674"/>
      <c r="Z706" s="674"/>
      <c r="AA706" s="674"/>
      <c r="BA706" s="669"/>
      <c r="BB706" s="669"/>
      <c r="BQ706" s="46">
        <f t="shared" si="13"/>
        <v>0</v>
      </c>
      <c r="BR706" s="46">
        <v>25.0</v>
      </c>
      <c r="BS706" s="46">
        <v>7.0</v>
      </c>
      <c r="BT706" s="47">
        <v>1.25</v>
      </c>
      <c r="BU706" s="46">
        <f t="shared" si="14"/>
        <v>22.5</v>
      </c>
      <c r="BV706" s="46">
        <f t="shared" si="15"/>
        <v>-22.5</v>
      </c>
    </row>
    <row r="707">
      <c r="B707" s="668"/>
      <c r="D707" s="669"/>
      <c r="E707" s="672"/>
      <c r="I707" s="673"/>
      <c r="S707" s="674"/>
      <c r="T707" s="674"/>
      <c r="X707" s="674"/>
      <c r="Y707" s="674"/>
      <c r="Z707" s="674"/>
      <c r="AA707" s="674"/>
      <c r="BA707" s="669"/>
      <c r="BB707" s="669"/>
      <c r="BQ707" s="46">
        <f t="shared" si="13"/>
        <v>0</v>
      </c>
      <c r="BR707" s="46">
        <v>25.0</v>
      </c>
      <c r="BS707" s="46">
        <v>7.0</v>
      </c>
      <c r="BT707" s="47">
        <v>1.25</v>
      </c>
      <c r="BU707" s="46">
        <f t="shared" si="14"/>
        <v>22.5</v>
      </c>
      <c r="BV707" s="46">
        <f t="shared" si="15"/>
        <v>-22.5</v>
      </c>
    </row>
    <row r="708">
      <c r="B708" s="668"/>
      <c r="D708" s="669"/>
      <c r="E708" s="672"/>
      <c r="I708" s="673"/>
      <c r="S708" s="674"/>
      <c r="T708" s="674"/>
      <c r="X708" s="674"/>
      <c r="Y708" s="674"/>
      <c r="Z708" s="674"/>
      <c r="AA708" s="674"/>
      <c r="BA708" s="669"/>
      <c r="BB708" s="669"/>
      <c r="BQ708" s="46">
        <f t="shared" si="13"/>
        <v>0</v>
      </c>
      <c r="BR708" s="46">
        <v>25.0</v>
      </c>
      <c r="BS708" s="46">
        <v>7.0</v>
      </c>
      <c r="BT708" s="47">
        <v>1.25</v>
      </c>
      <c r="BU708" s="46">
        <f t="shared" si="14"/>
        <v>22.5</v>
      </c>
      <c r="BV708" s="46">
        <f t="shared" si="15"/>
        <v>-22.5</v>
      </c>
    </row>
    <row r="709">
      <c r="B709" s="668"/>
      <c r="D709" s="669"/>
      <c r="E709" s="672"/>
      <c r="I709" s="673"/>
      <c r="S709" s="674"/>
      <c r="T709" s="674"/>
      <c r="X709" s="674"/>
      <c r="Y709" s="674"/>
      <c r="Z709" s="674"/>
      <c r="AA709" s="674"/>
      <c r="BA709" s="669"/>
      <c r="BB709" s="669"/>
      <c r="BQ709" s="46">
        <f t="shared" si="13"/>
        <v>0</v>
      </c>
      <c r="BR709" s="46">
        <v>25.0</v>
      </c>
      <c r="BS709" s="46">
        <v>7.0</v>
      </c>
      <c r="BT709" s="47">
        <v>1.25</v>
      </c>
      <c r="BU709" s="46">
        <f t="shared" si="14"/>
        <v>22.5</v>
      </c>
      <c r="BV709" s="46">
        <f t="shared" si="15"/>
        <v>-22.5</v>
      </c>
    </row>
    <row r="710">
      <c r="B710" s="668"/>
      <c r="D710" s="669"/>
      <c r="E710" s="672"/>
      <c r="I710" s="673"/>
      <c r="S710" s="674"/>
      <c r="T710" s="674"/>
      <c r="X710" s="674"/>
      <c r="Y710" s="674"/>
      <c r="Z710" s="674"/>
      <c r="AA710" s="674"/>
      <c r="BA710" s="669"/>
      <c r="BB710" s="669"/>
      <c r="BQ710" s="46">
        <f t="shared" si="13"/>
        <v>0</v>
      </c>
      <c r="BR710" s="46">
        <v>25.0</v>
      </c>
      <c r="BS710" s="46">
        <v>7.0</v>
      </c>
      <c r="BT710" s="47">
        <v>1.25</v>
      </c>
      <c r="BU710" s="46">
        <f t="shared" si="14"/>
        <v>22.5</v>
      </c>
      <c r="BV710" s="46">
        <f t="shared" si="15"/>
        <v>-22.5</v>
      </c>
    </row>
    <row r="711">
      <c r="B711" s="668"/>
      <c r="D711" s="669"/>
      <c r="E711" s="672"/>
      <c r="I711" s="673"/>
      <c r="S711" s="674"/>
      <c r="T711" s="674"/>
      <c r="X711" s="674"/>
      <c r="Y711" s="674"/>
      <c r="Z711" s="674"/>
      <c r="AA711" s="674"/>
      <c r="BA711" s="669"/>
      <c r="BB711" s="669"/>
      <c r="BQ711" s="46">
        <f t="shared" si="13"/>
        <v>0</v>
      </c>
      <c r="BR711" s="46">
        <v>25.0</v>
      </c>
      <c r="BS711" s="46">
        <v>7.0</v>
      </c>
      <c r="BT711" s="47">
        <v>1.25</v>
      </c>
      <c r="BU711" s="46">
        <f t="shared" si="14"/>
        <v>22.5</v>
      </c>
      <c r="BV711" s="46">
        <f t="shared" si="15"/>
        <v>-22.5</v>
      </c>
    </row>
    <row r="712">
      <c r="B712" s="668"/>
      <c r="D712" s="669"/>
      <c r="E712" s="672"/>
      <c r="I712" s="673"/>
      <c r="S712" s="674"/>
      <c r="T712" s="674"/>
      <c r="X712" s="674"/>
      <c r="Y712" s="674"/>
      <c r="Z712" s="674"/>
      <c r="AA712" s="674"/>
      <c r="BA712" s="669"/>
      <c r="BB712" s="669"/>
      <c r="BQ712" s="46">
        <f t="shared" si="13"/>
        <v>0</v>
      </c>
      <c r="BR712" s="46">
        <v>25.0</v>
      </c>
      <c r="BS712" s="46">
        <v>7.0</v>
      </c>
      <c r="BT712" s="47">
        <v>1.25</v>
      </c>
      <c r="BU712" s="46">
        <f t="shared" si="14"/>
        <v>22.5</v>
      </c>
      <c r="BV712" s="46">
        <f t="shared" si="15"/>
        <v>-22.5</v>
      </c>
    </row>
    <row r="713">
      <c r="B713" s="668"/>
      <c r="D713" s="669"/>
      <c r="E713" s="672"/>
      <c r="I713" s="673"/>
      <c r="S713" s="674"/>
      <c r="T713" s="674"/>
      <c r="X713" s="674"/>
      <c r="Y713" s="674"/>
      <c r="Z713" s="674"/>
      <c r="AA713" s="674"/>
      <c r="BA713" s="669"/>
      <c r="BB713" s="669"/>
      <c r="BQ713" s="46">
        <f t="shared" si="13"/>
        <v>0</v>
      </c>
      <c r="BR713" s="46">
        <v>25.0</v>
      </c>
      <c r="BS713" s="46">
        <v>7.0</v>
      </c>
      <c r="BT713" s="47">
        <v>1.25</v>
      </c>
      <c r="BU713" s="46">
        <f t="shared" si="14"/>
        <v>22.5</v>
      </c>
      <c r="BV713" s="46">
        <f t="shared" si="15"/>
        <v>-22.5</v>
      </c>
    </row>
    <row r="714">
      <c r="B714" s="668"/>
      <c r="D714" s="669"/>
      <c r="E714" s="672"/>
      <c r="I714" s="673"/>
      <c r="S714" s="674"/>
      <c r="T714" s="674"/>
      <c r="X714" s="674"/>
      <c r="Y714" s="674"/>
      <c r="Z714" s="674"/>
      <c r="AA714" s="674"/>
      <c r="BA714" s="669"/>
      <c r="BB714" s="669"/>
      <c r="BQ714" s="46">
        <f t="shared" si="13"/>
        <v>0</v>
      </c>
      <c r="BR714" s="46">
        <v>25.0</v>
      </c>
      <c r="BS714" s="46">
        <v>7.0</v>
      </c>
      <c r="BT714" s="47">
        <v>1.25</v>
      </c>
      <c r="BU714" s="46">
        <f t="shared" si="14"/>
        <v>22.5</v>
      </c>
      <c r="BV714" s="46">
        <f t="shared" si="15"/>
        <v>-22.5</v>
      </c>
    </row>
    <row r="715">
      <c r="B715" s="668"/>
      <c r="D715" s="669"/>
      <c r="E715" s="672"/>
      <c r="I715" s="673"/>
      <c r="S715" s="674"/>
      <c r="T715" s="674"/>
      <c r="X715" s="674"/>
      <c r="Y715" s="674"/>
      <c r="Z715" s="674"/>
      <c r="AA715" s="674"/>
      <c r="BA715" s="669"/>
      <c r="BB715" s="669"/>
      <c r="BQ715" s="46">
        <f t="shared" si="13"/>
        <v>0</v>
      </c>
      <c r="BR715" s="46">
        <v>25.0</v>
      </c>
      <c r="BS715" s="46">
        <v>7.0</v>
      </c>
      <c r="BT715" s="47">
        <v>1.25</v>
      </c>
      <c r="BU715" s="46">
        <f t="shared" si="14"/>
        <v>22.5</v>
      </c>
      <c r="BV715" s="46">
        <f t="shared" si="15"/>
        <v>-22.5</v>
      </c>
    </row>
    <row r="716">
      <c r="B716" s="668"/>
      <c r="D716" s="669"/>
      <c r="E716" s="672"/>
      <c r="I716" s="673"/>
      <c r="S716" s="674"/>
      <c r="T716" s="674"/>
      <c r="X716" s="674"/>
      <c r="Y716" s="674"/>
      <c r="Z716" s="674"/>
      <c r="AA716" s="674"/>
      <c r="BA716" s="669"/>
      <c r="BB716" s="669"/>
      <c r="BQ716" s="46">
        <f t="shared" si="13"/>
        <v>0</v>
      </c>
      <c r="BR716" s="46">
        <v>25.0</v>
      </c>
      <c r="BS716" s="46">
        <v>7.0</v>
      </c>
      <c r="BT716" s="47">
        <v>1.25</v>
      </c>
      <c r="BU716" s="46">
        <f t="shared" si="14"/>
        <v>22.5</v>
      </c>
      <c r="BV716" s="46">
        <f t="shared" si="15"/>
        <v>-22.5</v>
      </c>
    </row>
    <row r="717">
      <c r="B717" s="668"/>
      <c r="D717" s="669"/>
      <c r="E717" s="672"/>
      <c r="I717" s="673"/>
      <c r="S717" s="674"/>
      <c r="T717" s="674"/>
      <c r="X717" s="674"/>
      <c r="Y717" s="674"/>
      <c r="Z717" s="674"/>
      <c r="AA717" s="674"/>
      <c r="BA717" s="669"/>
      <c r="BB717" s="669"/>
      <c r="BQ717" s="46">
        <f t="shared" si="13"/>
        <v>0</v>
      </c>
      <c r="BR717" s="46">
        <v>25.0</v>
      </c>
      <c r="BS717" s="46">
        <v>7.0</v>
      </c>
      <c r="BT717" s="47">
        <v>1.25</v>
      </c>
      <c r="BU717" s="46">
        <f t="shared" si="14"/>
        <v>22.5</v>
      </c>
      <c r="BV717" s="46">
        <f t="shared" si="15"/>
        <v>-22.5</v>
      </c>
    </row>
    <row r="718">
      <c r="B718" s="668"/>
      <c r="D718" s="669"/>
      <c r="E718" s="672"/>
      <c r="I718" s="673"/>
      <c r="S718" s="674"/>
      <c r="T718" s="674"/>
      <c r="X718" s="674"/>
      <c r="Y718" s="674"/>
      <c r="Z718" s="674"/>
      <c r="AA718" s="674"/>
      <c r="BA718" s="669"/>
      <c r="BB718" s="669"/>
      <c r="BQ718" s="46">
        <f t="shared" si="13"/>
        <v>0</v>
      </c>
      <c r="BR718" s="46">
        <v>25.0</v>
      </c>
      <c r="BS718" s="46">
        <v>7.0</v>
      </c>
      <c r="BT718" s="47">
        <v>1.25</v>
      </c>
      <c r="BU718" s="46">
        <f t="shared" si="14"/>
        <v>22.5</v>
      </c>
      <c r="BV718" s="46">
        <f t="shared" si="15"/>
        <v>-22.5</v>
      </c>
    </row>
    <row r="719">
      <c r="B719" s="668"/>
      <c r="D719" s="669"/>
      <c r="E719" s="672"/>
      <c r="I719" s="673"/>
      <c r="S719" s="674"/>
      <c r="T719" s="674"/>
      <c r="X719" s="674"/>
      <c r="Y719" s="674"/>
      <c r="Z719" s="674"/>
      <c r="AA719" s="674"/>
      <c r="BA719" s="669"/>
      <c r="BB719" s="669"/>
      <c r="BQ719" s="46">
        <f t="shared" si="13"/>
        <v>0</v>
      </c>
      <c r="BR719" s="46">
        <v>25.0</v>
      </c>
      <c r="BS719" s="46">
        <v>7.0</v>
      </c>
      <c r="BT719" s="47">
        <v>1.25</v>
      </c>
      <c r="BU719" s="46">
        <f t="shared" si="14"/>
        <v>22.5</v>
      </c>
      <c r="BV719" s="46">
        <f t="shared" si="15"/>
        <v>-22.5</v>
      </c>
    </row>
    <row r="720">
      <c r="B720" s="668"/>
      <c r="D720" s="669"/>
      <c r="E720" s="672"/>
      <c r="I720" s="673"/>
      <c r="S720" s="674"/>
      <c r="T720" s="674"/>
      <c r="X720" s="674"/>
      <c r="Y720" s="674"/>
      <c r="Z720" s="674"/>
      <c r="AA720" s="674"/>
      <c r="BA720" s="669"/>
      <c r="BB720" s="669"/>
      <c r="BQ720" s="46">
        <f t="shared" si="13"/>
        <v>0</v>
      </c>
      <c r="BR720" s="46">
        <v>25.0</v>
      </c>
      <c r="BS720" s="46">
        <v>7.0</v>
      </c>
      <c r="BT720" s="47">
        <v>1.25</v>
      </c>
      <c r="BU720" s="46">
        <f t="shared" si="14"/>
        <v>22.5</v>
      </c>
      <c r="BV720" s="46">
        <f t="shared" si="15"/>
        <v>-22.5</v>
      </c>
    </row>
    <row r="721">
      <c r="B721" s="668"/>
      <c r="D721" s="669"/>
      <c r="E721" s="672"/>
      <c r="I721" s="673"/>
      <c r="S721" s="674"/>
      <c r="T721" s="674"/>
      <c r="X721" s="674"/>
      <c r="Y721" s="674"/>
      <c r="Z721" s="674"/>
      <c r="AA721" s="674"/>
      <c r="BA721" s="669"/>
      <c r="BB721" s="669"/>
      <c r="BQ721" s="46">
        <f t="shared" si="13"/>
        <v>0</v>
      </c>
      <c r="BR721" s="46">
        <v>25.0</v>
      </c>
      <c r="BS721" s="46">
        <v>7.0</v>
      </c>
      <c r="BT721" s="47">
        <v>1.25</v>
      </c>
      <c r="BU721" s="46">
        <f t="shared" si="14"/>
        <v>22.5</v>
      </c>
      <c r="BV721" s="46">
        <f t="shared" si="15"/>
        <v>-22.5</v>
      </c>
    </row>
    <row r="722">
      <c r="B722" s="668"/>
      <c r="D722" s="669"/>
      <c r="E722" s="672"/>
      <c r="I722" s="673"/>
      <c r="S722" s="674"/>
      <c r="T722" s="674"/>
      <c r="X722" s="674"/>
      <c r="Y722" s="674"/>
      <c r="Z722" s="674"/>
      <c r="AA722" s="674"/>
      <c r="BA722" s="669"/>
      <c r="BB722" s="669"/>
      <c r="BQ722" s="46">
        <f t="shared" si="13"/>
        <v>0</v>
      </c>
      <c r="BR722" s="46">
        <v>25.0</v>
      </c>
      <c r="BS722" s="46">
        <v>7.0</v>
      </c>
      <c r="BT722" s="47">
        <v>1.25</v>
      </c>
      <c r="BU722" s="46">
        <f t="shared" si="14"/>
        <v>22.5</v>
      </c>
      <c r="BV722" s="46">
        <f t="shared" si="15"/>
        <v>-22.5</v>
      </c>
    </row>
    <row r="723">
      <c r="B723" s="668"/>
      <c r="D723" s="669"/>
      <c r="E723" s="672"/>
      <c r="I723" s="673"/>
      <c r="S723" s="674"/>
      <c r="T723" s="674"/>
      <c r="X723" s="674"/>
      <c r="Y723" s="674"/>
      <c r="Z723" s="674"/>
      <c r="AA723" s="674"/>
      <c r="BA723" s="669"/>
      <c r="BB723" s="669"/>
      <c r="BQ723" s="46">
        <f t="shared" si="13"/>
        <v>0</v>
      </c>
      <c r="BR723" s="46">
        <v>25.0</v>
      </c>
      <c r="BS723" s="46">
        <v>7.0</v>
      </c>
      <c r="BT723" s="47">
        <v>1.25</v>
      </c>
      <c r="BU723" s="46">
        <f t="shared" si="14"/>
        <v>22.5</v>
      </c>
      <c r="BV723" s="46">
        <f t="shared" si="15"/>
        <v>-22.5</v>
      </c>
    </row>
    <row r="724">
      <c r="B724" s="668"/>
      <c r="D724" s="669"/>
      <c r="E724" s="672"/>
      <c r="I724" s="673"/>
      <c r="S724" s="674"/>
      <c r="T724" s="674"/>
      <c r="X724" s="674"/>
      <c r="Y724" s="674"/>
      <c r="Z724" s="674"/>
      <c r="AA724" s="674"/>
      <c r="BA724" s="669"/>
      <c r="BB724" s="669"/>
      <c r="BQ724" s="46">
        <f t="shared" si="13"/>
        <v>0</v>
      </c>
      <c r="BR724" s="46">
        <v>25.0</v>
      </c>
      <c r="BS724" s="46">
        <v>7.0</v>
      </c>
      <c r="BT724" s="47">
        <v>1.25</v>
      </c>
      <c r="BU724" s="46">
        <f t="shared" si="14"/>
        <v>22.5</v>
      </c>
      <c r="BV724" s="46">
        <f t="shared" si="15"/>
        <v>-22.5</v>
      </c>
    </row>
    <row r="725">
      <c r="B725" s="668"/>
      <c r="D725" s="669"/>
      <c r="E725" s="672"/>
      <c r="I725" s="673"/>
      <c r="S725" s="674"/>
      <c r="T725" s="674"/>
      <c r="X725" s="674"/>
      <c r="Y725" s="674"/>
      <c r="Z725" s="674"/>
      <c r="AA725" s="674"/>
      <c r="BA725" s="669"/>
      <c r="BB725" s="669"/>
      <c r="BQ725" s="46">
        <f t="shared" si="13"/>
        <v>0</v>
      </c>
      <c r="BR725" s="46">
        <v>25.0</v>
      </c>
      <c r="BS725" s="46">
        <v>7.0</v>
      </c>
      <c r="BT725" s="47">
        <v>1.25</v>
      </c>
      <c r="BU725" s="46">
        <f t="shared" si="14"/>
        <v>22.5</v>
      </c>
      <c r="BV725" s="46">
        <f t="shared" si="15"/>
        <v>-22.5</v>
      </c>
    </row>
    <row r="726">
      <c r="B726" s="668"/>
      <c r="D726" s="669"/>
      <c r="E726" s="672"/>
      <c r="I726" s="673"/>
      <c r="S726" s="674"/>
      <c r="T726" s="674"/>
      <c r="X726" s="674"/>
      <c r="Y726" s="674"/>
      <c r="Z726" s="674"/>
      <c r="AA726" s="674"/>
      <c r="BA726" s="669"/>
      <c r="BB726" s="669"/>
      <c r="BQ726" s="46">
        <f t="shared" si="13"/>
        <v>0</v>
      </c>
      <c r="BR726" s="46">
        <v>25.0</v>
      </c>
      <c r="BS726" s="46">
        <v>7.0</v>
      </c>
      <c r="BT726" s="47">
        <v>1.25</v>
      </c>
      <c r="BU726" s="46">
        <f t="shared" si="14"/>
        <v>22.5</v>
      </c>
      <c r="BV726" s="46">
        <f t="shared" si="15"/>
        <v>-22.5</v>
      </c>
    </row>
    <row r="727">
      <c r="B727" s="668"/>
      <c r="D727" s="669"/>
      <c r="E727" s="672"/>
      <c r="I727" s="673"/>
      <c r="S727" s="674"/>
      <c r="T727" s="674"/>
      <c r="X727" s="674"/>
      <c r="Y727" s="674"/>
      <c r="Z727" s="674"/>
      <c r="AA727" s="674"/>
      <c r="BA727" s="669"/>
      <c r="BB727" s="669"/>
      <c r="BQ727" s="46">
        <f t="shared" si="13"/>
        <v>0</v>
      </c>
      <c r="BR727" s="46">
        <v>25.0</v>
      </c>
      <c r="BS727" s="46">
        <v>7.0</v>
      </c>
      <c r="BT727" s="47">
        <v>1.25</v>
      </c>
      <c r="BU727" s="46">
        <f t="shared" si="14"/>
        <v>22.5</v>
      </c>
      <c r="BV727" s="46">
        <f t="shared" si="15"/>
        <v>-22.5</v>
      </c>
    </row>
    <row r="728">
      <c r="B728" s="668"/>
      <c r="D728" s="669"/>
      <c r="E728" s="672"/>
      <c r="I728" s="673"/>
      <c r="S728" s="674"/>
      <c r="T728" s="674"/>
      <c r="X728" s="674"/>
      <c r="Y728" s="674"/>
      <c r="Z728" s="674"/>
      <c r="AA728" s="674"/>
      <c r="BA728" s="669"/>
      <c r="BB728" s="669"/>
      <c r="BQ728" s="46">
        <f t="shared" si="13"/>
        <v>0</v>
      </c>
      <c r="BR728" s="46">
        <v>25.0</v>
      </c>
      <c r="BS728" s="46">
        <v>7.0</v>
      </c>
      <c r="BT728" s="47">
        <v>1.25</v>
      </c>
      <c r="BU728" s="46">
        <f t="shared" si="14"/>
        <v>22.5</v>
      </c>
      <c r="BV728" s="46">
        <f t="shared" si="15"/>
        <v>-22.5</v>
      </c>
    </row>
    <row r="729">
      <c r="B729" s="668"/>
      <c r="D729" s="669"/>
      <c r="E729" s="672"/>
      <c r="I729" s="673"/>
      <c r="S729" s="674"/>
      <c r="T729" s="674"/>
      <c r="X729" s="674"/>
      <c r="Y729" s="674"/>
      <c r="Z729" s="674"/>
      <c r="AA729" s="674"/>
      <c r="BA729" s="669"/>
      <c r="BB729" s="669"/>
      <c r="BQ729" s="46">
        <f t="shared" si="13"/>
        <v>0</v>
      </c>
      <c r="BR729" s="46">
        <v>25.0</v>
      </c>
      <c r="BS729" s="46">
        <v>7.0</v>
      </c>
      <c r="BT729" s="47">
        <v>1.25</v>
      </c>
      <c r="BU729" s="46">
        <f t="shared" si="14"/>
        <v>22.5</v>
      </c>
      <c r="BV729" s="46">
        <f t="shared" si="15"/>
        <v>-22.5</v>
      </c>
    </row>
    <row r="730">
      <c r="B730" s="668"/>
      <c r="D730" s="669"/>
      <c r="E730" s="672"/>
      <c r="I730" s="673"/>
      <c r="S730" s="674"/>
      <c r="T730" s="674"/>
      <c r="X730" s="674"/>
      <c r="Y730" s="674"/>
      <c r="Z730" s="674"/>
      <c r="AA730" s="674"/>
      <c r="BA730" s="669"/>
      <c r="BB730" s="669"/>
      <c r="BQ730" s="46">
        <f t="shared" si="13"/>
        <v>0</v>
      </c>
      <c r="BR730" s="46">
        <v>25.0</v>
      </c>
      <c r="BS730" s="46">
        <v>7.0</v>
      </c>
      <c r="BT730" s="47">
        <v>1.25</v>
      </c>
      <c r="BU730" s="46">
        <f t="shared" si="14"/>
        <v>22.5</v>
      </c>
      <c r="BV730" s="46">
        <f t="shared" si="15"/>
        <v>-22.5</v>
      </c>
    </row>
    <row r="731">
      <c r="B731" s="668"/>
      <c r="D731" s="669"/>
      <c r="E731" s="672"/>
      <c r="I731" s="673"/>
      <c r="S731" s="674"/>
      <c r="T731" s="674"/>
      <c r="X731" s="674"/>
      <c r="Y731" s="674"/>
      <c r="Z731" s="674"/>
      <c r="AA731" s="674"/>
      <c r="BA731" s="669"/>
      <c r="BB731" s="669"/>
      <c r="BQ731" s="46">
        <f t="shared" si="13"/>
        <v>0</v>
      </c>
      <c r="BR731" s="46">
        <v>25.0</v>
      </c>
      <c r="BS731" s="46">
        <v>7.0</v>
      </c>
      <c r="BT731" s="47">
        <v>1.25</v>
      </c>
      <c r="BU731" s="46">
        <f t="shared" si="14"/>
        <v>22.5</v>
      </c>
      <c r="BV731" s="46">
        <f t="shared" si="15"/>
        <v>-22.5</v>
      </c>
    </row>
    <row r="732">
      <c r="B732" s="668"/>
      <c r="D732" s="669"/>
      <c r="E732" s="672"/>
      <c r="I732" s="673"/>
      <c r="S732" s="674"/>
      <c r="T732" s="674"/>
      <c r="X732" s="674"/>
      <c r="Y732" s="674"/>
      <c r="Z732" s="674"/>
      <c r="AA732" s="674"/>
      <c r="BA732" s="669"/>
      <c r="BB732" s="669"/>
      <c r="BQ732" s="46">
        <f t="shared" si="13"/>
        <v>0</v>
      </c>
      <c r="BR732" s="46">
        <v>25.0</v>
      </c>
      <c r="BS732" s="46">
        <v>7.0</v>
      </c>
      <c r="BT732" s="47">
        <v>1.25</v>
      </c>
      <c r="BU732" s="46">
        <f t="shared" si="14"/>
        <v>22.5</v>
      </c>
      <c r="BV732" s="46">
        <f t="shared" si="15"/>
        <v>-22.5</v>
      </c>
    </row>
    <row r="733">
      <c r="B733" s="668"/>
      <c r="D733" s="669"/>
      <c r="E733" s="672"/>
      <c r="I733" s="673"/>
      <c r="S733" s="674"/>
      <c r="T733" s="674"/>
      <c r="X733" s="674"/>
      <c r="Y733" s="674"/>
      <c r="Z733" s="674"/>
      <c r="AA733" s="674"/>
      <c r="BA733" s="669"/>
      <c r="BB733" s="669"/>
      <c r="BQ733" s="46">
        <f t="shared" si="13"/>
        <v>0</v>
      </c>
      <c r="BR733" s="46">
        <v>25.0</v>
      </c>
      <c r="BS733" s="46">
        <v>7.0</v>
      </c>
      <c r="BT733" s="47">
        <v>1.25</v>
      </c>
      <c r="BU733" s="46">
        <f t="shared" si="14"/>
        <v>22.5</v>
      </c>
      <c r="BV733" s="46">
        <f t="shared" si="15"/>
        <v>-22.5</v>
      </c>
    </row>
    <row r="734">
      <c r="B734" s="668"/>
      <c r="D734" s="669"/>
      <c r="E734" s="672"/>
      <c r="I734" s="673"/>
      <c r="S734" s="674"/>
      <c r="T734" s="674"/>
      <c r="X734" s="674"/>
      <c r="Y734" s="674"/>
      <c r="Z734" s="674"/>
      <c r="AA734" s="674"/>
      <c r="BA734" s="669"/>
      <c r="BB734" s="669"/>
      <c r="BQ734" s="46">
        <f t="shared" si="13"/>
        <v>0</v>
      </c>
      <c r="BR734" s="46">
        <v>25.0</v>
      </c>
      <c r="BS734" s="46">
        <v>7.0</v>
      </c>
      <c r="BT734" s="47">
        <v>1.25</v>
      </c>
      <c r="BU734" s="46">
        <f t="shared" si="14"/>
        <v>22.5</v>
      </c>
      <c r="BV734" s="46">
        <f t="shared" si="15"/>
        <v>-22.5</v>
      </c>
    </row>
    <row r="735">
      <c r="B735" s="668"/>
      <c r="D735" s="669"/>
      <c r="E735" s="672"/>
      <c r="I735" s="673"/>
      <c r="S735" s="674"/>
      <c r="T735" s="674"/>
      <c r="X735" s="674"/>
      <c r="Y735" s="674"/>
      <c r="Z735" s="674"/>
      <c r="AA735" s="674"/>
      <c r="BA735" s="669"/>
      <c r="BB735" s="669"/>
      <c r="BQ735" s="46">
        <f t="shared" si="13"/>
        <v>0</v>
      </c>
      <c r="BR735" s="46">
        <v>25.0</v>
      </c>
      <c r="BS735" s="46">
        <v>7.0</v>
      </c>
      <c r="BT735" s="47">
        <v>1.25</v>
      </c>
      <c r="BU735" s="46">
        <f t="shared" si="14"/>
        <v>22.5</v>
      </c>
      <c r="BV735" s="46">
        <f t="shared" si="15"/>
        <v>-22.5</v>
      </c>
    </row>
    <row r="736">
      <c r="B736" s="668"/>
      <c r="D736" s="669"/>
      <c r="E736" s="672"/>
      <c r="I736" s="673"/>
      <c r="S736" s="674"/>
      <c r="T736" s="674"/>
      <c r="X736" s="674"/>
      <c r="Y736" s="674"/>
      <c r="Z736" s="674"/>
      <c r="AA736" s="674"/>
      <c r="BA736" s="669"/>
      <c r="BB736" s="669"/>
      <c r="BQ736" s="46">
        <f t="shared" si="13"/>
        <v>0</v>
      </c>
      <c r="BR736" s="46">
        <v>25.0</v>
      </c>
      <c r="BS736" s="46">
        <v>7.0</v>
      </c>
      <c r="BT736" s="47">
        <v>1.25</v>
      </c>
      <c r="BU736" s="46">
        <f t="shared" si="14"/>
        <v>22.5</v>
      </c>
      <c r="BV736" s="46">
        <f t="shared" si="15"/>
        <v>-22.5</v>
      </c>
    </row>
    <row r="737">
      <c r="B737" s="668"/>
      <c r="D737" s="669"/>
      <c r="E737" s="672"/>
      <c r="I737" s="673"/>
      <c r="S737" s="674"/>
      <c r="T737" s="674"/>
      <c r="X737" s="674"/>
      <c r="Y737" s="674"/>
      <c r="Z737" s="674"/>
      <c r="AA737" s="674"/>
      <c r="BA737" s="669"/>
      <c r="BB737" s="669"/>
      <c r="BQ737" s="46">
        <f t="shared" si="13"/>
        <v>0</v>
      </c>
      <c r="BR737" s="46">
        <v>25.0</v>
      </c>
      <c r="BS737" s="46">
        <v>7.0</v>
      </c>
      <c r="BT737" s="47">
        <v>1.25</v>
      </c>
      <c r="BU737" s="46">
        <f t="shared" si="14"/>
        <v>22.5</v>
      </c>
      <c r="BV737" s="46">
        <f t="shared" si="15"/>
        <v>-22.5</v>
      </c>
    </row>
    <row r="738">
      <c r="B738" s="668"/>
      <c r="D738" s="669"/>
      <c r="E738" s="672"/>
      <c r="I738" s="673"/>
      <c r="S738" s="674"/>
      <c r="T738" s="674"/>
      <c r="X738" s="674"/>
      <c r="Y738" s="674"/>
      <c r="Z738" s="674"/>
      <c r="AA738" s="674"/>
      <c r="BA738" s="669"/>
      <c r="BB738" s="669"/>
      <c r="BQ738" s="46">
        <f t="shared" si="13"/>
        <v>0</v>
      </c>
      <c r="BR738" s="46">
        <v>25.0</v>
      </c>
      <c r="BS738" s="46">
        <v>7.0</v>
      </c>
      <c r="BT738" s="47">
        <v>1.25</v>
      </c>
      <c r="BU738" s="46">
        <f t="shared" si="14"/>
        <v>22.5</v>
      </c>
      <c r="BV738" s="46">
        <f t="shared" si="15"/>
        <v>-22.5</v>
      </c>
    </row>
    <row r="739">
      <c r="B739" s="668"/>
      <c r="D739" s="669"/>
      <c r="E739" s="672"/>
      <c r="I739" s="673"/>
      <c r="S739" s="674"/>
      <c r="T739" s="674"/>
      <c r="X739" s="674"/>
      <c r="Y739" s="674"/>
      <c r="Z739" s="674"/>
      <c r="AA739" s="674"/>
      <c r="BA739" s="669"/>
      <c r="BB739" s="669"/>
      <c r="BQ739" s="46">
        <f t="shared" si="13"/>
        <v>0</v>
      </c>
      <c r="BR739" s="46">
        <v>25.0</v>
      </c>
      <c r="BS739" s="46">
        <v>7.0</v>
      </c>
      <c r="BT739" s="47">
        <v>1.25</v>
      </c>
      <c r="BU739" s="46">
        <f t="shared" si="14"/>
        <v>22.5</v>
      </c>
      <c r="BV739" s="46">
        <f t="shared" si="15"/>
        <v>-22.5</v>
      </c>
    </row>
    <row r="740">
      <c r="B740" s="668"/>
      <c r="D740" s="669"/>
      <c r="E740" s="672"/>
      <c r="I740" s="673"/>
      <c r="S740" s="674"/>
      <c r="T740" s="674"/>
      <c r="X740" s="674"/>
      <c r="Y740" s="674"/>
      <c r="Z740" s="674"/>
      <c r="AA740" s="674"/>
      <c r="BA740" s="669"/>
      <c r="BB740" s="669"/>
      <c r="BQ740" s="46">
        <f t="shared" si="13"/>
        <v>0</v>
      </c>
      <c r="BR740" s="46">
        <v>25.0</v>
      </c>
      <c r="BS740" s="46">
        <v>7.0</v>
      </c>
      <c r="BT740" s="47">
        <v>1.25</v>
      </c>
      <c r="BU740" s="46">
        <f t="shared" si="14"/>
        <v>22.5</v>
      </c>
      <c r="BV740" s="46">
        <f t="shared" si="15"/>
        <v>-22.5</v>
      </c>
    </row>
    <row r="741">
      <c r="B741" s="668"/>
      <c r="D741" s="669"/>
      <c r="E741" s="672"/>
      <c r="I741" s="673"/>
      <c r="S741" s="674"/>
      <c r="T741" s="674"/>
      <c r="X741" s="674"/>
      <c r="Y741" s="674"/>
      <c r="Z741" s="674"/>
      <c r="AA741" s="674"/>
      <c r="BA741" s="669"/>
      <c r="BB741" s="669"/>
      <c r="BQ741" s="46">
        <f t="shared" si="13"/>
        <v>0</v>
      </c>
      <c r="BR741" s="46">
        <v>25.0</v>
      </c>
      <c r="BS741" s="46">
        <v>7.0</v>
      </c>
      <c r="BT741" s="47">
        <v>1.25</v>
      </c>
      <c r="BU741" s="46">
        <f t="shared" si="14"/>
        <v>22.5</v>
      </c>
      <c r="BV741" s="46">
        <f t="shared" si="15"/>
        <v>-22.5</v>
      </c>
    </row>
    <row r="742">
      <c r="B742" s="668"/>
      <c r="D742" s="669"/>
      <c r="E742" s="672"/>
      <c r="I742" s="673"/>
      <c r="S742" s="674"/>
      <c r="T742" s="674"/>
      <c r="X742" s="674"/>
      <c r="Y742" s="674"/>
      <c r="Z742" s="674"/>
      <c r="AA742" s="674"/>
      <c r="BA742" s="669"/>
      <c r="BB742" s="669"/>
      <c r="BQ742" s="46">
        <f t="shared" si="13"/>
        <v>0</v>
      </c>
      <c r="BR742" s="46">
        <v>25.0</v>
      </c>
      <c r="BS742" s="46">
        <v>7.0</v>
      </c>
      <c r="BT742" s="47">
        <v>1.25</v>
      </c>
      <c r="BU742" s="46">
        <f t="shared" si="14"/>
        <v>22.5</v>
      </c>
      <c r="BV742" s="46">
        <f t="shared" si="15"/>
        <v>-22.5</v>
      </c>
    </row>
    <row r="743">
      <c r="B743" s="668"/>
      <c r="D743" s="669"/>
      <c r="E743" s="672"/>
      <c r="I743" s="673"/>
      <c r="S743" s="674"/>
      <c r="T743" s="674"/>
      <c r="X743" s="674"/>
      <c r="Y743" s="674"/>
      <c r="Z743" s="674"/>
      <c r="AA743" s="674"/>
      <c r="BA743" s="669"/>
      <c r="BB743" s="669"/>
      <c r="BQ743" s="46">
        <f t="shared" si="13"/>
        <v>0</v>
      </c>
      <c r="BR743" s="46">
        <v>25.0</v>
      </c>
      <c r="BS743" s="46">
        <v>7.0</v>
      </c>
      <c r="BT743" s="47">
        <v>1.25</v>
      </c>
      <c r="BU743" s="46">
        <f t="shared" si="14"/>
        <v>22.5</v>
      </c>
      <c r="BV743" s="46">
        <f t="shared" si="15"/>
        <v>-22.5</v>
      </c>
    </row>
    <row r="744">
      <c r="B744" s="668"/>
      <c r="D744" s="669"/>
      <c r="E744" s="672"/>
      <c r="I744" s="673"/>
      <c r="S744" s="674"/>
      <c r="T744" s="674"/>
      <c r="X744" s="674"/>
      <c r="Y744" s="674"/>
      <c r="Z744" s="674"/>
      <c r="AA744" s="674"/>
      <c r="BA744" s="669"/>
      <c r="BB744" s="669"/>
      <c r="BQ744" s="46">
        <f t="shared" si="13"/>
        <v>0</v>
      </c>
      <c r="BR744" s="46">
        <v>25.0</v>
      </c>
      <c r="BS744" s="46">
        <v>7.0</v>
      </c>
      <c r="BT744" s="47">
        <v>1.25</v>
      </c>
      <c r="BU744" s="46">
        <f t="shared" si="14"/>
        <v>22.5</v>
      </c>
      <c r="BV744" s="46">
        <f t="shared" si="15"/>
        <v>-22.5</v>
      </c>
    </row>
    <row r="745">
      <c r="B745" s="668"/>
      <c r="D745" s="669"/>
      <c r="E745" s="672"/>
      <c r="I745" s="673"/>
      <c r="S745" s="674"/>
      <c r="T745" s="674"/>
      <c r="X745" s="674"/>
      <c r="Y745" s="674"/>
      <c r="Z745" s="674"/>
      <c r="AA745" s="674"/>
      <c r="BA745" s="669"/>
      <c r="BB745" s="669"/>
      <c r="BQ745" s="46">
        <f t="shared" si="13"/>
        <v>0</v>
      </c>
      <c r="BR745" s="46">
        <v>25.0</v>
      </c>
      <c r="BS745" s="46">
        <v>7.0</v>
      </c>
      <c r="BT745" s="47">
        <v>1.25</v>
      </c>
      <c r="BU745" s="46">
        <f t="shared" si="14"/>
        <v>22.5</v>
      </c>
      <c r="BV745" s="46">
        <f t="shared" si="15"/>
        <v>-22.5</v>
      </c>
    </row>
    <row r="746">
      <c r="B746" s="668"/>
      <c r="D746" s="669"/>
      <c r="E746" s="672"/>
      <c r="I746" s="673"/>
      <c r="S746" s="674"/>
      <c r="T746" s="674"/>
      <c r="X746" s="674"/>
      <c r="Y746" s="674"/>
      <c r="Z746" s="674"/>
      <c r="AA746" s="674"/>
      <c r="BA746" s="669"/>
      <c r="BB746" s="669"/>
      <c r="BQ746" s="46">
        <f t="shared" si="13"/>
        <v>0</v>
      </c>
      <c r="BR746" s="46">
        <v>25.0</v>
      </c>
      <c r="BS746" s="46">
        <v>7.0</v>
      </c>
      <c r="BT746" s="47">
        <v>1.25</v>
      </c>
      <c r="BU746" s="46">
        <f t="shared" si="14"/>
        <v>22.5</v>
      </c>
      <c r="BV746" s="46">
        <f t="shared" si="15"/>
        <v>-22.5</v>
      </c>
    </row>
    <row r="747">
      <c r="B747" s="668"/>
      <c r="D747" s="669"/>
      <c r="E747" s="672"/>
      <c r="I747" s="673"/>
      <c r="S747" s="674"/>
      <c r="T747" s="674"/>
      <c r="X747" s="674"/>
      <c r="Y747" s="674"/>
      <c r="Z747" s="674"/>
      <c r="AA747" s="674"/>
      <c r="BA747" s="669"/>
      <c r="BB747" s="669"/>
      <c r="BQ747" s="46">
        <f t="shared" si="13"/>
        <v>0</v>
      </c>
      <c r="BR747" s="46">
        <v>25.0</v>
      </c>
      <c r="BS747" s="46">
        <v>7.0</v>
      </c>
      <c r="BT747" s="47">
        <v>1.25</v>
      </c>
      <c r="BU747" s="46">
        <f t="shared" si="14"/>
        <v>22.5</v>
      </c>
      <c r="BV747" s="46">
        <f t="shared" si="15"/>
        <v>-22.5</v>
      </c>
    </row>
    <row r="748">
      <c r="B748" s="668"/>
      <c r="D748" s="669"/>
      <c r="E748" s="672"/>
      <c r="I748" s="673"/>
      <c r="S748" s="674"/>
      <c r="T748" s="674"/>
      <c r="X748" s="674"/>
      <c r="Y748" s="674"/>
      <c r="Z748" s="674"/>
      <c r="AA748" s="674"/>
      <c r="BA748" s="669"/>
      <c r="BB748" s="669"/>
      <c r="BQ748" s="46">
        <f t="shared" si="13"/>
        <v>0</v>
      </c>
      <c r="BR748" s="46">
        <v>25.0</v>
      </c>
      <c r="BS748" s="46">
        <v>7.0</v>
      </c>
      <c r="BT748" s="47">
        <v>1.25</v>
      </c>
      <c r="BU748" s="46">
        <f t="shared" si="14"/>
        <v>22.5</v>
      </c>
      <c r="BV748" s="46">
        <f t="shared" si="15"/>
        <v>-22.5</v>
      </c>
    </row>
    <row r="749">
      <c r="B749" s="668"/>
      <c r="D749" s="669"/>
      <c r="E749" s="672"/>
      <c r="I749" s="673"/>
      <c r="S749" s="674"/>
      <c r="T749" s="674"/>
      <c r="X749" s="674"/>
      <c r="Y749" s="674"/>
      <c r="Z749" s="674"/>
      <c r="AA749" s="674"/>
      <c r="BA749" s="669"/>
      <c r="BB749" s="669"/>
      <c r="BQ749" s="46">
        <f t="shared" si="13"/>
        <v>0</v>
      </c>
      <c r="BR749" s="46">
        <v>25.0</v>
      </c>
      <c r="BS749" s="46">
        <v>7.0</v>
      </c>
      <c r="BT749" s="47">
        <v>1.25</v>
      </c>
      <c r="BU749" s="46">
        <f t="shared" si="14"/>
        <v>22.5</v>
      </c>
      <c r="BV749" s="46">
        <f t="shared" si="15"/>
        <v>-22.5</v>
      </c>
    </row>
    <row r="750">
      <c r="B750" s="668"/>
      <c r="D750" s="669"/>
      <c r="E750" s="672"/>
      <c r="I750" s="673"/>
      <c r="S750" s="674"/>
      <c r="T750" s="674"/>
      <c r="X750" s="674"/>
      <c r="Y750" s="674"/>
      <c r="Z750" s="674"/>
      <c r="AA750" s="674"/>
      <c r="BA750" s="669"/>
      <c r="BB750" s="669"/>
      <c r="BQ750" s="46">
        <f t="shared" si="13"/>
        <v>0</v>
      </c>
      <c r="BR750" s="46">
        <v>25.0</v>
      </c>
      <c r="BS750" s="46">
        <v>7.0</v>
      </c>
      <c r="BT750" s="47">
        <v>1.25</v>
      </c>
      <c r="BU750" s="46">
        <f t="shared" si="14"/>
        <v>22.5</v>
      </c>
      <c r="BV750" s="46">
        <f t="shared" si="15"/>
        <v>-22.5</v>
      </c>
    </row>
    <row r="751">
      <c r="B751" s="668"/>
      <c r="D751" s="669"/>
      <c r="E751" s="672"/>
      <c r="I751" s="673"/>
      <c r="S751" s="674"/>
      <c r="T751" s="674"/>
      <c r="X751" s="674"/>
      <c r="Y751" s="674"/>
      <c r="Z751" s="674"/>
      <c r="AA751" s="674"/>
      <c r="BA751" s="669"/>
      <c r="BB751" s="669"/>
      <c r="BQ751" s="46">
        <f t="shared" si="13"/>
        <v>0</v>
      </c>
      <c r="BR751" s="46">
        <v>25.0</v>
      </c>
      <c r="BS751" s="46">
        <v>7.0</v>
      </c>
      <c r="BT751" s="47">
        <v>1.25</v>
      </c>
      <c r="BU751" s="46">
        <f t="shared" si="14"/>
        <v>22.5</v>
      </c>
      <c r="BV751" s="46">
        <f t="shared" si="15"/>
        <v>-22.5</v>
      </c>
    </row>
    <row r="752">
      <c r="B752" s="668"/>
      <c r="D752" s="669"/>
      <c r="E752" s="672"/>
      <c r="I752" s="673"/>
      <c r="S752" s="674"/>
      <c r="T752" s="674"/>
      <c r="X752" s="674"/>
      <c r="Y752" s="674"/>
      <c r="Z752" s="674"/>
      <c r="AA752" s="674"/>
      <c r="BA752" s="669"/>
      <c r="BB752" s="669"/>
      <c r="BQ752" s="46">
        <f t="shared" si="13"/>
        <v>0</v>
      </c>
      <c r="BR752" s="46">
        <v>25.0</v>
      </c>
      <c r="BS752" s="46">
        <v>7.0</v>
      </c>
      <c r="BT752" s="47">
        <v>1.25</v>
      </c>
      <c r="BU752" s="46">
        <f t="shared" si="14"/>
        <v>22.5</v>
      </c>
      <c r="BV752" s="46">
        <f t="shared" si="15"/>
        <v>-22.5</v>
      </c>
    </row>
    <row r="753">
      <c r="B753" s="668"/>
      <c r="D753" s="669"/>
      <c r="E753" s="672"/>
      <c r="I753" s="673"/>
      <c r="S753" s="674"/>
      <c r="T753" s="674"/>
      <c r="X753" s="674"/>
      <c r="Y753" s="674"/>
      <c r="Z753" s="674"/>
      <c r="AA753" s="674"/>
      <c r="BA753" s="669"/>
      <c r="BB753" s="669"/>
      <c r="BQ753" s="46">
        <f t="shared" si="13"/>
        <v>0</v>
      </c>
      <c r="BR753" s="46">
        <v>25.0</v>
      </c>
      <c r="BS753" s="46">
        <v>7.0</v>
      </c>
      <c r="BT753" s="47">
        <v>1.25</v>
      </c>
      <c r="BU753" s="46">
        <f t="shared" si="14"/>
        <v>22.5</v>
      </c>
      <c r="BV753" s="46">
        <f t="shared" si="15"/>
        <v>-22.5</v>
      </c>
    </row>
    <row r="754">
      <c r="B754" s="668"/>
      <c r="D754" s="669"/>
      <c r="E754" s="672"/>
      <c r="I754" s="673"/>
      <c r="S754" s="674"/>
      <c r="T754" s="674"/>
      <c r="X754" s="674"/>
      <c r="Y754" s="674"/>
      <c r="Z754" s="674"/>
      <c r="AA754" s="674"/>
      <c r="BA754" s="669"/>
      <c r="BB754" s="669"/>
      <c r="BQ754" s="46">
        <f t="shared" si="13"/>
        <v>0</v>
      </c>
      <c r="BR754" s="46">
        <v>25.0</v>
      </c>
      <c r="BS754" s="46">
        <v>7.0</v>
      </c>
      <c r="BT754" s="47">
        <v>1.25</v>
      </c>
      <c r="BU754" s="46">
        <f t="shared" si="14"/>
        <v>22.5</v>
      </c>
      <c r="BV754" s="46">
        <f t="shared" si="15"/>
        <v>-22.5</v>
      </c>
    </row>
    <row r="755">
      <c r="B755" s="668"/>
      <c r="D755" s="669"/>
      <c r="E755" s="672"/>
      <c r="I755" s="673"/>
      <c r="S755" s="674"/>
      <c r="T755" s="674"/>
      <c r="X755" s="674"/>
      <c r="Y755" s="674"/>
      <c r="Z755" s="674"/>
      <c r="AA755" s="674"/>
      <c r="BA755" s="669"/>
      <c r="BB755" s="669"/>
      <c r="BQ755" s="46">
        <f t="shared" si="13"/>
        <v>0</v>
      </c>
      <c r="BR755" s="46">
        <v>25.0</v>
      </c>
      <c r="BS755" s="46">
        <v>7.0</v>
      </c>
      <c r="BT755" s="47">
        <v>1.25</v>
      </c>
      <c r="BU755" s="46">
        <f t="shared" si="14"/>
        <v>22.5</v>
      </c>
      <c r="BV755" s="46">
        <f t="shared" si="15"/>
        <v>-22.5</v>
      </c>
    </row>
    <row r="756">
      <c r="B756" s="668"/>
      <c r="D756" s="669"/>
      <c r="E756" s="672"/>
      <c r="I756" s="673"/>
      <c r="S756" s="674"/>
      <c r="T756" s="674"/>
      <c r="X756" s="674"/>
      <c r="Y756" s="674"/>
      <c r="Z756" s="674"/>
      <c r="AA756" s="674"/>
      <c r="BA756" s="669"/>
      <c r="BB756" s="669"/>
      <c r="BQ756" s="46">
        <f t="shared" si="13"/>
        <v>0</v>
      </c>
      <c r="BR756" s="46">
        <v>25.0</v>
      </c>
      <c r="BS756" s="46">
        <v>7.0</v>
      </c>
      <c r="BT756" s="47">
        <v>1.25</v>
      </c>
      <c r="BU756" s="46">
        <f t="shared" si="14"/>
        <v>22.5</v>
      </c>
      <c r="BV756" s="46">
        <f t="shared" si="15"/>
        <v>-22.5</v>
      </c>
    </row>
    <row r="757">
      <c r="B757" s="668"/>
      <c r="D757" s="669"/>
      <c r="E757" s="672"/>
      <c r="I757" s="673"/>
      <c r="S757" s="674"/>
      <c r="T757" s="674"/>
      <c r="X757" s="674"/>
      <c r="Y757" s="674"/>
      <c r="Z757" s="674"/>
      <c r="AA757" s="674"/>
      <c r="BA757" s="669"/>
      <c r="BB757" s="669"/>
      <c r="BQ757" s="46">
        <f t="shared" si="13"/>
        <v>0</v>
      </c>
      <c r="BR757" s="46">
        <v>25.0</v>
      </c>
      <c r="BS757" s="46">
        <v>7.0</v>
      </c>
      <c r="BT757" s="47">
        <v>1.25</v>
      </c>
      <c r="BU757" s="46">
        <f t="shared" si="14"/>
        <v>22.5</v>
      </c>
      <c r="BV757" s="46">
        <f t="shared" si="15"/>
        <v>-22.5</v>
      </c>
    </row>
    <row r="758">
      <c r="B758" s="668"/>
      <c r="D758" s="669"/>
      <c r="E758" s="672"/>
      <c r="I758" s="673"/>
      <c r="S758" s="674"/>
      <c r="T758" s="674"/>
      <c r="X758" s="674"/>
      <c r="Y758" s="674"/>
      <c r="Z758" s="674"/>
      <c r="AA758" s="674"/>
      <c r="BA758" s="669"/>
      <c r="BB758" s="669"/>
      <c r="BQ758" s="46">
        <f t="shared" si="13"/>
        <v>0</v>
      </c>
      <c r="BR758" s="46">
        <v>25.0</v>
      </c>
      <c r="BS758" s="46">
        <v>7.0</v>
      </c>
      <c r="BT758" s="47">
        <v>1.25</v>
      </c>
      <c r="BU758" s="46">
        <f t="shared" si="14"/>
        <v>22.5</v>
      </c>
      <c r="BV758" s="46">
        <f t="shared" si="15"/>
        <v>-22.5</v>
      </c>
    </row>
    <row r="759">
      <c r="B759" s="668"/>
      <c r="D759" s="669"/>
      <c r="E759" s="672"/>
      <c r="I759" s="673"/>
      <c r="S759" s="674"/>
      <c r="T759" s="674"/>
      <c r="X759" s="674"/>
      <c r="Y759" s="674"/>
      <c r="Z759" s="674"/>
      <c r="AA759" s="674"/>
      <c r="BA759" s="669"/>
      <c r="BB759" s="669"/>
      <c r="BQ759" s="46">
        <f t="shared" si="13"/>
        <v>0</v>
      </c>
      <c r="BR759" s="46">
        <v>25.0</v>
      </c>
      <c r="BS759" s="46">
        <v>7.0</v>
      </c>
      <c r="BT759" s="47">
        <v>1.25</v>
      </c>
      <c r="BU759" s="46">
        <f t="shared" si="14"/>
        <v>22.5</v>
      </c>
      <c r="BV759" s="46">
        <f t="shared" si="15"/>
        <v>-22.5</v>
      </c>
    </row>
    <row r="760">
      <c r="B760" s="668"/>
      <c r="D760" s="669"/>
      <c r="E760" s="672"/>
      <c r="I760" s="673"/>
      <c r="S760" s="674"/>
      <c r="T760" s="674"/>
      <c r="X760" s="674"/>
      <c r="Y760" s="674"/>
      <c r="Z760" s="674"/>
      <c r="AA760" s="674"/>
      <c r="BA760" s="669"/>
      <c r="BB760" s="669"/>
      <c r="BQ760" s="46">
        <f t="shared" si="13"/>
        <v>0</v>
      </c>
      <c r="BR760" s="46">
        <v>25.0</v>
      </c>
      <c r="BS760" s="46">
        <v>7.0</v>
      </c>
      <c r="BT760" s="47">
        <v>1.25</v>
      </c>
      <c r="BU760" s="46">
        <f t="shared" si="14"/>
        <v>22.5</v>
      </c>
      <c r="BV760" s="46">
        <f t="shared" si="15"/>
        <v>-22.5</v>
      </c>
    </row>
    <row r="761">
      <c r="B761" s="668"/>
      <c r="D761" s="669"/>
      <c r="E761" s="672"/>
      <c r="I761" s="673"/>
      <c r="S761" s="674"/>
      <c r="T761" s="674"/>
      <c r="X761" s="674"/>
      <c r="Y761" s="674"/>
      <c r="Z761" s="674"/>
      <c r="AA761" s="674"/>
      <c r="BA761" s="669"/>
      <c r="BB761" s="669"/>
      <c r="BQ761" s="46">
        <f t="shared" si="13"/>
        <v>0</v>
      </c>
      <c r="BR761" s="46">
        <v>25.0</v>
      </c>
      <c r="BS761" s="46">
        <v>7.0</v>
      </c>
      <c r="BT761" s="47">
        <v>1.25</v>
      </c>
      <c r="BU761" s="46">
        <f t="shared" si="14"/>
        <v>22.5</v>
      </c>
      <c r="BV761" s="46">
        <f t="shared" si="15"/>
        <v>-22.5</v>
      </c>
    </row>
    <row r="762">
      <c r="B762" s="668"/>
      <c r="D762" s="669"/>
      <c r="E762" s="672"/>
      <c r="I762" s="673"/>
      <c r="S762" s="674"/>
      <c r="T762" s="674"/>
      <c r="X762" s="674"/>
      <c r="Y762" s="674"/>
      <c r="Z762" s="674"/>
      <c r="AA762" s="674"/>
      <c r="BA762" s="669"/>
      <c r="BB762" s="669"/>
      <c r="BQ762" s="46">
        <f t="shared" si="13"/>
        <v>0</v>
      </c>
      <c r="BR762" s="46">
        <v>25.0</v>
      </c>
      <c r="BS762" s="46">
        <v>7.0</v>
      </c>
      <c r="BT762" s="47">
        <v>1.25</v>
      </c>
      <c r="BU762" s="46">
        <f t="shared" si="14"/>
        <v>22.5</v>
      </c>
      <c r="BV762" s="46">
        <f t="shared" si="15"/>
        <v>-22.5</v>
      </c>
    </row>
    <row r="763">
      <c r="B763" s="668"/>
      <c r="D763" s="669"/>
      <c r="E763" s="672"/>
      <c r="I763" s="673"/>
      <c r="S763" s="674"/>
      <c r="T763" s="674"/>
      <c r="X763" s="674"/>
      <c r="Y763" s="674"/>
      <c r="Z763" s="674"/>
      <c r="AA763" s="674"/>
      <c r="BA763" s="669"/>
      <c r="BB763" s="669"/>
      <c r="BQ763" s="46">
        <f t="shared" si="13"/>
        <v>0</v>
      </c>
      <c r="BR763" s="46">
        <v>25.0</v>
      </c>
      <c r="BS763" s="46">
        <v>7.0</v>
      </c>
      <c r="BT763" s="47">
        <v>1.25</v>
      </c>
      <c r="BU763" s="46">
        <f t="shared" si="14"/>
        <v>22.5</v>
      </c>
      <c r="BV763" s="46">
        <f t="shared" si="15"/>
        <v>-22.5</v>
      </c>
    </row>
    <row r="764">
      <c r="B764" s="668"/>
      <c r="D764" s="669"/>
      <c r="E764" s="672"/>
      <c r="I764" s="673"/>
      <c r="S764" s="674"/>
      <c r="T764" s="674"/>
      <c r="X764" s="674"/>
      <c r="Y764" s="674"/>
      <c r="Z764" s="674"/>
      <c r="AA764" s="674"/>
      <c r="BA764" s="669"/>
      <c r="BB764" s="669"/>
      <c r="BQ764" s="163"/>
      <c r="BR764" s="163"/>
      <c r="BS764" s="163"/>
      <c r="BT764" s="163"/>
      <c r="BU764" s="163"/>
      <c r="BV764" s="163"/>
    </row>
    <row r="765">
      <c r="B765" s="668"/>
      <c r="D765" s="669"/>
      <c r="E765" s="672"/>
      <c r="I765" s="673"/>
      <c r="S765" s="674"/>
      <c r="T765" s="674"/>
      <c r="X765" s="674"/>
      <c r="Y765" s="674"/>
      <c r="Z765" s="674"/>
      <c r="AA765" s="674"/>
      <c r="BA765" s="669"/>
      <c r="BB765" s="669"/>
      <c r="BQ765" s="163"/>
      <c r="BR765" s="163"/>
      <c r="BS765" s="163"/>
      <c r="BT765" s="163"/>
      <c r="BU765" s="163"/>
      <c r="BV765" s="163"/>
    </row>
    <row r="766">
      <c r="B766" s="668"/>
      <c r="D766" s="669"/>
      <c r="E766" s="672"/>
      <c r="I766" s="673"/>
      <c r="S766" s="674"/>
      <c r="T766" s="674"/>
      <c r="X766" s="674"/>
      <c r="Y766" s="674"/>
      <c r="Z766" s="674"/>
      <c r="AA766" s="674"/>
      <c r="BA766" s="669"/>
      <c r="BB766" s="669"/>
      <c r="BQ766" s="163"/>
      <c r="BR766" s="163"/>
      <c r="BS766" s="163"/>
      <c r="BT766" s="163"/>
      <c r="BU766" s="163"/>
      <c r="BV766" s="163"/>
    </row>
    <row r="767">
      <c r="B767" s="668"/>
      <c r="D767" s="669"/>
      <c r="E767" s="672"/>
      <c r="I767" s="673"/>
      <c r="S767" s="674"/>
      <c r="T767" s="674"/>
      <c r="X767" s="674"/>
      <c r="Y767" s="674"/>
      <c r="Z767" s="674"/>
      <c r="AA767" s="674"/>
      <c r="BA767" s="669"/>
      <c r="BB767" s="669"/>
      <c r="BQ767" s="163"/>
      <c r="BR767" s="163"/>
      <c r="BS767" s="163"/>
      <c r="BT767" s="163"/>
      <c r="BU767" s="163"/>
      <c r="BV767" s="163"/>
    </row>
    <row r="768">
      <c r="B768" s="668"/>
      <c r="D768" s="669"/>
      <c r="E768" s="672"/>
      <c r="I768" s="673"/>
      <c r="S768" s="674"/>
      <c r="T768" s="674"/>
      <c r="X768" s="674"/>
      <c r="Y768" s="674"/>
      <c r="Z768" s="674"/>
      <c r="AA768" s="674"/>
      <c r="BA768" s="669"/>
      <c r="BB768" s="669"/>
      <c r="BQ768" s="163"/>
      <c r="BR768" s="163"/>
      <c r="BS768" s="163"/>
      <c r="BT768" s="163"/>
      <c r="BU768" s="163"/>
      <c r="BV768" s="163"/>
    </row>
    <row r="769">
      <c r="B769" s="668"/>
      <c r="D769" s="669"/>
      <c r="E769" s="672"/>
      <c r="I769" s="673"/>
      <c r="S769" s="674"/>
      <c r="T769" s="674"/>
      <c r="X769" s="674"/>
      <c r="Y769" s="674"/>
      <c r="Z769" s="674"/>
      <c r="AA769" s="674"/>
      <c r="BA769" s="669"/>
      <c r="BB769" s="669"/>
      <c r="BQ769" s="163"/>
      <c r="BR769" s="163"/>
      <c r="BS769" s="163"/>
      <c r="BT769" s="163"/>
      <c r="BU769" s="163"/>
      <c r="BV769" s="163"/>
    </row>
    <row r="770">
      <c r="B770" s="668"/>
      <c r="D770" s="669"/>
      <c r="E770" s="672"/>
      <c r="I770" s="673"/>
      <c r="S770" s="674"/>
      <c r="T770" s="674"/>
      <c r="X770" s="674"/>
      <c r="Y770" s="674"/>
      <c r="Z770" s="674"/>
      <c r="AA770" s="674"/>
      <c r="BA770" s="669"/>
      <c r="BB770" s="669"/>
      <c r="BQ770" s="163"/>
      <c r="BR770" s="163"/>
      <c r="BS770" s="163"/>
      <c r="BT770" s="163"/>
      <c r="BU770" s="163"/>
      <c r="BV770" s="163"/>
    </row>
    <row r="771">
      <c r="B771" s="668"/>
      <c r="D771" s="669"/>
      <c r="E771" s="672"/>
      <c r="I771" s="673"/>
      <c r="S771" s="674"/>
      <c r="T771" s="674"/>
      <c r="X771" s="674"/>
      <c r="Y771" s="674"/>
      <c r="Z771" s="674"/>
      <c r="AA771" s="674"/>
      <c r="BA771" s="669"/>
      <c r="BB771" s="669"/>
      <c r="BQ771" s="163"/>
      <c r="BR771" s="163"/>
      <c r="BS771" s="163"/>
      <c r="BT771" s="163"/>
      <c r="BU771" s="163"/>
      <c r="BV771" s="163"/>
    </row>
    <row r="772">
      <c r="B772" s="668"/>
      <c r="D772" s="669"/>
      <c r="E772" s="672"/>
      <c r="I772" s="673"/>
      <c r="S772" s="674"/>
      <c r="T772" s="674"/>
      <c r="X772" s="674"/>
      <c r="Y772" s="674"/>
      <c r="Z772" s="674"/>
      <c r="AA772" s="674"/>
      <c r="BA772" s="669"/>
      <c r="BB772" s="669"/>
      <c r="BQ772" s="163"/>
      <c r="BR772" s="163"/>
      <c r="BS772" s="163"/>
      <c r="BT772" s="163"/>
      <c r="BU772" s="163"/>
      <c r="BV772" s="163"/>
    </row>
    <row r="773">
      <c r="B773" s="668"/>
      <c r="D773" s="669"/>
      <c r="E773" s="672"/>
      <c r="I773" s="673"/>
      <c r="S773" s="674"/>
      <c r="T773" s="674"/>
      <c r="X773" s="674"/>
      <c r="Y773" s="674"/>
      <c r="Z773" s="674"/>
      <c r="AA773" s="674"/>
      <c r="BA773" s="669"/>
      <c r="BB773" s="669"/>
      <c r="BQ773" s="163"/>
      <c r="BR773" s="163"/>
      <c r="BS773" s="163"/>
      <c r="BT773" s="163"/>
      <c r="BU773" s="163"/>
      <c r="BV773" s="163"/>
    </row>
    <row r="774">
      <c r="B774" s="668"/>
      <c r="D774" s="669"/>
      <c r="E774" s="672"/>
      <c r="I774" s="673"/>
      <c r="S774" s="674"/>
      <c r="T774" s="674"/>
      <c r="X774" s="674"/>
      <c r="Y774" s="674"/>
      <c r="Z774" s="674"/>
      <c r="AA774" s="674"/>
      <c r="BA774" s="669"/>
      <c r="BB774" s="669"/>
      <c r="BQ774" s="163"/>
      <c r="BR774" s="163"/>
      <c r="BS774" s="163"/>
      <c r="BT774" s="163"/>
      <c r="BU774" s="163"/>
      <c r="BV774" s="163"/>
    </row>
    <row r="775">
      <c r="B775" s="668"/>
      <c r="D775" s="669"/>
      <c r="E775" s="672"/>
      <c r="I775" s="673"/>
      <c r="S775" s="674"/>
      <c r="T775" s="674"/>
      <c r="X775" s="674"/>
      <c r="Y775" s="674"/>
      <c r="Z775" s="674"/>
      <c r="AA775" s="674"/>
      <c r="BA775" s="669"/>
      <c r="BB775" s="669"/>
      <c r="BQ775" s="163"/>
      <c r="BR775" s="163"/>
      <c r="BS775" s="163"/>
      <c r="BT775" s="163"/>
      <c r="BU775" s="163"/>
      <c r="BV775" s="163"/>
    </row>
    <row r="776">
      <c r="B776" s="668"/>
      <c r="D776" s="669"/>
      <c r="E776" s="672"/>
      <c r="I776" s="673"/>
      <c r="S776" s="674"/>
      <c r="T776" s="674"/>
      <c r="X776" s="674"/>
      <c r="Y776" s="674"/>
      <c r="Z776" s="674"/>
      <c r="AA776" s="674"/>
      <c r="BA776" s="669"/>
      <c r="BB776" s="669"/>
      <c r="BQ776" s="163"/>
      <c r="BR776" s="163"/>
      <c r="BS776" s="163"/>
      <c r="BT776" s="163"/>
      <c r="BU776" s="163"/>
      <c r="BV776" s="163"/>
    </row>
    <row r="777">
      <c r="B777" s="668"/>
      <c r="D777" s="669"/>
      <c r="E777" s="672"/>
      <c r="I777" s="673"/>
      <c r="S777" s="674"/>
      <c r="T777" s="674"/>
      <c r="X777" s="674"/>
      <c r="Y777" s="674"/>
      <c r="Z777" s="674"/>
      <c r="AA777" s="674"/>
      <c r="BA777" s="669"/>
      <c r="BB777" s="669"/>
      <c r="BQ777" s="163"/>
      <c r="BR777" s="163"/>
      <c r="BS777" s="163"/>
      <c r="BT777" s="163"/>
      <c r="BU777" s="163"/>
      <c r="BV777" s="163"/>
    </row>
    <row r="778">
      <c r="B778" s="668"/>
      <c r="D778" s="669"/>
      <c r="E778" s="672"/>
      <c r="I778" s="673"/>
      <c r="S778" s="674"/>
      <c r="T778" s="674"/>
      <c r="X778" s="674"/>
      <c r="Y778" s="674"/>
      <c r="Z778" s="674"/>
      <c r="AA778" s="674"/>
      <c r="BA778" s="669"/>
      <c r="BB778" s="669"/>
      <c r="BQ778" s="163"/>
      <c r="BR778" s="163"/>
      <c r="BS778" s="163"/>
      <c r="BT778" s="163"/>
      <c r="BU778" s="163"/>
      <c r="BV778" s="163"/>
    </row>
    <row r="779">
      <c r="B779" s="668"/>
      <c r="D779" s="669"/>
      <c r="E779" s="672"/>
      <c r="I779" s="673"/>
      <c r="S779" s="674"/>
      <c r="T779" s="674"/>
      <c r="X779" s="674"/>
      <c r="Y779" s="674"/>
      <c r="Z779" s="674"/>
      <c r="AA779" s="674"/>
      <c r="BA779" s="669"/>
      <c r="BB779" s="669"/>
      <c r="BQ779" s="283"/>
      <c r="BR779" s="283"/>
      <c r="BS779" s="283"/>
      <c r="BT779" s="283"/>
      <c r="BU779" s="283"/>
      <c r="BV779" s="283"/>
    </row>
    <row r="780">
      <c r="B780" s="668"/>
      <c r="D780" s="669"/>
      <c r="E780" s="672"/>
      <c r="I780" s="673"/>
      <c r="S780" s="674"/>
      <c r="T780" s="674"/>
      <c r="X780" s="674"/>
      <c r="Y780" s="674"/>
      <c r="Z780" s="674"/>
      <c r="AA780" s="674"/>
      <c r="BA780" s="669"/>
      <c r="BB780" s="669"/>
      <c r="BQ780" s="283"/>
      <c r="BR780" s="283"/>
      <c r="BS780" s="283"/>
      <c r="BT780" s="283"/>
      <c r="BU780" s="283"/>
      <c r="BV780" s="283"/>
    </row>
    <row r="781">
      <c r="B781" s="668"/>
      <c r="D781" s="669"/>
      <c r="E781" s="672"/>
      <c r="I781" s="673"/>
      <c r="S781" s="674"/>
      <c r="T781" s="674"/>
      <c r="X781" s="674"/>
      <c r="Y781" s="674"/>
      <c r="Z781" s="674"/>
      <c r="AA781" s="674"/>
      <c r="BA781" s="669"/>
      <c r="BB781" s="669"/>
      <c r="BQ781" s="283"/>
      <c r="BR781" s="283"/>
      <c r="BS781" s="283"/>
      <c r="BT781" s="283"/>
      <c r="BU781" s="283"/>
      <c r="BV781" s="283"/>
    </row>
    <row r="782">
      <c r="B782" s="668"/>
      <c r="D782" s="669"/>
      <c r="E782" s="672"/>
      <c r="I782" s="673"/>
      <c r="S782" s="674"/>
      <c r="T782" s="674"/>
      <c r="X782" s="674"/>
      <c r="Y782" s="674"/>
      <c r="Z782" s="674"/>
      <c r="AA782" s="674"/>
      <c r="BA782" s="669"/>
      <c r="BB782" s="669"/>
      <c r="BQ782" s="283"/>
      <c r="BR782" s="283"/>
      <c r="BS782" s="283"/>
      <c r="BT782" s="283"/>
      <c r="BU782" s="283"/>
      <c r="BV782" s="283"/>
    </row>
    <row r="783">
      <c r="B783" s="668"/>
      <c r="D783" s="669"/>
      <c r="E783" s="672"/>
      <c r="I783" s="673"/>
      <c r="S783" s="674"/>
      <c r="T783" s="674"/>
      <c r="X783" s="674"/>
      <c r="Y783" s="674"/>
      <c r="Z783" s="674"/>
      <c r="AA783" s="674"/>
      <c r="BA783" s="669"/>
      <c r="BB783" s="669"/>
      <c r="BQ783" s="283"/>
      <c r="BR783" s="283"/>
      <c r="BS783" s="283"/>
      <c r="BT783" s="283"/>
      <c r="BU783" s="283"/>
      <c r="BV783" s="283"/>
    </row>
    <row r="784">
      <c r="B784" s="668"/>
      <c r="D784" s="669"/>
      <c r="E784" s="672"/>
      <c r="I784" s="673"/>
      <c r="S784" s="674"/>
      <c r="T784" s="674"/>
      <c r="X784" s="674"/>
      <c r="Y784" s="674"/>
      <c r="Z784" s="674"/>
      <c r="AA784" s="674"/>
      <c r="BA784" s="669"/>
      <c r="BB784" s="669"/>
      <c r="BQ784" s="283"/>
      <c r="BR784" s="283"/>
      <c r="BS784" s="283"/>
      <c r="BT784" s="283"/>
      <c r="BU784" s="283"/>
      <c r="BV784" s="283"/>
    </row>
    <row r="785">
      <c r="B785" s="668"/>
      <c r="D785" s="669"/>
      <c r="E785" s="672"/>
      <c r="I785" s="673"/>
      <c r="S785" s="674"/>
      <c r="T785" s="674"/>
      <c r="X785" s="674"/>
      <c r="Y785" s="674"/>
      <c r="Z785" s="674"/>
      <c r="AA785" s="674"/>
      <c r="BA785" s="669"/>
      <c r="BB785" s="669"/>
      <c r="BQ785" s="283"/>
      <c r="BR785" s="283"/>
      <c r="BS785" s="283"/>
      <c r="BT785" s="283"/>
      <c r="BU785" s="283"/>
      <c r="BV785" s="283"/>
    </row>
    <row r="786">
      <c r="B786" s="668"/>
      <c r="D786" s="669"/>
      <c r="E786" s="672"/>
      <c r="I786" s="673"/>
      <c r="S786" s="674"/>
      <c r="T786" s="674"/>
      <c r="X786" s="674"/>
      <c r="Y786" s="674"/>
      <c r="Z786" s="674"/>
      <c r="AA786" s="674"/>
      <c r="BA786" s="669"/>
      <c r="BB786" s="669"/>
      <c r="BQ786" s="283"/>
      <c r="BR786" s="283"/>
      <c r="BS786" s="283"/>
      <c r="BT786" s="283"/>
      <c r="BU786" s="283"/>
      <c r="BV786" s="283"/>
    </row>
    <row r="787">
      <c r="B787" s="668"/>
      <c r="D787" s="669"/>
      <c r="E787" s="672"/>
      <c r="I787" s="673"/>
      <c r="S787" s="674"/>
      <c r="T787" s="674"/>
      <c r="X787" s="674"/>
      <c r="Y787" s="674"/>
      <c r="Z787" s="674"/>
      <c r="AA787" s="674"/>
      <c r="BA787" s="669"/>
      <c r="BB787" s="669"/>
      <c r="BQ787" s="283"/>
      <c r="BR787" s="283"/>
      <c r="BS787" s="283"/>
      <c r="BT787" s="283"/>
      <c r="BU787" s="283"/>
      <c r="BV787" s="283"/>
    </row>
    <row r="788">
      <c r="B788" s="668"/>
      <c r="D788" s="669"/>
      <c r="E788" s="672"/>
      <c r="I788" s="673"/>
      <c r="S788" s="674"/>
      <c r="T788" s="674"/>
      <c r="X788" s="674"/>
      <c r="Y788" s="674"/>
      <c r="Z788" s="674"/>
      <c r="AA788" s="674"/>
      <c r="BA788" s="669"/>
      <c r="BB788" s="669"/>
      <c r="BQ788" s="283"/>
      <c r="BR788" s="283"/>
      <c r="BS788" s="283"/>
      <c r="BT788" s="283"/>
      <c r="BU788" s="283"/>
      <c r="BV788" s="283"/>
    </row>
    <row r="789">
      <c r="B789" s="668"/>
      <c r="D789" s="669"/>
      <c r="E789" s="672"/>
      <c r="I789" s="673"/>
      <c r="S789" s="674"/>
      <c r="T789" s="674"/>
      <c r="X789" s="674"/>
      <c r="Y789" s="674"/>
      <c r="Z789" s="674"/>
      <c r="AA789" s="674"/>
      <c r="BA789" s="669"/>
      <c r="BB789" s="669"/>
      <c r="BQ789" s="283"/>
      <c r="BR789" s="283"/>
      <c r="BS789" s="283"/>
      <c r="BT789" s="283"/>
      <c r="BU789" s="283"/>
      <c r="BV789" s="283"/>
    </row>
    <row r="790">
      <c r="B790" s="668"/>
      <c r="D790" s="669"/>
      <c r="E790" s="672"/>
      <c r="I790" s="673"/>
      <c r="S790" s="674"/>
      <c r="T790" s="674"/>
      <c r="X790" s="674"/>
      <c r="Y790" s="674"/>
      <c r="Z790" s="674"/>
      <c r="AA790" s="674"/>
      <c r="BA790" s="669"/>
      <c r="BB790" s="669"/>
      <c r="BQ790" s="283"/>
      <c r="BR790" s="283"/>
      <c r="BS790" s="283"/>
      <c r="BT790" s="283"/>
      <c r="BU790" s="283"/>
      <c r="BV790" s="283"/>
    </row>
    <row r="791">
      <c r="B791" s="668"/>
      <c r="D791" s="669"/>
      <c r="E791" s="672"/>
      <c r="I791" s="673"/>
      <c r="S791" s="674"/>
      <c r="T791" s="674"/>
      <c r="X791" s="674"/>
      <c r="Y791" s="674"/>
      <c r="Z791" s="674"/>
      <c r="AA791" s="674"/>
      <c r="BA791" s="669"/>
      <c r="BB791" s="669"/>
      <c r="BQ791" s="283"/>
      <c r="BR791" s="283"/>
      <c r="BS791" s="283"/>
      <c r="BT791" s="283"/>
      <c r="BU791" s="283"/>
      <c r="BV791" s="283"/>
    </row>
    <row r="792">
      <c r="B792" s="668"/>
      <c r="D792" s="669"/>
      <c r="E792" s="672"/>
      <c r="I792" s="673"/>
      <c r="S792" s="674"/>
      <c r="T792" s="674"/>
      <c r="X792" s="674"/>
      <c r="Y792" s="674"/>
      <c r="Z792" s="674"/>
      <c r="AA792" s="674"/>
      <c r="BA792" s="669"/>
      <c r="BB792" s="669"/>
      <c r="BQ792" s="283"/>
      <c r="BR792" s="283"/>
      <c r="BS792" s="283"/>
      <c r="BT792" s="283"/>
      <c r="BU792" s="283"/>
      <c r="BV792" s="283"/>
    </row>
    <row r="793">
      <c r="B793" s="668"/>
      <c r="D793" s="669"/>
      <c r="E793" s="672"/>
      <c r="I793" s="673"/>
      <c r="S793" s="674"/>
      <c r="T793" s="674"/>
      <c r="X793" s="674"/>
      <c r="Y793" s="674"/>
      <c r="Z793" s="674"/>
      <c r="AA793" s="674"/>
      <c r="BA793" s="669"/>
      <c r="BB793" s="669"/>
      <c r="BQ793" s="283"/>
      <c r="BR793" s="283"/>
      <c r="BS793" s="283"/>
      <c r="BT793" s="283"/>
      <c r="BU793" s="283"/>
      <c r="BV793" s="283"/>
    </row>
    <row r="794">
      <c r="B794" s="668"/>
      <c r="D794" s="669"/>
      <c r="E794" s="672"/>
      <c r="I794" s="673"/>
      <c r="S794" s="674"/>
      <c r="T794" s="674"/>
      <c r="X794" s="674"/>
      <c r="Y794" s="674"/>
      <c r="Z794" s="674"/>
      <c r="AA794" s="674"/>
      <c r="BA794" s="669"/>
      <c r="BB794" s="669"/>
      <c r="BQ794" s="283"/>
      <c r="BR794" s="283"/>
      <c r="BS794" s="283"/>
      <c r="BT794" s="283"/>
      <c r="BU794" s="283"/>
      <c r="BV794" s="283"/>
    </row>
    <row r="795">
      <c r="B795" s="668"/>
      <c r="D795" s="669"/>
      <c r="E795" s="672"/>
      <c r="I795" s="673"/>
      <c r="S795" s="674"/>
      <c r="T795" s="674"/>
      <c r="X795" s="674"/>
      <c r="Y795" s="674"/>
      <c r="Z795" s="674"/>
      <c r="AA795" s="674"/>
      <c r="BA795" s="669"/>
      <c r="BB795" s="669"/>
      <c r="BQ795" s="283"/>
      <c r="BR795" s="283"/>
      <c r="BS795" s="283"/>
      <c r="BT795" s="283"/>
      <c r="BU795" s="283"/>
      <c r="BV795" s="283"/>
    </row>
    <row r="796">
      <c r="B796" s="668"/>
      <c r="D796" s="669"/>
      <c r="E796" s="672"/>
      <c r="I796" s="673"/>
      <c r="S796" s="674"/>
      <c r="T796" s="674"/>
      <c r="X796" s="674"/>
      <c r="Y796" s="674"/>
      <c r="Z796" s="674"/>
      <c r="AA796" s="674"/>
      <c r="BA796" s="669"/>
      <c r="BB796" s="669"/>
      <c r="BQ796" s="283"/>
      <c r="BR796" s="283"/>
      <c r="BS796" s="283"/>
      <c r="BT796" s="283"/>
      <c r="BU796" s="283"/>
      <c r="BV796" s="283"/>
    </row>
    <row r="797">
      <c r="B797" s="668"/>
      <c r="D797" s="669"/>
      <c r="E797" s="672"/>
      <c r="I797" s="673"/>
      <c r="S797" s="674"/>
      <c r="T797" s="674"/>
      <c r="X797" s="674"/>
      <c r="Y797" s="674"/>
      <c r="Z797" s="674"/>
      <c r="AA797" s="674"/>
      <c r="BA797" s="669"/>
      <c r="BB797" s="669"/>
      <c r="BQ797" s="283"/>
      <c r="BR797" s="283"/>
      <c r="BS797" s="283"/>
      <c r="BT797" s="283"/>
      <c r="BU797" s="283"/>
      <c r="BV797" s="283"/>
    </row>
    <row r="798">
      <c r="B798" s="668"/>
      <c r="D798" s="669"/>
      <c r="E798" s="672"/>
      <c r="I798" s="673"/>
      <c r="S798" s="674"/>
      <c r="T798" s="674"/>
      <c r="X798" s="674"/>
      <c r="Y798" s="674"/>
      <c r="Z798" s="674"/>
      <c r="AA798" s="674"/>
      <c r="BA798" s="669"/>
      <c r="BB798" s="669"/>
      <c r="BQ798" s="283"/>
      <c r="BR798" s="283"/>
      <c r="BS798" s="283"/>
      <c r="BT798" s="283"/>
      <c r="BU798" s="283"/>
      <c r="BV798" s="283"/>
    </row>
    <row r="799">
      <c r="B799" s="668"/>
      <c r="D799" s="669"/>
      <c r="E799" s="672"/>
      <c r="I799" s="673"/>
      <c r="S799" s="674"/>
      <c r="T799" s="674"/>
      <c r="X799" s="674"/>
      <c r="Y799" s="674"/>
      <c r="Z799" s="674"/>
      <c r="AA799" s="674"/>
      <c r="BA799" s="669"/>
      <c r="BB799" s="669"/>
      <c r="BQ799" s="283"/>
      <c r="BR799" s="283"/>
      <c r="BS799" s="283"/>
      <c r="BT799" s="283"/>
      <c r="BU799" s="283"/>
      <c r="BV799" s="283"/>
    </row>
    <row r="800">
      <c r="B800" s="668"/>
      <c r="D800" s="669"/>
      <c r="E800" s="672"/>
      <c r="I800" s="673"/>
      <c r="S800" s="674"/>
      <c r="T800" s="674"/>
      <c r="X800" s="674"/>
      <c r="Y800" s="674"/>
      <c r="Z800" s="674"/>
      <c r="AA800" s="674"/>
      <c r="BA800" s="669"/>
      <c r="BB800" s="669"/>
      <c r="BQ800" s="283"/>
      <c r="BR800" s="283"/>
      <c r="BS800" s="283"/>
      <c r="BT800" s="283"/>
      <c r="BU800" s="283"/>
      <c r="BV800" s="283"/>
    </row>
    <row r="801">
      <c r="B801" s="668"/>
      <c r="D801" s="669"/>
      <c r="E801" s="672"/>
      <c r="I801" s="673"/>
      <c r="S801" s="674"/>
      <c r="T801" s="674"/>
      <c r="X801" s="674"/>
      <c r="Y801" s="674"/>
      <c r="Z801" s="674"/>
      <c r="AA801" s="674"/>
      <c r="BA801" s="669"/>
      <c r="BB801" s="669"/>
      <c r="BQ801" s="283"/>
      <c r="BR801" s="283"/>
      <c r="BS801" s="283"/>
      <c r="BT801" s="283"/>
      <c r="BU801" s="283"/>
      <c r="BV801" s="283"/>
    </row>
    <row r="802">
      <c r="B802" s="668"/>
      <c r="D802" s="669"/>
      <c r="E802" s="672"/>
      <c r="I802" s="673"/>
      <c r="S802" s="674"/>
      <c r="T802" s="674"/>
      <c r="X802" s="674"/>
      <c r="Y802" s="674"/>
      <c r="Z802" s="674"/>
      <c r="AA802" s="674"/>
      <c r="BA802" s="669"/>
      <c r="BB802" s="669"/>
      <c r="BQ802" s="283"/>
      <c r="BR802" s="283"/>
      <c r="BS802" s="283"/>
      <c r="BT802" s="283"/>
      <c r="BU802" s="283"/>
      <c r="BV802" s="283"/>
    </row>
    <row r="803">
      <c r="B803" s="668"/>
      <c r="D803" s="669"/>
      <c r="E803" s="672"/>
      <c r="I803" s="673"/>
      <c r="S803" s="674"/>
      <c r="T803" s="674"/>
      <c r="X803" s="674"/>
      <c r="Y803" s="674"/>
      <c r="Z803" s="674"/>
      <c r="AA803" s="674"/>
      <c r="BA803" s="669"/>
      <c r="BB803" s="669"/>
      <c r="BQ803" s="283"/>
      <c r="BR803" s="283"/>
      <c r="BS803" s="283"/>
      <c r="BT803" s="283"/>
      <c r="BU803" s="283"/>
      <c r="BV803" s="283"/>
    </row>
    <row r="804">
      <c r="B804" s="668"/>
      <c r="D804" s="669"/>
      <c r="E804" s="672"/>
      <c r="I804" s="673"/>
      <c r="S804" s="674"/>
      <c r="T804" s="674"/>
      <c r="X804" s="674"/>
      <c r="Y804" s="674"/>
      <c r="Z804" s="674"/>
      <c r="AA804" s="674"/>
      <c r="BA804" s="669"/>
      <c r="BB804" s="669"/>
      <c r="BQ804" s="283"/>
      <c r="BR804" s="283"/>
      <c r="BS804" s="283"/>
      <c r="BT804" s="283"/>
      <c r="BU804" s="283"/>
      <c r="BV804" s="283"/>
    </row>
    <row r="805">
      <c r="B805" s="668"/>
      <c r="D805" s="669"/>
      <c r="E805" s="672"/>
      <c r="I805" s="673"/>
      <c r="S805" s="674"/>
      <c r="T805" s="674"/>
      <c r="X805" s="674"/>
      <c r="Y805" s="674"/>
      <c r="Z805" s="674"/>
      <c r="AA805" s="674"/>
      <c r="BA805" s="669"/>
      <c r="BB805" s="669"/>
      <c r="BQ805" s="283"/>
      <c r="BR805" s="283"/>
      <c r="BS805" s="283"/>
      <c r="BT805" s="283"/>
      <c r="BU805" s="283"/>
      <c r="BV805" s="283"/>
    </row>
    <row r="806">
      <c r="B806" s="668"/>
      <c r="D806" s="669"/>
      <c r="E806" s="672"/>
      <c r="I806" s="673"/>
      <c r="S806" s="674"/>
      <c r="T806" s="674"/>
      <c r="X806" s="674"/>
      <c r="Y806" s="674"/>
      <c r="Z806" s="674"/>
      <c r="AA806" s="674"/>
      <c r="BA806" s="669"/>
      <c r="BB806" s="669"/>
      <c r="BQ806" s="283"/>
      <c r="BR806" s="283"/>
      <c r="BS806" s="283"/>
      <c r="BT806" s="283"/>
      <c r="BU806" s="283"/>
      <c r="BV806" s="283"/>
    </row>
    <row r="807">
      <c r="B807" s="668"/>
      <c r="D807" s="669"/>
      <c r="E807" s="672"/>
      <c r="I807" s="673"/>
      <c r="S807" s="674"/>
      <c r="T807" s="674"/>
      <c r="X807" s="674"/>
      <c r="Y807" s="674"/>
      <c r="Z807" s="674"/>
      <c r="AA807" s="674"/>
      <c r="BA807" s="669"/>
      <c r="BB807" s="669"/>
      <c r="BQ807" s="283"/>
      <c r="BR807" s="283"/>
      <c r="BS807" s="283"/>
      <c r="BT807" s="283"/>
      <c r="BU807" s="283"/>
      <c r="BV807" s="283"/>
    </row>
    <row r="808">
      <c r="B808" s="668"/>
      <c r="D808" s="669"/>
      <c r="E808" s="672"/>
      <c r="I808" s="673"/>
      <c r="S808" s="674"/>
      <c r="T808" s="674"/>
      <c r="X808" s="674"/>
      <c r="Y808" s="674"/>
      <c r="Z808" s="674"/>
      <c r="AA808" s="674"/>
      <c r="BA808" s="669"/>
      <c r="BB808" s="669"/>
      <c r="BQ808" s="283"/>
      <c r="BR808" s="283"/>
      <c r="BS808" s="283"/>
      <c r="BT808" s="283"/>
      <c r="BU808" s="283"/>
      <c r="BV808" s="283"/>
    </row>
    <row r="809">
      <c r="B809" s="668"/>
      <c r="D809" s="669"/>
      <c r="E809" s="672"/>
      <c r="I809" s="673"/>
      <c r="S809" s="674"/>
      <c r="T809" s="674"/>
      <c r="X809" s="674"/>
      <c r="Y809" s="674"/>
      <c r="Z809" s="674"/>
      <c r="AA809" s="674"/>
      <c r="BA809" s="669"/>
      <c r="BB809" s="669"/>
      <c r="BQ809" s="283"/>
      <c r="BR809" s="283"/>
      <c r="BS809" s="283"/>
      <c r="BT809" s="283"/>
      <c r="BU809" s="283"/>
      <c r="BV809" s="283"/>
    </row>
    <row r="810">
      <c r="B810" s="668"/>
      <c r="D810" s="669"/>
      <c r="E810" s="672"/>
      <c r="I810" s="673"/>
      <c r="S810" s="674"/>
      <c r="T810" s="674"/>
      <c r="X810" s="674"/>
      <c r="Y810" s="674"/>
      <c r="Z810" s="674"/>
      <c r="AA810" s="674"/>
      <c r="BA810" s="669"/>
      <c r="BB810" s="669"/>
      <c r="BQ810" s="283"/>
      <c r="BR810" s="283"/>
      <c r="BS810" s="283"/>
      <c r="BT810" s="283"/>
      <c r="BU810" s="283"/>
      <c r="BV810" s="283"/>
    </row>
    <row r="811">
      <c r="B811" s="668"/>
      <c r="D811" s="669"/>
      <c r="E811" s="672"/>
      <c r="I811" s="673"/>
      <c r="S811" s="674"/>
      <c r="T811" s="674"/>
      <c r="X811" s="674"/>
      <c r="Y811" s="674"/>
      <c r="Z811" s="674"/>
      <c r="AA811" s="674"/>
      <c r="BA811" s="669"/>
      <c r="BB811" s="669"/>
      <c r="BQ811" s="283"/>
      <c r="BR811" s="283"/>
      <c r="BS811" s="283"/>
      <c r="BT811" s="283"/>
      <c r="BU811" s="283"/>
      <c r="BV811" s="283"/>
    </row>
    <row r="812">
      <c r="B812" s="668"/>
      <c r="D812" s="669"/>
      <c r="E812" s="672"/>
      <c r="I812" s="673"/>
      <c r="S812" s="674"/>
      <c r="T812" s="674"/>
      <c r="X812" s="674"/>
      <c r="Y812" s="674"/>
      <c r="Z812" s="674"/>
      <c r="AA812" s="674"/>
      <c r="BA812" s="669"/>
      <c r="BB812" s="669"/>
      <c r="BQ812" s="283"/>
      <c r="BR812" s="283"/>
      <c r="BS812" s="283"/>
      <c r="BT812" s="283"/>
      <c r="BU812" s="283"/>
      <c r="BV812" s="283"/>
    </row>
    <row r="813">
      <c r="B813" s="668"/>
      <c r="D813" s="669"/>
      <c r="E813" s="672"/>
      <c r="I813" s="673"/>
      <c r="S813" s="674"/>
      <c r="T813" s="674"/>
      <c r="X813" s="674"/>
      <c r="Y813" s="674"/>
      <c r="Z813" s="674"/>
      <c r="AA813" s="674"/>
      <c r="BA813" s="669"/>
      <c r="BB813" s="669"/>
      <c r="BQ813" s="283"/>
      <c r="BR813" s="283"/>
      <c r="BS813" s="283"/>
      <c r="BT813" s="283"/>
      <c r="BU813" s="283"/>
      <c r="BV813" s="283"/>
    </row>
    <row r="814">
      <c r="B814" s="668"/>
      <c r="D814" s="669"/>
      <c r="E814" s="672"/>
      <c r="I814" s="673"/>
      <c r="S814" s="674"/>
      <c r="T814" s="674"/>
      <c r="X814" s="674"/>
      <c r="Y814" s="674"/>
      <c r="Z814" s="674"/>
      <c r="AA814" s="674"/>
      <c r="BA814" s="669"/>
      <c r="BB814" s="669"/>
      <c r="BQ814" s="283"/>
      <c r="BR814" s="283"/>
      <c r="BS814" s="283"/>
      <c r="BT814" s="283"/>
      <c r="BU814" s="283"/>
      <c r="BV814" s="283"/>
    </row>
    <row r="815">
      <c r="B815" s="668"/>
      <c r="D815" s="669"/>
      <c r="E815" s="672"/>
      <c r="I815" s="673"/>
      <c r="S815" s="674"/>
      <c r="T815" s="674"/>
      <c r="X815" s="674"/>
      <c r="Y815" s="674"/>
      <c r="Z815" s="674"/>
      <c r="AA815" s="674"/>
      <c r="BA815" s="669"/>
      <c r="BB815" s="669"/>
      <c r="BQ815" s="283"/>
      <c r="BR815" s="283"/>
      <c r="BS815" s="283"/>
      <c r="BT815" s="283"/>
      <c r="BU815" s="283"/>
      <c r="BV815" s="283"/>
    </row>
    <row r="816">
      <c r="B816" s="668"/>
      <c r="D816" s="669"/>
      <c r="E816" s="672"/>
      <c r="I816" s="673"/>
      <c r="S816" s="674"/>
      <c r="T816" s="674"/>
      <c r="X816" s="674"/>
      <c r="Y816" s="674"/>
      <c r="Z816" s="674"/>
      <c r="AA816" s="674"/>
      <c r="BA816" s="669"/>
      <c r="BB816" s="669"/>
      <c r="BQ816" s="283"/>
      <c r="BR816" s="283"/>
      <c r="BS816" s="283"/>
      <c r="BT816" s="283"/>
      <c r="BU816" s="283"/>
      <c r="BV816" s="283"/>
    </row>
    <row r="817">
      <c r="B817" s="668"/>
      <c r="D817" s="669"/>
      <c r="E817" s="672"/>
      <c r="I817" s="673"/>
      <c r="S817" s="674"/>
      <c r="T817" s="674"/>
      <c r="X817" s="674"/>
      <c r="Y817" s="674"/>
      <c r="Z817" s="674"/>
      <c r="AA817" s="674"/>
      <c r="BA817" s="669"/>
      <c r="BB817" s="669"/>
      <c r="BQ817" s="283"/>
      <c r="BR817" s="283"/>
      <c r="BS817" s="283"/>
      <c r="BT817" s="283"/>
      <c r="BU817" s="283"/>
      <c r="BV817" s="283"/>
    </row>
    <row r="818">
      <c r="B818" s="668"/>
      <c r="D818" s="669"/>
      <c r="E818" s="672"/>
      <c r="I818" s="673"/>
      <c r="S818" s="674"/>
      <c r="T818" s="674"/>
      <c r="X818" s="674"/>
      <c r="Y818" s="674"/>
      <c r="Z818" s="674"/>
      <c r="AA818" s="674"/>
      <c r="BA818" s="669"/>
      <c r="BB818" s="669"/>
      <c r="BQ818" s="283"/>
      <c r="BR818" s="283"/>
      <c r="BS818" s="283"/>
      <c r="BT818" s="283"/>
      <c r="BU818" s="283"/>
      <c r="BV818" s="283"/>
    </row>
    <row r="819">
      <c r="B819" s="668"/>
      <c r="D819" s="669"/>
      <c r="E819" s="672"/>
      <c r="I819" s="673"/>
      <c r="S819" s="674"/>
      <c r="T819" s="674"/>
      <c r="X819" s="674"/>
      <c r="Y819" s="674"/>
      <c r="Z819" s="674"/>
      <c r="AA819" s="674"/>
      <c r="BA819" s="669"/>
      <c r="BB819" s="669"/>
      <c r="BQ819" s="283"/>
      <c r="BR819" s="283"/>
      <c r="BS819" s="283"/>
      <c r="BT819" s="283"/>
      <c r="BU819" s="283"/>
      <c r="BV819" s="283"/>
    </row>
    <row r="820">
      <c r="B820" s="668"/>
      <c r="D820" s="669"/>
      <c r="E820" s="672"/>
      <c r="I820" s="673"/>
      <c r="S820" s="674"/>
      <c r="T820" s="674"/>
      <c r="X820" s="674"/>
      <c r="Y820" s="674"/>
      <c r="Z820" s="674"/>
      <c r="AA820" s="674"/>
      <c r="BA820" s="669"/>
      <c r="BB820" s="669"/>
      <c r="BQ820" s="283"/>
      <c r="BR820" s="283"/>
      <c r="BS820" s="283"/>
      <c r="BT820" s="283"/>
      <c r="BU820" s="283"/>
      <c r="BV820" s="283"/>
    </row>
    <row r="821">
      <c r="B821" s="668"/>
      <c r="D821" s="669"/>
      <c r="E821" s="672"/>
      <c r="I821" s="673"/>
      <c r="S821" s="674"/>
      <c r="T821" s="674"/>
      <c r="X821" s="674"/>
      <c r="Y821" s="674"/>
      <c r="Z821" s="674"/>
      <c r="AA821" s="674"/>
      <c r="BA821" s="669"/>
      <c r="BB821" s="669"/>
      <c r="BQ821" s="283"/>
      <c r="BR821" s="283"/>
      <c r="BS821" s="283"/>
      <c r="BT821" s="283"/>
      <c r="BU821" s="283"/>
      <c r="BV821" s="283"/>
    </row>
    <row r="822">
      <c r="B822" s="668"/>
      <c r="D822" s="669"/>
      <c r="E822" s="672"/>
      <c r="I822" s="673"/>
      <c r="S822" s="674"/>
      <c r="T822" s="674"/>
      <c r="X822" s="674"/>
      <c r="Y822" s="674"/>
      <c r="Z822" s="674"/>
      <c r="AA822" s="674"/>
      <c r="BA822" s="669"/>
      <c r="BB822" s="669"/>
      <c r="BQ822" s="283"/>
      <c r="BR822" s="283"/>
      <c r="BS822" s="283"/>
      <c r="BT822" s="283"/>
      <c r="BU822" s="283"/>
      <c r="BV822" s="283"/>
    </row>
    <row r="823">
      <c r="B823" s="668"/>
      <c r="D823" s="669"/>
      <c r="E823" s="672"/>
      <c r="I823" s="673"/>
      <c r="S823" s="674"/>
      <c r="T823" s="674"/>
      <c r="X823" s="674"/>
      <c r="Y823" s="674"/>
      <c r="Z823" s="674"/>
      <c r="AA823" s="674"/>
      <c r="BA823" s="669"/>
      <c r="BB823" s="669"/>
      <c r="BQ823" s="283"/>
      <c r="BR823" s="283"/>
      <c r="BS823" s="283"/>
      <c r="BT823" s="283"/>
      <c r="BU823" s="283"/>
      <c r="BV823" s="283"/>
    </row>
    <row r="824">
      <c r="B824" s="668"/>
      <c r="D824" s="669"/>
      <c r="E824" s="672"/>
      <c r="I824" s="673"/>
      <c r="S824" s="674"/>
      <c r="T824" s="674"/>
      <c r="X824" s="674"/>
      <c r="Y824" s="674"/>
      <c r="Z824" s="674"/>
      <c r="AA824" s="674"/>
      <c r="BA824" s="669"/>
      <c r="BB824" s="669"/>
      <c r="BQ824" s="283"/>
      <c r="BR824" s="283"/>
      <c r="BS824" s="283"/>
      <c r="BT824" s="283"/>
      <c r="BU824" s="283"/>
      <c r="BV824" s="283"/>
    </row>
    <row r="825">
      <c r="B825" s="668"/>
      <c r="D825" s="669"/>
      <c r="E825" s="672"/>
      <c r="I825" s="673"/>
      <c r="S825" s="674"/>
      <c r="T825" s="674"/>
      <c r="X825" s="674"/>
      <c r="Y825" s="674"/>
      <c r="Z825" s="674"/>
      <c r="AA825" s="674"/>
      <c r="BA825" s="669"/>
      <c r="BB825" s="669"/>
      <c r="BQ825" s="283"/>
      <c r="BR825" s="283"/>
      <c r="BS825" s="283"/>
      <c r="BT825" s="283"/>
      <c r="BU825" s="283"/>
      <c r="BV825" s="283"/>
    </row>
    <row r="826">
      <c r="B826" s="668"/>
      <c r="D826" s="669"/>
      <c r="E826" s="672"/>
      <c r="I826" s="673"/>
      <c r="S826" s="674"/>
      <c r="T826" s="674"/>
      <c r="X826" s="674"/>
      <c r="Y826" s="674"/>
      <c r="Z826" s="674"/>
      <c r="AA826" s="674"/>
      <c r="BA826" s="669"/>
      <c r="BB826" s="669"/>
      <c r="BQ826" s="283"/>
      <c r="BR826" s="283"/>
      <c r="BS826" s="283"/>
      <c r="BT826" s="283"/>
      <c r="BU826" s="283"/>
      <c r="BV826" s="283"/>
    </row>
    <row r="827">
      <c r="B827" s="668"/>
      <c r="D827" s="669"/>
      <c r="E827" s="672"/>
      <c r="I827" s="673"/>
      <c r="S827" s="674"/>
      <c r="T827" s="674"/>
      <c r="X827" s="674"/>
      <c r="Y827" s="674"/>
      <c r="Z827" s="674"/>
      <c r="AA827" s="674"/>
      <c r="BA827" s="669"/>
      <c r="BB827" s="669"/>
      <c r="BQ827" s="283"/>
      <c r="BR827" s="283"/>
      <c r="BS827" s="283"/>
      <c r="BT827" s="283"/>
      <c r="BU827" s="283"/>
      <c r="BV827" s="283"/>
    </row>
    <row r="828">
      <c r="B828" s="668"/>
      <c r="D828" s="669"/>
      <c r="E828" s="672"/>
      <c r="I828" s="673"/>
      <c r="S828" s="674"/>
      <c r="T828" s="674"/>
      <c r="X828" s="674"/>
      <c r="Y828" s="674"/>
      <c r="Z828" s="674"/>
      <c r="AA828" s="674"/>
      <c r="BA828" s="669"/>
      <c r="BB828" s="669"/>
      <c r="BQ828" s="283"/>
      <c r="BR828" s="283"/>
      <c r="BS828" s="283"/>
      <c r="BT828" s="283"/>
      <c r="BU828" s="283"/>
      <c r="BV828" s="283"/>
    </row>
    <row r="829">
      <c r="B829" s="668"/>
      <c r="D829" s="669"/>
      <c r="E829" s="672"/>
      <c r="I829" s="673"/>
      <c r="S829" s="674"/>
      <c r="T829" s="674"/>
      <c r="X829" s="674"/>
      <c r="Y829" s="674"/>
      <c r="Z829" s="674"/>
      <c r="AA829" s="674"/>
      <c r="BA829" s="669"/>
      <c r="BB829" s="669"/>
      <c r="BQ829" s="283"/>
      <c r="BR829" s="283"/>
      <c r="BS829" s="283"/>
      <c r="BT829" s="283"/>
      <c r="BU829" s="283"/>
      <c r="BV829" s="283"/>
    </row>
    <row r="830">
      <c r="B830" s="668"/>
      <c r="D830" s="669"/>
      <c r="E830" s="672"/>
      <c r="I830" s="673"/>
      <c r="S830" s="674"/>
      <c r="T830" s="674"/>
      <c r="X830" s="674"/>
      <c r="Y830" s="674"/>
      <c r="Z830" s="674"/>
      <c r="AA830" s="674"/>
      <c r="BA830" s="669"/>
      <c r="BB830" s="669"/>
      <c r="BQ830" s="283"/>
      <c r="BR830" s="283"/>
      <c r="BS830" s="283"/>
      <c r="BT830" s="283"/>
      <c r="BU830" s="283"/>
      <c r="BV830" s="283"/>
    </row>
    <row r="831">
      <c r="B831" s="668"/>
      <c r="D831" s="669"/>
      <c r="E831" s="672"/>
      <c r="I831" s="673"/>
      <c r="S831" s="674"/>
      <c r="T831" s="674"/>
      <c r="X831" s="674"/>
      <c r="Y831" s="674"/>
      <c r="Z831" s="674"/>
      <c r="AA831" s="674"/>
      <c r="BA831" s="669"/>
      <c r="BB831" s="669"/>
      <c r="BQ831" s="283"/>
      <c r="BR831" s="283"/>
      <c r="BS831" s="283"/>
      <c r="BT831" s="283"/>
      <c r="BU831" s="283"/>
      <c r="BV831" s="283"/>
    </row>
    <row r="832">
      <c r="B832" s="668"/>
      <c r="D832" s="669"/>
      <c r="E832" s="672"/>
      <c r="I832" s="673"/>
      <c r="S832" s="674"/>
      <c r="T832" s="674"/>
      <c r="X832" s="674"/>
      <c r="Y832" s="674"/>
      <c r="Z832" s="674"/>
      <c r="AA832" s="674"/>
      <c r="BA832" s="669"/>
      <c r="BB832" s="669"/>
      <c r="BQ832" s="283"/>
      <c r="BR832" s="283"/>
      <c r="BS832" s="283"/>
      <c r="BT832" s="283"/>
      <c r="BU832" s="283"/>
      <c r="BV832" s="283"/>
    </row>
    <row r="833">
      <c r="B833" s="668"/>
      <c r="D833" s="669"/>
      <c r="E833" s="672"/>
      <c r="I833" s="673"/>
      <c r="S833" s="674"/>
      <c r="T833" s="674"/>
      <c r="X833" s="674"/>
      <c r="Y833" s="674"/>
      <c r="Z833" s="674"/>
      <c r="AA833" s="674"/>
      <c r="BA833" s="669"/>
      <c r="BB833" s="669"/>
      <c r="BQ833" s="283"/>
      <c r="BR833" s="283"/>
      <c r="BS833" s="283"/>
      <c r="BT833" s="283"/>
      <c r="BU833" s="283"/>
      <c r="BV833" s="283"/>
    </row>
    <row r="834">
      <c r="B834" s="668"/>
      <c r="D834" s="669"/>
      <c r="E834" s="672"/>
      <c r="I834" s="673"/>
      <c r="S834" s="674"/>
      <c r="T834" s="674"/>
      <c r="X834" s="674"/>
      <c r="Y834" s="674"/>
      <c r="Z834" s="674"/>
      <c r="AA834" s="674"/>
      <c r="BA834" s="669"/>
      <c r="BB834" s="669"/>
      <c r="BQ834" s="283"/>
      <c r="BR834" s="283"/>
      <c r="BS834" s="283"/>
      <c r="BT834" s="283"/>
      <c r="BU834" s="283"/>
      <c r="BV834" s="283"/>
    </row>
    <row r="835">
      <c r="B835" s="668"/>
      <c r="D835" s="669"/>
      <c r="E835" s="672"/>
      <c r="I835" s="673"/>
      <c r="S835" s="674"/>
      <c r="T835" s="674"/>
      <c r="X835" s="674"/>
      <c r="Y835" s="674"/>
      <c r="Z835" s="674"/>
      <c r="AA835" s="674"/>
      <c r="BA835" s="669"/>
      <c r="BB835" s="669"/>
      <c r="BQ835" s="283"/>
      <c r="BR835" s="283"/>
      <c r="BS835" s="283"/>
      <c r="BT835" s="283"/>
      <c r="BU835" s="283"/>
      <c r="BV835" s="283"/>
    </row>
    <row r="836">
      <c r="B836" s="668"/>
      <c r="D836" s="669"/>
      <c r="E836" s="672"/>
      <c r="I836" s="673"/>
      <c r="S836" s="674"/>
      <c r="T836" s="674"/>
      <c r="X836" s="674"/>
      <c r="Y836" s="674"/>
      <c r="Z836" s="674"/>
      <c r="AA836" s="674"/>
      <c r="BA836" s="669"/>
      <c r="BB836" s="669"/>
      <c r="BQ836" s="283"/>
      <c r="BR836" s="283"/>
      <c r="BS836" s="283"/>
      <c r="BT836" s="283"/>
      <c r="BU836" s="283"/>
      <c r="BV836" s="283"/>
    </row>
    <row r="837">
      <c r="B837" s="668"/>
      <c r="D837" s="669"/>
      <c r="E837" s="672"/>
      <c r="I837" s="673"/>
      <c r="S837" s="674"/>
      <c r="T837" s="674"/>
      <c r="X837" s="674"/>
      <c r="Y837" s="674"/>
      <c r="Z837" s="674"/>
      <c r="AA837" s="674"/>
      <c r="BA837" s="669"/>
      <c r="BB837" s="669"/>
      <c r="BQ837" s="283"/>
      <c r="BR837" s="283"/>
      <c r="BS837" s="283"/>
      <c r="BT837" s="283"/>
      <c r="BU837" s="283"/>
      <c r="BV837" s="283"/>
    </row>
    <row r="838">
      <c r="B838" s="668"/>
      <c r="D838" s="669"/>
      <c r="E838" s="672"/>
      <c r="I838" s="673"/>
      <c r="S838" s="674"/>
      <c r="T838" s="674"/>
      <c r="X838" s="674"/>
      <c r="Y838" s="674"/>
      <c r="Z838" s="674"/>
      <c r="AA838" s="674"/>
      <c r="BA838" s="669"/>
      <c r="BB838" s="669"/>
      <c r="BQ838" s="283"/>
      <c r="BR838" s="283"/>
      <c r="BS838" s="283"/>
      <c r="BT838" s="283"/>
      <c r="BU838" s="283"/>
      <c r="BV838" s="283"/>
    </row>
    <row r="839">
      <c r="B839" s="668"/>
      <c r="D839" s="669"/>
      <c r="E839" s="672"/>
      <c r="I839" s="673"/>
      <c r="S839" s="674"/>
      <c r="T839" s="674"/>
      <c r="X839" s="674"/>
      <c r="Y839" s="674"/>
      <c r="Z839" s="674"/>
      <c r="AA839" s="674"/>
      <c r="BA839" s="669"/>
      <c r="BB839" s="669"/>
      <c r="BQ839" s="283"/>
      <c r="BR839" s="283"/>
      <c r="BS839" s="283"/>
      <c r="BT839" s="283"/>
      <c r="BU839" s="283"/>
      <c r="BV839" s="283"/>
    </row>
    <row r="840">
      <c r="B840" s="668"/>
      <c r="D840" s="669"/>
      <c r="E840" s="672"/>
      <c r="I840" s="673"/>
      <c r="S840" s="674"/>
      <c r="T840" s="674"/>
      <c r="X840" s="674"/>
      <c r="Y840" s="674"/>
      <c r="Z840" s="674"/>
      <c r="AA840" s="674"/>
      <c r="BA840" s="669"/>
      <c r="BB840" s="669"/>
      <c r="BQ840" s="283"/>
      <c r="BR840" s="283"/>
      <c r="BS840" s="283"/>
      <c r="BT840" s="283"/>
      <c r="BU840" s="283"/>
      <c r="BV840" s="283"/>
    </row>
    <row r="841">
      <c r="B841" s="668"/>
      <c r="D841" s="669"/>
      <c r="E841" s="672"/>
      <c r="I841" s="673"/>
      <c r="S841" s="674"/>
      <c r="T841" s="674"/>
      <c r="X841" s="674"/>
      <c r="Y841" s="674"/>
      <c r="Z841" s="674"/>
      <c r="AA841" s="674"/>
      <c r="BA841" s="669"/>
      <c r="BB841" s="669"/>
      <c r="BQ841" s="283"/>
      <c r="BR841" s="283"/>
      <c r="BS841" s="283"/>
      <c r="BT841" s="283"/>
      <c r="BU841" s="283"/>
      <c r="BV841" s="283"/>
    </row>
    <row r="842">
      <c r="B842" s="668"/>
      <c r="D842" s="669"/>
      <c r="E842" s="672"/>
      <c r="I842" s="673"/>
      <c r="S842" s="674"/>
      <c r="T842" s="674"/>
      <c r="X842" s="674"/>
      <c r="Y842" s="674"/>
      <c r="Z842" s="674"/>
      <c r="AA842" s="674"/>
      <c r="BA842" s="669"/>
      <c r="BB842" s="669"/>
      <c r="BQ842" s="283"/>
      <c r="BR842" s="283"/>
      <c r="BS842" s="283"/>
      <c r="BT842" s="283"/>
      <c r="BU842" s="283"/>
      <c r="BV842" s="283"/>
    </row>
    <row r="843">
      <c r="B843" s="668"/>
      <c r="D843" s="669"/>
      <c r="E843" s="672"/>
      <c r="I843" s="673"/>
      <c r="S843" s="674"/>
      <c r="T843" s="674"/>
      <c r="X843" s="674"/>
      <c r="Y843" s="674"/>
      <c r="Z843" s="674"/>
      <c r="AA843" s="674"/>
      <c r="BA843" s="669"/>
      <c r="BB843" s="669"/>
      <c r="BQ843" s="283"/>
      <c r="BR843" s="283"/>
      <c r="BS843" s="283"/>
      <c r="BT843" s="283"/>
      <c r="BU843" s="283"/>
      <c r="BV843" s="283"/>
    </row>
    <row r="844">
      <c r="B844" s="668"/>
      <c r="D844" s="669"/>
      <c r="E844" s="672"/>
      <c r="I844" s="673"/>
      <c r="S844" s="674"/>
      <c r="T844" s="674"/>
      <c r="X844" s="674"/>
      <c r="Y844" s="674"/>
      <c r="Z844" s="674"/>
      <c r="AA844" s="674"/>
      <c r="BA844" s="669"/>
      <c r="BB844" s="669"/>
      <c r="BQ844" s="283"/>
      <c r="BR844" s="283"/>
      <c r="BS844" s="283"/>
      <c r="BT844" s="283"/>
      <c r="BU844" s="283"/>
      <c r="BV844" s="283"/>
    </row>
    <row r="845">
      <c r="B845" s="668"/>
      <c r="D845" s="669"/>
      <c r="E845" s="672"/>
      <c r="I845" s="673"/>
      <c r="S845" s="674"/>
      <c r="T845" s="674"/>
      <c r="X845" s="674"/>
      <c r="Y845" s="674"/>
      <c r="Z845" s="674"/>
      <c r="AA845" s="674"/>
      <c r="BA845" s="669"/>
      <c r="BB845" s="669"/>
      <c r="BQ845" s="283"/>
      <c r="BR845" s="283"/>
      <c r="BS845" s="283"/>
      <c r="BT845" s="283"/>
      <c r="BU845" s="283"/>
      <c r="BV845" s="283"/>
    </row>
    <row r="846">
      <c r="B846" s="668"/>
      <c r="D846" s="669"/>
      <c r="E846" s="672"/>
      <c r="I846" s="673"/>
      <c r="S846" s="674"/>
      <c r="T846" s="674"/>
      <c r="X846" s="674"/>
      <c r="Y846" s="674"/>
      <c r="Z846" s="674"/>
      <c r="AA846" s="674"/>
      <c r="BA846" s="669"/>
      <c r="BB846" s="669"/>
      <c r="BQ846" s="283"/>
      <c r="BR846" s="283"/>
      <c r="BS846" s="283"/>
      <c r="BT846" s="283"/>
      <c r="BU846" s="283"/>
      <c r="BV846" s="283"/>
    </row>
    <row r="847">
      <c r="B847" s="668"/>
      <c r="D847" s="669"/>
      <c r="E847" s="672"/>
      <c r="I847" s="673"/>
      <c r="S847" s="674"/>
      <c r="T847" s="674"/>
      <c r="X847" s="674"/>
      <c r="Y847" s="674"/>
      <c r="Z847" s="674"/>
      <c r="AA847" s="674"/>
      <c r="BA847" s="669"/>
      <c r="BB847" s="669"/>
      <c r="BQ847" s="283"/>
      <c r="BR847" s="283"/>
      <c r="BS847" s="283"/>
      <c r="BT847" s="283"/>
      <c r="BU847" s="283"/>
      <c r="BV847" s="283"/>
    </row>
    <row r="848">
      <c r="B848" s="668"/>
      <c r="D848" s="669"/>
      <c r="E848" s="672"/>
      <c r="I848" s="673"/>
      <c r="S848" s="674"/>
      <c r="T848" s="674"/>
      <c r="X848" s="674"/>
      <c r="Y848" s="674"/>
      <c r="Z848" s="674"/>
      <c r="AA848" s="674"/>
      <c r="BA848" s="669"/>
      <c r="BB848" s="669"/>
      <c r="BQ848" s="283"/>
      <c r="BR848" s="283"/>
      <c r="BS848" s="283"/>
      <c r="BT848" s="283"/>
      <c r="BU848" s="283"/>
      <c r="BV848" s="283"/>
    </row>
    <row r="849">
      <c r="B849" s="668"/>
      <c r="D849" s="669"/>
      <c r="E849" s="672"/>
      <c r="I849" s="673"/>
      <c r="S849" s="674"/>
      <c r="T849" s="674"/>
      <c r="X849" s="674"/>
      <c r="Y849" s="674"/>
      <c r="Z849" s="674"/>
      <c r="AA849" s="674"/>
      <c r="BA849" s="669"/>
      <c r="BB849" s="669"/>
      <c r="BQ849" s="283"/>
      <c r="BR849" s="283"/>
      <c r="BS849" s="283"/>
      <c r="BT849" s="283"/>
      <c r="BU849" s="283"/>
      <c r="BV849" s="283"/>
    </row>
    <row r="850">
      <c r="B850" s="668"/>
      <c r="D850" s="669"/>
      <c r="E850" s="672"/>
      <c r="I850" s="673"/>
      <c r="S850" s="674"/>
      <c r="T850" s="674"/>
      <c r="X850" s="674"/>
      <c r="Y850" s="674"/>
      <c r="Z850" s="674"/>
      <c r="AA850" s="674"/>
      <c r="BA850" s="669"/>
      <c r="BB850" s="669"/>
      <c r="BQ850" s="283"/>
      <c r="BR850" s="283"/>
      <c r="BS850" s="283"/>
      <c r="BT850" s="283"/>
      <c r="BU850" s="283"/>
      <c r="BV850" s="283"/>
    </row>
    <row r="851">
      <c r="B851" s="668"/>
      <c r="D851" s="669"/>
      <c r="E851" s="672"/>
      <c r="I851" s="673"/>
      <c r="S851" s="674"/>
      <c r="T851" s="674"/>
      <c r="X851" s="674"/>
      <c r="Y851" s="674"/>
      <c r="Z851" s="674"/>
      <c r="AA851" s="674"/>
      <c r="BA851" s="669"/>
      <c r="BB851" s="669"/>
      <c r="BQ851" s="283"/>
      <c r="BR851" s="283"/>
      <c r="BS851" s="283"/>
      <c r="BT851" s="283"/>
      <c r="BU851" s="283"/>
      <c r="BV851" s="283"/>
    </row>
    <row r="852">
      <c r="B852" s="668"/>
      <c r="D852" s="669"/>
      <c r="E852" s="672"/>
      <c r="I852" s="673"/>
      <c r="S852" s="674"/>
      <c r="T852" s="674"/>
      <c r="X852" s="674"/>
      <c r="Y852" s="674"/>
      <c r="Z852" s="674"/>
      <c r="AA852" s="674"/>
      <c r="BA852" s="669"/>
      <c r="BB852" s="669"/>
      <c r="BQ852" s="283"/>
      <c r="BR852" s="283"/>
      <c r="BS852" s="283"/>
      <c r="BT852" s="283"/>
      <c r="BU852" s="283"/>
      <c r="BV852" s="283"/>
    </row>
    <row r="853">
      <c r="B853" s="668"/>
      <c r="D853" s="669"/>
      <c r="E853" s="672"/>
      <c r="I853" s="673"/>
      <c r="S853" s="674"/>
      <c r="T853" s="674"/>
      <c r="X853" s="674"/>
      <c r="Y853" s="674"/>
      <c r="Z853" s="674"/>
      <c r="AA853" s="674"/>
      <c r="BA853" s="669"/>
      <c r="BB853" s="669"/>
      <c r="BQ853" s="283"/>
      <c r="BR853" s="283"/>
      <c r="BS853" s="283"/>
      <c r="BT853" s="283"/>
      <c r="BU853" s="283"/>
      <c r="BV853" s="283"/>
    </row>
    <row r="854">
      <c r="B854" s="668"/>
      <c r="D854" s="669"/>
      <c r="E854" s="672"/>
      <c r="I854" s="673"/>
      <c r="S854" s="674"/>
      <c r="T854" s="674"/>
      <c r="X854" s="674"/>
      <c r="Y854" s="674"/>
      <c r="Z854" s="674"/>
      <c r="AA854" s="674"/>
      <c r="BA854" s="669"/>
      <c r="BB854" s="669"/>
      <c r="BQ854" s="283"/>
      <c r="BR854" s="283"/>
      <c r="BS854" s="283"/>
      <c r="BT854" s="283"/>
      <c r="BU854" s="283"/>
      <c r="BV854" s="283"/>
    </row>
    <row r="855">
      <c r="B855" s="668"/>
      <c r="D855" s="669"/>
      <c r="E855" s="672"/>
      <c r="I855" s="673"/>
      <c r="S855" s="674"/>
      <c r="T855" s="674"/>
      <c r="X855" s="674"/>
      <c r="Y855" s="674"/>
      <c r="Z855" s="674"/>
      <c r="AA855" s="674"/>
      <c r="BA855" s="669"/>
      <c r="BB855" s="669"/>
      <c r="BQ855" s="283"/>
      <c r="BR855" s="283"/>
      <c r="BS855" s="283"/>
      <c r="BT855" s="283"/>
      <c r="BU855" s="283"/>
      <c r="BV855" s="283"/>
    </row>
    <row r="856">
      <c r="B856" s="668"/>
      <c r="D856" s="669"/>
      <c r="E856" s="672"/>
      <c r="I856" s="673"/>
      <c r="S856" s="674"/>
      <c r="T856" s="674"/>
      <c r="X856" s="674"/>
      <c r="Y856" s="674"/>
      <c r="Z856" s="674"/>
      <c r="AA856" s="674"/>
      <c r="BA856" s="669"/>
      <c r="BB856" s="669"/>
      <c r="BQ856" s="283"/>
      <c r="BR856" s="283"/>
      <c r="BS856" s="283"/>
      <c r="BT856" s="283"/>
      <c r="BU856" s="283"/>
      <c r="BV856" s="283"/>
    </row>
    <row r="857">
      <c r="B857" s="668"/>
      <c r="D857" s="669"/>
      <c r="E857" s="672"/>
      <c r="I857" s="673"/>
      <c r="S857" s="674"/>
      <c r="T857" s="674"/>
      <c r="X857" s="674"/>
      <c r="Y857" s="674"/>
      <c r="Z857" s="674"/>
      <c r="AA857" s="674"/>
      <c r="BA857" s="669"/>
      <c r="BB857" s="669"/>
      <c r="BQ857" s="283"/>
      <c r="BR857" s="283"/>
      <c r="BS857" s="283"/>
      <c r="BT857" s="283"/>
      <c r="BU857" s="283"/>
      <c r="BV857" s="283"/>
    </row>
    <row r="858">
      <c r="B858" s="668"/>
      <c r="D858" s="669"/>
      <c r="E858" s="672"/>
      <c r="I858" s="673"/>
      <c r="S858" s="674"/>
      <c r="T858" s="674"/>
      <c r="X858" s="674"/>
      <c r="Y858" s="674"/>
      <c r="Z858" s="674"/>
      <c r="AA858" s="674"/>
      <c r="BA858" s="669"/>
      <c r="BB858" s="669"/>
      <c r="BQ858" s="283"/>
      <c r="BR858" s="283"/>
      <c r="BS858" s="283"/>
      <c r="BT858" s="283"/>
      <c r="BU858" s="283"/>
      <c r="BV858" s="283"/>
    </row>
    <row r="859">
      <c r="B859" s="668"/>
      <c r="D859" s="669"/>
      <c r="E859" s="672"/>
      <c r="I859" s="673"/>
      <c r="S859" s="674"/>
      <c r="T859" s="674"/>
      <c r="X859" s="674"/>
      <c r="Y859" s="674"/>
      <c r="Z859" s="674"/>
      <c r="AA859" s="674"/>
      <c r="BA859" s="669"/>
      <c r="BB859" s="669"/>
      <c r="BQ859" s="283"/>
      <c r="BR859" s="283"/>
      <c r="BS859" s="283"/>
      <c r="BT859" s="283"/>
      <c r="BU859" s="283"/>
      <c r="BV859" s="283"/>
    </row>
    <row r="860">
      <c r="B860" s="668"/>
      <c r="D860" s="669"/>
      <c r="E860" s="672"/>
      <c r="I860" s="673"/>
      <c r="S860" s="674"/>
      <c r="T860" s="674"/>
      <c r="X860" s="674"/>
      <c r="Y860" s="674"/>
      <c r="Z860" s="674"/>
      <c r="AA860" s="674"/>
      <c r="BA860" s="669"/>
      <c r="BB860" s="669"/>
      <c r="BQ860" s="283"/>
      <c r="BR860" s="283"/>
      <c r="BS860" s="283"/>
      <c r="BT860" s="283"/>
      <c r="BU860" s="283"/>
      <c r="BV860" s="283"/>
    </row>
    <row r="861">
      <c r="B861" s="668"/>
      <c r="D861" s="669"/>
      <c r="E861" s="672"/>
      <c r="I861" s="673"/>
      <c r="S861" s="674"/>
      <c r="T861" s="674"/>
      <c r="X861" s="674"/>
      <c r="Y861" s="674"/>
      <c r="Z861" s="674"/>
      <c r="AA861" s="674"/>
      <c r="BA861" s="669"/>
      <c r="BB861" s="669"/>
      <c r="BQ861" s="283"/>
      <c r="BR861" s="283"/>
      <c r="BS861" s="283"/>
      <c r="BT861" s="283"/>
      <c r="BU861" s="283"/>
      <c r="BV861" s="283"/>
    </row>
    <row r="862">
      <c r="B862" s="668"/>
      <c r="D862" s="669"/>
      <c r="E862" s="672"/>
      <c r="I862" s="673"/>
      <c r="S862" s="674"/>
      <c r="T862" s="674"/>
      <c r="X862" s="674"/>
      <c r="Y862" s="674"/>
      <c r="Z862" s="674"/>
      <c r="AA862" s="674"/>
      <c r="BA862" s="669"/>
      <c r="BB862" s="669"/>
      <c r="BQ862" s="283"/>
      <c r="BR862" s="283"/>
      <c r="BS862" s="283"/>
      <c r="BT862" s="283"/>
      <c r="BU862" s="283"/>
      <c r="BV862" s="283"/>
    </row>
    <row r="863">
      <c r="B863" s="668"/>
      <c r="D863" s="669"/>
      <c r="E863" s="672"/>
      <c r="I863" s="673"/>
      <c r="S863" s="674"/>
      <c r="T863" s="674"/>
      <c r="X863" s="674"/>
      <c r="Y863" s="674"/>
      <c r="Z863" s="674"/>
      <c r="AA863" s="674"/>
      <c r="BA863" s="669"/>
      <c r="BB863" s="669"/>
      <c r="BQ863" s="283"/>
      <c r="BR863" s="283"/>
      <c r="BS863" s="283"/>
      <c r="BT863" s="283"/>
      <c r="BU863" s="283"/>
      <c r="BV863" s="283"/>
    </row>
    <row r="864">
      <c r="B864" s="668"/>
      <c r="D864" s="669"/>
      <c r="E864" s="672"/>
      <c r="I864" s="673"/>
      <c r="S864" s="674"/>
      <c r="T864" s="674"/>
      <c r="X864" s="674"/>
      <c r="Y864" s="674"/>
      <c r="Z864" s="674"/>
      <c r="AA864" s="674"/>
      <c r="BA864" s="669"/>
      <c r="BB864" s="669"/>
      <c r="BQ864" s="283"/>
      <c r="BR864" s="283"/>
      <c r="BS864" s="283"/>
      <c r="BT864" s="283"/>
      <c r="BU864" s="283"/>
      <c r="BV864" s="283"/>
    </row>
    <row r="865">
      <c r="B865" s="668"/>
      <c r="D865" s="669"/>
      <c r="E865" s="672"/>
      <c r="I865" s="673"/>
      <c r="S865" s="674"/>
      <c r="T865" s="674"/>
      <c r="X865" s="674"/>
      <c r="Y865" s="674"/>
      <c r="Z865" s="674"/>
      <c r="AA865" s="674"/>
      <c r="BA865" s="669"/>
      <c r="BB865" s="669"/>
      <c r="BQ865" s="283"/>
      <c r="BR865" s="283"/>
      <c r="BS865" s="283"/>
      <c r="BT865" s="283"/>
      <c r="BU865" s="283"/>
      <c r="BV865" s="283"/>
    </row>
    <row r="866">
      <c r="B866" s="668"/>
      <c r="D866" s="669"/>
      <c r="E866" s="672"/>
      <c r="I866" s="673"/>
      <c r="S866" s="674"/>
      <c r="T866" s="674"/>
      <c r="X866" s="674"/>
      <c r="Y866" s="674"/>
      <c r="Z866" s="674"/>
      <c r="AA866" s="674"/>
      <c r="BA866" s="669"/>
      <c r="BB866" s="669"/>
      <c r="BQ866" s="283"/>
      <c r="BR866" s="283"/>
      <c r="BS866" s="283"/>
      <c r="BT866" s="283"/>
      <c r="BU866" s="283"/>
      <c r="BV866" s="283"/>
    </row>
    <row r="867">
      <c r="B867" s="668"/>
      <c r="D867" s="669"/>
      <c r="E867" s="672"/>
      <c r="I867" s="673"/>
      <c r="S867" s="674"/>
      <c r="T867" s="674"/>
      <c r="X867" s="674"/>
      <c r="Y867" s="674"/>
      <c r="Z867" s="674"/>
      <c r="AA867" s="674"/>
      <c r="BA867" s="669"/>
      <c r="BB867" s="669"/>
      <c r="BQ867" s="283"/>
      <c r="BR867" s="283"/>
      <c r="BS867" s="283"/>
      <c r="BT867" s="283"/>
      <c r="BU867" s="283"/>
      <c r="BV867" s="283"/>
    </row>
    <row r="868">
      <c r="B868" s="668"/>
      <c r="D868" s="669"/>
      <c r="E868" s="672"/>
      <c r="I868" s="673"/>
      <c r="S868" s="674"/>
      <c r="T868" s="674"/>
      <c r="X868" s="674"/>
      <c r="Y868" s="674"/>
      <c r="Z868" s="674"/>
      <c r="AA868" s="674"/>
      <c r="BA868" s="669"/>
      <c r="BB868" s="669"/>
      <c r="BQ868" s="283"/>
      <c r="BR868" s="283"/>
      <c r="BS868" s="283"/>
      <c r="BT868" s="283"/>
      <c r="BU868" s="283"/>
      <c r="BV868" s="283"/>
    </row>
    <row r="869">
      <c r="B869" s="668"/>
      <c r="D869" s="669"/>
      <c r="E869" s="672"/>
      <c r="I869" s="673"/>
      <c r="S869" s="674"/>
      <c r="T869" s="674"/>
      <c r="X869" s="674"/>
      <c r="Y869" s="674"/>
      <c r="Z869" s="674"/>
      <c r="AA869" s="674"/>
      <c r="BA869" s="669"/>
      <c r="BB869" s="669"/>
      <c r="BQ869" s="283"/>
      <c r="BR869" s="283"/>
      <c r="BS869" s="283"/>
      <c r="BT869" s="283"/>
      <c r="BU869" s="283"/>
      <c r="BV869" s="283"/>
    </row>
    <row r="870">
      <c r="B870" s="668"/>
      <c r="D870" s="669"/>
      <c r="E870" s="672"/>
      <c r="I870" s="673"/>
      <c r="S870" s="674"/>
      <c r="T870" s="674"/>
      <c r="X870" s="674"/>
      <c r="Y870" s="674"/>
      <c r="Z870" s="674"/>
      <c r="AA870" s="674"/>
      <c r="BA870" s="669"/>
      <c r="BB870" s="669"/>
      <c r="BQ870" s="283"/>
      <c r="BR870" s="283"/>
      <c r="BS870" s="283"/>
      <c r="BT870" s="283"/>
      <c r="BU870" s="283"/>
      <c r="BV870" s="283"/>
    </row>
    <row r="871">
      <c r="B871" s="668"/>
      <c r="D871" s="669"/>
      <c r="E871" s="672"/>
      <c r="I871" s="673"/>
      <c r="S871" s="674"/>
      <c r="T871" s="674"/>
      <c r="X871" s="674"/>
      <c r="Y871" s="674"/>
      <c r="Z871" s="674"/>
      <c r="AA871" s="674"/>
      <c r="BA871" s="669"/>
      <c r="BB871" s="669"/>
      <c r="BQ871" s="283"/>
      <c r="BR871" s="283"/>
      <c r="BS871" s="283"/>
      <c r="BT871" s="283"/>
      <c r="BU871" s="283"/>
      <c r="BV871" s="283"/>
    </row>
    <row r="872">
      <c r="B872" s="668"/>
      <c r="D872" s="669"/>
      <c r="E872" s="672"/>
      <c r="I872" s="673"/>
      <c r="S872" s="674"/>
      <c r="T872" s="674"/>
      <c r="X872" s="674"/>
      <c r="Y872" s="674"/>
      <c r="Z872" s="674"/>
      <c r="AA872" s="674"/>
      <c r="BA872" s="669"/>
      <c r="BB872" s="669"/>
      <c r="BQ872" s="283"/>
      <c r="BR872" s="283"/>
      <c r="BS872" s="283"/>
      <c r="BT872" s="283"/>
      <c r="BU872" s="283"/>
      <c r="BV872" s="283"/>
    </row>
    <row r="873">
      <c r="B873" s="668"/>
      <c r="D873" s="669"/>
      <c r="E873" s="672"/>
      <c r="I873" s="673"/>
      <c r="S873" s="674"/>
      <c r="T873" s="674"/>
      <c r="X873" s="674"/>
      <c r="Y873" s="674"/>
      <c r="Z873" s="674"/>
      <c r="AA873" s="674"/>
      <c r="BA873" s="669"/>
      <c r="BB873" s="669"/>
      <c r="BQ873" s="283"/>
      <c r="BR873" s="283"/>
      <c r="BS873" s="283"/>
      <c r="BT873" s="283"/>
      <c r="BU873" s="283"/>
      <c r="BV873" s="283"/>
    </row>
    <row r="874">
      <c r="B874" s="668"/>
      <c r="D874" s="669"/>
      <c r="E874" s="672"/>
      <c r="I874" s="673"/>
      <c r="S874" s="674"/>
      <c r="T874" s="674"/>
      <c r="X874" s="674"/>
      <c r="Y874" s="674"/>
      <c r="Z874" s="674"/>
      <c r="AA874" s="674"/>
      <c r="BA874" s="669"/>
      <c r="BB874" s="669"/>
      <c r="BQ874" s="283"/>
      <c r="BR874" s="283"/>
      <c r="BS874" s="283"/>
      <c r="BT874" s="283"/>
      <c r="BU874" s="283"/>
      <c r="BV874" s="283"/>
    </row>
    <row r="875">
      <c r="B875" s="668"/>
      <c r="D875" s="669"/>
      <c r="E875" s="672"/>
      <c r="I875" s="673"/>
      <c r="S875" s="674"/>
      <c r="T875" s="674"/>
      <c r="X875" s="674"/>
      <c r="Y875" s="674"/>
      <c r="Z875" s="674"/>
      <c r="AA875" s="674"/>
      <c r="BA875" s="669"/>
      <c r="BB875" s="669"/>
      <c r="BQ875" s="283"/>
      <c r="BR875" s="283"/>
      <c r="BS875" s="283"/>
      <c r="BT875" s="283"/>
      <c r="BU875" s="283"/>
      <c r="BV875" s="283"/>
    </row>
    <row r="876">
      <c r="B876" s="668"/>
      <c r="D876" s="669"/>
      <c r="E876" s="672"/>
      <c r="I876" s="673"/>
      <c r="S876" s="674"/>
      <c r="T876" s="674"/>
      <c r="X876" s="674"/>
      <c r="Y876" s="674"/>
      <c r="Z876" s="674"/>
      <c r="AA876" s="674"/>
      <c r="BA876" s="669"/>
      <c r="BB876" s="669"/>
      <c r="BQ876" s="283"/>
      <c r="BR876" s="283"/>
      <c r="BS876" s="283"/>
      <c r="BT876" s="283"/>
      <c r="BU876" s="283"/>
      <c r="BV876" s="283"/>
    </row>
    <row r="877">
      <c r="B877" s="668"/>
      <c r="D877" s="669"/>
      <c r="E877" s="672"/>
      <c r="I877" s="673"/>
      <c r="S877" s="674"/>
      <c r="T877" s="674"/>
      <c r="X877" s="674"/>
      <c r="Y877" s="674"/>
      <c r="Z877" s="674"/>
      <c r="AA877" s="674"/>
      <c r="BA877" s="669"/>
      <c r="BB877" s="669"/>
      <c r="BQ877" s="283"/>
      <c r="BR877" s="283"/>
      <c r="BS877" s="283"/>
      <c r="BT877" s="283"/>
      <c r="BU877" s="283"/>
      <c r="BV877" s="283"/>
    </row>
    <row r="878">
      <c r="B878" s="668"/>
      <c r="D878" s="669"/>
      <c r="E878" s="672"/>
      <c r="I878" s="673"/>
      <c r="S878" s="674"/>
      <c r="T878" s="674"/>
      <c r="X878" s="674"/>
      <c r="Y878" s="674"/>
      <c r="Z878" s="674"/>
      <c r="AA878" s="674"/>
      <c r="BA878" s="669"/>
      <c r="BB878" s="669"/>
      <c r="BQ878" s="283"/>
      <c r="BR878" s="283"/>
      <c r="BS878" s="283"/>
      <c r="BT878" s="283"/>
      <c r="BU878" s="283"/>
      <c r="BV878" s="283"/>
    </row>
    <row r="879">
      <c r="B879" s="668"/>
      <c r="D879" s="669"/>
      <c r="E879" s="672"/>
      <c r="I879" s="673"/>
      <c r="S879" s="674"/>
      <c r="T879" s="674"/>
      <c r="X879" s="674"/>
      <c r="Y879" s="674"/>
      <c r="Z879" s="674"/>
      <c r="AA879" s="674"/>
      <c r="BA879" s="669"/>
      <c r="BB879" s="669"/>
      <c r="BQ879" s="283"/>
      <c r="BR879" s="283"/>
      <c r="BS879" s="283"/>
      <c r="BT879" s="283"/>
      <c r="BU879" s="283"/>
      <c r="BV879" s="283"/>
    </row>
    <row r="880">
      <c r="B880" s="668"/>
      <c r="D880" s="669"/>
      <c r="E880" s="672"/>
      <c r="I880" s="673"/>
      <c r="S880" s="674"/>
      <c r="T880" s="674"/>
      <c r="X880" s="674"/>
      <c r="Y880" s="674"/>
      <c r="Z880" s="674"/>
      <c r="AA880" s="674"/>
      <c r="BA880" s="669"/>
      <c r="BB880" s="669"/>
      <c r="BQ880" s="283"/>
      <c r="BR880" s="283"/>
      <c r="BS880" s="283"/>
      <c r="BT880" s="283"/>
      <c r="BU880" s="283"/>
      <c r="BV880" s="283"/>
    </row>
    <row r="881">
      <c r="B881" s="668"/>
      <c r="D881" s="669"/>
      <c r="E881" s="672"/>
      <c r="I881" s="673"/>
      <c r="S881" s="674"/>
      <c r="T881" s="674"/>
      <c r="X881" s="674"/>
      <c r="Y881" s="674"/>
      <c r="Z881" s="674"/>
      <c r="AA881" s="674"/>
      <c r="BA881" s="669"/>
      <c r="BB881" s="669"/>
      <c r="BQ881" s="283"/>
      <c r="BR881" s="283"/>
      <c r="BS881" s="283"/>
      <c r="BT881" s="283"/>
      <c r="BU881" s="283"/>
      <c r="BV881" s="283"/>
    </row>
    <row r="882">
      <c r="B882" s="668"/>
      <c r="D882" s="669"/>
      <c r="E882" s="672"/>
      <c r="I882" s="673"/>
      <c r="S882" s="674"/>
      <c r="T882" s="674"/>
      <c r="X882" s="674"/>
      <c r="Y882" s="674"/>
      <c r="Z882" s="674"/>
      <c r="AA882" s="674"/>
      <c r="BA882" s="669"/>
      <c r="BB882" s="669"/>
      <c r="BQ882" s="283"/>
      <c r="BR882" s="283"/>
      <c r="BS882" s="283"/>
      <c r="BT882" s="283"/>
      <c r="BU882" s="283"/>
      <c r="BV882" s="283"/>
    </row>
    <row r="883">
      <c r="B883" s="668"/>
      <c r="D883" s="669"/>
      <c r="E883" s="672"/>
      <c r="I883" s="673"/>
      <c r="S883" s="674"/>
      <c r="T883" s="674"/>
      <c r="X883" s="674"/>
      <c r="Y883" s="674"/>
      <c r="Z883" s="674"/>
      <c r="AA883" s="674"/>
      <c r="BA883" s="669"/>
      <c r="BB883" s="669"/>
      <c r="BQ883" s="283"/>
      <c r="BR883" s="283"/>
      <c r="BS883" s="283"/>
      <c r="BT883" s="283"/>
      <c r="BU883" s="283"/>
      <c r="BV883" s="283"/>
    </row>
    <row r="884">
      <c r="B884" s="668"/>
      <c r="D884" s="669"/>
      <c r="E884" s="672"/>
      <c r="I884" s="673"/>
      <c r="S884" s="674"/>
      <c r="T884" s="674"/>
      <c r="X884" s="674"/>
      <c r="Y884" s="674"/>
      <c r="Z884" s="674"/>
      <c r="AA884" s="674"/>
      <c r="BA884" s="669"/>
      <c r="BB884" s="669"/>
      <c r="BQ884" s="283"/>
      <c r="BR884" s="283"/>
      <c r="BS884" s="283"/>
      <c r="BT884" s="283"/>
      <c r="BU884" s="283"/>
      <c r="BV884" s="283"/>
    </row>
    <row r="885">
      <c r="B885" s="668"/>
      <c r="D885" s="669"/>
      <c r="E885" s="672"/>
      <c r="I885" s="673"/>
      <c r="S885" s="674"/>
      <c r="T885" s="674"/>
      <c r="X885" s="674"/>
      <c r="Y885" s="674"/>
      <c r="Z885" s="674"/>
      <c r="AA885" s="674"/>
      <c r="BA885" s="669"/>
      <c r="BB885" s="669"/>
      <c r="BQ885" s="283"/>
      <c r="BR885" s="283"/>
      <c r="BS885" s="283"/>
      <c r="BT885" s="283"/>
      <c r="BU885" s="283"/>
      <c r="BV885" s="283"/>
    </row>
    <row r="886">
      <c r="B886" s="668"/>
      <c r="D886" s="669"/>
      <c r="E886" s="672"/>
      <c r="I886" s="673"/>
      <c r="S886" s="674"/>
      <c r="T886" s="674"/>
      <c r="X886" s="674"/>
      <c r="Y886" s="674"/>
      <c r="Z886" s="674"/>
      <c r="AA886" s="674"/>
      <c r="BA886" s="669"/>
      <c r="BB886" s="669"/>
      <c r="BQ886" s="283"/>
      <c r="BR886" s="283"/>
      <c r="BS886" s="283"/>
      <c r="BT886" s="283"/>
      <c r="BU886" s="283"/>
      <c r="BV886" s="283"/>
    </row>
    <row r="887">
      <c r="B887" s="668"/>
      <c r="D887" s="669"/>
      <c r="E887" s="672"/>
      <c r="I887" s="673"/>
      <c r="S887" s="674"/>
      <c r="T887" s="674"/>
      <c r="X887" s="674"/>
      <c r="Y887" s="674"/>
      <c r="Z887" s="674"/>
      <c r="AA887" s="674"/>
      <c r="BA887" s="669"/>
      <c r="BB887" s="669"/>
      <c r="BQ887" s="283"/>
      <c r="BR887" s="283"/>
      <c r="BS887" s="283"/>
      <c r="BT887" s="283"/>
      <c r="BU887" s="283"/>
      <c r="BV887" s="283"/>
    </row>
    <row r="888">
      <c r="B888" s="668"/>
      <c r="D888" s="669"/>
      <c r="E888" s="672"/>
      <c r="I888" s="673"/>
      <c r="S888" s="674"/>
      <c r="T888" s="674"/>
      <c r="X888" s="674"/>
      <c r="Y888" s="674"/>
      <c r="Z888" s="674"/>
      <c r="AA888" s="674"/>
      <c r="BA888" s="669"/>
      <c r="BB888" s="669"/>
      <c r="BQ888" s="283"/>
      <c r="BR888" s="283"/>
      <c r="BS888" s="283"/>
      <c r="BT888" s="283"/>
      <c r="BU888" s="283"/>
      <c r="BV888" s="283"/>
    </row>
    <row r="889">
      <c r="B889" s="668"/>
      <c r="D889" s="669"/>
      <c r="E889" s="672"/>
      <c r="I889" s="673"/>
      <c r="S889" s="674"/>
      <c r="T889" s="674"/>
      <c r="X889" s="674"/>
      <c r="Y889" s="674"/>
      <c r="Z889" s="674"/>
      <c r="AA889" s="674"/>
      <c r="BA889" s="669"/>
      <c r="BB889" s="669"/>
      <c r="BQ889" s="283"/>
      <c r="BR889" s="283"/>
      <c r="BS889" s="283"/>
      <c r="BT889" s="283"/>
      <c r="BU889" s="283"/>
      <c r="BV889" s="283"/>
    </row>
    <row r="890">
      <c r="B890" s="668"/>
      <c r="D890" s="669"/>
      <c r="E890" s="672"/>
      <c r="I890" s="673"/>
      <c r="S890" s="674"/>
      <c r="T890" s="674"/>
      <c r="X890" s="674"/>
      <c r="Y890" s="674"/>
      <c r="Z890" s="674"/>
      <c r="AA890" s="674"/>
      <c r="BA890" s="669"/>
      <c r="BB890" s="669"/>
      <c r="BQ890" s="283"/>
      <c r="BR890" s="283"/>
      <c r="BS890" s="283"/>
      <c r="BT890" s="283"/>
      <c r="BU890" s="283"/>
      <c r="BV890" s="283"/>
    </row>
    <row r="891">
      <c r="B891" s="668"/>
      <c r="D891" s="669"/>
      <c r="E891" s="672"/>
      <c r="I891" s="673"/>
      <c r="S891" s="674"/>
      <c r="T891" s="674"/>
      <c r="X891" s="674"/>
      <c r="Y891" s="674"/>
      <c r="Z891" s="674"/>
      <c r="AA891" s="674"/>
      <c r="BA891" s="669"/>
      <c r="BB891" s="669"/>
      <c r="BQ891" s="283"/>
      <c r="BR891" s="283"/>
      <c r="BS891" s="283"/>
      <c r="BT891" s="283"/>
      <c r="BU891" s="283"/>
      <c r="BV891" s="283"/>
    </row>
    <row r="892">
      <c r="B892" s="668"/>
      <c r="D892" s="669"/>
      <c r="E892" s="672"/>
      <c r="I892" s="673"/>
      <c r="S892" s="674"/>
      <c r="T892" s="674"/>
      <c r="X892" s="674"/>
      <c r="Y892" s="674"/>
      <c r="Z892" s="674"/>
      <c r="AA892" s="674"/>
      <c r="BA892" s="669"/>
      <c r="BB892" s="669"/>
      <c r="BQ892" s="283"/>
      <c r="BR892" s="283"/>
      <c r="BS892" s="283"/>
      <c r="BT892" s="283"/>
      <c r="BU892" s="283"/>
      <c r="BV892" s="283"/>
    </row>
    <row r="893">
      <c r="B893" s="668"/>
      <c r="D893" s="669"/>
      <c r="E893" s="672"/>
      <c r="I893" s="673"/>
      <c r="S893" s="674"/>
      <c r="T893" s="674"/>
      <c r="X893" s="674"/>
      <c r="Y893" s="674"/>
      <c r="Z893" s="674"/>
      <c r="AA893" s="674"/>
      <c r="BA893" s="669"/>
      <c r="BB893" s="669"/>
      <c r="BQ893" s="283"/>
      <c r="BR893" s="283"/>
      <c r="BS893" s="283"/>
      <c r="BT893" s="283"/>
      <c r="BU893" s="283"/>
      <c r="BV893" s="283"/>
    </row>
    <row r="894">
      <c r="B894" s="668"/>
      <c r="D894" s="669"/>
      <c r="E894" s="672"/>
      <c r="I894" s="673"/>
      <c r="S894" s="674"/>
      <c r="T894" s="674"/>
      <c r="X894" s="674"/>
      <c r="Y894" s="674"/>
      <c r="Z894" s="674"/>
      <c r="AA894" s="674"/>
      <c r="BA894" s="669"/>
      <c r="BB894" s="669"/>
      <c r="BQ894" s="283"/>
      <c r="BR894" s="283"/>
      <c r="BS894" s="283"/>
      <c r="BT894" s="283"/>
      <c r="BU894" s="283"/>
      <c r="BV894" s="283"/>
    </row>
    <row r="895">
      <c r="B895" s="668"/>
      <c r="D895" s="669"/>
      <c r="E895" s="672"/>
      <c r="I895" s="673"/>
      <c r="S895" s="674"/>
      <c r="T895" s="674"/>
      <c r="X895" s="674"/>
      <c r="Y895" s="674"/>
      <c r="Z895" s="674"/>
      <c r="AA895" s="674"/>
      <c r="BA895" s="669"/>
      <c r="BB895" s="669"/>
      <c r="BQ895" s="283"/>
      <c r="BR895" s="283"/>
      <c r="BS895" s="283"/>
      <c r="BT895" s="283"/>
      <c r="BU895" s="283"/>
      <c r="BV895" s="283"/>
    </row>
    <row r="896">
      <c r="B896" s="668"/>
      <c r="D896" s="669"/>
      <c r="E896" s="672"/>
      <c r="I896" s="673"/>
      <c r="S896" s="674"/>
      <c r="T896" s="674"/>
      <c r="X896" s="674"/>
      <c r="Y896" s="674"/>
      <c r="Z896" s="674"/>
      <c r="AA896" s="674"/>
      <c r="BA896" s="669"/>
      <c r="BB896" s="669"/>
      <c r="BQ896" s="283"/>
      <c r="BR896" s="283"/>
      <c r="BS896" s="283"/>
      <c r="BT896" s="283"/>
      <c r="BU896" s="283"/>
      <c r="BV896" s="283"/>
    </row>
    <row r="897">
      <c r="B897" s="668"/>
      <c r="D897" s="669"/>
      <c r="E897" s="672"/>
      <c r="I897" s="673"/>
      <c r="S897" s="674"/>
      <c r="T897" s="674"/>
      <c r="X897" s="674"/>
      <c r="Y897" s="674"/>
      <c r="Z897" s="674"/>
      <c r="AA897" s="674"/>
      <c r="BA897" s="669"/>
      <c r="BB897" s="669"/>
      <c r="BQ897" s="283"/>
      <c r="BR897" s="283"/>
      <c r="BS897" s="283"/>
      <c r="BT897" s="283"/>
      <c r="BU897" s="283"/>
      <c r="BV897" s="283"/>
    </row>
    <row r="898">
      <c r="B898" s="668"/>
      <c r="D898" s="669"/>
      <c r="E898" s="672"/>
      <c r="I898" s="673"/>
      <c r="S898" s="674"/>
      <c r="T898" s="674"/>
      <c r="X898" s="674"/>
      <c r="Y898" s="674"/>
      <c r="Z898" s="674"/>
      <c r="AA898" s="674"/>
      <c r="BA898" s="669"/>
      <c r="BB898" s="669"/>
      <c r="BQ898" s="283"/>
      <c r="BR898" s="283"/>
      <c r="BS898" s="283"/>
      <c r="BT898" s="283"/>
      <c r="BU898" s="283"/>
      <c r="BV898" s="283"/>
    </row>
    <row r="899">
      <c r="B899" s="668"/>
      <c r="D899" s="669"/>
      <c r="E899" s="672"/>
      <c r="I899" s="673"/>
      <c r="S899" s="674"/>
      <c r="T899" s="674"/>
      <c r="X899" s="674"/>
      <c r="Y899" s="674"/>
      <c r="Z899" s="674"/>
      <c r="AA899" s="674"/>
      <c r="BA899" s="669"/>
      <c r="BB899" s="669"/>
      <c r="BQ899" s="283"/>
      <c r="BR899" s="283"/>
      <c r="BS899" s="283"/>
      <c r="BT899" s="283"/>
      <c r="BU899" s="283"/>
      <c r="BV899" s="283"/>
    </row>
    <row r="900">
      <c r="B900" s="668"/>
      <c r="D900" s="669"/>
      <c r="E900" s="672"/>
      <c r="I900" s="673"/>
      <c r="S900" s="674"/>
      <c r="T900" s="674"/>
      <c r="X900" s="674"/>
      <c r="Y900" s="674"/>
      <c r="Z900" s="674"/>
      <c r="AA900" s="674"/>
      <c r="BA900" s="669"/>
      <c r="BB900" s="669"/>
      <c r="BQ900" s="283"/>
      <c r="BR900" s="283"/>
      <c r="BS900" s="283"/>
      <c r="BT900" s="283"/>
      <c r="BU900" s="283"/>
      <c r="BV900" s="283"/>
    </row>
    <row r="901">
      <c r="B901" s="668"/>
      <c r="D901" s="669"/>
      <c r="E901" s="672"/>
      <c r="I901" s="673"/>
      <c r="S901" s="674"/>
      <c r="T901" s="674"/>
      <c r="X901" s="674"/>
      <c r="Y901" s="674"/>
      <c r="Z901" s="674"/>
      <c r="AA901" s="674"/>
      <c r="BA901" s="669"/>
      <c r="BB901" s="669"/>
      <c r="BQ901" s="283"/>
      <c r="BR901" s="283"/>
      <c r="BS901" s="283"/>
      <c r="BT901" s="283"/>
      <c r="BU901" s="283"/>
      <c r="BV901" s="283"/>
    </row>
    <row r="902">
      <c r="B902" s="668"/>
      <c r="D902" s="669"/>
      <c r="E902" s="672"/>
      <c r="I902" s="673"/>
      <c r="S902" s="674"/>
      <c r="T902" s="674"/>
      <c r="X902" s="674"/>
      <c r="Y902" s="674"/>
      <c r="Z902" s="674"/>
      <c r="AA902" s="674"/>
      <c r="BA902" s="669"/>
      <c r="BB902" s="669"/>
      <c r="BQ902" s="283"/>
      <c r="BR902" s="283"/>
      <c r="BS902" s="283"/>
      <c r="BT902" s="283"/>
      <c r="BU902" s="283"/>
      <c r="BV902" s="283"/>
    </row>
    <row r="903">
      <c r="B903" s="668"/>
      <c r="D903" s="669"/>
      <c r="E903" s="672"/>
      <c r="I903" s="673"/>
      <c r="S903" s="674"/>
      <c r="T903" s="674"/>
      <c r="X903" s="674"/>
      <c r="Y903" s="674"/>
      <c r="Z903" s="674"/>
      <c r="AA903" s="674"/>
      <c r="BA903" s="669"/>
      <c r="BB903" s="669"/>
      <c r="BQ903" s="283"/>
      <c r="BR903" s="283"/>
      <c r="BS903" s="283"/>
      <c r="BT903" s="283"/>
      <c r="BU903" s="283"/>
      <c r="BV903" s="283"/>
    </row>
    <row r="904">
      <c r="B904" s="668"/>
      <c r="D904" s="669"/>
      <c r="E904" s="672"/>
      <c r="I904" s="673"/>
      <c r="S904" s="674"/>
      <c r="T904" s="674"/>
      <c r="X904" s="674"/>
      <c r="Y904" s="674"/>
      <c r="Z904" s="674"/>
      <c r="AA904" s="674"/>
      <c r="BA904" s="669"/>
      <c r="BB904" s="669"/>
      <c r="BQ904" s="283"/>
      <c r="BR904" s="283"/>
      <c r="BS904" s="283"/>
      <c r="BT904" s="283"/>
      <c r="BU904" s="283"/>
      <c r="BV904" s="283"/>
    </row>
    <row r="905">
      <c r="B905" s="668"/>
      <c r="D905" s="669"/>
      <c r="E905" s="672"/>
      <c r="I905" s="673"/>
      <c r="S905" s="674"/>
      <c r="T905" s="674"/>
      <c r="X905" s="674"/>
      <c r="Y905" s="674"/>
      <c r="Z905" s="674"/>
      <c r="AA905" s="674"/>
      <c r="BA905" s="669"/>
      <c r="BB905" s="669"/>
      <c r="BQ905" s="283"/>
      <c r="BR905" s="283"/>
      <c r="BS905" s="283"/>
      <c r="BT905" s="283"/>
      <c r="BU905" s="283"/>
      <c r="BV905" s="283"/>
    </row>
    <row r="906">
      <c r="B906" s="668"/>
      <c r="D906" s="669"/>
      <c r="E906" s="672"/>
      <c r="I906" s="673"/>
      <c r="S906" s="674"/>
      <c r="T906" s="674"/>
      <c r="X906" s="674"/>
      <c r="Y906" s="674"/>
      <c r="Z906" s="674"/>
      <c r="AA906" s="674"/>
      <c r="BA906" s="669"/>
      <c r="BB906" s="669"/>
      <c r="BQ906" s="283"/>
      <c r="BR906" s="283"/>
      <c r="BS906" s="283"/>
      <c r="BT906" s="283"/>
      <c r="BU906" s="283"/>
      <c r="BV906" s="283"/>
    </row>
    <row r="907">
      <c r="B907" s="668"/>
      <c r="D907" s="669"/>
      <c r="E907" s="672"/>
      <c r="I907" s="673"/>
      <c r="S907" s="674"/>
      <c r="T907" s="674"/>
      <c r="X907" s="674"/>
      <c r="Y907" s="674"/>
      <c r="Z907" s="674"/>
      <c r="AA907" s="674"/>
      <c r="BA907" s="669"/>
      <c r="BB907" s="669"/>
      <c r="BQ907" s="283"/>
      <c r="BR907" s="283"/>
      <c r="BS907" s="283"/>
      <c r="BT907" s="283"/>
      <c r="BU907" s="283"/>
      <c r="BV907" s="283"/>
    </row>
    <row r="908">
      <c r="B908" s="668"/>
      <c r="D908" s="669"/>
      <c r="E908" s="672"/>
      <c r="I908" s="673"/>
      <c r="S908" s="674"/>
      <c r="T908" s="674"/>
      <c r="X908" s="674"/>
      <c r="Y908" s="674"/>
      <c r="Z908" s="674"/>
      <c r="AA908" s="674"/>
      <c r="BA908" s="669"/>
      <c r="BB908" s="669"/>
      <c r="BQ908" s="283"/>
      <c r="BR908" s="283"/>
      <c r="BS908" s="283"/>
      <c r="BT908" s="283"/>
      <c r="BU908" s="283"/>
      <c r="BV908" s="283"/>
    </row>
    <row r="909">
      <c r="B909" s="668"/>
      <c r="D909" s="669"/>
      <c r="E909" s="672"/>
      <c r="I909" s="673"/>
      <c r="S909" s="674"/>
      <c r="T909" s="674"/>
      <c r="X909" s="674"/>
      <c r="Y909" s="674"/>
      <c r="Z909" s="674"/>
      <c r="AA909" s="674"/>
      <c r="BA909" s="669"/>
      <c r="BB909" s="669"/>
      <c r="BQ909" s="283"/>
      <c r="BR909" s="283"/>
      <c r="BS909" s="283"/>
      <c r="BT909" s="283"/>
      <c r="BU909" s="283"/>
      <c r="BV909" s="283"/>
    </row>
    <row r="910">
      <c r="B910" s="668"/>
      <c r="D910" s="669"/>
      <c r="E910" s="672"/>
      <c r="I910" s="673"/>
      <c r="S910" s="674"/>
      <c r="T910" s="674"/>
      <c r="X910" s="674"/>
      <c r="Y910" s="674"/>
      <c r="Z910" s="674"/>
      <c r="AA910" s="674"/>
      <c r="BA910" s="669"/>
      <c r="BB910" s="669"/>
      <c r="BQ910" s="283"/>
      <c r="BR910" s="283"/>
      <c r="BS910" s="283"/>
      <c r="BT910" s="283"/>
      <c r="BU910" s="283"/>
      <c r="BV910" s="283"/>
    </row>
    <row r="911">
      <c r="B911" s="668"/>
      <c r="D911" s="669"/>
      <c r="E911" s="672"/>
      <c r="I911" s="673"/>
      <c r="S911" s="674"/>
      <c r="T911" s="674"/>
      <c r="X911" s="674"/>
      <c r="Y911" s="674"/>
      <c r="Z911" s="674"/>
      <c r="AA911" s="674"/>
      <c r="BA911" s="669"/>
      <c r="BB911" s="669"/>
      <c r="BQ911" s="283"/>
      <c r="BR911" s="283"/>
      <c r="BS911" s="283"/>
      <c r="BT911" s="283"/>
      <c r="BU911" s="283"/>
      <c r="BV911" s="283"/>
    </row>
    <row r="912">
      <c r="B912" s="668"/>
      <c r="D912" s="669"/>
      <c r="E912" s="672"/>
      <c r="I912" s="673"/>
      <c r="S912" s="674"/>
      <c r="T912" s="674"/>
      <c r="X912" s="674"/>
      <c r="Y912" s="674"/>
      <c r="Z912" s="674"/>
      <c r="AA912" s="674"/>
      <c r="BA912" s="669"/>
      <c r="BB912" s="669"/>
      <c r="BQ912" s="283"/>
      <c r="BR912" s="283"/>
      <c r="BS912" s="283"/>
      <c r="BT912" s="283"/>
      <c r="BU912" s="283"/>
      <c r="BV912" s="283"/>
    </row>
    <row r="913">
      <c r="B913" s="668"/>
      <c r="D913" s="669"/>
      <c r="E913" s="672"/>
      <c r="I913" s="673"/>
      <c r="S913" s="674"/>
      <c r="T913" s="674"/>
      <c r="X913" s="674"/>
      <c r="Y913" s="674"/>
      <c r="Z913" s="674"/>
      <c r="AA913" s="674"/>
      <c r="BA913" s="669"/>
      <c r="BB913" s="669"/>
      <c r="BQ913" s="283"/>
      <c r="BR913" s="283"/>
      <c r="BS913" s="283"/>
      <c r="BT913" s="283"/>
      <c r="BU913" s="283"/>
      <c r="BV913" s="283"/>
    </row>
    <row r="914">
      <c r="B914" s="668"/>
      <c r="D914" s="669"/>
      <c r="E914" s="672"/>
      <c r="I914" s="673"/>
      <c r="S914" s="674"/>
      <c r="T914" s="674"/>
      <c r="X914" s="674"/>
      <c r="Y914" s="674"/>
      <c r="Z914" s="674"/>
      <c r="AA914" s="674"/>
      <c r="BA914" s="669"/>
      <c r="BB914" s="669"/>
      <c r="BQ914" s="283"/>
      <c r="BR914" s="283"/>
      <c r="BS914" s="283"/>
      <c r="BT914" s="283"/>
      <c r="BU914" s="283"/>
      <c r="BV914" s="283"/>
    </row>
    <row r="915">
      <c r="B915" s="668"/>
      <c r="D915" s="669"/>
      <c r="E915" s="672"/>
      <c r="I915" s="673"/>
      <c r="S915" s="674"/>
      <c r="T915" s="674"/>
      <c r="X915" s="674"/>
      <c r="Y915" s="674"/>
      <c r="Z915" s="674"/>
      <c r="AA915" s="674"/>
      <c r="BA915" s="669"/>
      <c r="BB915" s="669"/>
      <c r="BQ915" s="283"/>
      <c r="BR915" s="283"/>
      <c r="BS915" s="283"/>
      <c r="BT915" s="283"/>
      <c r="BU915" s="283"/>
      <c r="BV915" s="283"/>
    </row>
    <row r="916">
      <c r="B916" s="668"/>
      <c r="D916" s="669"/>
      <c r="E916" s="672"/>
      <c r="I916" s="673"/>
      <c r="S916" s="674"/>
      <c r="T916" s="674"/>
      <c r="X916" s="674"/>
      <c r="Y916" s="674"/>
      <c r="Z916" s="674"/>
      <c r="AA916" s="674"/>
      <c r="BA916" s="669"/>
      <c r="BB916" s="669"/>
      <c r="BQ916" s="283"/>
      <c r="BR916" s="283"/>
      <c r="BS916" s="283"/>
      <c r="BT916" s="283"/>
      <c r="BU916" s="283"/>
      <c r="BV916" s="283"/>
    </row>
    <row r="917">
      <c r="B917" s="668"/>
      <c r="D917" s="669"/>
      <c r="E917" s="672"/>
      <c r="I917" s="673"/>
      <c r="S917" s="674"/>
      <c r="T917" s="674"/>
      <c r="X917" s="674"/>
      <c r="Y917" s="674"/>
      <c r="Z917" s="674"/>
      <c r="AA917" s="674"/>
      <c r="BA917" s="669"/>
      <c r="BB917" s="669"/>
      <c r="BQ917" s="283"/>
      <c r="BR917" s="283"/>
      <c r="BS917" s="283"/>
      <c r="BT917" s="283"/>
      <c r="BU917" s="283"/>
      <c r="BV917" s="283"/>
    </row>
    <row r="918">
      <c r="B918" s="668"/>
      <c r="D918" s="669"/>
      <c r="E918" s="672"/>
      <c r="I918" s="673"/>
      <c r="S918" s="674"/>
      <c r="T918" s="674"/>
      <c r="X918" s="674"/>
      <c r="Y918" s="674"/>
      <c r="Z918" s="674"/>
      <c r="AA918" s="674"/>
      <c r="BA918" s="669"/>
      <c r="BB918" s="669"/>
      <c r="BQ918" s="283"/>
      <c r="BR918" s="283"/>
      <c r="BS918" s="283"/>
      <c r="BT918" s="283"/>
      <c r="BU918" s="283"/>
      <c r="BV918" s="283"/>
    </row>
    <row r="919">
      <c r="B919" s="668"/>
      <c r="D919" s="669"/>
      <c r="E919" s="672"/>
      <c r="I919" s="673"/>
      <c r="S919" s="674"/>
      <c r="T919" s="674"/>
      <c r="X919" s="674"/>
      <c r="Y919" s="674"/>
      <c r="Z919" s="674"/>
      <c r="AA919" s="674"/>
      <c r="BA919" s="669"/>
      <c r="BB919" s="669"/>
      <c r="BQ919" s="283"/>
      <c r="BR919" s="283"/>
      <c r="BS919" s="283"/>
      <c r="BT919" s="283"/>
      <c r="BU919" s="283"/>
      <c r="BV919" s="283"/>
    </row>
    <row r="920">
      <c r="B920" s="668"/>
      <c r="D920" s="669"/>
      <c r="E920" s="672"/>
      <c r="I920" s="673"/>
      <c r="S920" s="674"/>
      <c r="T920" s="674"/>
      <c r="X920" s="674"/>
      <c r="Y920" s="674"/>
      <c r="Z920" s="674"/>
      <c r="AA920" s="674"/>
      <c r="BA920" s="669"/>
      <c r="BB920" s="669"/>
      <c r="BQ920" s="283"/>
      <c r="BR920" s="283"/>
      <c r="BS920" s="283"/>
      <c r="BT920" s="283"/>
      <c r="BU920" s="283"/>
      <c r="BV920" s="283"/>
    </row>
    <row r="921">
      <c r="B921" s="668"/>
      <c r="D921" s="669"/>
      <c r="E921" s="672"/>
      <c r="I921" s="673"/>
      <c r="S921" s="674"/>
      <c r="T921" s="674"/>
      <c r="X921" s="674"/>
      <c r="Y921" s="674"/>
      <c r="Z921" s="674"/>
      <c r="AA921" s="674"/>
      <c r="BA921" s="669"/>
      <c r="BB921" s="669"/>
      <c r="BQ921" s="283"/>
      <c r="BR921" s="283"/>
      <c r="BS921" s="283"/>
      <c r="BT921" s="283"/>
      <c r="BU921" s="283"/>
      <c r="BV921" s="283"/>
    </row>
    <row r="922">
      <c r="B922" s="668"/>
      <c r="D922" s="669"/>
      <c r="E922" s="672"/>
      <c r="I922" s="673"/>
      <c r="S922" s="674"/>
      <c r="T922" s="674"/>
      <c r="X922" s="674"/>
      <c r="Y922" s="674"/>
      <c r="Z922" s="674"/>
      <c r="AA922" s="674"/>
      <c r="BA922" s="669"/>
      <c r="BB922" s="669"/>
      <c r="BQ922" s="283"/>
      <c r="BR922" s="283"/>
      <c r="BS922" s="283"/>
      <c r="BT922" s="283"/>
      <c r="BU922" s="283"/>
      <c r="BV922" s="283"/>
    </row>
    <row r="923">
      <c r="B923" s="668"/>
      <c r="D923" s="669"/>
      <c r="E923" s="672"/>
      <c r="I923" s="673"/>
      <c r="S923" s="674"/>
      <c r="T923" s="674"/>
      <c r="X923" s="674"/>
      <c r="Y923" s="674"/>
      <c r="Z923" s="674"/>
      <c r="AA923" s="674"/>
      <c r="BA923" s="669"/>
      <c r="BB923" s="669"/>
      <c r="BQ923" s="283"/>
      <c r="BR923" s="283"/>
      <c r="BS923" s="283"/>
      <c r="BT923" s="283"/>
      <c r="BU923" s="283"/>
      <c r="BV923" s="283"/>
    </row>
    <row r="924">
      <c r="B924" s="668"/>
      <c r="D924" s="669"/>
      <c r="E924" s="672"/>
      <c r="I924" s="673"/>
      <c r="S924" s="674"/>
      <c r="T924" s="674"/>
      <c r="X924" s="674"/>
      <c r="Y924" s="674"/>
      <c r="Z924" s="674"/>
      <c r="AA924" s="674"/>
      <c r="BA924" s="669"/>
      <c r="BB924" s="669"/>
      <c r="BQ924" s="283"/>
      <c r="BR924" s="283"/>
      <c r="BS924" s="283"/>
      <c r="BT924" s="283"/>
      <c r="BU924" s="283"/>
      <c r="BV924" s="283"/>
    </row>
    <row r="925">
      <c r="B925" s="668"/>
      <c r="D925" s="669"/>
      <c r="E925" s="672"/>
      <c r="I925" s="673"/>
      <c r="S925" s="674"/>
      <c r="T925" s="674"/>
      <c r="X925" s="674"/>
      <c r="Y925" s="674"/>
      <c r="Z925" s="674"/>
      <c r="AA925" s="674"/>
      <c r="BA925" s="669"/>
      <c r="BB925" s="669"/>
      <c r="BQ925" s="283"/>
      <c r="BR925" s="283"/>
      <c r="BS925" s="283"/>
      <c r="BT925" s="283"/>
      <c r="BU925" s="283"/>
      <c r="BV925" s="283"/>
    </row>
    <row r="926">
      <c r="B926" s="668"/>
      <c r="D926" s="669"/>
      <c r="E926" s="672"/>
      <c r="I926" s="673"/>
      <c r="S926" s="674"/>
      <c r="T926" s="674"/>
      <c r="X926" s="674"/>
      <c r="Y926" s="674"/>
      <c r="Z926" s="674"/>
      <c r="AA926" s="674"/>
      <c r="BA926" s="669"/>
      <c r="BB926" s="669"/>
      <c r="BQ926" s="283"/>
      <c r="BR926" s="283"/>
      <c r="BS926" s="283"/>
      <c r="BT926" s="283"/>
      <c r="BU926" s="283"/>
      <c r="BV926" s="283"/>
    </row>
    <row r="927">
      <c r="B927" s="668"/>
      <c r="D927" s="669"/>
      <c r="E927" s="672"/>
      <c r="I927" s="673"/>
      <c r="S927" s="674"/>
      <c r="T927" s="674"/>
      <c r="X927" s="674"/>
      <c r="Y927" s="674"/>
      <c r="Z927" s="674"/>
      <c r="AA927" s="674"/>
      <c r="BA927" s="669"/>
      <c r="BB927" s="669"/>
      <c r="BQ927" s="283"/>
      <c r="BR927" s="283"/>
      <c r="BS927" s="283"/>
      <c r="BT927" s="283"/>
      <c r="BU927" s="283"/>
      <c r="BV927" s="283"/>
    </row>
    <row r="928">
      <c r="B928" s="668"/>
      <c r="D928" s="669"/>
      <c r="E928" s="672"/>
      <c r="I928" s="673"/>
      <c r="S928" s="674"/>
      <c r="T928" s="674"/>
      <c r="X928" s="674"/>
      <c r="Y928" s="674"/>
      <c r="Z928" s="674"/>
      <c r="AA928" s="674"/>
      <c r="BA928" s="669"/>
      <c r="BB928" s="669"/>
      <c r="BQ928" s="283"/>
      <c r="BR928" s="283"/>
      <c r="BS928" s="283"/>
      <c r="BT928" s="283"/>
      <c r="BU928" s="283"/>
      <c r="BV928" s="283"/>
    </row>
    <row r="929">
      <c r="B929" s="668"/>
      <c r="D929" s="669"/>
      <c r="E929" s="672"/>
      <c r="I929" s="673"/>
      <c r="S929" s="674"/>
      <c r="T929" s="674"/>
      <c r="X929" s="674"/>
      <c r="Y929" s="674"/>
      <c r="Z929" s="674"/>
      <c r="AA929" s="674"/>
      <c r="BA929" s="669"/>
      <c r="BB929" s="669"/>
      <c r="BQ929" s="283"/>
      <c r="BR929" s="283"/>
      <c r="BS929" s="283"/>
      <c r="BT929" s="283"/>
      <c r="BU929" s="283"/>
      <c r="BV929" s="283"/>
    </row>
    <row r="930">
      <c r="B930" s="668"/>
      <c r="D930" s="669"/>
      <c r="E930" s="672"/>
      <c r="I930" s="673"/>
      <c r="S930" s="674"/>
      <c r="T930" s="674"/>
      <c r="X930" s="674"/>
      <c r="Y930" s="674"/>
      <c r="Z930" s="674"/>
      <c r="AA930" s="674"/>
      <c r="BA930" s="669"/>
      <c r="BB930" s="669"/>
      <c r="BQ930" s="283"/>
      <c r="BR930" s="283"/>
      <c r="BS930" s="283"/>
      <c r="BT930" s="283"/>
      <c r="BU930" s="283"/>
      <c r="BV930" s="283"/>
    </row>
    <row r="931">
      <c r="B931" s="668"/>
      <c r="D931" s="669"/>
      <c r="E931" s="672"/>
      <c r="I931" s="673"/>
      <c r="S931" s="674"/>
      <c r="T931" s="674"/>
      <c r="X931" s="674"/>
      <c r="Y931" s="674"/>
      <c r="Z931" s="674"/>
      <c r="AA931" s="674"/>
      <c r="BA931" s="669"/>
      <c r="BB931" s="669"/>
      <c r="BQ931" s="283"/>
      <c r="BR931" s="283"/>
      <c r="BS931" s="283"/>
      <c r="BT931" s="283"/>
      <c r="BU931" s="283"/>
      <c r="BV931" s="283"/>
    </row>
    <row r="932">
      <c r="B932" s="668"/>
      <c r="D932" s="669"/>
      <c r="E932" s="672"/>
      <c r="I932" s="673"/>
      <c r="S932" s="674"/>
      <c r="T932" s="674"/>
      <c r="X932" s="674"/>
      <c r="Y932" s="674"/>
      <c r="Z932" s="674"/>
      <c r="AA932" s="674"/>
      <c r="BA932" s="669"/>
      <c r="BB932" s="669"/>
      <c r="BQ932" s="283"/>
      <c r="BR932" s="283"/>
      <c r="BS932" s="283"/>
      <c r="BT932" s="283"/>
      <c r="BU932" s="283"/>
      <c r="BV932" s="283"/>
    </row>
    <row r="933">
      <c r="B933" s="668"/>
      <c r="D933" s="669"/>
      <c r="E933" s="672"/>
      <c r="I933" s="673"/>
      <c r="S933" s="674"/>
      <c r="T933" s="674"/>
      <c r="X933" s="674"/>
      <c r="Y933" s="674"/>
      <c r="Z933" s="674"/>
      <c r="AA933" s="674"/>
      <c r="BA933" s="669"/>
      <c r="BB933" s="669"/>
      <c r="BQ933" s="283"/>
      <c r="BR933" s="283"/>
      <c r="BS933" s="283"/>
      <c r="BT933" s="283"/>
      <c r="BU933" s="283"/>
      <c r="BV933" s="283"/>
    </row>
    <row r="934">
      <c r="B934" s="668"/>
      <c r="D934" s="669"/>
      <c r="E934" s="672"/>
      <c r="I934" s="673"/>
      <c r="S934" s="674"/>
      <c r="T934" s="674"/>
      <c r="X934" s="674"/>
      <c r="Y934" s="674"/>
      <c r="Z934" s="674"/>
      <c r="AA934" s="674"/>
      <c r="BA934" s="669"/>
      <c r="BB934" s="669"/>
      <c r="BQ934" s="283"/>
      <c r="BR934" s="283"/>
      <c r="BS934" s="283"/>
      <c r="BT934" s="283"/>
      <c r="BU934" s="283"/>
      <c r="BV934" s="283"/>
    </row>
    <row r="935">
      <c r="B935" s="668"/>
      <c r="D935" s="669"/>
      <c r="E935" s="672"/>
      <c r="I935" s="673"/>
      <c r="S935" s="674"/>
      <c r="T935" s="674"/>
      <c r="X935" s="674"/>
      <c r="Y935" s="674"/>
      <c r="Z935" s="674"/>
      <c r="AA935" s="674"/>
      <c r="BA935" s="669"/>
      <c r="BB935" s="669"/>
      <c r="BQ935" s="283"/>
      <c r="BR935" s="283"/>
      <c r="BS935" s="283"/>
      <c r="BT935" s="283"/>
      <c r="BU935" s="283"/>
      <c r="BV935" s="283"/>
    </row>
    <row r="936">
      <c r="B936" s="668"/>
      <c r="D936" s="669"/>
      <c r="E936" s="672"/>
      <c r="I936" s="673"/>
      <c r="S936" s="674"/>
      <c r="T936" s="674"/>
      <c r="X936" s="674"/>
      <c r="Y936" s="674"/>
      <c r="Z936" s="674"/>
      <c r="AA936" s="674"/>
      <c r="BA936" s="669"/>
      <c r="BB936" s="669"/>
      <c r="BQ936" s="283"/>
      <c r="BR936" s="283"/>
      <c r="BS936" s="283"/>
      <c r="BT936" s="283"/>
      <c r="BU936" s="283"/>
      <c r="BV936" s="283"/>
    </row>
    <row r="937">
      <c r="B937" s="668"/>
      <c r="D937" s="669"/>
      <c r="E937" s="672"/>
      <c r="I937" s="673"/>
      <c r="S937" s="674"/>
      <c r="T937" s="674"/>
      <c r="X937" s="674"/>
      <c r="Y937" s="674"/>
      <c r="Z937" s="674"/>
      <c r="AA937" s="674"/>
      <c r="BA937" s="669"/>
      <c r="BB937" s="669"/>
      <c r="BQ937" s="283"/>
      <c r="BR937" s="283"/>
      <c r="BS937" s="283"/>
      <c r="BT937" s="283"/>
      <c r="BU937" s="283"/>
      <c r="BV937" s="283"/>
    </row>
    <row r="938">
      <c r="B938" s="668"/>
      <c r="D938" s="669"/>
      <c r="E938" s="672"/>
      <c r="I938" s="673"/>
      <c r="S938" s="674"/>
      <c r="T938" s="674"/>
      <c r="X938" s="674"/>
      <c r="Y938" s="674"/>
      <c r="Z938" s="674"/>
      <c r="AA938" s="674"/>
      <c r="BA938" s="669"/>
      <c r="BB938" s="669"/>
      <c r="BQ938" s="283"/>
      <c r="BR938" s="283"/>
      <c r="BS938" s="283"/>
      <c r="BT938" s="283"/>
      <c r="BU938" s="283"/>
      <c r="BV938" s="283"/>
    </row>
    <row r="939">
      <c r="B939" s="668"/>
      <c r="D939" s="669"/>
      <c r="E939" s="672"/>
      <c r="I939" s="673"/>
      <c r="S939" s="674"/>
      <c r="T939" s="674"/>
      <c r="X939" s="674"/>
      <c r="Y939" s="674"/>
      <c r="Z939" s="674"/>
      <c r="AA939" s="674"/>
      <c r="BA939" s="669"/>
      <c r="BB939" s="669"/>
      <c r="BQ939" s="283"/>
      <c r="BR939" s="283"/>
      <c r="BS939" s="283"/>
      <c r="BT939" s="283"/>
      <c r="BU939" s="283"/>
      <c r="BV939" s="283"/>
    </row>
    <row r="940">
      <c r="B940" s="668"/>
      <c r="D940" s="669"/>
      <c r="E940" s="672"/>
      <c r="I940" s="673"/>
      <c r="S940" s="674"/>
      <c r="T940" s="674"/>
      <c r="X940" s="674"/>
      <c r="Y940" s="674"/>
      <c r="Z940" s="674"/>
      <c r="AA940" s="674"/>
      <c r="BA940" s="669"/>
      <c r="BB940" s="669"/>
      <c r="BQ940" s="283"/>
      <c r="BR940" s="283"/>
      <c r="BS940" s="283"/>
      <c r="BT940" s="283"/>
      <c r="BU940" s="283"/>
      <c r="BV940" s="283"/>
    </row>
    <row r="941">
      <c r="B941" s="668"/>
      <c r="D941" s="669"/>
      <c r="E941" s="672"/>
      <c r="I941" s="673"/>
      <c r="S941" s="674"/>
      <c r="T941" s="674"/>
      <c r="X941" s="674"/>
      <c r="Y941" s="674"/>
      <c r="Z941" s="674"/>
      <c r="AA941" s="674"/>
      <c r="BA941" s="669"/>
      <c r="BB941" s="669"/>
      <c r="BQ941" s="283"/>
      <c r="BR941" s="283"/>
      <c r="BS941" s="283"/>
      <c r="BT941" s="283"/>
      <c r="BU941" s="283"/>
      <c r="BV941" s="283"/>
    </row>
    <row r="942">
      <c r="B942" s="668"/>
      <c r="D942" s="669"/>
      <c r="E942" s="672"/>
      <c r="I942" s="673"/>
      <c r="S942" s="674"/>
      <c r="T942" s="674"/>
      <c r="X942" s="674"/>
      <c r="Y942" s="674"/>
      <c r="Z942" s="674"/>
      <c r="AA942" s="674"/>
      <c r="BA942" s="669"/>
      <c r="BB942" s="669"/>
      <c r="BQ942" s="283"/>
      <c r="BR942" s="283"/>
      <c r="BS942" s="283"/>
      <c r="BT942" s="283"/>
      <c r="BU942" s="283"/>
      <c r="BV942" s="283"/>
    </row>
    <row r="943">
      <c r="B943" s="668"/>
      <c r="D943" s="669"/>
      <c r="E943" s="672"/>
      <c r="I943" s="673"/>
      <c r="S943" s="674"/>
      <c r="T943" s="674"/>
      <c r="X943" s="674"/>
      <c r="Y943" s="674"/>
      <c r="Z943" s="674"/>
      <c r="AA943" s="674"/>
      <c r="BA943" s="669"/>
      <c r="BB943" s="669"/>
      <c r="BQ943" s="283"/>
      <c r="BR943" s="283"/>
      <c r="BS943" s="283"/>
      <c r="BT943" s="283"/>
      <c r="BU943" s="283"/>
      <c r="BV943" s="283"/>
    </row>
    <row r="944">
      <c r="B944" s="668"/>
      <c r="D944" s="669"/>
      <c r="E944" s="672"/>
      <c r="I944" s="673"/>
      <c r="S944" s="674"/>
      <c r="T944" s="674"/>
      <c r="X944" s="674"/>
      <c r="Y944" s="674"/>
      <c r="Z944" s="674"/>
      <c r="AA944" s="674"/>
      <c r="BA944" s="669"/>
      <c r="BB944" s="669"/>
      <c r="BQ944" s="283"/>
      <c r="BR944" s="283"/>
      <c r="BS944" s="283"/>
      <c r="BT944" s="283"/>
      <c r="BU944" s="283"/>
      <c r="BV944" s="283"/>
    </row>
    <row r="945">
      <c r="B945" s="668"/>
      <c r="D945" s="669"/>
      <c r="E945" s="672"/>
      <c r="I945" s="673"/>
      <c r="S945" s="674"/>
      <c r="T945" s="674"/>
      <c r="X945" s="674"/>
      <c r="Y945" s="674"/>
      <c r="Z945" s="674"/>
      <c r="AA945" s="674"/>
      <c r="BA945" s="669"/>
      <c r="BB945" s="669"/>
      <c r="BQ945" s="283"/>
      <c r="BR945" s="283"/>
      <c r="BS945" s="283"/>
      <c r="BT945" s="283"/>
      <c r="BU945" s="283"/>
      <c r="BV945" s="283"/>
    </row>
    <row r="946">
      <c r="B946" s="668"/>
      <c r="D946" s="669"/>
      <c r="E946" s="672"/>
      <c r="I946" s="673"/>
      <c r="S946" s="674"/>
      <c r="T946" s="674"/>
      <c r="X946" s="674"/>
      <c r="Y946" s="674"/>
      <c r="Z946" s="674"/>
      <c r="AA946" s="674"/>
      <c r="BA946" s="669"/>
      <c r="BB946" s="669"/>
      <c r="BQ946" s="283"/>
      <c r="BR946" s="283"/>
      <c r="BS946" s="283"/>
      <c r="BT946" s="283"/>
      <c r="BU946" s="283"/>
      <c r="BV946" s="283"/>
    </row>
    <row r="947">
      <c r="B947" s="668"/>
      <c r="D947" s="669"/>
      <c r="E947" s="672"/>
      <c r="I947" s="673"/>
      <c r="S947" s="674"/>
      <c r="T947" s="674"/>
      <c r="X947" s="674"/>
      <c r="Y947" s="674"/>
      <c r="Z947" s="674"/>
      <c r="AA947" s="674"/>
      <c r="BA947" s="669"/>
      <c r="BB947" s="669"/>
      <c r="BQ947" s="283"/>
      <c r="BR947" s="283"/>
      <c r="BS947" s="283"/>
      <c r="BT947" s="283"/>
      <c r="BU947" s="283"/>
      <c r="BV947" s="283"/>
    </row>
    <row r="948">
      <c r="B948" s="668"/>
      <c r="D948" s="669"/>
      <c r="E948" s="672"/>
      <c r="I948" s="673"/>
      <c r="S948" s="674"/>
      <c r="T948" s="674"/>
      <c r="X948" s="674"/>
      <c r="Y948" s="674"/>
      <c r="Z948" s="674"/>
      <c r="AA948" s="674"/>
      <c r="BA948" s="669"/>
      <c r="BB948" s="669"/>
      <c r="BQ948" s="283"/>
      <c r="BR948" s="283"/>
      <c r="BS948" s="283"/>
      <c r="BT948" s="283"/>
      <c r="BU948" s="283"/>
      <c r="BV948" s="283"/>
    </row>
    <row r="949">
      <c r="B949" s="668"/>
      <c r="D949" s="669"/>
      <c r="E949" s="672"/>
      <c r="I949" s="673"/>
      <c r="S949" s="674"/>
      <c r="T949" s="674"/>
      <c r="X949" s="674"/>
      <c r="Y949" s="674"/>
      <c r="Z949" s="674"/>
      <c r="AA949" s="674"/>
      <c r="BA949" s="669"/>
      <c r="BB949" s="669"/>
      <c r="BQ949" s="283"/>
      <c r="BR949" s="283"/>
      <c r="BS949" s="283"/>
      <c r="BT949" s="283"/>
      <c r="BU949" s="283"/>
      <c r="BV949" s="283"/>
    </row>
    <row r="950">
      <c r="B950" s="668"/>
      <c r="D950" s="669"/>
      <c r="E950" s="672"/>
      <c r="I950" s="673"/>
      <c r="S950" s="674"/>
      <c r="T950" s="674"/>
      <c r="X950" s="674"/>
      <c r="Y950" s="674"/>
      <c r="Z950" s="674"/>
      <c r="AA950" s="674"/>
      <c r="BA950" s="669"/>
      <c r="BB950" s="669"/>
      <c r="BQ950" s="283"/>
      <c r="BR950" s="283"/>
      <c r="BS950" s="283"/>
      <c r="BT950" s="283"/>
      <c r="BU950" s="283"/>
      <c r="BV950" s="283"/>
    </row>
    <row r="951">
      <c r="B951" s="668"/>
      <c r="D951" s="669"/>
      <c r="E951" s="672"/>
      <c r="I951" s="673"/>
      <c r="S951" s="674"/>
      <c r="T951" s="674"/>
      <c r="X951" s="674"/>
      <c r="Y951" s="674"/>
      <c r="Z951" s="674"/>
      <c r="AA951" s="674"/>
      <c r="BA951" s="669"/>
      <c r="BB951" s="669"/>
      <c r="BQ951" s="283"/>
      <c r="BR951" s="283"/>
      <c r="BS951" s="283"/>
      <c r="BT951" s="283"/>
      <c r="BU951" s="283"/>
      <c r="BV951" s="283"/>
    </row>
    <row r="952">
      <c r="B952" s="668"/>
      <c r="D952" s="669"/>
      <c r="E952" s="672"/>
      <c r="I952" s="673"/>
      <c r="S952" s="674"/>
      <c r="T952" s="674"/>
      <c r="X952" s="674"/>
      <c r="Y952" s="674"/>
      <c r="Z952" s="674"/>
      <c r="AA952" s="674"/>
      <c r="BA952" s="669"/>
      <c r="BB952" s="669"/>
      <c r="BQ952" s="283"/>
      <c r="BR952" s="283"/>
      <c r="BS952" s="283"/>
      <c r="BT952" s="283"/>
      <c r="BU952" s="283"/>
      <c r="BV952" s="283"/>
    </row>
    <row r="953">
      <c r="B953" s="668"/>
      <c r="D953" s="669"/>
      <c r="E953" s="672"/>
      <c r="I953" s="673"/>
      <c r="S953" s="674"/>
      <c r="T953" s="674"/>
      <c r="X953" s="674"/>
      <c r="Y953" s="674"/>
      <c r="Z953" s="674"/>
      <c r="AA953" s="674"/>
      <c r="BA953" s="669"/>
      <c r="BB953" s="669"/>
      <c r="BQ953" s="283"/>
      <c r="BR953" s="283"/>
      <c r="BS953" s="283"/>
      <c r="BT953" s="283"/>
      <c r="BU953" s="283"/>
      <c r="BV953" s="283"/>
    </row>
    <row r="954">
      <c r="B954" s="668"/>
      <c r="D954" s="669"/>
      <c r="E954" s="672"/>
      <c r="I954" s="673"/>
      <c r="S954" s="674"/>
      <c r="T954" s="674"/>
      <c r="X954" s="674"/>
      <c r="Y954" s="674"/>
      <c r="Z954" s="674"/>
      <c r="AA954" s="674"/>
      <c r="BA954" s="669"/>
      <c r="BB954" s="669"/>
      <c r="BQ954" s="283"/>
      <c r="BR954" s="283"/>
      <c r="BS954" s="283"/>
      <c r="BT954" s="283"/>
      <c r="BU954" s="283"/>
      <c r="BV954" s="283"/>
    </row>
    <row r="955">
      <c r="B955" s="668"/>
      <c r="D955" s="669"/>
      <c r="E955" s="672"/>
      <c r="I955" s="673"/>
      <c r="S955" s="674"/>
      <c r="T955" s="674"/>
      <c r="X955" s="674"/>
      <c r="Y955" s="674"/>
      <c r="Z955" s="674"/>
      <c r="AA955" s="674"/>
      <c r="BA955" s="669"/>
      <c r="BB955" s="669"/>
      <c r="BQ955" s="283"/>
      <c r="BR955" s="283"/>
      <c r="BS955" s="283"/>
      <c r="BT955" s="283"/>
      <c r="BU955" s="283"/>
      <c r="BV955" s="283"/>
    </row>
    <row r="956">
      <c r="B956" s="668"/>
      <c r="D956" s="669"/>
      <c r="E956" s="672"/>
      <c r="I956" s="673"/>
      <c r="S956" s="674"/>
      <c r="T956" s="674"/>
      <c r="X956" s="674"/>
      <c r="Y956" s="674"/>
      <c r="Z956" s="674"/>
      <c r="AA956" s="674"/>
      <c r="BA956" s="669"/>
      <c r="BB956" s="669"/>
      <c r="BQ956" s="283"/>
      <c r="BR956" s="283"/>
      <c r="BS956" s="283"/>
      <c r="BT956" s="283"/>
      <c r="BU956" s="283"/>
      <c r="BV956" s="283"/>
    </row>
    <row r="957">
      <c r="B957" s="668"/>
      <c r="D957" s="669"/>
      <c r="E957" s="672"/>
      <c r="I957" s="673"/>
      <c r="S957" s="674"/>
      <c r="T957" s="674"/>
      <c r="X957" s="674"/>
      <c r="Y957" s="674"/>
      <c r="Z957" s="674"/>
      <c r="AA957" s="674"/>
      <c r="BA957" s="669"/>
      <c r="BB957" s="669"/>
      <c r="BQ957" s="283"/>
      <c r="BR957" s="283"/>
      <c r="BS957" s="283"/>
      <c r="BT957" s="283"/>
      <c r="BU957" s="283"/>
      <c r="BV957" s="283"/>
    </row>
    <row r="958">
      <c r="B958" s="668"/>
      <c r="D958" s="669"/>
      <c r="E958" s="672"/>
      <c r="I958" s="673"/>
      <c r="S958" s="674"/>
      <c r="T958" s="674"/>
      <c r="X958" s="674"/>
      <c r="Y958" s="674"/>
      <c r="Z958" s="674"/>
      <c r="AA958" s="674"/>
      <c r="BA958" s="669"/>
      <c r="BB958" s="669"/>
      <c r="BQ958" s="283"/>
      <c r="BR958" s="283"/>
      <c r="BS958" s="283"/>
      <c r="BT958" s="283"/>
      <c r="BU958" s="283"/>
      <c r="BV958" s="283"/>
    </row>
    <row r="959">
      <c r="B959" s="668"/>
      <c r="D959" s="669"/>
      <c r="E959" s="672"/>
      <c r="I959" s="673"/>
      <c r="S959" s="674"/>
      <c r="T959" s="674"/>
      <c r="X959" s="674"/>
      <c r="Y959" s="674"/>
      <c r="Z959" s="674"/>
      <c r="AA959" s="674"/>
      <c r="BA959" s="669"/>
      <c r="BB959" s="669"/>
      <c r="BQ959" s="283"/>
      <c r="BR959" s="283"/>
      <c r="BS959" s="283"/>
      <c r="BT959" s="283"/>
      <c r="BU959" s="283"/>
      <c r="BV959" s="283"/>
    </row>
    <row r="960">
      <c r="B960" s="668"/>
      <c r="D960" s="669"/>
      <c r="E960" s="672"/>
      <c r="I960" s="673"/>
      <c r="S960" s="674"/>
      <c r="T960" s="674"/>
      <c r="X960" s="674"/>
      <c r="Y960" s="674"/>
      <c r="Z960" s="674"/>
      <c r="AA960" s="674"/>
      <c r="BA960" s="669"/>
      <c r="BB960" s="669"/>
      <c r="BQ960" s="283"/>
      <c r="BR960" s="283"/>
      <c r="BS960" s="283"/>
      <c r="BT960" s="283"/>
      <c r="BU960" s="283"/>
      <c r="BV960" s="283"/>
    </row>
    <row r="961">
      <c r="B961" s="668"/>
      <c r="D961" s="669"/>
      <c r="E961" s="672"/>
      <c r="I961" s="673"/>
      <c r="S961" s="674"/>
      <c r="T961" s="674"/>
      <c r="X961" s="674"/>
      <c r="Y961" s="674"/>
      <c r="Z961" s="674"/>
      <c r="AA961" s="674"/>
      <c r="BA961" s="669"/>
      <c r="BB961" s="669"/>
      <c r="BQ961" s="283"/>
      <c r="BR961" s="283"/>
      <c r="BS961" s="283"/>
      <c r="BT961" s="283"/>
      <c r="BU961" s="283"/>
      <c r="BV961" s="283"/>
    </row>
    <row r="962">
      <c r="B962" s="668"/>
      <c r="D962" s="669"/>
      <c r="E962" s="672"/>
      <c r="I962" s="673"/>
      <c r="S962" s="674"/>
      <c r="T962" s="674"/>
      <c r="X962" s="674"/>
      <c r="Y962" s="674"/>
      <c r="Z962" s="674"/>
      <c r="AA962" s="674"/>
      <c r="BA962" s="669"/>
      <c r="BB962" s="669"/>
      <c r="BQ962" s="283"/>
      <c r="BR962" s="283"/>
      <c r="BS962" s="283"/>
      <c r="BT962" s="283"/>
      <c r="BU962" s="283"/>
      <c r="BV962" s="283"/>
    </row>
    <row r="963">
      <c r="B963" s="668"/>
      <c r="D963" s="669"/>
      <c r="E963" s="672"/>
      <c r="I963" s="673"/>
      <c r="S963" s="674"/>
      <c r="T963" s="674"/>
      <c r="X963" s="674"/>
      <c r="Y963" s="674"/>
      <c r="Z963" s="674"/>
      <c r="AA963" s="674"/>
      <c r="BA963" s="669"/>
      <c r="BB963" s="669"/>
      <c r="BQ963" s="283"/>
      <c r="BR963" s="283"/>
      <c r="BS963" s="283"/>
      <c r="BT963" s="283"/>
      <c r="BU963" s="283"/>
      <c r="BV963" s="283"/>
    </row>
    <row r="964">
      <c r="B964" s="668"/>
      <c r="D964" s="669"/>
      <c r="E964" s="672"/>
      <c r="I964" s="673"/>
      <c r="S964" s="674"/>
      <c r="T964" s="674"/>
      <c r="X964" s="674"/>
      <c r="Y964" s="674"/>
      <c r="Z964" s="674"/>
      <c r="AA964" s="674"/>
      <c r="BA964" s="669"/>
      <c r="BB964" s="669"/>
      <c r="BQ964" s="283"/>
      <c r="BR964" s="283"/>
      <c r="BS964" s="283"/>
      <c r="BT964" s="283"/>
      <c r="BU964" s="283"/>
      <c r="BV964" s="283"/>
    </row>
    <row r="965">
      <c r="B965" s="668"/>
      <c r="D965" s="669"/>
      <c r="E965" s="672"/>
      <c r="I965" s="673"/>
      <c r="S965" s="674"/>
      <c r="T965" s="674"/>
      <c r="X965" s="674"/>
      <c r="Y965" s="674"/>
      <c r="Z965" s="674"/>
      <c r="AA965" s="674"/>
      <c r="BA965" s="669"/>
      <c r="BB965" s="669"/>
      <c r="BQ965" s="283"/>
      <c r="BR965" s="283"/>
      <c r="BS965" s="283"/>
      <c r="BT965" s="283"/>
      <c r="BU965" s="283"/>
      <c r="BV965" s="283"/>
    </row>
    <row r="966">
      <c r="B966" s="668"/>
      <c r="D966" s="669"/>
      <c r="E966" s="672"/>
      <c r="I966" s="673"/>
      <c r="S966" s="674"/>
      <c r="T966" s="674"/>
      <c r="X966" s="674"/>
      <c r="Y966" s="674"/>
      <c r="Z966" s="674"/>
      <c r="AA966" s="674"/>
      <c r="BA966" s="669"/>
      <c r="BB966" s="669"/>
      <c r="BQ966" s="283"/>
      <c r="BR966" s="283"/>
      <c r="BS966" s="283"/>
      <c r="BT966" s="283"/>
      <c r="BU966" s="283"/>
      <c r="BV966" s="283"/>
    </row>
    <row r="967">
      <c r="B967" s="668"/>
      <c r="D967" s="669"/>
      <c r="E967" s="672"/>
      <c r="I967" s="673"/>
      <c r="S967" s="674"/>
      <c r="T967" s="674"/>
      <c r="X967" s="674"/>
      <c r="Y967" s="674"/>
      <c r="Z967" s="674"/>
      <c r="AA967" s="674"/>
      <c r="BA967" s="669"/>
      <c r="BB967" s="669"/>
      <c r="BQ967" s="283"/>
      <c r="BR967" s="283"/>
      <c r="BS967" s="283"/>
      <c r="BT967" s="283"/>
      <c r="BU967" s="283"/>
      <c r="BV967" s="283"/>
    </row>
    <row r="968">
      <c r="B968" s="668"/>
      <c r="D968" s="669"/>
      <c r="E968" s="672"/>
      <c r="I968" s="673"/>
      <c r="S968" s="674"/>
      <c r="T968" s="674"/>
      <c r="X968" s="674"/>
      <c r="Y968" s="674"/>
      <c r="Z968" s="674"/>
      <c r="AA968" s="674"/>
      <c r="BA968" s="669"/>
      <c r="BB968" s="669"/>
      <c r="BQ968" s="283"/>
      <c r="BR968" s="283"/>
      <c r="BS968" s="283"/>
      <c r="BT968" s="283"/>
      <c r="BU968" s="283"/>
      <c r="BV968" s="283"/>
    </row>
    <row r="969">
      <c r="B969" s="668"/>
      <c r="D969" s="669"/>
      <c r="E969" s="672"/>
      <c r="I969" s="673"/>
      <c r="S969" s="674"/>
      <c r="T969" s="674"/>
      <c r="X969" s="674"/>
      <c r="Y969" s="674"/>
      <c r="Z969" s="674"/>
      <c r="AA969" s="674"/>
      <c r="BA969" s="669"/>
      <c r="BB969" s="669"/>
      <c r="BQ969" s="283"/>
      <c r="BR969" s="283"/>
      <c r="BS969" s="283"/>
      <c r="BT969" s="283"/>
      <c r="BU969" s="283"/>
      <c r="BV969" s="283"/>
    </row>
    <row r="970">
      <c r="B970" s="668"/>
      <c r="D970" s="669"/>
      <c r="E970" s="672"/>
      <c r="I970" s="673"/>
      <c r="S970" s="674"/>
      <c r="T970" s="674"/>
      <c r="X970" s="674"/>
      <c r="Y970" s="674"/>
      <c r="Z970" s="674"/>
      <c r="AA970" s="674"/>
      <c r="BA970" s="669"/>
      <c r="BB970" s="669"/>
      <c r="BQ970" s="283"/>
      <c r="BR970" s="283"/>
      <c r="BS970" s="283"/>
      <c r="BT970" s="283"/>
      <c r="BU970" s="283"/>
      <c r="BV970" s="283"/>
    </row>
    <row r="971">
      <c r="B971" s="668"/>
      <c r="D971" s="669"/>
      <c r="E971" s="672"/>
      <c r="I971" s="673"/>
      <c r="S971" s="674"/>
      <c r="T971" s="674"/>
      <c r="X971" s="674"/>
      <c r="Y971" s="674"/>
      <c r="Z971" s="674"/>
      <c r="AA971" s="674"/>
      <c r="BA971" s="669"/>
      <c r="BB971" s="669"/>
      <c r="BQ971" s="283"/>
      <c r="BR971" s="283"/>
      <c r="BS971" s="283"/>
      <c r="BT971" s="283"/>
      <c r="BU971" s="283"/>
      <c r="BV971" s="283"/>
    </row>
    <row r="972">
      <c r="B972" s="668"/>
      <c r="D972" s="669"/>
      <c r="E972" s="672"/>
      <c r="I972" s="673"/>
      <c r="S972" s="674"/>
      <c r="T972" s="674"/>
      <c r="X972" s="674"/>
      <c r="Y972" s="674"/>
      <c r="Z972" s="674"/>
      <c r="AA972" s="674"/>
      <c r="BA972" s="669"/>
      <c r="BB972" s="669"/>
      <c r="BQ972" s="283"/>
      <c r="BR972" s="283"/>
      <c r="BS972" s="283"/>
      <c r="BT972" s="283"/>
      <c r="BU972" s="283"/>
      <c r="BV972" s="283"/>
    </row>
    <row r="973">
      <c r="B973" s="668"/>
      <c r="D973" s="669"/>
      <c r="E973" s="672"/>
      <c r="I973" s="673"/>
      <c r="S973" s="674"/>
      <c r="T973" s="674"/>
      <c r="X973" s="674"/>
      <c r="Y973" s="674"/>
      <c r="Z973" s="674"/>
      <c r="AA973" s="674"/>
      <c r="BA973" s="669"/>
      <c r="BB973" s="669"/>
      <c r="BQ973" s="283"/>
      <c r="BR973" s="283"/>
      <c r="BS973" s="283"/>
      <c r="BT973" s="283"/>
      <c r="BU973" s="283"/>
      <c r="BV973" s="283"/>
    </row>
    <row r="974">
      <c r="B974" s="668"/>
      <c r="D974" s="669"/>
      <c r="E974" s="672"/>
      <c r="I974" s="673"/>
      <c r="S974" s="674"/>
      <c r="T974" s="674"/>
      <c r="X974" s="674"/>
      <c r="Y974" s="674"/>
      <c r="Z974" s="674"/>
      <c r="AA974" s="674"/>
      <c r="BA974" s="669"/>
      <c r="BB974" s="669"/>
      <c r="BQ974" s="283"/>
      <c r="BR974" s="283"/>
      <c r="BS974" s="283"/>
      <c r="BT974" s="283"/>
      <c r="BU974" s="283"/>
      <c r="BV974" s="283"/>
    </row>
    <row r="975">
      <c r="B975" s="668"/>
      <c r="D975" s="669"/>
      <c r="E975" s="672"/>
      <c r="I975" s="673"/>
      <c r="S975" s="674"/>
      <c r="T975" s="674"/>
      <c r="X975" s="674"/>
      <c r="Y975" s="674"/>
      <c r="Z975" s="674"/>
      <c r="AA975" s="674"/>
      <c r="BA975" s="669"/>
      <c r="BB975" s="669"/>
      <c r="BQ975" s="283"/>
      <c r="BR975" s="283"/>
      <c r="BS975" s="283"/>
      <c r="BT975" s="283"/>
      <c r="BU975" s="283"/>
      <c r="BV975" s="283"/>
    </row>
    <row r="976">
      <c r="B976" s="668"/>
      <c r="D976" s="669"/>
      <c r="E976" s="672"/>
      <c r="I976" s="673"/>
      <c r="S976" s="674"/>
      <c r="T976" s="674"/>
      <c r="X976" s="674"/>
      <c r="Y976" s="674"/>
      <c r="Z976" s="674"/>
      <c r="AA976" s="674"/>
      <c r="BA976" s="669"/>
      <c r="BB976" s="669"/>
      <c r="BQ976" s="283"/>
      <c r="BR976" s="283"/>
      <c r="BS976" s="283"/>
      <c r="BT976" s="283"/>
      <c r="BU976" s="283"/>
      <c r="BV976" s="283"/>
    </row>
    <row r="977">
      <c r="B977" s="668"/>
      <c r="D977" s="669"/>
      <c r="E977" s="672"/>
      <c r="I977" s="673"/>
      <c r="S977" s="674"/>
      <c r="T977" s="674"/>
      <c r="X977" s="674"/>
      <c r="Y977" s="674"/>
      <c r="Z977" s="674"/>
      <c r="AA977" s="674"/>
      <c r="BA977" s="669"/>
      <c r="BB977" s="669"/>
      <c r="BQ977" s="283"/>
      <c r="BR977" s="283"/>
      <c r="BS977" s="283"/>
      <c r="BT977" s="283"/>
      <c r="BU977" s="283"/>
      <c r="BV977" s="283"/>
    </row>
    <row r="978">
      <c r="B978" s="668"/>
      <c r="D978" s="669"/>
      <c r="E978" s="672"/>
      <c r="I978" s="673"/>
      <c r="S978" s="674"/>
      <c r="T978" s="674"/>
      <c r="X978" s="674"/>
      <c r="Y978" s="674"/>
      <c r="Z978" s="674"/>
      <c r="AA978" s="674"/>
      <c r="BA978" s="669"/>
      <c r="BB978" s="669"/>
      <c r="BQ978" s="283"/>
      <c r="BR978" s="283"/>
      <c r="BS978" s="283"/>
      <c r="BT978" s="283"/>
      <c r="BU978" s="283"/>
      <c r="BV978" s="283"/>
    </row>
    <row r="979">
      <c r="B979" s="668"/>
      <c r="D979" s="669"/>
      <c r="E979" s="672"/>
      <c r="I979" s="673"/>
      <c r="S979" s="674"/>
      <c r="T979" s="674"/>
      <c r="X979" s="674"/>
      <c r="Y979" s="674"/>
      <c r="Z979" s="674"/>
      <c r="AA979" s="674"/>
      <c r="BA979" s="669"/>
      <c r="BB979" s="669"/>
      <c r="BQ979" s="283"/>
      <c r="BR979" s="283"/>
      <c r="BS979" s="283"/>
      <c r="BT979" s="283"/>
      <c r="BU979" s="283"/>
      <c r="BV979" s="283"/>
    </row>
    <row r="980">
      <c r="B980" s="668"/>
      <c r="D980" s="669"/>
      <c r="E980" s="672"/>
      <c r="I980" s="673"/>
      <c r="S980" s="674"/>
      <c r="T980" s="674"/>
      <c r="X980" s="674"/>
      <c r="Y980" s="674"/>
      <c r="Z980" s="674"/>
      <c r="AA980" s="674"/>
      <c r="BA980" s="669"/>
      <c r="BB980" s="669"/>
      <c r="BQ980" s="283"/>
      <c r="BR980" s="283"/>
      <c r="BS980" s="283"/>
      <c r="BT980" s="283"/>
      <c r="BU980" s="283"/>
      <c r="BV980" s="283"/>
    </row>
    <row r="981">
      <c r="B981" s="668"/>
      <c r="D981" s="669"/>
      <c r="E981" s="672"/>
      <c r="I981" s="673"/>
      <c r="S981" s="674"/>
      <c r="T981" s="674"/>
      <c r="X981" s="674"/>
      <c r="Y981" s="674"/>
      <c r="Z981" s="674"/>
      <c r="AA981" s="674"/>
      <c r="BA981" s="669"/>
      <c r="BB981" s="669"/>
      <c r="BQ981" s="283"/>
      <c r="BR981" s="283"/>
      <c r="BS981" s="283"/>
      <c r="BT981" s="283"/>
      <c r="BU981" s="283"/>
      <c r="BV981" s="283"/>
    </row>
    <row r="982">
      <c r="B982" s="668"/>
      <c r="D982" s="669"/>
      <c r="E982" s="672"/>
      <c r="I982" s="673"/>
      <c r="S982" s="674"/>
      <c r="T982" s="674"/>
      <c r="X982" s="674"/>
      <c r="Y982" s="674"/>
      <c r="Z982" s="674"/>
      <c r="AA982" s="674"/>
      <c r="BA982" s="669"/>
      <c r="BB982" s="669"/>
      <c r="BQ982" s="283"/>
      <c r="BR982" s="283"/>
      <c r="BS982" s="283"/>
      <c r="BT982" s="283"/>
      <c r="BU982" s="283"/>
      <c r="BV982" s="283"/>
    </row>
    <row r="983">
      <c r="B983" s="668"/>
      <c r="D983" s="669"/>
      <c r="E983" s="672"/>
      <c r="I983" s="673"/>
      <c r="S983" s="674"/>
      <c r="T983" s="674"/>
      <c r="X983" s="674"/>
      <c r="Y983" s="674"/>
      <c r="Z983" s="674"/>
      <c r="AA983" s="674"/>
      <c r="BA983" s="669"/>
      <c r="BB983" s="669"/>
      <c r="BQ983" s="283"/>
      <c r="BR983" s="283"/>
      <c r="BS983" s="283"/>
      <c r="BT983" s="283"/>
      <c r="BU983" s="283"/>
      <c r="BV983" s="283"/>
    </row>
    <row r="984">
      <c r="B984" s="668"/>
      <c r="D984" s="669"/>
      <c r="E984" s="672"/>
      <c r="I984" s="673"/>
      <c r="S984" s="674"/>
      <c r="T984" s="674"/>
      <c r="X984" s="674"/>
      <c r="Y984" s="674"/>
      <c r="Z984" s="674"/>
      <c r="AA984" s="674"/>
      <c r="BA984" s="669"/>
      <c r="BB984" s="669"/>
      <c r="BQ984" s="283"/>
      <c r="BR984" s="283"/>
      <c r="BS984" s="283"/>
      <c r="BT984" s="283"/>
      <c r="BU984" s="283"/>
      <c r="BV984" s="283"/>
    </row>
    <row r="985">
      <c r="B985" s="668"/>
      <c r="D985" s="669"/>
      <c r="E985" s="672"/>
      <c r="I985" s="673"/>
      <c r="S985" s="674"/>
      <c r="T985" s="674"/>
      <c r="X985" s="674"/>
      <c r="Y985" s="674"/>
      <c r="Z985" s="674"/>
      <c r="AA985" s="674"/>
      <c r="BA985" s="669"/>
      <c r="BB985" s="669"/>
      <c r="BQ985" s="283"/>
      <c r="BR985" s="283"/>
      <c r="BS985" s="283"/>
      <c r="BT985" s="283"/>
      <c r="BU985" s="283"/>
      <c r="BV985" s="283"/>
    </row>
    <row r="986">
      <c r="B986" s="668"/>
      <c r="D986" s="669"/>
      <c r="E986" s="672"/>
      <c r="I986" s="673"/>
      <c r="S986" s="674"/>
      <c r="T986" s="674"/>
      <c r="X986" s="674"/>
      <c r="Y986" s="674"/>
      <c r="Z986" s="674"/>
      <c r="AA986" s="674"/>
      <c r="BA986" s="669"/>
      <c r="BB986" s="669"/>
      <c r="BQ986" s="283"/>
      <c r="BR986" s="283"/>
      <c r="BS986" s="283"/>
      <c r="BT986" s="283"/>
      <c r="BU986" s="283"/>
      <c r="BV986" s="283"/>
    </row>
    <row r="987">
      <c r="B987" s="668"/>
      <c r="D987" s="669"/>
      <c r="E987" s="672"/>
      <c r="I987" s="673"/>
      <c r="S987" s="674"/>
      <c r="T987" s="674"/>
      <c r="X987" s="674"/>
      <c r="Y987" s="674"/>
      <c r="Z987" s="674"/>
      <c r="AA987" s="674"/>
      <c r="BA987" s="669"/>
      <c r="BB987" s="669"/>
      <c r="BQ987" s="283"/>
      <c r="BR987" s="283"/>
      <c r="BS987" s="283"/>
      <c r="BT987" s="283"/>
      <c r="BU987" s="283"/>
      <c r="BV987" s="283"/>
    </row>
    <row r="988">
      <c r="B988" s="668"/>
      <c r="D988" s="669"/>
      <c r="E988" s="672"/>
      <c r="I988" s="673"/>
      <c r="S988" s="674"/>
      <c r="T988" s="674"/>
      <c r="X988" s="674"/>
      <c r="Y988" s="674"/>
      <c r="Z988" s="674"/>
      <c r="AA988" s="674"/>
      <c r="BA988" s="669"/>
      <c r="BB988" s="669"/>
      <c r="BQ988" s="283"/>
      <c r="BR988" s="283"/>
      <c r="BS988" s="283"/>
      <c r="BT988" s="283"/>
      <c r="BU988" s="283"/>
      <c r="BV988" s="283"/>
    </row>
    <row r="989">
      <c r="B989" s="668"/>
      <c r="D989" s="669"/>
      <c r="E989" s="672"/>
      <c r="I989" s="673"/>
      <c r="S989" s="674"/>
      <c r="T989" s="674"/>
      <c r="X989" s="674"/>
      <c r="Y989" s="674"/>
      <c r="Z989" s="674"/>
      <c r="AA989" s="674"/>
      <c r="BA989" s="669"/>
      <c r="BB989" s="669"/>
      <c r="BQ989" s="283"/>
      <c r="BR989" s="283"/>
      <c r="BS989" s="283"/>
      <c r="BT989" s="283"/>
      <c r="BU989" s="283"/>
      <c r="BV989" s="283"/>
    </row>
    <row r="990">
      <c r="B990" s="668"/>
      <c r="D990" s="669"/>
      <c r="E990" s="672"/>
      <c r="I990" s="673"/>
      <c r="S990" s="674"/>
      <c r="T990" s="674"/>
      <c r="X990" s="674"/>
      <c r="Y990" s="674"/>
      <c r="Z990" s="674"/>
      <c r="AA990" s="674"/>
      <c r="BA990" s="669"/>
      <c r="BB990" s="669"/>
      <c r="BQ990" s="283"/>
      <c r="BR990" s="283"/>
      <c r="BS990" s="283"/>
      <c r="BT990" s="283"/>
      <c r="BU990" s="283"/>
      <c r="BV990" s="283"/>
    </row>
    <row r="991">
      <c r="B991" s="668"/>
      <c r="D991" s="669"/>
      <c r="E991" s="672"/>
      <c r="I991" s="673"/>
      <c r="S991" s="674"/>
      <c r="T991" s="674"/>
      <c r="X991" s="674"/>
      <c r="Y991" s="674"/>
      <c r="Z991" s="674"/>
      <c r="AA991" s="674"/>
      <c r="BA991" s="669"/>
      <c r="BB991" s="669"/>
      <c r="BQ991" s="283"/>
      <c r="BR991" s="283"/>
      <c r="BS991" s="283"/>
      <c r="BT991" s="283"/>
      <c r="BU991" s="283"/>
      <c r="BV991" s="283"/>
    </row>
    <row r="992">
      <c r="B992" s="668"/>
      <c r="D992" s="669"/>
      <c r="E992" s="672"/>
      <c r="I992" s="673"/>
      <c r="S992" s="674"/>
      <c r="T992" s="674"/>
      <c r="X992" s="674"/>
      <c r="Y992" s="674"/>
      <c r="Z992" s="674"/>
      <c r="AA992" s="674"/>
      <c r="BA992" s="669"/>
      <c r="BB992" s="669"/>
      <c r="BQ992" s="283"/>
      <c r="BR992" s="283"/>
      <c r="BS992" s="283"/>
      <c r="BT992" s="283"/>
      <c r="BU992" s="283"/>
      <c r="BV992" s="283"/>
    </row>
    <row r="993">
      <c r="B993" s="668"/>
      <c r="D993" s="669"/>
      <c r="E993" s="672"/>
      <c r="I993" s="673"/>
      <c r="S993" s="674"/>
      <c r="T993" s="674"/>
      <c r="X993" s="674"/>
      <c r="Y993" s="674"/>
      <c r="Z993" s="674"/>
      <c r="AA993" s="674"/>
      <c r="BA993" s="669"/>
      <c r="BB993" s="669"/>
      <c r="BQ993" s="283"/>
      <c r="BR993" s="283"/>
      <c r="BS993" s="283"/>
      <c r="BT993" s="283"/>
      <c r="BU993" s="283"/>
      <c r="BV993" s="283"/>
    </row>
    <row r="994">
      <c r="B994" s="668"/>
      <c r="D994" s="669"/>
      <c r="E994" s="672"/>
      <c r="I994" s="673"/>
      <c r="S994" s="674"/>
      <c r="T994" s="674"/>
      <c r="X994" s="674"/>
      <c r="Y994" s="674"/>
      <c r="Z994" s="674"/>
      <c r="AA994" s="674"/>
      <c r="BA994" s="669"/>
      <c r="BB994" s="669"/>
      <c r="BQ994" s="283"/>
      <c r="BR994" s="283"/>
      <c r="BS994" s="283"/>
      <c r="BT994" s="283"/>
      <c r="BU994" s="283"/>
      <c r="BV994" s="283"/>
    </row>
    <row r="995">
      <c r="B995" s="668"/>
      <c r="D995" s="669"/>
      <c r="E995" s="672"/>
      <c r="I995" s="673"/>
      <c r="S995" s="674"/>
      <c r="T995" s="674"/>
      <c r="X995" s="674"/>
      <c r="Y995" s="674"/>
      <c r="Z995" s="674"/>
      <c r="AA995" s="674"/>
      <c r="BA995" s="669"/>
      <c r="BB995" s="669"/>
      <c r="BQ995" s="283"/>
      <c r="BR995" s="283"/>
      <c r="BS995" s="283"/>
      <c r="BT995" s="283"/>
      <c r="BU995" s="283"/>
      <c r="BV995" s="283"/>
    </row>
    <row r="996">
      <c r="B996" s="668"/>
      <c r="D996" s="669"/>
      <c r="E996" s="672"/>
      <c r="I996" s="673"/>
      <c r="S996" s="674"/>
      <c r="T996" s="674"/>
      <c r="X996" s="674"/>
      <c r="Y996" s="674"/>
      <c r="Z996" s="674"/>
      <c r="AA996" s="674"/>
      <c r="BA996" s="669"/>
      <c r="BB996" s="669"/>
      <c r="BQ996" s="283"/>
      <c r="BR996" s="283"/>
      <c r="BS996" s="283"/>
      <c r="BT996" s="283"/>
      <c r="BU996" s="283"/>
      <c r="BV996" s="283"/>
    </row>
    <row r="997">
      <c r="B997" s="668"/>
      <c r="D997" s="669"/>
      <c r="E997" s="672"/>
      <c r="I997" s="673"/>
      <c r="S997" s="674"/>
      <c r="T997" s="674"/>
      <c r="X997" s="674"/>
      <c r="Y997" s="674"/>
      <c r="Z997" s="674"/>
      <c r="AA997" s="674"/>
      <c r="BA997" s="669"/>
      <c r="BB997" s="669"/>
      <c r="BQ997" s="283"/>
      <c r="BR997" s="283"/>
      <c r="BS997" s="283"/>
      <c r="BT997" s="283"/>
      <c r="BU997" s="283"/>
      <c r="BV997" s="283"/>
    </row>
    <row r="998">
      <c r="B998" s="668"/>
      <c r="D998" s="669"/>
      <c r="E998" s="672"/>
      <c r="I998" s="673"/>
      <c r="S998" s="674"/>
      <c r="T998" s="674"/>
      <c r="X998" s="674"/>
      <c r="Y998" s="674"/>
      <c r="Z998" s="674"/>
      <c r="AA998" s="674"/>
      <c r="BA998" s="669"/>
      <c r="BB998" s="669"/>
      <c r="BQ998" s="283"/>
      <c r="BR998" s="283"/>
      <c r="BS998" s="283"/>
      <c r="BT998" s="283"/>
      <c r="BU998" s="283"/>
      <c r="BV998" s="283"/>
    </row>
    <row r="999">
      <c r="B999" s="668"/>
      <c r="D999" s="669"/>
      <c r="E999" s="672"/>
      <c r="I999" s="673"/>
      <c r="S999" s="674"/>
      <c r="T999" s="674"/>
      <c r="X999" s="674"/>
      <c r="Y999" s="674"/>
      <c r="Z999" s="674"/>
      <c r="AA999" s="674"/>
      <c r="BA999" s="669"/>
      <c r="BB999" s="669"/>
      <c r="BQ999" s="283"/>
      <c r="BR999" s="283"/>
      <c r="BS999" s="283"/>
      <c r="BT999" s="283"/>
      <c r="BU999" s="283"/>
      <c r="BV999" s="283"/>
    </row>
    <row r="1000">
      <c r="B1000" s="668"/>
      <c r="D1000" s="669"/>
      <c r="E1000" s="672"/>
      <c r="I1000" s="673"/>
      <c r="S1000" s="674"/>
      <c r="T1000" s="674"/>
      <c r="X1000" s="674"/>
      <c r="Y1000" s="674"/>
      <c r="Z1000" s="674"/>
      <c r="AA1000" s="674"/>
      <c r="BA1000" s="669"/>
      <c r="BB1000" s="669"/>
      <c r="BQ1000" s="283"/>
      <c r="BR1000" s="283"/>
      <c r="BS1000" s="283"/>
      <c r="BT1000" s="283"/>
      <c r="BU1000" s="283"/>
      <c r="BV1000" s="283"/>
    </row>
    <row r="1001">
      <c r="B1001" s="668"/>
      <c r="D1001" s="669"/>
      <c r="E1001" s="672"/>
      <c r="I1001" s="673"/>
      <c r="S1001" s="674"/>
      <c r="T1001" s="674"/>
      <c r="X1001" s="674"/>
      <c r="Y1001" s="674"/>
      <c r="Z1001" s="674"/>
      <c r="AA1001" s="674"/>
      <c r="BA1001" s="669"/>
      <c r="BB1001" s="669"/>
      <c r="BQ1001" s="283"/>
      <c r="BR1001" s="283"/>
      <c r="BS1001" s="283"/>
      <c r="BT1001" s="283"/>
      <c r="BU1001" s="283"/>
      <c r="BV1001" s="283"/>
    </row>
    <row r="1002">
      <c r="B1002" s="668"/>
      <c r="D1002" s="669"/>
      <c r="E1002" s="672"/>
      <c r="I1002" s="673"/>
      <c r="S1002" s="674"/>
      <c r="T1002" s="674"/>
      <c r="X1002" s="674"/>
      <c r="Y1002" s="674"/>
      <c r="Z1002" s="674"/>
      <c r="AA1002" s="674"/>
      <c r="BA1002" s="669"/>
      <c r="BB1002" s="669"/>
      <c r="BQ1002" s="283"/>
      <c r="BR1002" s="283"/>
      <c r="BS1002" s="283"/>
      <c r="BT1002" s="283"/>
      <c r="BU1002" s="283"/>
      <c r="BV1002" s="283"/>
    </row>
    <row r="1003">
      <c r="B1003" s="668"/>
      <c r="D1003" s="669"/>
      <c r="E1003" s="672"/>
      <c r="I1003" s="673"/>
      <c r="S1003" s="674"/>
      <c r="T1003" s="674"/>
      <c r="X1003" s="674"/>
      <c r="Y1003" s="674"/>
      <c r="Z1003" s="674"/>
      <c r="AA1003" s="674"/>
      <c r="BA1003" s="669"/>
      <c r="BB1003" s="669"/>
      <c r="BQ1003" s="283"/>
      <c r="BR1003" s="283"/>
      <c r="BS1003" s="283"/>
      <c r="BT1003" s="283"/>
      <c r="BU1003" s="283"/>
      <c r="BV1003" s="283"/>
    </row>
    <row r="1004">
      <c r="B1004" s="668"/>
      <c r="D1004" s="669"/>
      <c r="E1004" s="672"/>
      <c r="I1004" s="673"/>
      <c r="S1004" s="674"/>
      <c r="T1004" s="674"/>
      <c r="X1004" s="674"/>
      <c r="Y1004" s="674"/>
      <c r="Z1004" s="674"/>
      <c r="AA1004" s="674"/>
      <c r="BA1004" s="669"/>
      <c r="BB1004" s="669"/>
      <c r="BQ1004" s="283"/>
      <c r="BR1004" s="283"/>
      <c r="BS1004" s="283"/>
      <c r="BT1004" s="283"/>
      <c r="BU1004" s="283"/>
      <c r="BV1004" s="283"/>
    </row>
    <row r="1005">
      <c r="B1005" s="668"/>
      <c r="D1005" s="669"/>
      <c r="E1005" s="672"/>
      <c r="I1005" s="673"/>
      <c r="S1005" s="674"/>
      <c r="T1005" s="674"/>
      <c r="X1005" s="674"/>
      <c r="Y1005" s="674"/>
      <c r="Z1005" s="674"/>
      <c r="AA1005" s="674"/>
      <c r="BA1005" s="669"/>
      <c r="BB1005" s="669"/>
      <c r="BQ1005" s="283"/>
      <c r="BR1005" s="283"/>
      <c r="BS1005" s="283"/>
      <c r="BT1005" s="283"/>
      <c r="BU1005" s="283"/>
      <c r="BV1005" s="283"/>
    </row>
    <row r="1006">
      <c r="B1006" s="668"/>
      <c r="D1006" s="669"/>
      <c r="E1006" s="672"/>
      <c r="I1006" s="673"/>
      <c r="S1006" s="674"/>
      <c r="T1006" s="674"/>
      <c r="X1006" s="674"/>
      <c r="Y1006" s="674"/>
      <c r="Z1006" s="674"/>
      <c r="AA1006" s="674"/>
      <c r="BA1006" s="669"/>
      <c r="BB1006" s="669"/>
      <c r="BQ1006" s="283"/>
      <c r="BR1006" s="283"/>
      <c r="BS1006" s="283"/>
      <c r="BT1006" s="283"/>
      <c r="BU1006" s="283"/>
      <c r="BV1006" s="283"/>
    </row>
    <row r="1007">
      <c r="B1007" s="668"/>
      <c r="D1007" s="669"/>
      <c r="E1007" s="672"/>
      <c r="I1007" s="673"/>
      <c r="S1007" s="674"/>
      <c r="T1007" s="674"/>
      <c r="X1007" s="674"/>
      <c r="Y1007" s="674"/>
      <c r="Z1007" s="674"/>
      <c r="AA1007" s="674"/>
      <c r="BA1007" s="669"/>
      <c r="BB1007" s="669"/>
      <c r="BQ1007" s="283"/>
      <c r="BR1007" s="283"/>
      <c r="BS1007" s="283"/>
      <c r="BT1007" s="283"/>
      <c r="BU1007" s="283"/>
      <c r="BV1007" s="283"/>
    </row>
    <row r="1008">
      <c r="B1008" s="668"/>
      <c r="D1008" s="669"/>
      <c r="E1008" s="672"/>
      <c r="I1008" s="673"/>
      <c r="S1008" s="674"/>
      <c r="T1008" s="674"/>
      <c r="X1008" s="674"/>
      <c r="Y1008" s="674"/>
      <c r="Z1008" s="674"/>
      <c r="AA1008" s="674"/>
      <c r="BA1008" s="669"/>
      <c r="BB1008" s="669"/>
      <c r="BQ1008" s="283"/>
      <c r="BR1008" s="283"/>
      <c r="BS1008" s="283"/>
      <c r="BT1008" s="283"/>
      <c r="BU1008" s="283"/>
      <c r="BV1008" s="283"/>
    </row>
    <row r="1009">
      <c r="B1009" s="668"/>
      <c r="D1009" s="669"/>
      <c r="E1009" s="672"/>
      <c r="I1009" s="673"/>
      <c r="S1009" s="674"/>
      <c r="T1009" s="674"/>
      <c r="X1009" s="674"/>
      <c r="Y1009" s="674"/>
      <c r="Z1009" s="674"/>
      <c r="AA1009" s="674"/>
      <c r="BA1009" s="669"/>
      <c r="BB1009" s="669"/>
      <c r="BQ1009" s="283"/>
      <c r="BR1009" s="283"/>
      <c r="BS1009" s="283"/>
      <c r="BT1009" s="283"/>
      <c r="BU1009" s="283"/>
      <c r="BV1009" s="283"/>
    </row>
    <row r="1010">
      <c r="B1010" s="668"/>
      <c r="D1010" s="669"/>
      <c r="E1010" s="672"/>
      <c r="I1010" s="673"/>
      <c r="S1010" s="674"/>
      <c r="T1010" s="674"/>
      <c r="X1010" s="674"/>
      <c r="Y1010" s="674"/>
      <c r="Z1010" s="674"/>
      <c r="AA1010" s="674"/>
      <c r="BA1010" s="669"/>
      <c r="BB1010" s="669"/>
      <c r="BQ1010" s="283"/>
      <c r="BR1010" s="283"/>
      <c r="BS1010" s="283"/>
      <c r="BT1010" s="283"/>
      <c r="BU1010" s="283"/>
      <c r="BV1010" s="283"/>
    </row>
    <row r="1011">
      <c r="B1011" s="668"/>
      <c r="D1011" s="669"/>
      <c r="E1011" s="672"/>
      <c r="I1011" s="673"/>
      <c r="S1011" s="674"/>
      <c r="T1011" s="674"/>
      <c r="X1011" s="674"/>
      <c r="Y1011" s="674"/>
      <c r="Z1011" s="674"/>
      <c r="AA1011" s="674"/>
      <c r="BA1011" s="669"/>
      <c r="BB1011" s="669"/>
      <c r="BQ1011" s="283"/>
      <c r="BR1011" s="283"/>
      <c r="BS1011" s="283"/>
      <c r="BT1011" s="283"/>
      <c r="BU1011" s="283"/>
      <c r="BV1011" s="283"/>
    </row>
    <row r="1012">
      <c r="B1012" s="668"/>
      <c r="D1012" s="669"/>
      <c r="E1012" s="672"/>
      <c r="I1012" s="673"/>
      <c r="S1012" s="674"/>
      <c r="T1012" s="674"/>
      <c r="X1012" s="674"/>
      <c r="Y1012" s="674"/>
      <c r="Z1012" s="674"/>
      <c r="AA1012" s="674"/>
      <c r="BA1012" s="669"/>
      <c r="BB1012" s="669"/>
      <c r="BQ1012" s="283"/>
      <c r="BR1012" s="283"/>
      <c r="BS1012" s="283"/>
      <c r="BT1012" s="283"/>
      <c r="BU1012" s="283"/>
      <c r="BV1012" s="283"/>
    </row>
    <row r="1013">
      <c r="B1013" s="668"/>
      <c r="D1013" s="669"/>
      <c r="E1013" s="672"/>
      <c r="I1013" s="673"/>
      <c r="S1013" s="674"/>
      <c r="T1013" s="674"/>
      <c r="X1013" s="674"/>
      <c r="Y1013" s="674"/>
      <c r="Z1013" s="674"/>
      <c r="AA1013" s="674"/>
      <c r="BA1013" s="669"/>
      <c r="BB1013" s="669"/>
      <c r="BQ1013" s="283"/>
      <c r="BR1013" s="283"/>
      <c r="BS1013" s="283"/>
      <c r="BT1013" s="283"/>
      <c r="BU1013" s="283"/>
      <c r="BV1013" s="283"/>
    </row>
    <row r="1014">
      <c r="B1014" s="668"/>
      <c r="D1014" s="669"/>
      <c r="E1014" s="672"/>
      <c r="I1014" s="673"/>
      <c r="S1014" s="674"/>
      <c r="T1014" s="674"/>
      <c r="X1014" s="674"/>
      <c r="Y1014" s="674"/>
      <c r="Z1014" s="674"/>
      <c r="AA1014" s="674"/>
      <c r="BA1014" s="669"/>
      <c r="BB1014" s="669"/>
      <c r="BQ1014" s="283"/>
      <c r="BR1014" s="283"/>
      <c r="BS1014" s="283"/>
      <c r="BT1014" s="283"/>
      <c r="BU1014" s="283"/>
      <c r="BV1014" s="283"/>
    </row>
    <row r="1015">
      <c r="B1015" s="668"/>
      <c r="D1015" s="669"/>
      <c r="E1015" s="672"/>
      <c r="I1015" s="673"/>
      <c r="S1015" s="674"/>
      <c r="T1015" s="674"/>
      <c r="X1015" s="674"/>
      <c r="Y1015" s="674"/>
      <c r="Z1015" s="674"/>
      <c r="AA1015" s="674"/>
      <c r="BA1015" s="669"/>
      <c r="BB1015" s="669"/>
      <c r="BQ1015" s="283"/>
      <c r="BR1015" s="283"/>
      <c r="BS1015" s="283"/>
      <c r="BT1015" s="283"/>
      <c r="BU1015" s="283"/>
      <c r="BV1015" s="283"/>
    </row>
    <row r="1016">
      <c r="B1016" s="668"/>
      <c r="D1016" s="669"/>
      <c r="E1016" s="672"/>
      <c r="I1016" s="673"/>
      <c r="S1016" s="674"/>
      <c r="T1016" s="674"/>
      <c r="X1016" s="674"/>
      <c r="Y1016" s="674"/>
      <c r="Z1016" s="674"/>
      <c r="AA1016" s="674"/>
      <c r="BA1016" s="669"/>
      <c r="BB1016" s="669"/>
      <c r="BQ1016" s="283"/>
      <c r="BR1016" s="283"/>
      <c r="BS1016" s="283"/>
      <c r="BT1016" s="283"/>
      <c r="BU1016" s="283"/>
      <c r="BV1016" s="283"/>
    </row>
    <row r="1017">
      <c r="B1017" s="668"/>
      <c r="D1017" s="669"/>
      <c r="E1017" s="672"/>
      <c r="I1017" s="673"/>
      <c r="S1017" s="674"/>
      <c r="T1017" s="674"/>
      <c r="X1017" s="674"/>
      <c r="Y1017" s="674"/>
      <c r="Z1017" s="674"/>
      <c r="AA1017" s="674"/>
      <c r="BA1017" s="669"/>
      <c r="BB1017" s="669"/>
      <c r="BQ1017" s="283"/>
      <c r="BR1017" s="283"/>
      <c r="BS1017" s="283"/>
      <c r="BT1017" s="283"/>
      <c r="BU1017" s="283"/>
      <c r="BV1017" s="283"/>
    </row>
    <row r="1018">
      <c r="B1018" s="668"/>
      <c r="D1018" s="669"/>
      <c r="E1018" s="672"/>
      <c r="I1018" s="673"/>
      <c r="S1018" s="674"/>
      <c r="T1018" s="674"/>
      <c r="X1018" s="674"/>
      <c r="Y1018" s="674"/>
      <c r="Z1018" s="674"/>
      <c r="AA1018" s="674"/>
      <c r="BA1018" s="669"/>
      <c r="BB1018" s="669"/>
      <c r="BQ1018" s="283"/>
      <c r="BR1018" s="283"/>
      <c r="BS1018" s="283"/>
      <c r="BT1018" s="283"/>
      <c r="BU1018" s="283"/>
      <c r="BV1018" s="283"/>
    </row>
    <row r="1019">
      <c r="B1019" s="668"/>
      <c r="D1019" s="669"/>
      <c r="E1019" s="672"/>
      <c r="I1019" s="673"/>
      <c r="S1019" s="674"/>
      <c r="T1019" s="674"/>
      <c r="X1019" s="674"/>
      <c r="Y1019" s="674"/>
      <c r="Z1019" s="674"/>
      <c r="AA1019" s="674"/>
      <c r="BA1019" s="669"/>
      <c r="BB1019" s="669"/>
      <c r="BQ1019" s="283"/>
      <c r="BR1019" s="283"/>
      <c r="BS1019" s="283"/>
      <c r="BT1019" s="283"/>
      <c r="BU1019" s="283"/>
      <c r="BV1019" s="283"/>
    </row>
    <row r="1020">
      <c r="B1020" s="668"/>
      <c r="D1020" s="669"/>
      <c r="E1020" s="672"/>
      <c r="I1020" s="673"/>
      <c r="S1020" s="674"/>
      <c r="T1020" s="674"/>
      <c r="X1020" s="674"/>
      <c r="Y1020" s="674"/>
      <c r="Z1020" s="674"/>
      <c r="AA1020" s="674"/>
      <c r="BA1020" s="669"/>
      <c r="BB1020" s="669"/>
      <c r="BQ1020" s="283"/>
      <c r="BR1020" s="283"/>
      <c r="BS1020" s="283"/>
      <c r="BT1020" s="283"/>
      <c r="BU1020" s="283"/>
      <c r="BV1020" s="283"/>
    </row>
    <row r="1021">
      <c r="B1021" s="668"/>
      <c r="D1021" s="669"/>
      <c r="E1021" s="672"/>
      <c r="I1021" s="673"/>
      <c r="S1021" s="674"/>
      <c r="T1021" s="674"/>
      <c r="X1021" s="674"/>
      <c r="Y1021" s="674"/>
      <c r="Z1021" s="674"/>
      <c r="AA1021" s="674"/>
      <c r="BA1021" s="669"/>
      <c r="BB1021" s="669"/>
      <c r="BQ1021" s="283"/>
      <c r="BR1021" s="283"/>
      <c r="BS1021" s="283"/>
      <c r="BT1021" s="283"/>
      <c r="BU1021" s="283"/>
      <c r="BV1021" s="283"/>
    </row>
    <row r="1022">
      <c r="B1022" s="668"/>
      <c r="D1022" s="669"/>
      <c r="E1022" s="672"/>
      <c r="I1022" s="673"/>
      <c r="S1022" s="674"/>
      <c r="T1022" s="674"/>
      <c r="X1022" s="674"/>
      <c r="Y1022" s="674"/>
      <c r="Z1022" s="674"/>
      <c r="AA1022" s="674"/>
      <c r="BA1022" s="669"/>
      <c r="BB1022" s="669"/>
      <c r="BQ1022" s="283"/>
      <c r="BR1022" s="283"/>
      <c r="BS1022" s="283"/>
      <c r="BT1022" s="283"/>
      <c r="BU1022" s="283"/>
      <c r="BV1022" s="283"/>
    </row>
    <row r="1023">
      <c r="B1023" s="668"/>
      <c r="D1023" s="669"/>
      <c r="E1023" s="672"/>
      <c r="I1023" s="673"/>
      <c r="S1023" s="674"/>
      <c r="T1023" s="674"/>
      <c r="X1023" s="674"/>
      <c r="Y1023" s="674"/>
      <c r="Z1023" s="674"/>
      <c r="AA1023" s="674"/>
      <c r="BA1023" s="669"/>
      <c r="BB1023" s="669"/>
      <c r="BQ1023" s="283"/>
      <c r="BR1023" s="283"/>
      <c r="BS1023" s="283"/>
      <c r="BT1023" s="283"/>
      <c r="BU1023" s="283"/>
      <c r="BV1023" s="283"/>
    </row>
    <row r="1024">
      <c r="B1024" s="668"/>
      <c r="D1024" s="669"/>
      <c r="E1024" s="672"/>
      <c r="I1024" s="673"/>
      <c r="S1024" s="674"/>
      <c r="T1024" s="674"/>
      <c r="X1024" s="674"/>
      <c r="Y1024" s="674"/>
      <c r="Z1024" s="674"/>
      <c r="AA1024" s="674"/>
      <c r="BA1024" s="669"/>
      <c r="BB1024" s="669"/>
      <c r="BQ1024" s="283"/>
      <c r="BR1024" s="283"/>
      <c r="BS1024" s="283"/>
      <c r="BT1024" s="283"/>
      <c r="BU1024" s="283"/>
      <c r="BV1024" s="283"/>
    </row>
    <row r="1025">
      <c r="B1025" s="668"/>
      <c r="D1025" s="669"/>
      <c r="E1025" s="672"/>
      <c r="I1025" s="673"/>
      <c r="S1025" s="674"/>
      <c r="T1025" s="674"/>
      <c r="X1025" s="674"/>
      <c r="Y1025" s="674"/>
      <c r="Z1025" s="674"/>
      <c r="AA1025" s="674"/>
      <c r="BA1025" s="669"/>
      <c r="BB1025" s="669"/>
      <c r="BQ1025" s="283"/>
      <c r="BR1025" s="283"/>
      <c r="BS1025" s="283"/>
      <c r="BT1025" s="283"/>
      <c r="BU1025" s="283"/>
      <c r="BV1025" s="283"/>
    </row>
    <row r="1026">
      <c r="B1026" s="668"/>
      <c r="D1026" s="669"/>
      <c r="E1026" s="672"/>
      <c r="I1026" s="673"/>
      <c r="S1026" s="674"/>
      <c r="T1026" s="674"/>
      <c r="X1026" s="674"/>
      <c r="Y1026" s="674"/>
      <c r="Z1026" s="674"/>
      <c r="AA1026" s="674"/>
      <c r="BA1026" s="669"/>
      <c r="BB1026" s="669"/>
      <c r="BQ1026" s="283"/>
      <c r="BR1026" s="283"/>
      <c r="BS1026" s="283"/>
      <c r="BT1026" s="283"/>
      <c r="BU1026" s="283"/>
      <c r="BV1026" s="283"/>
    </row>
    <row r="1027">
      <c r="B1027" s="668"/>
      <c r="D1027" s="669"/>
      <c r="E1027" s="672"/>
      <c r="I1027" s="673"/>
      <c r="S1027" s="674"/>
      <c r="T1027" s="674"/>
      <c r="X1027" s="674"/>
      <c r="Y1027" s="674"/>
      <c r="Z1027" s="674"/>
      <c r="AA1027" s="674"/>
      <c r="BA1027" s="669"/>
      <c r="BB1027" s="669"/>
      <c r="BQ1027" s="283"/>
      <c r="BR1027" s="283"/>
      <c r="BS1027" s="283"/>
      <c r="BT1027" s="283"/>
      <c r="BU1027" s="283"/>
      <c r="BV1027" s="283"/>
    </row>
    <row r="1028">
      <c r="B1028" s="668"/>
      <c r="D1028" s="669"/>
      <c r="E1028" s="672"/>
      <c r="I1028" s="673"/>
      <c r="S1028" s="674"/>
      <c r="T1028" s="674"/>
      <c r="X1028" s="674"/>
      <c r="Y1028" s="674"/>
      <c r="Z1028" s="674"/>
      <c r="AA1028" s="674"/>
      <c r="BA1028" s="669"/>
      <c r="BB1028" s="669"/>
      <c r="BQ1028" s="283"/>
      <c r="BR1028" s="283"/>
      <c r="BS1028" s="283"/>
      <c r="BT1028" s="283"/>
      <c r="BU1028" s="283"/>
      <c r="BV1028" s="283"/>
    </row>
    <row r="1029">
      <c r="B1029" s="668"/>
      <c r="D1029" s="669"/>
      <c r="E1029" s="672"/>
      <c r="I1029" s="673"/>
      <c r="S1029" s="674"/>
      <c r="T1029" s="674"/>
      <c r="X1029" s="674"/>
      <c r="Y1029" s="674"/>
      <c r="Z1029" s="674"/>
      <c r="AA1029" s="674"/>
      <c r="BA1029" s="669"/>
      <c r="BB1029" s="669"/>
      <c r="BQ1029" s="283"/>
      <c r="BR1029" s="283"/>
      <c r="BS1029" s="283"/>
      <c r="BT1029" s="283"/>
      <c r="BU1029" s="283"/>
      <c r="BV1029" s="283"/>
    </row>
    <row r="1030">
      <c r="B1030" s="668"/>
      <c r="D1030" s="669"/>
      <c r="E1030" s="672"/>
      <c r="I1030" s="673"/>
      <c r="S1030" s="674"/>
      <c r="T1030" s="674"/>
      <c r="X1030" s="674"/>
      <c r="Y1030" s="674"/>
      <c r="Z1030" s="674"/>
      <c r="AA1030" s="674"/>
      <c r="BA1030" s="669"/>
      <c r="BB1030" s="669"/>
      <c r="BQ1030" s="283"/>
      <c r="BR1030" s="283"/>
      <c r="BS1030" s="283"/>
      <c r="BT1030" s="283"/>
      <c r="BU1030" s="283"/>
      <c r="BV1030" s="283"/>
    </row>
    <row r="1031">
      <c r="B1031" s="668"/>
      <c r="D1031" s="669"/>
      <c r="E1031" s="672"/>
      <c r="I1031" s="673"/>
      <c r="S1031" s="674"/>
      <c r="T1031" s="674"/>
      <c r="X1031" s="674"/>
      <c r="Y1031" s="674"/>
      <c r="Z1031" s="674"/>
      <c r="AA1031" s="674"/>
      <c r="BA1031" s="669"/>
      <c r="BB1031" s="669"/>
      <c r="BQ1031" s="283"/>
      <c r="BR1031" s="283"/>
      <c r="BS1031" s="283"/>
      <c r="BT1031" s="283"/>
      <c r="BU1031" s="283"/>
      <c r="BV1031" s="283"/>
    </row>
    <row r="1032">
      <c r="B1032" s="668"/>
      <c r="D1032" s="669"/>
      <c r="E1032" s="672"/>
      <c r="I1032" s="673"/>
      <c r="S1032" s="674"/>
      <c r="T1032" s="674"/>
      <c r="X1032" s="674"/>
      <c r="Y1032" s="674"/>
      <c r="Z1032" s="674"/>
      <c r="AA1032" s="674"/>
      <c r="BA1032" s="669"/>
      <c r="BB1032" s="669"/>
      <c r="BQ1032" s="283"/>
      <c r="BR1032" s="283"/>
      <c r="BS1032" s="283"/>
      <c r="BT1032" s="283"/>
      <c r="BU1032" s="283"/>
      <c r="BV1032" s="283"/>
    </row>
    <row r="1033">
      <c r="B1033" s="668"/>
      <c r="D1033" s="669"/>
      <c r="E1033" s="672"/>
      <c r="I1033" s="673"/>
      <c r="S1033" s="674"/>
      <c r="T1033" s="674"/>
      <c r="X1033" s="674"/>
      <c r="Y1033" s="674"/>
      <c r="Z1033" s="674"/>
      <c r="AA1033" s="674"/>
      <c r="BA1033" s="669"/>
      <c r="BB1033" s="669"/>
      <c r="BQ1033" s="283"/>
      <c r="BR1033" s="283"/>
      <c r="BS1033" s="283"/>
      <c r="BT1033" s="283"/>
      <c r="BU1033" s="283"/>
      <c r="BV1033" s="283"/>
    </row>
    <row r="1034">
      <c r="B1034" s="668"/>
      <c r="D1034" s="669"/>
      <c r="E1034" s="672"/>
      <c r="I1034" s="673"/>
      <c r="S1034" s="674"/>
      <c r="T1034" s="674"/>
      <c r="X1034" s="674"/>
      <c r="Y1034" s="674"/>
      <c r="Z1034" s="674"/>
      <c r="AA1034" s="674"/>
      <c r="BA1034" s="669"/>
      <c r="BB1034" s="669"/>
      <c r="BQ1034" s="283"/>
      <c r="BR1034" s="283"/>
      <c r="BS1034" s="283"/>
      <c r="BT1034" s="283"/>
      <c r="BU1034" s="283"/>
      <c r="BV1034" s="283"/>
    </row>
    <row r="1035">
      <c r="B1035" s="668"/>
      <c r="D1035" s="669"/>
      <c r="E1035" s="672"/>
      <c r="I1035" s="673"/>
      <c r="S1035" s="674"/>
      <c r="T1035" s="674"/>
      <c r="X1035" s="674"/>
      <c r="Y1035" s="674"/>
      <c r="Z1035" s="674"/>
      <c r="AA1035" s="674"/>
      <c r="BA1035" s="669"/>
      <c r="BB1035" s="669"/>
      <c r="BQ1035" s="283"/>
      <c r="BR1035" s="283"/>
      <c r="BS1035" s="283"/>
      <c r="BT1035" s="283"/>
      <c r="BU1035" s="283"/>
      <c r="BV1035" s="283"/>
    </row>
    <row r="1036">
      <c r="B1036" s="668"/>
      <c r="D1036" s="669"/>
      <c r="E1036" s="672"/>
      <c r="I1036" s="673"/>
      <c r="S1036" s="674"/>
      <c r="T1036" s="674"/>
      <c r="X1036" s="674"/>
      <c r="Y1036" s="674"/>
      <c r="Z1036" s="674"/>
      <c r="AA1036" s="674"/>
      <c r="BA1036" s="669"/>
      <c r="BB1036" s="669"/>
      <c r="BQ1036" s="283"/>
      <c r="BR1036" s="283"/>
      <c r="BS1036" s="283"/>
      <c r="BT1036" s="283"/>
      <c r="BU1036" s="283"/>
      <c r="BV1036" s="283"/>
    </row>
    <row r="1037">
      <c r="B1037" s="668"/>
      <c r="D1037" s="669"/>
      <c r="E1037" s="672"/>
      <c r="I1037" s="673"/>
      <c r="S1037" s="674"/>
      <c r="T1037" s="674"/>
      <c r="X1037" s="674"/>
      <c r="Y1037" s="674"/>
      <c r="Z1037" s="674"/>
      <c r="AA1037" s="674"/>
      <c r="BA1037" s="669"/>
      <c r="BB1037" s="669"/>
      <c r="BQ1037" s="283"/>
      <c r="BR1037" s="283"/>
      <c r="BS1037" s="283"/>
      <c r="BT1037" s="283"/>
      <c r="BU1037" s="283"/>
      <c r="BV1037" s="283"/>
    </row>
    <row r="1038">
      <c r="B1038" s="668"/>
      <c r="D1038" s="669"/>
      <c r="E1038" s="672"/>
      <c r="I1038" s="673"/>
      <c r="S1038" s="674"/>
      <c r="T1038" s="674"/>
      <c r="X1038" s="674"/>
      <c r="Y1038" s="674"/>
      <c r="Z1038" s="674"/>
      <c r="AA1038" s="674"/>
      <c r="BA1038" s="669"/>
      <c r="BB1038" s="669"/>
      <c r="BQ1038" s="283"/>
      <c r="BR1038" s="283"/>
      <c r="BS1038" s="283"/>
      <c r="BT1038" s="283"/>
      <c r="BU1038" s="283"/>
      <c r="BV1038" s="283"/>
    </row>
    <row r="1039">
      <c r="B1039" s="668"/>
      <c r="D1039" s="669"/>
      <c r="E1039" s="672"/>
      <c r="I1039" s="673"/>
      <c r="S1039" s="674"/>
      <c r="T1039" s="674"/>
      <c r="X1039" s="674"/>
      <c r="Y1039" s="674"/>
      <c r="Z1039" s="674"/>
      <c r="AA1039" s="674"/>
      <c r="BA1039" s="669"/>
      <c r="BB1039" s="669"/>
      <c r="BQ1039" s="283"/>
      <c r="BR1039" s="283"/>
      <c r="BS1039" s="283"/>
      <c r="BT1039" s="283"/>
      <c r="BU1039" s="283"/>
      <c r="BV1039" s="283"/>
    </row>
    <row r="1040">
      <c r="B1040" s="668"/>
      <c r="D1040" s="669"/>
      <c r="E1040" s="672"/>
      <c r="I1040" s="673"/>
      <c r="S1040" s="674"/>
      <c r="T1040" s="674"/>
      <c r="X1040" s="674"/>
      <c r="Y1040" s="674"/>
      <c r="Z1040" s="674"/>
      <c r="AA1040" s="674"/>
      <c r="BA1040" s="669"/>
      <c r="BB1040" s="669"/>
      <c r="BQ1040" s="283"/>
      <c r="BR1040" s="283"/>
      <c r="BS1040" s="283"/>
      <c r="BT1040" s="283"/>
      <c r="BU1040" s="283"/>
      <c r="BV1040" s="283"/>
    </row>
    <row r="1041">
      <c r="B1041" s="668"/>
      <c r="D1041" s="669"/>
      <c r="E1041" s="672"/>
      <c r="I1041" s="673"/>
      <c r="S1041" s="674"/>
      <c r="T1041" s="674"/>
      <c r="X1041" s="674"/>
      <c r="Y1041" s="674"/>
      <c r="Z1041" s="674"/>
      <c r="AA1041" s="674"/>
      <c r="BA1041" s="669"/>
      <c r="BB1041" s="669"/>
      <c r="BQ1041" s="283"/>
      <c r="BR1041" s="283"/>
      <c r="BS1041" s="283"/>
      <c r="BT1041" s="283"/>
      <c r="BU1041" s="283"/>
      <c r="BV1041" s="283"/>
    </row>
    <row r="1042">
      <c r="B1042" s="668"/>
      <c r="D1042" s="669"/>
      <c r="E1042" s="672"/>
      <c r="I1042" s="673"/>
      <c r="S1042" s="674"/>
      <c r="T1042" s="674"/>
      <c r="X1042" s="674"/>
      <c r="Y1042" s="674"/>
      <c r="Z1042" s="674"/>
      <c r="AA1042" s="674"/>
      <c r="BA1042" s="669"/>
      <c r="BB1042" s="669"/>
      <c r="BQ1042" s="283"/>
      <c r="BR1042" s="283"/>
      <c r="BS1042" s="283"/>
      <c r="BT1042" s="283"/>
      <c r="BU1042" s="283"/>
      <c r="BV1042" s="283"/>
    </row>
    <row r="1043">
      <c r="B1043" s="668"/>
      <c r="D1043" s="669"/>
      <c r="E1043" s="672"/>
      <c r="I1043" s="673"/>
      <c r="S1043" s="674"/>
      <c r="T1043" s="674"/>
      <c r="X1043" s="674"/>
      <c r="Y1043" s="674"/>
      <c r="Z1043" s="674"/>
      <c r="AA1043" s="674"/>
      <c r="BA1043" s="669"/>
      <c r="BB1043" s="669"/>
      <c r="BQ1043" s="283"/>
      <c r="BR1043" s="283"/>
      <c r="BS1043" s="283"/>
      <c r="BT1043" s="283"/>
      <c r="BU1043" s="283"/>
      <c r="BV1043" s="283"/>
    </row>
    <row r="1044">
      <c r="B1044" s="668"/>
      <c r="D1044" s="669"/>
      <c r="E1044" s="672"/>
      <c r="I1044" s="673"/>
      <c r="S1044" s="674"/>
      <c r="T1044" s="674"/>
      <c r="X1044" s="674"/>
      <c r="Y1044" s="674"/>
      <c r="Z1044" s="674"/>
      <c r="AA1044" s="674"/>
      <c r="BA1044" s="669"/>
      <c r="BB1044" s="669"/>
      <c r="BQ1044" s="283"/>
      <c r="BR1044" s="283"/>
      <c r="BS1044" s="283"/>
      <c r="BT1044" s="283"/>
      <c r="BU1044" s="283"/>
      <c r="BV1044" s="283"/>
    </row>
    <row r="1045">
      <c r="B1045" s="668"/>
      <c r="D1045" s="669"/>
      <c r="E1045" s="672"/>
      <c r="I1045" s="673"/>
      <c r="S1045" s="674"/>
      <c r="T1045" s="674"/>
      <c r="X1045" s="674"/>
      <c r="Y1045" s="674"/>
      <c r="Z1045" s="674"/>
      <c r="AA1045" s="674"/>
      <c r="BA1045" s="669"/>
      <c r="BB1045" s="669"/>
      <c r="BQ1045" s="283"/>
      <c r="BR1045" s="283"/>
      <c r="BS1045" s="283"/>
      <c r="BT1045" s="283"/>
      <c r="BU1045" s="283"/>
      <c r="BV1045" s="283"/>
    </row>
    <row r="1046">
      <c r="B1046" s="668"/>
      <c r="D1046" s="669"/>
      <c r="E1046" s="672"/>
      <c r="I1046" s="673"/>
      <c r="S1046" s="674"/>
      <c r="T1046" s="674"/>
      <c r="X1046" s="674"/>
      <c r="Y1046" s="674"/>
      <c r="Z1046" s="674"/>
      <c r="AA1046" s="674"/>
      <c r="BA1046" s="669"/>
      <c r="BB1046" s="669"/>
      <c r="BQ1046" s="283"/>
      <c r="BR1046" s="283"/>
      <c r="BS1046" s="283"/>
      <c r="BT1046" s="283"/>
      <c r="BU1046" s="283"/>
      <c r="BV1046" s="283"/>
    </row>
    <row r="1047">
      <c r="B1047" s="668"/>
      <c r="D1047" s="669"/>
      <c r="E1047" s="672"/>
      <c r="I1047" s="673"/>
      <c r="S1047" s="674"/>
      <c r="T1047" s="674"/>
      <c r="X1047" s="674"/>
      <c r="Y1047" s="674"/>
      <c r="Z1047" s="674"/>
      <c r="AA1047" s="674"/>
      <c r="BA1047" s="669"/>
      <c r="BB1047" s="669"/>
      <c r="BQ1047" s="283"/>
      <c r="BR1047" s="283"/>
      <c r="BS1047" s="283"/>
      <c r="BT1047" s="283"/>
      <c r="BU1047" s="283"/>
      <c r="BV1047" s="283"/>
    </row>
    <row r="1048">
      <c r="B1048" s="668"/>
      <c r="D1048" s="669"/>
      <c r="E1048" s="672"/>
      <c r="I1048" s="673"/>
      <c r="S1048" s="674"/>
      <c r="T1048" s="674"/>
      <c r="X1048" s="674"/>
      <c r="Y1048" s="674"/>
      <c r="Z1048" s="674"/>
      <c r="AA1048" s="674"/>
      <c r="BA1048" s="669"/>
      <c r="BB1048" s="669"/>
      <c r="BQ1048" s="283"/>
      <c r="BR1048" s="283"/>
      <c r="BS1048" s="283"/>
      <c r="BT1048" s="283"/>
      <c r="BU1048" s="283"/>
      <c r="BV1048" s="283"/>
    </row>
    <row r="1049">
      <c r="B1049" s="668"/>
      <c r="D1049" s="669"/>
      <c r="E1049" s="672"/>
      <c r="I1049" s="673"/>
      <c r="S1049" s="674"/>
      <c r="T1049" s="674"/>
      <c r="X1049" s="674"/>
      <c r="Y1049" s="674"/>
      <c r="Z1049" s="674"/>
      <c r="AA1049" s="674"/>
      <c r="BA1049" s="669"/>
      <c r="BB1049" s="669"/>
      <c r="BQ1049" s="283"/>
      <c r="BR1049" s="283"/>
      <c r="BS1049" s="283"/>
      <c r="BT1049" s="283"/>
      <c r="BU1049" s="283"/>
      <c r="BV1049" s="283"/>
    </row>
    <row r="1050">
      <c r="B1050" s="668"/>
      <c r="D1050" s="669"/>
      <c r="E1050" s="672"/>
      <c r="I1050" s="673"/>
      <c r="S1050" s="674"/>
      <c r="T1050" s="674"/>
      <c r="X1050" s="674"/>
      <c r="Y1050" s="674"/>
      <c r="Z1050" s="674"/>
      <c r="AA1050" s="674"/>
      <c r="BA1050" s="669"/>
      <c r="BB1050" s="669"/>
      <c r="BQ1050" s="283"/>
      <c r="BR1050" s="283"/>
      <c r="BS1050" s="283"/>
      <c r="BT1050" s="283"/>
      <c r="BU1050" s="283"/>
      <c r="BV1050" s="283"/>
    </row>
    <row r="1051">
      <c r="B1051" s="668"/>
      <c r="D1051" s="669"/>
      <c r="E1051" s="672"/>
      <c r="I1051" s="673"/>
      <c r="S1051" s="674"/>
      <c r="T1051" s="674"/>
      <c r="X1051" s="674"/>
      <c r="Y1051" s="674"/>
      <c r="Z1051" s="674"/>
      <c r="AA1051" s="674"/>
      <c r="BA1051" s="669"/>
      <c r="BB1051" s="669"/>
      <c r="BQ1051" s="283"/>
      <c r="BR1051" s="283"/>
      <c r="BS1051" s="283"/>
      <c r="BT1051" s="283"/>
      <c r="BU1051" s="283"/>
      <c r="BV1051" s="283"/>
    </row>
    <row r="1052">
      <c r="B1052" s="668"/>
      <c r="D1052" s="669"/>
      <c r="E1052" s="672"/>
      <c r="I1052" s="673"/>
      <c r="S1052" s="674"/>
      <c r="T1052" s="674"/>
      <c r="X1052" s="674"/>
      <c r="Y1052" s="674"/>
      <c r="Z1052" s="674"/>
      <c r="AA1052" s="674"/>
      <c r="BA1052" s="669"/>
      <c r="BB1052" s="669"/>
      <c r="BQ1052" s="283"/>
      <c r="BR1052" s="283"/>
      <c r="BS1052" s="283"/>
      <c r="BT1052" s="283"/>
      <c r="BU1052" s="283"/>
      <c r="BV1052" s="283"/>
    </row>
    <row r="1053">
      <c r="B1053" s="668"/>
      <c r="D1053" s="669"/>
      <c r="E1053" s="672"/>
      <c r="I1053" s="673"/>
      <c r="S1053" s="674"/>
      <c r="T1053" s="674"/>
      <c r="X1053" s="674"/>
      <c r="Y1053" s="674"/>
      <c r="Z1053" s="674"/>
      <c r="AA1053" s="674"/>
      <c r="BA1053" s="669"/>
      <c r="BB1053" s="669"/>
      <c r="BQ1053" s="283"/>
      <c r="BR1053" s="283"/>
      <c r="BS1053" s="283"/>
      <c r="BT1053" s="283"/>
      <c r="BU1053" s="283"/>
      <c r="BV1053" s="283"/>
    </row>
    <row r="1054">
      <c r="B1054" s="668"/>
      <c r="D1054" s="669"/>
      <c r="E1054" s="672"/>
      <c r="I1054" s="673"/>
      <c r="S1054" s="674"/>
      <c r="T1054" s="674"/>
      <c r="X1054" s="674"/>
      <c r="Y1054" s="674"/>
      <c r="Z1054" s="674"/>
      <c r="AA1054" s="674"/>
      <c r="BA1054" s="669"/>
      <c r="BB1054" s="669"/>
      <c r="BQ1054" s="283"/>
      <c r="BR1054" s="283"/>
      <c r="BS1054" s="283"/>
      <c r="BT1054" s="283"/>
      <c r="BU1054" s="283"/>
      <c r="BV1054" s="283"/>
    </row>
    <row r="1055">
      <c r="B1055" s="668"/>
      <c r="D1055" s="669"/>
      <c r="E1055" s="672"/>
      <c r="I1055" s="673"/>
      <c r="S1055" s="674"/>
      <c r="T1055" s="674"/>
      <c r="X1055" s="674"/>
      <c r="Y1055" s="674"/>
      <c r="Z1055" s="674"/>
      <c r="AA1055" s="674"/>
      <c r="BA1055" s="669"/>
      <c r="BB1055" s="669"/>
      <c r="BQ1055" s="283"/>
      <c r="BR1055" s="283"/>
      <c r="BS1055" s="283"/>
      <c r="BT1055" s="283"/>
      <c r="BU1055" s="283"/>
      <c r="BV1055" s="283"/>
    </row>
    <row r="1056">
      <c r="B1056" s="668"/>
      <c r="D1056" s="669"/>
      <c r="E1056" s="672"/>
      <c r="I1056" s="673"/>
      <c r="S1056" s="674"/>
      <c r="T1056" s="674"/>
      <c r="X1056" s="674"/>
      <c r="Y1056" s="674"/>
      <c r="Z1056" s="674"/>
      <c r="AA1056" s="674"/>
      <c r="BA1056" s="669"/>
      <c r="BB1056" s="669"/>
      <c r="BQ1056" s="283"/>
      <c r="BR1056" s="283"/>
      <c r="BS1056" s="283"/>
      <c r="BT1056" s="283"/>
      <c r="BU1056" s="283"/>
      <c r="BV1056" s="283"/>
    </row>
    <row r="1057">
      <c r="B1057" s="668"/>
      <c r="D1057" s="669"/>
      <c r="E1057" s="672"/>
      <c r="I1057" s="673"/>
      <c r="S1057" s="674"/>
      <c r="T1057" s="674"/>
      <c r="X1057" s="674"/>
      <c r="Y1057" s="674"/>
      <c r="Z1057" s="674"/>
      <c r="AA1057" s="674"/>
      <c r="BA1057" s="669"/>
      <c r="BB1057" s="669"/>
      <c r="BQ1057" s="283"/>
      <c r="BR1057" s="283"/>
      <c r="BS1057" s="283"/>
      <c r="BT1057" s="283"/>
      <c r="BU1057" s="283"/>
      <c r="BV1057" s="283"/>
    </row>
    <row r="1058">
      <c r="B1058" s="668"/>
      <c r="D1058" s="669"/>
      <c r="E1058" s="672"/>
      <c r="I1058" s="673"/>
      <c r="S1058" s="674"/>
      <c r="T1058" s="674"/>
      <c r="X1058" s="674"/>
      <c r="Y1058" s="674"/>
      <c r="Z1058" s="674"/>
      <c r="AA1058" s="674"/>
      <c r="BA1058" s="669"/>
      <c r="BB1058" s="669"/>
      <c r="BQ1058" s="283"/>
      <c r="BR1058" s="283"/>
      <c r="BS1058" s="283"/>
      <c r="BT1058" s="283"/>
      <c r="BU1058" s="283"/>
      <c r="BV1058" s="283"/>
    </row>
    <row r="1059">
      <c r="B1059" s="668"/>
      <c r="D1059" s="669"/>
      <c r="E1059" s="672"/>
      <c r="I1059" s="673"/>
      <c r="S1059" s="674"/>
      <c r="T1059" s="674"/>
      <c r="X1059" s="674"/>
      <c r="Y1059" s="674"/>
      <c r="Z1059" s="674"/>
      <c r="AA1059" s="674"/>
      <c r="BA1059" s="669"/>
      <c r="BB1059" s="669"/>
      <c r="BQ1059" s="283"/>
      <c r="BR1059" s="283"/>
      <c r="BS1059" s="283"/>
      <c r="BT1059" s="283"/>
      <c r="BU1059" s="283"/>
      <c r="BV1059" s="283"/>
    </row>
    <row r="1060">
      <c r="B1060" s="668"/>
      <c r="D1060" s="669"/>
      <c r="E1060" s="672"/>
      <c r="I1060" s="673"/>
      <c r="S1060" s="674"/>
      <c r="T1060" s="674"/>
      <c r="X1060" s="674"/>
      <c r="Y1060" s="674"/>
      <c r="Z1060" s="674"/>
      <c r="AA1060" s="674"/>
      <c r="BA1060" s="669"/>
      <c r="BB1060" s="669"/>
      <c r="BQ1060" s="283"/>
      <c r="BR1060" s="283"/>
      <c r="BS1060" s="283"/>
      <c r="BT1060" s="283"/>
      <c r="BU1060" s="283"/>
      <c r="BV1060" s="283"/>
    </row>
    <row r="1061">
      <c r="B1061" s="668"/>
      <c r="D1061" s="669"/>
      <c r="E1061" s="672"/>
      <c r="I1061" s="673"/>
      <c r="S1061" s="674"/>
      <c r="T1061" s="674"/>
      <c r="X1061" s="674"/>
      <c r="Y1061" s="674"/>
      <c r="Z1061" s="674"/>
      <c r="AA1061" s="674"/>
      <c r="BA1061" s="669"/>
      <c r="BB1061" s="669"/>
      <c r="BQ1061" s="283"/>
      <c r="BR1061" s="283"/>
      <c r="BS1061" s="283"/>
      <c r="BT1061" s="283"/>
      <c r="BU1061" s="283"/>
      <c r="BV1061" s="283"/>
    </row>
    <row r="1062">
      <c r="B1062" s="668"/>
      <c r="D1062" s="669"/>
      <c r="E1062" s="672"/>
      <c r="I1062" s="673"/>
      <c r="S1062" s="674"/>
      <c r="T1062" s="674"/>
      <c r="X1062" s="674"/>
      <c r="Y1062" s="674"/>
      <c r="Z1062" s="674"/>
      <c r="AA1062" s="674"/>
      <c r="BA1062" s="669"/>
      <c r="BB1062" s="669"/>
      <c r="BQ1062" s="283"/>
      <c r="BR1062" s="283"/>
      <c r="BS1062" s="283"/>
      <c r="BT1062" s="283"/>
      <c r="BU1062" s="283"/>
      <c r="BV1062" s="283"/>
    </row>
    <row r="1063">
      <c r="B1063" s="668"/>
      <c r="D1063" s="669"/>
      <c r="E1063" s="672"/>
      <c r="I1063" s="673"/>
      <c r="S1063" s="674"/>
      <c r="T1063" s="674"/>
      <c r="X1063" s="674"/>
      <c r="Y1063" s="674"/>
      <c r="Z1063" s="674"/>
      <c r="AA1063" s="674"/>
      <c r="BA1063" s="669"/>
      <c r="BB1063" s="669"/>
      <c r="BQ1063" s="283"/>
      <c r="BR1063" s="283"/>
      <c r="BS1063" s="283"/>
      <c r="BT1063" s="283"/>
      <c r="BU1063" s="283"/>
      <c r="BV1063" s="283"/>
    </row>
    <row r="1064">
      <c r="B1064" s="668"/>
      <c r="D1064" s="669"/>
      <c r="E1064" s="672"/>
      <c r="I1064" s="673"/>
      <c r="S1064" s="674"/>
      <c r="T1064" s="674"/>
      <c r="X1064" s="674"/>
      <c r="Y1064" s="674"/>
      <c r="Z1064" s="674"/>
      <c r="AA1064" s="674"/>
      <c r="BA1064" s="669"/>
      <c r="BB1064" s="669"/>
      <c r="BQ1064" s="283"/>
      <c r="BR1064" s="283"/>
      <c r="BS1064" s="283"/>
      <c r="BT1064" s="283"/>
      <c r="BU1064" s="283"/>
      <c r="BV1064" s="283"/>
    </row>
    <row r="1065">
      <c r="B1065" s="668"/>
      <c r="D1065" s="669"/>
      <c r="E1065" s="672"/>
      <c r="I1065" s="673"/>
      <c r="S1065" s="674"/>
      <c r="T1065" s="674"/>
      <c r="X1065" s="674"/>
      <c r="Y1065" s="674"/>
      <c r="Z1065" s="674"/>
      <c r="AA1065" s="674"/>
      <c r="BA1065" s="669"/>
      <c r="BB1065" s="669"/>
      <c r="BQ1065" s="283"/>
      <c r="BR1065" s="283"/>
      <c r="BS1065" s="283"/>
      <c r="BT1065" s="283"/>
      <c r="BU1065" s="283"/>
      <c r="BV1065" s="283"/>
    </row>
    <row r="1066">
      <c r="B1066" s="668"/>
      <c r="D1066" s="669"/>
      <c r="E1066" s="672"/>
      <c r="I1066" s="673"/>
      <c r="S1066" s="674"/>
      <c r="T1066" s="674"/>
      <c r="X1066" s="674"/>
      <c r="Y1066" s="674"/>
      <c r="Z1066" s="674"/>
      <c r="AA1066" s="674"/>
      <c r="BA1066" s="669"/>
      <c r="BB1066" s="669"/>
      <c r="BQ1066" s="283"/>
      <c r="BR1066" s="283"/>
      <c r="BS1066" s="283"/>
      <c r="BT1066" s="283"/>
      <c r="BU1066" s="283"/>
      <c r="BV1066" s="283"/>
    </row>
    <row r="1067">
      <c r="B1067" s="668"/>
      <c r="D1067" s="669"/>
      <c r="E1067" s="672"/>
      <c r="I1067" s="673"/>
      <c r="S1067" s="674"/>
      <c r="T1067" s="674"/>
      <c r="X1067" s="674"/>
      <c r="Y1067" s="674"/>
      <c r="Z1067" s="674"/>
      <c r="AA1067" s="674"/>
      <c r="BA1067" s="669"/>
      <c r="BB1067" s="669"/>
      <c r="BQ1067" s="283"/>
      <c r="BR1067" s="283"/>
      <c r="BS1067" s="283"/>
      <c r="BT1067" s="283"/>
      <c r="BU1067" s="283"/>
      <c r="BV1067" s="283"/>
    </row>
    <row r="1068">
      <c r="B1068" s="668"/>
      <c r="D1068" s="669"/>
      <c r="E1068" s="672"/>
      <c r="I1068" s="673"/>
      <c r="S1068" s="674"/>
      <c r="T1068" s="674"/>
      <c r="X1068" s="674"/>
      <c r="Y1068" s="674"/>
      <c r="Z1068" s="674"/>
      <c r="AA1068" s="674"/>
      <c r="BA1068" s="669"/>
      <c r="BB1068" s="669"/>
      <c r="BQ1068" s="283"/>
      <c r="BR1068" s="283"/>
      <c r="BS1068" s="283"/>
      <c r="BT1068" s="283"/>
      <c r="BU1068" s="283"/>
      <c r="BV1068" s="283"/>
    </row>
    <row r="1069">
      <c r="B1069" s="668"/>
      <c r="D1069" s="669"/>
      <c r="E1069" s="672"/>
      <c r="I1069" s="673"/>
      <c r="S1069" s="674"/>
      <c r="T1069" s="674"/>
      <c r="X1069" s="674"/>
      <c r="Y1069" s="674"/>
      <c r="Z1069" s="674"/>
      <c r="AA1069" s="674"/>
      <c r="BA1069" s="669"/>
      <c r="BB1069" s="669"/>
      <c r="BQ1069" s="283"/>
      <c r="BR1069" s="283"/>
      <c r="BS1069" s="283"/>
      <c r="BT1069" s="283"/>
      <c r="BU1069" s="283"/>
      <c r="BV1069" s="283"/>
    </row>
    <row r="1070">
      <c r="B1070" s="668"/>
      <c r="D1070" s="669"/>
      <c r="E1070" s="672"/>
      <c r="I1070" s="673"/>
      <c r="S1070" s="674"/>
      <c r="T1070" s="674"/>
      <c r="X1070" s="674"/>
      <c r="Y1070" s="674"/>
      <c r="Z1070" s="674"/>
      <c r="AA1070" s="674"/>
      <c r="BA1070" s="669"/>
      <c r="BB1070" s="669"/>
      <c r="BQ1070" s="283"/>
      <c r="BR1070" s="283"/>
      <c r="BS1070" s="283"/>
      <c r="BT1070" s="283"/>
      <c r="BU1070" s="283"/>
      <c r="BV1070" s="283"/>
    </row>
    <row r="1071">
      <c r="B1071" s="668"/>
      <c r="D1071" s="669"/>
      <c r="E1071" s="672"/>
      <c r="I1071" s="673"/>
      <c r="S1071" s="674"/>
      <c r="T1071" s="674"/>
      <c r="X1071" s="674"/>
      <c r="Y1071" s="674"/>
      <c r="Z1071" s="674"/>
      <c r="AA1071" s="674"/>
      <c r="BA1071" s="669"/>
      <c r="BB1071" s="669"/>
      <c r="BQ1071" s="283"/>
      <c r="BR1071" s="283"/>
      <c r="BS1071" s="283"/>
      <c r="BT1071" s="283"/>
      <c r="BU1071" s="283"/>
      <c r="BV1071" s="283"/>
    </row>
    <row r="1072">
      <c r="B1072" s="668"/>
      <c r="D1072" s="669"/>
      <c r="E1072" s="672"/>
      <c r="I1072" s="673"/>
      <c r="S1072" s="674"/>
      <c r="T1072" s="674"/>
      <c r="X1072" s="674"/>
      <c r="Y1072" s="674"/>
      <c r="Z1072" s="674"/>
      <c r="AA1072" s="674"/>
      <c r="BA1072" s="669"/>
      <c r="BB1072" s="669"/>
      <c r="BQ1072" s="283"/>
      <c r="BR1072" s="283"/>
      <c r="BS1072" s="283"/>
      <c r="BT1072" s="283"/>
      <c r="BU1072" s="283"/>
      <c r="BV1072" s="283"/>
    </row>
    <row r="1073">
      <c r="B1073" s="668"/>
      <c r="D1073" s="669"/>
      <c r="E1073" s="672"/>
      <c r="I1073" s="673"/>
      <c r="S1073" s="674"/>
      <c r="T1073" s="674"/>
      <c r="X1073" s="674"/>
      <c r="Y1073" s="674"/>
      <c r="Z1073" s="674"/>
      <c r="AA1073" s="674"/>
      <c r="BA1073" s="669"/>
      <c r="BB1073" s="669"/>
      <c r="BQ1073" s="283"/>
      <c r="BR1073" s="283"/>
      <c r="BS1073" s="283"/>
      <c r="BT1073" s="283"/>
      <c r="BU1073" s="283"/>
      <c r="BV1073" s="283"/>
    </row>
    <row r="1074">
      <c r="B1074" s="668"/>
      <c r="D1074" s="669"/>
      <c r="E1074" s="672"/>
      <c r="I1074" s="673"/>
      <c r="S1074" s="674"/>
      <c r="T1074" s="674"/>
      <c r="X1074" s="674"/>
      <c r="Y1074" s="674"/>
      <c r="Z1074" s="674"/>
      <c r="AA1074" s="674"/>
      <c r="BA1074" s="669"/>
      <c r="BB1074" s="669"/>
      <c r="BQ1074" s="283"/>
      <c r="BR1074" s="283"/>
      <c r="BS1074" s="283"/>
      <c r="BT1074" s="283"/>
      <c r="BU1074" s="283"/>
      <c r="BV1074" s="283"/>
    </row>
    <row r="1075">
      <c r="B1075" s="668"/>
      <c r="D1075" s="669"/>
      <c r="E1075" s="672"/>
      <c r="I1075" s="673"/>
      <c r="S1075" s="674"/>
      <c r="T1075" s="674"/>
      <c r="X1075" s="674"/>
      <c r="Y1075" s="674"/>
      <c r="Z1075" s="674"/>
      <c r="AA1075" s="674"/>
      <c r="BA1075" s="669"/>
      <c r="BB1075" s="669"/>
      <c r="BQ1075" s="283"/>
      <c r="BR1075" s="283"/>
      <c r="BS1075" s="283"/>
      <c r="BT1075" s="283"/>
      <c r="BU1075" s="283"/>
      <c r="BV1075" s="283"/>
    </row>
    <row r="1076">
      <c r="B1076" s="668"/>
      <c r="D1076" s="669"/>
      <c r="E1076" s="672"/>
      <c r="I1076" s="673"/>
      <c r="S1076" s="674"/>
      <c r="T1076" s="674"/>
      <c r="X1076" s="674"/>
      <c r="Y1076" s="674"/>
      <c r="Z1076" s="674"/>
      <c r="AA1076" s="674"/>
      <c r="BA1076" s="669"/>
      <c r="BB1076" s="669"/>
      <c r="BQ1076" s="283"/>
      <c r="BR1076" s="283"/>
      <c r="BS1076" s="283"/>
      <c r="BT1076" s="283"/>
      <c r="BU1076" s="283"/>
      <c r="BV1076" s="283"/>
    </row>
    <row r="1077">
      <c r="B1077" s="668"/>
      <c r="D1077" s="669"/>
      <c r="E1077" s="672"/>
      <c r="I1077" s="673"/>
      <c r="S1077" s="674"/>
      <c r="T1077" s="674"/>
      <c r="X1077" s="674"/>
      <c r="Y1077" s="674"/>
      <c r="Z1077" s="674"/>
      <c r="AA1077" s="674"/>
      <c r="BA1077" s="669"/>
      <c r="BB1077" s="669"/>
      <c r="BQ1077" s="283"/>
      <c r="BR1077" s="283"/>
      <c r="BS1077" s="283"/>
      <c r="BT1077" s="283"/>
      <c r="BU1077" s="283"/>
      <c r="BV1077" s="283"/>
    </row>
    <row r="1078">
      <c r="B1078" s="668"/>
      <c r="D1078" s="669"/>
      <c r="E1078" s="672"/>
      <c r="I1078" s="673"/>
      <c r="S1078" s="674"/>
      <c r="T1078" s="674"/>
      <c r="X1078" s="674"/>
      <c r="Y1078" s="674"/>
      <c r="Z1078" s="674"/>
      <c r="AA1078" s="674"/>
      <c r="BA1078" s="669"/>
      <c r="BB1078" s="669"/>
      <c r="BQ1078" s="283"/>
      <c r="BR1078" s="283"/>
      <c r="BS1078" s="283"/>
      <c r="BT1078" s="283"/>
      <c r="BU1078" s="283"/>
      <c r="BV1078" s="283"/>
    </row>
    <row r="1079">
      <c r="B1079" s="668"/>
      <c r="D1079" s="669"/>
      <c r="E1079" s="672"/>
      <c r="I1079" s="673"/>
      <c r="S1079" s="674"/>
      <c r="T1079" s="674"/>
      <c r="X1079" s="674"/>
      <c r="Y1079" s="674"/>
      <c r="Z1079" s="674"/>
      <c r="AA1079" s="674"/>
      <c r="BA1079" s="669"/>
      <c r="BB1079" s="669"/>
      <c r="BQ1079" s="283"/>
      <c r="BR1079" s="283"/>
      <c r="BS1079" s="283"/>
      <c r="BT1079" s="283"/>
      <c r="BU1079" s="283"/>
      <c r="BV1079" s="283"/>
    </row>
    <row r="1080">
      <c r="B1080" s="668"/>
      <c r="D1080" s="669"/>
      <c r="E1080" s="672"/>
      <c r="I1080" s="673"/>
      <c r="S1080" s="674"/>
      <c r="T1080" s="674"/>
      <c r="X1080" s="674"/>
      <c r="Y1080" s="674"/>
      <c r="Z1080" s="674"/>
      <c r="AA1080" s="674"/>
      <c r="BA1080" s="669"/>
      <c r="BB1080" s="669"/>
      <c r="BQ1080" s="283"/>
      <c r="BR1080" s="283"/>
      <c r="BS1080" s="283"/>
      <c r="BT1080" s="283"/>
      <c r="BU1080" s="283"/>
      <c r="BV1080" s="283"/>
    </row>
    <row r="1081">
      <c r="B1081" s="668"/>
      <c r="D1081" s="669"/>
      <c r="E1081" s="672"/>
      <c r="I1081" s="673"/>
      <c r="S1081" s="674"/>
      <c r="T1081" s="674"/>
      <c r="X1081" s="674"/>
      <c r="Y1081" s="674"/>
      <c r="Z1081" s="674"/>
      <c r="AA1081" s="674"/>
      <c r="BA1081" s="669"/>
      <c r="BB1081" s="669"/>
      <c r="BQ1081" s="283"/>
      <c r="BR1081" s="283"/>
      <c r="BS1081" s="283"/>
      <c r="BT1081" s="283"/>
      <c r="BU1081" s="283"/>
      <c r="BV1081" s="283"/>
    </row>
    <row r="1082">
      <c r="B1082" s="668"/>
      <c r="D1082" s="669"/>
      <c r="E1082" s="672"/>
      <c r="I1082" s="673"/>
      <c r="S1082" s="674"/>
      <c r="T1082" s="674"/>
      <c r="X1082" s="674"/>
      <c r="Y1082" s="674"/>
      <c r="Z1082" s="674"/>
      <c r="AA1082" s="674"/>
      <c r="BA1082" s="669"/>
      <c r="BB1082" s="669"/>
      <c r="BQ1082" s="283"/>
      <c r="BR1082" s="283"/>
      <c r="BS1082" s="283"/>
      <c r="BT1082" s="283"/>
      <c r="BU1082" s="283"/>
      <c r="BV1082" s="283"/>
    </row>
    <row r="1083">
      <c r="B1083" s="668"/>
      <c r="D1083" s="669"/>
      <c r="E1083" s="672"/>
      <c r="I1083" s="673"/>
      <c r="S1083" s="674"/>
      <c r="T1083" s="674"/>
      <c r="X1083" s="674"/>
      <c r="Y1083" s="674"/>
      <c r="Z1083" s="674"/>
      <c r="AA1083" s="674"/>
      <c r="BA1083" s="669"/>
      <c r="BB1083" s="669"/>
      <c r="BQ1083" s="283"/>
      <c r="BR1083" s="283"/>
      <c r="BS1083" s="283"/>
      <c r="BT1083" s="283"/>
      <c r="BU1083" s="283"/>
      <c r="BV1083" s="283"/>
    </row>
    <row r="1084">
      <c r="B1084" s="668"/>
      <c r="D1084" s="669"/>
      <c r="E1084" s="672"/>
      <c r="I1084" s="673"/>
      <c r="S1084" s="674"/>
      <c r="T1084" s="674"/>
      <c r="X1084" s="674"/>
      <c r="Y1084" s="674"/>
      <c r="Z1084" s="674"/>
      <c r="AA1084" s="674"/>
      <c r="BA1084" s="669"/>
      <c r="BB1084" s="669"/>
      <c r="BQ1084" s="283"/>
      <c r="BR1084" s="283"/>
      <c r="BS1084" s="283"/>
      <c r="BT1084" s="283"/>
      <c r="BU1084" s="283"/>
      <c r="BV1084" s="283"/>
    </row>
    <row r="1085">
      <c r="B1085" s="668"/>
      <c r="D1085" s="669"/>
      <c r="E1085" s="672"/>
      <c r="I1085" s="673"/>
      <c r="S1085" s="674"/>
      <c r="T1085" s="674"/>
      <c r="X1085" s="674"/>
      <c r="Y1085" s="674"/>
      <c r="Z1085" s="674"/>
      <c r="AA1085" s="674"/>
      <c r="BA1085" s="669"/>
      <c r="BB1085" s="669"/>
      <c r="BQ1085" s="283"/>
      <c r="BR1085" s="283"/>
      <c r="BS1085" s="283"/>
      <c r="BT1085" s="283"/>
      <c r="BU1085" s="283"/>
      <c r="BV1085" s="283"/>
    </row>
    <row r="1086">
      <c r="B1086" s="668"/>
      <c r="D1086" s="669"/>
      <c r="E1086" s="672"/>
      <c r="I1086" s="673"/>
      <c r="S1086" s="674"/>
      <c r="T1086" s="674"/>
      <c r="X1086" s="674"/>
      <c r="Y1086" s="674"/>
      <c r="Z1086" s="674"/>
      <c r="AA1086" s="674"/>
      <c r="BA1086" s="669"/>
      <c r="BB1086" s="669"/>
      <c r="BQ1086" s="283"/>
      <c r="BR1086" s="283"/>
      <c r="BS1086" s="283"/>
      <c r="BT1086" s="283"/>
      <c r="BU1086" s="283"/>
      <c r="BV1086" s="283"/>
    </row>
    <row r="1087">
      <c r="B1087" s="668"/>
      <c r="D1087" s="669"/>
      <c r="E1087" s="672"/>
      <c r="I1087" s="673"/>
      <c r="S1087" s="674"/>
      <c r="T1087" s="674"/>
      <c r="X1087" s="674"/>
      <c r="Y1087" s="674"/>
      <c r="Z1087" s="674"/>
      <c r="AA1087" s="674"/>
      <c r="BA1087" s="669"/>
      <c r="BB1087" s="669"/>
      <c r="BQ1087" s="283"/>
      <c r="BR1087" s="283"/>
      <c r="BS1087" s="283"/>
      <c r="BT1087" s="283"/>
      <c r="BU1087" s="283"/>
      <c r="BV1087" s="283"/>
    </row>
    <row r="1088">
      <c r="B1088" s="668"/>
      <c r="D1088" s="669"/>
      <c r="E1088" s="672"/>
      <c r="I1088" s="673"/>
      <c r="S1088" s="674"/>
      <c r="T1088" s="674"/>
      <c r="X1088" s="674"/>
      <c r="Y1088" s="674"/>
      <c r="Z1088" s="674"/>
      <c r="AA1088" s="674"/>
      <c r="BA1088" s="669"/>
      <c r="BB1088" s="669"/>
      <c r="BQ1088" s="283"/>
      <c r="BR1088" s="283"/>
      <c r="BS1088" s="283"/>
      <c r="BT1088" s="283"/>
      <c r="BU1088" s="283"/>
      <c r="BV1088" s="283"/>
    </row>
    <row r="1089">
      <c r="B1089" s="668"/>
      <c r="D1089" s="669"/>
      <c r="E1089" s="672"/>
      <c r="I1089" s="673"/>
      <c r="S1089" s="674"/>
      <c r="T1089" s="674"/>
      <c r="X1089" s="674"/>
      <c r="Y1089" s="674"/>
      <c r="Z1089" s="674"/>
      <c r="AA1089" s="674"/>
      <c r="BA1089" s="669"/>
      <c r="BB1089" s="669"/>
      <c r="BQ1089" s="283"/>
      <c r="BR1089" s="283"/>
      <c r="BS1089" s="283"/>
      <c r="BT1089" s="283"/>
      <c r="BU1089" s="283"/>
      <c r="BV1089" s="283"/>
    </row>
    <row r="1090">
      <c r="B1090" s="668"/>
      <c r="D1090" s="669"/>
      <c r="E1090" s="672"/>
      <c r="I1090" s="673"/>
      <c r="S1090" s="674"/>
      <c r="T1090" s="674"/>
      <c r="X1090" s="674"/>
      <c r="Y1090" s="674"/>
      <c r="Z1090" s="674"/>
      <c r="AA1090" s="674"/>
      <c r="BA1090" s="669"/>
      <c r="BB1090" s="669"/>
      <c r="BQ1090" s="283"/>
      <c r="BR1090" s="283"/>
      <c r="BS1090" s="283"/>
      <c r="BT1090" s="283"/>
      <c r="BU1090" s="283"/>
      <c r="BV1090" s="283"/>
    </row>
    <row r="1091">
      <c r="B1091" s="668"/>
      <c r="D1091" s="669"/>
      <c r="E1091" s="672"/>
      <c r="I1091" s="673"/>
      <c r="S1091" s="674"/>
      <c r="T1091" s="674"/>
      <c r="X1091" s="674"/>
      <c r="Y1091" s="674"/>
      <c r="Z1091" s="674"/>
      <c r="AA1091" s="674"/>
      <c r="BA1091" s="669"/>
      <c r="BB1091" s="669"/>
      <c r="BQ1091" s="283"/>
      <c r="BR1091" s="283"/>
      <c r="BS1091" s="283"/>
      <c r="BT1091" s="283"/>
      <c r="BU1091" s="283"/>
      <c r="BV1091" s="283"/>
    </row>
    <row r="1092">
      <c r="B1092" s="668"/>
      <c r="D1092" s="669"/>
      <c r="E1092" s="672"/>
      <c r="I1092" s="673"/>
      <c r="S1092" s="674"/>
      <c r="T1092" s="674"/>
      <c r="X1092" s="674"/>
      <c r="Y1092" s="674"/>
      <c r="Z1092" s="674"/>
      <c r="AA1092" s="674"/>
      <c r="BA1092" s="669"/>
      <c r="BB1092" s="669"/>
      <c r="BQ1092" s="283"/>
      <c r="BR1092" s="283"/>
      <c r="BS1092" s="283"/>
      <c r="BT1092" s="283"/>
      <c r="BU1092" s="283"/>
      <c r="BV1092" s="283"/>
    </row>
    <row r="1093">
      <c r="B1093" s="668"/>
      <c r="D1093" s="669"/>
      <c r="E1093" s="672"/>
      <c r="I1093" s="673"/>
      <c r="S1093" s="674"/>
      <c r="T1093" s="674"/>
      <c r="X1093" s="674"/>
      <c r="Y1093" s="674"/>
      <c r="Z1093" s="674"/>
      <c r="AA1093" s="674"/>
      <c r="BA1093" s="669"/>
      <c r="BB1093" s="669"/>
      <c r="BQ1093" s="283"/>
      <c r="BR1093" s="283"/>
      <c r="BS1093" s="283"/>
      <c r="BT1093" s="283"/>
      <c r="BU1093" s="283"/>
      <c r="BV1093" s="283"/>
    </row>
    <row r="1094">
      <c r="B1094" s="668"/>
      <c r="D1094" s="669"/>
      <c r="E1094" s="672"/>
      <c r="I1094" s="673"/>
      <c r="S1094" s="674"/>
      <c r="T1094" s="674"/>
      <c r="X1094" s="674"/>
      <c r="Y1094" s="674"/>
      <c r="Z1094" s="674"/>
      <c r="AA1094" s="674"/>
      <c r="BA1094" s="669"/>
      <c r="BB1094" s="669"/>
      <c r="BQ1094" s="283"/>
      <c r="BR1094" s="283"/>
      <c r="BS1094" s="283"/>
      <c r="BT1094" s="283"/>
      <c r="BU1094" s="283"/>
      <c r="BV1094" s="283"/>
    </row>
    <row r="1095">
      <c r="B1095" s="668"/>
      <c r="D1095" s="669"/>
      <c r="E1095" s="672"/>
      <c r="I1095" s="673"/>
      <c r="S1095" s="674"/>
      <c r="T1095" s="674"/>
      <c r="X1095" s="674"/>
      <c r="Y1095" s="674"/>
      <c r="Z1095" s="674"/>
      <c r="AA1095" s="674"/>
      <c r="BA1095" s="669"/>
      <c r="BB1095" s="669"/>
      <c r="BQ1095" s="283"/>
      <c r="BR1095" s="283"/>
      <c r="BS1095" s="283"/>
      <c r="BT1095" s="283"/>
      <c r="BU1095" s="283"/>
      <c r="BV1095" s="283"/>
    </row>
    <row r="1096">
      <c r="B1096" s="668"/>
      <c r="D1096" s="669"/>
      <c r="E1096" s="672"/>
      <c r="I1096" s="673"/>
      <c r="S1096" s="674"/>
      <c r="T1096" s="674"/>
      <c r="X1096" s="674"/>
      <c r="Y1096" s="674"/>
      <c r="Z1096" s="674"/>
      <c r="AA1096" s="674"/>
      <c r="BA1096" s="669"/>
      <c r="BB1096" s="669"/>
      <c r="BQ1096" s="283"/>
      <c r="BR1096" s="283"/>
      <c r="BS1096" s="283"/>
      <c r="BT1096" s="283"/>
      <c r="BU1096" s="283"/>
      <c r="BV1096" s="283"/>
    </row>
    <row r="1097">
      <c r="B1097" s="668"/>
      <c r="D1097" s="669"/>
      <c r="E1097" s="672"/>
      <c r="I1097" s="673"/>
      <c r="S1097" s="674"/>
      <c r="T1097" s="674"/>
      <c r="X1097" s="674"/>
      <c r="Y1097" s="674"/>
      <c r="Z1097" s="674"/>
      <c r="AA1097" s="674"/>
      <c r="BA1097" s="669"/>
      <c r="BB1097" s="669"/>
      <c r="BQ1097" s="283"/>
      <c r="BR1097" s="283"/>
      <c r="BS1097" s="283"/>
      <c r="BT1097" s="283"/>
      <c r="BU1097" s="283"/>
      <c r="BV1097" s="283"/>
    </row>
    <row r="1098">
      <c r="B1098" s="668"/>
      <c r="D1098" s="669"/>
      <c r="E1098" s="672"/>
      <c r="I1098" s="673"/>
      <c r="S1098" s="674"/>
      <c r="T1098" s="674"/>
      <c r="X1098" s="674"/>
      <c r="Y1098" s="674"/>
      <c r="Z1098" s="674"/>
      <c r="AA1098" s="674"/>
      <c r="BA1098" s="669"/>
      <c r="BB1098" s="669"/>
      <c r="BQ1098" s="283"/>
      <c r="BR1098" s="283"/>
      <c r="BS1098" s="283"/>
      <c r="BT1098" s="283"/>
      <c r="BU1098" s="283"/>
      <c r="BV1098" s="283"/>
    </row>
    <row r="1099">
      <c r="B1099" s="668"/>
      <c r="D1099" s="669"/>
      <c r="E1099" s="672"/>
      <c r="I1099" s="673"/>
      <c r="S1099" s="674"/>
      <c r="T1099" s="674"/>
      <c r="X1099" s="674"/>
      <c r="Y1099" s="674"/>
      <c r="Z1099" s="674"/>
      <c r="AA1099" s="674"/>
      <c r="BA1099" s="669"/>
      <c r="BB1099" s="669"/>
      <c r="BQ1099" s="283"/>
      <c r="BR1099" s="283"/>
      <c r="BS1099" s="283"/>
      <c r="BT1099" s="283"/>
      <c r="BU1099" s="283"/>
      <c r="BV1099" s="283"/>
    </row>
    <row r="1100">
      <c r="B1100" s="668"/>
      <c r="D1100" s="669"/>
      <c r="E1100" s="672"/>
      <c r="I1100" s="673"/>
      <c r="S1100" s="674"/>
      <c r="T1100" s="674"/>
      <c r="X1100" s="674"/>
      <c r="Y1100" s="674"/>
      <c r="Z1100" s="674"/>
      <c r="AA1100" s="674"/>
      <c r="BA1100" s="669"/>
      <c r="BB1100" s="669"/>
      <c r="BQ1100" s="283"/>
      <c r="BR1100" s="283"/>
      <c r="BS1100" s="283"/>
      <c r="BT1100" s="283"/>
      <c r="BU1100" s="283"/>
      <c r="BV1100" s="283"/>
    </row>
    <row r="1101">
      <c r="B1101" s="668"/>
      <c r="D1101" s="669"/>
      <c r="E1101" s="672"/>
      <c r="I1101" s="673"/>
      <c r="S1101" s="674"/>
      <c r="T1101" s="674"/>
      <c r="X1101" s="674"/>
      <c r="Y1101" s="674"/>
      <c r="Z1101" s="674"/>
      <c r="AA1101" s="674"/>
      <c r="BA1101" s="669"/>
      <c r="BB1101" s="669"/>
      <c r="BQ1101" s="283"/>
      <c r="BR1101" s="283"/>
      <c r="BS1101" s="283"/>
      <c r="BT1101" s="283"/>
      <c r="BU1101" s="283"/>
      <c r="BV1101" s="283"/>
    </row>
    <row r="1102">
      <c r="B1102" s="668"/>
      <c r="D1102" s="669"/>
      <c r="E1102" s="672"/>
      <c r="I1102" s="673"/>
      <c r="S1102" s="674"/>
      <c r="T1102" s="674"/>
      <c r="X1102" s="674"/>
      <c r="Y1102" s="674"/>
      <c r="Z1102" s="674"/>
      <c r="AA1102" s="674"/>
      <c r="BA1102" s="669"/>
      <c r="BB1102" s="669"/>
      <c r="BQ1102" s="283"/>
      <c r="BR1102" s="283"/>
      <c r="BS1102" s="283"/>
      <c r="BT1102" s="283"/>
      <c r="BU1102" s="283"/>
      <c r="BV1102" s="283"/>
    </row>
    <row r="1103">
      <c r="B1103" s="668"/>
      <c r="D1103" s="669"/>
      <c r="E1103" s="672"/>
      <c r="I1103" s="673"/>
      <c r="S1103" s="674"/>
      <c r="T1103" s="674"/>
      <c r="X1103" s="674"/>
      <c r="Y1103" s="674"/>
      <c r="Z1103" s="674"/>
      <c r="AA1103" s="674"/>
      <c r="BA1103" s="669"/>
      <c r="BB1103" s="669"/>
      <c r="BQ1103" s="283"/>
      <c r="BR1103" s="283"/>
      <c r="BS1103" s="283"/>
      <c r="BT1103" s="283"/>
      <c r="BU1103" s="283"/>
      <c r="BV1103" s="283"/>
    </row>
    <row r="1104">
      <c r="B1104" s="668"/>
      <c r="D1104" s="669"/>
      <c r="E1104" s="672"/>
      <c r="I1104" s="673"/>
      <c r="S1104" s="674"/>
      <c r="T1104" s="674"/>
      <c r="X1104" s="674"/>
      <c r="Y1104" s="674"/>
      <c r="Z1104" s="674"/>
      <c r="AA1104" s="674"/>
      <c r="BA1104" s="669"/>
      <c r="BB1104" s="669"/>
      <c r="BQ1104" s="283"/>
      <c r="BR1104" s="283"/>
      <c r="BS1104" s="283"/>
      <c r="BT1104" s="283"/>
      <c r="BU1104" s="283"/>
      <c r="BV1104" s="283"/>
    </row>
    <row r="1105">
      <c r="B1105" s="668"/>
      <c r="D1105" s="669"/>
      <c r="E1105" s="672"/>
      <c r="I1105" s="673"/>
      <c r="S1105" s="674"/>
      <c r="T1105" s="674"/>
      <c r="X1105" s="674"/>
      <c r="Y1105" s="674"/>
      <c r="Z1105" s="674"/>
      <c r="AA1105" s="674"/>
      <c r="BA1105" s="669"/>
      <c r="BB1105" s="669"/>
      <c r="BQ1105" s="283"/>
      <c r="BR1105" s="283"/>
      <c r="BS1105" s="283"/>
      <c r="BT1105" s="283"/>
      <c r="BU1105" s="283"/>
      <c r="BV1105" s="283"/>
    </row>
    <row r="1106">
      <c r="B1106" s="668"/>
      <c r="D1106" s="669"/>
      <c r="E1106" s="672"/>
      <c r="I1106" s="673"/>
      <c r="S1106" s="674"/>
      <c r="T1106" s="674"/>
      <c r="X1106" s="674"/>
      <c r="Y1106" s="674"/>
      <c r="Z1106" s="674"/>
      <c r="AA1106" s="674"/>
      <c r="BA1106" s="669"/>
      <c r="BB1106" s="669"/>
      <c r="BQ1106" s="283"/>
      <c r="BR1106" s="283"/>
      <c r="BS1106" s="283"/>
      <c r="BT1106" s="283"/>
      <c r="BU1106" s="283"/>
      <c r="BV1106" s="283"/>
    </row>
    <row r="1107">
      <c r="B1107" s="668"/>
      <c r="D1107" s="669"/>
      <c r="E1107" s="672"/>
      <c r="I1107" s="673"/>
      <c r="S1107" s="674"/>
      <c r="T1107" s="674"/>
      <c r="X1107" s="674"/>
      <c r="Y1107" s="674"/>
      <c r="Z1107" s="674"/>
      <c r="AA1107" s="674"/>
      <c r="BA1107" s="669"/>
      <c r="BB1107" s="669"/>
      <c r="BQ1107" s="283"/>
      <c r="BR1107" s="283"/>
      <c r="BS1107" s="283"/>
      <c r="BT1107" s="283"/>
      <c r="BU1107" s="283"/>
      <c r="BV1107" s="283"/>
    </row>
    <row r="1108">
      <c r="B1108" s="668"/>
      <c r="D1108" s="669"/>
      <c r="E1108" s="672"/>
      <c r="I1108" s="673"/>
      <c r="S1108" s="674"/>
      <c r="T1108" s="674"/>
      <c r="X1108" s="674"/>
      <c r="Y1108" s="674"/>
      <c r="Z1108" s="674"/>
      <c r="AA1108" s="674"/>
      <c r="BA1108" s="669"/>
      <c r="BB1108" s="669"/>
      <c r="BQ1108" s="283"/>
      <c r="BR1108" s="283"/>
      <c r="BS1108" s="283"/>
      <c r="BT1108" s="283"/>
      <c r="BU1108" s="283"/>
      <c r="BV1108" s="283"/>
    </row>
    <row r="1109">
      <c r="B1109" s="668"/>
      <c r="D1109" s="669"/>
      <c r="E1109" s="672"/>
      <c r="I1109" s="673"/>
      <c r="S1109" s="674"/>
      <c r="T1109" s="674"/>
      <c r="X1109" s="674"/>
      <c r="Y1109" s="674"/>
      <c r="Z1109" s="674"/>
      <c r="AA1109" s="674"/>
      <c r="BA1109" s="669"/>
      <c r="BB1109" s="669"/>
      <c r="BQ1109" s="283"/>
      <c r="BR1109" s="283"/>
      <c r="BS1109" s="283"/>
      <c r="BT1109" s="283"/>
      <c r="BU1109" s="283"/>
      <c r="BV1109" s="283"/>
    </row>
    <row r="1110">
      <c r="B1110" s="668"/>
      <c r="D1110" s="669"/>
      <c r="E1110" s="672"/>
      <c r="I1110" s="673"/>
      <c r="S1110" s="674"/>
      <c r="T1110" s="674"/>
      <c r="X1110" s="674"/>
      <c r="Y1110" s="674"/>
      <c r="Z1110" s="674"/>
      <c r="AA1110" s="674"/>
      <c r="BA1110" s="669"/>
      <c r="BB1110" s="669"/>
      <c r="BQ1110" s="283"/>
      <c r="BR1110" s="283"/>
      <c r="BS1110" s="283"/>
      <c r="BT1110" s="283"/>
      <c r="BU1110" s="283"/>
      <c r="BV1110" s="283"/>
    </row>
    <row r="1111">
      <c r="B1111" s="668"/>
      <c r="D1111" s="669"/>
      <c r="E1111" s="672"/>
      <c r="I1111" s="673"/>
      <c r="S1111" s="674"/>
      <c r="T1111" s="674"/>
      <c r="X1111" s="674"/>
      <c r="Y1111" s="674"/>
      <c r="Z1111" s="674"/>
      <c r="AA1111" s="674"/>
      <c r="BA1111" s="669"/>
      <c r="BB1111" s="669"/>
      <c r="BQ1111" s="283"/>
      <c r="BR1111" s="283"/>
      <c r="BS1111" s="283"/>
      <c r="BT1111" s="283"/>
      <c r="BU1111" s="283"/>
      <c r="BV1111" s="283"/>
    </row>
    <row r="1112">
      <c r="B1112" s="668"/>
      <c r="D1112" s="669"/>
      <c r="E1112" s="672"/>
      <c r="I1112" s="673"/>
      <c r="S1112" s="674"/>
      <c r="T1112" s="674"/>
      <c r="X1112" s="674"/>
      <c r="Y1112" s="674"/>
      <c r="Z1112" s="674"/>
      <c r="AA1112" s="674"/>
      <c r="BA1112" s="669"/>
      <c r="BB1112" s="669"/>
      <c r="BQ1112" s="283"/>
      <c r="BR1112" s="283"/>
      <c r="BS1112" s="283"/>
      <c r="BT1112" s="283"/>
      <c r="BU1112" s="283"/>
      <c r="BV1112" s="283"/>
    </row>
    <row r="1113">
      <c r="B1113" s="668"/>
      <c r="D1113" s="669"/>
      <c r="E1113" s="672"/>
      <c r="I1113" s="673"/>
      <c r="S1113" s="674"/>
      <c r="T1113" s="674"/>
      <c r="X1113" s="674"/>
      <c r="Y1113" s="674"/>
      <c r="Z1113" s="674"/>
      <c r="AA1113" s="674"/>
      <c r="BA1113" s="669"/>
      <c r="BB1113" s="669"/>
      <c r="BQ1113" s="283"/>
      <c r="BR1113" s="283"/>
      <c r="BS1113" s="283"/>
      <c r="BT1113" s="283"/>
      <c r="BU1113" s="283"/>
      <c r="BV1113" s="283"/>
    </row>
    <row r="1114">
      <c r="B1114" s="668"/>
      <c r="D1114" s="669"/>
      <c r="E1114" s="672"/>
      <c r="I1114" s="673"/>
      <c r="S1114" s="674"/>
      <c r="T1114" s="674"/>
      <c r="X1114" s="674"/>
      <c r="Y1114" s="674"/>
      <c r="Z1114" s="674"/>
      <c r="AA1114" s="674"/>
      <c r="BA1114" s="669"/>
      <c r="BB1114" s="669"/>
      <c r="BQ1114" s="283"/>
      <c r="BR1114" s="283"/>
      <c r="BS1114" s="283"/>
      <c r="BT1114" s="283"/>
      <c r="BU1114" s="283"/>
      <c r="BV1114" s="283"/>
    </row>
    <row r="1115">
      <c r="B1115" s="668"/>
      <c r="D1115" s="669"/>
      <c r="E1115" s="672"/>
      <c r="I1115" s="673"/>
      <c r="S1115" s="674"/>
      <c r="T1115" s="674"/>
      <c r="X1115" s="674"/>
      <c r="Y1115" s="674"/>
      <c r="Z1115" s="674"/>
      <c r="AA1115" s="674"/>
      <c r="BA1115" s="669"/>
      <c r="BB1115" s="669"/>
      <c r="BQ1115" s="283"/>
      <c r="BR1115" s="283"/>
      <c r="BS1115" s="283"/>
      <c r="BT1115" s="283"/>
      <c r="BU1115" s="283"/>
      <c r="BV1115" s="283"/>
    </row>
    <row r="1116">
      <c r="B1116" s="668"/>
      <c r="D1116" s="669"/>
      <c r="E1116" s="672"/>
      <c r="I1116" s="673"/>
      <c r="S1116" s="674"/>
      <c r="T1116" s="674"/>
      <c r="X1116" s="674"/>
      <c r="Y1116" s="674"/>
      <c r="Z1116" s="674"/>
      <c r="AA1116" s="674"/>
      <c r="BA1116" s="669"/>
      <c r="BB1116" s="669"/>
      <c r="BQ1116" s="283"/>
      <c r="BR1116" s="283"/>
      <c r="BS1116" s="283"/>
      <c r="BT1116" s="283"/>
      <c r="BU1116" s="283"/>
      <c r="BV1116" s="283"/>
    </row>
    <row r="1117">
      <c r="B1117" s="668"/>
      <c r="D1117" s="669"/>
      <c r="E1117" s="672"/>
      <c r="I1117" s="673"/>
      <c r="S1117" s="674"/>
      <c r="T1117" s="674"/>
      <c r="X1117" s="674"/>
      <c r="Y1117" s="674"/>
      <c r="Z1117" s="674"/>
      <c r="AA1117" s="674"/>
      <c r="BA1117" s="669"/>
      <c r="BB1117" s="669"/>
      <c r="BQ1117" s="283"/>
      <c r="BR1117" s="283"/>
      <c r="BS1117" s="283"/>
      <c r="BT1117" s="283"/>
      <c r="BU1117" s="283"/>
      <c r="BV1117" s="283"/>
    </row>
    <row r="1118">
      <c r="B1118" s="668"/>
      <c r="D1118" s="669"/>
      <c r="E1118" s="672"/>
      <c r="I1118" s="673"/>
      <c r="S1118" s="674"/>
      <c r="T1118" s="674"/>
      <c r="X1118" s="674"/>
      <c r="Y1118" s="674"/>
      <c r="Z1118" s="674"/>
      <c r="AA1118" s="674"/>
      <c r="BA1118" s="669"/>
      <c r="BB1118" s="669"/>
      <c r="BQ1118" s="283"/>
      <c r="BR1118" s="283"/>
      <c r="BS1118" s="283"/>
      <c r="BT1118" s="283"/>
      <c r="BU1118" s="283"/>
      <c r="BV1118" s="283"/>
    </row>
    <row r="1119">
      <c r="B1119" s="668"/>
      <c r="D1119" s="669"/>
      <c r="E1119" s="672"/>
      <c r="I1119" s="673"/>
      <c r="S1119" s="674"/>
      <c r="T1119" s="674"/>
      <c r="X1119" s="674"/>
      <c r="Y1119" s="674"/>
      <c r="Z1119" s="674"/>
      <c r="AA1119" s="674"/>
      <c r="BA1119" s="669"/>
      <c r="BB1119" s="669"/>
      <c r="BQ1119" s="283"/>
      <c r="BR1119" s="283"/>
      <c r="BS1119" s="283"/>
      <c r="BT1119" s="283"/>
      <c r="BU1119" s="283"/>
      <c r="BV1119" s="283"/>
    </row>
    <row r="1120">
      <c r="B1120" s="668"/>
      <c r="D1120" s="669"/>
      <c r="E1120" s="672"/>
      <c r="I1120" s="673"/>
      <c r="S1120" s="674"/>
      <c r="T1120" s="674"/>
      <c r="X1120" s="674"/>
      <c r="Y1120" s="674"/>
      <c r="Z1120" s="674"/>
      <c r="AA1120" s="674"/>
      <c r="BA1120" s="669"/>
      <c r="BB1120" s="669"/>
      <c r="BQ1120" s="283"/>
      <c r="BR1120" s="283"/>
      <c r="BS1120" s="283"/>
      <c r="BT1120" s="283"/>
      <c r="BU1120" s="283"/>
      <c r="BV1120" s="283"/>
    </row>
    <row r="1121">
      <c r="B1121" s="668"/>
      <c r="D1121" s="669"/>
      <c r="E1121" s="672"/>
      <c r="I1121" s="673"/>
      <c r="S1121" s="674"/>
      <c r="T1121" s="674"/>
      <c r="X1121" s="674"/>
      <c r="Y1121" s="674"/>
      <c r="Z1121" s="674"/>
      <c r="AA1121" s="674"/>
      <c r="BA1121" s="669"/>
      <c r="BB1121" s="669"/>
      <c r="BQ1121" s="283"/>
      <c r="BR1121" s="283"/>
      <c r="BS1121" s="283"/>
      <c r="BT1121" s="283"/>
      <c r="BU1121" s="283"/>
      <c r="BV1121" s="283"/>
    </row>
    <row r="1122">
      <c r="B1122" s="668"/>
      <c r="D1122" s="669"/>
      <c r="E1122" s="672"/>
      <c r="I1122" s="673"/>
      <c r="S1122" s="674"/>
      <c r="T1122" s="674"/>
      <c r="X1122" s="674"/>
      <c r="Y1122" s="674"/>
      <c r="Z1122" s="674"/>
      <c r="AA1122" s="674"/>
      <c r="BA1122" s="669"/>
      <c r="BB1122" s="669"/>
      <c r="BQ1122" s="283"/>
      <c r="BR1122" s="283"/>
      <c r="BS1122" s="283"/>
      <c r="BT1122" s="283"/>
      <c r="BU1122" s="283"/>
      <c r="BV1122" s="283"/>
    </row>
    <row r="1123">
      <c r="B1123" s="668"/>
      <c r="D1123" s="669"/>
      <c r="E1123" s="672"/>
      <c r="I1123" s="673"/>
      <c r="S1123" s="674"/>
      <c r="T1123" s="674"/>
      <c r="X1123" s="674"/>
      <c r="Y1123" s="674"/>
      <c r="Z1123" s="674"/>
      <c r="AA1123" s="674"/>
      <c r="BA1123" s="669"/>
      <c r="BB1123" s="669"/>
      <c r="BQ1123" s="283"/>
      <c r="BR1123" s="283"/>
      <c r="BS1123" s="283"/>
      <c r="BT1123" s="283"/>
      <c r="BU1123" s="283"/>
      <c r="BV1123" s="283"/>
    </row>
    <row r="1124">
      <c r="B1124" s="668"/>
      <c r="D1124" s="669"/>
      <c r="E1124" s="672"/>
      <c r="I1124" s="673"/>
      <c r="S1124" s="674"/>
      <c r="T1124" s="674"/>
      <c r="X1124" s="674"/>
      <c r="Y1124" s="674"/>
      <c r="Z1124" s="674"/>
      <c r="AA1124" s="674"/>
      <c r="BA1124" s="669"/>
      <c r="BB1124" s="669"/>
      <c r="BQ1124" s="283"/>
      <c r="BR1124" s="283"/>
      <c r="BS1124" s="283"/>
      <c r="BT1124" s="283"/>
      <c r="BU1124" s="283"/>
      <c r="BV1124" s="283"/>
    </row>
    <row r="1125">
      <c r="B1125" s="668"/>
      <c r="D1125" s="669"/>
      <c r="E1125" s="672"/>
      <c r="I1125" s="673"/>
      <c r="S1125" s="674"/>
      <c r="T1125" s="674"/>
      <c r="X1125" s="674"/>
      <c r="Y1125" s="674"/>
      <c r="Z1125" s="674"/>
      <c r="AA1125" s="674"/>
      <c r="BA1125" s="669"/>
      <c r="BB1125" s="669"/>
      <c r="BQ1125" s="283"/>
      <c r="BR1125" s="283"/>
      <c r="BS1125" s="283"/>
      <c r="BT1125" s="283"/>
      <c r="BU1125" s="283"/>
      <c r="BV1125" s="283"/>
    </row>
    <row r="1126">
      <c r="B1126" s="668"/>
      <c r="D1126" s="669"/>
      <c r="E1126" s="672"/>
      <c r="I1126" s="673"/>
      <c r="S1126" s="674"/>
      <c r="T1126" s="674"/>
      <c r="X1126" s="674"/>
      <c r="Y1126" s="674"/>
      <c r="Z1126" s="674"/>
      <c r="AA1126" s="674"/>
      <c r="BA1126" s="669"/>
      <c r="BB1126" s="669"/>
      <c r="BQ1126" s="283"/>
      <c r="BR1126" s="283"/>
      <c r="BS1126" s="283"/>
      <c r="BT1126" s="283"/>
      <c r="BU1126" s="283"/>
      <c r="BV1126" s="283"/>
    </row>
    <row r="1127">
      <c r="B1127" s="668"/>
      <c r="D1127" s="669"/>
      <c r="E1127" s="672"/>
      <c r="I1127" s="673"/>
      <c r="S1127" s="674"/>
      <c r="T1127" s="674"/>
      <c r="X1127" s="674"/>
      <c r="Y1127" s="674"/>
      <c r="Z1127" s="674"/>
      <c r="AA1127" s="674"/>
      <c r="BA1127" s="669"/>
      <c r="BB1127" s="669"/>
      <c r="BQ1127" s="283"/>
      <c r="BR1127" s="283"/>
      <c r="BS1127" s="283"/>
      <c r="BT1127" s="283"/>
      <c r="BU1127" s="283"/>
      <c r="BV1127" s="283"/>
    </row>
    <row r="1128">
      <c r="B1128" s="668"/>
      <c r="D1128" s="669"/>
      <c r="E1128" s="672"/>
      <c r="I1128" s="673"/>
      <c r="S1128" s="674"/>
      <c r="T1128" s="674"/>
      <c r="X1128" s="674"/>
      <c r="Y1128" s="674"/>
      <c r="Z1128" s="674"/>
      <c r="AA1128" s="674"/>
      <c r="BA1128" s="669"/>
      <c r="BB1128" s="669"/>
      <c r="BQ1128" s="283"/>
      <c r="BR1128" s="283"/>
      <c r="BS1128" s="283"/>
      <c r="BT1128" s="283"/>
      <c r="BU1128" s="283"/>
      <c r="BV1128" s="283"/>
    </row>
    <row r="1129">
      <c r="B1129" s="668"/>
      <c r="D1129" s="669"/>
      <c r="E1129" s="672"/>
      <c r="I1129" s="673"/>
      <c r="S1129" s="674"/>
      <c r="T1129" s="674"/>
      <c r="X1129" s="674"/>
      <c r="Y1129" s="674"/>
      <c r="Z1129" s="674"/>
      <c r="AA1129" s="674"/>
      <c r="BA1129" s="669"/>
      <c r="BB1129" s="669"/>
      <c r="BQ1129" s="283"/>
      <c r="BR1129" s="283"/>
      <c r="BS1129" s="283"/>
      <c r="BT1129" s="283"/>
      <c r="BU1129" s="283"/>
      <c r="BV1129" s="283"/>
    </row>
    <row r="1130">
      <c r="B1130" s="668"/>
      <c r="D1130" s="669"/>
      <c r="E1130" s="672"/>
      <c r="I1130" s="673"/>
      <c r="S1130" s="674"/>
      <c r="T1130" s="674"/>
      <c r="X1130" s="674"/>
      <c r="Y1130" s="674"/>
      <c r="Z1130" s="674"/>
      <c r="AA1130" s="674"/>
      <c r="BA1130" s="669"/>
      <c r="BB1130" s="669"/>
      <c r="BQ1130" s="283"/>
      <c r="BR1130" s="283"/>
      <c r="BS1130" s="283"/>
      <c r="BT1130" s="283"/>
      <c r="BU1130" s="283"/>
      <c r="BV1130" s="283"/>
    </row>
    <row r="1131">
      <c r="B1131" s="668"/>
      <c r="D1131" s="669"/>
      <c r="E1131" s="672"/>
      <c r="I1131" s="673"/>
      <c r="S1131" s="674"/>
      <c r="T1131" s="674"/>
      <c r="X1131" s="674"/>
      <c r="Y1131" s="674"/>
      <c r="Z1131" s="674"/>
      <c r="AA1131" s="674"/>
      <c r="BA1131" s="669"/>
      <c r="BB1131" s="669"/>
      <c r="BQ1131" s="283"/>
      <c r="BR1131" s="283"/>
      <c r="BS1131" s="283"/>
      <c r="BT1131" s="283"/>
      <c r="BU1131" s="283"/>
      <c r="BV1131" s="283"/>
    </row>
    <row r="1132">
      <c r="B1132" s="668"/>
      <c r="D1132" s="669"/>
      <c r="E1132" s="672"/>
      <c r="I1132" s="673"/>
      <c r="S1132" s="674"/>
      <c r="T1132" s="674"/>
      <c r="X1132" s="674"/>
      <c r="Y1132" s="674"/>
      <c r="Z1132" s="674"/>
      <c r="AA1132" s="674"/>
      <c r="BA1132" s="669"/>
      <c r="BB1132" s="669"/>
      <c r="BQ1132" s="283"/>
      <c r="BR1132" s="283"/>
      <c r="BS1132" s="283"/>
      <c r="BT1132" s="283"/>
      <c r="BU1132" s="283"/>
      <c r="BV1132" s="283"/>
    </row>
    <row r="1133">
      <c r="B1133" s="668"/>
      <c r="D1133" s="669"/>
      <c r="E1133" s="672"/>
      <c r="I1133" s="673"/>
      <c r="S1133" s="674"/>
      <c r="T1133" s="674"/>
      <c r="X1133" s="674"/>
      <c r="Y1133" s="674"/>
      <c r="Z1133" s="674"/>
      <c r="AA1133" s="674"/>
      <c r="BA1133" s="669"/>
      <c r="BB1133" s="669"/>
      <c r="BQ1133" s="283"/>
      <c r="BR1133" s="283"/>
      <c r="BS1133" s="283"/>
      <c r="BT1133" s="283"/>
      <c r="BU1133" s="283"/>
      <c r="BV1133" s="283"/>
    </row>
    <row r="1134">
      <c r="B1134" s="668"/>
      <c r="D1134" s="669"/>
      <c r="E1134" s="672"/>
      <c r="I1134" s="673"/>
      <c r="S1134" s="674"/>
      <c r="T1134" s="674"/>
      <c r="X1134" s="674"/>
      <c r="Y1134" s="674"/>
      <c r="Z1134" s="674"/>
      <c r="AA1134" s="674"/>
      <c r="BA1134" s="669"/>
      <c r="BB1134" s="669"/>
      <c r="BQ1134" s="283"/>
      <c r="BR1134" s="283"/>
      <c r="BS1134" s="283"/>
      <c r="BT1134" s="283"/>
      <c r="BU1134" s="283"/>
      <c r="BV1134" s="283"/>
    </row>
    <row r="1135">
      <c r="B1135" s="668"/>
      <c r="D1135" s="669"/>
      <c r="E1135" s="672"/>
      <c r="I1135" s="673"/>
      <c r="S1135" s="674"/>
      <c r="T1135" s="674"/>
      <c r="X1135" s="674"/>
      <c r="Y1135" s="674"/>
      <c r="Z1135" s="674"/>
      <c r="AA1135" s="674"/>
      <c r="BA1135" s="669"/>
      <c r="BB1135" s="669"/>
      <c r="BQ1135" s="283"/>
      <c r="BR1135" s="283"/>
      <c r="BS1135" s="283"/>
      <c r="BT1135" s="283"/>
      <c r="BU1135" s="283"/>
      <c r="BV1135" s="283"/>
    </row>
    <row r="1136">
      <c r="B1136" s="668"/>
      <c r="D1136" s="669"/>
      <c r="E1136" s="672"/>
      <c r="I1136" s="673"/>
      <c r="S1136" s="674"/>
      <c r="T1136" s="674"/>
      <c r="X1136" s="674"/>
      <c r="Y1136" s="674"/>
      <c r="Z1136" s="674"/>
      <c r="AA1136" s="674"/>
      <c r="BA1136" s="669"/>
      <c r="BB1136" s="669"/>
      <c r="BQ1136" s="283"/>
      <c r="BR1136" s="283"/>
      <c r="BS1136" s="283"/>
      <c r="BT1136" s="283"/>
      <c r="BU1136" s="283"/>
      <c r="BV1136" s="283"/>
    </row>
    <row r="1137">
      <c r="B1137" s="668"/>
      <c r="D1137" s="669"/>
      <c r="E1137" s="672"/>
      <c r="I1137" s="673"/>
      <c r="S1137" s="674"/>
      <c r="T1137" s="674"/>
      <c r="X1137" s="674"/>
      <c r="Y1137" s="674"/>
      <c r="Z1137" s="674"/>
      <c r="AA1137" s="674"/>
      <c r="BA1137" s="669"/>
      <c r="BB1137" s="669"/>
      <c r="BQ1137" s="283"/>
      <c r="BR1137" s="283"/>
      <c r="BS1137" s="283"/>
      <c r="BT1137" s="283"/>
      <c r="BU1137" s="283"/>
      <c r="BV1137" s="283"/>
    </row>
    <row r="1138">
      <c r="B1138" s="668"/>
      <c r="D1138" s="669"/>
      <c r="E1138" s="672"/>
      <c r="I1138" s="673"/>
      <c r="S1138" s="674"/>
      <c r="T1138" s="674"/>
      <c r="X1138" s="674"/>
      <c r="Y1138" s="674"/>
      <c r="Z1138" s="674"/>
      <c r="AA1138" s="674"/>
      <c r="BA1138" s="669"/>
      <c r="BB1138" s="669"/>
      <c r="BQ1138" s="283"/>
      <c r="BR1138" s="283"/>
      <c r="BS1138" s="283"/>
      <c r="BT1138" s="283"/>
      <c r="BU1138" s="283"/>
      <c r="BV1138" s="283"/>
    </row>
    <row r="1139">
      <c r="B1139" s="668"/>
      <c r="D1139" s="669"/>
      <c r="E1139" s="672"/>
      <c r="I1139" s="673"/>
      <c r="S1139" s="674"/>
      <c r="T1139" s="674"/>
      <c r="X1139" s="674"/>
      <c r="Y1139" s="674"/>
      <c r="Z1139" s="674"/>
      <c r="AA1139" s="674"/>
      <c r="BA1139" s="669"/>
      <c r="BB1139" s="669"/>
      <c r="BQ1139" s="283"/>
      <c r="BR1139" s="283"/>
      <c r="BS1139" s="283"/>
      <c r="BT1139" s="283"/>
      <c r="BU1139" s="283"/>
      <c r="BV1139" s="283"/>
    </row>
    <row r="1140">
      <c r="B1140" s="668"/>
      <c r="D1140" s="669"/>
      <c r="E1140" s="672"/>
      <c r="I1140" s="673"/>
      <c r="S1140" s="674"/>
      <c r="T1140" s="674"/>
      <c r="X1140" s="674"/>
      <c r="Y1140" s="674"/>
      <c r="Z1140" s="674"/>
      <c r="AA1140" s="674"/>
      <c r="BA1140" s="669"/>
      <c r="BB1140" s="669"/>
      <c r="BQ1140" s="283"/>
      <c r="BR1140" s="283"/>
      <c r="BS1140" s="283"/>
      <c r="BT1140" s="283"/>
      <c r="BU1140" s="283"/>
      <c r="BV1140" s="283"/>
    </row>
    <row r="1141">
      <c r="B1141" s="668"/>
      <c r="D1141" s="669"/>
      <c r="E1141" s="672"/>
      <c r="I1141" s="673"/>
      <c r="S1141" s="674"/>
      <c r="T1141" s="674"/>
      <c r="X1141" s="674"/>
      <c r="Y1141" s="674"/>
      <c r="Z1141" s="674"/>
      <c r="AA1141" s="674"/>
      <c r="BA1141" s="669"/>
      <c r="BB1141" s="669"/>
      <c r="BQ1141" s="283"/>
      <c r="BR1141" s="283"/>
      <c r="BS1141" s="283"/>
      <c r="BT1141" s="283"/>
      <c r="BU1141" s="283"/>
      <c r="BV1141" s="283"/>
    </row>
    <row r="1142">
      <c r="B1142" s="668"/>
      <c r="D1142" s="669"/>
      <c r="E1142" s="672"/>
      <c r="I1142" s="673"/>
      <c r="S1142" s="674"/>
      <c r="T1142" s="674"/>
      <c r="X1142" s="674"/>
      <c r="Y1142" s="674"/>
      <c r="Z1142" s="674"/>
      <c r="AA1142" s="674"/>
      <c r="BA1142" s="669"/>
      <c r="BB1142" s="669"/>
      <c r="BQ1142" s="283"/>
      <c r="BR1142" s="283"/>
      <c r="BS1142" s="283"/>
      <c r="BT1142" s="283"/>
      <c r="BU1142" s="283"/>
      <c r="BV1142" s="283"/>
    </row>
    <row r="1143">
      <c r="B1143" s="668"/>
      <c r="D1143" s="669"/>
      <c r="E1143" s="672"/>
      <c r="I1143" s="673"/>
      <c r="S1143" s="674"/>
      <c r="T1143" s="674"/>
      <c r="X1143" s="674"/>
      <c r="Y1143" s="674"/>
      <c r="Z1143" s="674"/>
      <c r="AA1143" s="674"/>
      <c r="BA1143" s="669"/>
      <c r="BB1143" s="669"/>
      <c r="BQ1143" s="283"/>
      <c r="BR1143" s="283"/>
      <c r="BS1143" s="283"/>
      <c r="BT1143" s="283"/>
      <c r="BU1143" s="283"/>
      <c r="BV1143" s="283"/>
    </row>
    <row r="1144">
      <c r="B1144" s="668"/>
      <c r="D1144" s="669"/>
      <c r="E1144" s="672"/>
      <c r="I1144" s="673"/>
      <c r="S1144" s="674"/>
      <c r="T1144" s="674"/>
      <c r="X1144" s="674"/>
      <c r="Y1144" s="674"/>
      <c r="Z1144" s="674"/>
      <c r="AA1144" s="674"/>
      <c r="BA1144" s="669"/>
      <c r="BB1144" s="669"/>
      <c r="BQ1144" s="283"/>
      <c r="BR1144" s="283"/>
      <c r="BS1144" s="283"/>
      <c r="BT1144" s="283"/>
      <c r="BU1144" s="283"/>
      <c r="BV1144" s="283"/>
    </row>
    <row r="1145">
      <c r="B1145" s="668"/>
      <c r="D1145" s="669"/>
      <c r="E1145" s="672"/>
      <c r="I1145" s="673"/>
      <c r="S1145" s="674"/>
      <c r="T1145" s="674"/>
      <c r="X1145" s="674"/>
      <c r="Y1145" s="674"/>
      <c r="Z1145" s="674"/>
      <c r="AA1145" s="674"/>
      <c r="BA1145" s="669"/>
      <c r="BB1145" s="669"/>
      <c r="BQ1145" s="283"/>
      <c r="BR1145" s="283"/>
      <c r="BS1145" s="283"/>
      <c r="BT1145" s="283"/>
      <c r="BU1145" s="283"/>
      <c r="BV1145" s="283"/>
    </row>
    <row r="1146">
      <c r="B1146" s="668"/>
      <c r="D1146" s="669"/>
      <c r="E1146" s="672"/>
      <c r="I1146" s="673"/>
      <c r="S1146" s="674"/>
      <c r="T1146" s="674"/>
      <c r="X1146" s="674"/>
      <c r="Y1146" s="674"/>
      <c r="Z1146" s="674"/>
      <c r="AA1146" s="674"/>
      <c r="BA1146" s="669"/>
      <c r="BB1146" s="669"/>
      <c r="BQ1146" s="283"/>
      <c r="BR1146" s="283"/>
      <c r="BS1146" s="283"/>
      <c r="BT1146" s="283"/>
      <c r="BU1146" s="283"/>
      <c r="BV1146" s="283"/>
    </row>
    <row r="1147">
      <c r="B1147" s="668"/>
      <c r="D1147" s="669"/>
      <c r="E1147" s="672"/>
      <c r="I1147" s="673"/>
      <c r="S1147" s="674"/>
      <c r="T1147" s="674"/>
      <c r="X1147" s="674"/>
      <c r="Y1147" s="674"/>
      <c r="Z1147" s="674"/>
      <c r="AA1147" s="674"/>
      <c r="BA1147" s="669"/>
      <c r="BB1147" s="669"/>
      <c r="BQ1147" s="283"/>
      <c r="BR1147" s="283"/>
      <c r="BS1147" s="283"/>
      <c r="BT1147" s="283"/>
      <c r="BU1147" s="283"/>
      <c r="BV1147" s="283"/>
    </row>
    <row r="1148">
      <c r="B1148" s="668"/>
      <c r="D1148" s="669"/>
      <c r="E1148" s="672"/>
      <c r="I1148" s="673"/>
      <c r="S1148" s="674"/>
      <c r="T1148" s="674"/>
      <c r="X1148" s="674"/>
      <c r="Y1148" s="674"/>
      <c r="Z1148" s="674"/>
      <c r="AA1148" s="674"/>
      <c r="BA1148" s="669"/>
      <c r="BB1148" s="669"/>
      <c r="BQ1148" s="283"/>
      <c r="BR1148" s="283"/>
      <c r="BS1148" s="283"/>
      <c r="BT1148" s="283"/>
      <c r="BU1148" s="283"/>
      <c r="BV1148" s="283"/>
    </row>
    <row r="1149">
      <c r="B1149" s="668"/>
      <c r="D1149" s="669"/>
      <c r="E1149" s="672"/>
      <c r="I1149" s="673"/>
      <c r="S1149" s="674"/>
      <c r="T1149" s="674"/>
      <c r="X1149" s="674"/>
      <c r="Y1149" s="674"/>
      <c r="Z1149" s="674"/>
      <c r="AA1149" s="674"/>
      <c r="BA1149" s="669"/>
      <c r="BB1149" s="669"/>
      <c r="BQ1149" s="283"/>
      <c r="BR1149" s="283"/>
      <c r="BS1149" s="283"/>
      <c r="BT1149" s="283"/>
      <c r="BU1149" s="283"/>
      <c r="BV1149" s="283"/>
    </row>
    <row r="1150">
      <c r="B1150" s="668"/>
      <c r="D1150" s="669"/>
      <c r="E1150" s="672"/>
      <c r="I1150" s="673"/>
      <c r="S1150" s="674"/>
      <c r="T1150" s="674"/>
      <c r="X1150" s="674"/>
      <c r="Y1150" s="674"/>
      <c r="Z1150" s="674"/>
      <c r="AA1150" s="674"/>
      <c r="BA1150" s="669"/>
      <c r="BB1150" s="669"/>
      <c r="BQ1150" s="283"/>
      <c r="BR1150" s="283"/>
      <c r="BS1150" s="283"/>
      <c r="BT1150" s="283"/>
      <c r="BU1150" s="283"/>
      <c r="BV1150" s="283"/>
    </row>
    <row r="1151">
      <c r="B1151" s="668"/>
      <c r="D1151" s="669"/>
      <c r="E1151" s="672"/>
      <c r="I1151" s="673"/>
      <c r="S1151" s="674"/>
      <c r="T1151" s="674"/>
      <c r="X1151" s="674"/>
      <c r="Y1151" s="674"/>
      <c r="Z1151" s="674"/>
      <c r="AA1151" s="674"/>
      <c r="BA1151" s="669"/>
      <c r="BB1151" s="669"/>
      <c r="BQ1151" s="283"/>
      <c r="BR1151" s="283"/>
      <c r="BS1151" s="283"/>
      <c r="BT1151" s="283"/>
      <c r="BU1151" s="283"/>
      <c r="BV1151" s="283"/>
    </row>
    <row r="1152">
      <c r="B1152" s="668"/>
      <c r="D1152" s="669"/>
      <c r="E1152" s="672"/>
      <c r="I1152" s="673"/>
      <c r="S1152" s="674"/>
      <c r="T1152" s="674"/>
      <c r="X1152" s="674"/>
      <c r="Y1152" s="674"/>
      <c r="Z1152" s="674"/>
      <c r="AA1152" s="674"/>
      <c r="BA1152" s="669"/>
      <c r="BB1152" s="669"/>
      <c r="BQ1152" s="283"/>
      <c r="BR1152" s="283"/>
      <c r="BS1152" s="283"/>
      <c r="BT1152" s="283"/>
      <c r="BU1152" s="283"/>
      <c r="BV1152" s="283"/>
    </row>
    <row r="1153">
      <c r="B1153" s="668"/>
      <c r="D1153" s="669"/>
      <c r="E1153" s="672"/>
      <c r="I1153" s="673"/>
      <c r="S1153" s="674"/>
      <c r="T1153" s="674"/>
      <c r="X1153" s="674"/>
      <c r="Y1153" s="674"/>
      <c r="Z1153" s="674"/>
      <c r="AA1153" s="674"/>
      <c r="BA1153" s="669"/>
      <c r="BB1153" s="669"/>
      <c r="BQ1153" s="283"/>
      <c r="BR1153" s="283"/>
      <c r="BS1153" s="283"/>
      <c r="BT1153" s="283"/>
      <c r="BU1153" s="283"/>
      <c r="BV1153" s="283"/>
    </row>
    <row r="1154">
      <c r="B1154" s="668"/>
      <c r="D1154" s="669"/>
      <c r="E1154" s="672"/>
      <c r="I1154" s="673"/>
      <c r="S1154" s="674"/>
      <c r="T1154" s="674"/>
      <c r="X1154" s="674"/>
      <c r="Y1154" s="674"/>
      <c r="Z1154" s="674"/>
      <c r="AA1154" s="674"/>
      <c r="BA1154" s="669"/>
      <c r="BB1154" s="669"/>
      <c r="BQ1154" s="283"/>
      <c r="BR1154" s="283"/>
      <c r="BS1154" s="283"/>
      <c r="BT1154" s="283"/>
      <c r="BU1154" s="283"/>
      <c r="BV1154" s="283"/>
    </row>
    <row r="1155">
      <c r="B1155" s="668"/>
      <c r="D1155" s="669"/>
      <c r="E1155" s="672"/>
      <c r="I1155" s="673"/>
      <c r="S1155" s="674"/>
      <c r="T1155" s="674"/>
      <c r="X1155" s="674"/>
      <c r="Y1155" s="674"/>
      <c r="Z1155" s="674"/>
      <c r="AA1155" s="674"/>
      <c r="BA1155" s="669"/>
      <c r="BB1155" s="669"/>
      <c r="BQ1155" s="283"/>
      <c r="BR1155" s="283"/>
      <c r="BS1155" s="283"/>
      <c r="BT1155" s="283"/>
      <c r="BU1155" s="283"/>
      <c r="BV1155" s="283"/>
    </row>
    <row r="1156">
      <c r="B1156" s="668"/>
      <c r="D1156" s="669"/>
      <c r="E1156" s="672"/>
      <c r="I1156" s="673"/>
      <c r="S1156" s="674"/>
      <c r="T1156" s="674"/>
      <c r="X1156" s="674"/>
      <c r="Y1156" s="674"/>
      <c r="Z1156" s="674"/>
      <c r="AA1156" s="674"/>
      <c r="BA1156" s="669"/>
      <c r="BB1156" s="669"/>
      <c r="BQ1156" s="283"/>
      <c r="BR1156" s="283"/>
      <c r="BS1156" s="283"/>
      <c r="BT1156" s="283"/>
      <c r="BU1156" s="283"/>
      <c r="BV1156" s="283"/>
    </row>
    <row r="1157">
      <c r="B1157" s="668"/>
      <c r="D1157" s="669"/>
      <c r="E1157" s="672"/>
      <c r="I1157" s="673"/>
      <c r="S1157" s="674"/>
      <c r="T1157" s="674"/>
      <c r="X1157" s="674"/>
      <c r="Y1157" s="674"/>
      <c r="Z1157" s="674"/>
      <c r="AA1157" s="674"/>
      <c r="BA1157" s="669"/>
      <c r="BB1157" s="669"/>
      <c r="BQ1157" s="283"/>
      <c r="BR1157" s="283"/>
      <c r="BS1157" s="283"/>
      <c r="BT1157" s="283"/>
      <c r="BU1157" s="283"/>
      <c r="BV1157" s="283"/>
    </row>
    <row r="1158">
      <c r="B1158" s="668"/>
      <c r="D1158" s="669"/>
      <c r="E1158" s="672"/>
      <c r="I1158" s="673"/>
      <c r="S1158" s="674"/>
      <c r="T1158" s="674"/>
      <c r="X1158" s="674"/>
      <c r="Y1158" s="674"/>
      <c r="Z1158" s="674"/>
      <c r="AA1158" s="674"/>
      <c r="BA1158" s="669"/>
      <c r="BB1158" s="669"/>
      <c r="BQ1158" s="283"/>
      <c r="BR1158" s="283"/>
      <c r="BS1158" s="283"/>
      <c r="BT1158" s="283"/>
      <c r="BU1158" s="283"/>
      <c r="BV1158" s="283"/>
    </row>
    <row r="1159">
      <c r="B1159" s="668"/>
      <c r="D1159" s="669"/>
      <c r="E1159" s="672"/>
      <c r="I1159" s="673"/>
      <c r="S1159" s="674"/>
      <c r="T1159" s="674"/>
      <c r="X1159" s="674"/>
      <c r="Y1159" s="674"/>
      <c r="Z1159" s="674"/>
      <c r="AA1159" s="674"/>
      <c r="BA1159" s="669"/>
      <c r="BB1159" s="669"/>
      <c r="BQ1159" s="283"/>
      <c r="BR1159" s="283"/>
      <c r="BS1159" s="283"/>
      <c r="BT1159" s="283"/>
      <c r="BU1159" s="283"/>
      <c r="BV1159" s="283"/>
    </row>
    <row r="1160">
      <c r="B1160" s="668"/>
      <c r="D1160" s="669"/>
      <c r="E1160" s="672"/>
      <c r="I1160" s="673"/>
      <c r="S1160" s="674"/>
      <c r="T1160" s="674"/>
      <c r="X1160" s="674"/>
      <c r="Y1160" s="674"/>
      <c r="Z1160" s="674"/>
      <c r="AA1160" s="674"/>
      <c r="BA1160" s="669"/>
      <c r="BB1160" s="669"/>
      <c r="BQ1160" s="283"/>
      <c r="BR1160" s="283"/>
      <c r="BS1160" s="283"/>
      <c r="BT1160" s="283"/>
      <c r="BU1160" s="283"/>
      <c r="BV1160" s="283"/>
    </row>
    <row r="1161">
      <c r="B1161" s="668"/>
      <c r="D1161" s="669"/>
      <c r="E1161" s="672"/>
      <c r="I1161" s="673"/>
      <c r="S1161" s="674"/>
      <c r="T1161" s="674"/>
      <c r="X1161" s="674"/>
      <c r="Y1161" s="674"/>
      <c r="Z1161" s="674"/>
      <c r="AA1161" s="674"/>
      <c r="BA1161" s="669"/>
      <c r="BB1161" s="669"/>
      <c r="BQ1161" s="283"/>
      <c r="BR1161" s="283"/>
      <c r="BS1161" s="283"/>
      <c r="BT1161" s="283"/>
      <c r="BU1161" s="283"/>
      <c r="BV1161" s="283"/>
    </row>
    <row r="1162">
      <c r="B1162" s="668"/>
      <c r="D1162" s="669"/>
      <c r="E1162" s="672"/>
      <c r="I1162" s="673"/>
      <c r="S1162" s="674"/>
      <c r="T1162" s="674"/>
      <c r="X1162" s="674"/>
      <c r="Y1162" s="674"/>
      <c r="Z1162" s="674"/>
      <c r="AA1162" s="674"/>
      <c r="BA1162" s="669"/>
      <c r="BB1162" s="669"/>
      <c r="BQ1162" s="283"/>
      <c r="BR1162" s="283"/>
      <c r="BS1162" s="283"/>
      <c r="BT1162" s="283"/>
      <c r="BU1162" s="283"/>
      <c r="BV1162" s="283"/>
    </row>
    <row r="1163">
      <c r="B1163" s="668"/>
      <c r="D1163" s="669"/>
      <c r="E1163" s="672"/>
      <c r="I1163" s="673"/>
      <c r="S1163" s="674"/>
      <c r="T1163" s="674"/>
      <c r="X1163" s="674"/>
      <c r="Y1163" s="674"/>
      <c r="Z1163" s="674"/>
      <c r="AA1163" s="674"/>
      <c r="BA1163" s="669"/>
      <c r="BB1163" s="669"/>
      <c r="BQ1163" s="283"/>
      <c r="BR1163" s="283"/>
      <c r="BS1163" s="283"/>
      <c r="BT1163" s="283"/>
      <c r="BU1163" s="283"/>
      <c r="BV1163" s="283"/>
    </row>
    <row r="1164">
      <c r="B1164" s="668"/>
      <c r="D1164" s="669"/>
      <c r="E1164" s="672"/>
      <c r="I1164" s="673"/>
      <c r="S1164" s="674"/>
      <c r="T1164" s="674"/>
      <c r="X1164" s="674"/>
      <c r="Y1164" s="674"/>
      <c r="Z1164" s="674"/>
      <c r="AA1164" s="674"/>
      <c r="BA1164" s="669"/>
      <c r="BB1164" s="669"/>
      <c r="BQ1164" s="283"/>
      <c r="BR1164" s="283"/>
      <c r="BS1164" s="283"/>
      <c r="BT1164" s="283"/>
      <c r="BU1164" s="283"/>
      <c r="BV1164" s="283"/>
    </row>
    <row r="1165">
      <c r="B1165" s="668"/>
      <c r="D1165" s="669"/>
      <c r="E1165" s="672"/>
      <c r="I1165" s="673"/>
      <c r="S1165" s="674"/>
      <c r="T1165" s="674"/>
      <c r="X1165" s="674"/>
      <c r="Y1165" s="674"/>
      <c r="Z1165" s="674"/>
      <c r="AA1165" s="674"/>
      <c r="BA1165" s="669"/>
      <c r="BB1165" s="669"/>
      <c r="BQ1165" s="283"/>
      <c r="BR1165" s="283"/>
      <c r="BS1165" s="283"/>
      <c r="BT1165" s="283"/>
      <c r="BU1165" s="283"/>
      <c r="BV1165" s="283"/>
    </row>
    <row r="1166">
      <c r="B1166" s="668"/>
      <c r="D1166" s="669"/>
      <c r="E1166" s="672"/>
      <c r="I1166" s="673"/>
      <c r="S1166" s="674"/>
      <c r="T1166" s="674"/>
      <c r="X1166" s="674"/>
      <c r="Y1166" s="674"/>
      <c r="Z1166" s="674"/>
      <c r="AA1166" s="674"/>
      <c r="BA1166" s="669"/>
      <c r="BB1166" s="669"/>
      <c r="BQ1166" s="283"/>
      <c r="BR1166" s="283"/>
      <c r="BS1166" s="283"/>
      <c r="BT1166" s="283"/>
      <c r="BU1166" s="283"/>
      <c r="BV1166" s="283"/>
    </row>
    <row r="1167">
      <c r="B1167" s="668"/>
      <c r="D1167" s="669"/>
      <c r="E1167" s="672"/>
      <c r="I1167" s="673"/>
      <c r="S1167" s="674"/>
      <c r="T1167" s="674"/>
      <c r="X1167" s="674"/>
      <c r="Y1167" s="674"/>
      <c r="Z1167" s="674"/>
      <c r="AA1167" s="674"/>
      <c r="BA1167" s="669"/>
      <c r="BB1167" s="669"/>
      <c r="BQ1167" s="283"/>
      <c r="BR1167" s="283"/>
      <c r="BS1167" s="283"/>
      <c r="BT1167" s="283"/>
      <c r="BU1167" s="283"/>
      <c r="BV1167" s="283"/>
    </row>
    <row r="1168">
      <c r="B1168" s="668"/>
      <c r="D1168" s="669"/>
      <c r="E1168" s="672"/>
      <c r="I1168" s="673"/>
      <c r="S1168" s="674"/>
      <c r="T1168" s="674"/>
      <c r="X1168" s="674"/>
      <c r="Y1168" s="674"/>
      <c r="Z1168" s="674"/>
      <c r="AA1168" s="674"/>
      <c r="BA1168" s="669"/>
      <c r="BB1168" s="669"/>
      <c r="BQ1168" s="283"/>
      <c r="BR1168" s="283"/>
      <c r="BS1168" s="283"/>
      <c r="BT1168" s="283"/>
      <c r="BU1168" s="283"/>
      <c r="BV1168" s="283"/>
    </row>
    <row r="1169">
      <c r="B1169" s="668"/>
      <c r="D1169" s="669"/>
      <c r="E1169" s="672"/>
      <c r="I1169" s="673"/>
      <c r="S1169" s="674"/>
      <c r="T1169" s="674"/>
      <c r="X1169" s="674"/>
      <c r="Y1169" s="674"/>
      <c r="Z1169" s="674"/>
      <c r="AA1169" s="674"/>
      <c r="BA1169" s="669"/>
      <c r="BB1169" s="669"/>
      <c r="BQ1169" s="283"/>
      <c r="BR1169" s="283"/>
      <c r="BS1169" s="283"/>
      <c r="BT1169" s="283"/>
      <c r="BU1169" s="283"/>
      <c r="BV1169" s="283"/>
    </row>
    <row r="1170">
      <c r="B1170" s="668"/>
      <c r="D1170" s="669"/>
      <c r="E1170" s="672"/>
      <c r="I1170" s="673"/>
      <c r="S1170" s="674"/>
      <c r="T1170" s="674"/>
      <c r="X1170" s="674"/>
      <c r="Y1170" s="674"/>
      <c r="Z1170" s="674"/>
      <c r="AA1170" s="674"/>
      <c r="BA1170" s="669"/>
      <c r="BB1170" s="669"/>
      <c r="BQ1170" s="283"/>
      <c r="BR1170" s="283"/>
      <c r="BS1170" s="283"/>
      <c r="BT1170" s="283"/>
      <c r="BU1170" s="283"/>
      <c r="BV1170" s="283"/>
    </row>
    <row r="1171">
      <c r="B1171" s="668"/>
      <c r="D1171" s="669"/>
      <c r="E1171" s="672"/>
      <c r="I1171" s="673"/>
      <c r="S1171" s="674"/>
      <c r="T1171" s="674"/>
      <c r="X1171" s="674"/>
      <c r="Y1171" s="674"/>
      <c r="Z1171" s="674"/>
      <c r="AA1171" s="674"/>
      <c r="BA1171" s="669"/>
      <c r="BB1171" s="669"/>
      <c r="BQ1171" s="283"/>
      <c r="BR1171" s="283"/>
      <c r="BS1171" s="283"/>
      <c r="BT1171" s="283"/>
      <c r="BU1171" s="283"/>
      <c r="BV1171" s="283"/>
    </row>
    <row r="1172">
      <c r="B1172" s="668"/>
      <c r="D1172" s="669"/>
      <c r="E1172" s="672"/>
      <c r="I1172" s="673"/>
      <c r="S1172" s="674"/>
      <c r="T1172" s="674"/>
      <c r="X1172" s="674"/>
      <c r="Y1172" s="674"/>
      <c r="Z1172" s="674"/>
      <c r="AA1172" s="674"/>
      <c r="BA1172" s="669"/>
      <c r="BB1172" s="669"/>
      <c r="BQ1172" s="283"/>
      <c r="BR1172" s="283"/>
      <c r="BS1172" s="283"/>
      <c r="BT1172" s="283"/>
      <c r="BU1172" s="283"/>
      <c r="BV1172" s="283"/>
    </row>
    <row r="1173">
      <c r="B1173" s="668"/>
      <c r="D1173" s="669"/>
      <c r="E1173" s="672"/>
      <c r="I1173" s="673"/>
      <c r="S1173" s="674"/>
      <c r="T1173" s="674"/>
      <c r="X1173" s="674"/>
      <c r="Y1173" s="674"/>
      <c r="Z1173" s="674"/>
      <c r="AA1173" s="674"/>
      <c r="BA1173" s="669"/>
      <c r="BB1173" s="669"/>
      <c r="BQ1173" s="283"/>
      <c r="BR1173" s="283"/>
      <c r="BS1173" s="283"/>
      <c r="BT1173" s="283"/>
      <c r="BU1173" s="283"/>
      <c r="BV1173" s="283"/>
    </row>
    <row r="1174">
      <c r="B1174" s="668"/>
      <c r="D1174" s="669"/>
      <c r="E1174" s="672"/>
      <c r="I1174" s="673"/>
      <c r="S1174" s="674"/>
      <c r="T1174" s="674"/>
      <c r="X1174" s="674"/>
      <c r="Y1174" s="674"/>
      <c r="Z1174" s="674"/>
      <c r="AA1174" s="674"/>
      <c r="BA1174" s="669"/>
      <c r="BB1174" s="669"/>
      <c r="BQ1174" s="283"/>
      <c r="BR1174" s="283"/>
      <c r="BS1174" s="283"/>
      <c r="BT1174" s="283"/>
      <c r="BU1174" s="283"/>
      <c r="BV1174" s="283"/>
    </row>
    <row r="1175">
      <c r="B1175" s="668"/>
      <c r="D1175" s="669"/>
      <c r="E1175" s="672"/>
      <c r="I1175" s="673"/>
      <c r="S1175" s="674"/>
      <c r="T1175" s="674"/>
      <c r="X1175" s="674"/>
      <c r="Y1175" s="674"/>
      <c r="Z1175" s="674"/>
      <c r="AA1175" s="674"/>
      <c r="BA1175" s="669"/>
      <c r="BB1175" s="669"/>
      <c r="BQ1175" s="283"/>
      <c r="BR1175" s="283"/>
      <c r="BS1175" s="283"/>
      <c r="BT1175" s="283"/>
      <c r="BU1175" s="283"/>
      <c r="BV1175" s="283"/>
    </row>
    <row r="1176">
      <c r="B1176" s="668"/>
      <c r="D1176" s="669"/>
      <c r="E1176" s="672"/>
      <c r="I1176" s="673"/>
      <c r="S1176" s="674"/>
      <c r="T1176" s="674"/>
      <c r="X1176" s="674"/>
      <c r="Y1176" s="674"/>
      <c r="Z1176" s="674"/>
      <c r="AA1176" s="674"/>
      <c r="BA1176" s="669"/>
      <c r="BB1176" s="669"/>
      <c r="BQ1176" s="283"/>
      <c r="BR1176" s="283"/>
      <c r="BS1176" s="283"/>
      <c r="BT1176" s="283"/>
      <c r="BU1176" s="283"/>
      <c r="BV1176" s="283"/>
    </row>
    <row r="1177">
      <c r="B1177" s="668"/>
      <c r="D1177" s="669"/>
      <c r="E1177" s="672"/>
      <c r="I1177" s="673"/>
      <c r="S1177" s="674"/>
      <c r="T1177" s="674"/>
      <c r="X1177" s="674"/>
      <c r="Y1177" s="674"/>
      <c r="Z1177" s="674"/>
      <c r="AA1177" s="674"/>
      <c r="BA1177" s="669"/>
      <c r="BB1177" s="669"/>
      <c r="BQ1177" s="283"/>
      <c r="BR1177" s="283"/>
      <c r="BS1177" s="283"/>
      <c r="BT1177" s="283"/>
      <c r="BU1177" s="283"/>
      <c r="BV1177" s="283"/>
    </row>
    <row r="1178">
      <c r="B1178" s="668"/>
      <c r="D1178" s="669"/>
      <c r="E1178" s="672"/>
      <c r="I1178" s="673"/>
      <c r="S1178" s="674"/>
      <c r="T1178" s="674"/>
      <c r="X1178" s="674"/>
      <c r="Y1178" s="674"/>
      <c r="Z1178" s="674"/>
      <c r="AA1178" s="674"/>
      <c r="BA1178" s="669"/>
      <c r="BB1178" s="669"/>
      <c r="BQ1178" s="283"/>
      <c r="BR1178" s="283"/>
      <c r="BS1178" s="283"/>
      <c r="BT1178" s="283"/>
      <c r="BU1178" s="283"/>
      <c r="BV1178" s="283"/>
    </row>
    <row r="1179">
      <c r="B1179" s="668"/>
      <c r="D1179" s="669"/>
      <c r="E1179" s="672"/>
      <c r="I1179" s="673"/>
      <c r="S1179" s="674"/>
      <c r="T1179" s="674"/>
      <c r="X1179" s="674"/>
      <c r="Y1179" s="674"/>
      <c r="Z1179" s="674"/>
      <c r="AA1179" s="674"/>
      <c r="BA1179" s="669"/>
      <c r="BB1179" s="669"/>
      <c r="BQ1179" s="283"/>
      <c r="BR1179" s="283"/>
      <c r="BS1179" s="283"/>
      <c r="BT1179" s="283"/>
      <c r="BU1179" s="283"/>
      <c r="BV1179" s="283"/>
    </row>
    <row r="1180">
      <c r="B1180" s="668"/>
      <c r="D1180" s="669"/>
      <c r="E1180" s="672"/>
      <c r="I1180" s="673"/>
      <c r="S1180" s="674"/>
      <c r="T1180" s="674"/>
      <c r="X1180" s="674"/>
      <c r="Y1180" s="674"/>
      <c r="Z1180" s="674"/>
      <c r="AA1180" s="674"/>
      <c r="BA1180" s="669"/>
      <c r="BB1180" s="669"/>
      <c r="BQ1180" s="283"/>
      <c r="BR1180" s="283"/>
      <c r="BS1180" s="283"/>
      <c r="BT1180" s="283"/>
      <c r="BU1180" s="283"/>
      <c r="BV1180" s="283"/>
    </row>
    <row r="1181">
      <c r="B1181" s="668"/>
      <c r="D1181" s="669"/>
      <c r="E1181" s="672"/>
      <c r="I1181" s="673"/>
      <c r="S1181" s="674"/>
      <c r="T1181" s="674"/>
      <c r="X1181" s="674"/>
      <c r="Y1181" s="674"/>
      <c r="Z1181" s="674"/>
      <c r="AA1181" s="674"/>
      <c r="BA1181" s="669"/>
      <c r="BB1181" s="669"/>
      <c r="BQ1181" s="283"/>
      <c r="BR1181" s="283"/>
      <c r="BS1181" s="283"/>
      <c r="BT1181" s="283"/>
      <c r="BU1181" s="283"/>
      <c r="BV1181" s="283"/>
    </row>
    <row r="1182">
      <c r="B1182" s="668"/>
      <c r="D1182" s="669"/>
      <c r="E1182" s="672"/>
      <c r="I1182" s="673"/>
      <c r="S1182" s="674"/>
      <c r="T1182" s="674"/>
      <c r="X1182" s="674"/>
      <c r="Y1182" s="674"/>
      <c r="Z1182" s="674"/>
      <c r="AA1182" s="674"/>
      <c r="BA1182" s="669"/>
      <c r="BB1182" s="669"/>
      <c r="BQ1182" s="283"/>
      <c r="BR1182" s="283"/>
      <c r="BS1182" s="283"/>
      <c r="BT1182" s="283"/>
      <c r="BU1182" s="283"/>
      <c r="BV1182" s="283"/>
    </row>
    <row r="1183">
      <c r="B1183" s="668"/>
      <c r="D1183" s="669"/>
      <c r="E1183" s="672"/>
      <c r="I1183" s="673"/>
      <c r="S1183" s="674"/>
      <c r="T1183" s="674"/>
      <c r="X1183" s="674"/>
      <c r="Y1183" s="674"/>
      <c r="Z1183" s="674"/>
      <c r="AA1183" s="674"/>
      <c r="BA1183" s="669"/>
      <c r="BB1183" s="669"/>
      <c r="BQ1183" s="283"/>
      <c r="BR1183" s="283"/>
      <c r="BS1183" s="283"/>
      <c r="BT1183" s="283"/>
      <c r="BU1183" s="283"/>
      <c r="BV1183" s="283"/>
    </row>
    <row r="1184">
      <c r="B1184" s="668"/>
      <c r="D1184" s="669"/>
      <c r="E1184" s="672"/>
      <c r="I1184" s="673"/>
      <c r="S1184" s="674"/>
      <c r="T1184" s="674"/>
      <c r="X1184" s="674"/>
      <c r="Y1184" s="674"/>
      <c r="Z1184" s="674"/>
      <c r="AA1184" s="674"/>
      <c r="BA1184" s="669"/>
      <c r="BB1184" s="669"/>
      <c r="BQ1184" s="283"/>
      <c r="BR1184" s="283"/>
      <c r="BS1184" s="283"/>
      <c r="BT1184" s="283"/>
      <c r="BU1184" s="283"/>
      <c r="BV1184" s="283"/>
    </row>
    <row r="1185">
      <c r="B1185" s="668"/>
      <c r="D1185" s="669"/>
      <c r="E1185" s="672"/>
      <c r="I1185" s="673"/>
      <c r="S1185" s="674"/>
      <c r="T1185" s="674"/>
      <c r="X1185" s="674"/>
      <c r="Y1185" s="674"/>
      <c r="Z1185" s="674"/>
      <c r="AA1185" s="674"/>
      <c r="BA1185" s="669"/>
      <c r="BB1185" s="669"/>
      <c r="BQ1185" s="283"/>
      <c r="BR1185" s="283"/>
      <c r="BS1185" s="283"/>
      <c r="BT1185" s="283"/>
      <c r="BU1185" s="283"/>
      <c r="BV1185" s="283"/>
    </row>
    <row r="1186">
      <c r="B1186" s="668"/>
      <c r="D1186" s="669"/>
      <c r="E1186" s="672"/>
      <c r="I1186" s="673"/>
      <c r="S1186" s="674"/>
      <c r="T1186" s="674"/>
      <c r="X1186" s="674"/>
      <c r="Y1186" s="674"/>
      <c r="Z1186" s="674"/>
      <c r="AA1186" s="674"/>
      <c r="BA1186" s="669"/>
      <c r="BB1186" s="669"/>
      <c r="BQ1186" s="283"/>
      <c r="BR1186" s="283"/>
      <c r="BS1186" s="283"/>
      <c r="BT1186" s="283"/>
      <c r="BU1186" s="283"/>
      <c r="BV1186" s="283"/>
    </row>
    <row r="1187">
      <c r="B1187" s="668"/>
      <c r="D1187" s="669"/>
      <c r="E1187" s="672"/>
      <c r="I1187" s="673"/>
      <c r="S1187" s="674"/>
      <c r="T1187" s="674"/>
      <c r="X1187" s="674"/>
      <c r="Y1187" s="674"/>
      <c r="Z1187" s="674"/>
      <c r="AA1187" s="674"/>
      <c r="BA1187" s="669"/>
      <c r="BB1187" s="669"/>
      <c r="BQ1187" s="283"/>
      <c r="BR1187" s="283"/>
      <c r="BS1187" s="283"/>
      <c r="BT1187" s="283"/>
      <c r="BU1187" s="283"/>
      <c r="BV1187" s="283"/>
    </row>
    <row r="1188">
      <c r="B1188" s="668"/>
      <c r="D1188" s="669"/>
      <c r="E1188" s="672"/>
      <c r="I1188" s="673"/>
      <c r="S1188" s="674"/>
      <c r="T1188" s="674"/>
      <c r="X1188" s="674"/>
      <c r="Y1188" s="674"/>
      <c r="Z1188" s="674"/>
      <c r="AA1188" s="674"/>
      <c r="BA1188" s="669"/>
      <c r="BB1188" s="669"/>
      <c r="BQ1188" s="283"/>
      <c r="BR1188" s="283"/>
      <c r="BS1188" s="283"/>
      <c r="BT1188" s="283"/>
      <c r="BU1188" s="283"/>
      <c r="BV1188" s="283"/>
    </row>
    <row r="1189">
      <c r="B1189" s="668"/>
      <c r="D1189" s="669"/>
      <c r="E1189" s="672"/>
      <c r="I1189" s="673"/>
      <c r="S1189" s="674"/>
      <c r="T1189" s="674"/>
      <c r="X1189" s="674"/>
      <c r="Y1189" s="674"/>
      <c r="Z1189" s="674"/>
      <c r="AA1189" s="674"/>
      <c r="BA1189" s="669"/>
      <c r="BB1189" s="669"/>
      <c r="BQ1189" s="283"/>
      <c r="BR1189" s="283"/>
      <c r="BS1189" s="283"/>
      <c r="BT1189" s="283"/>
      <c r="BU1189" s="283"/>
      <c r="BV1189" s="283"/>
    </row>
    <row r="1190">
      <c r="B1190" s="668"/>
      <c r="D1190" s="669"/>
      <c r="E1190" s="672"/>
      <c r="I1190" s="673"/>
      <c r="S1190" s="674"/>
      <c r="T1190" s="674"/>
      <c r="X1190" s="674"/>
      <c r="Y1190" s="674"/>
      <c r="Z1190" s="674"/>
      <c r="AA1190" s="674"/>
      <c r="BA1190" s="669"/>
      <c r="BB1190" s="669"/>
      <c r="BQ1190" s="283"/>
      <c r="BR1190" s="283"/>
      <c r="BS1190" s="283"/>
      <c r="BT1190" s="283"/>
      <c r="BU1190" s="283"/>
      <c r="BV1190" s="283"/>
    </row>
    <row r="1191">
      <c r="B1191" s="668"/>
      <c r="D1191" s="669"/>
      <c r="E1191" s="672"/>
      <c r="I1191" s="673"/>
      <c r="S1191" s="674"/>
      <c r="T1191" s="674"/>
      <c r="X1191" s="674"/>
      <c r="Y1191" s="674"/>
      <c r="Z1191" s="674"/>
      <c r="AA1191" s="674"/>
      <c r="BA1191" s="669"/>
      <c r="BB1191" s="669"/>
      <c r="BQ1191" s="283"/>
      <c r="BR1191" s="283"/>
      <c r="BS1191" s="283"/>
      <c r="BT1191" s="283"/>
      <c r="BU1191" s="283"/>
      <c r="BV1191" s="283"/>
    </row>
    <row r="1192">
      <c r="B1192" s="668"/>
      <c r="D1192" s="669"/>
      <c r="E1192" s="672"/>
      <c r="I1192" s="673"/>
      <c r="S1192" s="674"/>
      <c r="T1192" s="674"/>
      <c r="X1192" s="674"/>
      <c r="Y1192" s="674"/>
      <c r="Z1192" s="674"/>
      <c r="AA1192" s="674"/>
      <c r="BA1192" s="669"/>
      <c r="BB1192" s="669"/>
      <c r="BQ1192" s="283"/>
      <c r="BR1192" s="283"/>
      <c r="BS1192" s="283"/>
      <c r="BT1192" s="283"/>
      <c r="BU1192" s="283"/>
      <c r="BV1192" s="283"/>
    </row>
    <row r="1193">
      <c r="B1193" s="668"/>
      <c r="D1193" s="669"/>
      <c r="E1193" s="672"/>
      <c r="I1193" s="673"/>
      <c r="S1193" s="674"/>
      <c r="T1193" s="674"/>
      <c r="X1193" s="674"/>
      <c r="Y1193" s="674"/>
      <c r="Z1193" s="674"/>
      <c r="AA1193" s="674"/>
      <c r="BA1193" s="669"/>
      <c r="BB1193" s="669"/>
      <c r="BQ1193" s="283"/>
      <c r="BR1193" s="283"/>
      <c r="BS1193" s="283"/>
      <c r="BT1193" s="283"/>
      <c r="BU1193" s="283"/>
      <c r="BV1193" s="283"/>
    </row>
    <row r="1194">
      <c r="B1194" s="668"/>
      <c r="D1194" s="669"/>
      <c r="E1194" s="672"/>
      <c r="I1194" s="673"/>
      <c r="S1194" s="674"/>
      <c r="T1194" s="674"/>
      <c r="X1194" s="674"/>
      <c r="Y1194" s="674"/>
      <c r="Z1194" s="674"/>
      <c r="AA1194" s="674"/>
      <c r="BA1194" s="669"/>
      <c r="BB1194" s="669"/>
      <c r="BQ1194" s="283"/>
      <c r="BR1194" s="283"/>
      <c r="BS1194" s="283"/>
      <c r="BT1194" s="283"/>
      <c r="BU1194" s="283"/>
      <c r="BV1194" s="283"/>
    </row>
    <row r="1195">
      <c r="B1195" s="668"/>
      <c r="D1195" s="669"/>
      <c r="E1195" s="672"/>
      <c r="I1195" s="673"/>
      <c r="S1195" s="674"/>
      <c r="T1195" s="674"/>
      <c r="X1195" s="674"/>
      <c r="Y1195" s="674"/>
      <c r="Z1195" s="674"/>
      <c r="AA1195" s="674"/>
      <c r="BA1195" s="669"/>
      <c r="BB1195" s="669"/>
      <c r="BQ1195" s="283"/>
      <c r="BR1195" s="283"/>
      <c r="BS1195" s="283"/>
      <c r="BT1195" s="283"/>
      <c r="BU1195" s="283"/>
      <c r="BV1195" s="283"/>
    </row>
    <row r="1196">
      <c r="B1196" s="668"/>
      <c r="D1196" s="669"/>
      <c r="E1196" s="672"/>
      <c r="I1196" s="673"/>
      <c r="S1196" s="674"/>
      <c r="T1196" s="674"/>
      <c r="X1196" s="674"/>
      <c r="Y1196" s="674"/>
      <c r="Z1196" s="674"/>
      <c r="AA1196" s="674"/>
      <c r="BA1196" s="669"/>
      <c r="BB1196" s="669"/>
      <c r="BQ1196" s="283"/>
      <c r="BR1196" s="283"/>
      <c r="BS1196" s="283"/>
      <c r="BT1196" s="283"/>
      <c r="BU1196" s="283"/>
      <c r="BV1196" s="283"/>
    </row>
    <row r="1197">
      <c r="B1197" s="668"/>
      <c r="D1197" s="669"/>
      <c r="E1197" s="672"/>
      <c r="I1197" s="673"/>
      <c r="S1197" s="674"/>
      <c r="T1197" s="674"/>
      <c r="X1197" s="674"/>
      <c r="Y1197" s="674"/>
      <c r="Z1197" s="674"/>
      <c r="AA1197" s="674"/>
      <c r="BA1197" s="669"/>
      <c r="BB1197" s="669"/>
      <c r="BQ1197" s="283"/>
      <c r="BR1197" s="283"/>
      <c r="BS1197" s="283"/>
      <c r="BT1197" s="283"/>
      <c r="BU1197" s="283"/>
      <c r="BV1197" s="283"/>
    </row>
    <row r="1198">
      <c r="B1198" s="668"/>
      <c r="D1198" s="669"/>
      <c r="E1198" s="672"/>
      <c r="I1198" s="673"/>
      <c r="S1198" s="674"/>
      <c r="T1198" s="674"/>
      <c r="X1198" s="674"/>
      <c r="Y1198" s="674"/>
      <c r="Z1198" s="674"/>
      <c r="AA1198" s="674"/>
      <c r="BA1198" s="669"/>
      <c r="BB1198" s="669"/>
      <c r="BQ1198" s="283"/>
      <c r="BR1198" s="283"/>
      <c r="BS1198" s="283"/>
      <c r="BT1198" s="283"/>
      <c r="BU1198" s="283"/>
      <c r="BV1198" s="283"/>
    </row>
    <row r="1199">
      <c r="B1199" s="668"/>
      <c r="D1199" s="669"/>
      <c r="E1199" s="672"/>
      <c r="I1199" s="673"/>
      <c r="S1199" s="674"/>
      <c r="T1199" s="674"/>
      <c r="X1199" s="674"/>
      <c r="Y1199" s="674"/>
      <c r="Z1199" s="674"/>
      <c r="AA1199" s="674"/>
      <c r="BA1199" s="669"/>
      <c r="BB1199" s="669"/>
      <c r="BQ1199" s="283"/>
      <c r="BR1199" s="283"/>
      <c r="BS1199" s="283"/>
      <c r="BT1199" s="283"/>
      <c r="BU1199" s="283"/>
      <c r="BV1199" s="283"/>
    </row>
    <row r="1200">
      <c r="B1200" s="668"/>
      <c r="D1200" s="669"/>
      <c r="E1200" s="672"/>
      <c r="I1200" s="673"/>
      <c r="S1200" s="674"/>
      <c r="T1200" s="674"/>
      <c r="X1200" s="674"/>
      <c r="Y1200" s="674"/>
      <c r="Z1200" s="674"/>
      <c r="AA1200" s="674"/>
      <c r="BA1200" s="669"/>
      <c r="BB1200" s="669"/>
      <c r="BQ1200" s="283"/>
      <c r="BR1200" s="283"/>
      <c r="BS1200" s="283"/>
      <c r="BT1200" s="283"/>
      <c r="BU1200" s="283"/>
      <c r="BV1200" s="283"/>
    </row>
    <row r="1201">
      <c r="B1201" s="668"/>
      <c r="D1201" s="669"/>
      <c r="E1201" s="672"/>
      <c r="I1201" s="673"/>
      <c r="S1201" s="674"/>
      <c r="T1201" s="674"/>
      <c r="X1201" s="674"/>
      <c r="Y1201" s="674"/>
      <c r="Z1201" s="674"/>
      <c r="AA1201" s="674"/>
      <c r="BA1201" s="669"/>
      <c r="BB1201" s="669"/>
      <c r="BQ1201" s="283"/>
      <c r="BR1201" s="283"/>
      <c r="BS1201" s="283"/>
      <c r="BT1201" s="283"/>
      <c r="BU1201" s="283"/>
      <c r="BV1201" s="283"/>
    </row>
    <row r="1202">
      <c r="B1202" s="668"/>
      <c r="D1202" s="669"/>
      <c r="E1202" s="672"/>
      <c r="I1202" s="673"/>
      <c r="S1202" s="674"/>
      <c r="T1202" s="674"/>
      <c r="X1202" s="674"/>
      <c r="Y1202" s="674"/>
      <c r="Z1202" s="674"/>
      <c r="AA1202" s="674"/>
      <c r="BA1202" s="669"/>
      <c r="BB1202" s="669"/>
      <c r="BQ1202" s="283"/>
      <c r="BR1202" s="283"/>
      <c r="BS1202" s="283"/>
      <c r="BT1202" s="283"/>
      <c r="BU1202" s="283"/>
      <c r="BV1202" s="283"/>
    </row>
    <row r="1203">
      <c r="B1203" s="668"/>
      <c r="D1203" s="669"/>
      <c r="E1203" s="672"/>
      <c r="I1203" s="673"/>
      <c r="S1203" s="674"/>
      <c r="T1203" s="674"/>
      <c r="X1203" s="674"/>
      <c r="Y1203" s="674"/>
      <c r="Z1203" s="674"/>
      <c r="AA1203" s="674"/>
      <c r="BA1203" s="669"/>
      <c r="BB1203" s="669"/>
      <c r="BQ1203" s="283"/>
      <c r="BR1203" s="283"/>
      <c r="BS1203" s="283"/>
      <c r="BT1203" s="283"/>
      <c r="BU1203" s="283"/>
      <c r="BV1203" s="283"/>
    </row>
    <row r="1204">
      <c r="B1204" s="668"/>
      <c r="D1204" s="669"/>
      <c r="E1204" s="672"/>
      <c r="I1204" s="673"/>
      <c r="S1204" s="674"/>
      <c r="T1204" s="674"/>
      <c r="X1204" s="674"/>
      <c r="Y1204" s="674"/>
      <c r="Z1204" s="674"/>
      <c r="AA1204" s="674"/>
      <c r="BA1204" s="669"/>
      <c r="BB1204" s="669"/>
      <c r="BQ1204" s="283"/>
      <c r="BR1204" s="283"/>
      <c r="BS1204" s="283"/>
      <c r="BT1204" s="283"/>
      <c r="BU1204" s="283"/>
      <c r="BV1204" s="283"/>
    </row>
    <row r="1205">
      <c r="B1205" s="668"/>
      <c r="D1205" s="669"/>
      <c r="E1205" s="672"/>
      <c r="I1205" s="673"/>
      <c r="S1205" s="674"/>
      <c r="T1205" s="674"/>
      <c r="X1205" s="674"/>
      <c r="Y1205" s="674"/>
      <c r="Z1205" s="674"/>
      <c r="AA1205" s="674"/>
      <c r="BA1205" s="669"/>
      <c r="BB1205" s="669"/>
      <c r="BQ1205" s="283"/>
      <c r="BR1205" s="283"/>
      <c r="BS1205" s="283"/>
      <c r="BT1205" s="283"/>
      <c r="BU1205" s="283"/>
      <c r="BV1205" s="283"/>
    </row>
    <row r="1206">
      <c r="B1206" s="668"/>
      <c r="D1206" s="669"/>
      <c r="E1206" s="672"/>
      <c r="I1206" s="673"/>
      <c r="S1206" s="674"/>
      <c r="T1206" s="674"/>
      <c r="X1206" s="674"/>
      <c r="Y1206" s="674"/>
      <c r="Z1206" s="674"/>
      <c r="AA1206" s="674"/>
      <c r="BA1206" s="669"/>
      <c r="BB1206" s="669"/>
      <c r="BQ1206" s="283"/>
      <c r="BR1206" s="283"/>
      <c r="BS1206" s="283"/>
      <c r="BT1206" s="283"/>
      <c r="BU1206" s="283"/>
      <c r="BV1206" s="283"/>
    </row>
    <row r="1207">
      <c r="B1207" s="668"/>
      <c r="D1207" s="669"/>
      <c r="E1207" s="672"/>
      <c r="I1207" s="673"/>
      <c r="S1207" s="674"/>
      <c r="T1207" s="674"/>
      <c r="X1207" s="674"/>
      <c r="Y1207" s="674"/>
      <c r="Z1207" s="674"/>
      <c r="AA1207" s="674"/>
      <c r="BA1207" s="669"/>
      <c r="BB1207" s="669"/>
      <c r="BQ1207" s="283"/>
      <c r="BR1207" s="283"/>
      <c r="BS1207" s="283"/>
      <c r="BT1207" s="283"/>
      <c r="BU1207" s="283"/>
      <c r="BV1207" s="283"/>
    </row>
    <row r="1208">
      <c r="B1208" s="668"/>
      <c r="D1208" s="669"/>
      <c r="E1208" s="672"/>
      <c r="I1208" s="673"/>
      <c r="S1208" s="674"/>
      <c r="T1208" s="674"/>
      <c r="X1208" s="674"/>
      <c r="Y1208" s="674"/>
      <c r="Z1208" s="674"/>
      <c r="AA1208" s="674"/>
      <c r="BA1208" s="669"/>
      <c r="BB1208" s="669"/>
      <c r="BQ1208" s="283"/>
      <c r="BR1208" s="283"/>
      <c r="BS1208" s="283"/>
      <c r="BT1208" s="283"/>
      <c r="BU1208" s="283"/>
      <c r="BV1208" s="283"/>
    </row>
    <row r="1209">
      <c r="B1209" s="668"/>
      <c r="D1209" s="669"/>
      <c r="E1209" s="672"/>
      <c r="I1209" s="673"/>
      <c r="S1209" s="674"/>
      <c r="T1209" s="674"/>
      <c r="X1209" s="674"/>
      <c r="Y1209" s="674"/>
      <c r="Z1209" s="674"/>
      <c r="AA1209" s="674"/>
      <c r="BA1209" s="669"/>
      <c r="BB1209" s="669"/>
      <c r="BQ1209" s="283"/>
      <c r="BR1209" s="283"/>
      <c r="BS1209" s="283"/>
      <c r="BT1209" s="283"/>
      <c r="BU1209" s="283"/>
      <c r="BV1209" s="283"/>
    </row>
    <row r="1210">
      <c r="B1210" s="668"/>
      <c r="D1210" s="669"/>
      <c r="E1210" s="672"/>
      <c r="I1210" s="673"/>
      <c r="S1210" s="674"/>
      <c r="T1210" s="674"/>
      <c r="X1210" s="674"/>
      <c r="Y1210" s="674"/>
      <c r="Z1210" s="674"/>
      <c r="AA1210" s="674"/>
      <c r="BA1210" s="669"/>
      <c r="BB1210" s="669"/>
      <c r="BQ1210" s="283"/>
      <c r="BR1210" s="283"/>
      <c r="BS1210" s="283"/>
      <c r="BT1210" s="283"/>
      <c r="BU1210" s="283"/>
      <c r="BV1210" s="283"/>
    </row>
    <row r="1211">
      <c r="B1211" s="668"/>
      <c r="D1211" s="669"/>
      <c r="E1211" s="672"/>
      <c r="I1211" s="673"/>
      <c r="S1211" s="674"/>
      <c r="T1211" s="674"/>
      <c r="X1211" s="674"/>
      <c r="Y1211" s="674"/>
      <c r="Z1211" s="674"/>
      <c r="AA1211" s="674"/>
      <c r="BA1211" s="669"/>
      <c r="BB1211" s="669"/>
      <c r="BQ1211" s="283"/>
      <c r="BR1211" s="283"/>
      <c r="BS1211" s="283"/>
      <c r="BT1211" s="283"/>
      <c r="BU1211" s="283"/>
      <c r="BV1211" s="283"/>
    </row>
    <row r="1212">
      <c r="B1212" s="668"/>
      <c r="D1212" s="669"/>
      <c r="E1212" s="672"/>
      <c r="I1212" s="673"/>
      <c r="S1212" s="674"/>
      <c r="T1212" s="674"/>
      <c r="X1212" s="674"/>
      <c r="Y1212" s="674"/>
      <c r="Z1212" s="674"/>
      <c r="AA1212" s="674"/>
      <c r="BA1212" s="669"/>
      <c r="BB1212" s="669"/>
      <c r="BQ1212" s="283"/>
      <c r="BR1212" s="283"/>
      <c r="BS1212" s="283"/>
      <c r="BT1212" s="283"/>
      <c r="BU1212" s="283"/>
      <c r="BV1212" s="283"/>
    </row>
    <row r="1213">
      <c r="B1213" s="668"/>
      <c r="D1213" s="669"/>
      <c r="E1213" s="672"/>
      <c r="I1213" s="673"/>
      <c r="S1213" s="674"/>
      <c r="T1213" s="674"/>
      <c r="X1213" s="674"/>
      <c r="Y1213" s="674"/>
      <c r="Z1213" s="674"/>
      <c r="AA1213" s="674"/>
      <c r="BA1213" s="669"/>
      <c r="BB1213" s="669"/>
      <c r="BQ1213" s="283"/>
      <c r="BR1213" s="283"/>
      <c r="BS1213" s="283"/>
      <c r="BT1213" s="283"/>
      <c r="BU1213" s="283"/>
      <c r="BV1213" s="283"/>
    </row>
    <row r="1214">
      <c r="B1214" s="668"/>
      <c r="D1214" s="669"/>
      <c r="E1214" s="672"/>
      <c r="I1214" s="673"/>
      <c r="S1214" s="674"/>
      <c r="T1214" s="674"/>
      <c r="X1214" s="674"/>
      <c r="Y1214" s="674"/>
      <c r="Z1214" s="674"/>
      <c r="AA1214" s="674"/>
      <c r="BA1214" s="669"/>
      <c r="BB1214" s="669"/>
      <c r="BQ1214" s="283"/>
      <c r="BR1214" s="283"/>
      <c r="BS1214" s="283"/>
      <c r="BT1214" s="283"/>
      <c r="BU1214" s="283"/>
      <c r="BV1214" s="283"/>
    </row>
    <row r="1215">
      <c r="B1215" s="668"/>
      <c r="D1215" s="669"/>
      <c r="E1215" s="672"/>
      <c r="I1215" s="673"/>
      <c r="S1215" s="674"/>
      <c r="T1215" s="674"/>
      <c r="X1215" s="674"/>
      <c r="Y1215" s="674"/>
      <c r="Z1215" s="674"/>
      <c r="AA1215" s="674"/>
      <c r="BA1215" s="669"/>
      <c r="BB1215" s="669"/>
      <c r="BQ1215" s="283"/>
      <c r="BR1215" s="283"/>
      <c r="BS1215" s="283"/>
      <c r="BT1215" s="283"/>
      <c r="BU1215" s="283"/>
      <c r="BV1215" s="283"/>
    </row>
    <row r="1216">
      <c r="B1216" s="668"/>
      <c r="D1216" s="669"/>
      <c r="E1216" s="672"/>
      <c r="I1216" s="673"/>
      <c r="S1216" s="674"/>
      <c r="T1216" s="674"/>
      <c r="X1216" s="674"/>
      <c r="Y1216" s="674"/>
      <c r="Z1216" s="674"/>
      <c r="AA1216" s="674"/>
      <c r="BA1216" s="669"/>
      <c r="BB1216" s="669"/>
      <c r="BQ1216" s="283"/>
      <c r="BR1216" s="283"/>
      <c r="BS1216" s="283"/>
      <c r="BT1216" s="283"/>
      <c r="BU1216" s="283"/>
      <c r="BV1216" s="283"/>
    </row>
    <row r="1217">
      <c r="B1217" s="668"/>
      <c r="D1217" s="669"/>
      <c r="E1217" s="672"/>
      <c r="I1217" s="673"/>
      <c r="S1217" s="674"/>
      <c r="T1217" s="674"/>
      <c r="X1217" s="674"/>
      <c r="Y1217" s="674"/>
      <c r="Z1217" s="674"/>
      <c r="AA1217" s="674"/>
      <c r="BA1217" s="669"/>
      <c r="BB1217" s="669"/>
      <c r="BQ1217" s="283"/>
      <c r="BR1217" s="283"/>
      <c r="BS1217" s="283"/>
      <c r="BT1217" s="283"/>
      <c r="BU1217" s="283"/>
      <c r="BV1217" s="283"/>
    </row>
    <row r="1218">
      <c r="B1218" s="668"/>
      <c r="D1218" s="669"/>
      <c r="E1218" s="672"/>
      <c r="I1218" s="673"/>
      <c r="S1218" s="674"/>
      <c r="T1218" s="674"/>
      <c r="X1218" s="674"/>
      <c r="Y1218" s="674"/>
      <c r="Z1218" s="674"/>
      <c r="AA1218" s="674"/>
      <c r="BA1218" s="669"/>
      <c r="BB1218" s="669"/>
      <c r="BQ1218" s="283"/>
      <c r="BR1218" s="283"/>
      <c r="BS1218" s="283"/>
      <c r="BT1218" s="283"/>
      <c r="BU1218" s="283"/>
      <c r="BV1218" s="283"/>
    </row>
    <row r="1219">
      <c r="B1219" s="668"/>
      <c r="D1219" s="669"/>
      <c r="E1219" s="672"/>
      <c r="I1219" s="673"/>
      <c r="S1219" s="674"/>
      <c r="T1219" s="674"/>
      <c r="X1219" s="674"/>
      <c r="Y1219" s="674"/>
      <c r="Z1219" s="674"/>
      <c r="AA1219" s="674"/>
      <c r="BA1219" s="669"/>
      <c r="BB1219" s="669"/>
      <c r="BQ1219" s="283"/>
      <c r="BR1219" s="283"/>
      <c r="BS1219" s="283"/>
      <c r="BT1219" s="283"/>
      <c r="BU1219" s="283"/>
      <c r="BV1219" s="283"/>
    </row>
    <row r="1220">
      <c r="B1220" s="668"/>
      <c r="D1220" s="669"/>
      <c r="E1220" s="672"/>
      <c r="I1220" s="673"/>
      <c r="S1220" s="674"/>
      <c r="T1220" s="674"/>
      <c r="X1220" s="674"/>
      <c r="Y1220" s="674"/>
      <c r="Z1220" s="674"/>
      <c r="AA1220" s="674"/>
      <c r="BA1220" s="669"/>
      <c r="BB1220" s="669"/>
      <c r="BQ1220" s="283"/>
      <c r="BR1220" s="283"/>
      <c r="BS1220" s="283"/>
      <c r="BT1220" s="283"/>
      <c r="BU1220" s="283"/>
      <c r="BV1220" s="283"/>
    </row>
    <row r="1221">
      <c r="B1221" s="668"/>
      <c r="D1221" s="669"/>
      <c r="E1221" s="672"/>
      <c r="I1221" s="673"/>
      <c r="S1221" s="674"/>
      <c r="T1221" s="674"/>
      <c r="X1221" s="674"/>
      <c r="Y1221" s="674"/>
      <c r="Z1221" s="674"/>
      <c r="AA1221" s="674"/>
      <c r="BA1221" s="669"/>
      <c r="BB1221" s="669"/>
      <c r="BQ1221" s="283"/>
      <c r="BR1221" s="283"/>
      <c r="BS1221" s="283"/>
      <c r="BT1221" s="283"/>
      <c r="BU1221" s="283"/>
      <c r="BV1221" s="283"/>
    </row>
    <row r="1222">
      <c r="B1222" s="668"/>
      <c r="D1222" s="669"/>
      <c r="E1222" s="672"/>
      <c r="I1222" s="673"/>
      <c r="S1222" s="674"/>
      <c r="T1222" s="674"/>
      <c r="X1222" s="674"/>
      <c r="Y1222" s="674"/>
      <c r="Z1222" s="674"/>
      <c r="AA1222" s="674"/>
      <c r="BA1222" s="669"/>
      <c r="BB1222" s="669"/>
      <c r="BQ1222" s="283"/>
      <c r="BR1222" s="283"/>
      <c r="BS1222" s="283"/>
      <c r="BT1222" s="283"/>
      <c r="BU1222" s="283"/>
      <c r="BV1222" s="283"/>
    </row>
    <row r="1223">
      <c r="B1223" s="668"/>
      <c r="D1223" s="669"/>
      <c r="E1223" s="672"/>
      <c r="I1223" s="673"/>
      <c r="S1223" s="674"/>
      <c r="T1223" s="674"/>
      <c r="X1223" s="674"/>
      <c r="Y1223" s="674"/>
      <c r="Z1223" s="674"/>
      <c r="AA1223" s="674"/>
      <c r="BA1223" s="669"/>
      <c r="BB1223" s="669"/>
      <c r="BQ1223" s="283"/>
      <c r="BR1223" s="283"/>
      <c r="BS1223" s="283"/>
      <c r="BT1223" s="283"/>
      <c r="BU1223" s="283"/>
      <c r="BV1223" s="283"/>
    </row>
    <row r="1224">
      <c r="B1224" s="668"/>
      <c r="D1224" s="669"/>
      <c r="E1224" s="672"/>
      <c r="I1224" s="673"/>
      <c r="S1224" s="674"/>
      <c r="T1224" s="674"/>
      <c r="X1224" s="674"/>
      <c r="Y1224" s="674"/>
      <c r="Z1224" s="674"/>
      <c r="AA1224" s="674"/>
      <c r="BA1224" s="669"/>
      <c r="BB1224" s="669"/>
      <c r="BQ1224" s="283"/>
      <c r="BR1224" s="283"/>
      <c r="BS1224" s="283"/>
      <c r="BT1224" s="283"/>
      <c r="BU1224" s="283"/>
      <c r="BV1224" s="283"/>
    </row>
    <row r="1225">
      <c r="B1225" s="668"/>
      <c r="D1225" s="669"/>
      <c r="E1225" s="672"/>
      <c r="I1225" s="673"/>
      <c r="S1225" s="674"/>
      <c r="T1225" s="674"/>
      <c r="X1225" s="674"/>
      <c r="Y1225" s="674"/>
      <c r="Z1225" s="674"/>
      <c r="AA1225" s="674"/>
      <c r="BA1225" s="669"/>
      <c r="BB1225" s="669"/>
      <c r="BQ1225" s="283"/>
      <c r="BR1225" s="283"/>
      <c r="BS1225" s="283"/>
      <c r="BT1225" s="283"/>
      <c r="BU1225" s="283"/>
      <c r="BV1225" s="283"/>
    </row>
    <row r="1226">
      <c r="B1226" s="668"/>
      <c r="D1226" s="669"/>
      <c r="E1226" s="672"/>
      <c r="I1226" s="673"/>
      <c r="S1226" s="674"/>
      <c r="T1226" s="674"/>
      <c r="X1226" s="674"/>
      <c r="Y1226" s="674"/>
      <c r="Z1226" s="674"/>
      <c r="AA1226" s="674"/>
      <c r="BA1226" s="669"/>
      <c r="BB1226" s="669"/>
      <c r="BQ1226" s="283"/>
      <c r="BR1226" s="283"/>
      <c r="BS1226" s="283"/>
      <c r="BT1226" s="283"/>
      <c r="BU1226" s="283"/>
      <c r="BV1226" s="283"/>
    </row>
    <row r="1227">
      <c r="B1227" s="668"/>
      <c r="D1227" s="669"/>
      <c r="E1227" s="672"/>
      <c r="I1227" s="673"/>
      <c r="S1227" s="674"/>
      <c r="T1227" s="674"/>
      <c r="X1227" s="674"/>
      <c r="Y1227" s="674"/>
      <c r="Z1227" s="674"/>
      <c r="AA1227" s="674"/>
      <c r="BA1227" s="669"/>
      <c r="BB1227" s="669"/>
      <c r="BQ1227" s="283"/>
      <c r="BR1227" s="283"/>
      <c r="BS1227" s="283"/>
      <c r="BT1227" s="283"/>
      <c r="BU1227" s="283"/>
      <c r="BV1227" s="283"/>
    </row>
    <row r="1228">
      <c r="B1228" s="668"/>
      <c r="D1228" s="669"/>
      <c r="E1228" s="672"/>
      <c r="I1228" s="673"/>
      <c r="S1228" s="674"/>
      <c r="T1228" s="674"/>
      <c r="X1228" s="674"/>
      <c r="Y1228" s="674"/>
      <c r="Z1228" s="674"/>
      <c r="AA1228" s="674"/>
      <c r="BA1228" s="669"/>
      <c r="BB1228" s="669"/>
      <c r="BQ1228" s="283"/>
      <c r="BR1228" s="283"/>
      <c r="BS1228" s="283"/>
      <c r="BT1228" s="283"/>
      <c r="BU1228" s="283"/>
      <c r="BV1228" s="283"/>
    </row>
    <row r="1229">
      <c r="B1229" s="668"/>
      <c r="D1229" s="669"/>
      <c r="E1229" s="672"/>
      <c r="I1229" s="673"/>
      <c r="S1229" s="674"/>
      <c r="T1229" s="674"/>
      <c r="X1229" s="674"/>
      <c r="Y1229" s="674"/>
      <c r="Z1229" s="674"/>
      <c r="AA1229" s="674"/>
      <c r="BA1229" s="669"/>
      <c r="BB1229" s="669"/>
      <c r="BQ1229" s="283"/>
      <c r="BR1229" s="283"/>
      <c r="BS1229" s="283"/>
      <c r="BT1229" s="283"/>
      <c r="BU1229" s="283"/>
      <c r="BV1229" s="283"/>
    </row>
    <row r="1230">
      <c r="B1230" s="668"/>
      <c r="D1230" s="669"/>
      <c r="E1230" s="672"/>
      <c r="I1230" s="673"/>
      <c r="S1230" s="674"/>
      <c r="T1230" s="674"/>
      <c r="X1230" s="674"/>
      <c r="Y1230" s="674"/>
      <c r="Z1230" s="674"/>
      <c r="AA1230" s="674"/>
      <c r="BA1230" s="669"/>
      <c r="BB1230" s="669"/>
      <c r="BQ1230" s="283"/>
      <c r="BR1230" s="283"/>
      <c r="BS1230" s="283"/>
      <c r="BT1230" s="283"/>
      <c r="BU1230" s="283"/>
      <c r="BV1230" s="283"/>
    </row>
    <row r="1231">
      <c r="B1231" s="668"/>
      <c r="D1231" s="669"/>
      <c r="E1231" s="672"/>
      <c r="I1231" s="673"/>
      <c r="S1231" s="674"/>
      <c r="T1231" s="674"/>
      <c r="X1231" s="674"/>
      <c r="Y1231" s="674"/>
      <c r="Z1231" s="674"/>
      <c r="AA1231" s="674"/>
      <c r="BA1231" s="669"/>
      <c r="BB1231" s="669"/>
      <c r="BQ1231" s="283"/>
      <c r="BR1231" s="283"/>
      <c r="BS1231" s="283"/>
      <c r="BT1231" s="283"/>
      <c r="BU1231" s="283"/>
      <c r="BV1231" s="283"/>
    </row>
    <row r="1232">
      <c r="B1232" s="668"/>
      <c r="D1232" s="669"/>
      <c r="E1232" s="672"/>
      <c r="I1232" s="673"/>
      <c r="S1232" s="674"/>
      <c r="T1232" s="674"/>
      <c r="X1232" s="674"/>
      <c r="Y1232" s="674"/>
      <c r="Z1232" s="674"/>
      <c r="AA1232" s="674"/>
      <c r="BA1232" s="669"/>
      <c r="BB1232" s="669"/>
      <c r="BQ1232" s="283"/>
      <c r="BR1232" s="283"/>
      <c r="BS1232" s="283"/>
      <c r="BT1232" s="283"/>
      <c r="BU1232" s="283"/>
      <c r="BV1232" s="283"/>
    </row>
    <row r="1233">
      <c r="B1233" s="668"/>
      <c r="D1233" s="669"/>
      <c r="E1233" s="672"/>
      <c r="I1233" s="673"/>
      <c r="S1233" s="674"/>
      <c r="T1233" s="674"/>
      <c r="X1233" s="674"/>
      <c r="Y1233" s="674"/>
      <c r="Z1233" s="674"/>
      <c r="AA1233" s="674"/>
      <c r="BA1233" s="669"/>
      <c r="BB1233" s="669"/>
      <c r="BQ1233" s="283"/>
      <c r="BR1233" s="283"/>
      <c r="BS1233" s="283"/>
      <c r="BT1233" s="283"/>
      <c r="BU1233" s="283"/>
      <c r="BV1233" s="283"/>
    </row>
    <row r="1234">
      <c r="B1234" s="668"/>
      <c r="D1234" s="669"/>
      <c r="E1234" s="672"/>
      <c r="I1234" s="673"/>
      <c r="S1234" s="674"/>
      <c r="T1234" s="674"/>
      <c r="X1234" s="674"/>
      <c r="Y1234" s="674"/>
      <c r="Z1234" s="674"/>
      <c r="AA1234" s="674"/>
      <c r="BA1234" s="669"/>
      <c r="BB1234" s="669"/>
      <c r="BQ1234" s="283"/>
      <c r="BR1234" s="283"/>
      <c r="BS1234" s="283"/>
      <c r="BT1234" s="283"/>
      <c r="BU1234" s="283"/>
      <c r="BV1234" s="283"/>
    </row>
    <row r="1235">
      <c r="B1235" s="668"/>
      <c r="D1235" s="669"/>
      <c r="E1235" s="672"/>
      <c r="I1235" s="673"/>
      <c r="S1235" s="674"/>
      <c r="T1235" s="674"/>
      <c r="X1235" s="674"/>
      <c r="Y1235" s="674"/>
      <c r="Z1235" s="674"/>
      <c r="AA1235" s="674"/>
      <c r="BA1235" s="669"/>
      <c r="BB1235" s="669"/>
      <c r="BQ1235" s="283"/>
      <c r="BR1235" s="283"/>
      <c r="BS1235" s="283"/>
      <c r="BT1235" s="283"/>
      <c r="BU1235" s="283"/>
      <c r="BV1235" s="283"/>
    </row>
    <row r="1236">
      <c r="B1236" s="668"/>
      <c r="D1236" s="669"/>
      <c r="E1236" s="672"/>
      <c r="I1236" s="673"/>
      <c r="S1236" s="674"/>
      <c r="T1236" s="674"/>
      <c r="X1236" s="674"/>
      <c r="Y1236" s="674"/>
      <c r="Z1236" s="674"/>
      <c r="AA1236" s="674"/>
      <c r="BA1236" s="669"/>
      <c r="BB1236" s="669"/>
      <c r="BQ1236" s="283"/>
      <c r="BR1236" s="283"/>
      <c r="BS1236" s="283"/>
      <c r="BT1236" s="283"/>
      <c r="BU1236" s="283"/>
      <c r="BV1236" s="283"/>
    </row>
  </sheetData>
  <hyperlinks>
    <hyperlink r:id="rId1" ref="AC2"/>
    <hyperlink r:id="rId2" ref="CC2"/>
    <hyperlink r:id="rId3" ref="AC3"/>
    <hyperlink r:id="rId4" ref="CC3"/>
    <hyperlink r:id="rId5" ref="CG3"/>
    <hyperlink r:id="rId6" ref="AC4"/>
    <hyperlink r:id="rId7" ref="AC5"/>
    <hyperlink r:id="rId8" ref="CC5"/>
    <hyperlink r:id="rId9" ref="CG5"/>
    <hyperlink r:id="rId10" ref="CK5"/>
    <hyperlink r:id="rId11" ref="AC6"/>
    <hyperlink r:id="rId12" ref="CC6"/>
    <hyperlink r:id="rId13" ref="CK6"/>
    <hyperlink r:id="rId14" ref="AC7"/>
    <hyperlink r:id="rId15" ref="CG7"/>
    <hyperlink r:id="rId16" ref="CK7"/>
    <hyperlink r:id="rId17" ref="AC9"/>
    <hyperlink r:id="rId18" ref="CK9"/>
    <hyperlink r:id="rId19" ref="AC10"/>
    <hyperlink r:id="rId20" ref="CK10"/>
    <hyperlink r:id="rId21" ref="AC11"/>
    <hyperlink r:id="rId22" ref="CK11"/>
    <hyperlink r:id="rId23" ref="AC12"/>
    <hyperlink r:id="rId24" ref="CC12"/>
    <hyperlink r:id="rId25" ref="CG12"/>
    <hyperlink r:id="rId26" ref="AC13"/>
    <hyperlink r:id="rId27" ref="CC13"/>
    <hyperlink r:id="rId28" ref="CG13"/>
    <hyperlink r:id="rId29" ref="AC14"/>
    <hyperlink r:id="rId30" ref="CC14"/>
    <hyperlink r:id="rId31" ref="AC16"/>
    <hyperlink r:id="rId32" ref="CC16"/>
    <hyperlink r:id="rId33" ref="AC17"/>
    <hyperlink r:id="rId34" ref="AC18"/>
    <hyperlink r:id="rId35" ref="AC20"/>
    <hyperlink r:id="rId36" ref="AC21"/>
    <hyperlink r:id="rId37" ref="AC22"/>
    <hyperlink r:id="rId38" ref="AC23"/>
    <hyperlink r:id="rId39" ref="AC24"/>
    <hyperlink r:id="rId40" ref="AC26"/>
    <hyperlink r:id="rId41" ref="AC27"/>
    <hyperlink r:id="rId42" ref="AC28"/>
    <hyperlink r:id="rId43" ref="AC30"/>
    <hyperlink r:id="rId44" ref="AC31"/>
    <hyperlink r:id="rId45" ref="AC32"/>
    <hyperlink r:id="rId46" ref="AC33"/>
    <hyperlink r:id="rId47" ref="AC34"/>
    <hyperlink r:id="rId48" ref="AC35"/>
    <hyperlink r:id="rId49" ref="AC36"/>
    <hyperlink r:id="rId50" ref="AC37"/>
    <hyperlink r:id="rId51" ref="AC38"/>
    <hyperlink r:id="rId52" ref="AC39"/>
    <hyperlink r:id="rId53" ref="AC40"/>
    <hyperlink r:id="rId54" ref="AC41"/>
    <hyperlink r:id="rId55" ref="AC42"/>
    <hyperlink r:id="rId56" ref="AC43"/>
    <hyperlink r:id="rId57" ref="AC44"/>
    <hyperlink r:id="rId58" ref="AC45"/>
    <hyperlink r:id="rId59" ref="CC45"/>
    <hyperlink r:id="rId60" ref="AC46"/>
    <hyperlink r:id="rId61" ref="AC47"/>
    <hyperlink r:id="rId62" ref="AC51"/>
    <hyperlink r:id="rId63" ref="CC51"/>
    <hyperlink r:id="rId64" ref="AC52"/>
    <hyperlink r:id="rId65" ref="AC53"/>
    <hyperlink r:id="rId66" ref="CC53"/>
    <hyperlink r:id="rId67" ref="CG53"/>
    <hyperlink r:id="rId68" ref="AC54"/>
    <hyperlink r:id="rId69" ref="CC54"/>
    <hyperlink r:id="rId70" ref="CK54"/>
    <hyperlink r:id="rId71" ref="AC55"/>
    <hyperlink r:id="rId72" ref="CC55"/>
    <hyperlink r:id="rId73" ref="AC56"/>
    <hyperlink r:id="rId74" ref="CC56"/>
    <hyperlink r:id="rId75" ref="AC57"/>
    <hyperlink r:id="rId76" ref="AC58"/>
    <hyperlink r:id="rId77" ref="AC59"/>
    <hyperlink r:id="rId78" ref="AC60"/>
    <hyperlink r:id="rId79" ref="AC61"/>
    <hyperlink r:id="rId80" ref="AC62"/>
    <hyperlink r:id="rId81" ref="AC63"/>
    <hyperlink r:id="rId82" ref="AC64"/>
    <hyperlink r:id="rId83" ref="AC66"/>
    <hyperlink r:id="rId84" ref="AC67"/>
    <hyperlink r:id="rId85" ref="AC69"/>
    <hyperlink r:id="rId86" ref="AC70"/>
    <hyperlink r:id="rId87" ref="AC71"/>
    <hyperlink r:id="rId88" ref="AC72"/>
    <hyperlink r:id="rId89" ref="AC73"/>
    <hyperlink r:id="rId90" ref="AC75"/>
    <hyperlink r:id="rId91" ref="AC76"/>
    <hyperlink r:id="rId92" ref="AC77"/>
    <hyperlink r:id="rId93" ref="AC78"/>
    <hyperlink r:id="rId94" ref="AC79"/>
    <hyperlink r:id="rId95" ref="AC80"/>
    <hyperlink r:id="rId96" ref="AC92"/>
    <hyperlink r:id="rId97" ref="AC93"/>
    <hyperlink r:id="rId98" ref="AC94"/>
    <hyperlink r:id="rId99" ref="AC95"/>
    <hyperlink r:id="rId100" ref="AC96"/>
    <hyperlink r:id="rId101" ref="AC97"/>
    <hyperlink r:id="rId102" ref="AC98"/>
    <hyperlink r:id="rId103" ref="AC99"/>
    <hyperlink r:id="rId104" ref="AC100"/>
    <hyperlink r:id="rId105" ref="AC101"/>
    <hyperlink r:id="rId106" ref="AC102"/>
    <hyperlink r:id="rId107" ref="AC103"/>
    <hyperlink r:id="rId108" ref="AC104"/>
    <hyperlink r:id="rId109" ref="AC241"/>
    <hyperlink r:id="rId110" ref="AC242"/>
    <hyperlink r:id="rId111" ref="AC243"/>
    <hyperlink r:id="rId112" ref="AC252"/>
    <hyperlink r:id="rId113" ref="AC253"/>
    <hyperlink r:id="rId114" ref="AC257"/>
    <hyperlink r:id="rId115" ref="AC258"/>
    <hyperlink r:id="rId116" ref="AC260"/>
    <hyperlink r:id="rId117" ref="AC261"/>
    <hyperlink r:id="rId118" ref="AC262"/>
    <hyperlink r:id="rId119" ref="AC263"/>
    <hyperlink r:id="rId120" ref="AC264"/>
    <hyperlink r:id="rId121" ref="AC265"/>
    <hyperlink r:id="rId122" ref="AC266"/>
    <hyperlink r:id="rId123" ref="AC268"/>
    <hyperlink r:id="rId124" ref="AC273"/>
  </hyperlinks>
  <drawing r:id="rId12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38"/>
    <col customWidth="1" min="2" max="2" width="10.25"/>
    <col customWidth="1" min="3" max="3" width="17.25"/>
    <col customWidth="1" min="4" max="4" width="7.13"/>
    <col customWidth="1" min="5" max="5" width="35.0"/>
    <col customWidth="1" min="6" max="6" width="8.88"/>
    <col customWidth="1" min="8" max="8" width="7.25"/>
    <col customWidth="1" min="9" max="9" width="6.5"/>
    <col customWidth="1" min="10" max="10" width="9.13"/>
    <col customWidth="1" min="14" max="15" width="7.13"/>
    <col customWidth="1" min="16" max="16" width="6.5"/>
    <col customWidth="1" min="17" max="17" width="9.13"/>
    <col customWidth="1" min="19" max="21" width="8.63"/>
    <col customWidth="1" min="22" max="22" width="7.63"/>
    <col customWidth="1" min="23" max="23" width="8.38"/>
  </cols>
  <sheetData>
    <row r="1">
      <c r="A1" s="1" t="s">
        <v>0</v>
      </c>
      <c r="B1" s="678" t="s">
        <v>1</v>
      </c>
      <c r="C1" s="351" t="s">
        <v>2</v>
      </c>
      <c r="D1" s="351" t="s">
        <v>3</v>
      </c>
      <c r="E1" s="679" t="s">
        <v>4</v>
      </c>
      <c r="F1" s="344" t="s">
        <v>5</v>
      </c>
      <c r="G1" s="344" t="s">
        <v>6</v>
      </c>
      <c r="H1" s="351" t="s">
        <v>7</v>
      </c>
      <c r="I1" s="351" t="s">
        <v>8</v>
      </c>
      <c r="J1" s="351" t="s">
        <v>9</v>
      </c>
      <c r="K1" s="680" t="s">
        <v>10</v>
      </c>
      <c r="L1" s="680" t="s">
        <v>11</v>
      </c>
      <c r="M1" s="680" t="s">
        <v>12</v>
      </c>
      <c r="N1" s="347" t="s">
        <v>13</v>
      </c>
      <c r="O1" s="681" t="s">
        <v>8297</v>
      </c>
      <c r="P1" s="682" t="s">
        <v>8298</v>
      </c>
      <c r="Q1" s="683" t="s">
        <v>8299</v>
      </c>
      <c r="R1" s="357" t="s">
        <v>52</v>
      </c>
      <c r="S1" s="684" t="s">
        <v>53</v>
      </c>
      <c r="T1" s="684" t="s">
        <v>54</v>
      </c>
      <c r="U1" s="684" t="s">
        <v>55</v>
      </c>
      <c r="V1" s="685" t="s">
        <v>57</v>
      </c>
      <c r="W1" s="683" t="s">
        <v>8300</v>
      </c>
      <c r="X1" s="357" t="s">
        <v>8301</v>
      </c>
      <c r="Y1" s="686" t="s">
        <v>72</v>
      </c>
      <c r="Z1" s="687" t="s">
        <v>6029</v>
      </c>
      <c r="AA1" s="688" t="s">
        <v>8302</v>
      </c>
      <c r="AB1" s="688" t="s">
        <v>8303</v>
      </c>
      <c r="AC1" s="688" t="s">
        <v>8304</v>
      </c>
      <c r="AD1" s="688" t="s">
        <v>8305</v>
      </c>
      <c r="AE1" s="689" t="s">
        <v>6030</v>
      </c>
      <c r="AF1" s="689" t="s">
        <v>8306</v>
      </c>
      <c r="AG1" s="689" t="s">
        <v>8307</v>
      </c>
      <c r="AH1" s="689" t="s">
        <v>8308</v>
      </c>
      <c r="AI1" s="689" t="s">
        <v>8309</v>
      </c>
      <c r="AJ1" s="682" t="s">
        <v>8310</v>
      </c>
      <c r="AK1" s="690" t="s">
        <v>8311</v>
      </c>
      <c r="AL1" s="690" t="s">
        <v>8312</v>
      </c>
      <c r="AM1" s="690" t="s">
        <v>8313</v>
      </c>
      <c r="AN1" s="682" t="s">
        <v>8314</v>
      </c>
      <c r="AO1" s="682" t="s">
        <v>21</v>
      </c>
      <c r="AP1" s="682" t="s">
        <v>8315</v>
      </c>
      <c r="AQ1" s="682" t="s">
        <v>22</v>
      </c>
      <c r="AR1" s="357" t="s">
        <v>6036</v>
      </c>
      <c r="AS1" s="357" t="s">
        <v>33</v>
      </c>
      <c r="AT1" s="357" t="s">
        <v>6031</v>
      </c>
      <c r="AU1" s="357" t="s">
        <v>8316</v>
      </c>
      <c r="AV1" s="357" t="s">
        <v>6038</v>
      </c>
      <c r="AW1" s="357" t="s">
        <v>6037</v>
      </c>
      <c r="AX1" s="357" t="s">
        <v>6039</v>
      </c>
      <c r="AY1" s="357" t="s">
        <v>6040</v>
      </c>
      <c r="AZ1" s="357" t="s">
        <v>6042</v>
      </c>
      <c r="BA1" s="354" t="s">
        <v>8317</v>
      </c>
      <c r="BB1" s="354" t="s">
        <v>6045</v>
      </c>
      <c r="BC1" s="159"/>
      <c r="BD1" s="159"/>
      <c r="BE1" s="159"/>
      <c r="BF1" s="159"/>
      <c r="BG1" s="159"/>
      <c r="BH1" s="159"/>
      <c r="BI1" s="159"/>
      <c r="BJ1" s="159"/>
      <c r="BK1" s="159"/>
      <c r="BL1" s="159"/>
      <c r="BM1" s="159"/>
      <c r="BN1" s="159"/>
      <c r="BO1" s="159"/>
      <c r="BP1" s="159"/>
      <c r="BQ1" s="159"/>
      <c r="BR1" s="159"/>
      <c r="BS1" s="159"/>
      <c r="BT1" s="159"/>
      <c r="BU1" s="159"/>
      <c r="BV1" s="159"/>
    </row>
    <row r="2" ht="30.0" customHeight="1">
      <c r="A2" s="691" t="s">
        <v>6049</v>
      </c>
      <c r="B2" s="692" t="s">
        <v>8318</v>
      </c>
      <c r="C2" s="435"/>
      <c r="D2" s="693">
        <v>50.0</v>
      </c>
      <c r="E2" s="694" t="s">
        <v>8319</v>
      </c>
      <c r="F2" s="695" t="s">
        <v>8320</v>
      </c>
      <c r="G2" s="696">
        <v>2.000223114339E12</v>
      </c>
      <c r="H2" s="697">
        <v>320.0</v>
      </c>
      <c r="I2" s="698">
        <v>0.1</v>
      </c>
      <c r="J2" s="370">
        <f t="shared" ref="J2:J136" si="1">ROUND(H2*(1-I2),0)</f>
        <v>288</v>
      </c>
      <c r="K2" s="371" t="s">
        <v>8321</v>
      </c>
      <c r="L2" s="372" t="s">
        <v>8322</v>
      </c>
      <c r="M2" s="372" t="s">
        <v>8323</v>
      </c>
      <c r="N2" s="699" t="s">
        <v>8324</v>
      </c>
      <c r="O2" s="700" t="s">
        <v>8325</v>
      </c>
      <c r="P2" s="701"/>
      <c r="Q2" s="702" t="s">
        <v>8326</v>
      </c>
      <c r="R2" s="702" t="s">
        <v>8327</v>
      </c>
      <c r="S2" s="703"/>
      <c r="T2" s="703"/>
      <c r="U2" s="703" t="s">
        <v>8328</v>
      </c>
      <c r="V2" s="704" t="s">
        <v>8329</v>
      </c>
      <c r="W2" s="702" t="s">
        <v>8330</v>
      </c>
      <c r="X2" s="705">
        <v>0.4467</v>
      </c>
      <c r="Y2" s="706"/>
      <c r="Z2" s="706" t="s">
        <v>8331</v>
      </c>
      <c r="AA2" s="376">
        <v>20.0</v>
      </c>
      <c r="AB2" s="376">
        <v>80.0</v>
      </c>
      <c r="AC2" s="376">
        <v>20.0</v>
      </c>
      <c r="AD2" s="376">
        <v>140.0</v>
      </c>
      <c r="AE2" s="707" t="s">
        <v>6178</v>
      </c>
      <c r="AF2" s="376">
        <v>44.0</v>
      </c>
      <c r="AG2" s="376">
        <v>80.0</v>
      </c>
      <c r="AH2" s="376">
        <v>30.0</v>
      </c>
      <c r="AI2" s="376">
        <v>170.0</v>
      </c>
      <c r="AJ2" s="453"/>
      <c r="AK2" s="376">
        <v>17.0</v>
      </c>
      <c r="AL2" s="376">
        <v>3.0</v>
      </c>
      <c r="AM2" s="376">
        <v>9.0</v>
      </c>
      <c r="AN2" s="376" t="s">
        <v>8332</v>
      </c>
      <c r="AO2" s="451"/>
      <c r="AP2" s="451"/>
      <c r="AQ2" s="376" t="s">
        <v>8333</v>
      </c>
      <c r="AR2" s="451"/>
      <c r="AS2" s="451"/>
      <c r="AT2" s="451"/>
      <c r="AU2" s="451"/>
      <c r="AV2" s="451"/>
      <c r="AW2" s="451"/>
      <c r="AX2" s="451"/>
      <c r="AY2" s="451"/>
      <c r="AZ2" s="451"/>
      <c r="BA2" s="708">
        <v>200.0</v>
      </c>
      <c r="BB2" s="708" t="s">
        <v>8334</v>
      </c>
      <c r="BC2" s="709"/>
      <c r="BD2" s="709"/>
      <c r="BE2" s="709"/>
      <c r="BF2" s="710"/>
      <c r="BG2" s="710"/>
      <c r="BH2" s="710"/>
      <c r="BI2" s="710"/>
      <c r="BJ2" s="710"/>
      <c r="BK2" s="710"/>
      <c r="BL2" s="710"/>
      <c r="BM2" s="710"/>
      <c r="BN2" s="710"/>
      <c r="BO2" s="710"/>
      <c r="BP2" s="710"/>
      <c r="BQ2" s="710"/>
      <c r="BR2" s="710"/>
      <c r="BS2" s="710"/>
      <c r="BT2" s="710"/>
      <c r="BU2" s="710"/>
      <c r="BV2" s="710"/>
    </row>
    <row r="3" ht="30.0" customHeight="1">
      <c r="A3" s="711" t="s">
        <v>6049</v>
      </c>
      <c r="B3" s="712" t="s">
        <v>8335</v>
      </c>
      <c r="C3" s="435"/>
      <c r="D3" s="693">
        <v>50.0</v>
      </c>
      <c r="E3" s="713" t="s">
        <v>8336</v>
      </c>
      <c r="F3" s="714" t="s">
        <v>8337</v>
      </c>
      <c r="G3" s="715">
        <v>2.000223114346E12</v>
      </c>
      <c r="H3" s="716">
        <v>334.0</v>
      </c>
      <c r="I3" s="717">
        <v>0.1</v>
      </c>
      <c r="J3" s="370">
        <f t="shared" si="1"/>
        <v>301</v>
      </c>
      <c r="K3" s="402" t="s">
        <v>8338</v>
      </c>
      <c r="L3" s="718" t="s">
        <v>8339</v>
      </c>
      <c r="M3" s="403" t="s">
        <v>8340</v>
      </c>
      <c r="N3" s="699" t="s">
        <v>8324</v>
      </c>
      <c r="O3" s="719" t="s">
        <v>8325</v>
      </c>
      <c r="P3" s="720" t="s">
        <v>8298</v>
      </c>
      <c r="Q3" s="721" t="s">
        <v>8326</v>
      </c>
      <c r="R3" s="721" t="s">
        <v>8341</v>
      </c>
      <c r="S3" s="722"/>
      <c r="T3" s="722"/>
      <c r="U3" s="722" t="s">
        <v>8342</v>
      </c>
      <c r="V3" s="723" t="s">
        <v>8343</v>
      </c>
      <c r="W3" s="721" t="s">
        <v>8344</v>
      </c>
      <c r="X3" s="724">
        <v>0.3629</v>
      </c>
      <c r="Y3" s="721"/>
      <c r="Z3" s="721" t="s">
        <v>8345</v>
      </c>
      <c r="AA3" s="721" t="s">
        <v>8345</v>
      </c>
      <c r="AB3" s="721" t="s">
        <v>8345</v>
      </c>
      <c r="AC3" s="721" t="s">
        <v>8345</v>
      </c>
      <c r="AD3" s="721" t="s">
        <v>8345</v>
      </c>
      <c r="AE3" s="721" t="s">
        <v>8345</v>
      </c>
      <c r="AF3" s="721" t="s">
        <v>8345</v>
      </c>
      <c r="AG3" s="721" t="s">
        <v>8345</v>
      </c>
      <c r="AH3" s="721" t="s">
        <v>8345</v>
      </c>
      <c r="AI3" s="721" t="s">
        <v>8345</v>
      </c>
      <c r="AJ3" s="721" t="s">
        <v>8345</v>
      </c>
      <c r="AK3" s="721" t="s">
        <v>8345</v>
      </c>
      <c r="AL3" s="721" t="s">
        <v>8345</v>
      </c>
      <c r="AM3" s="721" t="s">
        <v>8345</v>
      </c>
      <c r="AN3" s="721" t="s">
        <v>8345</v>
      </c>
      <c r="AO3" s="721" t="s">
        <v>8345</v>
      </c>
      <c r="AP3" s="721" t="s">
        <v>8345</v>
      </c>
      <c r="AQ3" s="721" t="s">
        <v>8345</v>
      </c>
      <c r="AR3" s="721" t="s">
        <v>8345</v>
      </c>
      <c r="AS3" s="721" t="s">
        <v>8345</v>
      </c>
      <c r="AT3" s="721" t="s">
        <v>8345</v>
      </c>
      <c r="AU3" s="721" t="s">
        <v>8345</v>
      </c>
      <c r="AV3" s="721" t="s">
        <v>8345</v>
      </c>
      <c r="AW3" s="721" t="s">
        <v>8345</v>
      </c>
      <c r="AX3" s="721" t="s">
        <v>8345</v>
      </c>
      <c r="AY3" s="721" t="s">
        <v>8345</v>
      </c>
      <c r="AZ3" s="721" t="s">
        <v>8345</v>
      </c>
      <c r="BA3" s="721" t="s">
        <v>8345</v>
      </c>
      <c r="BB3" s="721" t="s">
        <v>8345</v>
      </c>
      <c r="BC3" s="725"/>
      <c r="BD3" s="725"/>
      <c r="BE3" s="725"/>
      <c r="BF3" s="725"/>
      <c r="BG3" s="725"/>
      <c r="BH3" s="725"/>
      <c r="BI3" s="725"/>
      <c r="BJ3" s="725"/>
      <c r="BK3" s="725"/>
      <c r="BL3" s="725"/>
      <c r="BM3" s="725"/>
      <c r="BN3" s="721" t="s">
        <v>8346</v>
      </c>
      <c r="BO3" s="721" t="s">
        <v>8346</v>
      </c>
      <c r="BP3" s="721" t="s">
        <v>8346</v>
      </c>
      <c r="BQ3" s="721" t="s">
        <v>8346</v>
      </c>
      <c r="BR3" s="721" t="s">
        <v>8346</v>
      </c>
      <c r="BS3" s="721" t="s">
        <v>8346</v>
      </c>
      <c r="BT3" s="721" t="s">
        <v>8346</v>
      </c>
      <c r="BU3" s="721" t="s">
        <v>8346</v>
      </c>
      <c r="BV3" s="721" t="s">
        <v>8346</v>
      </c>
    </row>
    <row r="4" ht="30.0" customHeight="1">
      <c r="A4" s="711" t="s">
        <v>6049</v>
      </c>
      <c r="B4" s="712" t="s">
        <v>8347</v>
      </c>
      <c r="C4" s="435"/>
      <c r="D4" s="693">
        <v>50.0</v>
      </c>
      <c r="E4" s="713" t="s">
        <v>8348</v>
      </c>
      <c r="F4" s="714" t="s">
        <v>8349</v>
      </c>
      <c r="G4" s="715">
        <v>2.000223114353E12</v>
      </c>
      <c r="H4" s="716">
        <v>344.0</v>
      </c>
      <c r="I4" s="717">
        <v>0.1</v>
      </c>
      <c r="J4" s="370">
        <f t="shared" si="1"/>
        <v>310</v>
      </c>
      <c r="K4" s="402" t="s">
        <v>8350</v>
      </c>
      <c r="L4" s="718" t="s">
        <v>8351</v>
      </c>
      <c r="M4" s="403" t="s">
        <v>8352</v>
      </c>
      <c r="N4" s="699" t="s">
        <v>8324</v>
      </c>
      <c r="O4" s="719" t="s">
        <v>8325</v>
      </c>
      <c r="P4" s="720" t="s">
        <v>8298</v>
      </c>
      <c r="Q4" s="721" t="s">
        <v>8326</v>
      </c>
      <c r="R4" s="721" t="s">
        <v>8353</v>
      </c>
      <c r="S4" s="722"/>
      <c r="T4" s="722"/>
      <c r="U4" s="722" t="s">
        <v>8354</v>
      </c>
      <c r="V4" s="723" t="s">
        <v>8355</v>
      </c>
      <c r="W4" s="721" t="s">
        <v>8356</v>
      </c>
      <c r="X4" s="724">
        <v>0.4381</v>
      </c>
      <c r="Y4" s="726"/>
      <c r="Z4" s="726" t="s">
        <v>6178</v>
      </c>
      <c r="AA4" s="378">
        <v>100.0</v>
      </c>
      <c r="AB4" s="378">
        <v>80.0</v>
      </c>
      <c r="AC4" s="378">
        <v>20.0</v>
      </c>
      <c r="AD4" s="378">
        <v>170.0</v>
      </c>
      <c r="AE4" s="727" t="s">
        <v>6178</v>
      </c>
      <c r="AF4" s="378">
        <v>70.0</v>
      </c>
      <c r="AG4" s="378">
        <v>80.0</v>
      </c>
      <c r="AH4" s="378">
        <v>30.0</v>
      </c>
      <c r="AI4" s="378">
        <v>170.0</v>
      </c>
      <c r="AJ4" s="431"/>
      <c r="AK4" s="378">
        <v>17.0</v>
      </c>
      <c r="AL4" s="378">
        <v>3.0</v>
      </c>
      <c r="AM4" s="378">
        <v>8.0</v>
      </c>
      <c r="AN4" s="378" t="s">
        <v>8357</v>
      </c>
      <c r="AO4" s="406"/>
      <c r="AP4" s="406"/>
      <c r="AQ4" s="378" t="s">
        <v>8333</v>
      </c>
      <c r="AR4" s="406"/>
      <c r="AS4" s="406"/>
      <c r="AT4" s="406"/>
      <c r="AU4" s="406"/>
      <c r="AV4" s="406"/>
      <c r="AW4" s="406"/>
      <c r="AX4" s="406"/>
      <c r="AY4" s="406"/>
      <c r="AZ4" s="406"/>
      <c r="BA4" s="728">
        <v>200.0</v>
      </c>
      <c r="BB4" s="728" t="s">
        <v>8334</v>
      </c>
      <c r="BC4" s="590"/>
      <c r="BD4" s="590"/>
      <c r="BE4" s="590"/>
      <c r="BF4" s="590"/>
      <c r="BG4" s="590"/>
      <c r="BH4" s="590"/>
      <c r="BI4" s="590"/>
      <c r="BJ4" s="590"/>
      <c r="BK4" s="590"/>
      <c r="BL4" s="590"/>
      <c r="BM4" s="590"/>
      <c r="BN4" s="590"/>
      <c r="BO4" s="590"/>
      <c r="BP4" s="590"/>
      <c r="BQ4" s="590"/>
      <c r="BR4" s="590"/>
      <c r="BS4" s="590"/>
      <c r="BT4" s="590"/>
      <c r="BU4" s="590"/>
      <c r="BV4" s="590"/>
    </row>
    <row r="5" ht="30.0" customHeight="1">
      <c r="A5" s="711" t="s">
        <v>6049</v>
      </c>
      <c r="B5" s="712" t="s">
        <v>8358</v>
      </c>
      <c r="C5" s="435"/>
      <c r="D5" s="693">
        <v>50.0</v>
      </c>
      <c r="E5" s="713" t="s">
        <v>8359</v>
      </c>
      <c r="F5" s="714" t="s">
        <v>8360</v>
      </c>
      <c r="G5" s="715">
        <v>2.00022311436E12</v>
      </c>
      <c r="H5" s="716">
        <v>396.0</v>
      </c>
      <c r="I5" s="717">
        <v>0.1</v>
      </c>
      <c r="J5" s="370">
        <f t="shared" si="1"/>
        <v>356</v>
      </c>
      <c r="K5" s="402" t="s">
        <v>8361</v>
      </c>
      <c r="L5" s="718" t="s">
        <v>8362</v>
      </c>
      <c r="M5" s="403" t="s">
        <v>8363</v>
      </c>
      <c r="N5" s="699" t="s">
        <v>8324</v>
      </c>
      <c r="O5" s="719" t="s">
        <v>8325</v>
      </c>
      <c r="P5" s="720" t="s">
        <v>8298</v>
      </c>
      <c r="Q5" s="721" t="s">
        <v>8326</v>
      </c>
      <c r="R5" s="721" t="s">
        <v>8364</v>
      </c>
      <c r="S5" s="722"/>
      <c r="T5" s="722"/>
      <c r="U5" s="722" t="s">
        <v>8365</v>
      </c>
      <c r="V5" s="723" t="s">
        <v>8366</v>
      </c>
      <c r="W5" s="721" t="s">
        <v>8367</v>
      </c>
      <c r="X5" s="724">
        <v>0.4943</v>
      </c>
      <c r="Y5" s="726"/>
      <c r="Z5" s="726" t="s">
        <v>6178</v>
      </c>
      <c r="AA5" s="378">
        <v>125.0</v>
      </c>
      <c r="AB5" s="378">
        <v>80.0</v>
      </c>
      <c r="AC5" s="378">
        <v>20.0</v>
      </c>
      <c r="AD5" s="378">
        <v>170.0</v>
      </c>
      <c r="AE5" s="727" t="s">
        <v>6178</v>
      </c>
      <c r="AF5" s="378">
        <v>70.0</v>
      </c>
      <c r="AG5" s="378">
        <v>110.0</v>
      </c>
      <c r="AH5" s="378">
        <v>50.0</v>
      </c>
      <c r="AI5" s="378">
        <v>120.0</v>
      </c>
      <c r="AJ5" s="431"/>
      <c r="AK5" s="378">
        <v>12.0</v>
      </c>
      <c r="AL5" s="378">
        <v>5.0</v>
      </c>
      <c r="AM5" s="378">
        <v>11.0</v>
      </c>
      <c r="AN5" s="378" t="s">
        <v>8368</v>
      </c>
      <c r="AO5" s="406"/>
      <c r="AP5" s="406"/>
      <c r="AQ5" s="378" t="s">
        <v>8333</v>
      </c>
      <c r="AR5" s="406"/>
      <c r="AS5" s="406"/>
      <c r="AT5" s="406"/>
      <c r="AU5" s="406"/>
      <c r="AV5" s="406"/>
      <c r="AW5" s="406"/>
      <c r="AX5" s="406"/>
      <c r="AY5" s="406"/>
      <c r="AZ5" s="406"/>
      <c r="BA5" s="728">
        <v>200.0</v>
      </c>
      <c r="BB5" s="728" t="s">
        <v>8334</v>
      </c>
      <c r="BC5" s="590"/>
      <c r="BD5" s="590"/>
      <c r="BE5" s="590"/>
      <c r="BF5" s="590"/>
      <c r="BG5" s="590"/>
      <c r="BH5" s="590"/>
      <c r="BI5" s="590"/>
      <c r="BJ5" s="590"/>
      <c r="BK5" s="590"/>
      <c r="BL5" s="590"/>
      <c r="BM5" s="590"/>
      <c r="BN5" s="590"/>
      <c r="BO5" s="590"/>
      <c r="BP5" s="590"/>
      <c r="BQ5" s="590"/>
      <c r="BR5" s="590"/>
      <c r="BS5" s="590"/>
      <c r="BT5" s="590"/>
      <c r="BU5" s="590"/>
      <c r="BV5" s="590"/>
    </row>
    <row r="6" ht="30.0" customHeight="1">
      <c r="A6" s="711" t="s">
        <v>6049</v>
      </c>
      <c r="B6" s="712" t="s">
        <v>8369</v>
      </c>
      <c r="C6" s="435"/>
      <c r="D6" s="693">
        <v>50.0</v>
      </c>
      <c r="E6" s="713" t="s">
        <v>8370</v>
      </c>
      <c r="F6" s="714" t="s">
        <v>8371</v>
      </c>
      <c r="G6" s="715">
        <v>2.000223114377E12</v>
      </c>
      <c r="H6" s="716">
        <v>422.0</v>
      </c>
      <c r="I6" s="717">
        <v>0.1</v>
      </c>
      <c r="J6" s="370">
        <f t="shared" si="1"/>
        <v>380</v>
      </c>
      <c r="K6" s="402" t="s">
        <v>8372</v>
      </c>
      <c r="L6" s="718" t="s">
        <v>8373</v>
      </c>
      <c r="M6" s="403" t="s">
        <v>8374</v>
      </c>
      <c r="N6" s="699" t="s">
        <v>8324</v>
      </c>
      <c r="O6" s="719" t="s">
        <v>8325</v>
      </c>
      <c r="P6" s="720" t="s">
        <v>8298</v>
      </c>
      <c r="Q6" s="721" t="s">
        <v>8326</v>
      </c>
      <c r="R6" s="721" t="s">
        <v>8375</v>
      </c>
      <c r="S6" s="722"/>
      <c r="T6" s="722"/>
      <c r="U6" s="722" t="s">
        <v>8376</v>
      </c>
      <c r="V6" s="723" t="s">
        <v>8377</v>
      </c>
      <c r="W6" s="721" t="s">
        <v>8378</v>
      </c>
      <c r="X6" s="724">
        <v>0.4916</v>
      </c>
      <c r="Y6" s="726"/>
      <c r="Z6" s="726" t="s">
        <v>6178</v>
      </c>
      <c r="AA6" s="378">
        <v>145.0</v>
      </c>
      <c r="AB6" s="378">
        <v>80.0</v>
      </c>
      <c r="AC6" s="378">
        <v>20.0</v>
      </c>
      <c r="AD6" s="378">
        <v>170.0</v>
      </c>
      <c r="AE6" s="727" t="s">
        <v>6178</v>
      </c>
      <c r="AF6" s="378">
        <v>90.0</v>
      </c>
      <c r="AG6" s="378">
        <v>110.0</v>
      </c>
      <c r="AH6" s="378">
        <v>50.0</v>
      </c>
      <c r="AI6" s="378">
        <v>120.0</v>
      </c>
      <c r="AJ6" s="431"/>
      <c r="AK6" s="378">
        <v>12.0</v>
      </c>
      <c r="AL6" s="378">
        <v>5.0</v>
      </c>
      <c r="AM6" s="378">
        <v>11.0</v>
      </c>
      <c r="AN6" s="378" t="s">
        <v>8379</v>
      </c>
      <c r="AO6" s="406"/>
      <c r="AP6" s="406"/>
      <c r="AQ6" s="378" t="s">
        <v>8333</v>
      </c>
      <c r="AR6" s="406"/>
      <c r="AS6" s="406"/>
      <c r="AT6" s="406"/>
      <c r="AU6" s="406"/>
      <c r="AV6" s="406"/>
      <c r="AW6" s="406"/>
      <c r="AX6" s="406"/>
      <c r="AY6" s="406"/>
      <c r="AZ6" s="406"/>
      <c r="BA6" s="728">
        <v>200.0</v>
      </c>
      <c r="BB6" s="728" t="s">
        <v>8334</v>
      </c>
      <c r="BC6" s="590"/>
      <c r="BD6" s="590"/>
      <c r="BE6" s="590"/>
      <c r="BF6" s="590"/>
      <c r="BG6" s="590"/>
      <c r="BH6" s="590"/>
      <c r="BI6" s="590"/>
      <c r="BJ6" s="590"/>
      <c r="BK6" s="590"/>
      <c r="BL6" s="590"/>
      <c r="BM6" s="590"/>
      <c r="BN6" s="590"/>
      <c r="BO6" s="590"/>
      <c r="BP6" s="590"/>
      <c r="BQ6" s="590"/>
      <c r="BR6" s="590"/>
      <c r="BS6" s="590"/>
      <c r="BT6" s="590"/>
      <c r="BU6" s="590"/>
      <c r="BV6" s="590"/>
    </row>
    <row r="7" ht="30.0" customHeight="1">
      <c r="A7" s="711" t="s">
        <v>6049</v>
      </c>
      <c r="B7" s="712" t="s">
        <v>8380</v>
      </c>
      <c r="C7" s="435"/>
      <c r="D7" s="693">
        <v>50.0</v>
      </c>
      <c r="E7" s="713" t="s">
        <v>8381</v>
      </c>
      <c r="F7" s="714" t="s">
        <v>8382</v>
      </c>
      <c r="G7" s="715">
        <v>2.000223114384E12</v>
      </c>
      <c r="H7" s="716">
        <v>434.0</v>
      </c>
      <c r="I7" s="717">
        <v>0.1</v>
      </c>
      <c r="J7" s="370">
        <f t="shared" si="1"/>
        <v>391</v>
      </c>
      <c r="K7" s="402" t="s">
        <v>8383</v>
      </c>
      <c r="L7" s="718" t="s">
        <v>8384</v>
      </c>
      <c r="M7" s="403" t="s">
        <v>8385</v>
      </c>
      <c r="N7" s="699" t="s">
        <v>8324</v>
      </c>
      <c r="O7" s="719" t="s">
        <v>8325</v>
      </c>
      <c r="P7" s="720" t="s">
        <v>8298</v>
      </c>
      <c r="Q7" s="721" t="s">
        <v>8326</v>
      </c>
      <c r="R7" s="721" t="s">
        <v>8386</v>
      </c>
      <c r="S7" s="722"/>
      <c r="T7" s="722"/>
      <c r="U7" s="722" t="s">
        <v>8387</v>
      </c>
      <c r="V7" s="723" t="s">
        <v>8388</v>
      </c>
      <c r="W7" s="721" t="s">
        <v>8389</v>
      </c>
      <c r="X7" s="724">
        <v>0.491</v>
      </c>
      <c r="Y7" s="726"/>
      <c r="Z7" s="726" t="s">
        <v>6178</v>
      </c>
      <c r="AA7" s="378">
        <v>150.0</v>
      </c>
      <c r="AB7" s="378">
        <v>80.0</v>
      </c>
      <c r="AC7" s="378">
        <v>20.0</v>
      </c>
      <c r="AD7" s="378">
        <v>170.0</v>
      </c>
      <c r="AE7" s="727" t="s">
        <v>6178</v>
      </c>
      <c r="AF7" s="378">
        <v>110.0</v>
      </c>
      <c r="AG7" s="378">
        <v>110.0</v>
      </c>
      <c r="AH7" s="378">
        <v>50.0</v>
      </c>
      <c r="AI7" s="378">
        <v>120.0</v>
      </c>
      <c r="AJ7" s="431"/>
      <c r="AK7" s="378">
        <v>12.0</v>
      </c>
      <c r="AL7" s="378">
        <v>5.0</v>
      </c>
      <c r="AM7" s="378">
        <v>11.0</v>
      </c>
      <c r="AN7" s="378" t="s">
        <v>8390</v>
      </c>
      <c r="AO7" s="406"/>
      <c r="AP7" s="406"/>
      <c r="AQ7" s="378" t="s">
        <v>8333</v>
      </c>
      <c r="AR7" s="406"/>
      <c r="AS7" s="406"/>
      <c r="AT7" s="406"/>
      <c r="AU7" s="406"/>
      <c r="AV7" s="406"/>
      <c r="AW7" s="406"/>
      <c r="AX7" s="406"/>
      <c r="AY7" s="406"/>
      <c r="AZ7" s="406"/>
      <c r="BA7" s="728">
        <v>200.0</v>
      </c>
      <c r="BB7" s="728" t="s">
        <v>8334</v>
      </c>
      <c r="BC7" s="590"/>
      <c r="BD7" s="590"/>
      <c r="BE7" s="590"/>
      <c r="BF7" s="590"/>
      <c r="BG7" s="590"/>
      <c r="BH7" s="590"/>
      <c r="BI7" s="590"/>
      <c r="BJ7" s="590"/>
      <c r="BK7" s="590"/>
      <c r="BL7" s="590"/>
      <c r="BM7" s="590"/>
      <c r="BN7" s="590"/>
      <c r="BO7" s="590"/>
      <c r="BP7" s="590"/>
      <c r="BQ7" s="590"/>
      <c r="BR7" s="590"/>
      <c r="BS7" s="590"/>
      <c r="BT7" s="590"/>
      <c r="BU7" s="590"/>
      <c r="BV7" s="590"/>
    </row>
    <row r="8" ht="30.0" customHeight="1">
      <c r="A8" s="711" t="s">
        <v>6049</v>
      </c>
      <c r="B8" s="712" t="s">
        <v>8391</v>
      </c>
      <c r="C8" s="435"/>
      <c r="D8" s="693">
        <v>50.0</v>
      </c>
      <c r="E8" s="713" t="s">
        <v>8392</v>
      </c>
      <c r="F8" s="714" t="s">
        <v>8393</v>
      </c>
      <c r="G8" s="715">
        <v>2.000223114391E12</v>
      </c>
      <c r="H8" s="716">
        <v>472.0</v>
      </c>
      <c r="I8" s="717">
        <v>0.1</v>
      </c>
      <c r="J8" s="370">
        <f t="shared" si="1"/>
        <v>425</v>
      </c>
      <c r="K8" s="402" t="s">
        <v>8394</v>
      </c>
      <c r="L8" s="718" t="s">
        <v>8395</v>
      </c>
      <c r="M8" s="403" t="s">
        <v>8396</v>
      </c>
      <c r="N8" s="699" t="s">
        <v>8324</v>
      </c>
      <c r="O8" s="719" t="s">
        <v>8325</v>
      </c>
      <c r="P8" s="720" t="s">
        <v>8298</v>
      </c>
      <c r="Q8" s="721" t="s">
        <v>8326</v>
      </c>
      <c r="R8" s="721" t="s">
        <v>8397</v>
      </c>
      <c r="S8" s="722"/>
      <c r="T8" s="722"/>
      <c r="U8" s="722" t="s">
        <v>8398</v>
      </c>
      <c r="V8" s="723" t="s">
        <v>8399</v>
      </c>
      <c r="W8" s="721" t="s">
        <v>8400</v>
      </c>
      <c r="X8" s="724">
        <v>0.5104</v>
      </c>
      <c r="Y8" s="726"/>
      <c r="Z8" s="726" t="s">
        <v>8401</v>
      </c>
      <c r="AA8" s="378">
        <v>140.0</v>
      </c>
      <c r="AB8" s="378">
        <v>80.0</v>
      </c>
      <c r="AC8" s="378">
        <v>45.0</v>
      </c>
      <c r="AD8" s="378">
        <v>170.0</v>
      </c>
      <c r="AE8" s="727" t="s">
        <v>8401</v>
      </c>
      <c r="AF8" s="378">
        <v>130.0</v>
      </c>
      <c r="AG8" s="378">
        <v>110.0</v>
      </c>
      <c r="AH8" s="378">
        <v>50.0</v>
      </c>
      <c r="AI8" s="378">
        <v>120.0</v>
      </c>
      <c r="AJ8" s="431"/>
      <c r="AK8" s="378">
        <v>12.0</v>
      </c>
      <c r="AL8" s="378">
        <v>5.0</v>
      </c>
      <c r="AM8" s="378">
        <v>11.0</v>
      </c>
      <c r="AN8" s="378" t="s">
        <v>8402</v>
      </c>
      <c r="AO8" s="406"/>
      <c r="AP8" s="406"/>
      <c r="AQ8" s="378" t="s">
        <v>8333</v>
      </c>
      <c r="AR8" s="406"/>
      <c r="AS8" s="406"/>
      <c r="AT8" s="406"/>
      <c r="AU8" s="406"/>
      <c r="AV8" s="406"/>
      <c r="AW8" s="406"/>
      <c r="AX8" s="406"/>
      <c r="AY8" s="406"/>
      <c r="AZ8" s="406"/>
      <c r="BA8" s="728">
        <v>200.0</v>
      </c>
      <c r="BB8" s="728" t="s">
        <v>8334</v>
      </c>
      <c r="BC8" s="590"/>
      <c r="BD8" s="590"/>
      <c r="BE8" s="590"/>
      <c r="BF8" s="590"/>
      <c r="BG8" s="590"/>
      <c r="BH8" s="590"/>
      <c r="BI8" s="590"/>
      <c r="BJ8" s="590"/>
      <c r="BK8" s="590"/>
      <c r="BL8" s="590"/>
      <c r="BM8" s="590"/>
      <c r="BN8" s="590"/>
      <c r="BO8" s="590"/>
      <c r="BP8" s="590"/>
      <c r="BQ8" s="590"/>
      <c r="BR8" s="590"/>
      <c r="BS8" s="590"/>
      <c r="BT8" s="590"/>
      <c r="BU8" s="590"/>
      <c r="BV8" s="590"/>
    </row>
    <row r="9" ht="30.0" customHeight="1">
      <c r="A9" s="711" t="s">
        <v>6049</v>
      </c>
      <c r="B9" s="712" t="s">
        <v>8403</v>
      </c>
      <c r="C9" s="435"/>
      <c r="D9" s="693">
        <v>50.0</v>
      </c>
      <c r="E9" s="713" t="s">
        <v>8404</v>
      </c>
      <c r="F9" s="714" t="s">
        <v>8405</v>
      </c>
      <c r="G9" s="715">
        <v>2.000223114407E12</v>
      </c>
      <c r="H9" s="716">
        <v>346.0</v>
      </c>
      <c r="I9" s="717">
        <v>0.1</v>
      </c>
      <c r="J9" s="370">
        <f t="shared" si="1"/>
        <v>311</v>
      </c>
      <c r="K9" s="402" t="s">
        <v>8406</v>
      </c>
      <c r="L9" s="729" t="s">
        <v>8407</v>
      </c>
      <c r="M9" s="548" t="s">
        <v>8408</v>
      </c>
      <c r="N9" s="699" t="s">
        <v>8324</v>
      </c>
      <c r="O9" s="719" t="s">
        <v>8325</v>
      </c>
      <c r="P9" s="720" t="s">
        <v>8298</v>
      </c>
      <c r="Q9" s="721" t="s">
        <v>8326</v>
      </c>
      <c r="R9" s="721" t="s">
        <v>8409</v>
      </c>
      <c r="S9" s="722"/>
      <c r="T9" s="722"/>
      <c r="U9" s="722" t="s">
        <v>8410</v>
      </c>
      <c r="V9" s="723" t="s">
        <v>8411</v>
      </c>
      <c r="W9" s="721" t="s">
        <v>8412</v>
      </c>
      <c r="X9" s="724">
        <v>0.4454</v>
      </c>
      <c r="Y9" s="726"/>
      <c r="Z9" s="726" t="s">
        <v>8401</v>
      </c>
      <c r="AA9" s="378">
        <v>150.0</v>
      </c>
      <c r="AB9" s="378">
        <v>80.0</v>
      </c>
      <c r="AC9" s="378">
        <v>45.0</v>
      </c>
      <c r="AD9" s="378">
        <v>170.0</v>
      </c>
      <c r="AE9" s="727" t="s">
        <v>8401</v>
      </c>
      <c r="AF9" s="730">
        <v>160.0</v>
      </c>
      <c r="AG9" s="730">
        <v>110.0</v>
      </c>
      <c r="AH9" s="730">
        <v>50.0</v>
      </c>
      <c r="AI9" s="730">
        <v>120.0</v>
      </c>
      <c r="AJ9" s="731" t="s">
        <v>8413</v>
      </c>
      <c r="AK9" s="730">
        <v>7.5</v>
      </c>
      <c r="AL9" s="730">
        <v>1.3</v>
      </c>
      <c r="AM9" s="730">
        <v>8.0</v>
      </c>
      <c r="AN9" s="730" t="s">
        <v>8414</v>
      </c>
      <c r="AO9" s="498"/>
      <c r="AP9" s="498"/>
      <c r="AQ9" s="498"/>
      <c r="AR9" s="498"/>
      <c r="AS9" s="498"/>
      <c r="AT9" s="498"/>
      <c r="AU9" s="730">
        <v>0.078</v>
      </c>
      <c r="AV9" s="498"/>
      <c r="AW9" s="498"/>
      <c r="AX9" s="498"/>
      <c r="AY9" s="498"/>
      <c r="AZ9" s="498"/>
      <c r="BA9" s="590"/>
      <c r="BB9" s="590"/>
      <c r="BC9" s="590"/>
      <c r="BD9" s="590"/>
      <c r="BE9" s="590"/>
      <c r="BF9" s="590"/>
      <c r="BG9" s="590"/>
      <c r="BH9" s="590"/>
      <c r="BI9" s="590"/>
      <c r="BJ9" s="590"/>
      <c r="BK9" s="590"/>
      <c r="BL9" s="590"/>
      <c r="BM9" s="590"/>
      <c r="BN9" s="590"/>
      <c r="BO9" s="590"/>
      <c r="BP9" s="590"/>
      <c r="BQ9" s="590"/>
      <c r="BR9" s="590"/>
      <c r="BS9" s="590"/>
      <c r="BT9" s="590"/>
      <c r="BU9" s="590"/>
      <c r="BV9" s="590"/>
    </row>
    <row r="10" ht="30.0" customHeight="1">
      <c r="A10" s="711" t="s">
        <v>6049</v>
      </c>
      <c r="B10" s="712" t="s">
        <v>8415</v>
      </c>
      <c r="C10" s="435"/>
      <c r="D10" s="693">
        <v>50.0</v>
      </c>
      <c r="E10" s="713" t="s">
        <v>8416</v>
      </c>
      <c r="F10" s="714" t="s">
        <v>8417</v>
      </c>
      <c r="G10" s="732">
        <v>2.000223114421E12</v>
      </c>
      <c r="H10" s="716">
        <v>540.0</v>
      </c>
      <c r="I10" s="717">
        <v>0.2</v>
      </c>
      <c r="J10" s="370">
        <f t="shared" si="1"/>
        <v>432</v>
      </c>
      <c r="K10" s="402" t="s">
        <v>8418</v>
      </c>
      <c r="L10" s="718" t="s">
        <v>8419</v>
      </c>
      <c r="M10" s="403" t="s">
        <v>8420</v>
      </c>
      <c r="N10" s="699" t="s">
        <v>8324</v>
      </c>
      <c r="O10" s="719" t="s">
        <v>8325</v>
      </c>
      <c r="P10" s="720" t="s">
        <v>8298</v>
      </c>
      <c r="Q10" s="721" t="s">
        <v>8326</v>
      </c>
      <c r="R10" s="725"/>
      <c r="S10" s="722"/>
      <c r="T10" s="722"/>
      <c r="U10" s="722" t="s">
        <v>8421</v>
      </c>
      <c r="V10" s="723" t="s">
        <v>8422</v>
      </c>
      <c r="W10" s="721" t="s">
        <v>8423</v>
      </c>
      <c r="X10" s="724">
        <v>0.5948</v>
      </c>
      <c r="Y10" s="726"/>
      <c r="Z10" s="726" t="s">
        <v>6061</v>
      </c>
      <c r="AA10" s="378">
        <v>40.0</v>
      </c>
      <c r="AB10" s="378">
        <v>70.0</v>
      </c>
      <c r="AC10" s="378">
        <v>20.0</v>
      </c>
      <c r="AD10" s="378">
        <v>90.0</v>
      </c>
      <c r="AE10" s="727" t="s">
        <v>6061</v>
      </c>
      <c r="AF10" s="378">
        <v>44.0</v>
      </c>
      <c r="AG10" s="378">
        <v>80.0</v>
      </c>
      <c r="AH10" s="378">
        <v>30.0</v>
      </c>
      <c r="AI10" s="378">
        <v>170.0</v>
      </c>
      <c r="AJ10" s="431"/>
      <c r="AK10" s="378">
        <v>11.0</v>
      </c>
      <c r="AL10" s="378">
        <v>3.0</v>
      </c>
      <c r="AM10" s="378">
        <v>10.0</v>
      </c>
      <c r="AN10" s="378" t="s">
        <v>8424</v>
      </c>
      <c r="AO10" s="406"/>
      <c r="AP10" s="406"/>
      <c r="AQ10" s="378" t="s">
        <v>8425</v>
      </c>
      <c r="AR10" s="406"/>
      <c r="AS10" s="406"/>
      <c r="AT10" s="406"/>
      <c r="AU10" s="406"/>
      <c r="AV10" s="406"/>
      <c r="AW10" s="406"/>
      <c r="AX10" s="406"/>
      <c r="AY10" s="406"/>
      <c r="AZ10" s="406"/>
      <c r="BA10" s="728">
        <v>5000.0</v>
      </c>
      <c r="BB10" s="728" t="s">
        <v>8426</v>
      </c>
      <c r="BC10" s="590"/>
      <c r="BD10" s="590"/>
      <c r="BE10" s="590"/>
      <c r="BF10" s="590"/>
      <c r="BG10" s="590"/>
      <c r="BH10" s="590"/>
      <c r="BI10" s="590"/>
      <c r="BJ10" s="590"/>
      <c r="BK10" s="590"/>
      <c r="BL10" s="590"/>
      <c r="BM10" s="590"/>
      <c r="BN10" s="590"/>
      <c r="BO10" s="590"/>
      <c r="BP10" s="590"/>
      <c r="BQ10" s="590"/>
      <c r="BR10" s="590"/>
      <c r="BS10" s="590"/>
      <c r="BT10" s="590"/>
      <c r="BU10" s="590"/>
      <c r="BV10" s="590"/>
    </row>
    <row r="11" ht="30.0" customHeight="1">
      <c r="A11" s="711" t="s">
        <v>6049</v>
      </c>
      <c r="B11" s="712" t="s">
        <v>8427</v>
      </c>
      <c r="C11" s="435"/>
      <c r="D11" s="693">
        <v>50.0</v>
      </c>
      <c r="E11" s="713" t="s">
        <v>8428</v>
      </c>
      <c r="F11" s="714" t="s">
        <v>8429</v>
      </c>
      <c r="G11" s="732">
        <v>2.000223114438E12</v>
      </c>
      <c r="H11" s="716">
        <v>565.0</v>
      </c>
      <c r="I11" s="717">
        <v>0.2</v>
      </c>
      <c r="J11" s="370">
        <f t="shared" si="1"/>
        <v>452</v>
      </c>
      <c r="K11" s="402" t="s">
        <v>8430</v>
      </c>
      <c r="L11" s="718" t="s">
        <v>8431</v>
      </c>
      <c r="M11" s="403" t="s">
        <v>8420</v>
      </c>
      <c r="N11" s="699" t="s">
        <v>8324</v>
      </c>
      <c r="O11" s="719" t="s">
        <v>8325</v>
      </c>
      <c r="P11" s="720" t="s">
        <v>8298</v>
      </c>
      <c r="Q11" s="721" t="s">
        <v>8326</v>
      </c>
      <c r="R11" s="725"/>
      <c r="S11" s="722"/>
      <c r="T11" s="722"/>
      <c r="U11" s="722" t="s">
        <v>8432</v>
      </c>
      <c r="V11" s="723" t="s">
        <v>8433</v>
      </c>
      <c r="W11" s="721" t="s">
        <v>8434</v>
      </c>
      <c r="X11" s="724">
        <v>0.603</v>
      </c>
      <c r="Y11" s="726"/>
      <c r="Z11" s="726" t="s">
        <v>6061</v>
      </c>
      <c r="AA11" s="378">
        <v>42.0</v>
      </c>
      <c r="AB11" s="378">
        <v>70.0</v>
      </c>
      <c r="AC11" s="378">
        <v>20.0</v>
      </c>
      <c r="AD11" s="378">
        <v>90.0</v>
      </c>
      <c r="AE11" s="727" t="s">
        <v>6061</v>
      </c>
      <c r="AF11" s="378">
        <v>44.0</v>
      </c>
      <c r="AG11" s="378">
        <v>80.0</v>
      </c>
      <c r="AH11" s="378">
        <v>30.0</v>
      </c>
      <c r="AI11" s="378">
        <v>170.0</v>
      </c>
      <c r="AJ11" s="431"/>
      <c r="AK11" s="378">
        <v>11.0</v>
      </c>
      <c r="AL11" s="378">
        <v>3.0</v>
      </c>
      <c r="AM11" s="378">
        <v>11.0</v>
      </c>
      <c r="AN11" s="378" t="s">
        <v>8435</v>
      </c>
      <c r="AO11" s="406"/>
      <c r="AP11" s="406"/>
      <c r="AQ11" s="378" t="s">
        <v>8425</v>
      </c>
      <c r="AR11" s="406"/>
      <c r="AS11" s="406"/>
      <c r="AT11" s="406"/>
      <c r="AU11" s="406"/>
      <c r="AV11" s="406"/>
      <c r="AW11" s="406"/>
      <c r="AX11" s="406"/>
      <c r="AY11" s="406"/>
      <c r="AZ11" s="406"/>
      <c r="BA11" s="728">
        <v>5000.0</v>
      </c>
      <c r="BB11" s="728" t="s">
        <v>8426</v>
      </c>
      <c r="BC11" s="590"/>
      <c r="BD11" s="590"/>
      <c r="BE11" s="590"/>
      <c r="BF11" s="590"/>
      <c r="BG11" s="590"/>
      <c r="BH11" s="590"/>
      <c r="BI11" s="590"/>
      <c r="BJ11" s="590"/>
      <c r="BK11" s="590"/>
      <c r="BL11" s="590"/>
      <c r="BM11" s="590"/>
      <c r="BN11" s="590"/>
      <c r="BO11" s="590"/>
      <c r="BP11" s="590"/>
      <c r="BQ11" s="590"/>
      <c r="BR11" s="590"/>
      <c r="BS11" s="590"/>
      <c r="BT11" s="590"/>
      <c r="BU11" s="590"/>
      <c r="BV11" s="590"/>
    </row>
    <row r="12" ht="30.0" customHeight="1">
      <c r="A12" s="711" t="s">
        <v>6049</v>
      </c>
      <c r="B12" s="712" t="s">
        <v>8436</v>
      </c>
      <c r="C12" s="435"/>
      <c r="D12" s="693">
        <v>50.0</v>
      </c>
      <c r="E12" s="713" t="s">
        <v>8437</v>
      </c>
      <c r="F12" s="714" t="s">
        <v>8438</v>
      </c>
      <c r="G12" s="732">
        <v>2.000223114445E12</v>
      </c>
      <c r="H12" s="716">
        <v>601.0</v>
      </c>
      <c r="I12" s="717">
        <v>0.3</v>
      </c>
      <c r="J12" s="370">
        <f t="shared" si="1"/>
        <v>421</v>
      </c>
      <c r="K12" s="402" t="s">
        <v>8439</v>
      </c>
      <c r="L12" s="718" t="s">
        <v>8440</v>
      </c>
      <c r="M12" s="403" t="s">
        <v>8420</v>
      </c>
      <c r="N12" s="699" t="s">
        <v>8324</v>
      </c>
      <c r="O12" s="464" t="s">
        <v>8325</v>
      </c>
      <c r="P12" s="720" t="s">
        <v>8298</v>
      </c>
      <c r="Q12" s="721" t="s">
        <v>8326</v>
      </c>
      <c r="R12" s="725"/>
      <c r="S12" s="722"/>
      <c r="T12" s="722"/>
      <c r="U12" s="722" t="s">
        <v>8441</v>
      </c>
      <c r="V12" s="723" t="s">
        <v>8442</v>
      </c>
      <c r="W12" s="721" t="s">
        <v>8443</v>
      </c>
      <c r="X12" s="724">
        <v>0.59</v>
      </c>
      <c r="Y12" s="726"/>
      <c r="Z12" s="726" t="s">
        <v>6178</v>
      </c>
      <c r="AA12" s="378">
        <v>60.0</v>
      </c>
      <c r="AB12" s="378">
        <v>80.0</v>
      </c>
      <c r="AC12" s="378">
        <v>20.0</v>
      </c>
      <c r="AD12" s="378">
        <v>170.0</v>
      </c>
      <c r="AE12" s="727" t="s">
        <v>6178</v>
      </c>
      <c r="AF12" s="378">
        <v>44.0</v>
      </c>
      <c r="AG12" s="378">
        <v>80.0</v>
      </c>
      <c r="AH12" s="378">
        <v>30.0</v>
      </c>
      <c r="AI12" s="378">
        <v>170.0</v>
      </c>
      <c r="AJ12" s="431"/>
      <c r="AK12" s="378">
        <v>11.0</v>
      </c>
      <c r="AL12" s="378">
        <v>5.0</v>
      </c>
      <c r="AM12" s="378">
        <v>11.0</v>
      </c>
      <c r="AN12" s="378" t="s">
        <v>8444</v>
      </c>
      <c r="AO12" s="406"/>
      <c r="AP12" s="406"/>
      <c r="AQ12" s="378" t="s">
        <v>8425</v>
      </c>
      <c r="AR12" s="406"/>
      <c r="AS12" s="406"/>
      <c r="AT12" s="406"/>
      <c r="AU12" s="406"/>
      <c r="AV12" s="406"/>
      <c r="AW12" s="406"/>
      <c r="AX12" s="406"/>
      <c r="AY12" s="406"/>
      <c r="AZ12" s="406"/>
      <c r="BA12" s="728">
        <v>5000.0</v>
      </c>
      <c r="BB12" s="728" t="s">
        <v>8426</v>
      </c>
      <c r="BC12" s="590"/>
      <c r="BD12" s="590"/>
      <c r="BE12" s="590"/>
      <c r="BF12" s="590"/>
      <c r="BG12" s="590"/>
      <c r="BH12" s="590"/>
      <c r="BI12" s="590"/>
      <c r="BJ12" s="590"/>
      <c r="BK12" s="590"/>
      <c r="BL12" s="590"/>
      <c r="BM12" s="590"/>
      <c r="BN12" s="590"/>
      <c r="BO12" s="590"/>
      <c r="BP12" s="590"/>
      <c r="BQ12" s="590"/>
      <c r="BR12" s="590"/>
      <c r="BS12" s="590"/>
      <c r="BT12" s="590"/>
      <c r="BU12" s="590"/>
      <c r="BV12" s="590"/>
    </row>
    <row r="13" ht="30.0" customHeight="1">
      <c r="A13" s="711" t="s">
        <v>6049</v>
      </c>
      <c r="B13" s="712" t="s">
        <v>8445</v>
      </c>
      <c r="C13" s="435"/>
      <c r="D13" s="693">
        <v>50.0</v>
      </c>
      <c r="E13" s="713" t="s">
        <v>8446</v>
      </c>
      <c r="F13" s="714" t="s">
        <v>8447</v>
      </c>
      <c r="G13" s="733">
        <v>2.000223114452E12</v>
      </c>
      <c r="H13" s="734">
        <v>704.0</v>
      </c>
      <c r="I13" s="735">
        <v>0.3</v>
      </c>
      <c r="J13" s="370">
        <f t="shared" si="1"/>
        <v>493</v>
      </c>
      <c r="K13" s="402" t="s">
        <v>8448</v>
      </c>
      <c r="L13" s="718" t="s">
        <v>8449</v>
      </c>
      <c r="M13" s="403" t="s">
        <v>8420</v>
      </c>
      <c r="N13" s="699" t="s">
        <v>8324</v>
      </c>
      <c r="O13" s="464" t="s">
        <v>8325</v>
      </c>
      <c r="P13" s="381" t="s">
        <v>8298</v>
      </c>
      <c r="Q13" s="721" t="s">
        <v>8326</v>
      </c>
      <c r="R13" s="725"/>
      <c r="S13" s="722"/>
      <c r="T13" s="722"/>
      <c r="U13" s="722" t="s">
        <v>8450</v>
      </c>
      <c r="V13" s="723" t="s">
        <v>8451</v>
      </c>
      <c r="W13" s="721" t="s">
        <v>8452</v>
      </c>
      <c r="X13" s="724">
        <v>0.6177</v>
      </c>
      <c r="Y13" s="726"/>
      <c r="Z13" s="726" t="s">
        <v>6178</v>
      </c>
      <c r="AA13" s="378">
        <v>80.0</v>
      </c>
      <c r="AB13" s="378">
        <v>80.0</v>
      </c>
      <c r="AC13" s="378">
        <v>20.0</v>
      </c>
      <c r="AD13" s="378">
        <v>170.0</v>
      </c>
      <c r="AE13" s="727" t="s">
        <v>6178</v>
      </c>
      <c r="AF13" s="378">
        <v>80.0</v>
      </c>
      <c r="AG13" s="378">
        <v>110.0</v>
      </c>
      <c r="AH13" s="378">
        <v>50.0</v>
      </c>
      <c r="AI13" s="378">
        <v>120.0</v>
      </c>
      <c r="AJ13" s="431"/>
      <c r="AK13" s="378">
        <v>16.0</v>
      </c>
      <c r="AL13" s="378">
        <v>6.0</v>
      </c>
      <c r="AM13" s="378">
        <v>11.0</v>
      </c>
      <c r="AN13" s="378" t="s">
        <v>8453</v>
      </c>
      <c r="AO13" s="406"/>
      <c r="AP13" s="406"/>
      <c r="AQ13" s="378" t="s">
        <v>8425</v>
      </c>
      <c r="AR13" s="406"/>
      <c r="AS13" s="406"/>
      <c r="AT13" s="406"/>
      <c r="AU13" s="406"/>
      <c r="AV13" s="406"/>
      <c r="AW13" s="406"/>
      <c r="AX13" s="406"/>
      <c r="AY13" s="406"/>
      <c r="AZ13" s="406"/>
      <c r="BA13" s="728">
        <v>5000.0</v>
      </c>
      <c r="BB13" s="728" t="s">
        <v>8426</v>
      </c>
      <c r="BC13" s="590"/>
      <c r="BD13" s="590"/>
      <c r="BE13" s="590"/>
      <c r="BF13" s="590"/>
      <c r="BG13" s="590"/>
      <c r="BH13" s="590"/>
      <c r="BI13" s="590"/>
      <c r="BJ13" s="590"/>
      <c r="BK13" s="590"/>
      <c r="BL13" s="590"/>
      <c r="BM13" s="590"/>
      <c r="BN13" s="590"/>
      <c r="BO13" s="590"/>
      <c r="BP13" s="590"/>
      <c r="BQ13" s="590"/>
      <c r="BR13" s="590"/>
      <c r="BS13" s="590"/>
      <c r="BT13" s="590"/>
      <c r="BU13" s="590"/>
      <c r="BV13" s="590"/>
    </row>
    <row r="14" ht="30.0" customHeight="1">
      <c r="A14" s="711" t="s">
        <v>6049</v>
      </c>
      <c r="B14" s="712" t="s">
        <v>8454</v>
      </c>
      <c r="C14" s="435"/>
      <c r="D14" s="693">
        <v>50.0</v>
      </c>
      <c r="E14" s="713" t="s">
        <v>8455</v>
      </c>
      <c r="F14" s="714" t="s">
        <v>8456</v>
      </c>
      <c r="G14" s="732">
        <v>2.000223114469E12</v>
      </c>
      <c r="H14" s="716">
        <v>708.0</v>
      </c>
      <c r="I14" s="717">
        <v>0.3</v>
      </c>
      <c r="J14" s="370">
        <f t="shared" si="1"/>
        <v>496</v>
      </c>
      <c r="K14" s="402" t="s">
        <v>8457</v>
      </c>
      <c r="L14" s="718" t="s">
        <v>8458</v>
      </c>
      <c r="M14" s="403" t="s">
        <v>8420</v>
      </c>
      <c r="N14" s="699" t="s">
        <v>8324</v>
      </c>
      <c r="O14" s="464" t="s">
        <v>8325</v>
      </c>
      <c r="P14" s="720" t="s">
        <v>8298</v>
      </c>
      <c r="Q14" s="721" t="s">
        <v>8326</v>
      </c>
      <c r="R14" s="725"/>
      <c r="S14" s="722"/>
      <c r="T14" s="722"/>
      <c r="U14" s="722" t="s">
        <v>8459</v>
      </c>
      <c r="V14" s="723" t="s">
        <v>8460</v>
      </c>
      <c r="W14" s="721" t="s">
        <v>8461</v>
      </c>
      <c r="X14" s="724">
        <v>0.6187</v>
      </c>
      <c r="Y14" s="726"/>
      <c r="Z14" s="726" t="s">
        <v>6178</v>
      </c>
      <c r="AA14" s="378">
        <v>100.0</v>
      </c>
      <c r="AB14" s="378">
        <v>80.0</v>
      </c>
      <c r="AC14" s="378">
        <v>20.0</v>
      </c>
      <c r="AD14" s="378">
        <v>170.0</v>
      </c>
      <c r="AE14" s="727" t="s">
        <v>6178</v>
      </c>
      <c r="AF14" s="378">
        <v>100.0</v>
      </c>
      <c r="AG14" s="378">
        <v>110.0</v>
      </c>
      <c r="AH14" s="378">
        <v>50.0</v>
      </c>
      <c r="AI14" s="378">
        <v>120.0</v>
      </c>
      <c r="AJ14" s="431"/>
      <c r="AK14" s="378">
        <v>16.0</v>
      </c>
      <c r="AL14" s="378">
        <v>8.0</v>
      </c>
      <c r="AM14" s="378">
        <v>11.0</v>
      </c>
      <c r="AN14" s="378" t="s">
        <v>8462</v>
      </c>
      <c r="AO14" s="406"/>
      <c r="AP14" s="406"/>
      <c r="AQ14" s="378" t="s">
        <v>8425</v>
      </c>
      <c r="AR14" s="406"/>
      <c r="AS14" s="406"/>
      <c r="AT14" s="406"/>
      <c r="AU14" s="406"/>
      <c r="AV14" s="406"/>
      <c r="AW14" s="406"/>
      <c r="AX14" s="406"/>
      <c r="AY14" s="406"/>
      <c r="AZ14" s="406"/>
      <c r="BA14" s="728">
        <v>5000.0</v>
      </c>
      <c r="BB14" s="728" t="s">
        <v>8426</v>
      </c>
      <c r="BC14" s="590"/>
      <c r="BD14" s="590"/>
      <c r="BE14" s="590"/>
      <c r="BF14" s="590"/>
      <c r="BG14" s="590"/>
      <c r="BH14" s="590"/>
      <c r="BI14" s="590"/>
      <c r="BJ14" s="590"/>
      <c r="BK14" s="590"/>
      <c r="BL14" s="590"/>
      <c r="BM14" s="590"/>
      <c r="BN14" s="590"/>
      <c r="BO14" s="590"/>
      <c r="BP14" s="590"/>
      <c r="BQ14" s="590"/>
      <c r="BR14" s="590"/>
      <c r="BS14" s="590"/>
      <c r="BT14" s="590"/>
      <c r="BU14" s="590"/>
      <c r="BV14" s="590"/>
    </row>
    <row r="15" ht="30.0" customHeight="1">
      <c r="A15" s="711" t="s">
        <v>6049</v>
      </c>
      <c r="B15" s="712" t="s">
        <v>8463</v>
      </c>
      <c r="C15" s="435"/>
      <c r="D15" s="693">
        <v>50.0</v>
      </c>
      <c r="E15" s="713" t="s">
        <v>8464</v>
      </c>
      <c r="F15" s="714" t="s">
        <v>8465</v>
      </c>
      <c r="G15" s="732">
        <v>2.000223114476E12</v>
      </c>
      <c r="H15" s="716">
        <v>616.0</v>
      </c>
      <c r="I15" s="717">
        <v>0.3</v>
      </c>
      <c r="J15" s="370">
        <f t="shared" si="1"/>
        <v>431</v>
      </c>
      <c r="K15" s="402" t="s">
        <v>8466</v>
      </c>
      <c r="L15" s="403" t="s">
        <v>8467</v>
      </c>
      <c r="M15" s="403" t="s">
        <v>8420</v>
      </c>
      <c r="N15" s="699" t="s">
        <v>8324</v>
      </c>
      <c r="O15" s="464" t="s">
        <v>8325</v>
      </c>
      <c r="P15" s="720" t="s">
        <v>8298</v>
      </c>
      <c r="Q15" s="721" t="s">
        <v>8326</v>
      </c>
      <c r="R15" s="725"/>
      <c r="S15" s="722"/>
      <c r="T15" s="722"/>
      <c r="U15" s="722" t="s">
        <v>8421</v>
      </c>
      <c r="V15" s="723" t="s">
        <v>8422</v>
      </c>
      <c r="W15" s="721" t="s">
        <v>8423</v>
      </c>
      <c r="X15" s="724">
        <v>0.5948</v>
      </c>
      <c r="Y15" s="726"/>
      <c r="Z15" s="726" t="s">
        <v>8401</v>
      </c>
      <c r="AA15" s="378">
        <v>120.0</v>
      </c>
      <c r="AB15" s="378">
        <v>80.0</v>
      </c>
      <c r="AC15" s="378">
        <v>45.0</v>
      </c>
      <c r="AD15" s="378">
        <v>170.0</v>
      </c>
      <c r="AE15" s="727" t="s">
        <v>8401</v>
      </c>
      <c r="AF15" s="378">
        <v>120.0</v>
      </c>
      <c r="AG15" s="378">
        <v>110.0</v>
      </c>
      <c r="AH15" s="378">
        <v>50.0</v>
      </c>
      <c r="AI15" s="378">
        <v>120.0</v>
      </c>
      <c r="AJ15" s="431"/>
      <c r="AK15" s="378">
        <v>16.0</v>
      </c>
      <c r="AL15" s="378">
        <v>10.0</v>
      </c>
      <c r="AM15" s="378">
        <v>11.0</v>
      </c>
      <c r="AN15" s="378" t="s">
        <v>8468</v>
      </c>
      <c r="AO15" s="406"/>
      <c r="AP15" s="406"/>
      <c r="AQ15" s="378" t="s">
        <v>8425</v>
      </c>
      <c r="AR15" s="406"/>
      <c r="AS15" s="406"/>
      <c r="AT15" s="406"/>
      <c r="AU15" s="406"/>
      <c r="AV15" s="406"/>
      <c r="AW15" s="406"/>
      <c r="AX15" s="406"/>
      <c r="AY15" s="406"/>
      <c r="AZ15" s="406"/>
      <c r="BA15" s="728">
        <v>5000.0</v>
      </c>
      <c r="BB15" s="728" t="s">
        <v>8426</v>
      </c>
      <c r="BC15" s="590"/>
      <c r="BD15" s="590"/>
      <c r="BE15" s="590"/>
      <c r="BF15" s="590"/>
      <c r="BG15" s="590"/>
      <c r="BH15" s="590"/>
      <c r="BI15" s="590"/>
      <c r="BJ15" s="590"/>
      <c r="BK15" s="590"/>
      <c r="BL15" s="590"/>
      <c r="BM15" s="590"/>
      <c r="BN15" s="590"/>
      <c r="BO15" s="590"/>
      <c r="BP15" s="590"/>
      <c r="BQ15" s="590"/>
      <c r="BR15" s="590"/>
      <c r="BS15" s="590"/>
      <c r="BT15" s="590"/>
      <c r="BU15" s="590"/>
      <c r="BV15" s="590"/>
    </row>
    <row r="16" ht="30.0" customHeight="1">
      <c r="A16" s="711" t="s">
        <v>6049</v>
      </c>
      <c r="B16" s="712" t="s">
        <v>8469</v>
      </c>
      <c r="C16" s="736"/>
      <c r="D16" s="425">
        <v>50.0</v>
      </c>
      <c r="E16" s="713" t="s">
        <v>8470</v>
      </c>
      <c r="F16" s="714" t="s">
        <v>8471</v>
      </c>
      <c r="G16" s="732">
        <v>2.000223114483E12</v>
      </c>
      <c r="H16" s="716">
        <v>641.0</v>
      </c>
      <c r="I16" s="717">
        <v>0.2</v>
      </c>
      <c r="J16" s="370">
        <f t="shared" si="1"/>
        <v>513</v>
      </c>
      <c r="K16" s="402" t="s">
        <v>8472</v>
      </c>
      <c r="L16" s="403" t="s">
        <v>8473</v>
      </c>
      <c r="M16" s="403" t="s">
        <v>8420</v>
      </c>
      <c r="N16" s="699" t="s">
        <v>8324</v>
      </c>
      <c r="O16" s="464" t="s">
        <v>8325</v>
      </c>
      <c r="P16" s="720" t="s">
        <v>8298</v>
      </c>
      <c r="Q16" s="721" t="s">
        <v>8326</v>
      </c>
      <c r="R16" s="725"/>
      <c r="S16" s="722"/>
      <c r="T16" s="722"/>
      <c r="U16" s="722" t="s">
        <v>8474</v>
      </c>
      <c r="V16" s="723" t="s">
        <v>8475</v>
      </c>
      <c r="W16" s="721" t="s">
        <v>8476</v>
      </c>
      <c r="X16" s="724">
        <v>0.6241</v>
      </c>
      <c r="Y16" s="726"/>
      <c r="Z16" s="726" t="s">
        <v>8401</v>
      </c>
      <c r="AA16" s="378">
        <v>140.0</v>
      </c>
      <c r="AB16" s="378">
        <v>80.0</v>
      </c>
      <c r="AC16" s="378">
        <v>45.0</v>
      </c>
      <c r="AD16" s="378">
        <v>170.0</v>
      </c>
      <c r="AE16" s="727" t="s">
        <v>8401</v>
      </c>
      <c r="AF16" s="378">
        <v>140.0</v>
      </c>
      <c r="AG16" s="378">
        <v>110.0</v>
      </c>
      <c r="AH16" s="378">
        <v>50.0</v>
      </c>
      <c r="AI16" s="378">
        <v>120.0</v>
      </c>
      <c r="AJ16" s="431"/>
      <c r="AK16" s="378">
        <v>16.0</v>
      </c>
      <c r="AL16" s="378">
        <v>10.0</v>
      </c>
      <c r="AM16" s="378">
        <v>11.0</v>
      </c>
      <c r="AN16" s="378" t="s">
        <v>8477</v>
      </c>
      <c r="AO16" s="406"/>
      <c r="AP16" s="406"/>
      <c r="AQ16" s="378" t="s">
        <v>8425</v>
      </c>
      <c r="AR16" s="406"/>
      <c r="AS16" s="406"/>
      <c r="AT16" s="406"/>
      <c r="AU16" s="406"/>
      <c r="AV16" s="406"/>
      <c r="AW16" s="406"/>
      <c r="AX16" s="406"/>
      <c r="AY16" s="406"/>
      <c r="AZ16" s="406"/>
      <c r="BA16" s="728">
        <v>5000.0</v>
      </c>
      <c r="BB16" s="728" t="s">
        <v>8426</v>
      </c>
      <c r="BC16" s="590"/>
      <c r="BD16" s="590"/>
      <c r="BE16" s="590"/>
      <c r="BF16" s="590"/>
      <c r="BG16" s="590"/>
      <c r="BH16" s="590"/>
      <c r="BI16" s="590"/>
      <c r="BJ16" s="590"/>
      <c r="BK16" s="590"/>
      <c r="BL16" s="590"/>
      <c r="BM16" s="590"/>
      <c r="BN16" s="590"/>
      <c r="BO16" s="590"/>
      <c r="BP16" s="590"/>
      <c r="BQ16" s="590"/>
      <c r="BR16" s="590"/>
      <c r="BS16" s="590"/>
      <c r="BT16" s="590"/>
      <c r="BU16" s="590"/>
      <c r="BV16" s="590"/>
    </row>
    <row r="17" ht="30.0" customHeight="1">
      <c r="A17" s="711" t="s">
        <v>6049</v>
      </c>
      <c r="B17" s="712" t="s">
        <v>8478</v>
      </c>
      <c r="C17" s="736"/>
      <c r="D17" s="425">
        <v>50.0</v>
      </c>
      <c r="E17" s="713" t="s">
        <v>8479</v>
      </c>
      <c r="F17" s="714" t="s">
        <v>8480</v>
      </c>
      <c r="G17" s="732">
        <v>2.00022311449E12</v>
      </c>
      <c r="H17" s="716">
        <v>654.0</v>
      </c>
      <c r="I17" s="717">
        <v>0.2</v>
      </c>
      <c r="J17" s="370">
        <f t="shared" si="1"/>
        <v>523</v>
      </c>
      <c r="K17" s="402" t="s">
        <v>8481</v>
      </c>
      <c r="L17" s="403" t="s">
        <v>8482</v>
      </c>
      <c r="M17" s="403" t="s">
        <v>8420</v>
      </c>
      <c r="N17" s="699" t="s">
        <v>8324</v>
      </c>
      <c r="O17" s="524"/>
      <c r="P17" s="720" t="s">
        <v>8298</v>
      </c>
      <c r="Q17" s="721" t="s">
        <v>8326</v>
      </c>
      <c r="R17" s="725"/>
      <c r="S17" s="722"/>
      <c r="T17" s="722"/>
      <c r="U17" s="722" t="s">
        <v>8483</v>
      </c>
      <c r="V17" s="723" t="s">
        <v>8484</v>
      </c>
      <c r="W17" s="721" t="s">
        <v>8485</v>
      </c>
      <c r="X17" s="724">
        <v>0.6273</v>
      </c>
      <c r="Y17" s="726"/>
      <c r="Z17" s="726" t="s">
        <v>8401</v>
      </c>
      <c r="AA17" s="737">
        <v>170.0</v>
      </c>
      <c r="AB17" s="378">
        <v>80.0</v>
      </c>
      <c r="AC17" s="378">
        <v>45.0</v>
      </c>
      <c r="AD17" s="378">
        <v>170.0</v>
      </c>
      <c r="AE17" s="727" t="s">
        <v>8401</v>
      </c>
      <c r="AF17" s="737">
        <v>170.0</v>
      </c>
      <c r="AG17" s="378">
        <v>110.0</v>
      </c>
      <c r="AH17" s="378">
        <v>50.0</v>
      </c>
      <c r="AI17" s="378">
        <v>120.0</v>
      </c>
      <c r="AJ17" s="431"/>
      <c r="AK17" s="378">
        <v>8.0</v>
      </c>
      <c r="AL17" s="378">
        <v>1.5</v>
      </c>
      <c r="AM17" s="378">
        <v>7.0</v>
      </c>
      <c r="AN17" s="378" t="s">
        <v>8486</v>
      </c>
      <c r="AO17" s="406"/>
      <c r="AP17" s="406"/>
      <c r="AQ17" s="378" t="s">
        <v>8487</v>
      </c>
      <c r="AR17" s="406"/>
      <c r="AS17" s="406"/>
      <c r="AT17" s="406"/>
      <c r="AU17" s="406"/>
      <c r="AV17" s="406"/>
      <c r="AW17" s="406"/>
      <c r="AX17" s="406"/>
      <c r="AY17" s="406"/>
      <c r="AZ17" s="406"/>
      <c r="BA17" s="728">
        <v>5000.0</v>
      </c>
      <c r="BB17" s="728" t="s">
        <v>8426</v>
      </c>
      <c r="BC17" s="590"/>
      <c r="BD17" s="590"/>
      <c r="BE17" s="590"/>
      <c r="BF17" s="590"/>
      <c r="BG17" s="590"/>
      <c r="BH17" s="590"/>
      <c r="BI17" s="590"/>
      <c r="BJ17" s="590"/>
      <c r="BK17" s="590"/>
      <c r="BL17" s="590"/>
      <c r="BM17" s="590"/>
      <c r="BN17" s="590"/>
      <c r="BO17" s="590"/>
      <c r="BP17" s="590"/>
      <c r="BQ17" s="590"/>
      <c r="BR17" s="590"/>
      <c r="BS17" s="590"/>
      <c r="BT17" s="590"/>
      <c r="BU17" s="590"/>
      <c r="BV17" s="590"/>
    </row>
    <row r="18" ht="30.0" customHeight="1">
      <c r="A18" s="711" t="s">
        <v>6049</v>
      </c>
      <c r="B18" s="712" t="s">
        <v>8488</v>
      </c>
      <c r="C18" s="435"/>
      <c r="D18" s="693">
        <v>50.0</v>
      </c>
      <c r="E18" s="713" t="s">
        <v>8489</v>
      </c>
      <c r="F18" s="714" t="s">
        <v>8490</v>
      </c>
      <c r="G18" s="732">
        <v>2.000223114506E12</v>
      </c>
      <c r="H18" s="716">
        <v>527.0</v>
      </c>
      <c r="I18" s="717">
        <v>0.2</v>
      </c>
      <c r="J18" s="370">
        <f t="shared" si="1"/>
        <v>422</v>
      </c>
      <c r="K18" s="402" t="s">
        <v>8491</v>
      </c>
      <c r="L18" s="403" t="s">
        <v>8492</v>
      </c>
      <c r="M18" s="403" t="s">
        <v>8493</v>
      </c>
      <c r="N18" s="699" t="s">
        <v>8324</v>
      </c>
      <c r="O18" s="524"/>
      <c r="P18" s="720" t="s">
        <v>8298</v>
      </c>
      <c r="Q18" s="721" t="s">
        <v>8326</v>
      </c>
      <c r="R18" s="725"/>
      <c r="S18" s="722"/>
      <c r="T18" s="722"/>
      <c r="U18" s="722" t="s">
        <v>8494</v>
      </c>
      <c r="V18" s="723" t="s">
        <v>8495</v>
      </c>
      <c r="W18" s="721" t="s">
        <v>8496</v>
      </c>
      <c r="X18" s="724">
        <v>0.5904</v>
      </c>
      <c r="Y18" s="726"/>
      <c r="Z18" s="726" t="s">
        <v>6061</v>
      </c>
      <c r="AA18" s="737">
        <v>40.0</v>
      </c>
      <c r="AB18" s="378">
        <v>70.0</v>
      </c>
      <c r="AC18" s="378">
        <v>20.0</v>
      </c>
      <c r="AD18" s="378">
        <v>90.0</v>
      </c>
      <c r="AE18" s="727" t="s">
        <v>6061</v>
      </c>
      <c r="AF18" s="378">
        <v>44.0</v>
      </c>
      <c r="AG18" s="378">
        <v>80.0</v>
      </c>
      <c r="AH18" s="378">
        <v>30.0</v>
      </c>
      <c r="AI18" s="378">
        <v>170.0</v>
      </c>
      <c r="AJ18" s="431"/>
      <c r="AK18" s="378">
        <v>11.0</v>
      </c>
      <c r="AL18" s="378">
        <v>3.0</v>
      </c>
      <c r="AM18" s="378">
        <v>10.0</v>
      </c>
      <c r="AN18" s="378" t="s">
        <v>8497</v>
      </c>
      <c r="AO18" s="406"/>
      <c r="AP18" s="406"/>
      <c r="AQ18" s="378" t="s">
        <v>8487</v>
      </c>
      <c r="AR18" s="406"/>
      <c r="AS18" s="406"/>
      <c r="AT18" s="406"/>
      <c r="AU18" s="406"/>
      <c r="AV18" s="406"/>
      <c r="AW18" s="406"/>
      <c r="AX18" s="406"/>
      <c r="AY18" s="406"/>
      <c r="AZ18" s="406"/>
      <c r="BA18" s="728">
        <v>5000.0</v>
      </c>
      <c r="BB18" s="728" t="s">
        <v>8426</v>
      </c>
      <c r="BC18" s="590"/>
      <c r="BD18" s="590"/>
      <c r="BE18" s="590"/>
      <c r="BF18" s="590"/>
      <c r="BG18" s="590"/>
      <c r="BH18" s="590"/>
      <c r="BI18" s="590"/>
      <c r="BJ18" s="590"/>
      <c r="BK18" s="590"/>
      <c r="BL18" s="590"/>
      <c r="BM18" s="590"/>
      <c r="BN18" s="590"/>
      <c r="BO18" s="590"/>
      <c r="BP18" s="590"/>
      <c r="BQ18" s="590"/>
      <c r="BR18" s="590"/>
      <c r="BS18" s="590"/>
      <c r="BT18" s="590"/>
      <c r="BU18" s="590"/>
      <c r="BV18" s="590"/>
    </row>
    <row r="19" ht="30.0" customHeight="1">
      <c r="A19" s="711" t="s">
        <v>6049</v>
      </c>
      <c r="B19" s="712" t="s">
        <v>8498</v>
      </c>
      <c r="C19" s="435"/>
      <c r="D19" s="693">
        <v>50.0</v>
      </c>
      <c r="E19" s="713" t="s">
        <v>8499</v>
      </c>
      <c r="F19" s="714" t="s">
        <v>8500</v>
      </c>
      <c r="G19" s="732">
        <v>2.000223114513E12</v>
      </c>
      <c r="H19" s="716">
        <v>553.0</v>
      </c>
      <c r="I19" s="717">
        <v>0.2</v>
      </c>
      <c r="J19" s="370">
        <f t="shared" si="1"/>
        <v>442</v>
      </c>
      <c r="K19" s="402" t="s">
        <v>8501</v>
      </c>
      <c r="L19" s="403" t="s">
        <v>8502</v>
      </c>
      <c r="M19" s="403" t="s">
        <v>8493</v>
      </c>
      <c r="N19" s="699" t="s">
        <v>8324</v>
      </c>
      <c r="O19" s="524"/>
      <c r="P19" s="720" t="s">
        <v>8298</v>
      </c>
      <c r="Q19" s="721" t="s">
        <v>8326</v>
      </c>
      <c r="R19" s="725"/>
      <c r="S19" s="722"/>
      <c r="T19" s="722"/>
      <c r="U19" s="722" t="s">
        <v>8503</v>
      </c>
      <c r="V19" s="723" t="s">
        <v>8504</v>
      </c>
      <c r="W19" s="721" t="s">
        <v>8505</v>
      </c>
      <c r="X19" s="724">
        <v>0.5994</v>
      </c>
      <c r="Y19" s="726"/>
      <c r="Z19" s="726" t="s">
        <v>6178</v>
      </c>
      <c r="AA19" s="737">
        <v>42.0</v>
      </c>
      <c r="AB19" s="378">
        <v>80.0</v>
      </c>
      <c r="AC19" s="378">
        <v>20.0</v>
      </c>
      <c r="AD19" s="378">
        <v>170.0</v>
      </c>
      <c r="AE19" s="727" t="s">
        <v>6178</v>
      </c>
      <c r="AF19" s="378">
        <v>44.0</v>
      </c>
      <c r="AG19" s="378">
        <v>80.0</v>
      </c>
      <c r="AH19" s="378">
        <v>30.0</v>
      </c>
      <c r="AI19" s="378">
        <v>170.0</v>
      </c>
      <c r="AJ19" s="431"/>
      <c r="AK19" s="378">
        <v>11.0</v>
      </c>
      <c r="AL19" s="378">
        <v>3.0</v>
      </c>
      <c r="AM19" s="378">
        <v>11.0</v>
      </c>
      <c r="AN19" s="378" t="s">
        <v>8506</v>
      </c>
      <c r="AO19" s="406"/>
      <c r="AP19" s="406"/>
      <c r="AQ19" s="378" t="s">
        <v>8487</v>
      </c>
      <c r="AR19" s="406"/>
      <c r="AS19" s="406"/>
      <c r="AT19" s="406"/>
      <c r="AU19" s="406"/>
      <c r="AV19" s="406"/>
      <c r="AW19" s="406"/>
      <c r="AX19" s="406"/>
      <c r="AY19" s="406"/>
      <c r="AZ19" s="406"/>
      <c r="BA19" s="728">
        <v>5000.0</v>
      </c>
      <c r="BB19" s="728" t="s">
        <v>8426</v>
      </c>
      <c r="BC19" s="590"/>
      <c r="BD19" s="590"/>
      <c r="BE19" s="590"/>
      <c r="BF19" s="590"/>
      <c r="BG19" s="590"/>
      <c r="BH19" s="590"/>
      <c r="BI19" s="590"/>
      <c r="BJ19" s="590"/>
      <c r="BK19" s="590"/>
      <c r="BL19" s="590"/>
      <c r="BM19" s="590"/>
      <c r="BN19" s="590"/>
      <c r="BO19" s="590"/>
      <c r="BP19" s="590"/>
      <c r="BQ19" s="590"/>
      <c r="BR19" s="590"/>
      <c r="BS19" s="590"/>
      <c r="BT19" s="590"/>
      <c r="BU19" s="590"/>
      <c r="BV19" s="590"/>
    </row>
    <row r="20" ht="30.0" customHeight="1">
      <c r="A20" s="711" t="s">
        <v>6049</v>
      </c>
      <c r="B20" s="712" t="s">
        <v>8507</v>
      </c>
      <c r="C20" s="435"/>
      <c r="D20" s="693">
        <v>50.0</v>
      </c>
      <c r="E20" s="713" t="s">
        <v>8508</v>
      </c>
      <c r="F20" s="714" t="s">
        <v>8509</v>
      </c>
      <c r="G20" s="738">
        <v>2.00022311452E12</v>
      </c>
      <c r="H20" s="721">
        <v>578.0</v>
      </c>
      <c r="I20" s="739">
        <v>0.2</v>
      </c>
      <c r="J20" s="370">
        <f t="shared" si="1"/>
        <v>462</v>
      </c>
      <c r="K20" s="402" t="s">
        <v>8510</v>
      </c>
      <c r="L20" s="403" t="s">
        <v>8511</v>
      </c>
      <c r="M20" s="403" t="s">
        <v>8493</v>
      </c>
      <c r="N20" s="699" t="s">
        <v>8324</v>
      </c>
      <c r="O20" s="524"/>
      <c r="P20" s="406"/>
      <c r="Q20" s="721" t="s">
        <v>8326</v>
      </c>
      <c r="R20" s="725"/>
      <c r="S20" s="722"/>
      <c r="T20" s="722"/>
      <c r="U20" s="722" t="s">
        <v>8512</v>
      </c>
      <c r="V20" s="723" t="s">
        <v>8513</v>
      </c>
      <c r="W20" s="721" t="s">
        <v>8514</v>
      </c>
      <c r="X20" s="724">
        <v>0.6072</v>
      </c>
      <c r="Y20" s="726"/>
      <c r="Z20" s="726" t="s">
        <v>6178</v>
      </c>
      <c r="AA20" s="737">
        <v>60.0</v>
      </c>
      <c r="AB20" s="378">
        <v>80.0</v>
      </c>
      <c r="AC20" s="378">
        <v>20.0</v>
      </c>
      <c r="AD20" s="378">
        <v>170.0</v>
      </c>
      <c r="AE20" s="727" t="s">
        <v>6178</v>
      </c>
      <c r="AF20" s="737">
        <v>170.0</v>
      </c>
      <c r="AG20" s="378">
        <v>110.0</v>
      </c>
      <c r="AH20" s="378">
        <v>50.0</v>
      </c>
      <c r="AI20" s="378">
        <v>120.0</v>
      </c>
      <c r="AJ20" s="431"/>
      <c r="AK20" s="378">
        <v>11.0</v>
      </c>
      <c r="AL20" s="378">
        <v>5.0</v>
      </c>
      <c r="AM20" s="378">
        <v>11.0</v>
      </c>
      <c r="AN20" s="378" t="s">
        <v>8515</v>
      </c>
      <c r="AO20" s="406"/>
      <c r="AP20" s="406"/>
      <c r="AQ20" s="378" t="s">
        <v>8487</v>
      </c>
      <c r="AR20" s="406"/>
      <c r="AS20" s="406"/>
      <c r="AT20" s="406"/>
      <c r="AU20" s="406"/>
      <c r="AV20" s="406"/>
      <c r="AW20" s="406"/>
      <c r="AX20" s="406"/>
      <c r="AY20" s="406"/>
      <c r="AZ20" s="406"/>
      <c r="BA20" s="728">
        <v>5000.0</v>
      </c>
      <c r="BB20" s="728" t="s">
        <v>8426</v>
      </c>
      <c r="BC20" s="590"/>
      <c r="BD20" s="590"/>
      <c r="BE20" s="590"/>
      <c r="BF20" s="590"/>
      <c r="BG20" s="590"/>
      <c r="BH20" s="590"/>
      <c r="BI20" s="590"/>
      <c r="BJ20" s="590"/>
      <c r="BK20" s="590"/>
      <c r="BL20" s="590"/>
      <c r="BM20" s="590"/>
      <c r="BN20" s="590"/>
      <c r="BO20" s="590"/>
      <c r="BP20" s="590"/>
      <c r="BQ20" s="590"/>
      <c r="BR20" s="590"/>
      <c r="BS20" s="590"/>
      <c r="BT20" s="590"/>
      <c r="BU20" s="590"/>
      <c r="BV20" s="590"/>
    </row>
    <row r="21" ht="30.0" customHeight="1">
      <c r="A21" s="711" t="s">
        <v>6049</v>
      </c>
      <c r="B21" s="712" t="s">
        <v>8516</v>
      </c>
      <c r="C21" s="435"/>
      <c r="D21" s="693">
        <v>50.0</v>
      </c>
      <c r="E21" s="713" t="s">
        <v>8517</v>
      </c>
      <c r="F21" s="714" t="s">
        <v>8518</v>
      </c>
      <c r="G21" s="738">
        <v>2.000223114537E12</v>
      </c>
      <c r="H21" s="721">
        <v>591.0</v>
      </c>
      <c r="I21" s="739">
        <v>0.2</v>
      </c>
      <c r="J21" s="370">
        <f t="shared" si="1"/>
        <v>473</v>
      </c>
      <c r="K21" s="402" t="s">
        <v>8519</v>
      </c>
      <c r="L21" s="403" t="s">
        <v>8520</v>
      </c>
      <c r="M21" s="403" t="s">
        <v>8493</v>
      </c>
      <c r="N21" s="699" t="s">
        <v>8324</v>
      </c>
      <c r="O21" s="524"/>
      <c r="P21" s="406"/>
      <c r="Q21" s="721" t="s">
        <v>8326</v>
      </c>
      <c r="R21" s="725"/>
      <c r="S21" s="722"/>
      <c r="T21" s="722"/>
      <c r="U21" s="722" t="s">
        <v>8521</v>
      </c>
      <c r="V21" s="723" t="s">
        <v>8522</v>
      </c>
      <c r="W21" s="721" t="s">
        <v>8523</v>
      </c>
      <c r="X21" s="724">
        <v>0.6109</v>
      </c>
      <c r="Y21" s="726"/>
      <c r="Z21" s="726" t="s">
        <v>6178</v>
      </c>
      <c r="AA21" s="737">
        <v>80.0</v>
      </c>
      <c r="AB21" s="378">
        <v>80.0</v>
      </c>
      <c r="AC21" s="378">
        <v>20.0</v>
      </c>
      <c r="AD21" s="378">
        <v>170.0</v>
      </c>
      <c r="AE21" s="727" t="s">
        <v>6178</v>
      </c>
      <c r="AF21" s="737">
        <v>170.0</v>
      </c>
      <c r="AG21" s="378">
        <v>110.0</v>
      </c>
      <c r="AH21" s="378">
        <v>50.0</v>
      </c>
      <c r="AI21" s="378">
        <v>120.0</v>
      </c>
      <c r="AJ21" s="431"/>
      <c r="AK21" s="378">
        <v>16.0</v>
      </c>
      <c r="AL21" s="378">
        <v>6.0</v>
      </c>
      <c r="AM21" s="378">
        <v>11.0</v>
      </c>
      <c r="AN21" s="378" t="s">
        <v>8524</v>
      </c>
      <c r="AO21" s="406"/>
      <c r="AP21" s="406"/>
      <c r="AQ21" s="378" t="s">
        <v>8487</v>
      </c>
      <c r="AR21" s="406"/>
      <c r="AS21" s="406"/>
      <c r="AT21" s="406"/>
      <c r="AU21" s="406"/>
      <c r="AV21" s="406"/>
      <c r="AW21" s="406"/>
      <c r="AX21" s="406"/>
      <c r="AY21" s="406"/>
      <c r="AZ21" s="406"/>
      <c r="BA21" s="728">
        <v>5000.0</v>
      </c>
      <c r="BB21" s="728" t="s">
        <v>8426</v>
      </c>
      <c r="BC21" s="590"/>
      <c r="BD21" s="590"/>
      <c r="BE21" s="590"/>
      <c r="BF21" s="590"/>
      <c r="BG21" s="590"/>
      <c r="BH21" s="590"/>
      <c r="BI21" s="590"/>
      <c r="BJ21" s="590"/>
      <c r="BK21" s="590"/>
      <c r="BL21" s="590"/>
      <c r="BM21" s="590"/>
      <c r="BN21" s="590"/>
      <c r="BO21" s="590"/>
      <c r="BP21" s="590"/>
      <c r="BQ21" s="590"/>
      <c r="BR21" s="590"/>
      <c r="BS21" s="590"/>
      <c r="BT21" s="590"/>
      <c r="BU21" s="590"/>
      <c r="BV21" s="590"/>
    </row>
    <row r="22" ht="30.0" customHeight="1">
      <c r="A22" s="711" t="s">
        <v>6049</v>
      </c>
      <c r="B22" s="712" t="s">
        <v>8525</v>
      </c>
      <c r="C22" s="435"/>
      <c r="D22" s="693">
        <v>50.0</v>
      </c>
      <c r="E22" s="713" t="s">
        <v>8526</v>
      </c>
      <c r="F22" s="714" t="s">
        <v>8527</v>
      </c>
      <c r="G22" s="738">
        <v>2.000223114544E12</v>
      </c>
      <c r="H22" s="721">
        <v>604.0</v>
      </c>
      <c r="I22" s="739">
        <v>0.2</v>
      </c>
      <c r="J22" s="370">
        <f t="shared" si="1"/>
        <v>483</v>
      </c>
      <c r="K22" s="402" t="s">
        <v>8528</v>
      </c>
      <c r="L22" s="403" t="s">
        <v>8529</v>
      </c>
      <c r="M22" s="403" t="s">
        <v>8493</v>
      </c>
      <c r="N22" s="699" t="s">
        <v>8324</v>
      </c>
      <c r="O22" s="524"/>
      <c r="P22" s="406"/>
      <c r="Q22" s="721" t="s">
        <v>8326</v>
      </c>
      <c r="R22" s="725"/>
      <c r="S22" s="722"/>
      <c r="T22" s="722"/>
      <c r="U22" s="722" t="s">
        <v>8530</v>
      </c>
      <c r="V22" s="723" t="s">
        <v>8531</v>
      </c>
      <c r="W22" s="721" t="s">
        <v>8532</v>
      </c>
      <c r="X22" s="724">
        <v>0.6147</v>
      </c>
      <c r="Y22" s="726"/>
      <c r="Z22" s="726" t="s">
        <v>6178</v>
      </c>
      <c r="AA22" s="378">
        <v>100.0</v>
      </c>
      <c r="AB22" s="378">
        <v>80.0</v>
      </c>
      <c r="AC22" s="378">
        <v>20.0</v>
      </c>
      <c r="AD22" s="378">
        <v>170.0</v>
      </c>
      <c r="AE22" s="727" t="s">
        <v>6178</v>
      </c>
      <c r="AF22" s="737">
        <v>170.0</v>
      </c>
      <c r="AG22" s="378">
        <v>110.0</v>
      </c>
      <c r="AH22" s="378">
        <v>50.0</v>
      </c>
      <c r="AI22" s="378">
        <v>120.0</v>
      </c>
      <c r="AJ22" s="431"/>
      <c r="AK22" s="378">
        <v>16.0</v>
      </c>
      <c r="AL22" s="378">
        <v>8.0</v>
      </c>
      <c r="AM22" s="378">
        <v>11.0</v>
      </c>
      <c r="AN22" s="378" t="s">
        <v>8533</v>
      </c>
      <c r="AO22" s="406"/>
      <c r="AP22" s="406"/>
      <c r="AQ22" s="378" t="s">
        <v>8487</v>
      </c>
      <c r="AR22" s="406"/>
      <c r="AS22" s="406"/>
      <c r="AT22" s="406"/>
      <c r="AU22" s="406"/>
      <c r="AV22" s="406"/>
      <c r="AW22" s="406"/>
      <c r="AX22" s="406"/>
      <c r="AY22" s="406"/>
      <c r="AZ22" s="406"/>
      <c r="BA22" s="728">
        <v>5000.0</v>
      </c>
      <c r="BB22" s="728" t="s">
        <v>8426</v>
      </c>
      <c r="BC22" s="590"/>
      <c r="BD22" s="590"/>
      <c r="BE22" s="590"/>
      <c r="BF22" s="590"/>
      <c r="BG22" s="590"/>
      <c r="BH22" s="590"/>
      <c r="BI22" s="590"/>
      <c r="BJ22" s="590"/>
      <c r="BK22" s="590"/>
      <c r="BL22" s="590"/>
      <c r="BM22" s="590"/>
      <c r="BN22" s="590"/>
      <c r="BO22" s="590"/>
      <c r="BP22" s="590"/>
      <c r="BQ22" s="590"/>
      <c r="BR22" s="590"/>
      <c r="BS22" s="590"/>
      <c r="BT22" s="590"/>
      <c r="BU22" s="590"/>
      <c r="BV22" s="590"/>
    </row>
    <row r="23" ht="30.0" customHeight="1">
      <c r="A23" s="711" t="s">
        <v>6049</v>
      </c>
      <c r="B23" s="712" t="s">
        <v>8534</v>
      </c>
      <c r="C23" s="435"/>
      <c r="D23" s="693">
        <v>50.0</v>
      </c>
      <c r="E23" s="713" t="s">
        <v>8535</v>
      </c>
      <c r="F23" s="714" t="s">
        <v>8536</v>
      </c>
      <c r="G23" s="738">
        <v>2.027573340621E12</v>
      </c>
      <c r="H23" s="721">
        <v>616.0</v>
      </c>
      <c r="I23" s="739">
        <v>0.2</v>
      </c>
      <c r="J23" s="370">
        <f t="shared" si="1"/>
        <v>493</v>
      </c>
      <c r="K23" s="402" t="s">
        <v>8537</v>
      </c>
      <c r="L23" s="403" t="s">
        <v>8538</v>
      </c>
      <c r="M23" s="403" t="s">
        <v>8493</v>
      </c>
      <c r="N23" s="699" t="s">
        <v>8324</v>
      </c>
      <c r="O23" s="524"/>
      <c r="P23" s="406"/>
      <c r="Q23" s="721" t="s">
        <v>8326</v>
      </c>
      <c r="R23" s="725"/>
      <c r="S23" s="722"/>
      <c r="T23" s="722"/>
      <c r="U23" s="722" t="s">
        <v>8450</v>
      </c>
      <c r="V23" s="723" t="s">
        <v>8451</v>
      </c>
      <c r="W23" s="721" t="s">
        <v>8452</v>
      </c>
      <c r="X23" s="724">
        <v>0.6177</v>
      </c>
      <c r="Y23" s="726"/>
      <c r="Z23" s="726" t="s">
        <v>8401</v>
      </c>
      <c r="AA23" s="378">
        <v>100.0</v>
      </c>
      <c r="AB23" s="378">
        <v>80.0</v>
      </c>
      <c r="AC23" s="378">
        <v>45.0</v>
      </c>
      <c r="AD23" s="378">
        <v>170.0</v>
      </c>
      <c r="AE23" s="727" t="s">
        <v>8401</v>
      </c>
      <c r="AF23" s="737">
        <v>170.0</v>
      </c>
      <c r="AG23" s="378">
        <v>110.0</v>
      </c>
      <c r="AH23" s="378">
        <v>50.0</v>
      </c>
      <c r="AI23" s="378">
        <v>120.0</v>
      </c>
      <c r="AJ23" s="431"/>
      <c r="AK23" s="378">
        <v>16.0</v>
      </c>
      <c r="AL23" s="378">
        <v>10.0</v>
      </c>
      <c r="AM23" s="378">
        <v>11.0</v>
      </c>
      <c r="AN23" s="378" t="s">
        <v>8539</v>
      </c>
      <c r="AO23" s="406"/>
      <c r="AP23" s="406"/>
      <c r="AQ23" s="378" t="s">
        <v>8487</v>
      </c>
      <c r="AR23" s="406"/>
      <c r="AS23" s="406"/>
      <c r="AT23" s="406"/>
      <c r="AU23" s="406"/>
      <c r="AV23" s="406"/>
      <c r="AW23" s="406"/>
      <c r="AX23" s="406"/>
      <c r="AY23" s="406"/>
      <c r="AZ23" s="406"/>
      <c r="BA23" s="728">
        <v>5000.0</v>
      </c>
      <c r="BB23" s="728" t="s">
        <v>8426</v>
      </c>
      <c r="BC23" s="590"/>
      <c r="BD23" s="590"/>
      <c r="BE23" s="590"/>
      <c r="BF23" s="590"/>
      <c r="BG23" s="590"/>
      <c r="BH23" s="590"/>
      <c r="BI23" s="590"/>
      <c r="BJ23" s="590"/>
      <c r="BK23" s="590"/>
      <c r="BL23" s="590"/>
      <c r="BM23" s="590"/>
      <c r="BN23" s="590"/>
      <c r="BO23" s="590"/>
      <c r="BP23" s="590"/>
      <c r="BQ23" s="590"/>
      <c r="BR23" s="590"/>
      <c r="BS23" s="590"/>
      <c r="BT23" s="590"/>
      <c r="BU23" s="590"/>
      <c r="BV23" s="590"/>
    </row>
    <row r="24" ht="30.0" customHeight="1">
      <c r="A24" s="711" t="s">
        <v>6049</v>
      </c>
      <c r="B24" s="712" t="s">
        <v>8540</v>
      </c>
      <c r="C24" s="736"/>
      <c r="D24" s="425">
        <v>50.0</v>
      </c>
      <c r="E24" s="713" t="s">
        <v>8541</v>
      </c>
      <c r="F24" s="714" t="s">
        <v>8542</v>
      </c>
      <c r="G24" s="738">
        <v>2.027573340638E12</v>
      </c>
      <c r="H24" s="721">
        <v>653.0</v>
      </c>
      <c r="I24" s="739">
        <v>0.2</v>
      </c>
      <c r="J24" s="370">
        <f t="shared" si="1"/>
        <v>522</v>
      </c>
      <c r="K24" s="402" t="s">
        <v>8543</v>
      </c>
      <c r="L24" s="403" t="s">
        <v>8544</v>
      </c>
      <c r="M24" s="403" t="s">
        <v>8493</v>
      </c>
      <c r="N24" s="699" t="s">
        <v>8324</v>
      </c>
      <c r="O24" s="524"/>
      <c r="P24" s="406"/>
      <c r="Q24" s="721" t="s">
        <v>8326</v>
      </c>
      <c r="R24" s="725"/>
      <c r="S24" s="722"/>
      <c r="T24" s="722"/>
      <c r="U24" s="722" t="s">
        <v>8545</v>
      </c>
      <c r="V24" s="723" t="s">
        <v>8546</v>
      </c>
      <c r="W24" s="721" t="s">
        <v>8547</v>
      </c>
      <c r="X24" s="724">
        <v>0.627</v>
      </c>
      <c r="Y24" s="726"/>
      <c r="Z24" s="726" t="s">
        <v>8401</v>
      </c>
      <c r="AA24" s="378">
        <v>120.0</v>
      </c>
      <c r="AB24" s="378">
        <v>80.0</v>
      </c>
      <c r="AC24" s="378">
        <v>45.0</v>
      </c>
      <c r="AD24" s="378">
        <v>170.0</v>
      </c>
      <c r="AE24" s="727" t="s">
        <v>8401</v>
      </c>
      <c r="AF24" s="740"/>
      <c r="AG24" s="741">
        <v>80.0</v>
      </c>
      <c r="AH24" s="741">
        <v>15.0</v>
      </c>
      <c r="AI24" s="741">
        <v>70.0</v>
      </c>
      <c r="AJ24" s="431"/>
      <c r="AK24" s="378">
        <v>16.0</v>
      </c>
      <c r="AL24" s="378">
        <v>10.0</v>
      </c>
      <c r="AM24" s="378">
        <v>11.0</v>
      </c>
      <c r="AN24" s="378" t="s">
        <v>8548</v>
      </c>
      <c r="AO24" s="406"/>
      <c r="AP24" s="406"/>
      <c r="AQ24" s="378" t="s">
        <v>8487</v>
      </c>
      <c r="AR24" s="406"/>
      <c r="AS24" s="406"/>
      <c r="AT24" s="406"/>
      <c r="AU24" s="406"/>
      <c r="AV24" s="406"/>
      <c r="AW24" s="406"/>
      <c r="AX24" s="406"/>
      <c r="AY24" s="406"/>
      <c r="AZ24" s="406"/>
      <c r="BA24" s="728">
        <v>5000.0</v>
      </c>
      <c r="BB24" s="728" t="s">
        <v>8426</v>
      </c>
      <c r="BC24" s="590"/>
      <c r="BD24" s="590"/>
      <c r="BE24" s="590"/>
      <c r="BF24" s="590"/>
      <c r="BG24" s="590"/>
      <c r="BH24" s="590"/>
      <c r="BI24" s="590"/>
      <c r="BJ24" s="590"/>
      <c r="BK24" s="590"/>
      <c r="BL24" s="590"/>
      <c r="BM24" s="590"/>
      <c r="BN24" s="590"/>
      <c r="BO24" s="590"/>
      <c r="BP24" s="590"/>
      <c r="BQ24" s="590"/>
      <c r="BR24" s="590"/>
      <c r="BS24" s="590"/>
      <c r="BT24" s="590"/>
      <c r="BU24" s="590"/>
      <c r="BV24" s="590"/>
    </row>
    <row r="25" ht="30.0" customHeight="1">
      <c r="A25" s="711" t="s">
        <v>6049</v>
      </c>
      <c r="B25" s="712" t="s">
        <v>8549</v>
      </c>
      <c r="C25" s="736"/>
      <c r="D25" s="425">
        <v>50.0</v>
      </c>
      <c r="E25" s="713" t="s">
        <v>8550</v>
      </c>
      <c r="F25" s="714" t="s">
        <v>8551</v>
      </c>
      <c r="G25" s="373">
        <v>2.027573340645E12</v>
      </c>
      <c r="H25" s="721">
        <v>680.0</v>
      </c>
      <c r="I25" s="739">
        <v>0.2</v>
      </c>
      <c r="J25" s="370">
        <f t="shared" si="1"/>
        <v>544</v>
      </c>
      <c r="K25" s="402" t="s">
        <v>8552</v>
      </c>
      <c r="L25" s="742" t="s">
        <v>8553</v>
      </c>
      <c r="M25" s="742" t="s">
        <v>8493</v>
      </c>
      <c r="N25" s="699" t="s">
        <v>8324</v>
      </c>
      <c r="O25" s="524"/>
      <c r="P25" s="406"/>
      <c r="Q25" s="721" t="s">
        <v>8554</v>
      </c>
      <c r="R25" s="725"/>
      <c r="S25" s="722"/>
      <c r="T25" s="722"/>
      <c r="U25" s="722" t="s">
        <v>8555</v>
      </c>
      <c r="V25" s="723" t="s">
        <v>8556</v>
      </c>
      <c r="W25" s="721" t="s">
        <v>8345</v>
      </c>
      <c r="X25" s="721" t="s">
        <v>8345</v>
      </c>
      <c r="Y25" s="726"/>
      <c r="Z25" s="726" t="s">
        <v>8401</v>
      </c>
      <c r="AA25" s="741">
        <v>150.0</v>
      </c>
      <c r="AB25" s="378">
        <v>80.0</v>
      </c>
      <c r="AC25" s="378">
        <v>45.0</v>
      </c>
      <c r="AD25" s="378">
        <v>170.0</v>
      </c>
      <c r="AE25" s="727" t="s">
        <v>8401</v>
      </c>
      <c r="AF25" s="740"/>
      <c r="AG25" s="741">
        <v>80.0</v>
      </c>
      <c r="AH25" s="741">
        <v>15.0</v>
      </c>
      <c r="AI25" s="741">
        <v>70.0</v>
      </c>
      <c r="AJ25" s="740"/>
      <c r="AK25" s="740"/>
      <c r="AL25" s="740"/>
      <c r="AM25" s="740"/>
      <c r="AN25" s="741" t="s">
        <v>8557</v>
      </c>
      <c r="AO25" s="740"/>
      <c r="AP25" s="740"/>
      <c r="AQ25" s="741" t="s">
        <v>8558</v>
      </c>
      <c r="AR25" s="590"/>
      <c r="AS25" s="590"/>
      <c r="AT25" s="590"/>
      <c r="AU25" s="590"/>
      <c r="AV25" s="590"/>
      <c r="AW25" s="590"/>
      <c r="AX25" s="590"/>
      <c r="AY25" s="590"/>
      <c r="AZ25" s="590"/>
      <c r="BA25" s="728">
        <v>5004.0</v>
      </c>
      <c r="BB25" s="743" t="s">
        <v>8559</v>
      </c>
      <c r="BC25" s="744"/>
      <c r="BD25" s="745"/>
      <c r="BE25" s="745"/>
      <c r="BF25" s="745"/>
      <c r="BG25" s="745"/>
      <c r="BH25" s="745"/>
      <c r="BI25" s="745"/>
      <c r="BJ25" s="745"/>
      <c r="BK25" s="745"/>
      <c r="BL25" s="745"/>
      <c r="BM25" s="745"/>
      <c r="BN25" s="590"/>
      <c r="BO25" s="590"/>
      <c r="BP25" s="590"/>
      <c r="BQ25" s="590"/>
      <c r="BR25" s="590"/>
      <c r="BS25" s="590"/>
      <c r="BT25" s="590"/>
      <c r="BU25" s="590"/>
      <c r="BV25" s="590"/>
    </row>
    <row r="26" ht="30.0" customHeight="1">
      <c r="A26" s="711" t="s">
        <v>6049</v>
      </c>
      <c r="B26" s="712" t="s">
        <v>8560</v>
      </c>
      <c r="C26" s="435"/>
      <c r="D26" s="693">
        <v>50.0</v>
      </c>
      <c r="E26" s="713" t="s">
        <v>8561</v>
      </c>
      <c r="F26" s="714" t="s">
        <v>8562</v>
      </c>
      <c r="G26" s="373">
        <v>2.008072056008E12</v>
      </c>
      <c r="H26" s="721">
        <v>455.0</v>
      </c>
      <c r="I26" s="739">
        <v>0.05</v>
      </c>
      <c r="J26" s="370">
        <f t="shared" si="1"/>
        <v>432</v>
      </c>
      <c r="K26" s="402" t="s">
        <v>8563</v>
      </c>
      <c r="L26" s="403" t="s">
        <v>8564</v>
      </c>
      <c r="M26" s="403" t="s">
        <v>8565</v>
      </c>
      <c r="N26" s="699" t="s">
        <v>8324</v>
      </c>
      <c r="O26" s="464" t="s">
        <v>8325</v>
      </c>
      <c r="P26" s="378">
        <v>20.0</v>
      </c>
      <c r="Q26" s="721" t="s">
        <v>8326</v>
      </c>
      <c r="R26" s="721" t="s">
        <v>8566</v>
      </c>
      <c r="S26" s="722"/>
      <c r="T26" s="722"/>
      <c r="U26" s="722" t="s">
        <v>8567</v>
      </c>
      <c r="V26" s="723" t="s">
        <v>8568</v>
      </c>
      <c r="W26" s="721" t="s">
        <v>8569</v>
      </c>
      <c r="X26" s="724">
        <v>0.4648</v>
      </c>
      <c r="Y26" s="726"/>
      <c r="Z26" s="726" t="s">
        <v>6061</v>
      </c>
      <c r="AA26" s="378">
        <v>65.0</v>
      </c>
      <c r="AB26" s="378">
        <v>70.0</v>
      </c>
      <c r="AC26" s="378">
        <v>20.0</v>
      </c>
      <c r="AD26" s="378">
        <v>90.0</v>
      </c>
      <c r="AE26" s="727" t="s">
        <v>6061</v>
      </c>
      <c r="AF26" s="378">
        <v>50.0</v>
      </c>
      <c r="AG26" s="378">
        <v>70.0</v>
      </c>
      <c r="AH26" s="378">
        <v>20.0</v>
      </c>
      <c r="AI26" s="378">
        <v>80.0</v>
      </c>
      <c r="AJ26" s="380" t="s">
        <v>8570</v>
      </c>
      <c r="AK26" s="378">
        <v>11.0</v>
      </c>
      <c r="AL26" s="378">
        <v>3.0</v>
      </c>
      <c r="AM26" s="378">
        <v>8.0</v>
      </c>
      <c r="AN26" s="378" t="s">
        <v>8571</v>
      </c>
      <c r="AO26" s="406"/>
      <c r="AP26" s="406"/>
      <c r="AQ26" s="378" t="s">
        <v>8572</v>
      </c>
      <c r="AR26" s="406"/>
      <c r="AS26" s="406"/>
      <c r="AT26" s="406"/>
      <c r="AU26" s="378">
        <v>0.264</v>
      </c>
      <c r="AV26" s="406"/>
      <c r="AW26" s="406"/>
      <c r="AX26" s="406"/>
      <c r="AY26" s="406"/>
      <c r="AZ26" s="406"/>
      <c r="BA26" s="728">
        <v>100.0</v>
      </c>
      <c r="BB26" s="728" t="s">
        <v>8573</v>
      </c>
      <c r="BC26" s="590"/>
      <c r="BD26" s="590"/>
      <c r="BE26" s="590"/>
      <c r="BF26" s="590"/>
      <c r="BG26" s="590"/>
      <c r="BH26" s="590"/>
      <c r="BI26" s="590"/>
      <c r="BJ26" s="590"/>
      <c r="BK26" s="590"/>
      <c r="BL26" s="590"/>
      <c r="BM26" s="590"/>
      <c r="BN26" s="590"/>
      <c r="BO26" s="590"/>
      <c r="BP26" s="590"/>
      <c r="BQ26" s="590"/>
      <c r="BR26" s="590"/>
      <c r="BS26" s="590"/>
      <c r="BT26" s="590"/>
      <c r="BU26" s="590"/>
      <c r="BV26" s="590"/>
    </row>
    <row r="27" ht="30.0" customHeight="1">
      <c r="A27" s="711" t="s">
        <v>6049</v>
      </c>
      <c r="B27" s="712" t="s">
        <v>8574</v>
      </c>
      <c r="C27" s="435"/>
      <c r="D27" s="693">
        <v>50.0</v>
      </c>
      <c r="E27" s="713" t="s">
        <v>8575</v>
      </c>
      <c r="F27" s="714" t="s">
        <v>8576</v>
      </c>
      <c r="G27" s="373">
        <v>2.008076441008E12</v>
      </c>
      <c r="H27" s="721">
        <v>423.0</v>
      </c>
      <c r="I27" s="739">
        <v>0.05</v>
      </c>
      <c r="J27" s="370">
        <f t="shared" si="1"/>
        <v>402</v>
      </c>
      <c r="K27" s="402" t="s">
        <v>8577</v>
      </c>
      <c r="L27" s="403" t="s">
        <v>8578</v>
      </c>
      <c r="M27" s="403" t="s">
        <v>8579</v>
      </c>
      <c r="N27" s="699" t="s">
        <v>8324</v>
      </c>
      <c r="O27" s="464" t="s">
        <v>8325</v>
      </c>
      <c r="P27" s="378">
        <v>20.0</v>
      </c>
      <c r="Q27" s="721" t="s">
        <v>8326</v>
      </c>
      <c r="R27" s="721" t="s">
        <v>8566</v>
      </c>
      <c r="S27" s="722"/>
      <c r="T27" s="722"/>
      <c r="U27" s="722" t="s">
        <v>8580</v>
      </c>
      <c r="V27" s="723" t="s">
        <v>8581</v>
      </c>
      <c r="W27" s="721" t="s">
        <v>8582</v>
      </c>
      <c r="X27" s="724">
        <v>0.4411</v>
      </c>
      <c r="Y27" s="726"/>
      <c r="Z27" s="726" t="s">
        <v>6061</v>
      </c>
      <c r="AA27" s="378">
        <v>55.0</v>
      </c>
      <c r="AB27" s="378">
        <v>70.0</v>
      </c>
      <c r="AC27" s="378">
        <v>20.0</v>
      </c>
      <c r="AD27" s="378">
        <v>90.0</v>
      </c>
      <c r="AE27" s="727" t="s">
        <v>6061</v>
      </c>
      <c r="AF27" s="378">
        <v>50.0</v>
      </c>
      <c r="AG27" s="378">
        <v>70.0</v>
      </c>
      <c r="AH27" s="378">
        <v>20.0</v>
      </c>
      <c r="AI27" s="378">
        <v>80.0</v>
      </c>
      <c r="AJ27" s="431"/>
      <c r="AK27" s="378">
        <v>7.5</v>
      </c>
      <c r="AL27" s="378">
        <v>3.0</v>
      </c>
      <c r="AM27" s="378">
        <v>8.0</v>
      </c>
      <c r="AN27" s="378" t="s">
        <v>8583</v>
      </c>
      <c r="AO27" s="406"/>
      <c r="AP27" s="406"/>
      <c r="AQ27" s="378" t="s">
        <v>8572</v>
      </c>
      <c r="AR27" s="406"/>
      <c r="AS27" s="406"/>
      <c r="AT27" s="406"/>
      <c r="AU27" s="406"/>
      <c r="AV27" s="406"/>
      <c r="AW27" s="406"/>
      <c r="AX27" s="406"/>
      <c r="AY27" s="406"/>
      <c r="AZ27" s="406"/>
      <c r="BA27" s="728">
        <v>100.0</v>
      </c>
      <c r="BB27" s="728" t="s">
        <v>8573</v>
      </c>
      <c r="BC27" s="590"/>
      <c r="BD27" s="590"/>
      <c r="BE27" s="590"/>
      <c r="BF27" s="590"/>
      <c r="BG27" s="590"/>
      <c r="BH27" s="590"/>
      <c r="BI27" s="590"/>
      <c r="BJ27" s="590"/>
      <c r="BK27" s="590"/>
      <c r="BL27" s="590"/>
      <c r="BM27" s="590"/>
      <c r="BN27" s="590"/>
      <c r="BO27" s="590"/>
      <c r="BP27" s="590"/>
      <c r="BQ27" s="590"/>
      <c r="BR27" s="590"/>
      <c r="BS27" s="590"/>
      <c r="BT27" s="590"/>
      <c r="BU27" s="590"/>
      <c r="BV27" s="590"/>
    </row>
    <row r="28" ht="30.0" customHeight="1">
      <c r="A28" s="711" t="s">
        <v>6049</v>
      </c>
      <c r="B28" s="712" t="s">
        <v>8584</v>
      </c>
      <c r="C28" s="435"/>
      <c r="D28" s="693">
        <v>50.0</v>
      </c>
      <c r="E28" s="713" t="s">
        <v>8585</v>
      </c>
      <c r="F28" s="714" t="s">
        <v>8586</v>
      </c>
      <c r="G28" s="373">
        <v>2.000524735004E12</v>
      </c>
      <c r="H28" s="721">
        <v>486.0</v>
      </c>
      <c r="I28" s="739">
        <v>0.05</v>
      </c>
      <c r="J28" s="370">
        <f t="shared" si="1"/>
        <v>462</v>
      </c>
      <c r="K28" s="402" t="s">
        <v>8587</v>
      </c>
      <c r="L28" s="403" t="s">
        <v>8588</v>
      </c>
      <c r="M28" s="403" t="s">
        <v>8589</v>
      </c>
      <c r="N28" s="699" t="s">
        <v>8324</v>
      </c>
      <c r="O28" s="464" t="s">
        <v>8325</v>
      </c>
      <c r="P28" s="378">
        <v>20.0</v>
      </c>
      <c r="Q28" s="721" t="s">
        <v>8326</v>
      </c>
      <c r="R28" s="721" t="s">
        <v>8590</v>
      </c>
      <c r="S28" s="722"/>
      <c r="T28" s="722"/>
      <c r="U28" s="722" t="s">
        <v>8591</v>
      </c>
      <c r="V28" s="723" t="s">
        <v>8592</v>
      </c>
      <c r="W28" s="721" t="s">
        <v>8593</v>
      </c>
      <c r="X28" s="724">
        <v>0.4805</v>
      </c>
      <c r="Y28" s="726"/>
      <c r="Z28" s="726" t="s">
        <v>6061</v>
      </c>
      <c r="AA28" s="378">
        <v>95.0</v>
      </c>
      <c r="AB28" s="378">
        <v>70.0</v>
      </c>
      <c r="AC28" s="378">
        <v>20.0</v>
      </c>
      <c r="AD28" s="378">
        <v>90.0</v>
      </c>
      <c r="AE28" s="727" t="s">
        <v>6061</v>
      </c>
      <c r="AF28" s="378">
        <v>50.0</v>
      </c>
      <c r="AG28" s="378">
        <v>70.0</v>
      </c>
      <c r="AH28" s="378">
        <v>20.0</v>
      </c>
      <c r="AI28" s="378">
        <v>80.0</v>
      </c>
      <c r="AJ28" s="380" t="s">
        <v>8570</v>
      </c>
      <c r="AK28" s="378">
        <v>11.0</v>
      </c>
      <c r="AL28" s="378">
        <v>4.0</v>
      </c>
      <c r="AM28" s="378">
        <v>9.0</v>
      </c>
      <c r="AN28" s="378" t="s">
        <v>8594</v>
      </c>
      <c r="AO28" s="406"/>
      <c r="AP28" s="406"/>
      <c r="AQ28" s="378" t="s">
        <v>8572</v>
      </c>
      <c r="AR28" s="406"/>
      <c r="AS28" s="406"/>
      <c r="AT28" s="406"/>
      <c r="AU28" s="378">
        <v>0.396</v>
      </c>
      <c r="AV28" s="406"/>
      <c r="AW28" s="406"/>
      <c r="AX28" s="406"/>
      <c r="AY28" s="406"/>
      <c r="AZ28" s="406"/>
      <c r="BA28" s="728">
        <v>100.0</v>
      </c>
      <c r="BB28" s="728" t="s">
        <v>8573</v>
      </c>
      <c r="BC28" s="590"/>
      <c r="BD28" s="590"/>
      <c r="BE28" s="590"/>
      <c r="BF28" s="590"/>
      <c r="BG28" s="590"/>
      <c r="BH28" s="590"/>
      <c r="BI28" s="590"/>
      <c r="BJ28" s="590"/>
      <c r="BK28" s="590"/>
      <c r="BL28" s="590"/>
      <c r="BM28" s="590"/>
      <c r="BN28" s="590"/>
      <c r="BO28" s="590"/>
      <c r="BP28" s="590"/>
      <c r="BQ28" s="590"/>
      <c r="BR28" s="590"/>
      <c r="BS28" s="590"/>
      <c r="BT28" s="590"/>
      <c r="BU28" s="590"/>
      <c r="BV28" s="590"/>
    </row>
    <row r="29" ht="30.0" customHeight="1">
      <c r="A29" s="711" t="s">
        <v>6049</v>
      </c>
      <c r="B29" s="712" t="s">
        <v>8595</v>
      </c>
      <c r="C29" s="435"/>
      <c r="D29" s="693">
        <v>50.0</v>
      </c>
      <c r="E29" s="713" t="s">
        <v>8596</v>
      </c>
      <c r="F29" s="714" t="s">
        <v>8597</v>
      </c>
      <c r="G29" s="373">
        <v>2.000524735011E12</v>
      </c>
      <c r="H29" s="721">
        <v>531.0</v>
      </c>
      <c r="I29" s="739">
        <v>0.05</v>
      </c>
      <c r="J29" s="370">
        <f t="shared" si="1"/>
        <v>504</v>
      </c>
      <c r="K29" s="402" t="s">
        <v>8598</v>
      </c>
      <c r="L29" s="403" t="s">
        <v>8599</v>
      </c>
      <c r="M29" s="403" t="s">
        <v>8600</v>
      </c>
      <c r="N29" s="699" t="s">
        <v>8324</v>
      </c>
      <c r="O29" s="464" t="s">
        <v>8325</v>
      </c>
      <c r="P29" s="378">
        <v>20.0</v>
      </c>
      <c r="Q29" s="721" t="s">
        <v>8326</v>
      </c>
      <c r="R29" s="721" t="s">
        <v>8601</v>
      </c>
      <c r="S29" s="722"/>
      <c r="T29" s="722"/>
      <c r="U29" s="722" t="s">
        <v>8432</v>
      </c>
      <c r="V29" s="723" t="s">
        <v>8433</v>
      </c>
      <c r="W29" s="721" t="s">
        <v>8602</v>
      </c>
      <c r="X29" s="724">
        <v>0.4968</v>
      </c>
      <c r="Y29" s="726"/>
      <c r="Z29" s="726" t="s">
        <v>6061</v>
      </c>
      <c r="AA29" s="378">
        <v>126.0</v>
      </c>
      <c r="AB29" s="378">
        <v>70.0</v>
      </c>
      <c r="AC29" s="378">
        <v>20.0</v>
      </c>
      <c r="AD29" s="378">
        <v>90.0</v>
      </c>
      <c r="AE29" s="727" t="s">
        <v>6061</v>
      </c>
      <c r="AF29" s="378">
        <v>30.0</v>
      </c>
      <c r="AG29" s="378">
        <v>70.0</v>
      </c>
      <c r="AH29" s="378">
        <v>20.0</v>
      </c>
      <c r="AI29" s="378">
        <v>80.0</v>
      </c>
      <c r="AJ29" s="380" t="s">
        <v>8603</v>
      </c>
      <c r="AK29" s="378">
        <v>11.0</v>
      </c>
      <c r="AL29" s="378">
        <v>4.0</v>
      </c>
      <c r="AM29" s="378">
        <v>12.0</v>
      </c>
      <c r="AN29" s="378" t="s">
        <v>8604</v>
      </c>
      <c r="AO29" s="406"/>
      <c r="AP29" s="406"/>
      <c r="AQ29" s="378" t="s">
        <v>8572</v>
      </c>
      <c r="AR29" s="406"/>
      <c r="AS29" s="406"/>
      <c r="AT29" s="406"/>
      <c r="AU29" s="378">
        <v>0.528</v>
      </c>
      <c r="AV29" s="406"/>
      <c r="AW29" s="406"/>
      <c r="AX29" s="406"/>
      <c r="AY29" s="406"/>
      <c r="AZ29" s="406"/>
      <c r="BA29" s="728">
        <v>100.0</v>
      </c>
      <c r="BB29" s="728" t="s">
        <v>8573</v>
      </c>
      <c r="BC29" s="590"/>
      <c r="BD29" s="590"/>
      <c r="BE29" s="590"/>
      <c r="BF29" s="590"/>
      <c r="BG29" s="590"/>
      <c r="BH29" s="590"/>
      <c r="BI29" s="590"/>
      <c r="BJ29" s="590"/>
      <c r="BK29" s="590"/>
      <c r="BL29" s="590"/>
      <c r="BM29" s="590"/>
      <c r="BN29" s="590"/>
      <c r="BO29" s="590"/>
      <c r="BP29" s="590"/>
      <c r="BQ29" s="590"/>
      <c r="BR29" s="590"/>
      <c r="BS29" s="590"/>
      <c r="BT29" s="590"/>
      <c r="BU29" s="590"/>
      <c r="BV29" s="590"/>
    </row>
    <row r="30" ht="30.0" customHeight="1">
      <c r="A30" s="711" t="s">
        <v>6049</v>
      </c>
      <c r="B30" s="712" t="s">
        <v>8605</v>
      </c>
      <c r="C30" s="435"/>
      <c r="D30" s="693">
        <v>50.0</v>
      </c>
      <c r="E30" s="713" t="s">
        <v>8606</v>
      </c>
      <c r="F30" s="714" t="s">
        <v>8607</v>
      </c>
      <c r="G30" s="373">
        <v>2.000524735028E12</v>
      </c>
      <c r="H30" s="721">
        <v>569.0</v>
      </c>
      <c r="I30" s="739">
        <v>0.05</v>
      </c>
      <c r="J30" s="370">
        <f t="shared" si="1"/>
        <v>541</v>
      </c>
      <c r="K30" s="402" t="s">
        <v>8608</v>
      </c>
      <c r="L30" s="403" t="s">
        <v>8609</v>
      </c>
      <c r="M30" s="403" t="s">
        <v>8610</v>
      </c>
      <c r="N30" s="699" t="s">
        <v>8324</v>
      </c>
      <c r="O30" s="464" t="s">
        <v>8325</v>
      </c>
      <c r="P30" s="378">
        <v>20.0</v>
      </c>
      <c r="Q30" s="721" t="s">
        <v>8326</v>
      </c>
      <c r="R30" s="721">
        <v>50.0</v>
      </c>
      <c r="S30" s="722"/>
      <c r="T30" s="722"/>
      <c r="U30" s="722" t="s">
        <v>8530</v>
      </c>
      <c r="V30" s="723" t="s">
        <v>8531</v>
      </c>
      <c r="W30" s="721" t="s">
        <v>8611</v>
      </c>
      <c r="X30" s="724">
        <v>0.5114</v>
      </c>
      <c r="Y30" s="726"/>
      <c r="Z30" s="726" t="s">
        <v>6061</v>
      </c>
      <c r="AA30" s="378">
        <v>125.0</v>
      </c>
      <c r="AB30" s="378">
        <v>70.0</v>
      </c>
      <c r="AC30" s="378">
        <v>20.0</v>
      </c>
      <c r="AD30" s="378">
        <v>90.0</v>
      </c>
      <c r="AE30" s="727" t="s">
        <v>6061</v>
      </c>
      <c r="AF30" s="378">
        <v>45.0</v>
      </c>
      <c r="AG30" s="378">
        <v>70.0</v>
      </c>
      <c r="AH30" s="378">
        <v>20.0</v>
      </c>
      <c r="AI30" s="378">
        <v>80.0</v>
      </c>
      <c r="AJ30" s="380" t="s">
        <v>8603</v>
      </c>
      <c r="AK30" s="378">
        <v>11.0</v>
      </c>
      <c r="AL30" s="378">
        <v>5.0</v>
      </c>
      <c r="AM30" s="378">
        <v>15.0</v>
      </c>
      <c r="AN30" s="378" t="s">
        <v>8612</v>
      </c>
      <c r="AO30" s="406"/>
      <c r="AP30" s="406"/>
      <c r="AQ30" s="378" t="s">
        <v>8572</v>
      </c>
      <c r="AR30" s="406"/>
      <c r="AS30" s="406"/>
      <c r="AT30" s="406"/>
      <c r="AU30" s="378">
        <v>0.825</v>
      </c>
      <c r="AV30" s="406"/>
      <c r="AW30" s="406"/>
      <c r="AX30" s="406"/>
      <c r="AY30" s="406"/>
      <c r="AZ30" s="406"/>
      <c r="BA30" s="728">
        <v>100.0</v>
      </c>
      <c r="BB30" s="728" t="s">
        <v>8573</v>
      </c>
      <c r="BC30" s="590"/>
      <c r="BD30" s="590"/>
      <c r="BE30" s="590"/>
      <c r="BF30" s="590"/>
      <c r="BG30" s="590"/>
      <c r="BH30" s="590"/>
      <c r="BI30" s="590"/>
      <c r="BJ30" s="590"/>
      <c r="BK30" s="590"/>
      <c r="BL30" s="590"/>
      <c r="BM30" s="590"/>
      <c r="BN30" s="590"/>
      <c r="BO30" s="590"/>
      <c r="BP30" s="590"/>
      <c r="BQ30" s="590"/>
      <c r="BR30" s="590"/>
      <c r="BS30" s="590"/>
      <c r="BT30" s="590"/>
      <c r="BU30" s="590"/>
      <c r="BV30" s="590"/>
    </row>
    <row r="31" ht="30.0" customHeight="1">
      <c r="A31" s="711" t="s">
        <v>6049</v>
      </c>
      <c r="B31" s="712" t="s">
        <v>8613</v>
      </c>
      <c r="C31" s="435"/>
      <c r="D31" s="693">
        <v>50.0</v>
      </c>
      <c r="E31" s="713" t="s">
        <v>8614</v>
      </c>
      <c r="F31" s="714" t="s">
        <v>8615</v>
      </c>
      <c r="G31" s="373">
        <v>2.000524735035E12</v>
      </c>
      <c r="H31" s="721">
        <v>525.0</v>
      </c>
      <c r="I31" s="739">
        <v>0.05</v>
      </c>
      <c r="J31" s="370">
        <f t="shared" si="1"/>
        <v>499</v>
      </c>
      <c r="K31" s="402" t="s">
        <v>8616</v>
      </c>
      <c r="L31" s="403" t="s">
        <v>8617</v>
      </c>
      <c r="M31" s="403" t="s">
        <v>8618</v>
      </c>
      <c r="N31" s="699" t="s">
        <v>8324</v>
      </c>
      <c r="O31" s="464" t="s">
        <v>8325</v>
      </c>
      <c r="P31" s="378">
        <v>20.0</v>
      </c>
      <c r="Q31" s="746" t="s">
        <v>8326</v>
      </c>
      <c r="R31" s="746" t="s">
        <v>8581</v>
      </c>
      <c r="S31" s="722"/>
      <c r="T31" s="722"/>
      <c r="U31" s="722" t="s">
        <v>8619</v>
      </c>
      <c r="V31" s="723" t="s">
        <v>8620</v>
      </c>
      <c r="W31" s="721" t="s">
        <v>8621</v>
      </c>
      <c r="X31" s="724">
        <v>0.4802</v>
      </c>
      <c r="Y31" s="721"/>
      <c r="Z31" s="721" t="s">
        <v>8345</v>
      </c>
      <c r="AA31" s="721" t="s">
        <v>8345</v>
      </c>
      <c r="AB31" s="721" t="s">
        <v>8345</v>
      </c>
      <c r="AC31" s="721" t="s">
        <v>8345</v>
      </c>
      <c r="AD31" s="721" t="s">
        <v>8345</v>
      </c>
      <c r="AE31" s="721" t="s">
        <v>8345</v>
      </c>
      <c r="AF31" s="721" t="s">
        <v>8345</v>
      </c>
      <c r="AG31" s="721" t="s">
        <v>8345</v>
      </c>
      <c r="AH31" s="721" t="s">
        <v>8345</v>
      </c>
      <c r="AI31" s="721" t="s">
        <v>8345</v>
      </c>
      <c r="AJ31" s="721" t="s">
        <v>8345</v>
      </c>
      <c r="AK31" s="721" t="s">
        <v>8345</v>
      </c>
      <c r="AL31" s="721" t="s">
        <v>8345</v>
      </c>
      <c r="AM31" s="721" t="s">
        <v>8345</v>
      </c>
      <c r="AN31" s="721" t="s">
        <v>8345</v>
      </c>
      <c r="AO31" s="721" t="s">
        <v>8345</v>
      </c>
      <c r="AP31" s="721" t="s">
        <v>8345</v>
      </c>
      <c r="AQ31" s="721" t="s">
        <v>8345</v>
      </c>
      <c r="AR31" s="721" t="s">
        <v>8345</v>
      </c>
      <c r="AS31" s="721" t="s">
        <v>8345</v>
      </c>
      <c r="AT31" s="721" t="s">
        <v>8345</v>
      </c>
      <c r="AU31" s="721" t="s">
        <v>8345</v>
      </c>
      <c r="AV31" s="721" t="s">
        <v>8345</v>
      </c>
      <c r="AW31" s="721" t="s">
        <v>8345</v>
      </c>
      <c r="AX31" s="721" t="s">
        <v>8345</v>
      </c>
      <c r="AY31" s="721" t="s">
        <v>8345</v>
      </c>
      <c r="AZ31" s="721" t="s">
        <v>8345</v>
      </c>
      <c r="BA31" s="721" t="s">
        <v>8345</v>
      </c>
      <c r="BB31" s="721" t="s">
        <v>8345</v>
      </c>
      <c r="BC31" s="725"/>
      <c r="BD31" s="725"/>
      <c r="BE31" s="725"/>
      <c r="BF31" s="725"/>
      <c r="BG31" s="725"/>
      <c r="BH31" s="725"/>
      <c r="BI31" s="725"/>
      <c r="BJ31" s="725"/>
      <c r="BK31" s="725"/>
      <c r="BL31" s="725"/>
      <c r="BM31" s="725"/>
      <c r="BN31" s="721" t="s">
        <v>8346</v>
      </c>
      <c r="BO31" s="721" t="s">
        <v>8346</v>
      </c>
      <c r="BP31" s="721" t="s">
        <v>8346</v>
      </c>
      <c r="BQ31" s="721" t="s">
        <v>8346</v>
      </c>
      <c r="BR31" s="721" t="s">
        <v>8346</v>
      </c>
      <c r="BS31" s="721" t="s">
        <v>8346</v>
      </c>
      <c r="BT31" s="721" t="s">
        <v>8346</v>
      </c>
      <c r="BU31" s="590"/>
      <c r="BV31" s="590"/>
    </row>
    <row r="32" ht="30.0" customHeight="1">
      <c r="A32" s="711" t="s">
        <v>6049</v>
      </c>
      <c r="B32" s="712" t="s">
        <v>8622</v>
      </c>
      <c r="C32" s="435"/>
      <c r="D32" s="693">
        <v>50.0</v>
      </c>
      <c r="E32" s="713" t="s">
        <v>8623</v>
      </c>
      <c r="F32" s="714" t="s">
        <v>8624</v>
      </c>
      <c r="G32" s="747">
        <v>2.034050218823E12</v>
      </c>
      <c r="H32" s="721">
        <v>550.0</v>
      </c>
      <c r="I32" s="739">
        <v>0.05</v>
      </c>
      <c r="J32" s="370">
        <f t="shared" si="1"/>
        <v>523</v>
      </c>
      <c r="K32" s="748" t="s">
        <v>8625</v>
      </c>
      <c r="L32" s="402" t="s">
        <v>8626</v>
      </c>
      <c r="M32" s="748" t="s">
        <v>8627</v>
      </c>
      <c r="N32" s="699" t="s">
        <v>8324</v>
      </c>
      <c r="O32" s="524"/>
      <c r="P32" s="378">
        <v>20.0</v>
      </c>
      <c r="Q32" s="721" t="s">
        <v>8326</v>
      </c>
      <c r="R32" s="725"/>
      <c r="S32" s="722"/>
      <c r="T32" s="722"/>
      <c r="U32" s="722" t="s">
        <v>8628</v>
      </c>
      <c r="V32" s="723" t="s">
        <v>8629</v>
      </c>
      <c r="W32" s="721" t="s">
        <v>8630</v>
      </c>
      <c r="X32" s="724">
        <v>0.6091</v>
      </c>
      <c r="Y32" s="726"/>
      <c r="Z32" s="726" t="s">
        <v>6061</v>
      </c>
      <c r="AA32" s="378" t="s">
        <v>8631</v>
      </c>
      <c r="AB32" s="378">
        <v>70.0</v>
      </c>
      <c r="AC32" s="378">
        <v>20.0</v>
      </c>
      <c r="AD32" s="378">
        <v>90.0</v>
      </c>
      <c r="AE32" s="727" t="s">
        <v>6061</v>
      </c>
      <c r="AF32" s="378">
        <v>30.0</v>
      </c>
      <c r="AG32" s="378">
        <v>80.0</v>
      </c>
      <c r="AH32" s="378">
        <v>30.0</v>
      </c>
      <c r="AI32" s="378">
        <v>170.0</v>
      </c>
      <c r="AJ32" s="380" t="s">
        <v>8632</v>
      </c>
      <c r="AK32" s="378">
        <v>7.5</v>
      </c>
      <c r="AL32" s="378">
        <v>1.0</v>
      </c>
      <c r="AM32" s="378">
        <v>8.0</v>
      </c>
      <c r="AN32" s="378" t="s">
        <v>8633</v>
      </c>
      <c r="AO32" s="406"/>
      <c r="AP32" s="406"/>
      <c r="AQ32" s="406"/>
      <c r="AR32" s="406"/>
      <c r="AS32" s="406"/>
      <c r="AT32" s="406"/>
      <c r="AU32" s="378">
        <v>0.06</v>
      </c>
      <c r="AV32" s="406"/>
      <c r="AW32" s="406"/>
      <c r="AX32" s="406"/>
      <c r="AY32" s="406"/>
      <c r="AZ32" s="406"/>
      <c r="BA32" s="728">
        <v>100.0</v>
      </c>
      <c r="BB32" s="728" t="s">
        <v>8573</v>
      </c>
      <c r="BC32" s="590"/>
      <c r="BD32" s="590"/>
      <c r="BE32" s="590"/>
      <c r="BF32" s="590"/>
      <c r="BG32" s="590"/>
      <c r="BH32" s="590"/>
      <c r="BI32" s="590"/>
      <c r="BJ32" s="590"/>
      <c r="BK32" s="590"/>
      <c r="BL32" s="590"/>
      <c r="BM32" s="590"/>
      <c r="BN32" s="590"/>
      <c r="BO32" s="590"/>
      <c r="BP32" s="590"/>
      <c r="BQ32" s="590"/>
      <c r="BR32" s="590"/>
      <c r="BS32" s="590"/>
      <c r="BT32" s="590"/>
      <c r="BU32" s="590"/>
      <c r="BV32" s="590"/>
    </row>
    <row r="33" ht="30.0" customHeight="1">
      <c r="A33" s="711" t="s">
        <v>6049</v>
      </c>
      <c r="B33" s="712" t="s">
        <v>8634</v>
      </c>
      <c r="C33" s="749" t="s">
        <v>106</v>
      </c>
      <c r="D33" s="425">
        <v>0.0</v>
      </c>
      <c r="E33" s="750" t="s">
        <v>8635</v>
      </c>
      <c r="F33" s="714" t="s">
        <v>8636</v>
      </c>
      <c r="G33" s="373">
        <v>2.000524735059E12</v>
      </c>
      <c r="H33" s="721">
        <v>300.0</v>
      </c>
      <c r="I33" s="751">
        <v>0.3</v>
      </c>
      <c r="J33" s="370">
        <f t="shared" si="1"/>
        <v>210</v>
      </c>
      <c r="K33" s="371" t="s">
        <v>8637</v>
      </c>
      <c r="L33" s="752" t="s">
        <v>8638</v>
      </c>
      <c r="M33" s="753" t="s">
        <v>8639</v>
      </c>
      <c r="N33" s="699" t="s">
        <v>8324</v>
      </c>
      <c r="O33" s="464" t="s">
        <v>8325</v>
      </c>
      <c r="P33" s="378">
        <v>20.0</v>
      </c>
      <c r="Q33" s="721" t="s">
        <v>8326</v>
      </c>
      <c r="R33" s="721" t="s">
        <v>8640</v>
      </c>
      <c r="S33" s="722"/>
      <c r="T33" s="722"/>
      <c r="U33" s="722" t="s">
        <v>8641</v>
      </c>
      <c r="V33" s="723" t="s">
        <v>8642</v>
      </c>
      <c r="W33" s="721" t="s">
        <v>8643</v>
      </c>
      <c r="X33" s="724">
        <v>0.3219</v>
      </c>
      <c r="Y33" s="726"/>
      <c r="Z33" s="726" t="s">
        <v>6061</v>
      </c>
      <c r="AA33" s="754">
        <v>10.0</v>
      </c>
      <c r="AB33" s="378">
        <v>70.0</v>
      </c>
      <c r="AC33" s="378">
        <v>20.0</v>
      </c>
      <c r="AD33" s="378">
        <v>90.0</v>
      </c>
      <c r="AE33" s="727" t="s">
        <v>6061</v>
      </c>
      <c r="AF33" s="754">
        <v>26.0</v>
      </c>
      <c r="AG33" s="754">
        <v>70.0</v>
      </c>
      <c r="AH33" s="754">
        <v>20.0</v>
      </c>
      <c r="AI33" s="754">
        <v>80.0</v>
      </c>
      <c r="AJ33" s="755" t="s">
        <v>8632</v>
      </c>
      <c r="AK33" s="754">
        <v>7.5</v>
      </c>
      <c r="AL33" s="754">
        <v>1.0</v>
      </c>
      <c r="AM33" s="754">
        <v>8.0</v>
      </c>
      <c r="AN33" s="754" t="s">
        <v>8644</v>
      </c>
      <c r="AO33" s="756"/>
      <c r="AP33" s="756"/>
      <c r="AQ33" s="756"/>
      <c r="AR33" s="756"/>
      <c r="AS33" s="756"/>
      <c r="AT33" s="756"/>
      <c r="AU33" s="754">
        <v>0.06</v>
      </c>
      <c r="AV33" s="756"/>
      <c r="AW33" s="756"/>
      <c r="AX33" s="756"/>
      <c r="AY33" s="756"/>
      <c r="AZ33" s="756"/>
      <c r="BA33" s="757">
        <v>100.0</v>
      </c>
      <c r="BB33" s="757" t="s">
        <v>8573</v>
      </c>
      <c r="BC33" s="758"/>
      <c r="BD33" s="758"/>
      <c r="BE33" s="758"/>
      <c r="BF33" s="758"/>
      <c r="BG33" s="758"/>
      <c r="BH33" s="758"/>
      <c r="BI33" s="758"/>
      <c r="BJ33" s="758"/>
      <c r="BK33" s="758"/>
      <c r="BL33" s="758"/>
      <c r="BM33" s="758"/>
      <c r="BN33" s="758"/>
      <c r="BO33" s="758"/>
      <c r="BP33" s="758"/>
      <c r="BQ33" s="758"/>
      <c r="BR33" s="758"/>
      <c r="BS33" s="758"/>
      <c r="BT33" s="758"/>
      <c r="BU33" s="758"/>
      <c r="BV33" s="758"/>
    </row>
    <row r="34" ht="30.0" customHeight="1">
      <c r="A34" s="711" t="s">
        <v>6049</v>
      </c>
      <c r="B34" s="712" t="s">
        <v>8645</v>
      </c>
      <c r="C34" s="435"/>
      <c r="D34" s="693">
        <v>50.0</v>
      </c>
      <c r="E34" s="713" t="s">
        <v>8646</v>
      </c>
      <c r="F34" s="714" t="s">
        <v>8647</v>
      </c>
      <c r="G34" s="373">
        <v>2.000524735066E12</v>
      </c>
      <c r="H34" s="721">
        <v>300.0</v>
      </c>
      <c r="I34" s="759">
        <v>0.1</v>
      </c>
      <c r="J34" s="370">
        <f t="shared" si="1"/>
        <v>270</v>
      </c>
      <c r="K34" s="402" t="s">
        <v>8648</v>
      </c>
      <c r="L34" s="403" t="s">
        <v>8649</v>
      </c>
      <c r="M34" s="403" t="s">
        <v>8650</v>
      </c>
      <c r="N34" s="699" t="s">
        <v>8324</v>
      </c>
      <c r="O34" s="464" t="s">
        <v>8325</v>
      </c>
      <c r="P34" s="378">
        <v>20.0</v>
      </c>
      <c r="Q34" s="721" t="s">
        <v>8326</v>
      </c>
      <c r="R34" s="721" t="s">
        <v>8327</v>
      </c>
      <c r="S34" s="722"/>
      <c r="T34" s="722"/>
      <c r="U34" s="722" t="s">
        <v>8641</v>
      </c>
      <c r="V34" s="723" t="s">
        <v>8642</v>
      </c>
      <c r="W34" s="721" t="s">
        <v>8433</v>
      </c>
      <c r="X34" s="724">
        <v>0.3229</v>
      </c>
      <c r="Y34" s="726"/>
      <c r="Z34" s="726" t="s">
        <v>6061</v>
      </c>
      <c r="AA34" s="378">
        <v>10.0</v>
      </c>
      <c r="AB34" s="378">
        <v>70.0</v>
      </c>
      <c r="AC34" s="378">
        <v>20.0</v>
      </c>
      <c r="AD34" s="378">
        <v>90.0</v>
      </c>
      <c r="AE34" s="727" t="s">
        <v>6061</v>
      </c>
      <c r="AF34" s="378">
        <v>26.0</v>
      </c>
      <c r="AG34" s="378">
        <v>70.0</v>
      </c>
      <c r="AH34" s="378">
        <v>20.0</v>
      </c>
      <c r="AI34" s="378">
        <v>80.0</v>
      </c>
      <c r="AJ34" s="380" t="s">
        <v>8632</v>
      </c>
      <c r="AK34" s="378">
        <v>7.5</v>
      </c>
      <c r="AL34" s="378">
        <v>1.1</v>
      </c>
      <c r="AM34" s="378">
        <v>8.0</v>
      </c>
      <c r="AN34" s="378" t="s">
        <v>8651</v>
      </c>
      <c r="AO34" s="406"/>
      <c r="AP34" s="406"/>
      <c r="AQ34" s="406"/>
      <c r="AR34" s="406"/>
      <c r="AS34" s="406"/>
      <c r="AT34" s="406"/>
      <c r="AU34" s="378">
        <v>0.066</v>
      </c>
      <c r="AV34" s="406"/>
      <c r="AW34" s="406"/>
      <c r="AX34" s="406"/>
      <c r="AY34" s="406"/>
      <c r="AZ34" s="406"/>
      <c r="BA34" s="728">
        <v>100.0</v>
      </c>
      <c r="BB34" s="728" t="s">
        <v>8573</v>
      </c>
      <c r="BC34" s="590"/>
      <c r="BD34" s="590"/>
      <c r="BE34" s="590"/>
      <c r="BF34" s="590"/>
      <c r="BG34" s="590"/>
      <c r="BH34" s="590"/>
      <c r="BI34" s="590"/>
      <c r="BJ34" s="590"/>
      <c r="BK34" s="590"/>
      <c r="BL34" s="590"/>
      <c r="BM34" s="590"/>
      <c r="BN34" s="590"/>
      <c r="BO34" s="590"/>
      <c r="BP34" s="590"/>
      <c r="BQ34" s="590"/>
      <c r="BR34" s="590"/>
      <c r="BS34" s="590"/>
      <c r="BT34" s="590"/>
      <c r="BU34" s="590"/>
      <c r="BV34" s="590"/>
    </row>
    <row r="35" ht="30.0" customHeight="1">
      <c r="A35" s="711" t="s">
        <v>6049</v>
      </c>
      <c r="B35" s="712" t="s">
        <v>8652</v>
      </c>
      <c r="C35" s="435"/>
      <c r="D35" s="693">
        <v>50.0</v>
      </c>
      <c r="E35" s="713" t="s">
        <v>8653</v>
      </c>
      <c r="F35" s="714" t="s">
        <v>8654</v>
      </c>
      <c r="G35" s="373">
        <v>2.000524735073E12</v>
      </c>
      <c r="H35" s="721">
        <v>300.0</v>
      </c>
      <c r="I35" s="759">
        <v>0.1</v>
      </c>
      <c r="J35" s="370">
        <f t="shared" si="1"/>
        <v>270</v>
      </c>
      <c r="K35" s="402" t="s">
        <v>8655</v>
      </c>
      <c r="L35" s="403" t="s">
        <v>8656</v>
      </c>
      <c r="M35" s="403" t="s">
        <v>8657</v>
      </c>
      <c r="N35" s="699" t="s">
        <v>8324</v>
      </c>
      <c r="O35" s="464" t="s">
        <v>8325</v>
      </c>
      <c r="P35" s="378">
        <v>20.0</v>
      </c>
      <c r="Q35" s="721" t="s">
        <v>8326</v>
      </c>
      <c r="R35" s="721" t="s">
        <v>8658</v>
      </c>
      <c r="S35" s="722"/>
      <c r="T35" s="722"/>
      <c r="U35" s="722" t="s">
        <v>8641</v>
      </c>
      <c r="V35" s="723" t="s">
        <v>8642</v>
      </c>
      <c r="W35" s="721" t="s">
        <v>8659</v>
      </c>
      <c r="X35" s="724">
        <v>0.32</v>
      </c>
      <c r="Y35" s="726"/>
      <c r="Z35" s="726" t="s">
        <v>6061</v>
      </c>
      <c r="AA35" s="378">
        <v>12.0</v>
      </c>
      <c r="AB35" s="378">
        <v>70.0</v>
      </c>
      <c r="AC35" s="378">
        <v>20.0</v>
      </c>
      <c r="AD35" s="378">
        <v>90.0</v>
      </c>
      <c r="AE35" s="727" t="s">
        <v>6061</v>
      </c>
      <c r="AF35" s="378">
        <v>26.0</v>
      </c>
      <c r="AG35" s="378">
        <v>70.0</v>
      </c>
      <c r="AH35" s="378">
        <v>20.0</v>
      </c>
      <c r="AI35" s="378">
        <v>80.0</v>
      </c>
      <c r="AJ35" s="380" t="s">
        <v>8632</v>
      </c>
      <c r="AK35" s="378">
        <v>7.5</v>
      </c>
      <c r="AL35" s="378">
        <v>1.2</v>
      </c>
      <c r="AM35" s="378">
        <v>8.0</v>
      </c>
      <c r="AN35" s="378" t="s">
        <v>8660</v>
      </c>
      <c r="AO35" s="406"/>
      <c r="AP35" s="406"/>
      <c r="AQ35" s="406"/>
      <c r="AR35" s="406"/>
      <c r="AS35" s="406"/>
      <c r="AT35" s="406"/>
      <c r="AU35" s="378">
        <v>0.072</v>
      </c>
      <c r="AV35" s="406"/>
      <c r="AW35" s="406"/>
      <c r="AX35" s="406"/>
      <c r="AY35" s="406"/>
      <c r="AZ35" s="406"/>
      <c r="BA35" s="728">
        <v>100.0</v>
      </c>
      <c r="BB35" s="728" t="s">
        <v>8573</v>
      </c>
      <c r="BC35" s="590"/>
      <c r="BD35" s="590"/>
      <c r="BE35" s="590"/>
      <c r="BF35" s="590"/>
      <c r="BG35" s="590"/>
      <c r="BH35" s="590"/>
      <c r="BI35" s="590"/>
      <c r="BJ35" s="590"/>
      <c r="BK35" s="590"/>
      <c r="BL35" s="590"/>
      <c r="BM35" s="590"/>
      <c r="BN35" s="590"/>
      <c r="BO35" s="590"/>
      <c r="BP35" s="590"/>
      <c r="BQ35" s="590"/>
      <c r="BR35" s="590"/>
      <c r="BS35" s="590"/>
      <c r="BT35" s="590"/>
      <c r="BU35" s="590"/>
      <c r="BV35" s="590"/>
    </row>
    <row r="36" ht="30.0" customHeight="1">
      <c r="A36" s="711" t="s">
        <v>6049</v>
      </c>
      <c r="B36" s="712" t="s">
        <v>8661</v>
      </c>
      <c r="C36" s="435"/>
      <c r="D36" s="693">
        <v>50.0</v>
      </c>
      <c r="E36" s="713" t="s">
        <v>8662</v>
      </c>
      <c r="F36" s="714" t="s">
        <v>8663</v>
      </c>
      <c r="G36" s="373">
        <v>2.00052473508E12</v>
      </c>
      <c r="H36" s="721">
        <v>300.0</v>
      </c>
      <c r="I36" s="759">
        <v>0.1</v>
      </c>
      <c r="J36" s="370">
        <f t="shared" si="1"/>
        <v>270</v>
      </c>
      <c r="K36" s="402" t="s">
        <v>8664</v>
      </c>
      <c r="L36" s="752" t="s">
        <v>8665</v>
      </c>
      <c r="M36" s="752" t="s">
        <v>8666</v>
      </c>
      <c r="N36" s="699" t="s">
        <v>8324</v>
      </c>
      <c r="O36" s="464" t="s">
        <v>8325</v>
      </c>
      <c r="P36" s="378">
        <v>20.0</v>
      </c>
      <c r="Q36" s="721" t="s">
        <v>8326</v>
      </c>
      <c r="R36" s="721" t="s">
        <v>8667</v>
      </c>
      <c r="S36" s="722"/>
      <c r="T36" s="722"/>
      <c r="U36" s="722" t="s">
        <v>8641</v>
      </c>
      <c r="V36" s="723" t="s">
        <v>8642</v>
      </c>
      <c r="W36" s="721" t="s">
        <v>8668</v>
      </c>
      <c r="X36" s="724">
        <v>0.3181</v>
      </c>
      <c r="Y36" s="726"/>
      <c r="Z36" s="726" t="s">
        <v>6061</v>
      </c>
      <c r="AA36" s="754">
        <v>15.0</v>
      </c>
      <c r="AB36" s="378">
        <v>70.0</v>
      </c>
      <c r="AC36" s="378">
        <v>20.0</v>
      </c>
      <c r="AD36" s="378">
        <v>90.0</v>
      </c>
      <c r="AE36" s="727" t="s">
        <v>6061</v>
      </c>
      <c r="AF36" s="754">
        <v>26.0</v>
      </c>
      <c r="AG36" s="754">
        <v>70.0</v>
      </c>
      <c r="AH36" s="754">
        <v>20.0</v>
      </c>
      <c r="AI36" s="754">
        <v>80.0</v>
      </c>
      <c r="AJ36" s="755" t="s">
        <v>8632</v>
      </c>
      <c r="AK36" s="754">
        <v>7.5</v>
      </c>
      <c r="AL36" s="754">
        <v>1.5</v>
      </c>
      <c r="AM36" s="754">
        <v>8.0</v>
      </c>
      <c r="AN36" s="754" t="s">
        <v>8669</v>
      </c>
      <c r="AO36" s="756"/>
      <c r="AP36" s="756"/>
      <c r="AQ36" s="756"/>
      <c r="AR36" s="756"/>
      <c r="AS36" s="756"/>
      <c r="AT36" s="756"/>
      <c r="AU36" s="754">
        <v>0.09</v>
      </c>
      <c r="AV36" s="756"/>
      <c r="AW36" s="756"/>
      <c r="AX36" s="756"/>
      <c r="AY36" s="756"/>
      <c r="AZ36" s="756"/>
      <c r="BA36" s="757">
        <v>100.0</v>
      </c>
      <c r="BB36" s="757" t="s">
        <v>8573</v>
      </c>
      <c r="BC36" s="758"/>
      <c r="BD36" s="758"/>
      <c r="BE36" s="758"/>
      <c r="BF36" s="758"/>
      <c r="BG36" s="758"/>
      <c r="BH36" s="758"/>
      <c r="BI36" s="758"/>
      <c r="BJ36" s="758"/>
      <c r="BK36" s="758"/>
      <c r="BL36" s="758"/>
      <c r="BM36" s="758"/>
      <c r="BN36" s="758"/>
      <c r="BO36" s="758"/>
      <c r="BP36" s="758"/>
      <c r="BQ36" s="758"/>
      <c r="BR36" s="758"/>
      <c r="BS36" s="758"/>
      <c r="BT36" s="758"/>
      <c r="BU36" s="758"/>
      <c r="BV36" s="758"/>
    </row>
    <row r="37" ht="30.0" customHeight="1">
      <c r="A37" s="711" t="s">
        <v>6049</v>
      </c>
      <c r="B37" s="712" t="s">
        <v>8670</v>
      </c>
      <c r="C37" s="435"/>
      <c r="D37" s="693">
        <v>50.0</v>
      </c>
      <c r="E37" s="713" t="s">
        <v>8671</v>
      </c>
      <c r="F37" s="714" t="s">
        <v>8672</v>
      </c>
      <c r="G37" s="373">
        <v>2.000524735097E12</v>
      </c>
      <c r="H37" s="721">
        <v>300.0</v>
      </c>
      <c r="I37" s="759">
        <v>0.1</v>
      </c>
      <c r="J37" s="370">
        <f t="shared" si="1"/>
        <v>270</v>
      </c>
      <c r="K37" s="402" t="s">
        <v>8673</v>
      </c>
      <c r="L37" s="403" t="s">
        <v>8674</v>
      </c>
      <c r="M37" s="403" t="s">
        <v>8675</v>
      </c>
      <c r="N37" s="699" t="s">
        <v>8324</v>
      </c>
      <c r="O37" s="464" t="s">
        <v>8325</v>
      </c>
      <c r="P37" s="378">
        <v>20.0</v>
      </c>
      <c r="Q37" s="721" t="s">
        <v>8326</v>
      </c>
      <c r="R37" s="721" t="s">
        <v>8667</v>
      </c>
      <c r="S37" s="722"/>
      <c r="T37" s="722"/>
      <c r="U37" s="722" t="s">
        <v>8641</v>
      </c>
      <c r="V37" s="723" t="s">
        <v>8642</v>
      </c>
      <c r="W37" s="721" t="s">
        <v>8668</v>
      </c>
      <c r="X37" s="724">
        <v>0.3181</v>
      </c>
      <c r="Y37" s="726"/>
      <c r="Z37" s="726" t="s">
        <v>6061</v>
      </c>
      <c r="AA37" s="378">
        <v>30.0</v>
      </c>
      <c r="AB37" s="378">
        <v>70.0</v>
      </c>
      <c r="AC37" s="378">
        <v>20.0</v>
      </c>
      <c r="AD37" s="378">
        <v>90.0</v>
      </c>
      <c r="AE37" s="727" t="s">
        <v>6061</v>
      </c>
      <c r="AF37" s="378">
        <v>30.0</v>
      </c>
      <c r="AG37" s="378">
        <v>70.0</v>
      </c>
      <c r="AH37" s="378">
        <v>20.0</v>
      </c>
      <c r="AI37" s="378">
        <v>80.0</v>
      </c>
      <c r="AJ37" s="380" t="s">
        <v>8632</v>
      </c>
      <c r="AK37" s="378">
        <v>7.5</v>
      </c>
      <c r="AL37" s="378">
        <v>1.5</v>
      </c>
      <c r="AM37" s="378">
        <v>8.0</v>
      </c>
      <c r="AN37" s="378" t="s">
        <v>8676</v>
      </c>
      <c r="AO37" s="406"/>
      <c r="AP37" s="406"/>
      <c r="AQ37" s="406"/>
      <c r="AR37" s="406"/>
      <c r="AS37" s="406"/>
      <c r="AT37" s="406"/>
      <c r="AU37" s="378">
        <v>0.09</v>
      </c>
      <c r="AV37" s="406"/>
      <c r="AW37" s="406"/>
      <c r="AX37" s="406"/>
      <c r="AY37" s="406"/>
      <c r="AZ37" s="406"/>
      <c r="BA37" s="728">
        <v>100.0</v>
      </c>
      <c r="BB37" s="728" t="s">
        <v>8573</v>
      </c>
      <c r="BC37" s="590"/>
      <c r="BD37" s="590"/>
      <c r="BE37" s="590"/>
      <c r="BF37" s="590"/>
      <c r="BG37" s="590"/>
      <c r="BH37" s="590"/>
      <c r="BI37" s="590"/>
      <c r="BJ37" s="590"/>
      <c r="BK37" s="590"/>
      <c r="BL37" s="590"/>
      <c r="BM37" s="590"/>
      <c r="BN37" s="590"/>
      <c r="BO37" s="590"/>
      <c r="BP37" s="590"/>
      <c r="BQ37" s="590"/>
      <c r="BR37" s="590"/>
      <c r="BS37" s="590"/>
      <c r="BT37" s="590"/>
      <c r="BU37" s="590"/>
      <c r="BV37" s="590"/>
    </row>
    <row r="38" ht="30.0" customHeight="1">
      <c r="A38" s="711" t="s">
        <v>6049</v>
      </c>
      <c r="B38" s="712" t="s">
        <v>8677</v>
      </c>
      <c r="C38" s="435"/>
      <c r="D38" s="693">
        <v>50.0</v>
      </c>
      <c r="E38" s="713" t="s">
        <v>8678</v>
      </c>
      <c r="F38" s="714" t="s">
        <v>8679</v>
      </c>
      <c r="G38" s="373">
        <v>2.000524735103E12</v>
      </c>
      <c r="H38" s="721">
        <v>300.0</v>
      </c>
      <c r="I38" s="759">
        <v>0.1</v>
      </c>
      <c r="J38" s="370">
        <f t="shared" si="1"/>
        <v>270</v>
      </c>
      <c r="K38" s="402" t="s">
        <v>8680</v>
      </c>
      <c r="L38" s="403" t="s">
        <v>8681</v>
      </c>
      <c r="M38" s="403" t="s">
        <v>8682</v>
      </c>
      <c r="N38" s="699" t="s">
        <v>8324</v>
      </c>
      <c r="O38" s="464" t="s">
        <v>8325</v>
      </c>
      <c r="P38" s="378">
        <v>20.0</v>
      </c>
      <c r="Q38" s="721" t="s">
        <v>8326</v>
      </c>
      <c r="R38" s="721" t="s">
        <v>8667</v>
      </c>
      <c r="S38" s="722"/>
      <c r="T38" s="722"/>
      <c r="U38" s="722" t="s">
        <v>8641</v>
      </c>
      <c r="V38" s="723" t="s">
        <v>8642</v>
      </c>
      <c r="W38" s="721" t="s">
        <v>8668</v>
      </c>
      <c r="X38" s="724">
        <v>0.3181</v>
      </c>
      <c r="Y38" s="726"/>
      <c r="Z38" s="726" t="s">
        <v>6061</v>
      </c>
      <c r="AA38" s="378">
        <v>35.0</v>
      </c>
      <c r="AB38" s="378">
        <v>70.0</v>
      </c>
      <c r="AC38" s="378">
        <v>20.0</v>
      </c>
      <c r="AD38" s="378">
        <v>90.0</v>
      </c>
      <c r="AE38" s="727" t="s">
        <v>6061</v>
      </c>
      <c r="AF38" s="378">
        <v>30.0</v>
      </c>
      <c r="AG38" s="378">
        <v>70.0</v>
      </c>
      <c r="AH38" s="378">
        <v>20.0</v>
      </c>
      <c r="AI38" s="378">
        <v>80.0</v>
      </c>
      <c r="AJ38" s="380" t="s">
        <v>8632</v>
      </c>
      <c r="AK38" s="378">
        <v>7.5</v>
      </c>
      <c r="AL38" s="378">
        <v>3.0</v>
      </c>
      <c r="AM38" s="378">
        <v>8.0</v>
      </c>
      <c r="AN38" s="378" t="s">
        <v>8683</v>
      </c>
      <c r="AO38" s="406"/>
      <c r="AP38" s="406"/>
      <c r="AQ38" s="406"/>
      <c r="AR38" s="406"/>
      <c r="AS38" s="406"/>
      <c r="AT38" s="406"/>
      <c r="AU38" s="378">
        <v>0.18</v>
      </c>
      <c r="AV38" s="406"/>
      <c r="AW38" s="406"/>
      <c r="AX38" s="406"/>
      <c r="AY38" s="406"/>
      <c r="AZ38" s="406"/>
      <c r="BA38" s="728">
        <v>100.0</v>
      </c>
      <c r="BB38" s="728" t="s">
        <v>8573</v>
      </c>
      <c r="BC38" s="590"/>
      <c r="BD38" s="590"/>
      <c r="BE38" s="590"/>
      <c r="BF38" s="590"/>
      <c r="BG38" s="590"/>
      <c r="BH38" s="590"/>
      <c r="BI38" s="590"/>
      <c r="BJ38" s="590"/>
      <c r="BK38" s="590"/>
      <c r="BL38" s="590"/>
      <c r="BM38" s="590"/>
      <c r="BN38" s="590"/>
      <c r="BO38" s="590"/>
      <c r="BP38" s="590"/>
      <c r="BQ38" s="590"/>
      <c r="BR38" s="590"/>
      <c r="BS38" s="590"/>
      <c r="BT38" s="590"/>
      <c r="BU38" s="590"/>
      <c r="BV38" s="590"/>
    </row>
    <row r="39" ht="30.0" customHeight="1">
      <c r="A39" s="711" t="s">
        <v>6049</v>
      </c>
      <c r="B39" s="712" t="s">
        <v>8684</v>
      </c>
      <c r="C39" s="435"/>
      <c r="D39" s="693">
        <v>50.0</v>
      </c>
      <c r="E39" s="713" t="s">
        <v>8685</v>
      </c>
      <c r="F39" s="714" t="s">
        <v>8686</v>
      </c>
      <c r="G39" s="373">
        <v>2.00052473511E12</v>
      </c>
      <c r="H39" s="721">
        <v>300.0</v>
      </c>
      <c r="I39" s="759">
        <v>0.1</v>
      </c>
      <c r="J39" s="370">
        <f t="shared" si="1"/>
        <v>270</v>
      </c>
      <c r="K39" s="402" t="s">
        <v>8687</v>
      </c>
      <c r="L39" s="403" t="s">
        <v>8688</v>
      </c>
      <c r="M39" s="403" t="s">
        <v>8689</v>
      </c>
      <c r="N39" s="699" t="s">
        <v>8324</v>
      </c>
      <c r="O39" s="464" t="s">
        <v>8325</v>
      </c>
      <c r="P39" s="378">
        <v>20.0</v>
      </c>
      <c r="Q39" s="721" t="s">
        <v>8326</v>
      </c>
      <c r="R39" s="721" t="s">
        <v>8667</v>
      </c>
      <c r="S39" s="722"/>
      <c r="T39" s="722"/>
      <c r="U39" s="722" t="s">
        <v>8690</v>
      </c>
      <c r="V39" s="723" t="s">
        <v>8691</v>
      </c>
      <c r="W39" s="721" t="s">
        <v>8692</v>
      </c>
      <c r="X39" s="724">
        <v>0.3758</v>
      </c>
      <c r="Y39" s="726"/>
      <c r="Z39" s="726" t="s">
        <v>6061</v>
      </c>
      <c r="AA39" s="378">
        <v>55.0</v>
      </c>
      <c r="AB39" s="378">
        <v>70.0</v>
      </c>
      <c r="AC39" s="378">
        <v>20.0</v>
      </c>
      <c r="AD39" s="378">
        <v>90.0</v>
      </c>
      <c r="AE39" s="727" t="s">
        <v>6061</v>
      </c>
      <c r="AF39" s="378">
        <v>34.0</v>
      </c>
      <c r="AG39" s="378">
        <v>70.0</v>
      </c>
      <c r="AH39" s="378">
        <v>20.0</v>
      </c>
      <c r="AI39" s="378">
        <v>80.0</v>
      </c>
      <c r="AJ39" s="380" t="s">
        <v>8693</v>
      </c>
      <c r="AK39" s="378">
        <v>7.5</v>
      </c>
      <c r="AL39" s="378">
        <v>4.0</v>
      </c>
      <c r="AM39" s="378">
        <v>8.0</v>
      </c>
      <c r="AN39" s="378" t="s">
        <v>8694</v>
      </c>
      <c r="AO39" s="406"/>
      <c r="AP39" s="406"/>
      <c r="AQ39" s="406"/>
      <c r="AR39" s="406"/>
      <c r="AS39" s="406"/>
      <c r="AT39" s="406"/>
      <c r="AU39" s="378">
        <v>0.24</v>
      </c>
      <c r="AV39" s="406"/>
      <c r="AW39" s="406"/>
      <c r="AX39" s="406"/>
      <c r="AY39" s="406"/>
      <c r="AZ39" s="406"/>
      <c r="BA39" s="728">
        <v>100.0</v>
      </c>
      <c r="BB39" s="728" t="s">
        <v>8573</v>
      </c>
      <c r="BC39" s="590"/>
      <c r="BD39" s="590"/>
      <c r="BE39" s="590"/>
      <c r="BF39" s="590"/>
      <c r="BG39" s="590"/>
      <c r="BH39" s="590"/>
      <c r="BI39" s="590"/>
      <c r="BJ39" s="590"/>
      <c r="BK39" s="590"/>
      <c r="BL39" s="590"/>
      <c r="BM39" s="590"/>
      <c r="BN39" s="590"/>
      <c r="BO39" s="590"/>
      <c r="BP39" s="590"/>
      <c r="BQ39" s="590"/>
      <c r="BR39" s="590"/>
      <c r="BS39" s="590"/>
      <c r="BT39" s="590"/>
      <c r="BU39" s="590"/>
      <c r="BV39" s="590"/>
    </row>
    <row r="40" ht="30.0" customHeight="1">
      <c r="A40" s="711" t="s">
        <v>6049</v>
      </c>
      <c r="B40" s="712" t="s">
        <v>8695</v>
      </c>
      <c r="C40" s="435"/>
      <c r="D40" s="693">
        <v>50.0</v>
      </c>
      <c r="E40" s="713" t="s">
        <v>8696</v>
      </c>
      <c r="F40" s="714" t="s">
        <v>8697</v>
      </c>
      <c r="G40" s="373">
        <v>2.000524735127E12</v>
      </c>
      <c r="H40" s="721">
        <v>300.0</v>
      </c>
      <c r="I40" s="759">
        <v>0.1</v>
      </c>
      <c r="J40" s="370">
        <f t="shared" si="1"/>
        <v>270</v>
      </c>
      <c r="K40" s="402" t="s">
        <v>8698</v>
      </c>
      <c r="L40" s="403" t="s">
        <v>8699</v>
      </c>
      <c r="M40" s="403" t="s">
        <v>8700</v>
      </c>
      <c r="N40" s="699" t="s">
        <v>8324</v>
      </c>
      <c r="O40" s="464" t="s">
        <v>8325</v>
      </c>
      <c r="P40" s="378">
        <v>20.0</v>
      </c>
      <c r="Q40" s="721" t="s">
        <v>8326</v>
      </c>
      <c r="R40" s="721" t="s">
        <v>8701</v>
      </c>
      <c r="S40" s="722"/>
      <c r="T40" s="722"/>
      <c r="U40" s="722" t="s">
        <v>8641</v>
      </c>
      <c r="V40" s="723" t="s">
        <v>8642</v>
      </c>
      <c r="W40" s="721" t="s">
        <v>8422</v>
      </c>
      <c r="X40" s="724">
        <v>0.3086</v>
      </c>
      <c r="Y40" s="726"/>
      <c r="Z40" s="726" t="s">
        <v>6061</v>
      </c>
      <c r="AA40" s="378">
        <v>65.0</v>
      </c>
      <c r="AB40" s="378">
        <v>70.0</v>
      </c>
      <c r="AC40" s="378">
        <v>20.0</v>
      </c>
      <c r="AD40" s="378">
        <v>90.0</v>
      </c>
      <c r="AE40" s="727" t="s">
        <v>6061</v>
      </c>
      <c r="AF40" s="378">
        <v>34.0</v>
      </c>
      <c r="AG40" s="378">
        <v>70.0</v>
      </c>
      <c r="AH40" s="378">
        <v>20.0</v>
      </c>
      <c r="AI40" s="378">
        <v>80.0</v>
      </c>
      <c r="AJ40" s="380" t="s">
        <v>8693</v>
      </c>
      <c r="AK40" s="378">
        <v>11.0</v>
      </c>
      <c r="AL40" s="378">
        <v>3.0</v>
      </c>
      <c r="AM40" s="378">
        <v>8.0</v>
      </c>
      <c r="AN40" s="378" t="s">
        <v>8702</v>
      </c>
      <c r="AO40" s="406"/>
      <c r="AP40" s="406"/>
      <c r="AQ40" s="406"/>
      <c r="AR40" s="406"/>
      <c r="AS40" s="406"/>
      <c r="AT40" s="406"/>
      <c r="AU40" s="378">
        <v>0.264</v>
      </c>
      <c r="AV40" s="406"/>
      <c r="AW40" s="406"/>
      <c r="AX40" s="406"/>
      <c r="AY40" s="406"/>
      <c r="AZ40" s="406"/>
      <c r="BA40" s="728">
        <v>100.0</v>
      </c>
      <c r="BB40" s="728" t="s">
        <v>8573</v>
      </c>
      <c r="BC40" s="590"/>
      <c r="BD40" s="590"/>
      <c r="BE40" s="590"/>
      <c r="BF40" s="590"/>
      <c r="BG40" s="590"/>
      <c r="BH40" s="590"/>
      <c r="BI40" s="590"/>
      <c r="BJ40" s="590"/>
      <c r="BK40" s="590"/>
      <c r="BL40" s="590"/>
      <c r="BM40" s="590"/>
      <c r="BN40" s="590"/>
      <c r="BO40" s="590"/>
      <c r="BP40" s="590"/>
      <c r="BQ40" s="590"/>
      <c r="BR40" s="590"/>
      <c r="BS40" s="590"/>
      <c r="BT40" s="590"/>
      <c r="BU40" s="590"/>
      <c r="BV40" s="590"/>
    </row>
    <row r="41" ht="30.0" customHeight="1">
      <c r="A41" s="711" t="s">
        <v>6049</v>
      </c>
      <c r="B41" s="712" t="s">
        <v>8703</v>
      </c>
      <c r="C41" s="435"/>
      <c r="D41" s="693">
        <v>50.0</v>
      </c>
      <c r="E41" s="713" t="s">
        <v>8704</v>
      </c>
      <c r="F41" s="714" t="s">
        <v>8705</v>
      </c>
      <c r="G41" s="373">
        <v>2.000524735134E12</v>
      </c>
      <c r="H41" s="721">
        <v>350.0</v>
      </c>
      <c r="I41" s="759">
        <v>0.1</v>
      </c>
      <c r="J41" s="370">
        <f t="shared" si="1"/>
        <v>315</v>
      </c>
      <c r="K41" s="402" t="s">
        <v>8706</v>
      </c>
      <c r="L41" s="403" t="s">
        <v>8707</v>
      </c>
      <c r="M41" s="403" t="s">
        <v>8708</v>
      </c>
      <c r="N41" s="699" t="s">
        <v>8324</v>
      </c>
      <c r="O41" s="464" t="s">
        <v>8325</v>
      </c>
      <c r="P41" s="378">
        <v>20.0</v>
      </c>
      <c r="Q41" s="721" t="s">
        <v>8326</v>
      </c>
      <c r="R41" s="721" t="s">
        <v>8701</v>
      </c>
      <c r="S41" s="722"/>
      <c r="T41" s="722"/>
      <c r="U41" s="722" t="s">
        <v>8709</v>
      </c>
      <c r="V41" s="723" t="s">
        <v>8710</v>
      </c>
      <c r="W41" s="721" t="s">
        <v>8711</v>
      </c>
      <c r="X41" s="724">
        <v>0.3759</v>
      </c>
      <c r="Y41" s="726"/>
      <c r="Z41" s="726" t="s">
        <v>6061</v>
      </c>
      <c r="AA41" s="378">
        <v>95.0</v>
      </c>
      <c r="AB41" s="378">
        <v>70.0</v>
      </c>
      <c r="AC41" s="378">
        <v>20.0</v>
      </c>
      <c r="AD41" s="378">
        <v>90.0</v>
      </c>
      <c r="AE41" s="727" t="s">
        <v>6061</v>
      </c>
      <c r="AF41" s="378">
        <v>40.0</v>
      </c>
      <c r="AG41" s="378">
        <v>70.0</v>
      </c>
      <c r="AH41" s="378">
        <v>20.0</v>
      </c>
      <c r="AI41" s="378">
        <v>80.0</v>
      </c>
      <c r="AJ41" s="380" t="s">
        <v>8693</v>
      </c>
      <c r="AK41" s="378">
        <v>11.0</v>
      </c>
      <c r="AL41" s="378">
        <v>4.0</v>
      </c>
      <c r="AM41" s="378">
        <v>9.0</v>
      </c>
      <c r="AN41" s="378" t="s">
        <v>8712</v>
      </c>
      <c r="AO41" s="406"/>
      <c r="AP41" s="406"/>
      <c r="AQ41" s="406"/>
      <c r="AR41" s="406"/>
      <c r="AS41" s="406"/>
      <c r="AT41" s="406"/>
      <c r="AU41" s="378">
        <v>0.396</v>
      </c>
      <c r="AV41" s="406"/>
      <c r="AW41" s="406"/>
      <c r="AX41" s="406"/>
      <c r="AY41" s="406"/>
      <c r="AZ41" s="406"/>
      <c r="BA41" s="728">
        <v>100.0</v>
      </c>
      <c r="BB41" s="728" t="s">
        <v>8573</v>
      </c>
      <c r="BC41" s="590"/>
      <c r="BD41" s="590"/>
      <c r="BE41" s="590"/>
      <c r="BF41" s="590"/>
      <c r="BG41" s="590"/>
      <c r="BH41" s="590"/>
      <c r="BI41" s="590"/>
      <c r="BJ41" s="590"/>
      <c r="BK41" s="590"/>
      <c r="BL41" s="590"/>
      <c r="BM41" s="590"/>
      <c r="BN41" s="590"/>
      <c r="BO41" s="590"/>
      <c r="BP41" s="590"/>
      <c r="BQ41" s="590"/>
      <c r="BR41" s="590"/>
      <c r="BS41" s="590"/>
      <c r="BT41" s="590"/>
      <c r="BU41" s="590"/>
      <c r="BV41" s="590"/>
    </row>
    <row r="42" ht="30.0" customHeight="1">
      <c r="A42" s="711" t="s">
        <v>6049</v>
      </c>
      <c r="B42" s="712" t="s">
        <v>8713</v>
      </c>
      <c r="C42" s="435"/>
      <c r="D42" s="693">
        <v>50.0</v>
      </c>
      <c r="E42" s="713" t="s">
        <v>8714</v>
      </c>
      <c r="F42" s="714" t="s">
        <v>8715</v>
      </c>
      <c r="G42" s="373">
        <v>2.000524735141E12</v>
      </c>
      <c r="H42" s="721">
        <v>363.0</v>
      </c>
      <c r="I42" s="739">
        <v>0.1</v>
      </c>
      <c r="J42" s="370">
        <f t="shared" si="1"/>
        <v>327</v>
      </c>
      <c r="K42" s="402" t="s">
        <v>8716</v>
      </c>
      <c r="L42" s="403" t="s">
        <v>8717</v>
      </c>
      <c r="M42" s="403" t="s">
        <v>8718</v>
      </c>
      <c r="N42" s="699" t="s">
        <v>8324</v>
      </c>
      <c r="O42" s="464" t="s">
        <v>8325</v>
      </c>
      <c r="P42" s="378">
        <v>20.0</v>
      </c>
      <c r="Q42" s="721" t="s">
        <v>8326</v>
      </c>
      <c r="R42" s="721">
        <v>20.0</v>
      </c>
      <c r="S42" s="722"/>
      <c r="T42" s="722"/>
      <c r="U42" s="722" t="s">
        <v>8719</v>
      </c>
      <c r="V42" s="723" t="s">
        <v>8720</v>
      </c>
      <c r="W42" s="721" t="s">
        <v>8721</v>
      </c>
      <c r="X42" s="724">
        <v>0.4364</v>
      </c>
      <c r="Y42" s="726"/>
      <c r="Z42" s="726" t="s">
        <v>6061</v>
      </c>
      <c r="AA42" s="378">
        <v>100.0</v>
      </c>
      <c r="AB42" s="378">
        <v>70.0</v>
      </c>
      <c r="AC42" s="378">
        <v>20.0</v>
      </c>
      <c r="AD42" s="378">
        <v>90.0</v>
      </c>
      <c r="AE42" s="727" t="s">
        <v>6061</v>
      </c>
      <c r="AF42" s="378">
        <v>40.0</v>
      </c>
      <c r="AG42" s="378">
        <v>70.0</v>
      </c>
      <c r="AH42" s="378">
        <v>20.0</v>
      </c>
      <c r="AI42" s="378">
        <v>80.0</v>
      </c>
      <c r="AJ42" s="380" t="s">
        <v>8693</v>
      </c>
      <c r="AK42" s="378">
        <v>11.0</v>
      </c>
      <c r="AL42" s="378">
        <v>4.0</v>
      </c>
      <c r="AM42" s="378">
        <v>12.0</v>
      </c>
      <c r="AN42" s="378" t="s">
        <v>8722</v>
      </c>
      <c r="AO42" s="406"/>
      <c r="AP42" s="406"/>
      <c r="AQ42" s="406"/>
      <c r="AR42" s="406"/>
      <c r="AS42" s="406"/>
      <c r="AT42" s="406"/>
      <c r="AU42" s="378">
        <v>0.528</v>
      </c>
      <c r="AV42" s="406"/>
      <c r="AW42" s="406"/>
      <c r="AX42" s="406"/>
      <c r="AY42" s="406"/>
      <c r="AZ42" s="406"/>
      <c r="BA42" s="728">
        <v>100.0</v>
      </c>
      <c r="BB42" s="728" t="s">
        <v>8573</v>
      </c>
      <c r="BC42" s="590"/>
      <c r="BD42" s="590"/>
      <c r="BE42" s="590"/>
      <c r="BF42" s="590"/>
      <c r="BG42" s="590"/>
      <c r="BH42" s="590"/>
      <c r="BI42" s="590"/>
      <c r="BJ42" s="590"/>
      <c r="BK42" s="590"/>
      <c r="BL42" s="590"/>
      <c r="BM42" s="590"/>
      <c r="BN42" s="590"/>
      <c r="BO42" s="590"/>
      <c r="BP42" s="590"/>
      <c r="BQ42" s="590"/>
      <c r="BR42" s="590"/>
      <c r="BS42" s="590"/>
      <c r="BT42" s="590"/>
      <c r="BU42" s="590"/>
      <c r="BV42" s="590"/>
    </row>
    <row r="43" ht="30.0" customHeight="1">
      <c r="A43" s="711" t="s">
        <v>6049</v>
      </c>
      <c r="B43" s="712" t="s">
        <v>8723</v>
      </c>
      <c r="C43" s="435"/>
      <c r="D43" s="693">
        <v>50.0</v>
      </c>
      <c r="E43" s="713" t="s">
        <v>8724</v>
      </c>
      <c r="F43" s="714" t="s">
        <v>8725</v>
      </c>
      <c r="G43" s="373">
        <v>2.000524735158E12</v>
      </c>
      <c r="H43" s="721">
        <v>425.0</v>
      </c>
      <c r="I43" s="739">
        <v>0.1</v>
      </c>
      <c r="J43" s="370">
        <f t="shared" si="1"/>
        <v>383</v>
      </c>
      <c r="K43" s="402" t="s">
        <v>8726</v>
      </c>
      <c r="L43" s="403" t="s">
        <v>8727</v>
      </c>
      <c r="M43" s="403" t="s">
        <v>8728</v>
      </c>
      <c r="N43" s="699" t="s">
        <v>8324</v>
      </c>
      <c r="O43" s="464" t="s">
        <v>8325</v>
      </c>
      <c r="P43" s="378">
        <v>20.0</v>
      </c>
      <c r="Q43" s="721" t="s">
        <v>8326</v>
      </c>
      <c r="R43" s="721">
        <v>20.0</v>
      </c>
      <c r="S43" s="722"/>
      <c r="T43" s="722"/>
      <c r="U43" s="722" t="s">
        <v>8729</v>
      </c>
      <c r="V43" s="723" t="s">
        <v>8730</v>
      </c>
      <c r="W43" s="721" t="s">
        <v>8731</v>
      </c>
      <c r="X43" s="724">
        <v>0.4859</v>
      </c>
      <c r="Y43" s="726"/>
      <c r="Z43" s="726" t="s">
        <v>6061</v>
      </c>
      <c r="AA43" s="378">
        <v>125.0</v>
      </c>
      <c r="AB43" s="378">
        <v>70.0</v>
      </c>
      <c r="AC43" s="378">
        <v>20.0</v>
      </c>
      <c r="AD43" s="378">
        <v>90.0</v>
      </c>
      <c r="AE43" s="727" t="s">
        <v>6061</v>
      </c>
      <c r="AF43" s="378">
        <v>45.0</v>
      </c>
      <c r="AG43" s="378">
        <v>70.0</v>
      </c>
      <c r="AH43" s="378">
        <v>20.0</v>
      </c>
      <c r="AI43" s="378">
        <v>80.0</v>
      </c>
      <c r="AJ43" s="380" t="s">
        <v>8693</v>
      </c>
      <c r="AK43" s="378">
        <v>11.0</v>
      </c>
      <c r="AL43" s="378">
        <v>5.0</v>
      </c>
      <c r="AM43" s="378">
        <v>15.0</v>
      </c>
      <c r="AN43" s="378" t="s">
        <v>8732</v>
      </c>
      <c r="AO43" s="406"/>
      <c r="AP43" s="406"/>
      <c r="AQ43" s="406"/>
      <c r="AR43" s="406"/>
      <c r="AS43" s="406"/>
      <c r="AT43" s="406"/>
      <c r="AU43" s="378">
        <v>0.825</v>
      </c>
      <c r="AV43" s="406"/>
      <c r="AW43" s="406"/>
      <c r="AX43" s="406"/>
      <c r="AY43" s="406"/>
      <c r="AZ43" s="406"/>
      <c r="BA43" s="728">
        <v>100.0</v>
      </c>
      <c r="BB43" s="728" t="s">
        <v>8573</v>
      </c>
      <c r="BC43" s="590"/>
      <c r="BD43" s="590"/>
      <c r="BE43" s="590"/>
      <c r="BF43" s="590"/>
      <c r="BG43" s="590"/>
      <c r="BH43" s="590"/>
      <c r="BI43" s="590"/>
      <c r="BJ43" s="590"/>
      <c r="BK43" s="590"/>
      <c r="BL43" s="590"/>
      <c r="BM43" s="590"/>
      <c r="BN43" s="590"/>
      <c r="BO43" s="590"/>
      <c r="BP43" s="590"/>
      <c r="BQ43" s="590"/>
      <c r="BR43" s="590"/>
      <c r="BS43" s="590"/>
      <c r="BT43" s="590"/>
      <c r="BU43" s="590"/>
      <c r="BV43" s="590"/>
    </row>
    <row r="44" ht="30.0" customHeight="1">
      <c r="A44" s="711" t="s">
        <v>6049</v>
      </c>
      <c r="B44" s="712" t="s">
        <v>8733</v>
      </c>
      <c r="C44" s="435"/>
      <c r="D44" s="693">
        <v>50.0</v>
      </c>
      <c r="E44" s="713" t="s">
        <v>8734</v>
      </c>
      <c r="F44" s="714" t="s">
        <v>8735</v>
      </c>
      <c r="G44" s="373">
        <v>2.000524735165E12</v>
      </c>
      <c r="H44" s="721">
        <v>448.0</v>
      </c>
      <c r="I44" s="739">
        <v>0.1</v>
      </c>
      <c r="J44" s="370">
        <f t="shared" si="1"/>
        <v>403</v>
      </c>
      <c r="K44" s="402" t="s">
        <v>8736</v>
      </c>
      <c r="L44" s="403" t="s">
        <v>8737</v>
      </c>
      <c r="M44" s="403" t="s">
        <v>8738</v>
      </c>
      <c r="N44" s="699" t="s">
        <v>8324</v>
      </c>
      <c r="O44" s="464" t="s">
        <v>8325</v>
      </c>
      <c r="P44" s="378">
        <v>20.0</v>
      </c>
      <c r="Q44" s="721" t="s">
        <v>8326</v>
      </c>
      <c r="R44" s="721" t="s">
        <v>8739</v>
      </c>
      <c r="S44" s="722"/>
      <c r="T44" s="722"/>
      <c r="U44" s="722" t="s">
        <v>8740</v>
      </c>
      <c r="V44" s="723" t="s">
        <v>8741</v>
      </c>
      <c r="W44" s="721" t="s">
        <v>8742</v>
      </c>
      <c r="X44" s="724">
        <v>0.4987</v>
      </c>
      <c r="Y44" s="726"/>
      <c r="Z44" s="726" t="s">
        <v>6061</v>
      </c>
      <c r="AA44" s="378">
        <v>230.0</v>
      </c>
      <c r="AB44" s="378">
        <v>70.0</v>
      </c>
      <c r="AC44" s="378">
        <v>20.0</v>
      </c>
      <c r="AD44" s="378">
        <v>90.0</v>
      </c>
      <c r="AE44" s="727" t="s">
        <v>6061</v>
      </c>
      <c r="AF44" s="378">
        <v>45.0</v>
      </c>
      <c r="AG44" s="378">
        <v>70.0</v>
      </c>
      <c r="AH44" s="378">
        <v>20.0</v>
      </c>
      <c r="AI44" s="378">
        <v>80.0</v>
      </c>
      <c r="AJ44" s="380" t="s">
        <v>8693</v>
      </c>
      <c r="AK44" s="378">
        <v>11.0</v>
      </c>
      <c r="AL44" s="378">
        <v>6.0</v>
      </c>
      <c r="AM44" s="378">
        <v>14.0</v>
      </c>
      <c r="AN44" s="378" t="s">
        <v>8743</v>
      </c>
      <c r="AO44" s="406"/>
      <c r="AP44" s="406"/>
      <c r="AQ44" s="406"/>
      <c r="AR44" s="406"/>
      <c r="AS44" s="406"/>
      <c r="AT44" s="406"/>
      <c r="AU44" s="378">
        <v>0.924</v>
      </c>
      <c r="AV44" s="406"/>
      <c r="AW44" s="406"/>
      <c r="AX44" s="406"/>
      <c r="AY44" s="406"/>
      <c r="AZ44" s="406"/>
      <c r="BA44" s="728">
        <v>100.0</v>
      </c>
      <c r="BB44" s="728" t="s">
        <v>8573</v>
      </c>
      <c r="BC44" s="590"/>
      <c r="BD44" s="590"/>
      <c r="BE44" s="590"/>
      <c r="BF44" s="590"/>
      <c r="BG44" s="590"/>
      <c r="BH44" s="590"/>
      <c r="BI44" s="590"/>
      <c r="BJ44" s="590"/>
      <c r="BK44" s="590"/>
      <c r="BL44" s="590"/>
      <c r="BM44" s="590"/>
      <c r="BN44" s="590"/>
      <c r="BO44" s="590"/>
      <c r="BP44" s="590"/>
      <c r="BQ44" s="590"/>
      <c r="BR44" s="590"/>
      <c r="BS44" s="590"/>
      <c r="BT44" s="590"/>
      <c r="BU44" s="590"/>
      <c r="BV44" s="590"/>
    </row>
    <row r="45" ht="30.0" customHeight="1">
      <c r="A45" s="711" t="s">
        <v>6049</v>
      </c>
      <c r="B45" s="760" t="s">
        <v>8744</v>
      </c>
      <c r="C45" s="435"/>
      <c r="D45" s="693">
        <v>50.0</v>
      </c>
      <c r="E45" s="761" t="s">
        <v>8745</v>
      </c>
      <c r="F45" s="714" t="s">
        <v>8746</v>
      </c>
      <c r="G45" s="373">
        <v>2.000524735042E12</v>
      </c>
      <c r="H45" s="762">
        <v>461.0</v>
      </c>
      <c r="I45" s="763">
        <v>0.1</v>
      </c>
      <c r="J45" s="370">
        <f t="shared" si="1"/>
        <v>415</v>
      </c>
      <c r="K45" s="402" t="s">
        <v>8747</v>
      </c>
      <c r="L45" s="403" t="s">
        <v>8748</v>
      </c>
      <c r="M45" s="403" t="s">
        <v>8749</v>
      </c>
      <c r="N45" s="699" t="s">
        <v>8324</v>
      </c>
      <c r="O45" s="764"/>
      <c r="P45" s="590"/>
      <c r="Q45" s="765"/>
      <c r="R45" s="765"/>
      <c r="S45" s="766"/>
      <c r="T45" s="766"/>
      <c r="U45" s="766"/>
      <c r="V45" s="767"/>
      <c r="W45" s="765"/>
      <c r="X45" s="765"/>
      <c r="Y45" s="590"/>
      <c r="Z45" s="590"/>
      <c r="AA45" s="590"/>
      <c r="AB45" s="590"/>
      <c r="AC45" s="590"/>
      <c r="AD45" s="590"/>
      <c r="AE45" s="590"/>
      <c r="AF45" s="590"/>
      <c r="AG45" s="590"/>
      <c r="AH45" s="590"/>
      <c r="AI45" s="590"/>
      <c r="AJ45" s="590"/>
      <c r="AK45" s="590"/>
      <c r="AL45" s="590"/>
      <c r="AM45" s="590"/>
      <c r="AN45" s="590"/>
      <c r="AO45" s="590"/>
      <c r="AP45" s="590"/>
      <c r="AQ45" s="590"/>
      <c r="AR45" s="590"/>
      <c r="AS45" s="590"/>
      <c r="AT45" s="590"/>
      <c r="AU45" s="590"/>
      <c r="AV45" s="590"/>
      <c r="AW45" s="590"/>
      <c r="AX45" s="590"/>
      <c r="AY45" s="590"/>
      <c r="AZ45" s="590"/>
      <c r="BA45" s="590"/>
      <c r="BB45" s="590"/>
      <c r="BC45" s="590"/>
      <c r="BD45" s="590"/>
      <c r="BE45" s="590"/>
      <c r="BF45" s="590"/>
      <c r="BG45" s="590"/>
      <c r="BH45" s="590"/>
      <c r="BI45" s="590"/>
      <c r="BJ45" s="590"/>
      <c r="BK45" s="590"/>
      <c r="BL45" s="590"/>
      <c r="BM45" s="590"/>
      <c r="BN45" s="590"/>
      <c r="BO45" s="590"/>
      <c r="BP45" s="590"/>
      <c r="BQ45" s="590"/>
      <c r="BR45" s="590"/>
      <c r="BS45" s="590"/>
      <c r="BT45" s="590"/>
      <c r="BU45" s="590"/>
      <c r="BV45" s="590"/>
    </row>
    <row r="46" ht="30.0" customHeight="1">
      <c r="A46" s="711" t="s">
        <v>6049</v>
      </c>
      <c r="B46" s="712" t="s">
        <v>8750</v>
      </c>
      <c r="C46" s="435"/>
      <c r="D46" s="693">
        <v>50.0</v>
      </c>
      <c r="E46" s="713" t="s">
        <v>8751</v>
      </c>
      <c r="F46" s="714" t="s">
        <v>8752</v>
      </c>
      <c r="G46" s="373">
        <v>2.000524735189E12</v>
      </c>
      <c r="H46" s="721">
        <v>278.0</v>
      </c>
      <c r="I46" s="739">
        <v>0.2</v>
      </c>
      <c r="J46" s="370">
        <f t="shared" si="1"/>
        <v>222</v>
      </c>
      <c r="K46" s="402" t="s">
        <v>8753</v>
      </c>
      <c r="L46" s="403" t="s">
        <v>8754</v>
      </c>
      <c r="M46" s="403" t="s">
        <v>8755</v>
      </c>
      <c r="N46" s="699" t="s">
        <v>8324</v>
      </c>
      <c r="O46" s="464" t="s">
        <v>8325</v>
      </c>
      <c r="P46" s="378">
        <v>20.0</v>
      </c>
      <c r="Q46" s="721" t="s">
        <v>8326</v>
      </c>
      <c r="R46" s="721">
        <v>15.0</v>
      </c>
      <c r="S46" s="722"/>
      <c r="T46" s="722"/>
      <c r="U46" s="722" t="s">
        <v>8756</v>
      </c>
      <c r="V46" s="723" t="s">
        <v>8757</v>
      </c>
      <c r="W46" s="721" t="s">
        <v>8758</v>
      </c>
      <c r="X46" s="724">
        <v>0.354</v>
      </c>
      <c r="Y46" s="726"/>
      <c r="Z46" s="726" t="s">
        <v>6061</v>
      </c>
      <c r="AA46" s="378">
        <v>10.0</v>
      </c>
      <c r="AB46" s="378">
        <v>70.0</v>
      </c>
      <c r="AC46" s="378">
        <v>20.0</v>
      </c>
      <c r="AD46" s="378">
        <v>90.0</v>
      </c>
      <c r="AE46" s="727" t="s">
        <v>6061</v>
      </c>
      <c r="AF46" s="378">
        <v>27.0</v>
      </c>
      <c r="AG46" s="378">
        <v>70.0</v>
      </c>
      <c r="AH46" s="378">
        <v>20.0</v>
      </c>
      <c r="AI46" s="378">
        <v>80.0</v>
      </c>
      <c r="AJ46" s="380" t="s">
        <v>8759</v>
      </c>
      <c r="AK46" s="378">
        <v>7.5</v>
      </c>
      <c r="AL46" s="378">
        <v>0.8</v>
      </c>
      <c r="AM46" s="378">
        <v>8.0</v>
      </c>
      <c r="AN46" s="378" t="s">
        <v>8760</v>
      </c>
      <c r="AO46" s="406"/>
      <c r="AP46" s="406"/>
      <c r="AQ46" s="406"/>
      <c r="AR46" s="406"/>
      <c r="AS46" s="406"/>
      <c r="AT46" s="406"/>
      <c r="AU46" s="378">
        <v>0.048</v>
      </c>
      <c r="AV46" s="406"/>
      <c r="AW46" s="406"/>
      <c r="AX46" s="406"/>
      <c r="AY46" s="406"/>
      <c r="AZ46" s="406"/>
      <c r="BA46" s="728">
        <v>200.0</v>
      </c>
      <c r="BB46" s="728" t="s">
        <v>8334</v>
      </c>
      <c r="BC46" s="590"/>
      <c r="BD46" s="590"/>
      <c r="BE46" s="590"/>
      <c r="BF46" s="590"/>
      <c r="BG46" s="590"/>
      <c r="BH46" s="590"/>
      <c r="BI46" s="590"/>
      <c r="BJ46" s="590"/>
      <c r="BK46" s="590"/>
      <c r="BL46" s="590"/>
      <c r="BM46" s="590"/>
      <c r="BN46" s="590"/>
      <c r="BO46" s="590"/>
      <c r="BP46" s="590"/>
      <c r="BQ46" s="590"/>
      <c r="BR46" s="590"/>
      <c r="BS46" s="590"/>
      <c r="BT46" s="590"/>
      <c r="BU46" s="590"/>
      <c r="BV46" s="590"/>
    </row>
    <row r="47" ht="30.0" customHeight="1">
      <c r="A47" s="711" t="s">
        <v>6049</v>
      </c>
      <c r="B47" s="712" t="s">
        <v>8761</v>
      </c>
      <c r="C47" s="435"/>
      <c r="D47" s="693">
        <v>50.0</v>
      </c>
      <c r="E47" s="713" t="s">
        <v>8762</v>
      </c>
      <c r="F47" s="714" t="s">
        <v>8763</v>
      </c>
      <c r="G47" s="373">
        <v>2.037233797269E12</v>
      </c>
      <c r="H47" s="721">
        <v>312.0</v>
      </c>
      <c r="I47" s="739">
        <v>0.2</v>
      </c>
      <c r="J47" s="370">
        <f t="shared" si="1"/>
        <v>250</v>
      </c>
      <c r="K47" s="371" t="s">
        <v>8764</v>
      </c>
      <c r="L47" s="403" t="s">
        <v>8765</v>
      </c>
      <c r="M47" s="403" t="s">
        <v>8766</v>
      </c>
      <c r="N47" s="699" t="s">
        <v>8324</v>
      </c>
      <c r="O47" s="524"/>
      <c r="P47" s="378">
        <v>20.0</v>
      </c>
      <c r="Q47" s="721" t="s">
        <v>8326</v>
      </c>
      <c r="R47" s="721" t="s">
        <v>8667</v>
      </c>
      <c r="S47" s="722"/>
      <c r="T47" s="722"/>
      <c r="U47" s="722" t="s">
        <v>8767</v>
      </c>
      <c r="V47" s="723" t="s">
        <v>8768</v>
      </c>
      <c r="W47" s="721" t="s">
        <v>8769</v>
      </c>
      <c r="X47" s="724">
        <v>0.392</v>
      </c>
      <c r="Y47" s="726"/>
      <c r="Z47" s="726" t="s">
        <v>6061</v>
      </c>
      <c r="AA47" s="378">
        <v>15.0</v>
      </c>
      <c r="AB47" s="378">
        <v>70.0</v>
      </c>
      <c r="AC47" s="378">
        <v>20.0</v>
      </c>
      <c r="AD47" s="378">
        <v>90.0</v>
      </c>
      <c r="AE47" s="727" t="s">
        <v>6061</v>
      </c>
      <c r="AF47" s="378">
        <v>25.0</v>
      </c>
      <c r="AG47" s="378">
        <v>70.0</v>
      </c>
      <c r="AH47" s="378">
        <v>20.0</v>
      </c>
      <c r="AI47" s="378">
        <v>80.0</v>
      </c>
      <c r="AJ47" s="380" t="s">
        <v>8770</v>
      </c>
      <c r="AK47" s="378">
        <v>7.5</v>
      </c>
      <c r="AL47" s="378">
        <v>0.8</v>
      </c>
      <c r="AM47" s="378">
        <v>8.0</v>
      </c>
      <c r="AN47" s="378" t="s">
        <v>8771</v>
      </c>
      <c r="AO47" s="406"/>
      <c r="AP47" s="406"/>
      <c r="AQ47" s="406"/>
      <c r="AR47" s="406"/>
      <c r="AS47" s="406"/>
      <c r="AT47" s="406"/>
      <c r="AU47" s="378">
        <v>0.048</v>
      </c>
      <c r="AV47" s="406"/>
      <c r="AW47" s="406"/>
      <c r="AX47" s="406"/>
      <c r="AY47" s="406"/>
      <c r="AZ47" s="406"/>
      <c r="BA47" s="728">
        <v>200.0</v>
      </c>
      <c r="BB47" s="728" t="s">
        <v>8334</v>
      </c>
      <c r="BC47" s="590"/>
      <c r="BD47" s="590"/>
      <c r="BE47" s="590"/>
      <c r="BF47" s="590"/>
      <c r="BG47" s="590"/>
      <c r="BH47" s="590"/>
      <c r="BI47" s="590"/>
      <c r="BJ47" s="590"/>
      <c r="BK47" s="590"/>
      <c r="BL47" s="590"/>
      <c r="BM47" s="590"/>
      <c r="BN47" s="590"/>
      <c r="BO47" s="590"/>
      <c r="BP47" s="590"/>
      <c r="BQ47" s="590"/>
      <c r="BR47" s="590"/>
      <c r="BS47" s="590"/>
      <c r="BT47" s="590"/>
      <c r="BU47" s="590"/>
      <c r="BV47" s="590"/>
    </row>
    <row r="48" ht="30.0" customHeight="1">
      <c r="A48" s="711" t="s">
        <v>6049</v>
      </c>
      <c r="B48" s="712" t="s">
        <v>8772</v>
      </c>
      <c r="C48" s="435"/>
      <c r="D48" s="693">
        <v>50.0</v>
      </c>
      <c r="E48" s="713" t="s">
        <v>8773</v>
      </c>
      <c r="F48" s="714" t="s">
        <v>8774</v>
      </c>
      <c r="G48" s="373">
        <v>2.000524735202E12</v>
      </c>
      <c r="H48" s="721">
        <v>319.0</v>
      </c>
      <c r="I48" s="739">
        <v>0.2</v>
      </c>
      <c r="J48" s="370">
        <f t="shared" si="1"/>
        <v>255</v>
      </c>
      <c r="K48" s="402" t="s">
        <v>8775</v>
      </c>
      <c r="L48" s="403" t="s">
        <v>8776</v>
      </c>
      <c r="M48" s="403" t="s">
        <v>8777</v>
      </c>
      <c r="N48" s="699" t="s">
        <v>8324</v>
      </c>
      <c r="O48" s="464" t="s">
        <v>8325</v>
      </c>
      <c r="P48" s="378">
        <v>20.0</v>
      </c>
      <c r="Q48" s="721" t="s">
        <v>8326</v>
      </c>
      <c r="R48" s="721" t="s">
        <v>8778</v>
      </c>
      <c r="S48" s="722"/>
      <c r="T48" s="722"/>
      <c r="U48" s="722" t="s">
        <v>8779</v>
      </c>
      <c r="V48" s="723" t="s">
        <v>8780</v>
      </c>
      <c r="W48" s="721" t="s">
        <v>8781</v>
      </c>
      <c r="X48" s="724">
        <v>0.3972</v>
      </c>
      <c r="Y48" s="726"/>
      <c r="Z48" s="726" t="s">
        <v>6061</v>
      </c>
      <c r="AA48" s="378">
        <v>17.0</v>
      </c>
      <c r="AB48" s="378">
        <v>70.0</v>
      </c>
      <c r="AC48" s="378">
        <v>20.0</v>
      </c>
      <c r="AD48" s="378">
        <v>90.0</v>
      </c>
      <c r="AE48" s="727" t="s">
        <v>6061</v>
      </c>
      <c r="AF48" s="378">
        <v>29.0</v>
      </c>
      <c r="AG48" s="378">
        <v>70.0</v>
      </c>
      <c r="AH48" s="378">
        <v>20.0</v>
      </c>
      <c r="AI48" s="378">
        <v>80.0</v>
      </c>
      <c r="AJ48" s="380" t="s">
        <v>8770</v>
      </c>
      <c r="AK48" s="378">
        <v>7.5</v>
      </c>
      <c r="AL48" s="378">
        <v>1.0</v>
      </c>
      <c r="AM48" s="378">
        <v>8.0</v>
      </c>
      <c r="AN48" s="378" t="s">
        <v>8782</v>
      </c>
      <c r="AO48" s="406"/>
      <c r="AP48" s="406"/>
      <c r="AQ48" s="406"/>
      <c r="AR48" s="406"/>
      <c r="AS48" s="406"/>
      <c r="AT48" s="406"/>
      <c r="AU48" s="378">
        <v>0.06</v>
      </c>
      <c r="AV48" s="406"/>
      <c r="AW48" s="406"/>
      <c r="AX48" s="406"/>
      <c r="AY48" s="406"/>
      <c r="AZ48" s="406"/>
      <c r="BA48" s="728">
        <v>200.0</v>
      </c>
      <c r="BB48" s="728" t="s">
        <v>8334</v>
      </c>
      <c r="BC48" s="590"/>
      <c r="BD48" s="590"/>
      <c r="BE48" s="590"/>
      <c r="BF48" s="590"/>
      <c r="BG48" s="590"/>
      <c r="BH48" s="590"/>
      <c r="BI48" s="590"/>
      <c r="BJ48" s="590"/>
      <c r="BK48" s="590"/>
      <c r="BL48" s="590"/>
      <c r="BM48" s="590"/>
      <c r="BN48" s="590"/>
      <c r="BO48" s="590"/>
      <c r="BP48" s="590"/>
      <c r="BQ48" s="590"/>
      <c r="BR48" s="590"/>
      <c r="BS48" s="590"/>
      <c r="BT48" s="590"/>
      <c r="BU48" s="590"/>
      <c r="BV48" s="590"/>
    </row>
    <row r="49" ht="30.0" customHeight="1">
      <c r="A49" s="711" t="s">
        <v>6049</v>
      </c>
      <c r="B49" s="712" t="s">
        <v>8783</v>
      </c>
      <c r="C49" s="435"/>
      <c r="D49" s="693">
        <v>50.0</v>
      </c>
      <c r="E49" s="713" t="s">
        <v>8784</v>
      </c>
      <c r="F49" s="714" t="s">
        <v>8785</v>
      </c>
      <c r="G49" s="373">
        <v>2.000524735219E12</v>
      </c>
      <c r="H49" s="721">
        <v>325.0</v>
      </c>
      <c r="I49" s="739">
        <v>0.2</v>
      </c>
      <c r="J49" s="370">
        <f t="shared" si="1"/>
        <v>260</v>
      </c>
      <c r="K49" s="402" t="s">
        <v>8786</v>
      </c>
      <c r="L49" s="403" t="s">
        <v>8787</v>
      </c>
      <c r="M49" s="403" t="s">
        <v>8788</v>
      </c>
      <c r="N49" s="699" t="s">
        <v>8324</v>
      </c>
      <c r="O49" s="464" t="s">
        <v>8325</v>
      </c>
      <c r="P49" s="378">
        <v>20.0</v>
      </c>
      <c r="Q49" s="721" t="s">
        <v>8326</v>
      </c>
      <c r="R49" s="721" t="s">
        <v>8701</v>
      </c>
      <c r="S49" s="722"/>
      <c r="T49" s="722"/>
      <c r="U49" s="722" t="s">
        <v>8789</v>
      </c>
      <c r="V49" s="723" t="s">
        <v>8790</v>
      </c>
      <c r="W49" s="721" t="s">
        <v>8791</v>
      </c>
      <c r="X49" s="724">
        <v>0.3992</v>
      </c>
      <c r="Y49" s="726"/>
      <c r="Z49" s="726" t="s">
        <v>6061</v>
      </c>
      <c r="AA49" s="378">
        <v>17.0</v>
      </c>
      <c r="AB49" s="378">
        <v>70.0</v>
      </c>
      <c r="AC49" s="378">
        <v>20.0</v>
      </c>
      <c r="AD49" s="378">
        <v>90.0</v>
      </c>
      <c r="AE49" s="727" t="s">
        <v>6061</v>
      </c>
      <c r="AF49" s="378">
        <v>29.0</v>
      </c>
      <c r="AG49" s="378">
        <v>70.0</v>
      </c>
      <c r="AH49" s="378">
        <v>20.0</v>
      </c>
      <c r="AI49" s="378">
        <v>80.0</v>
      </c>
      <c r="AJ49" s="406"/>
      <c r="AK49" s="378">
        <v>7.5</v>
      </c>
      <c r="AL49" s="378">
        <v>1.0</v>
      </c>
      <c r="AM49" s="378">
        <v>8.0</v>
      </c>
      <c r="AN49" s="378" t="s">
        <v>8792</v>
      </c>
      <c r="AO49" s="406"/>
      <c r="AP49" s="406"/>
      <c r="AQ49" s="406"/>
      <c r="AR49" s="406"/>
      <c r="AS49" s="406"/>
      <c r="AT49" s="406"/>
      <c r="AU49" s="406"/>
      <c r="AV49" s="406"/>
      <c r="AW49" s="406"/>
      <c r="AX49" s="406"/>
      <c r="AY49" s="406"/>
      <c r="AZ49" s="406"/>
      <c r="BA49" s="728">
        <v>200.0</v>
      </c>
      <c r="BB49" s="728" t="s">
        <v>8334</v>
      </c>
      <c r="BC49" s="590"/>
      <c r="BD49" s="590"/>
      <c r="BE49" s="590"/>
      <c r="BF49" s="590"/>
      <c r="BG49" s="590"/>
      <c r="BH49" s="590"/>
      <c r="BI49" s="590"/>
      <c r="BJ49" s="590"/>
      <c r="BK49" s="590"/>
      <c r="BL49" s="590"/>
      <c r="BM49" s="590"/>
      <c r="BN49" s="590"/>
      <c r="BO49" s="590"/>
      <c r="BP49" s="590"/>
      <c r="BQ49" s="590"/>
      <c r="BR49" s="590"/>
      <c r="BS49" s="590"/>
      <c r="BT49" s="590"/>
      <c r="BU49" s="590"/>
      <c r="BV49" s="590"/>
    </row>
    <row r="50" ht="30.0" customHeight="1">
      <c r="A50" s="711" t="s">
        <v>6049</v>
      </c>
      <c r="B50" s="712" t="s">
        <v>8793</v>
      </c>
      <c r="C50" s="435"/>
      <c r="D50" s="693">
        <v>50.0</v>
      </c>
      <c r="E50" s="713" t="s">
        <v>8794</v>
      </c>
      <c r="F50" s="714" t="s">
        <v>8795</v>
      </c>
      <c r="G50" s="373">
        <v>2.000524735226E12</v>
      </c>
      <c r="H50" s="721">
        <v>338.0</v>
      </c>
      <c r="I50" s="739">
        <v>0.2</v>
      </c>
      <c r="J50" s="370">
        <f t="shared" si="1"/>
        <v>270</v>
      </c>
      <c r="K50" s="402" t="s">
        <v>8796</v>
      </c>
      <c r="L50" s="403" t="s">
        <v>8797</v>
      </c>
      <c r="M50" s="403" t="s">
        <v>8798</v>
      </c>
      <c r="N50" s="699" t="s">
        <v>8324</v>
      </c>
      <c r="O50" s="464" t="s">
        <v>8325</v>
      </c>
      <c r="P50" s="378">
        <v>20.0</v>
      </c>
      <c r="Q50" s="721" t="s">
        <v>8326</v>
      </c>
      <c r="R50" s="721" t="s">
        <v>8799</v>
      </c>
      <c r="S50" s="722"/>
      <c r="T50" s="722"/>
      <c r="U50" s="722" t="s">
        <v>8800</v>
      </c>
      <c r="V50" s="723" t="s">
        <v>8801</v>
      </c>
      <c r="W50" s="721" t="s">
        <v>8802</v>
      </c>
      <c r="X50" s="724">
        <v>0.4051</v>
      </c>
      <c r="Y50" s="726"/>
      <c r="Z50" s="726" t="s">
        <v>6061</v>
      </c>
      <c r="AA50" s="378">
        <v>40.0</v>
      </c>
      <c r="AB50" s="378">
        <v>70.0</v>
      </c>
      <c r="AC50" s="378">
        <v>20.0</v>
      </c>
      <c r="AD50" s="378">
        <v>90.0</v>
      </c>
      <c r="AE50" s="727" t="s">
        <v>6061</v>
      </c>
      <c r="AF50" s="378">
        <v>30.0</v>
      </c>
      <c r="AG50" s="378">
        <v>80.0</v>
      </c>
      <c r="AH50" s="378">
        <v>30.0</v>
      </c>
      <c r="AI50" s="378">
        <v>170.0</v>
      </c>
      <c r="AJ50" s="380" t="s">
        <v>8803</v>
      </c>
      <c r="AK50" s="378">
        <v>11.0</v>
      </c>
      <c r="AL50" s="378">
        <v>1.4</v>
      </c>
      <c r="AM50" s="378">
        <v>6.0</v>
      </c>
      <c r="AN50" s="378" t="s">
        <v>8804</v>
      </c>
      <c r="AO50" s="406"/>
      <c r="AP50" s="406"/>
      <c r="AQ50" s="406"/>
      <c r="AR50" s="406"/>
      <c r="AS50" s="406"/>
      <c r="AT50" s="406"/>
      <c r="AU50" s="378">
        <v>0.0924</v>
      </c>
      <c r="AV50" s="406"/>
      <c r="AW50" s="406"/>
      <c r="AX50" s="406"/>
      <c r="AY50" s="406"/>
      <c r="AZ50" s="406"/>
      <c r="BA50" s="728">
        <v>200.0</v>
      </c>
      <c r="BB50" s="728" t="s">
        <v>8334</v>
      </c>
      <c r="BC50" s="590"/>
      <c r="BD50" s="590"/>
      <c r="BE50" s="590"/>
      <c r="BF50" s="590"/>
      <c r="BG50" s="590"/>
      <c r="BH50" s="590"/>
      <c r="BI50" s="590"/>
      <c r="BJ50" s="590"/>
      <c r="BK50" s="590"/>
      <c r="BL50" s="590"/>
      <c r="BM50" s="590"/>
      <c r="BN50" s="590"/>
      <c r="BO50" s="590"/>
      <c r="BP50" s="590"/>
      <c r="BQ50" s="590"/>
      <c r="BR50" s="590"/>
      <c r="BS50" s="590"/>
      <c r="BT50" s="590"/>
      <c r="BU50" s="590"/>
      <c r="BV50" s="590"/>
    </row>
    <row r="51" ht="30.0" customHeight="1">
      <c r="A51" s="711" t="s">
        <v>6049</v>
      </c>
      <c r="B51" s="712" t="s">
        <v>8805</v>
      </c>
      <c r="C51" s="435"/>
      <c r="D51" s="693">
        <v>50.0</v>
      </c>
      <c r="E51" s="713" t="s">
        <v>8806</v>
      </c>
      <c r="F51" s="714" t="s">
        <v>8807</v>
      </c>
      <c r="G51" s="373">
        <v>2.000524735233E12</v>
      </c>
      <c r="H51" s="721">
        <v>369.0</v>
      </c>
      <c r="I51" s="739">
        <v>0.2</v>
      </c>
      <c r="J51" s="370">
        <f t="shared" si="1"/>
        <v>295</v>
      </c>
      <c r="K51" s="402" t="s">
        <v>8808</v>
      </c>
      <c r="L51" s="403" t="s">
        <v>8809</v>
      </c>
      <c r="M51" s="403" t="s">
        <v>8810</v>
      </c>
      <c r="N51" s="699" t="s">
        <v>8324</v>
      </c>
      <c r="O51" s="464" t="s">
        <v>8325</v>
      </c>
      <c r="P51" s="378">
        <v>20.0</v>
      </c>
      <c r="Q51" s="721" t="s">
        <v>8326</v>
      </c>
      <c r="R51" s="721" t="s">
        <v>8811</v>
      </c>
      <c r="S51" s="722"/>
      <c r="T51" s="722"/>
      <c r="U51" s="722" t="s">
        <v>8812</v>
      </c>
      <c r="V51" s="723" t="s">
        <v>8813</v>
      </c>
      <c r="W51" s="721" t="s">
        <v>8814</v>
      </c>
      <c r="X51" s="724">
        <v>0.403</v>
      </c>
      <c r="Y51" s="726"/>
      <c r="Z51" s="726" t="s">
        <v>6061</v>
      </c>
      <c r="AA51" s="378">
        <v>58.0</v>
      </c>
      <c r="AB51" s="378">
        <v>70.0</v>
      </c>
      <c r="AC51" s="378">
        <v>20.0</v>
      </c>
      <c r="AD51" s="378">
        <v>90.0</v>
      </c>
      <c r="AE51" s="727" t="s">
        <v>6061</v>
      </c>
      <c r="AF51" s="378">
        <v>32.0</v>
      </c>
      <c r="AG51" s="378">
        <v>80.0</v>
      </c>
      <c r="AH51" s="378">
        <v>30.0</v>
      </c>
      <c r="AI51" s="378">
        <v>170.0</v>
      </c>
      <c r="AJ51" s="380" t="s">
        <v>8803</v>
      </c>
      <c r="AK51" s="378">
        <v>11.0</v>
      </c>
      <c r="AL51" s="378">
        <v>1.5</v>
      </c>
      <c r="AM51" s="378">
        <v>7.0</v>
      </c>
      <c r="AN51" s="378" t="s">
        <v>8815</v>
      </c>
      <c r="AO51" s="406"/>
      <c r="AP51" s="406"/>
      <c r="AQ51" s="406"/>
      <c r="AR51" s="406"/>
      <c r="AS51" s="406"/>
      <c r="AT51" s="406"/>
      <c r="AU51" s="378">
        <v>0.1155</v>
      </c>
      <c r="AV51" s="406"/>
      <c r="AW51" s="406"/>
      <c r="AX51" s="406"/>
      <c r="AY51" s="406"/>
      <c r="AZ51" s="406"/>
      <c r="BA51" s="728">
        <v>200.0</v>
      </c>
      <c r="BB51" s="728" t="s">
        <v>8334</v>
      </c>
      <c r="BC51" s="590"/>
      <c r="BD51" s="590"/>
      <c r="BE51" s="590"/>
      <c r="BF51" s="590"/>
      <c r="BG51" s="590"/>
      <c r="BH51" s="590"/>
      <c r="BI51" s="590"/>
      <c r="BJ51" s="590"/>
      <c r="BK51" s="590"/>
      <c r="BL51" s="590"/>
      <c r="BM51" s="590"/>
      <c r="BN51" s="590"/>
      <c r="BO51" s="590"/>
      <c r="BP51" s="590"/>
      <c r="BQ51" s="590"/>
      <c r="BR51" s="590"/>
      <c r="BS51" s="590"/>
      <c r="BT51" s="590"/>
      <c r="BU51" s="590"/>
      <c r="BV51" s="590"/>
    </row>
    <row r="52" ht="30.0" customHeight="1">
      <c r="A52" s="711" t="s">
        <v>6049</v>
      </c>
      <c r="B52" s="712" t="s">
        <v>8816</v>
      </c>
      <c r="C52" s="435"/>
      <c r="D52" s="693">
        <v>50.0</v>
      </c>
      <c r="E52" s="713" t="s">
        <v>8817</v>
      </c>
      <c r="F52" s="714" t="s">
        <v>8818</v>
      </c>
      <c r="G52" s="373">
        <v>2.00052473524E12</v>
      </c>
      <c r="H52" s="721">
        <v>408.0</v>
      </c>
      <c r="I52" s="739">
        <v>0.2</v>
      </c>
      <c r="J52" s="370">
        <f t="shared" si="1"/>
        <v>326</v>
      </c>
      <c r="K52" s="402" t="s">
        <v>8819</v>
      </c>
      <c r="L52" s="403" t="s">
        <v>8820</v>
      </c>
      <c r="M52" s="403" t="s">
        <v>8821</v>
      </c>
      <c r="N52" s="699" t="s">
        <v>8324</v>
      </c>
      <c r="O52" s="464" t="s">
        <v>8325</v>
      </c>
      <c r="P52" s="378">
        <v>20.0</v>
      </c>
      <c r="Q52" s="721" t="s">
        <v>8326</v>
      </c>
      <c r="R52" s="721" t="s">
        <v>8822</v>
      </c>
      <c r="S52" s="722"/>
      <c r="T52" s="722"/>
      <c r="U52" s="722" t="s">
        <v>8823</v>
      </c>
      <c r="V52" s="723" t="s">
        <v>8824</v>
      </c>
      <c r="W52" s="721" t="s">
        <v>8825</v>
      </c>
      <c r="X52" s="724">
        <v>0.3983</v>
      </c>
      <c r="Y52" s="726"/>
      <c r="Z52" s="726" t="s">
        <v>6061</v>
      </c>
      <c r="AA52" s="378">
        <v>60.0</v>
      </c>
      <c r="AB52" s="378">
        <v>70.0</v>
      </c>
      <c r="AC52" s="378">
        <v>20.0</v>
      </c>
      <c r="AD52" s="378">
        <v>90.0</v>
      </c>
      <c r="AE52" s="727" t="s">
        <v>6061</v>
      </c>
      <c r="AF52" s="378">
        <v>32.0</v>
      </c>
      <c r="AG52" s="378">
        <v>80.0</v>
      </c>
      <c r="AH52" s="378">
        <v>30.0</v>
      </c>
      <c r="AI52" s="378">
        <v>170.0</v>
      </c>
      <c r="AJ52" s="380" t="s">
        <v>8803</v>
      </c>
      <c r="AK52" s="378">
        <v>11.0</v>
      </c>
      <c r="AL52" s="378">
        <v>1.6</v>
      </c>
      <c r="AM52" s="378">
        <v>10.0</v>
      </c>
      <c r="AN52" s="378" t="s">
        <v>8826</v>
      </c>
      <c r="AO52" s="406"/>
      <c r="AP52" s="406"/>
      <c r="AQ52" s="406"/>
      <c r="AR52" s="406"/>
      <c r="AS52" s="406"/>
      <c r="AT52" s="406"/>
      <c r="AU52" s="378">
        <v>0.176</v>
      </c>
      <c r="AV52" s="406"/>
      <c r="AW52" s="406"/>
      <c r="AX52" s="406"/>
      <c r="AY52" s="406"/>
      <c r="AZ52" s="406"/>
      <c r="BA52" s="728">
        <v>200.0</v>
      </c>
      <c r="BB52" s="728" t="s">
        <v>8334</v>
      </c>
      <c r="BC52" s="590"/>
      <c r="BD52" s="590"/>
      <c r="BE52" s="590"/>
      <c r="BF52" s="590"/>
      <c r="BG52" s="590"/>
      <c r="BH52" s="590"/>
      <c r="BI52" s="590"/>
      <c r="BJ52" s="590"/>
      <c r="BK52" s="590"/>
      <c r="BL52" s="590"/>
      <c r="BM52" s="590"/>
      <c r="BN52" s="590"/>
      <c r="BO52" s="590"/>
      <c r="BP52" s="590"/>
      <c r="BQ52" s="590"/>
      <c r="BR52" s="590"/>
      <c r="BS52" s="590"/>
      <c r="BT52" s="590"/>
      <c r="BU52" s="590"/>
      <c r="BV52" s="590"/>
    </row>
    <row r="53" ht="30.0" customHeight="1">
      <c r="A53" s="711" t="s">
        <v>6049</v>
      </c>
      <c r="B53" s="712" t="s">
        <v>8827</v>
      </c>
      <c r="C53" s="435"/>
      <c r="D53" s="693">
        <v>50.0</v>
      </c>
      <c r="E53" s="713" t="s">
        <v>8828</v>
      </c>
      <c r="F53" s="714" t="s">
        <v>8829</v>
      </c>
      <c r="G53" s="373">
        <v>2.000524735257E12</v>
      </c>
      <c r="H53" s="721">
        <v>421.0</v>
      </c>
      <c r="I53" s="739">
        <v>0.2</v>
      </c>
      <c r="J53" s="370">
        <f t="shared" si="1"/>
        <v>337</v>
      </c>
      <c r="K53" s="402" t="s">
        <v>8830</v>
      </c>
      <c r="L53" s="403" t="s">
        <v>8831</v>
      </c>
      <c r="M53" s="403" t="s">
        <v>8832</v>
      </c>
      <c r="N53" s="699" t="s">
        <v>8324</v>
      </c>
      <c r="O53" s="464" t="s">
        <v>8325</v>
      </c>
      <c r="P53" s="378">
        <v>20.0</v>
      </c>
      <c r="Q53" s="721" t="s">
        <v>8326</v>
      </c>
      <c r="R53" s="721" t="s">
        <v>8833</v>
      </c>
      <c r="S53" s="722"/>
      <c r="T53" s="722"/>
      <c r="U53" s="722" t="s">
        <v>8834</v>
      </c>
      <c r="V53" s="723" t="s">
        <v>8835</v>
      </c>
      <c r="W53" s="721" t="s">
        <v>8836</v>
      </c>
      <c r="X53" s="724">
        <v>0.3996</v>
      </c>
      <c r="Y53" s="726"/>
      <c r="Z53" s="726" t="s">
        <v>6061</v>
      </c>
      <c r="AA53" s="378">
        <v>60.0</v>
      </c>
      <c r="AB53" s="378">
        <v>70.0</v>
      </c>
      <c r="AC53" s="378">
        <v>20.0</v>
      </c>
      <c r="AD53" s="378">
        <v>90.0</v>
      </c>
      <c r="AE53" s="727" t="s">
        <v>6061</v>
      </c>
      <c r="AF53" s="378">
        <v>34.0</v>
      </c>
      <c r="AG53" s="378">
        <v>80.0</v>
      </c>
      <c r="AH53" s="378">
        <v>30.0</v>
      </c>
      <c r="AI53" s="378">
        <v>170.0</v>
      </c>
      <c r="AJ53" s="380" t="s">
        <v>8803</v>
      </c>
      <c r="AK53" s="378">
        <v>11.0</v>
      </c>
      <c r="AL53" s="378">
        <v>1.6</v>
      </c>
      <c r="AM53" s="378">
        <v>10.0</v>
      </c>
      <c r="AN53" s="378" t="s">
        <v>8837</v>
      </c>
      <c r="AO53" s="406"/>
      <c r="AP53" s="406"/>
      <c r="AQ53" s="406"/>
      <c r="AR53" s="406"/>
      <c r="AS53" s="406"/>
      <c r="AT53" s="406"/>
      <c r="AU53" s="378">
        <v>0.176</v>
      </c>
      <c r="AV53" s="406"/>
      <c r="AW53" s="406"/>
      <c r="AX53" s="406"/>
      <c r="AY53" s="406"/>
      <c r="AZ53" s="406"/>
      <c r="BA53" s="728">
        <v>200.0</v>
      </c>
      <c r="BB53" s="728" t="s">
        <v>8334</v>
      </c>
      <c r="BC53" s="590"/>
      <c r="BD53" s="590"/>
      <c r="BE53" s="590"/>
      <c r="BF53" s="590"/>
      <c r="BG53" s="590"/>
      <c r="BH53" s="590"/>
      <c r="BI53" s="590"/>
      <c r="BJ53" s="590"/>
      <c r="BK53" s="590"/>
      <c r="BL53" s="590"/>
      <c r="BM53" s="590"/>
      <c r="BN53" s="590"/>
      <c r="BO53" s="590"/>
      <c r="BP53" s="590"/>
      <c r="BQ53" s="590"/>
      <c r="BR53" s="590"/>
      <c r="BS53" s="590"/>
      <c r="BT53" s="590"/>
      <c r="BU53" s="590"/>
      <c r="BV53" s="590"/>
    </row>
    <row r="54" ht="30.0" customHeight="1">
      <c r="A54" s="711" t="s">
        <v>6049</v>
      </c>
      <c r="B54" s="712" t="s">
        <v>8838</v>
      </c>
      <c r="C54" s="435"/>
      <c r="D54" s="693">
        <v>50.0</v>
      </c>
      <c r="E54" s="713" t="s">
        <v>8839</v>
      </c>
      <c r="F54" s="714" t="s">
        <v>8840</v>
      </c>
      <c r="G54" s="373">
        <v>2.000524735264E12</v>
      </c>
      <c r="H54" s="721">
        <v>446.0</v>
      </c>
      <c r="I54" s="739">
        <v>0.2</v>
      </c>
      <c r="J54" s="370">
        <f t="shared" si="1"/>
        <v>357</v>
      </c>
      <c r="K54" s="402" t="s">
        <v>8841</v>
      </c>
      <c r="L54" s="403" t="s">
        <v>8842</v>
      </c>
      <c r="M54" s="403" t="s">
        <v>8843</v>
      </c>
      <c r="N54" s="699" t="s">
        <v>8324</v>
      </c>
      <c r="O54" s="464" t="s">
        <v>8325</v>
      </c>
      <c r="P54" s="378">
        <v>20.0</v>
      </c>
      <c r="Q54" s="721" t="s">
        <v>8326</v>
      </c>
      <c r="R54" s="721" t="s">
        <v>8844</v>
      </c>
      <c r="S54" s="722"/>
      <c r="T54" s="722"/>
      <c r="U54" s="722" t="s">
        <v>8365</v>
      </c>
      <c r="V54" s="723" t="s">
        <v>8366</v>
      </c>
      <c r="W54" s="721" t="s">
        <v>8845</v>
      </c>
      <c r="X54" s="724">
        <v>0.4058</v>
      </c>
      <c r="Y54" s="726"/>
      <c r="Z54" s="726" t="s">
        <v>6178</v>
      </c>
      <c r="AA54" s="378">
        <v>70.0</v>
      </c>
      <c r="AB54" s="378">
        <v>80.0</v>
      </c>
      <c r="AC54" s="378">
        <v>20.0</v>
      </c>
      <c r="AD54" s="378">
        <v>170.0</v>
      </c>
      <c r="AE54" s="727" t="s">
        <v>6178</v>
      </c>
      <c r="AF54" s="378">
        <v>35.0</v>
      </c>
      <c r="AG54" s="378">
        <v>80.0</v>
      </c>
      <c r="AH54" s="378">
        <v>30.0</v>
      </c>
      <c r="AI54" s="378">
        <v>170.0</v>
      </c>
      <c r="AJ54" s="380" t="s">
        <v>8803</v>
      </c>
      <c r="AK54" s="378">
        <v>11.0</v>
      </c>
      <c r="AL54" s="378">
        <v>1.6</v>
      </c>
      <c r="AM54" s="378">
        <v>13.0</v>
      </c>
      <c r="AN54" s="378" t="s">
        <v>8846</v>
      </c>
      <c r="AO54" s="406"/>
      <c r="AP54" s="406"/>
      <c r="AQ54" s="406"/>
      <c r="AR54" s="406"/>
      <c r="AS54" s="406"/>
      <c r="AT54" s="406"/>
      <c r="AU54" s="378">
        <v>0.2288</v>
      </c>
      <c r="AV54" s="406"/>
      <c r="AW54" s="406"/>
      <c r="AX54" s="406"/>
      <c r="AY54" s="406"/>
      <c r="AZ54" s="406"/>
      <c r="BA54" s="728">
        <v>200.0</v>
      </c>
      <c r="BB54" s="728" t="s">
        <v>8334</v>
      </c>
      <c r="BC54" s="590"/>
      <c r="BD54" s="590"/>
      <c r="BE54" s="590"/>
      <c r="BF54" s="590"/>
      <c r="BG54" s="590"/>
      <c r="BH54" s="590"/>
      <c r="BI54" s="590"/>
      <c r="BJ54" s="590"/>
      <c r="BK54" s="590"/>
      <c r="BL54" s="590"/>
      <c r="BM54" s="590"/>
      <c r="BN54" s="590"/>
      <c r="BO54" s="590"/>
      <c r="BP54" s="590"/>
      <c r="BQ54" s="590"/>
      <c r="BR54" s="590"/>
      <c r="BS54" s="590"/>
      <c r="BT54" s="590"/>
      <c r="BU54" s="590"/>
      <c r="BV54" s="590"/>
    </row>
    <row r="55" ht="30.0" customHeight="1">
      <c r="A55" s="711" t="s">
        <v>6049</v>
      </c>
      <c r="B55" s="712" t="s">
        <v>8847</v>
      </c>
      <c r="C55" s="435"/>
      <c r="D55" s="693">
        <v>50.0</v>
      </c>
      <c r="E55" s="713" t="s">
        <v>8848</v>
      </c>
      <c r="F55" s="714" t="s">
        <v>8849</v>
      </c>
      <c r="G55" s="373">
        <v>2.000524735271E12</v>
      </c>
      <c r="H55" s="721">
        <v>506.0</v>
      </c>
      <c r="I55" s="739">
        <v>0.2</v>
      </c>
      <c r="J55" s="370">
        <f t="shared" si="1"/>
        <v>405</v>
      </c>
      <c r="K55" s="402" t="s">
        <v>8850</v>
      </c>
      <c r="L55" s="403" t="s">
        <v>8851</v>
      </c>
      <c r="M55" s="403" t="s">
        <v>8852</v>
      </c>
      <c r="N55" s="699" t="s">
        <v>8324</v>
      </c>
      <c r="O55" s="464" t="s">
        <v>8325</v>
      </c>
      <c r="P55" s="378">
        <v>20.0</v>
      </c>
      <c r="Q55" s="721" t="s">
        <v>8326</v>
      </c>
      <c r="R55" s="721" t="s">
        <v>8853</v>
      </c>
      <c r="S55" s="722"/>
      <c r="T55" s="722"/>
      <c r="U55" s="722" t="s">
        <v>8854</v>
      </c>
      <c r="V55" s="723" t="s">
        <v>8855</v>
      </c>
      <c r="W55" s="721" t="s">
        <v>8856</v>
      </c>
      <c r="X55" s="724">
        <v>0.4314</v>
      </c>
      <c r="Y55" s="726"/>
      <c r="Z55" s="726" t="s">
        <v>6178</v>
      </c>
      <c r="AA55" s="378">
        <v>75.0</v>
      </c>
      <c r="AB55" s="378">
        <v>80.0</v>
      </c>
      <c r="AC55" s="378">
        <v>20.0</v>
      </c>
      <c r="AD55" s="378">
        <v>170.0</v>
      </c>
      <c r="AE55" s="727" t="s">
        <v>6178</v>
      </c>
      <c r="AF55" s="378">
        <v>38.0</v>
      </c>
      <c r="AG55" s="378">
        <v>80.0</v>
      </c>
      <c r="AH55" s="378">
        <v>30.0</v>
      </c>
      <c r="AI55" s="378">
        <v>170.0</v>
      </c>
      <c r="AJ55" s="380" t="s">
        <v>8803</v>
      </c>
      <c r="AK55" s="378">
        <v>11.0</v>
      </c>
      <c r="AL55" s="378">
        <v>1.8</v>
      </c>
      <c r="AM55" s="378">
        <v>15.0</v>
      </c>
      <c r="AN55" s="378" t="s">
        <v>8857</v>
      </c>
      <c r="AO55" s="406"/>
      <c r="AP55" s="406"/>
      <c r="AQ55" s="406"/>
      <c r="AR55" s="406"/>
      <c r="AS55" s="406"/>
      <c r="AT55" s="406"/>
      <c r="AU55" s="378">
        <v>0.297</v>
      </c>
      <c r="AV55" s="406"/>
      <c r="AW55" s="406"/>
      <c r="AX55" s="406"/>
      <c r="AY55" s="406"/>
      <c r="AZ55" s="406"/>
      <c r="BA55" s="728">
        <v>200.0</v>
      </c>
      <c r="BB55" s="728" t="s">
        <v>8334</v>
      </c>
      <c r="BC55" s="590"/>
      <c r="BD55" s="590"/>
      <c r="BE55" s="590"/>
      <c r="BF55" s="590"/>
      <c r="BG55" s="590"/>
      <c r="BH55" s="590"/>
      <c r="BI55" s="590"/>
      <c r="BJ55" s="590"/>
      <c r="BK55" s="590"/>
      <c r="BL55" s="590"/>
      <c r="BM55" s="590"/>
      <c r="BN55" s="590"/>
      <c r="BO55" s="590"/>
      <c r="BP55" s="590"/>
      <c r="BQ55" s="590"/>
      <c r="BR55" s="590"/>
      <c r="BS55" s="590"/>
      <c r="BT55" s="590"/>
      <c r="BU55" s="590"/>
      <c r="BV55" s="590"/>
    </row>
    <row r="56" ht="30.0" customHeight="1">
      <c r="A56" s="711" t="s">
        <v>6049</v>
      </c>
      <c r="B56" s="712" t="s">
        <v>8858</v>
      </c>
      <c r="C56" s="435"/>
      <c r="D56" s="693">
        <v>50.0</v>
      </c>
      <c r="E56" s="713" t="s">
        <v>8859</v>
      </c>
      <c r="F56" s="714" t="s">
        <v>8860</v>
      </c>
      <c r="G56" s="373">
        <v>2.000524735288E12</v>
      </c>
      <c r="H56" s="721">
        <v>540.0</v>
      </c>
      <c r="I56" s="739">
        <v>0.2</v>
      </c>
      <c r="J56" s="370">
        <f t="shared" si="1"/>
        <v>432</v>
      </c>
      <c r="K56" s="402" t="s">
        <v>8861</v>
      </c>
      <c r="L56" s="403" t="s">
        <v>8862</v>
      </c>
      <c r="M56" s="403" t="s">
        <v>8863</v>
      </c>
      <c r="N56" s="699" t="s">
        <v>8324</v>
      </c>
      <c r="O56" s="464" t="s">
        <v>8325</v>
      </c>
      <c r="P56" s="378">
        <v>20.0</v>
      </c>
      <c r="Q56" s="721" t="s">
        <v>8326</v>
      </c>
      <c r="R56" s="721" t="s">
        <v>8864</v>
      </c>
      <c r="S56" s="722"/>
      <c r="T56" s="722"/>
      <c r="U56" s="722" t="s">
        <v>8421</v>
      </c>
      <c r="V56" s="723" t="s">
        <v>8422</v>
      </c>
      <c r="W56" s="721" t="s">
        <v>8865</v>
      </c>
      <c r="X56" s="724">
        <v>0.4041</v>
      </c>
      <c r="Y56" s="726"/>
      <c r="Z56" s="726" t="s">
        <v>6178</v>
      </c>
      <c r="AA56" s="378">
        <v>80.0</v>
      </c>
      <c r="AB56" s="378">
        <v>80.0</v>
      </c>
      <c r="AC56" s="378">
        <v>20.0</v>
      </c>
      <c r="AD56" s="378">
        <v>170.0</v>
      </c>
      <c r="AE56" s="727" t="s">
        <v>6178</v>
      </c>
      <c r="AF56" s="378">
        <v>40.0</v>
      </c>
      <c r="AG56" s="378">
        <v>80.0</v>
      </c>
      <c r="AH56" s="378">
        <v>30.0</v>
      </c>
      <c r="AI56" s="378">
        <v>170.0</v>
      </c>
      <c r="AJ56" s="380" t="s">
        <v>8866</v>
      </c>
      <c r="AK56" s="378">
        <v>11.0</v>
      </c>
      <c r="AL56" s="378">
        <v>1.8</v>
      </c>
      <c r="AM56" s="378">
        <v>16.0</v>
      </c>
      <c r="AN56" s="378" t="s">
        <v>8867</v>
      </c>
      <c r="AO56" s="406"/>
      <c r="AP56" s="406"/>
      <c r="AQ56" s="406"/>
      <c r="AR56" s="406"/>
      <c r="AS56" s="406"/>
      <c r="AT56" s="406"/>
      <c r="AU56" s="378">
        <v>0.3168</v>
      </c>
      <c r="AV56" s="406"/>
      <c r="AW56" s="406"/>
      <c r="AX56" s="406"/>
      <c r="AY56" s="406"/>
      <c r="AZ56" s="406"/>
      <c r="BA56" s="728">
        <v>200.0</v>
      </c>
      <c r="BB56" s="728" t="s">
        <v>8334</v>
      </c>
      <c r="BC56" s="590"/>
      <c r="BD56" s="590"/>
      <c r="BE56" s="590"/>
      <c r="BF56" s="590"/>
      <c r="BG56" s="590"/>
      <c r="BH56" s="590"/>
      <c r="BI56" s="590"/>
      <c r="BJ56" s="590"/>
      <c r="BK56" s="590"/>
      <c r="BL56" s="590"/>
      <c r="BM56" s="590"/>
      <c r="BN56" s="590"/>
      <c r="BO56" s="590"/>
      <c r="BP56" s="590"/>
      <c r="BQ56" s="590"/>
      <c r="BR56" s="590"/>
      <c r="BS56" s="590"/>
      <c r="BT56" s="590"/>
      <c r="BU56" s="590"/>
      <c r="BV56" s="590"/>
    </row>
    <row r="57" ht="30.0" customHeight="1">
      <c r="A57" s="711" t="s">
        <v>6049</v>
      </c>
      <c r="B57" s="768" t="s">
        <v>8868</v>
      </c>
      <c r="C57" s="435"/>
      <c r="D57" s="693">
        <v>50.0</v>
      </c>
      <c r="E57" s="713" t="s">
        <v>8869</v>
      </c>
      <c r="F57" s="714" t="s">
        <v>8870</v>
      </c>
      <c r="G57" s="416">
        <v>2.034050218557E12</v>
      </c>
      <c r="H57" s="746">
        <v>578.0</v>
      </c>
      <c r="I57" s="769">
        <v>0.2</v>
      </c>
      <c r="J57" s="370">
        <f t="shared" si="1"/>
        <v>462</v>
      </c>
      <c r="K57" s="371" t="s">
        <v>8871</v>
      </c>
      <c r="L57" s="770" t="s">
        <v>8872</v>
      </c>
      <c r="M57" s="770" t="s">
        <v>8873</v>
      </c>
      <c r="N57" s="699" t="s">
        <v>8324</v>
      </c>
      <c r="O57" s="771" t="s">
        <v>8325</v>
      </c>
      <c r="P57" s="737">
        <v>10.0</v>
      </c>
      <c r="Q57" s="746" t="s">
        <v>8326</v>
      </c>
      <c r="R57" s="746" t="s">
        <v>8874</v>
      </c>
      <c r="S57" s="722"/>
      <c r="T57" s="722"/>
      <c r="U57" s="722" t="s">
        <v>8512</v>
      </c>
      <c r="V57" s="723" t="s">
        <v>8513</v>
      </c>
      <c r="W57" s="721" t="s">
        <v>8875</v>
      </c>
      <c r="X57" s="724">
        <v>0.469</v>
      </c>
      <c r="Y57" s="772"/>
      <c r="Z57" s="772" t="s">
        <v>6178</v>
      </c>
      <c r="AA57" s="378">
        <v>100.0</v>
      </c>
      <c r="AB57" s="378">
        <v>80.0</v>
      </c>
      <c r="AC57" s="378">
        <v>20.0</v>
      </c>
      <c r="AD57" s="378">
        <v>170.0</v>
      </c>
      <c r="AE57" s="727" t="s">
        <v>6178</v>
      </c>
      <c r="AF57" s="378">
        <v>44.0</v>
      </c>
      <c r="AG57" s="378">
        <v>80.0</v>
      </c>
      <c r="AH57" s="378">
        <v>30.0</v>
      </c>
      <c r="AI57" s="378">
        <v>170.0</v>
      </c>
      <c r="AJ57" s="380" t="s">
        <v>8866</v>
      </c>
      <c r="AK57" s="378">
        <v>20.0</v>
      </c>
      <c r="AL57" s="378">
        <v>2.0</v>
      </c>
      <c r="AM57" s="378">
        <v>10.0</v>
      </c>
      <c r="AN57" s="378" t="s">
        <v>8876</v>
      </c>
      <c r="AO57" s="406"/>
      <c r="AP57" s="406"/>
      <c r="AQ57" s="406"/>
      <c r="AR57" s="406"/>
      <c r="AS57" s="406"/>
      <c r="AT57" s="406"/>
      <c r="AU57" s="378">
        <v>0.4</v>
      </c>
      <c r="AV57" s="406"/>
      <c r="AW57" s="406"/>
      <c r="AX57" s="406"/>
      <c r="AY57" s="406"/>
      <c r="AZ57" s="406"/>
      <c r="BA57" s="728">
        <v>200.0</v>
      </c>
      <c r="BB57" s="728" t="s">
        <v>8334</v>
      </c>
      <c r="BC57" s="590"/>
      <c r="BD57" s="590"/>
      <c r="BE57" s="590"/>
      <c r="BF57" s="590"/>
      <c r="BG57" s="590"/>
      <c r="BH57" s="590"/>
      <c r="BI57" s="590"/>
      <c r="BJ57" s="590"/>
      <c r="BK57" s="590"/>
      <c r="BL57" s="590"/>
      <c r="BM57" s="590"/>
      <c r="BN57" s="590"/>
      <c r="BO57" s="590"/>
      <c r="BP57" s="590"/>
      <c r="BQ57" s="590"/>
      <c r="BR57" s="590"/>
      <c r="BS57" s="590"/>
      <c r="BT57" s="590"/>
      <c r="BU57" s="590"/>
      <c r="BV57" s="590"/>
    </row>
    <row r="58" ht="30.0" customHeight="1">
      <c r="A58" s="711" t="s">
        <v>6049</v>
      </c>
      <c r="B58" s="712" t="s">
        <v>8877</v>
      </c>
      <c r="C58" s="736"/>
      <c r="D58" s="425">
        <v>50.0</v>
      </c>
      <c r="E58" s="713" t="s">
        <v>8878</v>
      </c>
      <c r="F58" s="714" t="s">
        <v>8879</v>
      </c>
      <c r="G58" s="373">
        <v>2.000524735301E12</v>
      </c>
      <c r="H58" s="721">
        <v>757.0</v>
      </c>
      <c r="I58" s="739">
        <v>0.2</v>
      </c>
      <c r="J58" s="370">
        <f t="shared" si="1"/>
        <v>606</v>
      </c>
      <c r="K58" s="402" t="s">
        <v>8880</v>
      </c>
      <c r="L58" s="403" t="s">
        <v>8881</v>
      </c>
      <c r="M58" s="403" t="s">
        <v>8882</v>
      </c>
      <c r="N58" s="699" t="s">
        <v>8324</v>
      </c>
      <c r="O58" s="464" t="s">
        <v>8325</v>
      </c>
      <c r="P58" s="378">
        <v>10.0</v>
      </c>
      <c r="Q58" s="721" t="s">
        <v>8326</v>
      </c>
      <c r="R58" s="721" t="s">
        <v>8883</v>
      </c>
      <c r="S58" s="722"/>
      <c r="T58" s="722"/>
      <c r="U58" s="722" t="s">
        <v>8884</v>
      </c>
      <c r="V58" s="723" t="s">
        <v>8885</v>
      </c>
      <c r="W58" s="721" t="s">
        <v>8886</v>
      </c>
      <c r="X58" s="724">
        <v>0.518</v>
      </c>
      <c r="Y58" s="726"/>
      <c r="Z58" s="726" t="s">
        <v>6178</v>
      </c>
      <c r="AA58" s="378">
        <v>120.0</v>
      </c>
      <c r="AB58" s="378">
        <v>80.0</v>
      </c>
      <c r="AC58" s="378">
        <v>20.0</v>
      </c>
      <c r="AD58" s="378">
        <v>170.0</v>
      </c>
      <c r="AE58" s="727" t="s">
        <v>6178</v>
      </c>
      <c r="AF58" s="378">
        <v>50.0</v>
      </c>
      <c r="AG58" s="378">
        <v>80.0</v>
      </c>
      <c r="AH58" s="378">
        <v>30.0</v>
      </c>
      <c r="AI58" s="378">
        <v>170.0</v>
      </c>
      <c r="AJ58" s="380" t="s">
        <v>8866</v>
      </c>
      <c r="AK58" s="378">
        <v>20.0</v>
      </c>
      <c r="AL58" s="378">
        <v>2.0</v>
      </c>
      <c r="AM58" s="378">
        <v>11.0</v>
      </c>
      <c r="AN58" s="378" t="s">
        <v>8887</v>
      </c>
      <c r="AO58" s="406"/>
      <c r="AP58" s="406"/>
      <c r="AQ58" s="406"/>
      <c r="AR58" s="406"/>
      <c r="AS58" s="406"/>
      <c r="AT58" s="406"/>
      <c r="AU58" s="378">
        <v>0.44</v>
      </c>
      <c r="AV58" s="406"/>
      <c r="AW58" s="406"/>
      <c r="AX58" s="406"/>
      <c r="AY58" s="406"/>
      <c r="AZ58" s="406"/>
      <c r="BA58" s="728">
        <v>200.0</v>
      </c>
      <c r="BB58" s="728" t="s">
        <v>8334</v>
      </c>
      <c r="BC58" s="590"/>
      <c r="BD58" s="590"/>
      <c r="BE58" s="590"/>
      <c r="BF58" s="590"/>
      <c r="BG58" s="590"/>
      <c r="BH58" s="590"/>
      <c r="BI58" s="590"/>
      <c r="BJ58" s="590"/>
      <c r="BK58" s="590"/>
      <c r="BL58" s="590"/>
      <c r="BM58" s="590"/>
      <c r="BN58" s="590"/>
      <c r="BO58" s="590"/>
      <c r="BP58" s="590"/>
      <c r="BQ58" s="590"/>
      <c r="BR58" s="590"/>
      <c r="BS58" s="590"/>
      <c r="BT58" s="590"/>
      <c r="BU58" s="590"/>
      <c r="BV58" s="590"/>
    </row>
    <row r="59" ht="30.0" customHeight="1">
      <c r="A59" s="711" t="s">
        <v>6049</v>
      </c>
      <c r="B59" s="712" t="s">
        <v>8888</v>
      </c>
      <c r="C59" s="736"/>
      <c r="D59" s="425">
        <v>50.0</v>
      </c>
      <c r="E59" s="713" t="s">
        <v>8889</v>
      </c>
      <c r="F59" s="714" t="s">
        <v>8890</v>
      </c>
      <c r="G59" s="373">
        <v>2.000524735318E12</v>
      </c>
      <c r="H59" s="721">
        <v>891.0</v>
      </c>
      <c r="I59" s="739">
        <v>0.2</v>
      </c>
      <c r="J59" s="370">
        <f t="shared" si="1"/>
        <v>713</v>
      </c>
      <c r="K59" s="402" t="s">
        <v>8891</v>
      </c>
      <c r="L59" s="403" t="s">
        <v>8892</v>
      </c>
      <c r="M59" s="403" t="s">
        <v>8893</v>
      </c>
      <c r="N59" s="699" t="s">
        <v>8324</v>
      </c>
      <c r="O59" s="464" t="s">
        <v>8325</v>
      </c>
      <c r="P59" s="378">
        <v>10.0</v>
      </c>
      <c r="Q59" s="721" t="s">
        <v>8326</v>
      </c>
      <c r="R59" s="721" t="s">
        <v>8894</v>
      </c>
      <c r="S59" s="722"/>
      <c r="T59" s="722"/>
      <c r="U59" s="722" t="s">
        <v>8895</v>
      </c>
      <c r="V59" s="723" t="s">
        <v>8896</v>
      </c>
      <c r="W59" s="721" t="s">
        <v>8897</v>
      </c>
      <c r="X59" s="724">
        <v>0.5325</v>
      </c>
      <c r="Y59" s="726"/>
      <c r="Z59" s="726" t="s">
        <v>6178</v>
      </c>
      <c r="AA59" s="378">
        <v>145.0</v>
      </c>
      <c r="AB59" s="378">
        <v>80.0</v>
      </c>
      <c r="AC59" s="378">
        <v>20.0</v>
      </c>
      <c r="AD59" s="378">
        <v>170.0</v>
      </c>
      <c r="AE59" s="727" t="s">
        <v>6178</v>
      </c>
      <c r="AF59" s="378">
        <v>56.0</v>
      </c>
      <c r="AG59" s="378">
        <v>80.0</v>
      </c>
      <c r="AH59" s="378">
        <v>30.0</v>
      </c>
      <c r="AI59" s="378">
        <v>170.0</v>
      </c>
      <c r="AJ59" s="380" t="s">
        <v>8866</v>
      </c>
      <c r="AK59" s="378">
        <v>20.0</v>
      </c>
      <c r="AL59" s="378">
        <v>2.2</v>
      </c>
      <c r="AM59" s="378">
        <v>15.0</v>
      </c>
      <c r="AN59" s="378" t="s">
        <v>8898</v>
      </c>
      <c r="AO59" s="406"/>
      <c r="AP59" s="406"/>
      <c r="AQ59" s="406"/>
      <c r="AR59" s="406"/>
      <c r="AS59" s="406"/>
      <c r="AT59" s="406"/>
      <c r="AU59" s="378">
        <v>0.66</v>
      </c>
      <c r="AV59" s="406"/>
      <c r="AW59" s="406"/>
      <c r="AX59" s="406"/>
      <c r="AY59" s="406"/>
      <c r="AZ59" s="406"/>
      <c r="BA59" s="728">
        <v>200.0</v>
      </c>
      <c r="BB59" s="728" t="s">
        <v>8334</v>
      </c>
      <c r="BC59" s="590"/>
      <c r="BD59" s="590"/>
      <c r="BE59" s="590"/>
      <c r="BF59" s="590"/>
      <c r="BG59" s="590"/>
      <c r="BH59" s="590"/>
      <c r="BI59" s="590"/>
      <c r="BJ59" s="590"/>
      <c r="BK59" s="590"/>
      <c r="BL59" s="590"/>
      <c r="BM59" s="590"/>
      <c r="BN59" s="590"/>
      <c r="BO59" s="590"/>
      <c r="BP59" s="590"/>
      <c r="BQ59" s="590"/>
      <c r="BR59" s="590"/>
      <c r="BS59" s="590"/>
      <c r="BT59" s="590"/>
      <c r="BU59" s="590"/>
      <c r="BV59" s="590"/>
    </row>
    <row r="60" ht="30.0" customHeight="1">
      <c r="A60" s="711" t="s">
        <v>6049</v>
      </c>
      <c r="B60" s="712" t="s">
        <v>8899</v>
      </c>
      <c r="C60" s="736"/>
      <c r="D60" s="425">
        <v>50.0</v>
      </c>
      <c r="E60" s="713" t="s">
        <v>8900</v>
      </c>
      <c r="F60" s="714" t="s">
        <v>8901</v>
      </c>
      <c r="G60" s="373">
        <v>2.000524735325E12</v>
      </c>
      <c r="H60" s="721">
        <v>932.0</v>
      </c>
      <c r="I60" s="739">
        <v>0.2</v>
      </c>
      <c r="J60" s="370">
        <f t="shared" si="1"/>
        <v>746</v>
      </c>
      <c r="K60" s="402" t="s">
        <v>8902</v>
      </c>
      <c r="L60" s="548" t="s">
        <v>8903</v>
      </c>
      <c r="M60" s="548" t="s">
        <v>8904</v>
      </c>
      <c r="N60" s="699" t="s">
        <v>8324</v>
      </c>
      <c r="O60" s="464" t="s">
        <v>8325</v>
      </c>
      <c r="P60" s="378">
        <v>10.0</v>
      </c>
      <c r="Q60" s="721" t="s">
        <v>8326</v>
      </c>
      <c r="R60" s="721" t="s">
        <v>8905</v>
      </c>
      <c r="S60" s="722"/>
      <c r="T60" s="722"/>
      <c r="U60" s="722" t="s">
        <v>8906</v>
      </c>
      <c r="V60" s="723" t="s">
        <v>8907</v>
      </c>
      <c r="W60" s="721" t="s">
        <v>8908</v>
      </c>
      <c r="X60" s="724">
        <v>0.4124</v>
      </c>
      <c r="Y60" s="726"/>
      <c r="Z60" s="726" t="s">
        <v>6178</v>
      </c>
      <c r="AA60" s="730">
        <v>365.0</v>
      </c>
      <c r="AB60" s="378">
        <v>80.0</v>
      </c>
      <c r="AC60" s="378">
        <v>20.0</v>
      </c>
      <c r="AD60" s="378">
        <v>170.0</v>
      </c>
      <c r="AE60" s="727" t="s">
        <v>6178</v>
      </c>
      <c r="AF60" s="730">
        <v>365.0</v>
      </c>
      <c r="AG60" s="730">
        <v>100.0</v>
      </c>
      <c r="AH60" s="730">
        <v>90.0</v>
      </c>
      <c r="AI60" s="730">
        <v>140.0</v>
      </c>
      <c r="AJ60" s="731" t="s">
        <v>8866</v>
      </c>
      <c r="AK60" s="730">
        <v>20.0</v>
      </c>
      <c r="AL60" s="730">
        <v>6.0</v>
      </c>
      <c r="AM60" s="730">
        <v>20.0</v>
      </c>
      <c r="AN60" s="730" t="s">
        <v>8909</v>
      </c>
      <c r="AO60" s="498"/>
      <c r="AP60" s="498"/>
      <c r="AQ60" s="498"/>
      <c r="AR60" s="498"/>
      <c r="AS60" s="498"/>
      <c r="AT60" s="498"/>
      <c r="AU60" s="730">
        <v>2.4</v>
      </c>
      <c r="AV60" s="498"/>
      <c r="AW60" s="498"/>
      <c r="AX60" s="498"/>
      <c r="AY60" s="498"/>
      <c r="AZ60" s="498"/>
      <c r="BA60" s="728">
        <v>200.0</v>
      </c>
      <c r="BB60" s="728" t="s">
        <v>8334</v>
      </c>
      <c r="BC60" s="590"/>
      <c r="BD60" s="590"/>
      <c r="BE60" s="590"/>
      <c r="BF60" s="590"/>
      <c r="BG60" s="590"/>
      <c r="BH60" s="590"/>
      <c r="BI60" s="590"/>
      <c r="BJ60" s="590"/>
      <c r="BK60" s="590"/>
      <c r="BL60" s="590"/>
      <c r="BM60" s="590"/>
      <c r="BN60" s="590"/>
      <c r="BO60" s="590"/>
      <c r="BP60" s="590"/>
      <c r="BQ60" s="590"/>
      <c r="BR60" s="590"/>
      <c r="BS60" s="590"/>
      <c r="BT60" s="590"/>
      <c r="BU60" s="590"/>
      <c r="BV60" s="590"/>
    </row>
    <row r="61" ht="30.0" customHeight="1">
      <c r="A61" s="773"/>
      <c r="B61" s="712" t="s">
        <v>8910</v>
      </c>
      <c r="C61" s="736"/>
      <c r="D61" s="425">
        <v>50.0</v>
      </c>
      <c r="E61" s="713" t="s">
        <v>8911</v>
      </c>
      <c r="F61" s="714" t="s">
        <v>8912</v>
      </c>
      <c r="G61" s="373">
        <v>2.000524735332E12</v>
      </c>
      <c r="H61" s="721">
        <v>1097.0</v>
      </c>
      <c r="I61" s="751">
        <v>0.2</v>
      </c>
      <c r="J61" s="370">
        <f t="shared" si="1"/>
        <v>878</v>
      </c>
      <c r="K61" s="402" t="s">
        <v>8913</v>
      </c>
      <c r="L61" s="548" t="s">
        <v>8914</v>
      </c>
      <c r="M61" s="548" t="s">
        <v>8915</v>
      </c>
      <c r="N61" s="699" t="s">
        <v>8324</v>
      </c>
      <c r="O61" s="524"/>
      <c r="P61" s="378">
        <v>10.0</v>
      </c>
      <c r="Q61" s="721" t="s">
        <v>8326</v>
      </c>
      <c r="R61" s="721" t="s">
        <v>8916</v>
      </c>
      <c r="S61" s="722"/>
      <c r="T61" s="722"/>
      <c r="U61" s="722" t="s">
        <v>8917</v>
      </c>
      <c r="V61" s="723" t="s">
        <v>8918</v>
      </c>
      <c r="W61" s="721" t="s">
        <v>8919</v>
      </c>
      <c r="X61" s="724">
        <v>0.4122</v>
      </c>
      <c r="Y61" s="726"/>
      <c r="Z61" s="726" t="s">
        <v>6178</v>
      </c>
      <c r="AA61" s="730">
        <v>425.0</v>
      </c>
      <c r="AB61" s="378">
        <v>80.0</v>
      </c>
      <c r="AC61" s="378">
        <v>20.0</v>
      </c>
      <c r="AD61" s="378">
        <v>170.0</v>
      </c>
      <c r="AE61" s="727" t="s">
        <v>6178</v>
      </c>
      <c r="AF61" s="730">
        <v>365.0</v>
      </c>
      <c r="AG61" s="730">
        <v>100.0</v>
      </c>
      <c r="AH61" s="730">
        <v>90.0</v>
      </c>
      <c r="AI61" s="730">
        <v>140.0</v>
      </c>
      <c r="AJ61" s="731" t="s">
        <v>8866</v>
      </c>
      <c r="AK61" s="730">
        <v>20.0</v>
      </c>
      <c r="AL61" s="730">
        <v>6.0</v>
      </c>
      <c r="AM61" s="730">
        <v>20.0</v>
      </c>
      <c r="AN61" s="730" t="s">
        <v>8920</v>
      </c>
      <c r="AO61" s="498"/>
      <c r="AP61" s="498"/>
      <c r="AQ61" s="498"/>
      <c r="AR61" s="498"/>
      <c r="AS61" s="498"/>
      <c r="AT61" s="498"/>
      <c r="AU61" s="730">
        <v>2.4</v>
      </c>
      <c r="AV61" s="498"/>
      <c r="AW61" s="498"/>
      <c r="AX61" s="498"/>
      <c r="AY61" s="498"/>
      <c r="AZ61" s="498"/>
      <c r="BA61" s="728">
        <v>200.0</v>
      </c>
      <c r="BB61" s="728" t="s">
        <v>8334</v>
      </c>
      <c r="BC61" s="590"/>
      <c r="BD61" s="590"/>
      <c r="BE61" s="590"/>
      <c r="BF61" s="590"/>
      <c r="BG61" s="590"/>
      <c r="BH61" s="590"/>
      <c r="BI61" s="590"/>
      <c r="BJ61" s="590"/>
      <c r="BK61" s="590"/>
      <c r="BL61" s="590"/>
      <c r="BM61" s="590"/>
      <c r="BN61" s="590"/>
      <c r="BO61" s="590"/>
      <c r="BP61" s="590"/>
      <c r="BQ61" s="590"/>
      <c r="BR61" s="590"/>
      <c r="BS61" s="590"/>
      <c r="BT61" s="590"/>
      <c r="BU61" s="590"/>
      <c r="BV61" s="590"/>
    </row>
    <row r="62" ht="30.0" customHeight="1">
      <c r="A62" s="773"/>
      <c r="B62" s="712" t="s">
        <v>8921</v>
      </c>
      <c r="C62" s="736"/>
      <c r="D62" s="425">
        <v>50.0</v>
      </c>
      <c r="E62" s="713" t="s">
        <v>8922</v>
      </c>
      <c r="F62" s="714" t="s">
        <v>8923</v>
      </c>
      <c r="G62" s="373">
        <v>2.000524735349E12</v>
      </c>
      <c r="H62" s="721">
        <v>1509.0</v>
      </c>
      <c r="I62" s="739">
        <v>0.2</v>
      </c>
      <c r="J62" s="370">
        <f t="shared" si="1"/>
        <v>1207</v>
      </c>
      <c r="K62" s="402" t="s">
        <v>8924</v>
      </c>
      <c r="L62" s="403" t="s">
        <v>8925</v>
      </c>
      <c r="M62" s="403" t="s">
        <v>8915</v>
      </c>
      <c r="N62" s="699" t="s">
        <v>8324</v>
      </c>
      <c r="O62" s="524"/>
      <c r="P62" s="378">
        <v>10.0</v>
      </c>
      <c r="Q62" s="721" t="s">
        <v>8326</v>
      </c>
      <c r="R62" s="721" t="s">
        <v>8926</v>
      </c>
      <c r="S62" s="722"/>
      <c r="T62" s="722"/>
      <c r="U62" s="722" t="s">
        <v>8927</v>
      </c>
      <c r="V62" s="723" t="s">
        <v>8928</v>
      </c>
      <c r="W62" s="721" t="s">
        <v>8929</v>
      </c>
      <c r="X62" s="724">
        <v>0.4806</v>
      </c>
      <c r="Y62" s="721"/>
      <c r="Z62" s="721" t="s">
        <v>8345</v>
      </c>
      <c r="AA62" s="721" t="s">
        <v>8345</v>
      </c>
      <c r="AB62" s="721" t="s">
        <v>8345</v>
      </c>
      <c r="AC62" s="721" t="s">
        <v>8345</v>
      </c>
      <c r="AD62" s="721" t="s">
        <v>8345</v>
      </c>
      <c r="AE62" s="721" t="s">
        <v>8345</v>
      </c>
      <c r="AF62" s="721" t="s">
        <v>8345</v>
      </c>
      <c r="AG62" s="721" t="s">
        <v>8345</v>
      </c>
      <c r="AH62" s="721" t="s">
        <v>8345</v>
      </c>
      <c r="AI62" s="721" t="s">
        <v>8345</v>
      </c>
      <c r="AJ62" s="721" t="s">
        <v>8345</v>
      </c>
      <c r="AK62" s="721" t="s">
        <v>8345</v>
      </c>
      <c r="AL62" s="721" t="s">
        <v>8345</v>
      </c>
      <c r="AM62" s="721" t="s">
        <v>8345</v>
      </c>
      <c r="AN62" s="721" t="s">
        <v>8345</v>
      </c>
      <c r="AO62" s="721" t="s">
        <v>8345</v>
      </c>
      <c r="AP62" s="721" t="s">
        <v>8345</v>
      </c>
      <c r="AQ62" s="721" t="s">
        <v>8345</v>
      </c>
      <c r="AR62" s="721" t="s">
        <v>8345</v>
      </c>
      <c r="AS62" s="721" t="s">
        <v>8345</v>
      </c>
      <c r="AT62" s="721" t="s">
        <v>8345</v>
      </c>
      <c r="AU62" s="721" t="s">
        <v>8345</v>
      </c>
      <c r="AV62" s="721" t="s">
        <v>8345</v>
      </c>
      <c r="AW62" s="721" t="s">
        <v>8345</v>
      </c>
      <c r="AX62" s="721" t="s">
        <v>8345</v>
      </c>
      <c r="AY62" s="721" t="s">
        <v>8345</v>
      </c>
      <c r="AZ62" s="721" t="s">
        <v>8345</v>
      </c>
      <c r="BA62" s="721" t="s">
        <v>8345</v>
      </c>
      <c r="BB62" s="721" t="s">
        <v>8345</v>
      </c>
      <c r="BC62" s="725"/>
      <c r="BD62" s="725"/>
      <c r="BE62" s="725"/>
      <c r="BF62" s="725"/>
      <c r="BG62" s="725"/>
      <c r="BH62" s="725"/>
      <c r="BI62" s="725"/>
      <c r="BJ62" s="725"/>
      <c r="BK62" s="725"/>
      <c r="BL62" s="725"/>
      <c r="BM62" s="725"/>
      <c r="BN62" s="721" t="s">
        <v>8346</v>
      </c>
      <c r="BO62" s="721" t="s">
        <v>8346</v>
      </c>
      <c r="BP62" s="721" t="s">
        <v>8346</v>
      </c>
      <c r="BQ62" s="721" t="s">
        <v>8346</v>
      </c>
      <c r="BR62" s="721" t="s">
        <v>8346</v>
      </c>
      <c r="BS62" s="721" t="s">
        <v>8346</v>
      </c>
      <c r="BT62" s="721" t="s">
        <v>8346</v>
      </c>
      <c r="BU62" s="721" t="s">
        <v>8346</v>
      </c>
      <c r="BV62" s="590"/>
    </row>
    <row r="63" ht="30.0" customHeight="1">
      <c r="A63" s="711" t="s">
        <v>6049</v>
      </c>
      <c r="B63" s="768" t="s">
        <v>8930</v>
      </c>
      <c r="C63" s="435"/>
      <c r="D63" s="693">
        <v>0.0</v>
      </c>
      <c r="E63" s="713" t="s">
        <v>8931</v>
      </c>
      <c r="F63" s="714" t="s">
        <v>8932</v>
      </c>
      <c r="G63" s="416">
        <v>2.000524735387E12</v>
      </c>
      <c r="H63" s="746">
        <v>470.0</v>
      </c>
      <c r="I63" s="739">
        <v>0.2</v>
      </c>
      <c r="J63" s="370">
        <f t="shared" si="1"/>
        <v>376</v>
      </c>
      <c r="K63" s="402" t="s">
        <v>8933</v>
      </c>
      <c r="L63" s="403" t="s">
        <v>8934</v>
      </c>
      <c r="M63" s="403" t="s">
        <v>8935</v>
      </c>
      <c r="N63" s="699" t="s">
        <v>8324</v>
      </c>
      <c r="O63" s="771" t="s">
        <v>8325</v>
      </c>
      <c r="P63" s="737">
        <v>1.0</v>
      </c>
      <c r="Q63" s="721" t="s">
        <v>8326</v>
      </c>
      <c r="R63" s="725"/>
      <c r="S63" s="722"/>
      <c r="T63" s="722"/>
      <c r="U63" s="722" t="s">
        <v>8936</v>
      </c>
      <c r="V63" s="723" t="s">
        <v>8937</v>
      </c>
      <c r="W63" s="721" t="s">
        <v>8938</v>
      </c>
      <c r="X63" s="724">
        <v>0.5672</v>
      </c>
      <c r="Y63" s="726"/>
      <c r="Z63" s="726" t="s">
        <v>6178</v>
      </c>
      <c r="AA63" s="378">
        <v>100.0</v>
      </c>
      <c r="AB63" s="378">
        <v>80.0</v>
      </c>
      <c r="AC63" s="378">
        <v>20.0</v>
      </c>
      <c r="AD63" s="378">
        <v>170.0</v>
      </c>
      <c r="AE63" s="727" t="s">
        <v>6178</v>
      </c>
      <c r="AF63" s="406"/>
      <c r="AG63" s="406"/>
      <c r="AH63" s="406"/>
      <c r="AI63" s="406"/>
      <c r="AJ63" s="380" t="s">
        <v>8939</v>
      </c>
      <c r="AK63" s="378">
        <v>14.0</v>
      </c>
      <c r="AL63" s="378">
        <v>3.0</v>
      </c>
      <c r="AM63" s="378">
        <v>7.0</v>
      </c>
      <c r="AN63" s="378" t="s">
        <v>8940</v>
      </c>
      <c r="AO63" s="406"/>
      <c r="AP63" s="406"/>
      <c r="AQ63" s="406"/>
      <c r="AR63" s="406"/>
      <c r="AS63" s="406"/>
      <c r="AT63" s="406"/>
      <c r="AU63" s="378">
        <v>0.294</v>
      </c>
      <c r="AV63" s="406"/>
      <c r="AW63" s="406"/>
      <c r="AX63" s="406"/>
      <c r="AY63" s="406"/>
      <c r="AZ63" s="406"/>
      <c r="BA63" s="590"/>
      <c r="BB63" s="590"/>
      <c r="BC63" s="590"/>
      <c r="BD63" s="590"/>
      <c r="BE63" s="590"/>
      <c r="BF63" s="590"/>
      <c r="BG63" s="590"/>
      <c r="BH63" s="590"/>
      <c r="BI63" s="590"/>
      <c r="BJ63" s="590"/>
      <c r="BK63" s="590"/>
      <c r="BL63" s="590"/>
      <c r="BM63" s="590"/>
      <c r="BN63" s="590"/>
      <c r="BO63" s="590"/>
      <c r="BP63" s="590"/>
      <c r="BQ63" s="590"/>
      <c r="BR63" s="590"/>
      <c r="BS63" s="590"/>
      <c r="BT63" s="590"/>
      <c r="BU63" s="590"/>
      <c r="BV63" s="590"/>
    </row>
    <row r="64" ht="30.0" customHeight="1">
      <c r="A64" s="711" t="s">
        <v>6049</v>
      </c>
      <c r="B64" s="768" t="s">
        <v>8941</v>
      </c>
      <c r="C64" s="435"/>
      <c r="D64" s="693">
        <v>50.0</v>
      </c>
      <c r="E64" s="713" t="s">
        <v>8942</v>
      </c>
      <c r="F64" s="714" t="s">
        <v>8943</v>
      </c>
      <c r="G64" s="416">
        <v>2.000524735394E12</v>
      </c>
      <c r="H64" s="746">
        <v>470.0</v>
      </c>
      <c r="I64" s="739">
        <v>0.2</v>
      </c>
      <c r="J64" s="370">
        <f t="shared" si="1"/>
        <v>376</v>
      </c>
      <c r="K64" s="402" t="s">
        <v>8944</v>
      </c>
      <c r="L64" s="403" t="s">
        <v>8945</v>
      </c>
      <c r="M64" s="403" t="s">
        <v>8946</v>
      </c>
      <c r="N64" s="699" t="s">
        <v>8324</v>
      </c>
      <c r="O64" s="771" t="s">
        <v>8325</v>
      </c>
      <c r="P64" s="737">
        <v>1.0</v>
      </c>
      <c r="Q64" s="721" t="s">
        <v>8326</v>
      </c>
      <c r="R64" s="725"/>
      <c r="S64" s="722"/>
      <c r="T64" s="722"/>
      <c r="U64" s="722" t="s">
        <v>8936</v>
      </c>
      <c r="V64" s="723" t="s">
        <v>8937</v>
      </c>
      <c r="W64" s="721" t="s">
        <v>8938</v>
      </c>
      <c r="X64" s="724">
        <v>0.5672</v>
      </c>
      <c r="Y64" s="726"/>
      <c r="Z64" s="726" t="s">
        <v>6178</v>
      </c>
      <c r="AA64" s="378">
        <v>70.0</v>
      </c>
      <c r="AB64" s="378">
        <v>80.0</v>
      </c>
      <c r="AC64" s="378">
        <v>20.0</v>
      </c>
      <c r="AD64" s="378">
        <v>170.0</v>
      </c>
      <c r="AE64" s="727" t="s">
        <v>6178</v>
      </c>
      <c r="AF64" s="406"/>
      <c r="AG64" s="406"/>
      <c r="AH64" s="406"/>
      <c r="AI64" s="406"/>
      <c r="AJ64" s="380" t="s">
        <v>8947</v>
      </c>
      <c r="AK64" s="378">
        <v>11.0</v>
      </c>
      <c r="AL64" s="378">
        <v>3.0</v>
      </c>
      <c r="AM64" s="378">
        <v>8.0</v>
      </c>
      <c r="AN64" s="378" t="s">
        <v>8948</v>
      </c>
      <c r="AO64" s="406"/>
      <c r="AP64" s="406"/>
      <c r="AQ64" s="406"/>
      <c r="AR64" s="406"/>
      <c r="AS64" s="406"/>
      <c r="AT64" s="406"/>
      <c r="AU64" s="378">
        <v>0.264</v>
      </c>
      <c r="AV64" s="406"/>
      <c r="AW64" s="406"/>
      <c r="AX64" s="406"/>
      <c r="AY64" s="406"/>
      <c r="AZ64" s="406"/>
      <c r="BA64" s="728">
        <v>200.0</v>
      </c>
      <c r="BB64" s="728" t="s">
        <v>8334</v>
      </c>
      <c r="BC64" s="590"/>
      <c r="BD64" s="590"/>
      <c r="BE64" s="590"/>
      <c r="BF64" s="590"/>
      <c r="BG64" s="590"/>
      <c r="BH64" s="590"/>
      <c r="BI64" s="590"/>
      <c r="BJ64" s="590"/>
      <c r="BK64" s="590"/>
      <c r="BL64" s="590"/>
      <c r="BM64" s="590"/>
      <c r="BN64" s="590"/>
      <c r="BO64" s="590"/>
      <c r="BP64" s="590"/>
      <c r="BQ64" s="590"/>
      <c r="BR64" s="590"/>
      <c r="BS64" s="590"/>
      <c r="BT64" s="590"/>
      <c r="BU64" s="590"/>
      <c r="BV64" s="590"/>
    </row>
    <row r="65" ht="30.0" customHeight="1">
      <c r="A65" s="711" t="s">
        <v>6049</v>
      </c>
      <c r="B65" s="768" t="s">
        <v>8949</v>
      </c>
      <c r="C65" s="435"/>
      <c r="D65" s="693">
        <v>50.0</v>
      </c>
      <c r="E65" s="713" t="s">
        <v>8950</v>
      </c>
      <c r="F65" s="714" t="s">
        <v>8951</v>
      </c>
      <c r="G65" s="416">
        <v>2.0005247354E12</v>
      </c>
      <c r="H65" s="746">
        <v>308.0</v>
      </c>
      <c r="I65" s="769">
        <v>0.1</v>
      </c>
      <c r="J65" s="370">
        <f t="shared" si="1"/>
        <v>277</v>
      </c>
      <c r="K65" s="402" t="s">
        <v>8952</v>
      </c>
      <c r="L65" s="403" t="s">
        <v>8953</v>
      </c>
      <c r="M65" s="403" t="s">
        <v>8954</v>
      </c>
      <c r="N65" s="699" t="s">
        <v>8324</v>
      </c>
      <c r="O65" s="771" t="s">
        <v>8325</v>
      </c>
      <c r="P65" s="737">
        <v>20.0</v>
      </c>
      <c r="Q65" s="721" t="s">
        <v>8326</v>
      </c>
      <c r="R65" s="721" t="s">
        <v>8955</v>
      </c>
      <c r="S65" s="722"/>
      <c r="T65" s="722"/>
      <c r="U65" s="722" t="s">
        <v>8956</v>
      </c>
      <c r="V65" s="723" t="s">
        <v>8957</v>
      </c>
      <c r="W65" s="721" t="s">
        <v>8958</v>
      </c>
      <c r="X65" s="724">
        <v>0.4037</v>
      </c>
      <c r="Y65" s="726"/>
      <c r="Z65" s="726" t="s">
        <v>6061</v>
      </c>
      <c r="AA65" s="378">
        <v>20.0</v>
      </c>
      <c r="AB65" s="378">
        <v>70.0</v>
      </c>
      <c r="AC65" s="378">
        <v>20.0</v>
      </c>
      <c r="AD65" s="378">
        <v>90.0</v>
      </c>
      <c r="AE65" s="727" t="s">
        <v>6061</v>
      </c>
      <c r="AF65" s="378">
        <v>32.0</v>
      </c>
      <c r="AG65" s="378">
        <v>80.0</v>
      </c>
      <c r="AH65" s="378">
        <v>30.0</v>
      </c>
      <c r="AI65" s="378">
        <v>170.0</v>
      </c>
      <c r="AJ65" s="380" t="s">
        <v>8947</v>
      </c>
      <c r="AK65" s="378">
        <v>11.0</v>
      </c>
      <c r="AL65" s="378">
        <v>4.0</v>
      </c>
      <c r="AM65" s="378">
        <v>9.0</v>
      </c>
      <c r="AN65" s="378" t="s">
        <v>8959</v>
      </c>
      <c r="AO65" s="406"/>
      <c r="AP65" s="406"/>
      <c r="AQ65" s="406"/>
      <c r="AR65" s="406"/>
      <c r="AS65" s="406"/>
      <c r="AT65" s="406"/>
      <c r="AU65" s="378">
        <v>0.396</v>
      </c>
      <c r="AV65" s="406"/>
      <c r="AW65" s="406"/>
      <c r="AX65" s="406"/>
      <c r="AY65" s="406"/>
      <c r="AZ65" s="406"/>
      <c r="BA65" s="728">
        <v>200.0</v>
      </c>
      <c r="BB65" s="728" t="s">
        <v>8334</v>
      </c>
      <c r="BC65" s="590"/>
      <c r="BD65" s="590"/>
      <c r="BE65" s="590"/>
      <c r="BF65" s="590"/>
      <c r="BG65" s="590"/>
      <c r="BH65" s="590"/>
      <c r="BI65" s="590"/>
      <c r="BJ65" s="590"/>
      <c r="BK65" s="590"/>
      <c r="BL65" s="590"/>
      <c r="BM65" s="590"/>
      <c r="BN65" s="590"/>
      <c r="BO65" s="590"/>
      <c r="BP65" s="590"/>
      <c r="BQ65" s="590"/>
      <c r="BR65" s="590"/>
      <c r="BS65" s="590"/>
      <c r="BT65" s="590"/>
      <c r="BU65" s="590"/>
      <c r="BV65" s="590"/>
    </row>
    <row r="66" ht="30.0" customHeight="1">
      <c r="A66" s="711" t="s">
        <v>6049</v>
      </c>
      <c r="B66" s="774" t="s">
        <v>8960</v>
      </c>
      <c r="C66" s="435"/>
      <c r="D66" s="693">
        <v>50.0</v>
      </c>
      <c r="E66" s="775" t="s">
        <v>8961</v>
      </c>
      <c r="F66" s="776" t="s">
        <v>8962</v>
      </c>
      <c r="G66" s="423">
        <v>2.000524735417E12</v>
      </c>
      <c r="H66" s="777">
        <v>320.0</v>
      </c>
      <c r="I66" s="751">
        <v>0.1</v>
      </c>
      <c r="J66" s="370">
        <f t="shared" si="1"/>
        <v>288</v>
      </c>
      <c r="K66" s="402" t="s">
        <v>8963</v>
      </c>
      <c r="L66" s="548" t="s">
        <v>8964</v>
      </c>
      <c r="M66" s="548" t="s">
        <v>8965</v>
      </c>
      <c r="N66" s="699" t="s">
        <v>8324</v>
      </c>
      <c r="O66" s="719" t="s">
        <v>8325</v>
      </c>
      <c r="P66" s="730">
        <v>20.0</v>
      </c>
      <c r="Q66" s="777" t="s">
        <v>8326</v>
      </c>
      <c r="R66" s="777" t="s">
        <v>8739</v>
      </c>
      <c r="S66" s="778"/>
      <c r="T66" s="778"/>
      <c r="U66" s="778" t="s">
        <v>8328</v>
      </c>
      <c r="V66" s="778" t="s">
        <v>8329</v>
      </c>
      <c r="W66" s="777" t="s">
        <v>8966</v>
      </c>
      <c r="X66" s="779">
        <v>0.4293</v>
      </c>
      <c r="Y66" s="780"/>
      <c r="Z66" s="780" t="s">
        <v>6061</v>
      </c>
      <c r="AA66" s="730">
        <v>90.0</v>
      </c>
      <c r="AB66" s="730">
        <v>70.0</v>
      </c>
      <c r="AC66" s="730">
        <v>20.0</v>
      </c>
      <c r="AD66" s="730">
        <v>90.0</v>
      </c>
      <c r="AE66" s="434" t="s">
        <v>6061</v>
      </c>
      <c r="AF66" s="730">
        <v>34.0</v>
      </c>
      <c r="AG66" s="730">
        <v>80.0</v>
      </c>
      <c r="AH66" s="730">
        <v>30.0</v>
      </c>
      <c r="AI66" s="730">
        <v>170.0</v>
      </c>
      <c r="AJ66" s="731" t="s">
        <v>8947</v>
      </c>
      <c r="AK66" s="730">
        <v>11.0</v>
      </c>
      <c r="AL66" s="730">
        <v>5.0</v>
      </c>
      <c r="AM66" s="730">
        <v>12.0</v>
      </c>
      <c r="AN66" s="730" t="s">
        <v>8967</v>
      </c>
      <c r="AO66" s="498"/>
      <c r="AP66" s="498"/>
      <c r="AQ66" s="498"/>
      <c r="AR66" s="498"/>
      <c r="AS66" s="498"/>
      <c r="AT66" s="498"/>
      <c r="AU66" s="730">
        <v>0.66</v>
      </c>
      <c r="AV66" s="498"/>
      <c r="AW66" s="498"/>
      <c r="AX66" s="498"/>
      <c r="AY66" s="498"/>
      <c r="AZ66" s="498"/>
      <c r="BA66" s="781">
        <v>200.0</v>
      </c>
      <c r="BB66" s="781" t="s">
        <v>8334</v>
      </c>
      <c r="BC66" s="782"/>
      <c r="BD66" s="782"/>
      <c r="BE66" s="782"/>
      <c r="BF66" s="782"/>
      <c r="BG66" s="782"/>
      <c r="BH66" s="782"/>
      <c r="BI66" s="782"/>
      <c r="BJ66" s="782"/>
      <c r="BK66" s="782"/>
      <c r="BL66" s="782"/>
      <c r="BM66" s="782"/>
      <c r="BN66" s="782"/>
      <c r="BO66" s="782"/>
      <c r="BP66" s="782"/>
      <c r="BQ66" s="782"/>
      <c r="BR66" s="782"/>
      <c r="BS66" s="782"/>
      <c r="BT66" s="782"/>
      <c r="BU66" s="782"/>
      <c r="BV66" s="782"/>
    </row>
    <row r="67" ht="30.0" customHeight="1">
      <c r="A67" s="711" t="s">
        <v>6049</v>
      </c>
      <c r="B67" s="768" t="s">
        <v>8968</v>
      </c>
      <c r="C67" s="435"/>
      <c r="D67" s="693">
        <v>50.0</v>
      </c>
      <c r="E67" s="713" t="s">
        <v>8969</v>
      </c>
      <c r="F67" s="714" t="s">
        <v>8970</v>
      </c>
      <c r="G67" s="416">
        <v>2.000524735424E12</v>
      </c>
      <c r="H67" s="746">
        <v>348.0</v>
      </c>
      <c r="I67" s="769">
        <v>0.1</v>
      </c>
      <c r="J67" s="370">
        <f t="shared" si="1"/>
        <v>313</v>
      </c>
      <c r="K67" s="402" t="s">
        <v>8971</v>
      </c>
      <c r="L67" s="403" t="s">
        <v>8972</v>
      </c>
      <c r="M67" s="403" t="s">
        <v>8973</v>
      </c>
      <c r="N67" s="699" t="s">
        <v>8324</v>
      </c>
      <c r="O67" s="771" t="s">
        <v>8325</v>
      </c>
      <c r="P67" s="737">
        <v>20.0</v>
      </c>
      <c r="Q67" s="721" t="s">
        <v>8326</v>
      </c>
      <c r="R67" s="721" t="s">
        <v>8974</v>
      </c>
      <c r="S67" s="722"/>
      <c r="T67" s="722"/>
      <c r="U67" s="722" t="s">
        <v>8975</v>
      </c>
      <c r="V67" s="723" t="s">
        <v>8976</v>
      </c>
      <c r="W67" s="721" t="s">
        <v>8977</v>
      </c>
      <c r="X67" s="724">
        <v>0.4392</v>
      </c>
      <c r="Y67" s="726"/>
      <c r="Z67" s="726" t="s">
        <v>6178</v>
      </c>
      <c r="AA67" s="378">
        <v>100.0</v>
      </c>
      <c r="AB67" s="378">
        <v>80.0</v>
      </c>
      <c r="AC67" s="378">
        <v>20.0</v>
      </c>
      <c r="AD67" s="378">
        <v>170.0</v>
      </c>
      <c r="AE67" s="727" t="s">
        <v>6178</v>
      </c>
      <c r="AF67" s="378">
        <v>38.0</v>
      </c>
      <c r="AG67" s="378">
        <v>80.0</v>
      </c>
      <c r="AH67" s="378">
        <v>30.0</v>
      </c>
      <c r="AI67" s="378">
        <v>170.0</v>
      </c>
      <c r="AJ67" s="380" t="s">
        <v>8947</v>
      </c>
      <c r="AK67" s="378">
        <v>11.0</v>
      </c>
      <c r="AL67" s="378">
        <v>6.0</v>
      </c>
      <c r="AM67" s="378">
        <v>14.0</v>
      </c>
      <c r="AN67" s="378" t="s">
        <v>8978</v>
      </c>
      <c r="AO67" s="406"/>
      <c r="AP67" s="406"/>
      <c r="AQ67" s="406"/>
      <c r="AR67" s="406"/>
      <c r="AS67" s="406"/>
      <c r="AT67" s="406"/>
      <c r="AU67" s="378">
        <v>0.924</v>
      </c>
      <c r="AV67" s="406"/>
      <c r="AW67" s="406"/>
      <c r="AX67" s="406"/>
      <c r="AY67" s="406"/>
      <c r="AZ67" s="406"/>
      <c r="BA67" s="728">
        <v>200.0</v>
      </c>
      <c r="BB67" s="728" t="s">
        <v>8334</v>
      </c>
      <c r="BC67" s="590"/>
      <c r="BD67" s="590"/>
      <c r="BE67" s="590"/>
      <c r="BF67" s="590"/>
      <c r="BG67" s="590"/>
      <c r="BH67" s="590"/>
      <c r="BI67" s="590"/>
      <c r="BJ67" s="590"/>
      <c r="BK67" s="590"/>
      <c r="BL67" s="590"/>
      <c r="BM67" s="590"/>
      <c r="BN67" s="590"/>
      <c r="BO67" s="590"/>
      <c r="BP67" s="590"/>
      <c r="BQ67" s="590"/>
      <c r="BR67" s="590"/>
      <c r="BS67" s="590"/>
      <c r="BT67" s="590"/>
      <c r="BU67" s="590"/>
      <c r="BV67" s="590"/>
    </row>
    <row r="68" ht="30.0" customHeight="1">
      <c r="A68" s="711" t="s">
        <v>6049</v>
      </c>
      <c r="B68" s="768" t="s">
        <v>8979</v>
      </c>
      <c r="C68" s="435"/>
      <c r="D68" s="693">
        <v>50.0</v>
      </c>
      <c r="E68" s="713" t="s">
        <v>8980</v>
      </c>
      <c r="F68" s="714" t="s">
        <v>8981</v>
      </c>
      <c r="G68" s="416">
        <v>2.000524735431E12</v>
      </c>
      <c r="H68" s="746">
        <v>396.0</v>
      </c>
      <c r="I68" s="769">
        <v>0.1</v>
      </c>
      <c r="J68" s="370">
        <f t="shared" si="1"/>
        <v>356</v>
      </c>
      <c r="K68" s="402" t="s">
        <v>8982</v>
      </c>
      <c r="L68" s="403" t="s">
        <v>8983</v>
      </c>
      <c r="M68" s="403" t="s">
        <v>8984</v>
      </c>
      <c r="N68" s="699" t="s">
        <v>8324</v>
      </c>
      <c r="O68" s="771" t="s">
        <v>8325</v>
      </c>
      <c r="P68" s="737">
        <v>20.0</v>
      </c>
      <c r="Q68" s="721" t="s">
        <v>8326</v>
      </c>
      <c r="R68" s="721" t="s">
        <v>8386</v>
      </c>
      <c r="S68" s="722"/>
      <c r="T68" s="722"/>
      <c r="U68" s="722" t="s">
        <v>8365</v>
      </c>
      <c r="V68" s="723" t="s">
        <v>8366</v>
      </c>
      <c r="W68" s="721" t="s">
        <v>8985</v>
      </c>
      <c r="X68" s="724">
        <v>0.4635</v>
      </c>
      <c r="Y68" s="726"/>
      <c r="Z68" s="726" t="s">
        <v>6178</v>
      </c>
      <c r="AA68" s="378">
        <v>125.0</v>
      </c>
      <c r="AB68" s="378">
        <v>80.0</v>
      </c>
      <c r="AC68" s="378">
        <v>20.0</v>
      </c>
      <c r="AD68" s="378">
        <v>170.0</v>
      </c>
      <c r="AE68" s="727" t="s">
        <v>6178</v>
      </c>
      <c r="AF68" s="378">
        <v>125.0</v>
      </c>
      <c r="AG68" s="378">
        <v>110.0</v>
      </c>
      <c r="AH68" s="378">
        <v>50.0</v>
      </c>
      <c r="AI68" s="378">
        <v>120.0</v>
      </c>
      <c r="AJ68" s="380" t="s">
        <v>8986</v>
      </c>
      <c r="AK68" s="378">
        <v>11.0</v>
      </c>
      <c r="AL68" s="378">
        <v>6.0</v>
      </c>
      <c r="AM68" s="378">
        <v>16.0</v>
      </c>
      <c r="AN68" s="378" t="s">
        <v>8987</v>
      </c>
      <c r="AO68" s="406"/>
      <c r="AP68" s="406"/>
      <c r="AQ68" s="406"/>
      <c r="AR68" s="406"/>
      <c r="AS68" s="406"/>
      <c r="AT68" s="406"/>
      <c r="AU68" s="378">
        <v>1.056</v>
      </c>
      <c r="AV68" s="406"/>
      <c r="AW68" s="406"/>
      <c r="AX68" s="406"/>
      <c r="AY68" s="406"/>
      <c r="AZ68" s="406"/>
      <c r="BA68" s="728">
        <v>200.0</v>
      </c>
      <c r="BB68" s="728" t="s">
        <v>8334</v>
      </c>
      <c r="BC68" s="590"/>
      <c r="BD68" s="590"/>
      <c r="BE68" s="590"/>
      <c r="BF68" s="590"/>
      <c r="BG68" s="590"/>
      <c r="BH68" s="590"/>
      <c r="BI68" s="590"/>
      <c r="BJ68" s="590"/>
      <c r="BK68" s="590"/>
      <c r="BL68" s="590"/>
      <c r="BM68" s="590"/>
      <c r="BN68" s="590"/>
      <c r="BO68" s="590"/>
      <c r="BP68" s="590"/>
      <c r="BQ68" s="590"/>
      <c r="BR68" s="590"/>
      <c r="BS68" s="590"/>
      <c r="BT68" s="590"/>
      <c r="BU68" s="590"/>
      <c r="BV68" s="590"/>
    </row>
    <row r="69" ht="30.0" customHeight="1">
      <c r="A69" s="711" t="s">
        <v>6049</v>
      </c>
      <c r="B69" s="712" t="s">
        <v>8988</v>
      </c>
      <c r="C69" s="435"/>
      <c r="D69" s="693">
        <v>50.0</v>
      </c>
      <c r="E69" s="713" t="s">
        <v>8989</v>
      </c>
      <c r="F69" s="714" t="s">
        <v>8990</v>
      </c>
      <c r="G69" s="373">
        <v>2.000524735448E12</v>
      </c>
      <c r="H69" s="721">
        <v>422.0</v>
      </c>
      <c r="I69" s="769">
        <v>0.1</v>
      </c>
      <c r="J69" s="370">
        <f t="shared" si="1"/>
        <v>380</v>
      </c>
      <c r="K69" s="402" t="s">
        <v>8991</v>
      </c>
      <c r="L69" s="403" t="s">
        <v>8992</v>
      </c>
      <c r="M69" s="403" t="s">
        <v>8993</v>
      </c>
      <c r="N69" s="699" t="s">
        <v>8324</v>
      </c>
      <c r="O69" s="464" t="s">
        <v>8325</v>
      </c>
      <c r="P69" s="378">
        <v>20.0</v>
      </c>
      <c r="Q69" s="721" t="s">
        <v>8326</v>
      </c>
      <c r="R69" s="721" t="s">
        <v>8994</v>
      </c>
      <c r="S69" s="722"/>
      <c r="T69" s="722"/>
      <c r="U69" s="722" t="s">
        <v>8376</v>
      </c>
      <c r="V69" s="723" t="s">
        <v>8377</v>
      </c>
      <c r="W69" s="721" t="s">
        <v>8995</v>
      </c>
      <c r="X69" s="724">
        <v>0.4721</v>
      </c>
      <c r="Y69" s="726"/>
      <c r="Z69" s="726" t="s">
        <v>6178</v>
      </c>
      <c r="AA69" s="378">
        <v>145.0</v>
      </c>
      <c r="AB69" s="378">
        <v>80.0</v>
      </c>
      <c r="AC69" s="378">
        <v>20.0</v>
      </c>
      <c r="AD69" s="378">
        <v>170.0</v>
      </c>
      <c r="AE69" s="727" t="s">
        <v>6178</v>
      </c>
      <c r="AF69" s="730">
        <v>145.0</v>
      </c>
      <c r="AG69" s="730">
        <v>100.0</v>
      </c>
      <c r="AH69" s="730">
        <v>90.0</v>
      </c>
      <c r="AI69" s="730">
        <v>140.0</v>
      </c>
      <c r="AJ69" s="380" t="s">
        <v>8986</v>
      </c>
      <c r="AK69" s="378">
        <v>20.0</v>
      </c>
      <c r="AL69" s="378">
        <v>4.0</v>
      </c>
      <c r="AM69" s="378">
        <v>10.0</v>
      </c>
      <c r="AN69" s="378" t="s">
        <v>8996</v>
      </c>
      <c r="AO69" s="406"/>
      <c r="AP69" s="406"/>
      <c r="AQ69" s="406"/>
      <c r="AR69" s="406"/>
      <c r="AS69" s="406"/>
      <c r="AT69" s="406"/>
      <c r="AU69" s="378">
        <v>0.8</v>
      </c>
      <c r="AV69" s="406"/>
      <c r="AW69" s="406"/>
      <c r="AX69" s="406"/>
      <c r="AY69" s="406"/>
      <c r="AZ69" s="406"/>
      <c r="BA69" s="728">
        <v>200.0</v>
      </c>
      <c r="BB69" s="728" t="s">
        <v>8334</v>
      </c>
      <c r="BC69" s="590"/>
      <c r="BD69" s="590"/>
      <c r="BE69" s="590"/>
      <c r="BF69" s="590"/>
      <c r="BG69" s="590"/>
      <c r="BH69" s="590"/>
      <c r="BI69" s="590"/>
      <c r="BJ69" s="590"/>
      <c r="BK69" s="590"/>
      <c r="BL69" s="590"/>
      <c r="BM69" s="590"/>
      <c r="BN69" s="590"/>
      <c r="BO69" s="590"/>
      <c r="BP69" s="590"/>
      <c r="BQ69" s="590"/>
      <c r="BR69" s="590"/>
      <c r="BS69" s="590"/>
      <c r="BT69" s="590"/>
      <c r="BU69" s="590"/>
      <c r="BV69" s="590"/>
    </row>
    <row r="70" ht="30.0" customHeight="1">
      <c r="A70" s="711" t="s">
        <v>6049</v>
      </c>
      <c r="B70" s="768" t="s">
        <v>8997</v>
      </c>
      <c r="C70" s="435"/>
      <c r="D70" s="693">
        <v>50.0</v>
      </c>
      <c r="E70" s="713" t="s">
        <v>8998</v>
      </c>
      <c r="F70" s="714" t="s">
        <v>8999</v>
      </c>
      <c r="G70" s="416">
        <v>2.000524735455E12</v>
      </c>
      <c r="H70" s="746">
        <v>434.0</v>
      </c>
      <c r="I70" s="769">
        <v>0.1</v>
      </c>
      <c r="J70" s="370">
        <f t="shared" si="1"/>
        <v>391</v>
      </c>
      <c r="K70" s="402" t="s">
        <v>9000</v>
      </c>
      <c r="L70" s="403" t="s">
        <v>9001</v>
      </c>
      <c r="M70" s="403" t="s">
        <v>9002</v>
      </c>
      <c r="N70" s="699" t="s">
        <v>8324</v>
      </c>
      <c r="O70" s="771" t="s">
        <v>8325</v>
      </c>
      <c r="P70" s="737">
        <v>20.0</v>
      </c>
      <c r="Q70" s="721" t="s">
        <v>8326</v>
      </c>
      <c r="R70" s="721" t="s">
        <v>9003</v>
      </c>
      <c r="S70" s="722"/>
      <c r="T70" s="722"/>
      <c r="U70" s="722" t="s">
        <v>8387</v>
      </c>
      <c r="V70" s="723" t="s">
        <v>8388</v>
      </c>
      <c r="W70" s="721" t="s">
        <v>9004</v>
      </c>
      <c r="X70" s="724">
        <v>0.4705</v>
      </c>
      <c r="Y70" s="726"/>
      <c r="Z70" s="726" t="s">
        <v>8401</v>
      </c>
      <c r="AA70" s="378">
        <v>150.0</v>
      </c>
      <c r="AB70" s="378">
        <v>80.0</v>
      </c>
      <c r="AC70" s="378">
        <v>45.0</v>
      </c>
      <c r="AD70" s="378">
        <v>170.0</v>
      </c>
      <c r="AE70" s="727" t="s">
        <v>8401</v>
      </c>
      <c r="AF70" s="378">
        <v>150.0</v>
      </c>
      <c r="AG70" s="378">
        <v>110.0</v>
      </c>
      <c r="AH70" s="378">
        <v>50.0</v>
      </c>
      <c r="AI70" s="378">
        <v>120.0</v>
      </c>
      <c r="AJ70" s="380" t="s">
        <v>8986</v>
      </c>
      <c r="AK70" s="378">
        <v>20.0</v>
      </c>
      <c r="AL70" s="378">
        <v>4.0</v>
      </c>
      <c r="AM70" s="378">
        <v>12.0</v>
      </c>
      <c r="AN70" s="378" t="s">
        <v>9005</v>
      </c>
      <c r="AO70" s="406"/>
      <c r="AP70" s="406"/>
      <c r="AQ70" s="406"/>
      <c r="AR70" s="406"/>
      <c r="AS70" s="406"/>
      <c r="AT70" s="406"/>
      <c r="AU70" s="378">
        <v>0.96</v>
      </c>
      <c r="AV70" s="406"/>
      <c r="AW70" s="406"/>
      <c r="AX70" s="406"/>
      <c r="AY70" s="406"/>
      <c r="AZ70" s="406"/>
      <c r="BA70" s="728">
        <v>200.0</v>
      </c>
      <c r="BB70" s="728" t="s">
        <v>8334</v>
      </c>
      <c r="BC70" s="590"/>
      <c r="BD70" s="590"/>
      <c r="BE70" s="590"/>
      <c r="BF70" s="590"/>
      <c r="BG70" s="590"/>
      <c r="BH70" s="590"/>
      <c r="BI70" s="590"/>
      <c r="BJ70" s="590"/>
      <c r="BK70" s="590"/>
      <c r="BL70" s="590"/>
      <c r="BM70" s="590"/>
      <c r="BN70" s="590"/>
      <c r="BO70" s="590"/>
      <c r="BP70" s="590"/>
      <c r="BQ70" s="590"/>
      <c r="BR70" s="590"/>
      <c r="BS70" s="590"/>
      <c r="BT70" s="590"/>
      <c r="BU70" s="590"/>
      <c r="BV70" s="590"/>
    </row>
    <row r="71" ht="30.0" customHeight="1">
      <c r="A71" s="711" t="s">
        <v>6049</v>
      </c>
      <c r="B71" s="768" t="s">
        <v>9006</v>
      </c>
      <c r="C71" s="435"/>
      <c r="D71" s="693">
        <v>50.0</v>
      </c>
      <c r="E71" s="713" t="s">
        <v>9007</v>
      </c>
      <c r="F71" s="714" t="s">
        <v>9008</v>
      </c>
      <c r="G71" s="416">
        <v>2.000524735462E12</v>
      </c>
      <c r="H71" s="746">
        <v>472.0</v>
      </c>
      <c r="I71" s="769">
        <v>0.1</v>
      </c>
      <c r="J71" s="370">
        <f t="shared" si="1"/>
        <v>425</v>
      </c>
      <c r="K71" s="402" t="s">
        <v>9009</v>
      </c>
      <c r="L71" s="403" t="s">
        <v>9010</v>
      </c>
      <c r="M71" s="403" t="s">
        <v>9011</v>
      </c>
      <c r="N71" s="699" t="s">
        <v>8324</v>
      </c>
      <c r="O71" s="771" t="s">
        <v>8325</v>
      </c>
      <c r="P71" s="737">
        <v>20.0</v>
      </c>
      <c r="Q71" s="721" t="s">
        <v>8326</v>
      </c>
      <c r="R71" s="721" t="s">
        <v>9012</v>
      </c>
      <c r="S71" s="722"/>
      <c r="T71" s="722"/>
      <c r="U71" s="722" t="s">
        <v>8398</v>
      </c>
      <c r="V71" s="723" t="s">
        <v>8399</v>
      </c>
      <c r="W71" s="721" t="s">
        <v>9013</v>
      </c>
      <c r="X71" s="724">
        <v>0.4812</v>
      </c>
      <c r="Y71" s="726"/>
      <c r="Z71" s="726" t="s">
        <v>8401</v>
      </c>
      <c r="AA71" s="378">
        <v>140.0</v>
      </c>
      <c r="AB71" s="378">
        <v>80.0</v>
      </c>
      <c r="AC71" s="378">
        <v>45.0</v>
      </c>
      <c r="AD71" s="378">
        <v>170.0</v>
      </c>
      <c r="AE71" s="727" t="s">
        <v>8401</v>
      </c>
      <c r="AF71" s="378">
        <v>140.0</v>
      </c>
      <c r="AG71" s="378">
        <v>100.0</v>
      </c>
      <c r="AH71" s="378">
        <v>90.0</v>
      </c>
      <c r="AI71" s="378">
        <v>140.0</v>
      </c>
      <c r="AJ71" s="380" t="s">
        <v>8986</v>
      </c>
      <c r="AK71" s="378">
        <v>20.0</v>
      </c>
      <c r="AL71" s="378">
        <v>4.0</v>
      </c>
      <c r="AM71" s="378">
        <v>15.0</v>
      </c>
      <c r="AN71" s="378" t="s">
        <v>9014</v>
      </c>
      <c r="AO71" s="406"/>
      <c r="AP71" s="406"/>
      <c r="AQ71" s="406"/>
      <c r="AR71" s="406"/>
      <c r="AS71" s="406"/>
      <c r="AT71" s="406"/>
      <c r="AU71" s="378">
        <v>1.2</v>
      </c>
      <c r="AV71" s="406"/>
      <c r="AW71" s="406"/>
      <c r="AX71" s="406"/>
      <c r="AY71" s="406"/>
      <c r="AZ71" s="406"/>
      <c r="BA71" s="728">
        <v>200.0</v>
      </c>
      <c r="BB71" s="728" t="s">
        <v>8334</v>
      </c>
      <c r="BC71" s="590"/>
      <c r="BD71" s="590"/>
      <c r="BE71" s="590"/>
      <c r="BF71" s="590"/>
      <c r="BG71" s="590"/>
      <c r="BH71" s="590"/>
      <c r="BI71" s="590"/>
      <c r="BJ71" s="590"/>
      <c r="BK71" s="590"/>
      <c r="BL71" s="590"/>
      <c r="BM71" s="590"/>
      <c r="BN71" s="590"/>
      <c r="BO71" s="590"/>
      <c r="BP71" s="590"/>
      <c r="BQ71" s="590"/>
      <c r="BR71" s="590"/>
      <c r="BS71" s="590"/>
      <c r="BT71" s="590"/>
      <c r="BU71" s="590"/>
      <c r="BV71" s="590"/>
    </row>
    <row r="72" ht="30.0" customHeight="1">
      <c r="A72" s="711" t="s">
        <v>6049</v>
      </c>
      <c r="B72" s="712" t="s">
        <v>9015</v>
      </c>
      <c r="C72" s="435"/>
      <c r="D72" s="693">
        <v>50.0</v>
      </c>
      <c r="E72" s="713" t="s">
        <v>9016</v>
      </c>
      <c r="F72" s="714" t="s">
        <v>9017</v>
      </c>
      <c r="G72" s="373">
        <v>2.000524735479E12</v>
      </c>
      <c r="H72" s="721">
        <v>346.0</v>
      </c>
      <c r="I72" s="769">
        <v>0.1</v>
      </c>
      <c r="J72" s="370">
        <f t="shared" si="1"/>
        <v>311</v>
      </c>
      <c r="K72" s="402" t="s">
        <v>9018</v>
      </c>
      <c r="L72" s="403" t="s">
        <v>9019</v>
      </c>
      <c r="M72" s="403" t="s">
        <v>9020</v>
      </c>
      <c r="N72" s="699" t="s">
        <v>8324</v>
      </c>
      <c r="O72" s="464" t="s">
        <v>8325</v>
      </c>
      <c r="P72" s="378">
        <v>10.0</v>
      </c>
      <c r="Q72" s="721" t="s">
        <v>8326</v>
      </c>
      <c r="R72" s="721" t="s">
        <v>9021</v>
      </c>
      <c r="S72" s="722"/>
      <c r="T72" s="722"/>
      <c r="U72" s="722" t="s">
        <v>8410</v>
      </c>
      <c r="V72" s="723" t="s">
        <v>8411</v>
      </c>
      <c r="W72" s="721" t="s">
        <v>9022</v>
      </c>
      <c r="X72" s="724">
        <v>0.4146</v>
      </c>
      <c r="Y72" s="726"/>
      <c r="Z72" s="726" t="s">
        <v>8401</v>
      </c>
      <c r="AA72" s="378">
        <v>150.0</v>
      </c>
      <c r="AB72" s="378">
        <v>80.0</v>
      </c>
      <c r="AC72" s="378">
        <v>45.0</v>
      </c>
      <c r="AD72" s="378">
        <v>170.0</v>
      </c>
      <c r="AE72" s="727" t="s">
        <v>8401</v>
      </c>
      <c r="AF72" s="378">
        <v>150.0</v>
      </c>
      <c r="AG72" s="378">
        <v>100.0</v>
      </c>
      <c r="AH72" s="378">
        <v>90.0</v>
      </c>
      <c r="AI72" s="378">
        <v>140.0</v>
      </c>
      <c r="AJ72" s="431"/>
      <c r="AK72" s="378">
        <v>20.0</v>
      </c>
      <c r="AL72" s="378">
        <v>4.0</v>
      </c>
      <c r="AM72" s="378">
        <v>12.0</v>
      </c>
      <c r="AN72" s="378" t="s">
        <v>9023</v>
      </c>
      <c r="AO72" s="406"/>
      <c r="AP72" s="406"/>
      <c r="AQ72" s="378" t="s">
        <v>9024</v>
      </c>
      <c r="AR72" s="406"/>
      <c r="AS72" s="406"/>
      <c r="AT72" s="406"/>
      <c r="AU72" s="406"/>
      <c r="AV72" s="406"/>
      <c r="AW72" s="406"/>
      <c r="AX72" s="406"/>
      <c r="AY72" s="406"/>
      <c r="AZ72" s="406"/>
      <c r="BA72" s="728">
        <v>200.0</v>
      </c>
      <c r="BB72" s="728" t="s">
        <v>8334</v>
      </c>
      <c r="BC72" s="590"/>
      <c r="BD72" s="590"/>
      <c r="BE72" s="590"/>
      <c r="BF72" s="590"/>
      <c r="BG72" s="590"/>
      <c r="BH72" s="590"/>
      <c r="BI72" s="590"/>
      <c r="BJ72" s="590"/>
      <c r="BK72" s="590"/>
      <c r="BL72" s="590"/>
      <c r="BM72" s="590"/>
      <c r="BN72" s="590"/>
      <c r="BO72" s="590"/>
      <c r="BP72" s="590"/>
      <c r="BQ72" s="590"/>
      <c r="BR72" s="590"/>
      <c r="BS72" s="590"/>
      <c r="BT72" s="590"/>
      <c r="BU72" s="590"/>
      <c r="BV72" s="590"/>
    </row>
    <row r="73" ht="30.0" customHeight="1">
      <c r="A73" s="711" t="s">
        <v>6049</v>
      </c>
      <c r="B73" s="712" t="s">
        <v>9025</v>
      </c>
      <c r="C73" s="435"/>
      <c r="D73" s="693">
        <v>50.0</v>
      </c>
      <c r="E73" s="713" t="s">
        <v>9026</v>
      </c>
      <c r="F73" s="714" t="s">
        <v>9027</v>
      </c>
      <c r="G73" s="747">
        <v>2.028865238701E12</v>
      </c>
      <c r="H73" s="746">
        <v>422.0</v>
      </c>
      <c r="I73" s="769">
        <v>0.2</v>
      </c>
      <c r="J73" s="370">
        <f t="shared" si="1"/>
        <v>338</v>
      </c>
      <c r="K73" s="402" t="s">
        <v>9028</v>
      </c>
      <c r="L73" s="403" t="s">
        <v>9029</v>
      </c>
      <c r="M73" s="403" t="s">
        <v>9030</v>
      </c>
      <c r="N73" s="699" t="s">
        <v>8324</v>
      </c>
      <c r="O73" s="464" t="s">
        <v>8325</v>
      </c>
      <c r="P73" s="737">
        <v>10.0</v>
      </c>
      <c r="Q73" s="721" t="s">
        <v>8326</v>
      </c>
      <c r="R73" s="721" t="s">
        <v>9031</v>
      </c>
      <c r="S73" s="722"/>
      <c r="T73" s="722"/>
      <c r="U73" s="722" t="s">
        <v>9032</v>
      </c>
      <c r="V73" s="723" t="s">
        <v>9033</v>
      </c>
      <c r="W73" s="721" t="s">
        <v>9034</v>
      </c>
      <c r="X73" s="724">
        <v>0.4161</v>
      </c>
      <c r="Y73" s="726"/>
      <c r="Z73" s="726" t="s">
        <v>8401</v>
      </c>
      <c r="AA73" s="378">
        <v>150.0</v>
      </c>
      <c r="AB73" s="378">
        <v>80.0</v>
      </c>
      <c r="AC73" s="378">
        <v>45.0</v>
      </c>
      <c r="AD73" s="378">
        <v>170.0</v>
      </c>
      <c r="AE73" s="727" t="s">
        <v>8401</v>
      </c>
      <c r="AF73" s="378">
        <v>150.0</v>
      </c>
      <c r="AG73" s="378">
        <v>100.0</v>
      </c>
      <c r="AH73" s="378">
        <v>90.0</v>
      </c>
      <c r="AI73" s="378">
        <v>140.0</v>
      </c>
      <c r="AJ73" s="431"/>
      <c r="AK73" s="378">
        <v>20.0</v>
      </c>
      <c r="AL73" s="378">
        <v>4.0</v>
      </c>
      <c r="AM73" s="378">
        <v>15.0</v>
      </c>
      <c r="AN73" s="378" t="s">
        <v>9035</v>
      </c>
      <c r="AO73" s="406"/>
      <c r="AP73" s="406"/>
      <c r="AQ73" s="378" t="s">
        <v>9024</v>
      </c>
      <c r="AR73" s="406"/>
      <c r="AS73" s="406"/>
      <c r="AT73" s="406"/>
      <c r="AU73" s="406"/>
      <c r="AV73" s="406"/>
      <c r="AW73" s="406"/>
      <c r="AX73" s="406"/>
      <c r="AY73" s="406"/>
      <c r="AZ73" s="406"/>
      <c r="BA73" s="728">
        <v>200.0</v>
      </c>
      <c r="BB73" s="728" t="s">
        <v>8334</v>
      </c>
      <c r="BC73" s="590"/>
      <c r="BD73" s="590"/>
      <c r="BE73" s="590"/>
      <c r="BF73" s="590"/>
      <c r="BG73" s="590"/>
      <c r="BH73" s="590"/>
      <c r="BI73" s="590"/>
      <c r="BJ73" s="590"/>
      <c r="BK73" s="590"/>
      <c r="BL73" s="590"/>
      <c r="BM73" s="590"/>
      <c r="BN73" s="590"/>
      <c r="BO73" s="590"/>
      <c r="BP73" s="590"/>
      <c r="BQ73" s="590"/>
      <c r="BR73" s="590"/>
      <c r="BS73" s="590"/>
      <c r="BT73" s="590"/>
      <c r="BU73" s="590"/>
      <c r="BV73" s="590"/>
    </row>
    <row r="74" ht="30.0" customHeight="1">
      <c r="A74" s="711" t="s">
        <v>6049</v>
      </c>
      <c r="B74" s="712" t="s">
        <v>9036</v>
      </c>
      <c r="C74" s="435"/>
      <c r="D74" s="693">
        <v>50.0</v>
      </c>
      <c r="E74" s="713" t="s">
        <v>9037</v>
      </c>
      <c r="F74" s="714" t="s">
        <v>9038</v>
      </c>
      <c r="G74" s="747">
        <v>2.028865238718E12</v>
      </c>
      <c r="H74" s="746">
        <v>422.0</v>
      </c>
      <c r="I74" s="769">
        <v>0.2</v>
      </c>
      <c r="J74" s="370">
        <f t="shared" si="1"/>
        <v>338</v>
      </c>
      <c r="K74" s="402" t="s">
        <v>9039</v>
      </c>
      <c r="L74" s="403" t="s">
        <v>9040</v>
      </c>
      <c r="M74" s="403" t="s">
        <v>9030</v>
      </c>
      <c r="N74" s="699" t="s">
        <v>8324</v>
      </c>
      <c r="O74" s="464" t="s">
        <v>8325</v>
      </c>
      <c r="P74" s="737">
        <v>10.0</v>
      </c>
      <c r="Q74" s="721" t="s">
        <v>8326</v>
      </c>
      <c r="R74" s="721" t="s">
        <v>9031</v>
      </c>
      <c r="S74" s="722"/>
      <c r="T74" s="722"/>
      <c r="U74" s="722" t="s">
        <v>9032</v>
      </c>
      <c r="V74" s="723" t="s">
        <v>9033</v>
      </c>
      <c r="W74" s="721" t="s">
        <v>9034</v>
      </c>
      <c r="X74" s="724">
        <v>0.4161</v>
      </c>
      <c r="Y74" s="726"/>
      <c r="Z74" s="726" t="s">
        <v>8401</v>
      </c>
      <c r="AA74" s="378">
        <v>155.0</v>
      </c>
      <c r="AB74" s="378">
        <v>80.0</v>
      </c>
      <c r="AC74" s="378">
        <v>45.0</v>
      </c>
      <c r="AD74" s="378">
        <v>170.0</v>
      </c>
      <c r="AE74" s="727" t="s">
        <v>8401</v>
      </c>
      <c r="AF74" s="378">
        <v>155.0</v>
      </c>
      <c r="AG74" s="378">
        <v>100.0</v>
      </c>
      <c r="AH74" s="378">
        <v>90.0</v>
      </c>
      <c r="AI74" s="378">
        <v>140.0</v>
      </c>
      <c r="AJ74" s="431"/>
      <c r="AK74" s="378">
        <v>11.0</v>
      </c>
      <c r="AL74" s="378">
        <v>3.0</v>
      </c>
      <c r="AM74" s="378">
        <v>8.0</v>
      </c>
      <c r="AN74" s="378" t="s">
        <v>9041</v>
      </c>
      <c r="AO74" s="406"/>
      <c r="AP74" s="406"/>
      <c r="AQ74" s="378" t="s">
        <v>8333</v>
      </c>
      <c r="AR74" s="406"/>
      <c r="AS74" s="406"/>
      <c r="AT74" s="406"/>
      <c r="AU74" s="406"/>
      <c r="AV74" s="406"/>
      <c r="AW74" s="406"/>
      <c r="AX74" s="406"/>
      <c r="AY74" s="406"/>
      <c r="AZ74" s="406"/>
      <c r="BA74" s="728">
        <v>200.0</v>
      </c>
      <c r="BB74" s="728" t="s">
        <v>8334</v>
      </c>
      <c r="BC74" s="590"/>
      <c r="BD74" s="590"/>
      <c r="BE74" s="590"/>
      <c r="BF74" s="590"/>
      <c r="BG74" s="590"/>
      <c r="BH74" s="590"/>
      <c r="BI74" s="590"/>
      <c r="BJ74" s="590"/>
      <c r="BK74" s="590"/>
      <c r="BL74" s="590"/>
      <c r="BM74" s="590"/>
      <c r="BN74" s="590"/>
      <c r="BO74" s="590"/>
      <c r="BP74" s="590"/>
      <c r="BQ74" s="590"/>
      <c r="BR74" s="590"/>
      <c r="BS74" s="590"/>
      <c r="BT74" s="590"/>
      <c r="BU74" s="590"/>
      <c r="BV74" s="590"/>
    </row>
    <row r="75" ht="30.0" customHeight="1">
      <c r="A75" s="711" t="s">
        <v>6049</v>
      </c>
      <c r="B75" s="712" t="s">
        <v>9042</v>
      </c>
      <c r="C75" s="435"/>
      <c r="D75" s="693">
        <v>50.0</v>
      </c>
      <c r="E75" s="713" t="s">
        <v>9043</v>
      </c>
      <c r="F75" s="714" t="s">
        <v>9044</v>
      </c>
      <c r="G75" s="373">
        <v>2.000524735912E12</v>
      </c>
      <c r="H75" s="721">
        <v>439.0</v>
      </c>
      <c r="I75" s="739">
        <v>0.2</v>
      </c>
      <c r="J75" s="370">
        <f t="shared" si="1"/>
        <v>351</v>
      </c>
      <c r="K75" s="402" t="s">
        <v>9045</v>
      </c>
      <c r="L75" s="403" t="s">
        <v>9046</v>
      </c>
      <c r="M75" s="403" t="s">
        <v>9047</v>
      </c>
      <c r="N75" s="699" t="s">
        <v>8324</v>
      </c>
      <c r="O75" s="464">
        <v>50001.0</v>
      </c>
      <c r="P75" s="378">
        <v>2.0</v>
      </c>
      <c r="Q75" s="721" t="s">
        <v>8326</v>
      </c>
      <c r="R75" s="725"/>
      <c r="S75" s="722"/>
      <c r="T75" s="722"/>
      <c r="U75" s="722" t="s">
        <v>9048</v>
      </c>
      <c r="V75" s="723" t="s">
        <v>9049</v>
      </c>
      <c r="W75" s="721" t="s">
        <v>9050</v>
      </c>
      <c r="X75" s="724">
        <v>0.5527</v>
      </c>
      <c r="Y75" s="726"/>
      <c r="Z75" s="726" t="s">
        <v>6061</v>
      </c>
      <c r="AA75" s="378">
        <v>25.0</v>
      </c>
      <c r="AB75" s="378">
        <v>70.0</v>
      </c>
      <c r="AC75" s="378">
        <v>20.0</v>
      </c>
      <c r="AD75" s="378">
        <v>90.0</v>
      </c>
      <c r="AE75" s="727" t="s">
        <v>6061</v>
      </c>
      <c r="AF75" s="378">
        <v>30.0</v>
      </c>
      <c r="AG75" s="378">
        <v>70.0</v>
      </c>
      <c r="AH75" s="378">
        <v>20.0</v>
      </c>
      <c r="AI75" s="378">
        <v>80.0</v>
      </c>
      <c r="AJ75" s="380" t="s">
        <v>9051</v>
      </c>
      <c r="AK75" s="378">
        <v>7.0</v>
      </c>
      <c r="AL75" s="378">
        <v>1.5</v>
      </c>
      <c r="AM75" s="378">
        <v>8.0</v>
      </c>
      <c r="AN75" s="378" t="s">
        <v>9052</v>
      </c>
      <c r="AO75" s="406"/>
      <c r="AP75" s="406"/>
      <c r="AQ75" s="406"/>
      <c r="AR75" s="406"/>
      <c r="AS75" s="406"/>
      <c r="AT75" s="406"/>
      <c r="AU75" s="378">
        <v>0.084</v>
      </c>
      <c r="AV75" s="406"/>
      <c r="AW75" s="406"/>
      <c r="AX75" s="406"/>
      <c r="AY75" s="406"/>
      <c r="AZ75" s="406"/>
      <c r="BA75" s="728">
        <v>5003.0</v>
      </c>
      <c r="BB75" s="728" t="s">
        <v>9053</v>
      </c>
      <c r="BC75" s="590"/>
      <c r="BD75" s="590"/>
      <c r="BE75" s="590"/>
      <c r="BF75" s="590"/>
      <c r="BG75" s="590"/>
      <c r="BH75" s="590"/>
      <c r="BI75" s="590"/>
      <c r="BJ75" s="590"/>
      <c r="BK75" s="590"/>
      <c r="BL75" s="590"/>
      <c r="BM75" s="590"/>
      <c r="BN75" s="590"/>
      <c r="BO75" s="590"/>
      <c r="BP75" s="590"/>
      <c r="BQ75" s="590"/>
      <c r="BR75" s="590"/>
      <c r="BS75" s="590"/>
      <c r="BT75" s="590"/>
      <c r="BU75" s="590"/>
      <c r="BV75" s="590"/>
    </row>
    <row r="76" ht="30.0" customHeight="1">
      <c r="A76" s="711" t="s">
        <v>6049</v>
      </c>
      <c r="B76" s="712" t="s">
        <v>9054</v>
      </c>
      <c r="C76" s="435"/>
      <c r="D76" s="693">
        <v>50.0</v>
      </c>
      <c r="E76" s="713" t="s">
        <v>9055</v>
      </c>
      <c r="F76" s="714" t="s">
        <v>9056</v>
      </c>
      <c r="G76" s="373">
        <v>2.000524735929E12</v>
      </c>
      <c r="H76" s="721">
        <v>502.0</v>
      </c>
      <c r="I76" s="739">
        <v>0.2</v>
      </c>
      <c r="J76" s="370">
        <f t="shared" si="1"/>
        <v>402</v>
      </c>
      <c r="K76" s="402" t="s">
        <v>8491</v>
      </c>
      <c r="L76" s="403" t="s">
        <v>9057</v>
      </c>
      <c r="M76" s="403" t="s">
        <v>9058</v>
      </c>
      <c r="N76" s="699" t="s">
        <v>8324</v>
      </c>
      <c r="O76" s="464">
        <v>50002.0</v>
      </c>
      <c r="P76" s="378">
        <v>2.0</v>
      </c>
      <c r="Q76" s="721" t="s">
        <v>8326</v>
      </c>
      <c r="R76" s="725"/>
      <c r="S76" s="722"/>
      <c r="T76" s="722"/>
      <c r="U76" s="722" t="s">
        <v>9059</v>
      </c>
      <c r="V76" s="723" t="s">
        <v>9060</v>
      </c>
      <c r="W76" s="721" t="s">
        <v>9061</v>
      </c>
      <c r="X76" s="724">
        <v>0.581</v>
      </c>
      <c r="Y76" s="726"/>
      <c r="Z76" s="726" t="s">
        <v>6061</v>
      </c>
      <c r="AA76" s="378">
        <v>30.0</v>
      </c>
      <c r="AB76" s="378">
        <v>70.0</v>
      </c>
      <c r="AC76" s="378">
        <v>20.0</v>
      </c>
      <c r="AD76" s="378">
        <v>90.0</v>
      </c>
      <c r="AE76" s="727" t="s">
        <v>6061</v>
      </c>
      <c r="AF76" s="378">
        <v>35.0</v>
      </c>
      <c r="AG76" s="378">
        <v>70.0</v>
      </c>
      <c r="AH76" s="378">
        <v>20.0</v>
      </c>
      <c r="AI76" s="378">
        <v>80.0</v>
      </c>
      <c r="AJ76" s="380" t="s">
        <v>9062</v>
      </c>
      <c r="AK76" s="378">
        <v>7.0</v>
      </c>
      <c r="AL76" s="378">
        <v>2.0</v>
      </c>
      <c r="AM76" s="378">
        <v>8.0</v>
      </c>
      <c r="AN76" s="378" t="s">
        <v>9063</v>
      </c>
      <c r="AO76" s="406"/>
      <c r="AP76" s="406"/>
      <c r="AQ76" s="406"/>
      <c r="AR76" s="406"/>
      <c r="AS76" s="406"/>
      <c r="AT76" s="406"/>
      <c r="AU76" s="378">
        <v>0.112</v>
      </c>
      <c r="AV76" s="406"/>
      <c r="AW76" s="406"/>
      <c r="AX76" s="406"/>
      <c r="AY76" s="406"/>
      <c r="AZ76" s="406"/>
      <c r="BA76" s="728">
        <v>5003.0</v>
      </c>
      <c r="BB76" s="728" t="s">
        <v>9053</v>
      </c>
      <c r="BC76" s="590"/>
      <c r="BD76" s="590"/>
      <c r="BE76" s="590"/>
      <c r="BF76" s="590"/>
      <c r="BG76" s="590"/>
      <c r="BH76" s="590"/>
      <c r="BI76" s="590"/>
      <c r="BJ76" s="590"/>
      <c r="BK76" s="590"/>
      <c r="BL76" s="590"/>
      <c r="BM76" s="590"/>
      <c r="BN76" s="590"/>
      <c r="BO76" s="590"/>
      <c r="BP76" s="590"/>
      <c r="BQ76" s="590"/>
      <c r="BR76" s="590"/>
      <c r="BS76" s="590"/>
      <c r="BT76" s="590"/>
      <c r="BU76" s="590"/>
      <c r="BV76" s="590"/>
    </row>
    <row r="77" ht="30.0" customHeight="1">
      <c r="A77" s="711" t="s">
        <v>6049</v>
      </c>
      <c r="B77" s="712" t="s">
        <v>9064</v>
      </c>
      <c r="C77" s="435"/>
      <c r="D77" s="693">
        <v>50.0</v>
      </c>
      <c r="E77" s="713" t="s">
        <v>9065</v>
      </c>
      <c r="F77" s="714" t="s">
        <v>9066</v>
      </c>
      <c r="G77" s="373">
        <v>2.000524735936E12</v>
      </c>
      <c r="H77" s="721">
        <v>534.0</v>
      </c>
      <c r="I77" s="739">
        <v>0.2</v>
      </c>
      <c r="J77" s="370">
        <f t="shared" si="1"/>
        <v>427</v>
      </c>
      <c r="K77" s="402" t="s">
        <v>9067</v>
      </c>
      <c r="L77" s="403" t="s">
        <v>9068</v>
      </c>
      <c r="M77" s="403" t="s">
        <v>9069</v>
      </c>
      <c r="N77" s="699" t="s">
        <v>8324</v>
      </c>
      <c r="O77" s="464">
        <v>50003.0</v>
      </c>
      <c r="P77" s="378">
        <v>2.0</v>
      </c>
      <c r="Q77" s="721" t="s">
        <v>8326</v>
      </c>
      <c r="R77" s="725"/>
      <c r="S77" s="722"/>
      <c r="T77" s="722"/>
      <c r="U77" s="722" t="s">
        <v>9070</v>
      </c>
      <c r="V77" s="723" t="s">
        <v>9071</v>
      </c>
      <c r="W77" s="721" t="s">
        <v>9072</v>
      </c>
      <c r="X77" s="724">
        <v>0.5931</v>
      </c>
      <c r="Y77" s="726"/>
      <c r="Z77" s="726" t="s">
        <v>6061</v>
      </c>
      <c r="AA77" s="378">
        <v>30.0</v>
      </c>
      <c r="AB77" s="378">
        <v>70.0</v>
      </c>
      <c r="AC77" s="378">
        <v>20.0</v>
      </c>
      <c r="AD77" s="378">
        <v>90.0</v>
      </c>
      <c r="AE77" s="727" t="s">
        <v>6061</v>
      </c>
      <c r="AF77" s="378">
        <v>40.0</v>
      </c>
      <c r="AG77" s="378">
        <v>70.0</v>
      </c>
      <c r="AH77" s="378">
        <v>20.0</v>
      </c>
      <c r="AI77" s="378">
        <v>80.0</v>
      </c>
      <c r="AJ77" s="380" t="s">
        <v>9062</v>
      </c>
      <c r="AK77" s="378">
        <v>7.0</v>
      </c>
      <c r="AL77" s="378">
        <v>2.0</v>
      </c>
      <c r="AM77" s="378">
        <v>8.0</v>
      </c>
      <c r="AN77" s="378" t="s">
        <v>9073</v>
      </c>
      <c r="AO77" s="406"/>
      <c r="AP77" s="406"/>
      <c r="AQ77" s="406"/>
      <c r="AR77" s="406"/>
      <c r="AS77" s="406"/>
      <c r="AT77" s="406"/>
      <c r="AU77" s="378">
        <v>0.112</v>
      </c>
      <c r="AV77" s="406"/>
      <c r="AW77" s="406"/>
      <c r="AX77" s="406"/>
      <c r="AY77" s="406"/>
      <c r="AZ77" s="406"/>
      <c r="BA77" s="728">
        <v>5003.0</v>
      </c>
      <c r="BB77" s="728" t="s">
        <v>9053</v>
      </c>
      <c r="BC77" s="590"/>
      <c r="BD77" s="590"/>
      <c r="BE77" s="590"/>
      <c r="BF77" s="590"/>
      <c r="BG77" s="590"/>
      <c r="BH77" s="590"/>
      <c r="BI77" s="590"/>
      <c r="BJ77" s="590"/>
      <c r="BK77" s="590"/>
      <c r="BL77" s="590"/>
      <c r="BM77" s="590"/>
      <c r="BN77" s="590"/>
      <c r="BO77" s="590"/>
      <c r="BP77" s="590"/>
      <c r="BQ77" s="590"/>
      <c r="BR77" s="590"/>
      <c r="BS77" s="590"/>
      <c r="BT77" s="590"/>
      <c r="BU77" s="590"/>
      <c r="BV77" s="590"/>
    </row>
    <row r="78" ht="30.0" customHeight="1">
      <c r="A78" s="711" t="s">
        <v>6049</v>
      </c>
      <c r="B78" s="712" t="s">
        <v>9074</v>
      </c>
      <c r="C78" s="435"/>
      <c r="D78" s="693">
        <v>50.0</v>
      </c>
      <c r="E78" s="713" t="s">
        <v>9075</v>
      </c>
      <c r="F78" s="714" t="s">
        <v>9076</v>
      </c>
      <c r="G78" s="373">
        <v>2.000524735943E12</v>
      </c>
      <c r="H78" s="721">
        <v>547.0</v>
      </c>
      <c r="I78" s="739">
        <v>0.2</v>
      </c>
      <c r="J78" s="370">
        <f t="shared" si="1"/>
        <v>438</v>
      </c>
      <c r="K78" s="402" t="s">
        <v>8501</v>
      </c>
      <c r="L78" s="403" t="s">
        <v>9077</v>
      </c>
      <c r="M78" s="403" t="s">
        <v>9078</v>
      </c>
      <c r="N78" s="699" t="s">
        <v>8324</v>
      </c>
      <c r="O78" s="464">
        <v>50004.0</v>
      </c>
      <c r="P78" s="378">
        <v>2.0</v>
      </c>
      <c r="Q78" s="721" t="s">
        <v>8326</v>
      </c>
      <c r="R78" s="725"/>
      <c r="S78" s="722"/>
      <c r="T78" s="722"/>
      <c r="U78" s="722" t="s">
        <v>9079</v>
      </c>
      <c r="V78" s="723" t="s">
        <v>9080</v>
      </c>
      <c r="W78" s="721" t="s">
        <v>9081</v>
      </c>
      <c r="X78" s="724">
        <v>0.5974</v>
      </c>
      <c r="Y78" s="726"/>
      <c r="Z78" s="726" t="s">
        <v>6061</v>
      </c>
      <c r="AA78" s="378">
        <v>35.0</v>
      </c>
      <c r="AB78" s="378">
        <v>70.0</v>
      </c>
      <c r="AC78" s="378">
        <v>20.0</v>
      </c>
      <c r="AD78" s="378">
        <v>90.0</v>
      </c>
      <c r="AE78" s="727" t="s">
        <v>6061</v>
      </c>
      <c r="AF78" s="378">
        <v>45.0</v>
      </c>
      <c r="AG78" s="378">
        <v>70.0</v>
      </c>
      <c r="AH78" s="378">
        <v>20.0</v>
      </c>
      <c r="AI78" s="378">
        <v>80.0</v>
      </c>
      <c r="AJ78" s="380" t="s">
        <v>9062</v>
      </c>
      <c r="AK78" s="378">
        <v>7.0</v>
      </c>
      <c r="AL78" s="378">
        <v>2.5</v>
      </c>
      <c r="AM78" s="378">
        <v>8.0</v>
      </c>
      <c r="AN78" s="378" t="s">
        <v>9082</v>
      </c>
      <c r="AO78" s="406"/>
      <c r="AP78" s="406"/>
      <c r="AQ78" s="406"/>
      <c r="AR78" s="406"/>
      <c r="AS78" s="406"/>
      <c r="AT78" s="406"/>
      <c r="AU78" s="378">
        <v>0.14</v>
      </c>
      <c r="AV78" s="406"/>
      <c r="AW78" s="406"/>
      <c r="AX78" s="406"/>
      <c r="AY78" s="406"/>
      <c r="AZ78" s="406"/>
      <c r="BA78" s="728">
        <v>5003.0</v>
      </c>
      <c r="BB78" s="728" t="s">
        <v>9053</v>
      </c>
      <c r="BC78" s="590"/>
      <c r="BD78" s="590"/>
      <c r="BE78" s="590"/>
      <c r="BF78" s="590"/>
      <c r="BG78" s="590"/>
      <c r="BH78" s="590"/>
      <c r="BI78" s="590"/>
      <c r="BJ78" s="590"/>
      <c r="BK78" s="590"/>
      <c r="BL78" s="590"/>
      <c r="BM78" s="590"/>
      <c r="BN78" s="590"/>
      <c r="BO78" s="590"/>
      <c r="BP78" s="590"/>
      <c r="BQ78" s="590"/>
      <c r="BR78" s="590"/>
      <c r="BS78" s="590"/>
      <c r="BT78" s="590"/>
      <c r="BU78" s="590"/>
      <c r="BV78" s="590"/>
    </row>
    <row r="79" ht="30.0" customHeight="1">
      <c r="A79" s="773"/>
      <c r="B79" s="712" t="s">
        <v>9083</v>
      </c>
      <c r="C79" s="435"/>
      <c r="D79" s="693">
        <v>50.0</v>
      </c>
      <c r="E79" s="713" t="s">
        <v>9084</v>
      </c>
      <c r="F79" s="714" t="s">
        <v>9085</v>
      </c>
      <c r="G79" s="373">
        <v>2.00052473595E12</v>
      </c>
      <c r="H79" s="721">
        <v>560.0</v>
      </c>
      <c r="I79" s="783">
        <v>0.4</v>
      </c>
      <c r="J79" s="370">
        <f t="shared" si="1"/>
        <v>336</v>
      </c>
      <c r="K79" s="402" t="s">
        <v>9086</v>
      </c>
      <c r="L79" s="403" t="s">
        <v>9087</v>
      </c>
      <c r="M79" s="403" t="s">
        <v>9088</v>
      </c>
      <c r="N79" s="699" t="s">
        <v>8324</v>
      </c>
      <c r="O79" s="524"/>
      <c r="P79" s="378">
        <v>2.0</v>
      </c>
      <c r="Q79" s="721" t="s">
        <v>8326</v>
      </c>
      <c r="R79" s="725"/>
      <c r="S79" s="722"/>
      <c r="T79" s="722"/>
      <c r="U79" s="722" t="s">
        <v>9089</v>
      </c>
      <c r="V79" s="723" t="s">
        <v>8659</v>
      </c>
      <c r="W79" s="721" t="s">
        <v>9090</v>
      </c>
      <c r="X79" s="724">
        <v>0.6014</v>
      </c>
      <c r="Y79" s="726">
        <v>448.0</v>
      </c>
      <c r="Z79" s="726" t="s">
        <v>6178</v>
      </c>
      <c r="AA79" s="378">
        <v>50.0</v>
      </c>
      <c r="AB79" s="378">
        <v>80.0</v>
      </c>
      <c r="AC79" s="378">
        <v>20.0</v>
      </c>
      <c r="AD79" s="378">
        <v>170.0</v>
      </c>
      <c r="AE79" s="727" t="s">
        <v>6178</v>
      </c>
      <c r="AF79" s="378">
        <v>50.0</v>
      </c>
      <c r="AG79" s="378">
        <v>70.0</v>
      </c>
      <c r="AH79" s="378">
        <v>20.0</v>
      </c>
      <c r="AI79" s="378">
        <v>80.0</v>
      </c>
      <c r="AJ79" s="380" t="s">
        <v>9091</v>
      </c>
      <c r="AK79" s="378">
        <v>7.0</v>
      </c>
      <c r="AL79" s="378">
        <v>2.5</v>
      </c>
      <c r="AM79" s="378">
        <v>8.0</v>
      </c>
      <c r="AN79" s="378" t="s">
        <v>9092</v>
      </c>
      <c r="AO79" s="406"/>
      <c r="AP79" s="406"/>
      <c r="AQ79" s="406"/>
      <c r="AR79" s="406"/>
      <c r="AS79" s="406"/>
      <c r="AT79" s="406"/>
      <c r="AU79" s="378">
        <v>0.14</v>
      </c>
      <c r="AV79" s="406"/>
      <c r="AW79" s="406"/>
      <c r="AX79" s="406"/>
      <c r="AY79" s="406"/>
      <c r="AZ79" s="406"/>
      <c r="BA79" s="728">
        <v>5003.0</v>
      </c>
      <c r="BB79" s="728" t="s">
        <v>9053</v>
      </c>
      <c r="BC79" s="590"/>
      <c r="BD79" s="590"/>
      <c r="BE79" s="590"/>
      <c r="BF79" s="590"/>
      <c r="BG79" s="590"/>
      <c r="BH79" s="590"/>
      <c r="BI79" s="590"/>
      <c r="BJ79" s="590"/>
      <c r="BK79" s="590"/>
      <c r="BL79" s="590"/>
      <c r="BM79" s="590"/>
      <c r="BN79" s="590"/>
      <c r="BO79" s="590"/>
      <c r="BP79" s="590"/>
      <c r="BQ79" s="590"/>
      <c r="BR79" s="590"/>
      <c r="BS79" s="590"/>
      <c r="BT79" s="590"/>
      <c r="BU79" s="590"/>
      <c r="BV79" s="590"/>
    </row>
    <row r="80" ht="30.0" customHeight="1">
      <c r="A80" s="711" t="s">
        <v>6049</v>
      </c>
      <c r="B80" s="712" t="s">
        <v>9093</v>
      </c>
      <c r="C80" s="435"/>
      <c r="D80" s="693">
        <v>50.0</v>
      </c>
      <c r="E80" s="713" t="s">
        <v>9094</v>
      </c>
      <c r="F80" s="714" t="s">
        <v>9095</v>
      </c>
      <c r="G80" s="373">
        <v>2.000524735967E12</v>
      </c>
      <c r="H80" s="721">
        <v>591.0</v>
      </c>
      <c r="I80" s="739">
        <v>0.2</v>
      </c>
      <c r="J80" s="370">
        <f t="shared" si="1"/>
        <v>473</v>
      </c>
      <c r="K80" s="402" t="s">
        <v>8510</v>
      </c>
      <c r="L80" s="403" t="s">
        <v>9096</v>
      </c>
      <c r="M80" s="403" t="s">
        <v>9097</v>
      </c>
      <c r="N80" s="699" t="s">
        <v>8324</v>
      </c>
      <c r="O80" s="464">
        <v>50006.0</v>
      </c>
      <c r="P80" s="378">
        <v>2.0</v>
      </c>
      <c r="Q80" s="721" t="s">
        <v>8326</v>
      </c>
      <c r="R80" s="725"/>
      <c r="S80" s="722"/>
      <c r="T80" s="722"/>
      <c r="U80" s="722" t="s">
        <v>8521</v>
      </c>
      <c r="V80" s="723" t="s">
        <v>8522</v>
      </c>
      <c r="W80" s="721" t="s">
        <v>8523</v>
      </c>
      <c r="X80" s="724">
        <v>0.6109</v>
      </c>
      <c r="Y80" s="726"/>
      <c r="Z80" s="726" t="s">
        <v>6178</v>
      </c>
      <c r="AA80" s="378">
        <v>55.0</v>
      </c>
      <c r="AB80" s="378">
        <v>80.0</v>
      </c>
      <c r="AC80" s="378">
        <v>20.0</v>
      </c>
      <c r="AD80" s="378">
        <v>170.0</v>
      </c>
      <c r="AE80" s="727" t="s">
        <v>6178</v>
      </c>
      <c r="AF80" s="378">
        <v>50.0</v>
      </c>
      <c r="AG80" s="378">
        <v>70.0</v>
      </c>
      <c r="AH80" s="378">
        <v>20.0</v>
      </c>
      <c r="AI80" s="378">
        <v>80.0</v>
      </c>
      <c r="AJ80" s="380" t="s">
        <v>9091</v>
      </c>
      <c r="AK80" s="378">
        <v>7.0</v>
      </c>
      <c r="AL80" s="378">
        <v>3.0</v>
      </c>
      <c r="AM80" s="378">
        <v>8.0</v>
      </c>
      <c r="AN80" s="378" t="s">
        <v>9098</v>
      </c>
      <c r="AO80" s="406"/>
      <c r="AP80" s="406"/>
      <c r="AQ80" s="406"/>
      <c r="AR80" s="406"/>
      <c r="AS80" s="406"/>
      <c r="AT80" s="406"/>
      <c r="AU80" s="378">
        <v>0.168</v>
      </c>
      <c r="AV80" s="406"/>
      <c r="AW80" s="406"/>
      <c r="AX80" s="406"/>
      <c r="AY80" s="406"/>
      <c r="AZ80" s="406"/>
      <c r="BA80" s="728">
        <v>5003.0</v>
      </c>
      <c r="BB80" s="728" t="s">
        <v>9053</v>
      </c>
      <c r="BC80" s="590"/>
      <c r="BD80" s="590"/>
      <c r="BE80" s="590"/>
      <c r="BF80" s="590"/>
      <c r="BG80" s="590"/>
      <c r="BH80" s="590"/>
      <c r="BI80" s="590"/>
      <c r="BJ80" s="590"/>
      <c r="BK80" s="590"/>
      <c r="BL80" s="590"/>
      <c r="BM80" s="590"/>
      <c r="BN80" s="590"/>
      <c r="BO80" s="590"/>
      <c r="BP80" s="590"/>
      <c r="BQ80" s="590"/>
      <c r="BR80" s="590"/>
      <c r="BS80" s="590"/>
      <c r="BT80" s="590"/>
      <c r="BU80" s="590"/>
      <c r="BV80" s="590"/>
    </row>
    <row r="81" ht="30.0" customHeight="1">
      <c r="A81" s="711" t="s">
        <v>6049</v>
      </c>
      <c r="B81" s="712" t="s">
        <v>9099</v>
      </c>
      <c r="C81" s="784"/>
      <c r="D81" s="425">
        <v>50.0</v>
      </c>
      <c r="E81" s="713" t="s">
        <v>9100</v>
      </c>
      <c r="F81" s="714" t="s">
        <v>9101</v>
      </c>
      <c r="G81" s="373">
        <v>2.000524735974E12</v>
      </c>
      <c r="H81" s="721">
        <v>641.0</v>
      </c>
      <c r="I81" s="739">
        <v>0.2</v>
      </c>
      <c r="J81" s="370">
        <f t="shared" si="1"/>
        <v>513</v>
      </c>
      <c r="K81" s="402" t="s">
        <v>8519</v>
      </c>
      <c r="L81" s="403" t="s">
        <v>9102</v>
      </c>
      <c r="M81" s="403" t="s">
        <v>9103</v>
      </c>
      <c r="N81" s="699" t="s">
        <v>8324</v>
      </c>
      <c r="O81" s="464">
        <v>50007.0</v>
      </c>
      <c r="P81" s="378">
        <v>2.0</v>
      </c>
      <c r="Q81" s="721" t="s">
        <v>8326</v>
      </c>
      <c r="R81" s="725"/>
      <c r="S81" s="722"/>
      <c r="T81" s="722"/>
      <c r="U81" s="722" t="s">
        <v>8474</v>
      </c>
      <c r="V81" s="723" t="s">
        <v>8475</v>
      </c>
      <c r="W81" s="721" t="s">
        <v>8476</v>
      </c>
      <c r="X81" s="724">
        <v>0.6241</v>
      </c>
      <c r="Y81" s="726"/>
      <c r="Z81" s="726" t="s">
        <v>6178</v>
      </c>
      <c r="AA81" s="378">
        <v>55.0</v>
      </c>
      <c r="AB81" s="378">
        <v>80.0</v>
      </c>
      <c r="AC81" s="378">
        <v>20.0</v>
      </c>
      <c r="AD81" s="378">
        <v>170.0</v>
      </c>
      <c r="AE81" s="727" t="s">
        <v>6178</v>
      </c>
      <c r="AF81" s="378">
        <v>55.0</v>
      </c>
      <c r="AG81" s="378">
        <v>80.0</v>
      </c>
      <c r="AH81" s="378">
        <v>30.0</v>
      </c>
      <c r="AI81" s="378">
        <v>170.0</v>
      </c>
      <c r="AJ81" s="380" t="s">
        <v>9104</v>
      </c>
      <c r="AK81" s="378">
        <v>7.0</v>
      </c>
      <c r="AL81" s="378">
        <v>8.0</v>
      </c>
      <c r="AM81" s="378">
        <v>8.0</v>
      </c>
      <c r="AN81" s="378" t="s">
        <v>9105</v>
      </c>
      <c r="AO81" s="406"/>
      <c r="AP81" s="406"/>
      <c r="AQ81" s="406"/>
      <c r="AR81" s="406"/>
      <c r="AS81" s="406"/>
      <c r="AT81" s="406"/>
      <c r="AU81" s="378">
        <v>0.448</v>
      </c>
      <c r="AV81" s="406"/>
      <c r="AW81" s="406"/>
      <c r="AX81" s="406"/>
      <c r="AY81" s="406"/>
      <c r="AZ81" s="406"/>
      <c r="BA81" s="728">
        <v>5003.0</v>
      </c>
      <c r="BB81" s="728" t="s">
        <v>9053</v>
      </c>
      <c r="BC81" s="590"/>
      <c r="BD81" s="590"/>
      <c r="BE81" s="590"/>
      <c r="BF81" s="590"/>
      <c r="BG81" s="590"/>
      <c r="BH81" s="590"/>
      <c r="BI81" s="590"/>
      <c r="BJ81" s="590"/>
      <c r="BK81" s="590"/>
      <c r="BL81" s="590"/>
      <c r="BM81" s="590"/>
      <c r="BN81" s="590"/>
      <c r="BO81" s="590"/>
      <c r="BP81" s="590"/>
      <c r="BQ81" s="590"/>
      <c r="BR81" s="590"/>
      <c r="BS81" s="590"/>
      <c r="BT81" s="590"/>
      <c r="BU81" s="590"/>
      <c r="BV81" s="590"/>
    </row>
    <row r="82" ht="30.0" customHeight="1">
      <c r="A82" s="711" t="s">
        <v>6049</v>
      </c>
      <c r="B82" s="712" t="s">
        <v>9106</v>
      </c>
      <c r="C82" s="435"/>
      <c r="D82" s="693">
        <v>50.0</v>
      </c>
      <c r="E82" s="713" t="s">
        <v>9107</v>
      </c>
      <c r="F82" s="714" t="s">
        <v>9108</v>
      </c>
      <c r="G82" s="373">
        <v>2.000524735981E12</v>
      </c>
      <c r="H82" s="721">
        <v>598.0</v>
      </c>
      <c r="I82" s="739">
        <v>0.2</v>
      </c>
      <c r="J82" s="370">
        <f t="shared" si="1"/>
        <v>478</v>
      </c>
      <c r="K82" s="402" t="s">
        <v>8528</v>
      </c>
      <c r="L82" s="403" t="s">
        <v>9109</v>
      </c>
      <c r="M82" s="403" t="s">
        <v>9110</v>
      </c>
      <c r="N82" s="699" t="s">
        <v>8324</v>
      </c>
      <c r="O82" s="464">
        <v>50008.0</v>
      </c>
      <c r="P82" s="378">
        <v>1.0</v>
      </c>
      <c r="Q82" s="721">
        <v>100.0</v>
      </c>
      <c r="R82" s="725"/>
      <c r="S82" s="722"/>
      <c r="T82" s="722"/>
      <c r="U82" s="722" t="s">
        <v>9111</v>
      </c>
      <c r="V82" s="723" t="s">
        <v>9112</v>
      </c>
      <c r="W82" s="721" t="s">
        <v>9113</v>
      </c>
      <c r="X82" s="724">
        <v>0.5712</v>
      </c>
      <c r="Y82" s="726"/>
      <c r="Z82" s="726" t="s">
        <v>6178</v>
      </c>
      <c r="AA82" s="378">
        <v>70.0</v>
      </c>
      <c r="AB82" s="378">
        <v>80.0</v>
      </c>
      <c r="AC82" s="378">
        <v>20.0</v>
      </c>
      <c r="AD82" s="378">
        <v>170.0</v>
      </c>
      <c r="AE82" s="727" t="s">
        <v>6178</v>
      </c>
      <c r="AF82" s="378">
        <v>70.0</v>
      </c>
      <c r="AG82" s="378">
        <v>110.0</v>
      </c>
      <c r="AH82" s="378">
        <v>50.0</v>
      </c>
      <c r="AI82" s="378">
        <v>120.0</v>
      </c>
      <c r="AJ82" s="380" t="s">
        <v>9104</v>
      </c>
      <c r="AK82" s="378">
        <v>7.0</v>
      </c>
      <c r="AL82" s="378">
        <v>8.0</v>
      </c>
      <c r="AM82" s="378">
        <v>11.0</v>
      </c>
      <c r="AN82" s="378" t="s">
        <v>9114</v>
      </c>
      <c r="AO82" s="406"/>
      <c r="AP82" s="406"/>
      <c r="AQ82" s="406"/>
      <c r="AR82" s="406"/>
      <c r="AS82" s="406"/>
      <c r="AT82" s="406"/>
      <c r="AU82" s="378">
        <v>0.616</v>
      </c>
      <c r="AV82" s="406"/>
      <c r="AW82" s="406"/>
      <c r="AX82" s="406"/>
      <c r="AY82" s="406"/>
      <c r="AZ82" s="406"/>
      <c r="BA82" s="728">
        <v>5003.0</v>
      </c>
      <c r="BB82" s="728" t="s">
        <v>9053</v>
      </c>
      <c r="BC82" s="590"/>
      <c r="BD82" s="590"/>
      <c r="BE82" s="590"/>
      <c r="BF82" s="590"/>
      <c r="BG82" s="590"/>
      <c r="BH82" s="590"/>
      <c r="BI82" s="590"/>
      <c r="BJ82" s="590"/>
      <c r="BK82" s="590"/>
      <c r="BL82" s="590"/>
      <c r="BM82" s="590"/>
      <c r="BN82" s="590"/>
      <c r="BO82" s="590"/>
      <c r="BP82" s="590"/>
      <c r="BQ82" s="590"/>
      <c r="BR82" s="590"/>
      <c r="BS82" s="590"/>
      <c r="BT82" s="590"/>
      <c r="BU82" s="590"/>
      <c r="BV82" s="590"/>
    </row>
    <row r="83" ht="30.0" customHeight="1">
      <c r="A83" s="711" t="s">
        <v>6049</v>
      </c>
      <c r="B83" s="712" t="s">
        <v>9115</v>
      </c>
      <c r="C83" s="736"/>
      <c r="D83" s="425">
        <v>50.0</v>
      </c>
      <c r="E83" s="713" t="s">
        <v>9116</v>
      </c>
      <c r="F83" s="714" t="s">
        <v>9117</v>
      </c>
      <c r="G83" s="373">
        <v>2.000524735998E12</v>
      </c>
      <c r="H83" s="721">
        <v>777.0</v>
      </c>
      <c r="I83" s="739">
        <v>0.15</v>
      </c>
      <c r="J83" s="370">
        <f t="shared" si="1"/>
        <v>660</v>
      </c>
      <c r="K83" s="402" t="s">
        <v>8537</v>
      </c>
      <c r="L83" s="403" t="s">
        <v>9118</v>
      </c>
      <c r="M83" s="403" t="s">
        <v>9119</v>
      </c>
      <c r="N83" s="699" t="s">
        <v>8324</v>
      </c>
      <c r="O83" s="464">
        <v>50009.0</v>
      </c>
      <c r="P83" s="378">
        <v>1.0</v>
      </c>
      <c r="Q83" s="721">
        <v>130.0</v>
      </c>
      <c r="R83" s="725"/>
      <c r="S83" s="722"/>
      <c r="T83" s="722"/>
      <c r="U83" s="722" t="s">
        <v>9120</v>
      </c>
      <c r="V83" s="723" t="s">
        <v>9121</v>
      </c>
      <c r="W83" s="721" t="s">
        <v>9122</v>
      </c>
      <c r="X83" s="724">
        <v>0.5833</v>
      </c>
      <c r="Y83" s="726"/>
      <c r="Z83" s="726" t="s">
        <v>6178</v>
      </c>
      <c r="AA83" s="378">
        <v>90.0</v>
      </c>
      <c r="AB83" s="378">
        <v>80.0</v>
      </c>
      <c r="AC83" s="378">
        <v>20.0</v>
      </c>
      <c r="AD83" s="378">
        <v>170.0</v>
      </c>
      <c r="AE83" s="727" t="s">
        <v>6178</v>
      </c>
      <c r="AF83" s="378">
        <v>80.0</v>
      </c>
      <c r="AG83" s="378">
        <v>110.0</v>
      </c>
      <c r="AH83" s="378">
        <v>50.0</v>
      </c>
      <c r="AI83" s="378">
        <v>120.0</v>
      </c>
      <c r="AJ83" s="380" t="s">
        <v>9104</v>
      </c>
      <c r="AK83" s="378">
        <v>7.0</v>
      </c>
      <c r="AL83" s="378">
        <v>10.0</v>
      </c>
      <c r="AM83" s="378">
        <v>11.0</v>
      </c>
      <c r="AN83" s="378" t="s">
        <v>9123</v>
      </c>
      <c r="AO83" s="406"/>
      <c r="AP83" s="406"/>
      <c r="AQ83" s="406"/>
      <c r="AR83" s="406"/>
      <c r="AS83" s="406"/>
      <c r="AT83" s="406"/>
      <c r="AU83" s="378">
        <v>0.77</v>
      </c>
      <c r="AV83" s="406"/>
      <c r="AW83" s="406"/>
      <c r="AX83" s="406"/>
      <c r="AY83" s="406"/>
      <c r="AZ83" s="406"/>
      <c r="BA83" s="728">
        <v>5003.0</v>
      </c>
      <c r="BB83" s="728" t="s">
        <v>9053</v>
      </c>
      <c r="BC83" s="590"/>
      <c r="BD83" s="590"/>
      <c r="BE83" s="590"/>
      <c r="BF83" s="590"/>
      <c r="BG83" s="590"/>
      <c r="BH83" s="590"/>
      <c r="BI83" s="590"/>
      <c r="BJ83" s="590"/>
      <c r="BK83" s="590"/>
      <c r="BL83" s="590"/>
      <c r="BM83" s="590"/>
      <c r="BN83" s="590"/>
      <c r="BO83" s="590"/>
      <c r="BP83" s="590"/>
      <c r="BQ83" s="590"/>
      <c r="BR83" s="590"/>
      <c r="BS83" s="590"/>
      <c r="BT83" s="590"/>
      <c r="BU83" s="590"/>
      <c r="BV83" s="590"/>
    </row>
    <row r="84" ht="30.0" customHeight="1">
      <c r="A84" s="711" t="s">
        <v>6049</v>
      </c>
      <c r="B84" s="712" t="s">
        <v>9124</v>
      </c>
      <c r="C84" s="785"/>
      <c r="D84" s="786">
        <v>50.0</v>
      </c>
      <c r="E84" s="713" t="s">
        <v>9125</v>
      </c>
      <c r="F84" s="714" t="s">
        <v>9126</v>
      </c>
      <c r="G84" s="373">
        <v>2.000524742002E12</v>
      </c>
      <c r="H84" s="721">
        <v>880.0</v>
      </c>
      <c r="I84" s="787">
        <v>0.15</v>
      </c>
      <c r="J84" s="370">
        <f t="shared" si="1"/>
        <v>748</v>
      </c>
      <c r="K84" s="402" t="s">
        <v>8543</v>
      </c>
      <c r="L84" s="403" t="s">
        <v>9127</v>
      </c>
      <c r="M84" s="403" t="s">
        <v>9128</v>
      </c>
      <c r="N84" s="699" t="s">
        <v>8324</v>
      </c>
      <c r="O84" s="464">
        <v>50010.0</v>
      </c>
      <c r="P84" s="378">
        <v>1.0</v>
      </c>
      <c r="Q84" s="721">
        <v>140.0</v>
      </c>
      <c r="R84" s="725"/>
      <c r="S84" s="722"/>
      <c r="T84" s="722"/>
      <c r="U84" s="722" t="s">
        <v>9129</v>
      </c>
      <c r="V84" s="723" t="s">
        <v>9130</v>
      </c>
      <c r="W84" s="721" t="s">
        <v>9131</v>
      </c>
      <c r="X84" s="724">
        <v>0.5928</v>
      </c>
      <c r="Y84" s="726"/>
      <c r="Z84" s="726" t="s">
        <v>6178</v>
      </c>
      <c r="AA84" s="378">
        <v>120.0</v>
      </c>
      <c r="AB84" s="378">
        <v>80.0</v>
      </c>
      <c r="AC84" s="378">
        <v>20.0</v>
      </c>
      <c r="AD84" s="378">
        <v>170.0</v>
      </c>
      <c r="AE84" s="727" t="s">
        <v>6178</v>
      </c>
      <c r="AF84" s="378">
        <v>85.0</v>
      </c>
      <c r="AG84" s="378">
        <v>110.0</v>
      </c>
      <c r="AH84" s="378">
        <v>50.0</v>
      </c>
      <c r="AI84" s="378">
        <v>120.0</v>
      </c>
      <c r="AJ84" s="380" t="s">
        <v>9104</v>
      </c>
      <c r="AK84" s="378">
        <v>7.0</v>
      </c>
      <c r="AL84" s="378">
        <v>12.0</v>
      </c>
      <c r="AM84" s="378">
        <v>11.0</v>
      </c>
      <c r="AN84" s="378" t="s">
        <v>9132</v>
      </c>
      <c r="AO84" s="406"/>
      <c r="AP84" s="406"/>
      <c r="AQ84" s="406"/>
      <c r="AR84" s="406"/>
      <c r="AS84" s="406"/>
      <c r="AT84" s="406"/>
      <c r="AU84" s="378">
        <v>0.924</v>
      </c>
      <c r="AV84" s="406"/>
      <c r="AW84" s="406"/>
      <c r="AX84" s="406"/>
      <c r="AY84" s="406"/>
      <c r="AZ84" s="406"/>
      <c r="BA84" s="728">
        <v>5003.0</v>
      </c>
      <c r="BB84" s="728" t="s">
        <v>9053</v>
      </c>
      <c r="BC84" s="590"/>
      <c r="BD84" s="590"/>
      <c r="BE84" s="590"/>
      <c r="BF84" s="590"/>
      <c r="BG84" s="590"/>
      <c r="BH84" s="590"/>
      <c r="BI84" s="590"/>
      <c r="BJ84" s="590"/>
      <c r="BK84" s="590"/>
      <c r="BL84" s="590"/>
      <c r="BM84" s="590"/>
      <c r="BN84" s="590"/>
      <c r="BO84" s="590"/>
      <c r="BP84" s="590"/>
      <c r="BQ84" s="590"/>
      <c r="BR84" s="590"/>
      <c r="BS84" s="590"/>
      <c r="BT84" s="590"/>
      <c r="BU84" s="590"/>
      <c r="BV84" s="590"/>
    </row>
    <row r="85" ht="30.0" customHeight="1">
      <c r="A85" s="711" t="s">
        <v>6049</v>
      </c>
      <c r="B85" s="712" t="s">
        <v>9133</v>
      </c>
      <c r="C85" s="788"/>
      <c r="D85" s="425">
        <v>50.0</v>
      </c>
      <c r="E85" s="713" t="s">
        <v>9134</v>
      </c>
      <c r="F85" s="714" t="s">
        <v>9135</v>
      </c>
      <c r="G85" s="373">
        <v>2.000524742019E12</v>
      </c>
      <c r="H85" s="721">
        <v>955.0</v>
      </c>
      <c r="I85" s="789">
        <v>0.15</v>
      </c>
      <c r="J85" s="370">
        <f t="shared" si="1"/>
        <v>812</v>
      </c>
      <c r="K85" s="402" t="s">
        <v>8552</v>
      </c>
      <c r="L85" s="403" t="s">
        <v>9136</v>
      </c>
      <c r="M85" s="403" t="s">
        <v>9137</v>
      </c>
      <c r="N85" s="699" t="s">
        <v>8324</v>
      </c>
      <c r="O85" s="464">
        <v>50011.0</v>
      </c>
      <c r="P85" s="378">
        <v>1.0</v>
      </c>
      <c r="Q85" s="762">
        <v>150.0</v>
      </c>
      <c r="R85" s="790">
        <v>123.0</v>
      </c>
      <c r="S85" s="722"/>
      <c r="T85" s="722"/>
      <c r="U85" s="722" t="s">
        <v>9138</v>
      </c>
      <c r="V85" s="723" t="s">
        <v>9139</v>
      </c>
      <c r="W85" s="721" t="s">
        <v>9140</v>
      </c>
      <c r="X85" s="724">
        <v>0.4438</v>
      </c>
      <c r="Y85" s="726"/>
      <c r="Z85" s="726" t="s">
        <v>6178</v>
      </c>
      <c r="AA85" s="378">
        <v>130.0</v>
      </c>
      <c r="AB85" s="378">
        <v>80.0</v>
      </c>
      <c r="AC85" s="378">
        <v>20.0</v>
      </c>
      <c r="AD85" s="378">
        <v>170.0</v>
      </c>
      <c r="AE85" s="727" t="s">
        <v>6178</v>
      </c>
      <c r="AF85" s="378">
        <v>87.0</v>
      </c>
      <c r="AG85" s="378">
        <v>110.0</v>
      </c>
      <c r="AH85" s="378">
        <v>50.0</v>
      </c>
      <c r="AI85" s="378">
        <v>120.0</v>
      </c>
      <c r="AJ85" s="431"/>
      <c r="AK85" s="406"/>
      <c r="AL85" s="406"/>
      <c r="AM85" s="406"/>
      <c r="AN85" s="378" t="s">
        <v>9141</v>
      </c>
      <c r="AO85" s="406"/>
      <c r="AP85" s="406"/>
      <c r="AQ85" s="406"/>
      <c r="AR85" s="406"/>
      <c r="AS85" s="406"/>
      <c r="AT85" s="406"/>
      <c r="AU85" s="406"/>
      <c r="AV85" s="406"/>
      <c r="AW85" s="406"/>
      <c r="AX85" s="406"/>
      <c r="AY85" s="406"/>
      <c r="AZ85" s="406"/>
      <c r="BA85" s="590"/>
      <c r="BB85" s="590"/>
      <c r="BC85" s="590"/>
      <c r="BD85" s="590"/>
      <c r="BE85" s="590"/>
      <c r="BF85" s="590"/>
      <c r="BG85" s="590"/>
      <c r="BH85" s="590"/>
      <c r="BI85" s="590"/>
      <c r="BJ85" s="590"/>
      <c r="BK85" s="590"/>
      <c r="BL85" s="590"/>
      <c r="BM85" s="590"/>
      <c r="BN85" s="590"/>
      <c r="BO85" s="590"/>
      <c r="BP85" s="590"/>
      <c r="BQ85" s="590"/>
      <c r="BR85" s="590"/>
      <c r="BS85" s="590"/>
      <c r="BT85" s="590"/>
      <c r="BU85" s="590"/>
      <c r="BV85" s="590"/>
    </row>
    <row r="86" ht="30.0" customHeight="1">
      <c r="A86" s="773"/>
      <c r="B86" s="712" t="s">
        <v>9142</v>
      </c>
      <c r="C86" s="435"/>
      <c r="D86" s="693">
        <v>50.0</v>
      </c>
      <c r="E86" s="713" t="s">
        <v>9143</v>
      </c>
      <c r="F86" s="714" t="s">
        <v>9144</v>
      </c>
      <c r="G86" s="373">
        <v>2.000524742026E12</v>
      </c>
      <c r="H86" s="721">
        <v>515.0</v>
      </c>
      <c r="I86" s="739">
        <v>0.2</v>
      </c>
      <c r="J86" s="370">
        <f t="shared" si="1"/>
        <v>412</v>
      </c>
      <c r="K86" s="402" t="s">
        <v>9145</v>
      </c>
      <c r="L86" s="403" t="s">
        <v>9146</v>
      </c>
      <c r="M86" s="403" t="s">
        <v>9147</v>
      </c>
      <c r="N86" s="699" t="s">
        <v>8324</v>
      </c>
      <c r="O86" s="464">
        <v>50012.0</v>
      </c>
      <c r="P86" s="378">
        <v>2.0</v>
      </c>
      <c r="Q86" s="721" t="s">
        <v>8326</v>
      </c>
      <c r="R86" s="725"/>
      <c r="S86" s="722"/>
      <c r="T86" s="722"/>
      <c r="U86" s="722" t="s">
        <v>9148</v>
      </c>
      <c r="V86" s="723" t="s">
        <v>9149</v>
      </c>
      <c r="W86" s="721" t="s">
        <v>9150</v>
      </c>
      <c r="X86" s="724">
        <v>0.5858</v>
      </c>
      <c r="Y86" s="726"/>
      <c r="Z86" s="726" t="s">
        <v>6061</v>
      </c>
      <c r="AA86" s="378">
        <v>80.0</v>
      </c>
      <c r="AB86" s="378">
        <v>70.0</v>
      </c>
      <c r="AC86" s="378">
        <v>20.0</v>
      </c>
      <c r="AD86" s="378">
        <v>90.0</v>
      </c>
      <c r="AE86" s="727" t="s">
        <v>6061</v>
      </c>
      <c r="AF86" s="378">
        <v>60.0</v>
      </c>
      <c r="AG86" s="378">
        <v>110.0</v>
      </c>
      <c r="AH86" s="378">
        <v>50.0</v>
      </c>
      <c r="AI86" s="378">
        <v>120.0</v>
      </c>
      <c r="AJ86" s="380" t="s">
        <v>9151</v>
      </c>
      <c r="AK86" s="378">
        <v>7.0</v>
      </c>
      <c r="AL86" s="378">
        <v>4.0</v>
      </c>
      <c r="AM86" s="378">
        <v>9.0</v>
      </c>
      <c r="AN86" s="378" t="s">
        <v>9152</v>
      </c>
      <c r="AO86" s="406"/>
      <c r="AP86" s="406"/>
      <c r="AQ86" s="406"/>
      <c r="AR86" s="406"/>
      <c r="AS86" s="406"/>
      <c r="AT86" s="406"/>
      <c r="AU86" s="378">
        <v>0.252</v>
      </c>
      <c r="AV86" s="406"/>
      <c r="AW86" s="406"/>
      <c r="AX86" s="406"/>
      <c r="AY86" s="406"/>
      <c r="AZ86" s="406"/>
      <c r="BA86" s="728">
        <v>5002.0</v>
      </c>
      <c r="BB86" s="728" t="s">
        <v>9153</v>
      </c>
      <c r="BC86" s="590"/>
      <c r="BD86" s="590"/>
      <c r="BE86" s="590"/>
      <c r="BF86" s="590"/>
      <c r="BG86" s="590"/>
      <c r="BH86" s="590"/>
      <c r="BI86" s="590"/>
      <c r="BJ86" s="590"/>
      <c r="BK86" s="590"/>
      <c r="BL86" s="590"/>
      <c r="BM86" s="590"/>
      <c r="BN86" s="590"/>
      <c r="BO86" s="590"/>
      <c r="BP86" s="590"/>
      <c r="BQ86" s="590"/>
      <c r="BR86" s="590"/>
      <c r="BS86" s="590"/>
      <c r="BT86" s="590"/>
      <c r="BU86" s="590"/>
      <c r="BV86" s="590"/>
    </row>
    <row r="87" ht="30.0" customHeight="1">
      <c r="A87" s="773"/>
      <c r="B87" s="712" t="s">
        <v>9154</v>
      </c>
      <c r="C87" s="435"/>
      <c r="D87" s="693">
        <v>50.0</v>
      </c>
      <c r="E87" s="713" t="s">
        <v>9155</v>
      </c>
      <c r="F87" s="714" t="s">
        <v>9156</v>
      </c>
      <c r="G87" s="373">
        <v>2.000524742033E12</v>
      </c>
      <c r="H87" s="721">
        <v>545.0</v>
      </c>
      <c r="I87" s="739">
        <v>0.2</v>
      </c>
      <c r="J87" s="370">
        <f t="shared" si="1"/>
        <v>436</v>
      </c>
      <c r="K87" s="402" t="s">
        <v>9157</v>
      </c>
      <c r="L87" s="403" t="s">
        <v>9158</v>
      </c>
      <c r="M87" s="403" t="s">
        <v>9159</v>
      </c>
      <c r="N87" s="699" t="s">
        <v>8324</v>
      </c>
      <c r="O87" s="524"/>
      <c r="P87" s="378">
        <v>2.0</v>
      </c>
      <c r="Q87" s="721" t="s">
        <v>8326</v>
      </c>
      <c r="R87" s="725"/>
      <c r="S87" s="722"/>
      <c r="T87" s="722"/>
      <c r="U87" s="722" t="s">
        <v>9160</v>
      </c>
      <c r="V87" s="723" t="s">
        <v>9161</v>
      </c>
      <c r="W87" s="721" t="s">
        <v>9162</v>
      </c>
      <c r="X87" s="724">
        <v>0.5965</v>
      </c>
      <c r="Y87" s="726"/>
      <c r="Z87" s="726" t="s">
        <v>6061</v>
      </c>
      <c r="AA87" s="791">
        <v>23.0</v>
      </c>
      <c r="AB87" s="378">
        <v>70.0</v>
      </c>
      <c r="AC87" s="378">
        <v>20.0</v>
      </c>
      <c r="AD87" s="378">
        <v>90.0</v>
      </c>
      <c r="AE87" s="727" t="s">
        <v>6061</v>
      </c>
      <c r="AF87" s="378">
        <v>70.0</v>
      </c>
      <c r="AG87" s="378">
        <v>110.0</v>
      </c>
      <c r="AH87" s="378">
        <v>50.0</v>
      </c>
      <c r="AI87" s="378">
        <v>120.0</v>
      </c>
      <c r="AJ87" s="380" t="s">
        <v>9163</v>
      </c>
      <c r="AK87" s="378">
        <v>7.0</v>
      </c>
      <c r="AL87" s="378">
        <v>1.5</v>
      </c>
      <c r="AM87" s="378">
        <v>8.0</v>
      </c>
      <c r="AN87" s="378" t="s">
        <v>9164</v>
      </c>
      <c r="AO87" s="406"/>
      <c r="AP87" s="406"/>
      <c r="AQ87" s="406"/>
      <c r="AR87" s="406"/>
      <c r="AS87" s="406"/>
      <c r="AT87" s="406"/>
      <c r="AU87" s="378">
        <v>0.084</v>
      </c>
      <c r="AV87" s="406"/>
      <c r="AW87" s="406"/>
      <c r="AX87" s="378" t="s">
        <v>9165</v>
      </c>
      <c r="AY87" s="378">
        <v>228.0</v>
      </c>
      <c r="AZ87" s="406"/>
      <c r="BA87" s="728">
        <v>5001.0</v>
      </c>
      <c r="BB87" s="728" t="s">
        <v>9166</v>
      </c>
      <c r="BC87" s="590"/>
      <c r="BD87" s="590"/>
      <c r="BE87" s="590"/>
      <c r="BF87" s="590"/>
      <c r="BG87" s="590"/>
      <c r="BH87" s="590"/>
      <c r="BI87" s="590"/>
      <c r="BJ87" s="590"/>
      <c r="BK87" s="590"/>
      <c r="BL87" s="590"/>
      <c r="BM87" s="590"/>
      <c r="BN87" s="590"/>
      <c r="BO87" s="590"/>
      <c r="BP87" s="590"/>
      <c r="BQ87" s="590"/>
      <c r="BR87" s="590"/>
      <c r="BS87" s="590"/>
      <c r="BT87" s="590"/>
      <c r="BU87" s="590"/>
      <c r="BV87" s="590"/>
    </row>
    <row r="88" ht="30.0" customHeight="1">
      <c r="A88" s="711" t="s">
        <v>6049</v>
      </c>
      <c r="B88" s="712" t="s">
        <v>9167</v>
      </c>
      <c r="C88" s="435"/>
      <c r="D88" s="693">
        <v>50.0</v>
      </c>
      <c r="E88" s="713" t="s">
        <v>9168</v>
      </c>
      <c r="F88" s="714" t="s">
        <v>9169</v>
      </c>
      <c r="G88" s="373">
        <v>2.00052474204E12</v>
      </c>
      <c r="H88" s="721">
        <v>527.0</v>
      </c>
      <c r="I88" s="739">
        <v>0.2</v>
      </c>
      <c r="J88" s="370">
        <f t="shared" si="1"/>
        <v>422</v>
      </c>
      <c r="K88" s="402" t="s">
        <v>8491</v>
      </c>
      <c r="L88" s="403" t="s">
        <v>9170</v>
      </c>
      <c r="M88" s="403" t="s">
        <v>9171</v>
      </c>
      <c r="N88" s="699" t="s">
        <v>8324</v>
      </c>
      <c r="O88" s="464">
        <v>50014.0</v>
      </c>
      <c r="P88" s="378">
        <v>2.0</v>
      </c>
      <c r="Q88" s="721" t="s">
        <v>8326</v>
      </c>
      <c r="R88" s="725"/>
      <c r="S88" s="722"/>
      <c r="T88" s="722"/>
      <c r="U88" s="722" t="s">
        <v>8494</v>
      </c>
      <c r="V88" s="723" t="s">
        <v>8495</v>
      </c>
      <c r="W88" s="721" t="s">
        <v>8496</v>
      </c>
      <c r="X88" s="724">
        <v>0.5904</v>
      </c>
      <c r="Y88" s="726"/>
      <c r="Z88" s="726" t="s">
        <v>6061</v>
      </c>
      <c r="AA88" s="791">
        <v>55.0</v>
      </c>
      <c r="AB88" s="378">
        <v>70.0</v>
      </c>
      <c r="AC88" s="378">
        <v>20.0</v>
      </c>
      <c r="AD88" s="378">
        <v>90.0</v>
      </c>
      <c r="AE88" s="727" t="s">
        <v>6061</v>
      </c>
      <c r="AF88" s="378">
        <v>55.0</v>
      </c>
      <c r="AG88" s="378">
        <v>80.0</v>
      </c>
      <c r="AH88" s="378">
        <v>30.0</v>
      </c>
      <c r="AI88" s="378">
        <v>170.0</v>
      </c>
      <c r="AJ88" s="380" t="s">
        <v>9163</v>
      </c>
      <c r="AK88" s="378">
        <v>11.0</v>
      </c>
      <c r="AL88" s="378">
        <v>3.0</v>
      </c>
      <c r="AM88" s="378">
        <v>10.0</v>
      </c>
      <c r="AN88" s="378" t="s">
        <v>9172</v>
      </c>
      <c r="AO88" s="406"/>
      <c r="AP88" s="406"/>
      <c r="AQ88" s="406"/>
      <c r="AR88" s="406"/>
      <c r="AS88" s="406"/>
      <c r="AT88" s="406"/>
      <c r="AU88" s="378">
        <v>0.33</v>
      </c>
      <c r="AV88" s="406"/>
      <c r="AW88" s="406"/>
      <c r="AX88" s="378" t="s">
        <v>9165</v>
      </c>
      <c r="AY88" s="406"/>
      <c r="AZ88" s="406"/>
      <c r="BA88" s="728">
        <v>5001.0</v>
      </c>
      <c r="BB88" s="728" t="s">
        <v>9166</v>
      </c>
      <c r="BC88" s="590"/>
      <c r="BD88" s="590"/>
      <c r="BE88" s="590"/>
      <c r="BF88" s="590"/>
      <c r="BG88" s="590"/>
      <c r="BH88" s="590"/>
      <c r="BI88" s="590"/>
      <c r="BJ88" s="590"/>
      <c r="BK88" s="590"/>
      <c r="BL88" s="590"/>
      <c r="BM88" s="590"/>
      <c r="BN88" s="590"/>
      <c r="BO88" s="590"/>
      <c r="BP88" s="590"/>
      <c r="BQ88" s="590"/>
      <c r="BR88" s="590"/>
      <c r="BS88" s="590"/>
      <c r="BT88" s="590"/>
      <c r="BU88" s="590"/>
      <c r="BV88" s="590"/>
    </row>
    <row r="89" ht="30.0" customHeight="1">
      <c r="A89" s="711" t="s">
        <v>6049</v>
      </c>
      <c r="B89" s="712" t="s">
        <v>9173</v>
      </c>
      <c r="C89" s="435"/>
      <c r="D89" s="693">
        <v>50.0</v>
      </c>
      <c r="E89" s="713" t="s">
        <v>9174</v>
      </c>
      <c r="F89" s="714" t="s">
        <v>9175</v>
      </c>
      <c r="G89" s="373">
        <v>2.000524742057E12</v>
      </c>
      <c r="H89" s="721">
        <v>598.0</v>
      </c>
      <c r="I89" s="787">
        <v>0.2</v>
      </c>
      <c r="J89" s="370">
        <f t="shared" si="1"/>
        <v>478</v>
      </c>
      <c r="K89" s="402" t="s">
        <v>8501</v>
      </c>
      <c r="L89" s="403" t="s">
        <v>9176</v>
      </c>
      <c r="M89" s="403" t="s">
        <v>9177</v>
      </c>
      <c r="N89" s="699" t="s">
        <v>8324</v>
      </c>
      <c r="O89" s="464">
        <v>50015.0</v>
      </c>
      <c r="P89" s="378">
        <v>2.0</v>
      </c>
      <c r="Q89" s="721" t="s">
        <v>8326</v>
      </c>
      <c r="R89" s="725"/>
      <c r="S89" s="722"/>
      <c r="T89" s="722"/>
      <c r="U89" s="722" t="s">
        <v>9111</v>
      </c>
      <c r="V89" s="723" t="s">
        <v>9112</v>
      </c>
      <c r="W89" s="721" t="s">
        <v>9178</v>
      </c>
      <c r="X89" s="724">
        <v>0.613</v>
      </c>
      <c r="Y89" s="726"/>
      <c r="Z89" s="726" t="s">
        <v>6061</v>
      </c>
      <c r="AA89" s="791">
        <v>55.0</v>
      </c>
      <c r="AB89" s="378">
        <v>70.0</v>
      </c>
      <c r="AC89" s="378">
        <v>20.0</v>
      </c>
      <c r="AD89" s="378">
        <v>90.0</v>
      </c>
      <c r="AE89" s="727" t="s">
        <v>6061</v>
      </c>
      <c r="AF89" s="378">
        <v>55.0</v>
      </c>
      <c r="AG89" s="378">
        <v>80.0</v>
      </c>
      <c r="AH89" s="378">
        <v>30.0</v>
      </c>
      <c r="AI89" s="378">
        <v>170.0</v>
      </c>
      <c r="AJ89" s="380" t="s">
        <v>9163</v>
      </c>
      <c r="AK89" s="378">
        <v>11.0</v>
      </c>
      <c r="AL89" s="378">
        <v>3.0</v>
      </c>
      <c r="AM89" s="378">
        <v>11.0</v>
      </c>
      <c r="AN89" s="378" t="s">
        <v>9179</v>
      </c>
      <c r="AO89" s="406"/>
      <c r="AP89" s="406"/>
      <c r="AQ89" s="406"/>
      <c r="AR89" s="406"/>
      <c r="AS89" s="406"/>
      <c r="AT89" s="406"/>
      <c r="AU89" s="378">
        <v>0.363</v>
      </c>
      <c r="AV89" s="406"/>
      <c r="AW89" s="406"/>
      <c r="AX89" s="378" t="s">
        <v>9165</v>
      </c>
      <c r="AY89" s="378">
        <v>253.0</v>
      </c>
      <c r="AZ89" s="380" t="s">
        <v>9180</v>
      </c>
      <c r="BA89" s="728">
        <v>5001.0</v>
      </c>
      <c r="BB89" s="728" t="s">
        <v>9166</v>
      </c>
      <c r="BC89" s="590"/>
      <c r="BD89" s="590"/>
      <c r="BE89" s="590"/>
      <c r="BF89" s="590"/>
      <c r="BG89" s="590"/>
      <c r="BH89" s="590"/>
      <c r="BI89" s="590"/>
      <c r="BJ89" s="590"/>
      <c r="BK89" s="590"/>
      <c r="BL89" s="590"/>
      <c r="BM89" s="590"/>
      <c r="BN89" s="590"/>
      <c r="BO89" s="590"/>
      <c r="BP89" s="590"/>
      <c r="BQ89" s="590"/>
      <c r="BR89" s="590"/>
      <c r="BS89" s="590"/>
      <c r="BT89" s="590"/>
      <c r="BU89" s="590"/>
      <c r="BV89" s="590"/>
    </row>
    <row r="90" ht="30.0" customHeight="1">
      <c r="A90" s="711" t="s">
        <v>6049</v>
      </c>
      <c r="B90" s="712" t="s">
        <v>9181</v>
      </c>
      <c r="C90" s="435"/>
      <c r="D90" s="693">
        <v>50.0</v>
      </c>
      <c r="E90" s="713" t="s">
        <v>9182</v>
      </c>
      <c r="F90" s="714" t="s">
        <v>9183</v>
      </c>
      <c r="G90" s="373">
        <v>2.000524742064E12</v>
      </c>
      <c r="H90" s="721">
        <v>577.0</v>
      </c>
      <c r="I90" s="789">
        <v>0.2</v>
      </c>
      <c r="J90" s="370">
        <f t="shared" si="1"/>
        <v>462</v>
      </c>
      <c r="K90" s="402" t="s">
        <v>8510</v>
      </c>
      <c r="L90" s="403" t="s">
        <v>9184</v>
      </c>
      <c r="M90" s="403" t="s">
        <v>9185</v>
      </c>
      <c r="N90" s="699" t="s">
        <v>8324</v>
      </c>
      <c r="O90" s="464">
        <v>50016.0</v>
      </c>
      <c r="P90" s="378">
        <v>2.0</v>
      </c>
      <c r="Q90" s="721" t="s">
        <v>8326</v>
      </c>
      <c r="R90" s="725"/>
      <c r="S90" s="722"/>
      <c r="T90" s="722"/>
      <c r="U90" s="722" t="s">
        <v>9186</v>
      </c>
      <c r="V90" s="723" t="s">
        <v>9187</v>
      </c>
      <c r="W90" s="721" t="s">
        <v>9188</v>
      </c>
      <c r="X90" s="724">
        <v>0.6068</v>
      </c>
      <c r="Y90" s="726"/>
      <c r="Z90" s="726" t="s">
        <v>6178</v>
      </c>
      <c r="AA90" s="791">
        <v>60.0</v>
      </c>
      <c r="AB90" s="378">
        <v>80.0</v>
      </c>
      <c r="AC90" s="378">
        <v>20.0</v>
      </c>
      <c r="AD90" s="378">
        <v>170.0</v>
      </c>
      <c r="AE90" s="727" t="s">
        <v>6178</v>
      </c>
      <c r="AF90" s="378">
        <v>60.0</v>
      </c>
      <c r="AG90" s="378">
        <v>110.0</v>
      </c>
      <c r="AH90" s="378">
        <v>50.0</v>
      </c>
      <c r="AI90" s="378">
        <v>120.0</v>
      </c>
      <c r="AJ90" s="380" t="s">
        <v>9189</v>
      </c>
      <c r="AK90" s="378">
        <v>11.0</v>
      </c>
      <c r="AL90" s="378">
        <v>5.0</v>
      </c>
      <c r="AM90" s="378">
        <v>11.0</v>
      </c>
      <c r="AN90" s="378" t="s">
        <v>9190</v>
      </c>
      <c r="AO90" s="406"/>
      <c r="AP90" s="406"/>
      <c r="AQ90" s="406"/>
      <c r="AR90" s="406"/>
      <c r="AS90" s="406"/>
      <c r="AT90" s="406"/>
      <c r="AU90" s="378">
        <v>0.605</v>
      </c>
      <c r="AV90" s="406"/>
      <c r="AW90" s="406"/>
      <c r="AX90" s="378" t="s">
        <v>9165</v>
      </c>
      <c r="AY90" s="406"/>
      <c r="AZ90" s="406"/>
      <c r="BA90" s="728">
        <v>5001.0</v>
      </c>
      <c r="BB90" s="728" t="s">
        <v>9166</v>
      </c>
      <c r="BC90" s="590"/>
      <c r="BD90" s="590"/>
      <c r="BE90" s="590"/>
      <c r="BF90" s="590"/>
      <c r="BG90" s="590"/>
      <c r="BH90" s="590"/>
      <c r="BI90" s="590"/>
      <c r="BJ90" s="590"/>
      <c r="BK90" s="590"/>
      <c r="BL90" s="590"/>
      <c r="BM90" s="590"/>
      <c r="BN90" s="590"/>
      <c r="BO90" s="590"/>
      <c r="BP90" s="590"/>
      <c r="BQ90" s="590"/>
      <c r="BR90" s="590"/>
      <c r="BS90" s="590"/>
      <c r="BT90" s="590"/>
      <c r="BU90" s="590"/>
      <c r="BV90" s="590"/>
    </row>
    <row r="91" ht="30.0" customHeight="1">
      <c r="A91" s="711" t="s">
        <v>6049</v>
      </c>
      <c r="B91" s="712" t="s">
        <v>9191</v>
      </c>
      <c r="C91" s="435"/>
      <c r="D91" s="693">
        <v>50.0</v>
      </c>
      <c r="E91" s="713" t="s">
        <v>9192</v>
      </c>
      <c r="F91" s="714" t="s">
        <v>9193</v>
      </c>
      <c r="G91" s="373">
        <v>2.000524742071E12</v>
      </c>
      <c r="H91" s="721">
        <v>591.0</v>
      </c>
      <c r="I91" s="739">
        <v>0.2</v>
      </c>
      <c r="J91" s="370">
        <f t="shared" si="1"/>
        <v>473</v>
      </c>
      <c r="K91" s="402" t="s">
        <v>8519</v>
      </c>
      <c r="L91" s="403" t="s">
        <v>9194</v>
      </c>
      <c r="M91" s="403" t="s">
        <v>9195</v>
      </c>
      <c r="N91" s="699" t="s">
        <v>8324</v>
      </c>
      <c r="O91" s="464">
        <v>50017.0</v>
      </c>
      <c r="P91" s="378">
        <v>2.0</v>
      </c>
      <c r="Q91" s="721" t="s">
        <v>8326</v>
      </c>
      <c r="R91" s="725"/>
      <c r="S91" s="722"/>
      <c r="T91" s="722"/>
      <c r="U91" s="722" t="s">
        <v>8521</v>
      </c>
      <c r="V91" s="723" t="s">
        <v>8522</v>
      </c>
      <c r="W91" s="721" t="s">
        <v>8523</v>
      </c>
      <c r="X91" s="724">
        <v>0.6109</v>
      </c>
      <c r="Y91" s="726"/>
      <c r="Z91" s="726" t="s">
        <v>6178</v>
      </c>
      <c r="AA91" s="791">
        <v>70.0</v>
      </c>
      <c r="AB91" s="378">
        <v>80.0</v>
      </c>
      <c r="AC91" s="378">
        <v>20.0</v>
      </c>
      <c r="AD91" s="378">
        <v>170.0</v>
      </c>
      <c r="AE91" s="727" t="s">
        <v>6178</v>
      </c>
      <c r="AF91" s="378">
        <v>70.0</v>
      </c>
      <c r="AG91" s="378">
        <v>110.0</v>
      </c>
      <c r="AH91" s="378">
        <v>50.0</v>
      </c>
      <c r="AI91" s="378">
        <v>120.0</v>
      </c>
      <c r="AJ91" s="380" t="s">
        <v>9189</v>
      </c>
      <c r="AK91" s="378">
        <v>16.0</v>
      </c>
      <c r="AL91" s="378">
        <v>6.0</v>
      </c>
      <c r="AM91" s="378">
        <v>11.0</v>
      </c>
      <c r="AN91" s="378" t="s">
        <v>9196</v>
      </c>
      <c r="AO91" s="406"/>
      <c r="AP91" s="406"/>
      <c r="AQ91" s="378" t="s">
        <v>9197</v>
      </c>
      <c r="AR91" s="406"/>
      <c r="AS91" s="406"/>
      <c r="AT91" s="406"/>
      <c r="AU91" s="378">
        <v>1.056</v>
      </c>
      <c r="AV91" s="406"/>
      <c r="AW91" s="406"/>
      <c r="AX91" s="378" t="s">
        <v>9165</v>
      </c>
      <c r="AY91" s="378">
        <v>265.0</v>
      </c>
      <c r="AZ91" s="380" t="s">
        <v>9198</v>
      </c>
      <c r="BA91" s="728">
        <v>5001.0</v>
      </c>
      <c r="BB91" s="728" t="s">
        <v>9166</v>
      </c>
      <c r="BC91" s="590"/>
      <c r="BD91" s="590"/>
      <c r="BE91" s="590"/>
      <c r="BF91" s="590"/>
      <c r="BG91" s="590"/>
      <c r="BH91" s="590"/>
      <c r="BI91" s="590"/>
      <c r="BJ91" s="590"/>
      <c r="BK91" s="590"/>
      <c r="BL91" s="590"/>
      <c r="BM91" s="590"/>
      <c r="BN91" s="590"/>
      <c r="BO91" s="590"/>
      <c r="BP91" s="590"/>
      <c r="BQ91" s="590"/>
      <c r="BR91" s="590"/>
      <c r="BS91" s="590"/>
      <c r="BT91" s="590"/>
      <c r="BU91" s="590"/>
      <c r="BV91" s="590"/>
    </row>
    <row r="92" ht="30.0" customHeight="1">
      <c r="A92" s="711" t="s">
        <v>6049</v>
      </c>
      <c r="B92" s="712" t="s">
        <v>9199</v>
      </c>
      <c r="C92" s="435"/>
      <c r="D92" s="693">
        <v>50.0</v>
      </c>
      <c r="E92" s="713" t="s">
        <v>9200</v>
      </c>
      <c r="F92" s="714" t="s">
        <v>9201</v>
      </c>
      <c r="G92" s="373">
        <v>2.000524742088E12</v>
      </c>
      <c r="H92" s="721">
        <v>603.0</v>
      </c>
      <c r="I92" s="739">
        <v>0.2</v>
      </c>
      <c r="J92" s="370">
        <f t="shared" si="1"/>
        <v>482</v>
      </c>
      <c r="K92" s="402" t="s">
        <v>8528</v>
      </c>
      <c r="L92" s="403" t="s">
        <v>9202</v>
      </c>
      <c r="M92" s="403" t="s">
        <v>9203</v>
      </c>
      <c r="N92" s="699" t="s">
        <v>8324</v>
      </c>
      <c r="O92" s="464">
        <v>50046.0</v>
      </c>
      <c r="P92" s="378">
        <v>2.0</v>
      </c>
      <c r="Q92" s="721">
        <v>100.0</v>
      </c>
      <c r="R92" s="725"/>
      <c r="S92" s="722"/>
      <c r="T92" s="722"/>
      <c r="U92" s="722" t="s">
        <v>9204</v>
      </c>
      <c r="V92" s="723" t="s">
        <v>9205</v>
      </c>
      <c r="W92" s="721" t="s">
        <v>9206</v>
      </c>
      <c r="X92" s="724">
        <v>0.573</v>
      </c>
      <c r="Y92" s="726"/>
      <c r="Z92" s="726" t="s">
        <v>6178</v>
      </c>
      <c r="AA92" s="378">
        <v>100.0</v>
      </c>
      <c r="AB92" s="378">
        <v>80.0</v>
      </c>
      <c r="AC92" s="378">
        <v>20.0</v>
      </c>
      <c r="AD92" s="378">
        <v>170.0</v>
      </c>
      <c r="AE92" s="727" t="s">
        <v>6178</v>
      </c>
      <c r="AF92" s="378">
        <v>80.0</v>
      </c>
      <c r="AG92" s="378">
        <v>110.0</v>
      </c>
      <c r="AH92" s="378">
        <v>50.0</v>
      </c>
      <c r="AI92" s="378">
        <v>120.0</v>
      </c>
      <c r="AJ92" s="380" t="s">
        <v>9189</v>
      </c>
      <c r="AK92" s="378">
        <v>16.0</v>
      </c>
      <c r="AL92" s="378">
        <v>8.0</v>
      </c>
      <c r="AM92" s="378">
        <v>11.0</v>
      </c>
      <c r="AN92" s="378" t="s">
        <v>9207</v>
      </c>
      <c r="AO92" s="406"/>
      <c r="AP92" s="406"/>
      <c r="AQ92" s="406"/>
      <c r="AR92" s="406"/>
      <c r="AS92" s="406"/>
      <c r="AT92" s="406"/>
      <c r="AU92" s="378">
        <v>1.408</v>
      </c>
      <c r="AV92" s="406"/>
      <c r="AW92" s="406"/>
      <c r="AX92" s="406"/>
      <c r="AY92" s="406"/>
      <c r="AZ92" s="406"/>
      <c r="BA92" s="728">
        <v>5001.0</v>
      </c>
      <c r="BB92" s="728" t="s">
        <v>9166</v>
      </c>
      <c r="BC92" s="590"/>
      <c r="BD92" s="590"/>
      <c r="BE92" s="590"/>
      <c r="BF92" s="590"/>
      <c r="BG92" s="590"/>
      <c r="BH92" s="590"/>
      <c r="BI92" s="590"/>
      <c r="BJ92" s="590"/>
      <c r="BK92" s="590"/>
      <c r="BL92" s="590"/>
      <c r="BM92" s="590"/>
      <c r="BN92" s="590"/>
      <c r="BO92" s="590"/>
      <c r="BP92" s="590"/>
      <c r="BQ92" s="590"/>
      <c r="BR92" s="590"/>
      <c r="BS92" s="590"/>
      <c r="BT92" s="590"/>
      <c r="BU92" s="590"/>
      <c r="BV92" s="590"/>
    </row>
    <row r="93" ht="30.0" customHeight="1">
      <c r="A93" s="711" t="s">
        <v>6049</v>
      </c>
      <c r="B93" s="712" t="s">
        <v>9208</v>
      </c>
      <c r="C93" s="435"/>
      <c r="D93" s="693">
        <v>50.0</v>
      </c>
      <c r="E93" s="713" t="s">
        <v>9209</v>
      </c>
      <c r="F93" s="714" t="s">
        <v>9210</v>
      </c>
      <c r="G93" s="373">
        <v>2.000524742095E12</v>
      </c>
      <c r="H93" s="721">
        <v>616.0</v>
      </c>
      <c r="I93" s="739">
        <v>0.2</v>
      </c>
      <c r="J93" s="370">
        <f t="shared" si="1"/>
        <v>493</v>
      </c>
      <c r="K93" s="402" t="s">
        <v>8537</v>
      </c>
      <c r="L93" s="403" t="s">
        <v>9211</v>
      </c>
      <c r="M93" s="403" t="s">
        <v>9212</v>
      </c>
      <c r="N93" s="699" t="s">
        <v>8324</v>
      </c>
      <c r="O93" s="464">
        <v>50018.0</v>
      </c>
      <c r="P93" s="378">
        <v>2.0</v>
      </c>
      <c r="Q93" s="721">
        <v>130.0</v>
      </c>
      <c r="R93" s="725"/>
      <c r="S93" s="722"/>
      <c r="T93" s="722"/>
      <c r="U93" s="722" t="s">
        <v>8450</v>
      </c>
      <c r="V93" s="723" t="s">
        <v>8451</v>
      </c>
      <c r="W93" s="721" t="s">
        <v>9213</v>
      </c>
      <c r="X93" s="724">
        <v>0.5163</v>
      </c>
      <c r="Y93" s="726"/>
      <c r="Z93" s="726" t="s">
        <v>8401</v>
      </c>
      <c r="AA93" s="378">
        <v>100.0</v>
      </c>
      <c r="AB93" s="378">
        <v>80.0</v>
      </c>
      <c r="AC93" s="378">
        <v>45.0</v>
      </c>
      <c r="AD93" s="378">
        <v>170.0</v>
      </c>
      <c r="AE93" s="727" t="s">
        <v>8401</v>
      </c>
      <c r="AF93" s="378">
        <v>85.0</v>
      </c>
      <c r="AG93" s="378">
        <v>110.0</v>
      </c>
      <c r="AH93" s="378">
        <v>50.0</v>
      </c>
      <c r="AI93" s="378">
        <v>120.0</v>
      </c>
      <c r="AJ93" s="380" t="s">
        <v>9189</v>
      </c>
      <c r="AK93" s="378">
        <v>16.0</v>
      </c>
      <c r="AL93" s="378">
        <v>8.0</v>
      </c>
      <c r="AM93" s="378">
        <v>11.0</v>
      </c>
      <c r="AN93" s="378" t="s">
        <v>9214</v>
      </c>
      <c r="AO93" s="406"/>
      <c r="AP93" s="406"/>
      <c r="AQ93" s="406"/>
      <c r="AR93" s="406"/>
      <c r="AS93" s="406"/>
      <c r="AT93" s="406"/>
      <c r="AU93" s="378">
        <v>1.408</v>
      </c>
      <c r="AV93" s="406"/>
      <c r="AW93" s="406"/>
      <c r="AX93" s="406"/>
      <c r="AY93" s="406"/>
      <c r="AZ93" s="406"/>
      <c r="BA93" s="728">
        <v>5001.0</v>
      </c>
      <c r="BB93" s="728" t="s">
        <v>9166</v>
      </c>
      <c r="BC93" s="590"/>
      <c r="BD93" s="590"/>
      <c r="BE93" s="590"/>
      <c r="BF93" s="590"/>
      <c r="BG93" s="590"/>
      <c r="BH93" s="590"/>
      <c r="BI93" s="590"/>
      <c r="BJ93" s="590"/>
      <c r="BK93" s="590"/>
      <c r="BL93" s="590"/>
      <c r="BM93" s="590"/>
      <c r="BN93" s="590"/>
      <c r="BO93" s="590"/>
      <c r="BP93" s="590"/>
      <c r="BQ93" s="590"/>
      <c r="BR93" s="590"/>
      <c r="BS93" s="590"/>
      <c r="BT93" s="590"/>
      <c r="BU93" s="590"/>
      <c r="BV93" s="590"/>
    </row>
    <row r="94" ht="30.0" customHeight="1">
      <c r="A94" s="711" t="s">
        <v>6049</v>
      </c>
      <c r="B94" s="712" t="s">
        <v>9215</v>
      </c>
      <c r="C94" s="736"/>
      <c r="D94" s="425">
        <v>50.0</v>
      </c>
      <c r="E94" s="713" t="s">
        <v>9216</v>
      </c>
      <c r="F94" s="714" t="s">
        <v>9217</v>
      </c>
      <c r="G94" s="373">
        <v>2.000524742101E12</v>
      </c>
      <c r="H94" s="721">
        <v>654.0</v>
      </c>
      <c r="I94" s="739">
        <v>0.2</v>
      </c>
      <c r="J94" s="370">
        <f t="shared" si="1"/>
        <v>523</v>
      </c>
      <c r="K94" s="402" t="s">
        <v>8543</v>
      </c>
      <c r="L94" s="403" t="s">
        <v>9218</v>
      </c>
      <c r="M94" s="403" t="s">
        <v>9219</v>
      </c>
      <c r="N94" s="699" t="s">
        <v>8324</v>
      </c>
      <c r="O94" s="464">
        <v>50019.0</v>
      </c>
      <c r="P94" s="378">
        <v>2.0</v>
      </c>
      <c r="Q94" s="721">
        <v>140.0</v>
      </c>
      <c r="R94" s="725"/>
      <c r="S94" s="722"/>
      <c r="T94" s="722"/>
      <c r="U94" s="722" t="s">
        <v>8483</v>
      </c>
      <c r="V94" s="723" t="s">
        <v>8484</v>
      </c>
      <c r="W94" s="721" t="s">
        <v>9220</v>
      </c>
      <c r="X94" s="724">
        <v>0.5128</v>
      </c>
      <c r="Y94" s="726"/>
      <c r="Z94" s="726" t="s">
        <v>8401</v>
      </c>
      <c r="AA94" s="378">
        <v>120.0</v>
      </c>
      <c r="AB94" s="378">
        <v>80.0</v>
      </c>
      <c r="AC94" s="378">
        <v>45.0</v>
      </c>
      <c r="AD94" s="378">
        <v>170.0</v>
      </c>
      <c r="AE94" s="727" t="s">
        <v>8401</v>
      </c>
      <c r="AF94" s="378">
        <v>90.0</v>
      </c>
      <c r="AG94" s="378">
        <v>110.0</v>
      </c>
      <c r="AH94" s="378">
        <v>50.0</v>
      </c>
      <c r="AI94" s="378">
        <v>120.0</v>
      </c>
      <c r="AJ94" s="380" t="s">
        <v>9189</v>
      </c>
      <c r="AK94" s="378">
        <v>16.0</v>
      </c>
      <c r="AL94" s="378">
        <v>8.0</v>
      </c>
      <c r="AM94" s="378">
        <v>11.0</v>
      </c>
      <c r="AN94" s="378" t="s">
        <v>9221</v>
      </c>
      <c r="AO94" s="406"/>
      <c r="AP94" s="406"/>
      <c r="AQ94" s="406"/>
      <c r="AR94" s="406"/>
      <c r="AS94" s="406"/>
      <c r="AT94" s="406"/>
      <c r="AU94" s="378">
        <v>1.408</v>
      </c>
      <c r="AV94" s="406"/>
      <c r="AW94" s="406"/>
      <c r="AX94" s="406"/>
      <c r="AY94" s="406"/>
      <c r="AZ94" s="406"/>
      <c r="BA94" s="728">
        <v>5001.0</v>
      </c>
      <c r="BB94" s="728" t="s">
        <v>9166</v>
      </c>
      <c r="BC94" s="590"/>
      <c r="BD94" s="590"/>
      <c r="BE94" s="590"/>
      <c r="BF94" s="590"/>
      <c r="BG94" s="590"/>
      <c r="BH94" s="590"/>
      <c r="BI94" s="590"/>
      <c r="BJ94" s="590"/>
      <c r="BK94" s="590"/>
      <c r="BL94" s="590"/>
      <c r="BM94" s="590"/>
      <c r="BN94" s="590"/>
      <c r="BO94" s="590"/>
      <c r="BP94" s="590"/>
      <c r="BQ94" s="590"/>
      <c r="BR94" s="590"/>
      <c r="BS94" s="590"/>
      <c r="BT94" s="590"/>
      <c r="BU94" s="590"/>
      <c r="BV94" s="590"/>
    </row>
    <row r="95" ht="30.0" customHeight="1">
      <c r="A95" s="711" t="s">
        <v>6049</v>
      </c>
      <c r="B95" s="712" t="s">
        <v>9222</v>
      </c>
      <c r="C95" s="736"/>
      <c r="D95" s="425">
        <v>50.0</v>
      </c>
      <c r="E95" s="713" t="s">
        <v>9223</v>
      </c>
      <c r="F95" s="714" t="s">
        <v>9224</v>
      </c>
      <c r="G95" s="373">
        <v>2.000524742118E12</v>
      </c>
      <c r="H95" s="721">
        <v>679.0</v>
      </c>
      <c r="I95" s="739">
        <v>0.2</v>
      </c>
      <c r="J95" s="370">
        <f t="shared" si="1"/>
        <v>543</v>
      </c>
      <c r="K95" s="402" t="s">
        <v>8552</v>
      </c>
      <c r="L95" s="403" t="s">
        <v>9225</v>
      </c>
      <c r="M95" s="403" t="s">
        <v>9226</v>
      </c>
      <c r="N95" s="699" t="s">
        <v>8324</v>
      </c>
      <c r="O95" s="464">
        <v>50045.0</v>
      </c>
      <c r="P95" s="378">
        <v>2.0</v>
      </c>
      <c r="Q95" s="721">
        <v>100.0</v>
      </c>
      <c r="R95" s="725"/>
      <c r="S95" s="722"/>
      <c r="T95" s="722"/>
      <c r="U95" s="722" t="s">
        <v>8555</v>
      </c>
      <c r="V95" s="723" t="s">
        <v>8556</v>
      </c>
      <c r="W95" s="721" t="s">
        <v>9227</v>
      </c>
      <c r="X95" s="724">
        <v>0.5962</v>
      </c>
      <c r="Y95" s="726"/>
      <c r="Z95" s="726" t="s">
        <v>8401</v>
      </c>
      <c r="AA95" s="378">
        <v>140.0</v>
      </c>
      <c r="AB95" s="378">
        <v>80.0</v>
      </c>
      <c r="AC95" s="378">
        <v>45.0</v>
      </c>
      <c r="AD95" s="378">
        <v>170.0</v>
      </c>
      <c r="AE95" s="727" t="s">
        <v>8401</v>
      </c>
      <c r="AF95" s="378">
        <v>60.0</v>
      </c>
      <c r="AG95" s="378">
        <v>110.0</v>
      </c>
      <c r="AH95" s="378">
        <v>50.0</v>
      </c>
      <c r="AI95" s="378">
        <v>120.0</v>
      </c>
      <c r="AJ95" s="380" t="s">
        <v>9228</v>
      </c>
      <c r="AK95" s="378">
        <v>8.0</v>
      </c>
      <c r="AL95" s="378">
        <v>1.0</v>
      </c>
      <c r="AM95" s="378">
        <v>7.0</v>
      </c>
      <c r="AN95" s="378" t="s">
        <v>9229</v>
      </c>
      <c r="AO95" s="406"/>
      <c r="AP95" s="406"/>
      <c r="AQ95" s="378" t="s">
        <v>9230</v>
      </c>
      <c r="AR95" s="406"/>
      <c r="AS95" s="406"/>
      <c r="AT95" s="406"/>
      <c r="AU95" s="378">
        <v>0.056</v>
      </c>
      <c r="AV95" s="406"/>
      <c r="AW95" s="406"/>
      <c r="AX95" s="406"/>
      <c r="AY95" s="406"/>
      <c r="AZ95" s="406"/>
      <c r="BA95" s="728">
        <v>5003.0</v>
      </c>
      <c r="BB95" s="728" t="s">
        <v>9053</v>
      </c>
      <c r="BC95" s="590"/>
      <c r="BD95" s="590"/>
      <c r="BE95" s="590"/>
      <c r="BF95" s="590"/>
      <c r="BG95" s="590"/>
      <c r="BH95" s="590"/>
      <c r="BI95" s="590"/>
      <c r="BJ95" s="590"/>
      <c r="BK95" s="590"/>
      <c r="BL95" s="590"/>
      <c r="BM95" s="590"/>
      <c r="BN95" s="590"/>
      <c r="BO95" s="590"/>
      <c r="BP95" s="590"/>
      <c r="BQ95" s="590"/>
      <c r="BR95" s="590"/>
      <c r="BS95" s="590"/>
      <c r="BT95" s="590"/>
      <c r="BU95" s="590"/>
      <c r="BV95" s="590"/>
    </row>
    <row r="96" ht="30.0" customHeight="1">
      <c r="A96" s="711" t="s">
        <v>6049</v>
      </c>
      <c r="B96" s="712" t="s">
        <v>9231</v>
      </c>
      <c r="C96" s="792" t="s">
        <v>6424</v>
      </c>
      <c r="D96" s="425">
        <v>0.0</v>
      </c>
      <c r="E96" s="713" t="s">
        <v>9232</v>
      </c>
      <c r="F96" s="714" t="s">
        <v>9233</v>
      </c>
      <c r="G96" s="373">
        <v>2.000524742125E12</v>
      </c>
      <c r="H96" s="721">
        <v>477.0</v>
      </c>
      <c r="I96" s="751">
        <v>0.55</v>
      </c>
      <c r="J96" s="370">
        <f t="shared" si="1"/>
        <v>215</v>
      </c>
      <c r="K96" s="402" t="s">
        <v>9234</v>
      </c>
      <c r="L96" s="403" t="s">
        <v>9235</v>
      </c>
      <c r="M96" s="403" t="s">
        <v>9236</v>
      </c>
      <c r="N96" s="699" t="s">
        <v>8324</v>
      </c>
      <c r="O96" s="464">
        <v>50020.0</v>
      </c>
      <c r="P96" s="378">
        <v>3.0</v>
      </c>
      <c r="Q96" s="721" t="s">
        <v>8326</v>
      </c>
      <c r="R96" s="725"/>
      <c r="S96" s="722"/>
      <c r="T96" s="722"/>
      <c r="U96" s="722" t="s">
        <v>9237</v>
      </c>
      <c r="V96" s="723" t="s">
        <v>9238</v>
      </c>
      <c r="W96" s="721" t="s">
        <v>9239</v>
      </c>
      <c r="X96" s="724">
        <v>0.4079</v>
      </c>
      <c r="Y96" s="726"/>
      <c r="Z96" s="726" t="s">
        <v>6061</v>
      </c>
      <c r="AA96" s="378">
        <v>11.0</v>
      </c>
      <c r="AB96" s="378">
        <v>70.0</v>
      </c>
      <c r="AC96" s="378">
        <v>20.0</v>
      </c>
      <c r="AD96" s="378">
        <v>90.0</v>
      </c>
      <c r="AE96" s="727" t="s">
        <v>6061</v>
      </c>
      <c r="AF96" s="378">
        <v>50.0</v>
      </c>
      <c r="AG96" s="378">
        <v>70.0</v>
      </c>
      <c r="AH96" s="378">
        <v>20.0</v>
      </c>
      <c r="AI96" s="378">
        <v>80.0</v>
      </c>
      <c r="AJ96" s="380" t="s">
        <v>9228</v>
      </c>
      <c r="AK96" s="378">
        <v>8.0</v>
      </c>
      <c r="AL96" s="378">
        <v>1.0</v>
      </c>
      <c r="AM96" s="378">
        <v>7.0</v>
      </c>
      <c r="AN96" s="378" t="s">
        <v>9240</v>
      </c>
      <c r="AO96" s="406"/>
      <c r="AP96" s="406"/>
      <c r="AQ96" s="378" t="s">
        <v>9230</v>
      </c>
      <c r="AR96" s="406"/>
      <c r="AS96" s="406"/>
      <c r="AT96" s="406"/>
      <c r="AU96" s="378">
        <v>0.056</v>
      </c>
      <c r="AV96" s="406"/>
      <c r="AW96" s="406"/>
      <c r="AX96" s="406"/>
      <c r="AY96" s="406"/>
      <c r="AZ96" s="406"/>
      <c r="BA96" s="728">
        <v>5003.0</v>
      </c>
      <c r="BB96" s="728" t="s">
        <v>9053</v>
      </c>
      <c r="BC96" s="590"/>
      <c r="BD96" s="590"/>
      <c r="BE96" s="590"/>
      <c r="BF96" s="590"/>
      <c r="BG96" s="590"/>
      <c r="BH96" s="590"/>
      <c r="BI96" s="590"/>
      <c r="BJ96" s="590"/>
      <c r="BK96" s="590"/>
      <c r="BL96" s="590"/>
      <c r="BM96" s="590"/>
      <c r="BN96" s="590"/>
      <c r="BO96" s="590"/>
      <c r="BP96" s="590"/>
      <c r="BQ96" s="590"/>
      <c r="BR96" s="590"/>
      <c r="BS96" s="590"/>
      <c r="BT96" s="590"/>
      <c r="BU96" s="590"/>
      <c r="BV96" s="590"/>
    </row>
    <row r="97" ht="30.0" customHeight="1">
      <c r="A97" s="711" t="s">
        <v>6049</v>
      </c>
      <c r="B97" s="712" t="s">
        <v>9241</v>
      </c>
      <c r="C97" s="435"/>
      <c r="D97" s="693">
        <v>50.0</v>
      </c>
      <c r="E97" s="713" t="s">
        <v>9242</v>
      </c>
      <c r="F97" s="714" t="s">
        <v>9243</v>
      </c>
      <c r="G97" s="373">
        <v>2.000524742132E12</v>
      </c>
      <c r="H97" s="721">
        <v>502.0</v>
      </c>
      <c r="I97" s="759">
        <v>0.2</v>
      </c>
      <c r="J97" s="370">
        <f t="shared" si="1"/>
        <v>402</v>
      </c>
      <c r="K97" s="402" t="s">
        <v>9244</v>
      </c>
      <c r="L97" s="403" t="s">
        <v>9245</v>
      </c>
      <c r="M97" s="403" t="s">
        <v>9246</v>
      </c>
      <c r="N97" s="699" t="s">
        <v>8324</v>
      </c>
      <c r="O97" s="464">
        <v>50021.0</v>
      </c>
      <c r="P97" s="378">
        <v>3.0</v>
      </c>
      <c r="Q97" s="721" t="s">
        <v>8326</v>
      </c>
      <c r="R97" s="725"/>
      <c r="S97" s="722"/>
      <c r="T97" s="722"/>
      <c r="U97" s="722" t="s">
        <v>9247</v>
      </c>
      <c r="V97" s="723" t="s">
        <v>9248</v>
      </c>
      <c r="W97" s="721" t="s">
        <v>9249</v>
      </c>
      <c r="X97" s="724">
        <v>0.426</v>
      </c>
      <c r="Y97" s="726"/>
      <c r="Z97" s="726" t="s">
        <v>6061</v>
      </c>
      <c r="AA97" s="378">
        <v>13.0</v>
      </c>
      <c r="AB97" s="378">
        <v>70.0</v>
      </c>
      <c r="AC97" s="378">
        <v>20.0</v>
      </c>
      <c r="AD97" s="378">
        <v>90.0</v>
      </c>
      <c r="AE97" s="727" t="s">
        <v>6061</v>
      </c>
      <c r="AF97" s="378">
        <v>60.0</v>
      </c>
      <c r="AG97" s="378">
        <v>70.0</v>
      </c>
      <c r="AH97" s="378">
        <v>20.0</v>
      </c>
      <c r="AI97" s="378">
        <v>80.0</v>
      </c>
      <c r="AJ97" s="380" t="s">
        <v>9250</v>
      </c>
      <c r="AK97" s="378">
        <v>8.0</v>
      </c>
      <c r="AL97" s="378">
        <v>2.0</v>
      </c>
      <c r="AM97" s="378">
        <v>7.0</v>
      </c>
      <c r="AN97" s="378" t="s">
        <v>9251</v>
      </c>
      <c r="AO97" s="406"/>
      <c r="AP97" s="406"/>
      <c r="AQ97" s="378" t="s">
        <v>9230</v>
      </c>
      <c r="AR97" s="406"/>
      <c r="AS97" s="406"/>
      <c r="AT97" s="406"/>
      <c r="AU97" s="378">
        <v>0.112</v>
      </c>
      <c r="AV97" s="406"/>
      <c r="AW97" s="406"/>
      <c r="AX97" s="406"/>
      <c r="AY97" s="406"/>
      <c r="AZ97" s="406"/>
      <c r="BA97" s="728">
        <v>5003.0</v>
      </c>
      <c r="BB97" s="728" t="s">
        <v>9053</v>
      </c>
      <c r="BC97" s="590"/>
      <c r="BD97" s="590"/>
      <c r="BE97" s="590"/>
      <c r="BF97" s="590"/>
      <c r="BG97" s="590"/>
      <c r="BH97" s="590"/>
      <c r="BI97" s="590"/>
      <c r="BJ97" s="590"/>
      <c r="BK97" s="590"/>
      <c r="BL97" s="590"/>
      <c r="BM97" s="590"/>
      <c r="BN97" s="590"/>
      <c r="BO97" s="590"/>
      <c r="BP97" s="590"/>
      <c r="BQ97" s="590"/>
      <c r="BR97" s="590"/>
      <c r="BS97" s="590"/>
      <c r="BT97" s="590"/>
      <c r="BU97" s="590"/>
      <c r="BV97" s="590"/>
    </row>
    <row r="98" ht="30.0" customHeight="1">
      <c r="A98" s="711" t="s">
        <v>6049</v>
      </c>
      <c r="B98" s="712" t="s">
        <v>9252</v>
      </c>
      <c r="C98" s="435"/>
      <c r="D98" s="693">
        <v>50.0</v>
      </c>
      <c r="E98" s="713" t="s">
        <v>9253</v>
      </c>
      <c r="F98" s="714" t="s">
        <v>9254</v>
      </c>
      <c r="G98" s="373">
        <v>2.000524742149E12</v>
      </c>
      <c r="H98" s="721">
        <v>515.0</v>
      </c>
      <c r="I98" s="739">
        <v>0.2</v>
      </c>
      <c r="J98" s="370">
        <f t="shared" si="1"/>
        <v>412</v>
      </c>
      <c r="K98" s="402" t="s">
        <v>9255</v>
      </c>
      <c r="L98" s="403" t="s">
        <v>9256</v>
      </c>
      <c r="M98" s="403" t="s">
        <v>9257</v>
      </c>
      <c r="N98" s="699" t="s">
        <v>8324</v>
      </c>
      <c r="O98" s="464">
        <v>50022.0</v>
      </c>
      <c r="P98" s="378">
        <v>3.0</v>
      </c>
      <c r="Q98" s="721" t="s">
        <v>8326</v>
      </c>
      <c r="R98" s="725"/>
      <c r="S98" s="722"/>
      <c r="T98" s="722"/>
      <c r="U98" s="722" t="s">
        <v>9148</v>
      </c>
      <c r="V98" s="723" t="s">
        <v>9149</v>
      </c>
      <c r="W98" s="721" t="s">
        <v>9150</v>
      </c>
      <c r="X98" s="724">
        <v>0.5858</v>
      </c>
      <c r="Y98" s="726"/>
      <c r="Z98" s="726" t="s">
        <v>6061</v>
      </c>
      <c r="AA98" s="378">
        <v>15.0</v>
      </c>
      <c r="AB98" s="378">
        <v>70.0</v>
      </c>
      <c r="AC98" s="378">
        <v>20.0</v>
      </c>
      <c r="AD98" s="378">
        <v>90.0</v>
      </c>
      <c r="AE98" s="727" t="s">
        <v>6061</v>
      </c>
      <c r="AF98" s="378">
        <v>65.0</v>
      </c>
      <c r="AG98" s="378">
        <v>70.0</v>
      </c>
      <c r="AH98" s="378">
        <v>20.0</v>
      </c>
      <c r="AI98" s="378">
        <v>80.0</v>
      </c>
      <c r="AJ98" s="380" t="s">
        <v>9250</v>
      </c>
      <c r="AK98" s="378">
        <v>8.0</v>
      </c>
      <c r="AL98" s="378">
        <v>1.0</v>
      </c>
      <c r="AM98" s="378">
        <v>7.0</v>
      </c>
      <c r="AN98" s="378" t="s">
        <v>9258</v>
      </c>
      <c r="AO98" s="406"/>
      <c r="AP98" s="406"/>
      <c r="AQ98" s="378" t="s">
        <v>9230</v>
      </c>
      <c r="AR98" s="406"/>
      <c r="AS98" s="406"/>
      <c r="AT98" s="406"/>
      <c r="AU98" s="378">
        <v>0.056</v>
      </c>
      <c r="AV98" s="406"/>
      <c r="AW98" s="406"/>
      <c r="AX98" s="406"/>
      <c r="AY98" s="406"/>
      <c r="AZ98" s="406"/>
      <c r="BA98" s="728">
        <v>5003.0</v>
      </c>
      <c r="BB98" s="728" t="s">
        <v>9053</v>
      </c>
      <c r="BC98" s="590"/>
      <c r="BD98" s="590"/>
      <c r="BE98" s="590"/>
      <c r="BF98" s="590"/>
      <c r="BG98" s="590"/>
      <c r="BH98" s="590"/>
      <c r="BI98" s="590"/>
      <c r="BJ98" s="590"/>
      <c r="BK98" s="590"/>
      <c r="BL98" s="590"/>
      <c r="BM98" s="590"/>
      <c r="BN98" s="590"/>
      <c r="BO98" s="590"/>
      <c r="BP98" s="590"/>
      <c r="BQ98" s="590"/>
      <c r="BR98" s="590"/>
      <c r="BS98" s="590"/>
      <c r="BT98" s="590"/>
      <c r="BU98" s="590"/>
      <c r="BV98" s="590"/>
    </row>
    <row r="99" ht="30.0" customHeight="1">
      <c r="A99" s="773"/>
      <c r="B99" s="712" t="s">
        <v>9259</v>
      </c>
      <c r="C99" s="749" t="s">
        <v>6143</v>
      </c>
      <c r="D99" s="425">
        <v>0.0</v>
      </c>
      <c r="E99" s="713" t="s">
        <v>9260</v>
      </c>
      <c r="F99" s="714" t="s">
        <v>9261</v>
      </c>
      <c r="G99" s="373">
        <v>2.000524742156E12</v>
      </c>
      <c r="H99" s="721">
        <v>527.0</v>
      </c>
      <c r="I99" s="739">
        <v>0.2</v>
      </c>
      <c r="J99" s="370">
        <f t="shared" si="1"/>
        <v>422</v>
      </c>
      <c r="K99" s="402" t="s">
        <v>9262</v>
      </c>
      <c r="L99" s="403" t="s">
        <v>9263</v>
      </c>
      <c r="M99" s="403" t="s">
        <v>9264</v>
      </c>
      <c r="N99" s="699" t="s">
        <v>8324</v>
      </c>
      <c r="O99" s="464">
        <v>50023.0</v>
      </c>
      <c r="P99" s="378">
        <v>3.0</v>
      </c>
      <c r="Q99" s="721" t="s">
        <v>8326</v>
      </c>
      <c r="R99" s="725"/>
      <c r="S99" s="722"/>
      <c r="T99" s="722"/>
      <c r="U99" s="722" t="s">
        <v>8494</v>
      </c>
      <c r="V99" s="723" t="s">
        <v>8495</v>
      </c>
      <c r="W99" s="721" t="s">
        <v>8496</v>
      </c>
      <c r="X99" s="724">
        <v>0.5904</v>
      </c>
      <c r="Y99" s="726"/>
      <c r="Z99" s="726" t="s">
        <v>6061</v>
      </c>
      <c r="AA99" s="378">
        <v>20.0</v>
      </c>
      <c r="AB99" s="378">
        <v>70.0</v>
      </c>
      <c r="AC99" s="378">
        <v>20.0</v>
      </c>
      <c r="AD99" s="378">
        <v>90.0</v>
      </c>
      <c r="AE99" s="727" t="s">
        <v>6061</v>
      </c>
      <c r="AF99" s="378">
        <v>65.0</v>
      </c>
      <c r="AG99" s="378">
        <v>70.0</v>
      </c>
      <c r="AH99" s="378">
        <v>20.0</v>
      </c>
      <c r="AI99" s="378">
        <v>80.0</v>
      </c>
      <c r="AJ99" s="406"/>
      <c r="AK99" s="378">
        <v>8.0</v>
      </c>
      <c r="AL99" s="378">
        <v>1.0</v>
      </c>
      <c r="AM99" s="378">
        <v>7.0</v>
      </c>
      <c r="AN99" s="378" t="s">
        <v>9265</v>
      </c>
      <c r="AO99" s="406"/>
      <c r="AP99" s="406"/>
      <c r="AQ99" s="378" t="s">
        <v>9230</v>
      </c>
      <c r="AR99" s="406"/>
      <c r="AS99" s="406"/>
      <c r="AT99" s="406"/>
      <c r="AU99" s="378">
        <v>0.056</v>
      </c>
      <c r="AV99" s="406"/>
      <c r="AW99" s="406"/>
      <c r="AX99" s="406"/>
      <c r="AY99" s="406"/>
      <c r="AZ99" s="406"/>
      <c r="BA99" s="728">
        <v>5003.0</v>
      </c>
      <c r="BB99" s="728" t="s">
        <v>9053</v>
      </c>
      <c r="BC99" s="590"/>
      <c r="BD99" s="590"/>
      <c r="BE99" s="590"/>
      <c r="BF99" s="590"/>
      <c r="BG99" s="590"/>
      <c r="BH99" s="590"/>
      <c r="BI99" s="590"/>
      <c r="BJ99" s="590"/>
      <c r="BK99" s="590"/>
      <c r="BL99" s="590"/>
      <c r="BM99" s="590"/>
      <c r="BN99" s="590"/>
      <c r="BO99" s="590"/>
      <c r="BP99" s="590"/>
      <c r="BQ99" s="590"/>
      <c r="BR99" s="590"/>
      <c r="BS99" s="590"/>
      <c r="BT99" s="590"/>
      <c r="BU99" s="590"/>
      <c r="BV99" s="590"/>
    </row>
    <row r="100" ht="30.0" customHeight="1">
      <c r="A100" s="711" t="s">
        <v>6049</v>
      </c>
      <c r="B100" s="774" t="s">
        <v>9266</v>
      </c>
      <c r="C100" s="785"/>
      <c r="D100" s="693">
        <v>50.0</v>
      </c>
      <c r="E100" s="775" t="s">
        <v>9267</v>
      </c>
      <c r="F100" s="776" t="s">
        <v>9268</v>
      </c>
      <c r="G100" s="423">
        <v>2.000524742163E12</v>
      </c>
      <c r="H100" s="777">
        <v>541.0</v>
      </c>
      <c r="I100" s="787">
        <v>0.2</v>
      </c>
      <c r="J100" s="370">
        <f t="shared" si="1"/>
        <v>433</v>
      </c>
      <c r="K100" s="402" t="s">
        <v>9269</v>
      </c>
      <c r="L100" s="548" t="s">
        <v>9270</v>
      </c>
      <c r="M100" s="548" t="s">
        <v>9271</v>
      </c>
      <c r="N100" s="699" t="s">
        <v>8324</v>
      </c>
      <c r="O100" s="719">
        <v>50024.0</v>
      </c>
      <c r="P100" s="730">
        <v>3.0</v>
      </c>
      <c r="Q100" s="777" t="s">
        <v>8326</v>
      </c>
      <c r="R100" s="793"/>
      <c r="S100" s="778"/>
      <c r="T100" s="778"/>
      <c r="U100" s="778" t="s">
        <v>9272</v>
      </c>
      <c r="V100" s="778" t="s">
        <v>9273</v>
      </c>
      <c r="W100" s="777" t="s">
        <v>9274</v>
      </c>
      <c r="X100" s="779">
        <v>0.5952</v>
      </c>
      <c r="Y100" s="780"/>
      <c r="Z100" s="780" t="s">
        <v>6061</v>
      </c>
      <c r="AA100" s="730">
        <v>25.0</v>
      </c>
      <c r="AB100" s="730">
        <v>70.0</v>
      </c>
      <c r="AC100" s="730">
        <v>20.0</v>
      </c>
      <c r="AD100" s="730">
        <v>90.0</v>
      </c>
      <c r="AE100" s="434" t="s">
        <v>6061</v>
      </c>
      <c r="AF100" s="730">
        <v>70.0</v>
      </c>
      <c r="AG100" s="730">
        <v>70.0</v>
      </c>
      <c r="AH100" s="730">
        <v>20.0</v>
      </c>
      <c r="AI100" s="730">
        <v>80.0</v>
      </c>
      <c r="AJ100" s="731" t="s">
        <v>9275</v>
      </c>
      <c r="AK100" s="730">
        <v>8.0</v>
      </c>
      <c r="AL100" s="730">
        <v>1.5</v>
      </c>
      <c r="AM100" s="730">
        <v>7.0</v>
      </c>
      <c r="AN100" s="730" t="s">
        <v>9276</v>
      </c>
      <c r="AO100" s="498"/>
      <c r="AP100" s="498"/>
      <c r="AQ100" s="730" t="s">
        <v>9230</v>
      </c>
      <c r="AR100" s="498"/>
      <c r="AS100" s="498"/>
      <c r="AT100" s="498"/>
      <c r="AU100" s="730">
        <v>0.084</v>
      </c>
      <c r="AV100" s="498"/>
      <c r="AW100" s="498"/>
      <c r="AX100" s="498"/>
      <c r="AY100" s="498"/>
      <c r="AZ100" s="498"/>
      <c r="BA100" s="781">
        <v>5003.0</v>
      </c>
      <c r="BB100" s="781" t="s">
        <v>9053</v>
      </c>
      <c r="BC100" s="782"/>
      <c r="BD100" s="782"/>
      <c r="BE100" s="782"/>
      <c r="BF100" s="782"/>
      <c r="BG100" s="782"/>
      <c r="BH100" s="782"/>
      <c r="BI100" s="782"/>
      <c r="BJ100" s="782"/>
      <c r="BK100" s="782"/>
      <c r="BL100" s="782"/>
      <c r="BM100" s="782"/>
      <c r="BN100" s="782"/>
      <c r="BO100" s="782"/>
      <c r="BP100" s="782"/>
      <c r="BQ100" s="782"/>
      <c r="BR100" s="782"/>
      <c r="BS100" s="782"/>
      <c r="BT100" s="782"/>
      <c r="BU100" s="782"/>
      <c r="BV100" s="782"/>
    </row>
    <row r="101" ht="30.0" customHeight="1">
      <c r="A101" s="711" t="s">
        <v>6049</v>
      </c>
      <c r="B101" s="712" t="s">
        <v>9277</v>
      </c>
      <c r="C101" s="792" t="s">
        <v>6424</v>
      </c>
      <c r="D101" s="425">
        <v>0.0</v>
      </c>
      <c r="E101" s="713" t="s">
        <v>9278</v>
      </c>
      <c r="F101" s="714" t="s">
        <v>9279</v>
      </c>
      <c r="G101" s="373">
        <v>2.00052474217E12</v>
      </c>
      <c r="H101" s="721">
        <v>535.0</v>
      </c>
      <c r="I101" s="751">
        <v>0.55</v>
      </c>
      <c r="J101" s="370">
        <f t="shared" si="1"/>
        <v>241</v>
      </c>
      <c r="K101" s="402" t="s">
        <v>8418</v>
      </c>
      <c r="L101" s="403" t="s">
        <v>9280</v>
      </c>
      <c r="M101" s="403" t="s">
        <v>9281</v>
      </c>
      <c r="N101" s="699" t="s">
        <v>8324</v>
      </c>
      <c r="O101" s="464">
        <v>50025.0</v>
      </c>
      <c r="P101" s="378">
        <v>2.0</v>
      </c>
      <c r="Q101" s="721" t="s">
        <v>8326</v>
      </c>
      <c r="R101" s="725"/>
      <c r="S101" s="722"/>
      <c r="T101" s="722"/>
      <c r="U101" s="722" t="s">
        <v>9282</v>
      </c>
      <c r="V101" s="723" t="s">
        <v>9283</v>
      </c>
      <c r="W101" s="721" t="s">
        <v>9284</v>
      </c>
      <c r="X101" s="724">
        <v>0.448</v>
      </c>
      <c r="Y101" s="726"/>
      <c r="Z101" s="726" t="s">
        <v>6061</v>
      </c>
      <c r="AA101" s="378">
        <v>30.0</v>
      </c>
      <c r="AB101" s="378">
        <v>70.0</v>
      </c>
      <c r="AC101" s="378">
        <v>20.0</v>
      </c>
      <c r="AD101" s="378">
        <v>90.0</v>
      </c>
      <c r="AE101" s="727" t="s">
        <v>6061</v>
      </c>
      <c r="AF101" s="378">
        <v>75.0</v>
      </c>
      <c r="AG101" s="378">
        <v>70.0</v>
      </c>
      <c r="AH101" s="378">
        <v>20.0</v>
      </c>
      <c r="AI101" s="378">
        <v>80.0</v>
      </c>
      <c r="AJ101" s="380" t="s">
        <v>9275</v>
      </c>
      <c r="AK101" s="378">
        <v>8.0</v>
      </c>
      <c r="AL101" s="378">
        <v>2.0</v>
      </c>
      <c r="AM101" s="378">
        <v>7.0</v>
      </c>
      <c r="AN101" s="378" t="s">
        <v>9285</v>
      </c>
      <c r="AO101" s="406"/>
      <c r="AP101" s="406"/>
      <c r="AQ101" s="378" t="s">
        <v>9230</v>
      </c>
      <c r="AR101" s="406"/>
      <c r="AS101" s="406"/>
      <c r="AT101" s="406"/>
      <c r="AU101" s="378">
        <v>0.112</v>
      </c>
      <c r="AV101" s="406"/>
      <c r="AW101" s="406"/>
      <c r="AX101" s="406"/>
      <c r="AY101" s="406"/>
      <c r="AZ101" s="406"/>
      <c r="BA101" s="728">
        <v>5003.0</v>
      </c>
      <c r="BB101" s="728" t="s">
        <v>9053</v>
      </c>
      <c r="BC101" s="590"/>
      <c r="BD101" s="590"/>
      <c r="BE101" s="590"/>
      <c r="BF101" s="590"/>
      <c r="BG101" s="590"/>
      <c r="BH101" s="590"/>
      <c r="BI101" s="590"/>
      <c r="BJ101" s="590"/>
      <c r="BK101" s="590"/>
      <c r="BL101" s="590"/>
      <c r="BM101" s="590"/>
      <c r="BN101" s="590"/>
      <c r="BO101" s="590"/>
      <c r="BP101" s="590"/>
      <c r="BQ101" s="590"/>
      <c r="BR101" s="590"/>
      <c r="BS101" s="590"/>
      <c r="BT101" s="590"/>
      <c r="BU101" s="590"/>
      <c r="BV101" s="590"/>
    </row>
    <row r="102" ht="30.0" customHeight="1">
      <c r="A102" s="711" t="s">
        <v>6049</v>
      </c>
      <c r="B102" s="712" t="s">
        <v>9286</v>
      </c>
      <c r="C102" s="785"/>
      <c r="D102" s="693">
        <v>50.0</v>
      </c>
      <c r="E102" s="713" t="s">
        <v>9287</v>
      </c>
      <c r="F102" s="714" t="s">
        <v>9288</v>
      </c>
      <c r="G102" s="373">
        <v>2.000524742187E12</v>
      </c>
      <c r="H102" s="721">
        <v>565.0</v>
      </c>
      <c r="I102" s="739">
        <v>0.2</v>
      </c>
      <c r="J102" s="370">
        <f t="shared" si="1"/>
        <v>452</v>
      </c>
      <c r="K102" s="402" t="s">
        <v>9289</v>
      </c>
      <c r="L102" s="403" t="s">
        <v>9290</v>
      </c>
      <c r="M102" s="403" t="s">
        <v>9291</v>
      </c>
      <c r="N102" s="699" t="s">
        <v>8324</v>
      </c>
      <c r="O102" s="464">
        <v>50026.0</v>
      </c>
      <c r="P102" s="378">
        <v>2.0</v>
      </c>
      <c r="Q102" s="721" t="s">
        <v>8326</v>
      </c>
      <c r="R102" s="725"/>
      <c r="S102" s="722"/>
      <c r="T102" s="722"/>
      <c r="U102" s="722" t="s">
        <v>9292</v>
      </c>
      <c r="V102" s="723" t="s">
        <v>9293</v>
      </c>
      <c r="W102" s="721" t="s">
        <v>9294</v>
      </c>
      <c r="X102" s="724">
        <v>0.4973</v>
      </c>
      <c r="Y102" s="726"/>
      <c r="Z102" s="726" t="s">
        <v>6178</v>
      </c>
      <c r="AA102" s="378">
        <v>30.0</v>
      </c>
      <c r="AB102" s="378">
        <v>80.0</v>
      </c>
      <c r="AC102" s="378">
        <v>20.0</v>
      </c>
      <c r="AD102" s="378">
        <v>170.0</v>
      </c>
      <c r="AE102" s="727" t="s">
        <v>6178</v>
      </c>
      <c r="AF102" s="378">
        <v>75.0</v>
      </c>
      <c r="AG102" s="378">
        <v>70.0</v>
      </c>
      <c r="AH102" s="378">
        <v>20.0</v>
      </c>
      <c r="AI102" s="378">
        <v>80.0</v>
      </c>
      <c r="AJ102" s="380" t="s">
        <v>9275</v>
      </c>
      <c r="AK102" s="378">
        <v>8.0</v>
      </c>
      <c r="AL102" s="378">
        <v>2.0</v>
      </c>
      <c r="AM102" s="378">
        <v>7.0</v>
      </c>
      <c r="AN102" s="378" t="s">
        <v>9295</v>
      </c>
      <c r="AO102" s="406"/>
      <c r="AP102" s="406"/>
      <c r="AQ102" s="378" t="s">
        <v>9230</v>
      </c>
      <c r="AR102" s="406"/>
      <c r="AS102" s="406"/>
      <c r="AT102" s="406"/>
      <c r="AU102" s="378">
        <v>0.112</v>
      </c>
      <c r="AV102" s="406"/>
      <c r="AW102" s="406"/>
      <c r="AX102" s="406"/>
      <c r="AY102" s="406"/>
      <c r="AZ102" s="406"/>
      <c r="BA102" s="728">
        <v>5003.0</v>
      </c>
      <c r="BB102" s="728" t="s">
        <v>9053</v>
      </c>
      <c r="BC102" s="590"/>
      <c r="BD102" s="590"/>
      <c r="BE102" s="590"/>
      <c r="BF102" s="590"/>
      <c r="BG102" s="590"/>
      <c r="BH102" s="590"/>
      <c r="BI102" s="590"/>
      <c r="BJ102" s="590"/>
      <c r="BK102" s="590"/>
      <c r="BL102" s="590"/>
      <c r="BM102" s="590"/>
      <c r="BN102" s="590"/>
      <c r="BO102" s="590"/>
      <c r="BP102" s="590"/>
      <c r="BQ102" s="590"/>
      <c r="BR102" s="590"/>
      <c r="BS102" s="590"/>
      <c r="BT102" s="590"/>
      <c r="BU102" s="590"/>
      <c r="BV102" s="590"/>
    </row>
    <row r="103" ht="30.0" customHeight="1">
      <c r="A103" s="711" t="s">
        <v>6049</v>
      </c>
      <c r="B103" s="712" t="s">
        <v>9296</v>
      </c>
      <c r="C103" s="435"/>
      <c r="D103" s="693">
        <v>50.0</v>
      </c>
      <c r="E103" s="713" t="s">
        <v>9297</v>
      </c>
      <c r="F103" s="714" t="s">
        <v>9298</v>
      </c>
      <c r="G103" s="373">
        <v>2.000524742194E12</v>
      </c>
      <c r="H103" s="721">
        <v>585.0</v>
      </c>
      <c r="I103" s="739">
        <v>0.2</v>
      </c>
      <c r="J103" s="370">
        <f t="shared" si="1"/>
        <v>468</v>
      </c>
      <c r="K103" s="402" t="s">
        <v>8430</v>
      </c>
      <c r="L103" s="403" t="s">
        <v>9299</v>
      </c>
      <c r="M103" s="403" t="s">
        <v>9300</v>
      </c>
      <c r="N103" s="699" t="s">
        <v>8324</v>
      </c>
      <c r="O103" s="464">
        <v>50027.0</v>
      </c>
      <c r="P103" s="378">
        <v>2.0</v>
      </c>
      <c r="Q103" s="721" t="s">
        <v>8326</v>
      </c>
      <c r="R103" s="725"/>
      <c r="S103" s="722"/>
      <c r="T103" s="722"/>
      <c r="U103" s="722" t="s">
        <v>8628</v>
      </c>
      <c r="V103" s="723" t="s">
        <v>8629</v>
      </c>
      <c r="W103" s="721" t="s">
        <v>8630</v>
      </c>
      <c r="X103" s="724">
        <v>0.6091</v>
      </c>
      <c r="Y103" s="726"/>
      <c r="Z103" s="726" t="s">
        <v>6178</v>
      </c>
      <c r="AA103" s="378">
        <v>35.0</v>
      </c>
      <c r="AB103" s="378">
        <v>80.0</v>
      </c>
      <c r="AC103" s="378">
        <v>20.0</v>
      </c>
      <c r="AD103" s="378">
        <v>170.0</v>
      </c>
      <c r="AE103" s="727" t="s">
        <v>6178</v>
      </c>
      <c r="AF103" s="378">
        <v>75.0</v>
      </c>
      <c r="AG103" s="378">
        <v>70.0</v>
      </c>
      <c r="AH103" s="378">
        <v>20.0</v>
      </c>
      <c r="AI103" s="378">
        <v>80.0</v>
      </c>
      <c r="AJ103" s="380" t="s">
        <v>9301</v>
      </c>
      <c r="AK103" s="378">
        <v>8.0</v>
      </c>
      <c r="AL103" s="378">
        <v>2.5</v>
      </c>
      <c r="AM103" s="378">
        <v>7.0</v>
      </c>
      <c r="AN103" s="378" t="s">
        <v>9302</v>
      </c>
      <c r="AO103" s="406"/>
      <c r="AP103" s="406"/>
      <c r="AQ103" s="378" t="s">
        <v>9230</v>
      </c>
      <c r="AR103" s="406"/>
      <c r="AS103" s="406"/>
      <c r="AT103" s="406"/>
      <c r="AU103" s="378">
        <v>0.14</v>
      </c>
      <c r="AV103" s="406"/>
      <c r="AW103" s="406"/>
      <c r="AX103" s="406"/>
      <c r="AY103" s="406"/>
      <c r="AZ103" s="406"/>
      <c r="BA103" s="728">
        <v>5003.0</v>
      </c>
      <c r="BB103" s="728" t="s">
        <v>9053</v>
      </c>
      <c r="BC103" s="590"/>
      <c r="BD103" s="590"/>
      <c r="BE103" s="590"/>
      <c r="BF103" s="590"/>
      <c r="BG103" s="590"/>
      <c r="BH103" s="590"/>
      <c r="BI103" s="590"/>
      <c r="BJ103" s="590"/>
      <c r="BK103" s="590"/>
      <c r="BL103" s="590"/>
      <c r="BM103" s="590"/>
      <c r="BN103" s="590"/>
      <c r="BO103" s="590"/>
      <c r="BP103" s="590"/>
      <c r="BQ103" s="590"/>
      <c r="BR103" s="590"/>
      <c r="BS103" s="590"/>
      <c r="BT103" s="590"/>
      <c r="BU103" s="590"/>
      <c r="BV103" s="590"/>
    </row>
    <row r="104" ht="30.0" customHeight="1">
      <c r="A104" s="711" t="s">
        <v>6049</v>
      </c>
      <c r="B104" s="712" t="s">
        <v>9303</v>
      </c>
      <c r="C104" s="435"/>
      <c r="D104" s="693">
        <v>50.0</v>
      </c>
      <c r="E104" s="713" t="s">
        <v>9304</v>
      </c>
      <c r="F104" s="714" t="s">
        <v>9305</v>
      </c>
      <c r="G104" s="373">
        <v>2.0005247422E12</v>
      </c>
      <c r="H104" s="721">
        <v>595.0</v>
      </c>
      <c r="I104" s="787">
        <v>0.2</v>
      </c>
      <c r="J104" s="370">
        <f t="shared" si="1"/>
        <v>476</v>
      </c>
      <c r="K104" s="402" t="s">
        <v>9306</v>
      </c>
      <c r="L104" s="403" t="s">
        <v>9307</v>
      </c>
      <c r="M104" s="403" t="s">
        <v>9308</v>
      </c>
      <c r="N104" s="699" t="s">
        <v>8324</v>
      </c>
      <c r="O104" s="464">
        <v>50028.0</v>
      </c>
      <c r="P104" s="378">
        <v>2.0</v>
      </c>
      <c r="Q104" s="721" t="s">
        <v>8326</v>
      </c>
      <c r="R104" s="725"/>
      <c r="S104" s="722"/>
      <c r="T104" s="722"/>
      <c r="U104" s="722" t="s">
        <v>9309</v>
      </c>
      <c r="V104" s="723" t="s">
        <v>9310</v>
      </c>
      <c r="W104" s="721" t="s">
        <v>9311</v>
      </c>
      <c r="X104" s="724">
        <v>0.6119</v>
      </c>
      <c r="Y104" s="726"/>
      <c r="Z104" s="726" t="s">
        <v>6178</v>
      </c>
      <c r="AA104" s="378">
        <v>35.0</v>
      </c>
      <c r="AB104" s="378">
        <v>80.0</v>
      </c>
      <c r="AC104" s="378">
        <v>20.0</v>
      </c>
      <c r="AD104" s="378">
        <v>170.0</v>
      </c>
      <c r="AE104" s="727" t="s">
        <v>6178</v>
      </c>
      <c r="AF104" s="378">
        <v>75.0</v>
      </c>
      <c r="AG104" s="378">
        <v>70.0</v>
      </c>
      <c r="AH104" s="378">
        <v>20.0</v>
      </c>
      <c r="AI104" s="378">
        <v>80.0</v>
      </c>
      <c r="AJ104" s="380" t="s">
        <v>9301</v>
      </c>
      <c r="AK104" s="378">
        <v>8.0</v>
      </c>
      <c r="AL104" s="378">
        <v>2.5</v>
      </c>
      <c r="AM104" s="378">
        <v>7.0</v>
      </c>
      <c r="AN104" s="378" t="s">
        <v>9312</v>
      </c>
      <c r="AO104" s="406"/>
      <c r="AP104" s="406"/>
      <c r="AQ104" s="378" t="s">
        <v>9230</v>
      </c>
      <c r="AR104" s="406"/>
      <c r="AS104" s="406"/>
      <c r="AT104" s="406"/>
      <c r="AU104" s="378">
        <v>0.14</v>
      </c>
      <c r="AV104" s="406"/>
      <c r="AW104" s="406"/>
      <c r="AX104" s="406"/>
      <c r="AY104" s="406"/>
      <c r="AZ104" s="406"/>
      <c r="BA104" s="728">
        <v>5003.0</v>
      </c>
      <c r="BB104" s="728" t="s">
        <v>9053</v>
      </c>
      <c r="BC104" s="590"/>
      <c r="BD104" s="590"/>
      <c r="BE104" s="590"/>
      <c r="BF104" s="590"/>
      <c r="BG104" s="590"/>
      <c r="BH104" s="590"/>
      <c r="BI104" s="590"/>
      <c r="BJ104" s="590"/>
      <c r="BK104" s="590"/>
      <c r="BL104" s="590"/>
      <c r="BM104" s="590"/>
      <c r="BN104" s="590"/>
      <c r="BO104" s="590"/>
      <c r="BP104" s="590"/>
      <c r="BQ104" s="590"/>
      <c r="BR104" s="590"/>
      <c r="BS104" s="590"/>
      <c r="BT104" s="590"/>
      <c r="BU104" s="590"/>
      <c r="BV104" s="590"/>
    </row>
    <row r="105" ht="30.0" customHeight="1">
      <c r="A105" s="711" t="s">
        <v>6049</v>
      </c>
      <c r="B105" s="712" t="s">
        <v>9313</v>
      </c>
      <c r="C105" s="435"/>
      <c r="D105" s="693">
        <v>50.0</v>
      </c>
      <c r="E105" s="713" t="s">
        <v>9314</v>
      </c>
      <c r="F105" s="714" t="s">
        <v>9315</v>
      </c>
      <c r="G105" s="373">
        <v>2.000524742217E12</v>
      </c>
      <c r="H105" s="721">
        <v>603.0</v>
      </c>
      <c r="I105" s="739">
        <v>0.2</v>
      </c>
      <c r="J105" s="370">
        <f t="shared" si="1"/>
        <v>482</v>
      </c>
      <c r="K105" s="402" t="s">
        <v>8439</v>
      </c>
      <c r="L105" s="403" t="s">
        <v>9316</v>
      </c>
      <c r="M105" s="403" t="s">
        <v>9317</v>
      </c>
      <c r="N105" s="699" t="s">
        <v>8324</v>
      </c>
      <c r="O105" s="464">
        <v>50029.0</v>
      </c>
      <c r="P105" s="378">
        <v>2.0</v>
      </c>
      <c r="Q105" s="721" t="s">
        <v>8326</v>
      </c>
      <c r="R105" s="725"/>
      <c r="S105" s="722"/>
      <c r="T105" s="722"/>
      <c r="U105" s="722" t="s">
        <v>9204</v>
      </c>
      <c r="V105" s="723" t="s">
        <v>9205</v>
      </c>
      <c r="W105" s="721" t="s">
        <v>9318</v>
      </c>
      <c r="X105" s="724">
        <v>0.6144</v>
      </c>
      <c r="Y105" s="726"/>
      <c r="Z105" s="726" t="s">
        <v>6178</v>
      </c>
      <c r="AA105" s="378">
        <v>40.0</v>
      </c>
      <c r="AB105" s="378">
        <v>80.0</v>
      </c>
      <c r="AC105" s="378">
        <v>20.0</v>
      </c>
      <c r="AD105" s="378">
        <v>170.0</v>
      </c>
      <c r="AE105" s="727" t="s">
        <v>6178</v>
      </c>
      <c r="AF105" s="378">
        <v>55.0</v>
      </c>
      <c r="AG105" s="378">
        <v>80.0</v>
      </c>
      <c r="AH105" s="378">
        <v>30.0</v>
      </c>
      <c r="AI105" s="378">
        <v>170.0</v>
      </c>
      <c r="AJ105" s="380" t="s">
        <v>9301</v>
      </c>
      <c r="AK105" s="378">
        <v>8.0</v>
      </c>
      <c r="AL105" s="378">
        <v>3.0</v>
      </c>
      <c r="AM105" s="378">
        <v>7.0</v>
      </c>
      <c r="AN105" s="378" t="s">
        <v>9319</v>
      </c>
      <c r="AO105" s="406"/>
      <c r="AP105" s="406"/>
      <c r="AQ105" s="378" t="s">
        <v>9230</v>
      </c>
      <c r="AR105" s="406"/>
      <c r="AS105" s="406"/>
      <c r="AT105" s="406"/>
      <c r="AU105" s="378">
        <v>0.168</v>
      </c>
      <c r="AV105" s="406"/>
      <c r="AW105" s="406"/>
      <c r="AX105" s="406"/>
      <c r="AY105" s="406"/>
      <c r="AZ105" s="406"/>
      <c r="BA105" s="728">
        <v>5003.0</v>
      </c>
      <c r="BB105" s="728" t="s">
        <v>9053</v>
      </c>
      <c r="BC105" s="590"/>
      <c r="BD105" s="590"/>
      <c r="BE105" s="590"/>
      <c r="BF105" s="590"/>
      <c r="BG105" s="590"/>
      <c r="BH105" s="590"/>
      <c r="BI105" s="590"/>
      <c r="BJ105" s="590"/>
      <c r="BK105" s="590"/>
      <c r="BL105" s="590"/>
      <c r="BM105" s="590"/>
      <c r="BN105" s="590"/>
      <c r="BO105" s="590"/>
      <c r="BP105" s="590"/>
      <c r="BQ105" s="590"/>
      <c r="BR105" s="590"/>
      <c r="BS105" s="590"/>
      <c r="BT105" s="590"/>
      <c r="BU105" s="590"/>
      <c r="BV105" s="590"/>
    </row>
    <row r="106" ht="30.0" customHeight="1">
      <c r="A106" s="711" t="s">
        <v>6049</v>
      </c>
      <c r="B106" s="712" t="s">
        <v>9320</v>
      </c>
      <c r="C106" s="788"/>
      <c r="D106" s="425">
        <v>50.0</v>
      </c>
      <c r="E106" s="713" t="s">
        <v>9321</v>
      </c>
      <c r="F106" s="714" t="s">
        <v>9322</v>
      </c>
      <c r="G106" s="373">
        <v>2.000524742224E12</v>
      </c>
      <c r="H106" s="721">
        <v>655.0</v>
      </c>
      <c r="I106" s="739">
        <v>0.2</v>
      </c>
      <c r="J106" s="370">
        <f t="shared" si="1"/>
        <v>524</v>
      </c>
      <c r="K106" s="402" t="s">
        <v>8448</v>
      </c>
      <c r="L106" s="403" t="s">
        <v>9323</v>
      </c>
      <c r="M106" s="403" t="s">
        <v>9324</v>
      </c>
      <c r="N106" s="699" t="s">
        <v>8324</v>
      </c>
      <c r="O106" s="464">
        <v>50030.0</v>
      </c>
      <c r="P106" s="378">
        <v>2.0</v>
      </c>
      <c r="Q106" s="721" t="s">
        <v>8326</v>
      </c>
      <c r="R106" s="725"/>
      <c r="S106" s="722"/>
      <c r="T106" s="722"/>
      <c r="U106" s="722" t="s">
        <v>8483</v>
      </c>
      <c r="V106" s="723" t="s">
        <v>8484</v>
      </c>
      <c r="W106" s="721" t="s">
        <v>8485</v>
      </c>
      <c r="X106" s="724">
        <v>0.6273</v>
      </c>
      <c r="Y106" s="726"/>
      <c r="Z106" s="726" t="s">
        <v>6178</v>
      </c>
      <c r="AA106" s="791">
        <v>40.0</v>
      </c>
      <c r="AB106" s="378">
        <v>80.0</v>
      </c>
      <c r="AC106" s="378">
        <v>20.0</v>
      </c>
      <c r="AD106" s="378">
        <v>170.0</v>
      </c>
      <c r="AE106" s="727" t="s">
        <v>6178</v>
      </c>
      <c r="AF106" s="378">
        <v>55.0</v>
      </c>
      <c r="AG106" s="378">
        <v>80.0</v>
      </c>
      <c r="AH106" s="378">
        <v>30.0</v>
      </c>
      <c r="AI106" s="378">
        <v>170.0</v>
      </c>
      <c r="AJ106" s="380" t="s">
        <v>9325</v>
      </c>
      <c r="AK106" s="378">
        <v>8.0</v>
      </c>
      <c r="AL106" s="378">
        <v>3.0</v>
      </c>
      <c r="AM106" s="378">
        <v>7.0</v>
      </c>
      <c r="AN106" s="378" t="s">
        <v>9326</v>
      </c>
      <c r="AO106" s="406"/>
      <c r="AP106" s="406"/>
      <c r="AQ106" s="378" t="s">
        <v>9230</v>
      </c>
      <c r="AR106" s="406"/>
      <c r="AS106" s="406"/>
      <c r="AT106" s="406"/>
      <c r="AU106" s="378">
        <v>0.168</v>
      </c>
      <c r="AV106" s="406"/>
      <c r="AW106" s="406"/>
      <c r="AX106" s="406"/>
      <c r="AY106" s="406"/>
      <c r="AZ106" s="406"/>
      <c r="BA106" s="728">
        <v>5003.0</v>
      </c>
      <c r="BB106" s="728" t="s">
        <v>9053</v>
      </c>
      <c r="BC106" s="590"/>
      <c r="BD106" s="590"/>
      <c r="BE106" s="590"/>
      <c r="BF106" s="590"/>
      <c r="BG106" s="590"/>
      <c r="BH106" s="590"/>
      <c r="BI106" s="590"/>
      <c r="BJ106" s="590"/>
      <c r="BK106" s="590"/>
      <c r="BL106" s="590"/>
      <c r="BM106" s="590"/>
      <c r="BN106" s="590"/>
      <c r="BO106" s="590"/>
      <c r="BP106" s="590"/>
      <c r="BQ106" s="590"/>
      <c r="BR106" s="590"/>
      <c r="BS106" s="590"/>
      <c r="BT106" s="590"/>
      <c r="BU106" s="590"/>
      <c r="BV106" s="590"/>
    </row>
    <row r="107" ht="30.0" customHeight="1">
      <c r="A107" s="711" t="s">
        <v>6049</v>
      </c>
      <c r="B107" s="712" t="s">
        <v>9327</v>
      </c>
      <c r="C107" s="435"/>
      <c r="D107" s="693">
        <v>50.0</v>
      </c>
      <c r="E107" s="713" t="s">
        <v>9328</v>
      </c>
      <c r="F107" s="776" t="s">
        <v>9329</v>
      </c>
      <c r="G107" s="423">
        <v>2.000524742231E12</v>
      </c>
      <c r="H107" s="777">
        <v>578.0</v>
      </c>
      <c r="I107" s="739">
        <v>0.2</v>
      </c>
      <c r="J107" s="370">
        <f t="shared" si="1"/>
        <v>462</v>
      </c>
      <c r="K107" s="402" t="s">
        <v>8457</v>
      </c>
      <c r="L107" s="403" t="s">
        <v>9330</v>
      </c>
      <c r="M107" s="403" t="s">
        <v>9331</v>
      </c>
      <c r="N107" s="699" t="s">
        <v>8324</v>
      </c>
      <c r="O107" s="464">
        <v>50031.0</v>
      </c>
      <c r="P107" s="730">
        <v>1.0</v>
      </c>
      <c r="Q107" s="721">
        <v>100.0</v>
      </c>
      <c r="R107" s="725"/>
      <c r="S107" s="722"/>
      <c r="T107" s="722"/>
      <c r="U107" s="722" t="s">
        <v>8512</v>
      </c>
      <c r="V107" s="723" t="s">
        <v>8513</v>
      </c>
      <c r="W107" s="721" t="s">
        <v>9332</v>
      </c>
      <c r="X107" s="724">
        <v>0.564</v>
      </c>
      <c r="Y107" s="726"/>
      <c r="Z107" s="726" t="s">
        <v>6178</v>
      </c>
      <c r="AA107" s="791">
        <v>100.0</v>
      </c>
      <c r="AB107" s="378">
        <v>80.0</v>
      </c>
      <c r="AC107" s="378">
        <v>20.0</v>
      </c>
      <c r="AD107" s="378">
        <v>170.0</v>
      </c>
      <c r="AE107" s="727" t="s">
        <v>6178</v>
      </c>
      <c r="AF107" s="378">
        <v>60.0</v>
      </c>
      <c r="AG107" s="378">
        <v>110.0</v>
      </c>
      <c r="AH107" s="378">
        <v>50.0</v>
      </c>
      <c r="AI107" s="378">
        <v>120.0</v>
      </c>
      <c r="AJ107" s="380" t="s">
        <v>9325</v>
      </c>
      <c r="AK107" s="378">
        <v>16.0</v>
      </c>
      <c r="AL107" s="378">
        <v>8.0</v>
      </c>
      <c r="AM107" s="378">
        <v>11.0</v>
      </c>
      <c r="AN107" s="378" t="s">
        <v>9333</v>
      </c>
      <c r="AO107" s="406"/>
      <c r="AP107" s="406"/>
      <c r="AQ107" s="378" t="s">
        <v>9230</v>
      </c>
      <c r="AR107" s="406"/>
      <c r="AS107" s="406"/>
      <c r="AT107" s="406"/>
      <c r="AU107" s="378">
        <v>1.408</v>
      </c>
      <c r="AV107" s="406"/>
      <c r="AW107" s="406"/>
      <c r="AX107" s="406"/>
      <c r="AY107" s="406"/>
      <c r="AZ107" s="406"/>
      <c r="BA107" s="728">
        <v>5003.0</v>
      </c>
      <c r="BB107" s="728" t="s">
        <v>9053</v>
      </c>
      <c r="BC107" s="590"/>
      <c r="BD107" s="590"/>
      <c r="BE107" s="590"/>
      <c r="BF107" s="590"/>
      <c r="BG107" s="590"/>
      <c r="BH107" s="590"/>
      <c r="BI107" s="590"/>
      <c r="BJ107" s="590"/>
      <c r="BK107" s="590"/>
      <c r="BL107" s="590"/>
      <c r="BM107" s="590"/>
      <c r="BN107" s="590"/>
      <c r="BO107" s="590"/>
      <c r="BP107" s="590"/>
      <c r="BQ107" s="590"/>
      <c r="BR107" s="590"/>
      <c r="BS107" s="590"/>
      <c r="BT107" s="590"/>
      <c r="BU107" s="590"/>
      <c r="BV107" s="590"/>
    </row>
    <row r="108" ht="30.0" customHeight="1">
      <c r="A108" s="711" t="s">
        <v>6049</v>
      </c>
      <c r="B108" s="712" t="s">
        <v>9334</v>
      </c>
      <c r="C108" s="785"/>
      <c r="D108" s="786">
        <v>50.0</v>
      </c>
      <c r="E108" s="713" t="s">
        <v>9335</v>
      </c>
      <c r="F108" s="714" t="s">
        <v>9336</v>
      </c>
      <c r="G108" s="373">
        <v>2.000524742248E12</v>
      </c>
      <c r="H108" s="721">
        <v>876.0</v>
      </c>
      <c r="I108" s="787">
        <v>0.2</v>
      </c>
      <c r="J108" s="370">
        <f t="shared" si="1"/>
        <v>701</v>
      </c>
      <c r="K108" s="402" t="s">
        <v>8466</v>
      </c>
      <c r="L108" s="403" t="s">
        <v>9337</v>
      </c>
      <c r="M108" s="403" t="s">
        <v>9338</v>
      </c>
      <c r="N108" s="699" t="s">
        <v>8324</v>
      </c>
      <c r="O108" s="464">
        <v>50032.0</v>
      </c>
      <c r="P108" s="378">
        <v>1.0</v>
      </c>
      <c r="Q108" s="721">
        <v>130.0</v>
      </c>
      <c r="R108" s="725"/>
      <c r="S108" s="722"/>
      <c r="T108" s="722"/>
      <c r="U108" s="722" t="s">
        <v>9339</v>
      </c>
      <c r="V108" s="723" t="s">
        <v>9340</v>
      </c>
      <c r="W108" s="721" t="s">
        <v>9341</v>
      </c>
      <c r="X108" s="724">
        <v>0.5946</v>
      </c>
      <c r="Y108" s="726"/>
      <c r="Z108" s="726" t="s">
        <v>6178</v>
      </c>
      <c r="AA108" s="378">
        <v>100.0</v>
      </c>
      <c r="AB108" s="378">
        <v>80.0</v>
      </c>
      <c r="AC108" s="378">
        <v>20.0</v>
      </c>
      <c r="AD108" s="378">
        <v>170.0</v>
      </c>
      <c r="AE108" s="727" t="s">
        <v>6178</v>
      </c>
      <c r="AF108" s="378">
        <v>70.0</v>
      </c>
      <c r="AG108" s="378">
        <v>110.0</v>
      </c>
      <c r="AH108" s="378">
        <v>50.0</v>
      </c>
      <c r="AI108" s="378">
        <v>120.0</v>
      </c>
      <c r="AJ108" s="380" t="s">
        <v>9325</v>
      </c>
      <c r="AK108" s="378">
        <v>16.0</v>
      </c>
      <c r="AL108" s="378">
        <v>10.0</v>
      </c>
      <c r="AM108" s="378">
        <v>11.0</v>
      </c>
      <c r="AN108" s="378" t="s">
        <v>9342</v>
      </c>
      <c r="AO108" s="406"/>
      <c r="AP108" s="406"/>
      <c r="AQ108" s="378" t="s">
        <v>9230</v>
      </c>
      <c r="AR108" s="406"/>
      <c r="AS108" s="406"/>
      <c r="AT108" s="406"/>
      <c r="AU108" s="378">
        <v>1.76</v>
      </c>
      <c r="AV108" s="406"/>
      <c r="AW108" s="406"/>
      <c r="AX108" s="406"/>
      <c r="AY108" s="406"/>
      <c r="AZ108" s="406"/>
      <c r="BA108" s="728">
        <v>5003.0</v>
      </c>
      <c r="BB108" s="728" t="s">
        <v>9053</v>
      </c>
      <c r="BC108" s="590"/>
      <c r="BD108" s="590"/>
      <c r="BE108" s="590"/>
      <c r="BF108" s="590"/>
      <c r="BG108" s="590"/>
      <c r="BH108" s="590"/>
      <c r="BI108" s="590"/>
      <c r="BJ108" s="590"/>
      <c r="BK108" s="590"/>
      <c r="BL108" s="590"/>
      <c r="BM108" s="590"/>
      <c r="BN108" s="590"/>
      <c r="BO108" s="590"/>
      <c r="BP108" s="590"/>
      <c r="BQ108" s="590"/>
      <c r="BR108" s="590"/>
      <c r="BS108" s="590"/>
      <c r="BT108" s="590"/>
      <c r="BU108" s="590"/>
      <c r="BV108" s="590"/>
    </row>
    <row r="109" ht="30.0" customHeight="1">
      <c r="A109" s="711" t="s">
        <v>6049</v>
      </c>
      <c r="B109" s="712" t="s">
        <v>9343</v>
      </c>
      <c r="C109" s="435"/>
      <c r="D109" s="693">
        <v>50.0</v>
      </c>
      <c r="E109" s="713" t="s">
        <v>9344</v>
      </c>
      <c r="F109" s="714" t="s">
        <v>9345</v>
      </c>
      <c r="G109" s="373">
        <v>2.000524742255E12</v>
      </c>
      <c r="H109" s="721">
        <v>989.0</v>
      </c>
      <c r="I109" s="787">
        <v>0.2</v>
      </c>
      <c r="J109" s="370">
        <f t="shared" si="1"/>
        <v>791</v>
      </c>
      <c r="K109" s="402" t="s">
        <v>8472</v>
      </c>
      <c r="L109" s="403" t="s">
        <v>9346</v>
      </c>
      <c r="M109" s="403" t="s">
        <v>9347</v>
      </c>
      <c r="N109" s="699" t="s">
        <v>8324</v>
      </c>
      <c r="O109" s="464">
        <v>50033.0</v>
      </c>
      <c r="P109" s="378">
        <v>1.0</v>
      </c>
      <c r="Q109" s="721">
        <v>140.0</v>
      </c>
      <c r="R109" s="725"/>
      <c r="S109" s="722"/>
      <c r="T109" s="722"/>
      <c r="U109" s="722" t="s">
        <v>9348</v>
      </c>
      <c r="V109" s="723" t="s">
        <v>9349</v>
      </c>
      <c r="W109" s="721" t="s">
        <v>9350</v>
      </c>
      <c r="X109" s="724">
        <v>0.4661</v>
      </c>
      <c r="Y109" s="726"/>
      <c r="Z109" s="726" t="s">
        <v>6178</v>
      </c>
      <c r="AA109" s="378">
        <v>120.0</v>
      </c>
      <c r="AB109" s="378">
        <v>80.0</v>
      </c>
      <c r="AC109" s="378">
        <v>20.0</v>
      </c>
      <c r="AD109" s="378">
        <v>170.0</v>
      </c>
      <c r="AE109" s="727" t="s">
        <v>6178</v>
      </c>
      <c r="AF109" s="378">
        <v>60.0</v>
      </c>
      <c r="AG109" s="378">
        <v>110.0</v>
      </c>
      <c r="AH109" s="378">
        <v>50.0</v>
      </c>
      <c r="AI109" s="378">
        <v>120.0</v>
      </c>
      <c r="AJ109" s="380" t="s">
        <v>9325</v>
      </c>
      <c r="AK109" s="378">
        <v>16.0</v>
      </c>
      <c r="AL109" s="378">
        <v>10.0</v>
      </c>
      <c r="AM109" s="378">
        <v>11.0</v>
      </c>
      <c r="AN109" s="378" t="s">
        <v>9351</v>
      </c>
      <c r="AO109" s="406"/>
      <c r="AP109" s="406"/>
      <c r="AQ109" s="378" t="s">
        <v>9230</v>
      </c>
      <c r="AR109" s="406"/>
      <c r="AS109" s="406"/>
      <c r="AT109" s="406"/>
      <c r="AU109" s="378">
        <v>1.76</v>
      </c>
      <c r="AV109" s="406"/>
      <c r="AW109" s="406"/>
      <c r="AX109" s="406"/>
      <c r="AY109" s="406"/>
      <c r="AZ109" s="406"/>
      <c r="BA109" s="728">
        <v>5003.0</v>
      </c>
      <c r="BB109" s="728" t="s">
        <v>9053</v>
      </c>
      <c r="BC109" s="590"/>
      <c r="BD109" s="590"/>
      <c r="BE109" s="590"/>
      <c r="BF109" s="590"/>
      <c r="BG109" s="590"/>
      <c r="BH109" s="590"/>
      <c r="BI109" s="590"/>
      <c r="BJ109" s="590"/>
      <c r="BK109" s="590"/>
      <c r="BL109" s="590"/>
      <c r="BM109" s="590"/>
      <c r="BN109" s="590"/>
      <c r="BO109" s="590"/>
      <c r="BP109" s="590"/>
      <c r="BQ109" s="590"/>
      <c r="BR109" s="590"/>
      <c r="BS109" s="590"/>
      <c r="BT109" s="590"/>
      <c r="BU109" s="590"/>
      <c r="BV109" s="590"/>
    </row>
    <row r="110" ht="30.0" customHeight="1">
      <c r="A110" s="711" t="s">
        <v>6049</v>
      </c>
      <c r="B110" s="712" t="s">
        <v>9352</v>
      </c>
      <c r="C110" s="785"/>
      <c r="D110" s="786">
        <v>50.0</v>
      </c>
      <c r="E110" s="713" t="s">
        <v>9353</v>
      </c>
      <c r="F110" s="714" t="s">
        <v>9354</v>
      </c>
      <c r="G110" s="373">
        <v>2.000524742262E12</v>
      </c>
      <c r="H110" s="721">
        <v>1059.0</v>
      </c>
      <c r="I110" s="787">
        <v>0.2</v>
      </c>
      <c r="J110" s="370">
        <f t="shared" si="1"/>
        <v>847</v>
      </c>
      <c r="K110" s="402" t="s">
        <v>9355</v>
      </c>
      <c r="L110" s="403" t="s">
        <v>9356</v>
      </c>
      <c r="M110" s="403" t="s">
        <v>9357</v>
      </c>
      <c r="N110" s="699" t="s">
        <v>8324</v>
      </c>
      <c r="O110" s="464">
        <v>50034.0</v>
      </c>
      <c r="P110" s="378">
        <v>1.0</v>
      </c>
      <c r="Q110" s="762">
        <v>150.0</v>
      </c>
      <c r="R110" s="790">
        <v>125.0</v>
      </c>
      <c r="S110" s="722"/>
      <c r="T110" s="722"/>
      <c r="U110" s="722" t="s">
        <v>9358</v>
      </c>
      <c r="V110" s="723" t="s">
        <v>9359</v>
      </c>
      <c r="W110" s="721" t="s">
        <v>9360</v>
      </c>
      <c r="X110" s="724">
        <v>0.4557</v>
      </c>
      <c r="Y110" s="726"/>
      <c r="Z110" s="726" t="s">
        <v>6178</v>
      </c>
      <c r="AA110" s="406"/>
      <c r="AB110" s="378">
        <v>80.0</v>
      </c>
      <c r="AC110" s="378">
        <v>20.0</v>
      </c>
      <c r="AD110" s="378">
        <v>170.0</v>
      </c>
      <c r="AE110" s="727" t="s">
        <v>6178</v>
      </c>
      <c r="AF110" s="378">
        <v>60.0</v>
      </c>
      <c r="AG110" s="378">
        <v>110.0</v>
      </c>
      <c r="AH110" s="378">
        <v>50.0</v>
      </c>
      <c r="AI110" s="378">
        <v>120.0</v>
      </c>
      <c r="AJ110" s="431"/>
      <c r="AK110" s="406"/>
      <c r="AL110" s="406"/>
      <c r="AM110" s="406"/>
      <c r="AN110" s="406"/>
      <c r="AO110" s="406"/>
      <c r="AP110" s="406"/>
      <c r="AQ110" s="406"/>
      <c r="AR110" s="406"/>
      <c r="AS110" s="406"/>
      <c r="AT110" s="406"/>
      <c r="AU110" s="406"/>
      <c r="AV110" s="406"/>
      <c r="AW110" s="406"/>
      <c r="AX110" s="406"/>
      <c r="AY110" s="406"/>
      <c r="AZ110" s="406"/>
      <c r="BA110" s="590"/>
      <c r="BB110" s="590"/>
      <c r="BC110" s="590"/>
      <c r="BD110" s="590"/>
      <c r="BE110" s="590"/>
      <c r="BF110" s="590"/>
      <c r="BG110" s="590"/>
      <c r="BH110" s="590"/>
      <c r="BI110" s="590"/>
      <c r="BJ110" s="590"/>
      <c r="BK110" s="590"/>
      <c r="BL110" s="590"/>
      <c r="BM110" s="590"/>
      <c r="BN110" s="590"/>
      <c r="BO110" s="590"/>
      <c r="BP110" s="590"/>
      <c r="BQ110" s="590"/>
      <c r="BR110" s="590"/>
      <c r="BS110" s="590"/>
      <c r="BT110" s="590"/>
      <c r="BU110" s="590"/>
      <c r="BV110" s="590"/>
    </row>
    <row r="111" ht="30.0" customHeight="1">
      <c r="A111" s="711" t="s">
        <v>6049</v>
      </c>
      <c r="B111" s="712" t="s">
        <v>9361</v>
      </c>
      <c r="C111" s="794" t="s">
        <v>6424</v>
      </c>
      <c r="D111" s="425">
        <v>0.0</v>
      </c>
      <c r="E111" s="713" t="s">
        <v>9362</v>
      </c>
      <c r="F111" s="714" t="s">
        <v>9363</v>
      </c>
      <c r="G111" s="373">
        <v>2.000524742279E12</v>
      </c>
      <c r="H111" s="721">
        <v>574.0</v>
      </c>
      <c r="I111" s="795">
        <v>0.55</v>
      </c>
      <c r="J111" s="370">
        <f t="shared" si="1"/>
        <v>258</v>
      </c>
      <c r="K111" s="402" t="s">
        <v>9364</v>
      </c>
      <c r="L111" s="403" t="s">
        <v>9365</v>
      </c>
      <c r="M111" s="403" t="s">
        <v>9366</v>
      </c>
      <c r="N111" s="699" t="s">
        <v>8324</v>
      </c>
      <c r="O111" s="464">
        <v>50035.0</v>
      </c>
      <c r="P111" s="378">
        <v>2.0</v>
      </c>
      <c r="Q111" s="721" t="s">
        <v>8326</v>
      </c>
      <c r="R111" s="725"/>
      <c r="S111" s="722"/>
      <c r="T111" s="722"/>
      <c r="U111" s="722" t="s">
        <v>9367</v>
      </c>
      <c r="V111" s="723" t="s">
        <v>9368</v>
      </c>
      <c r="W111" s="721" t="s">
        <v>9369</v>
      </c>
      <c r="X111" s="724">
        <v>0.4711</v>
      </c>
      <c r="Y111" s="726"/>
      <c r="Z111" s="726" t="s">
        <v>6061</v>
      </c>
      <c r="AA111" s="378">
        <v>80.0</v>
      </c>
      <c r="AB111" s="378">
        <v>70.0</v>
      </c>
      <c r="AC111" s="378">
        <v>20.0</v>
      </c>
      <c r="AD111" s="378">
        <v>90.0</v>
      </c>
      <c r="AE111" s="727" t="s">
        <v>6061</v>
      </c>
      <c r="AF111" s="378">
        <v>65.0</v>
      </c>
      <c r="AG111" s="378">
        <v>70.0</v>
      </c>
      <c r="AH111" s="378">
        <v>20.0</v>
      </c>
      <c r="AI111" s="378">
        <v>80.0</v>
      </c>
      <c r="AJ111" s="380" t="s">
        <v>9370</v>
      </c>
      <c r="AK111" s="378">
        <v>9.0</v>
      </c>
      <c r="AL111" s="378">
        <v>4.0</v>
      </c>
      <c r="AM111" s="378">
        <v>7.0</v>
      </c>
      <c r="AN111" s="378" t="s">
        <v>9371</v>
      </c>
      <c r="AO111" s="406"/>
      <c r="AP111" s="406"/>
      <c r="AQ111" s="378" t="s">
        <v>9372</v>
      </c>
      <c r="AR111" s="406"/>
      <c r="AS111" s="406"/>
      <c r="AT111" s="406"/>
      <c r="AU111" s="378">
        <v>0.252</v>
      </c>
      <c r="AV111" s="406"/>
      <c r="AW111" s="406"/>
      <c r="AX111" s="406"/>
      <c r="AY111" s="406"/>
      <c r="AZ111" s="406"/>
      <c r="BA111" s="728">
        <v>5002.0</v>
      </c>
      <c r="BB111" s="728" t="s">
        <v>9153</v>
      </c>
      <c r="BC111" s="590"/>
      <c r="BD111" s="590"/>
      <c r="BE111" s="590"/>
      <c r="BF111" s="590"/>
      <c r="BG111" s="590"/>
      <c r="BH111" s="590"/>
      <c r="BI111" s="590"/>
      <c r="BJ111" s="590"/>
      <c r="BK111" s="590"/>
      <c r="BL111" s="590"/>
      <c r="BM111" s="590"/>
      <c r="BN111" s="590"/>
      <c r="BO111" s="590"/>
      <c r="BP111" s="590"/>
      <c r="BQ111" s="590"/>
      <c r="BR111" s="590"/>
      <c r="BS111" s="590"/>
      <c r="BT111" s="590"/>
      <c r="BU111" s="590"/>
      <c r="BV111" s="590"/>
    </row>
    <row r="112" ht="30.0" customHeight="1">
      <c r="A112" s="711" t="s">
        <v>6049</v>
      </c>
      <c r="B112" s="712" t="s">
        <v>9373</v>
      </c>
      <c r="C112" s="435"/>
      <c r="D112" s="693">
        <v>50.0</v>
      </c>
      <c r="E112" s="713" t="s">
        <v>9374</v>
      </c>
      <c r="F112" s="714" t="s">
        <v>9375</v>
      </c>
      <c r="G112" s="373">
        <v>2.000524742293E12</v>
      </c>
      <c r="H112" s="721">
        <v>540.0</v>
      </c>
      <c r="I112" s="739">
        <v>0.2</v>
      </c>
      <c r="J112" s="370">
        <f t="shared" si="1"/>
        <v>432</v>
      </c>
      <c r="K112" s="402" t="s">
        <v>8418</v>
      </c>
      <c r="L112" s="403" t="s">
        <v>9376</v>
      </c>
      <c r="M112" s="403" t="s">
        <v>9377</v>
      </c>
      <c r="N112" s="699" t="s">
        <v>8324</v>
      </c>
      <c r="O112" s="464">
        <v>50044.0</v>
      </c>
      <c r="P112" s="378">
        <v>2.0</v>
      </c>
      <c r="Q112" s="721" t="s">
        <v>8326</v>
      </c>
      <c r="R112" s="725"/>
      <c r="S112" s="722"/>
      <c r="T112" s="722"/>
      <c r="U112" s="722" t="s">
        <v>8421</v>
      </c>
      <c r="V112" s="723" t="s">
        <v>8422</v>
      </c>
      <c r="W112" s="721" t="s">
        <v>8423</v>
      </c>
      <c r="X112" s="724">
        <v>0.5948</v>
      </c>
      <c r="Y112" s="726"/>
      <c r="Z112" s="726" t="s">
        <v>6061</v>
      </c>
      <c r="AA112" s="791">
        <v>36.0</v>
      </c>
      <c r="AB112" s="378">
        <v>70.0</v>
      </c>
      <c r="AC112" s="378">
        <v>20.0</v>
      </c>
      <c r="AD112" s="378">
        <v>90.0</v>
      </c>
      <c r="AE112" s="727" t="s">
        <v>6061</v>
      </c>
      <c r="AF112" s="378">
        <v>65.0</v>
      </c>
      <c r="AG112" s="378">
        <v>70.0</v>
      </c>
      <c r="AH112" s="378">
        <v>20.0</v>
      </c>
      <c r="AI112" s="378">
        <v>80.0</v>
      </c>
      <c r="AJ112" s="380" t="s">
        <v>9378</v>
      </c>
      <c r="AK112" s="378">
        <v>11.0</v>
      </c>
      <c r="AL112" s="378">
        <v>3.0</v>
      </c>
      <c r="AM112" s="378">
        <v>10.0</v>
      </c>
      <c r="AN112" s="378" t="s">
        <v>9379</v>
      </c>
      <c r="AO112" s="406"/>
      <c r="AP112" s="406"/>
      <c r="AQ112" s="378" t="s">
        <v>9230</v>
      </c>
      <c r="AR112" s="406"/>
      <c r="AS112" s="406"/>
      <c r="AT112" s="406"/>
      <c r="AU112" s="378">
        <v>0.33</v>
      </c>
      <c r="AV112" s="406"/>
      <c r="AW112" s="406"/>
      <c r="AX112" s="406"/>
      <c r="AY112" s="406"/>
      <c r="AZ112" s="406"/>
      <c r="BA112" s="728">
        <v>5001.0</v>
      </c>
      <c r="BB112" s="728" t="s">
        <v>9166</v>
      </c>
      <c r="BC112" s="590"/>
      <c r="BD112" s="590"/>
      <c r="BE112" s="590"/>
      <c r="BF112" s="590"/>
      <c r="BG112" s="590"/>
      <c r="BH112" s="590"/>
      <c r="BI112" s="590"/>
      <c r="BJ112" s="590"/>
      <c r="BK112" s="590"/>
      <c r="BL112" s="590"/>
      <c r="BM112" s="590"/>
      <c r="BN112" s="590"/>
      <c r="BO112" s="590"/>
      <c r="BP112" s="590"/>
      <c r="BQ112" s="590"/>
      <c r="BR112" s="590"/>
      <c r="BS112" s="590"/>
      <c r="BT112" s="590"/>
      <c r="BU112" s="590"/>
      <c r="BV112" s="590"/>
    </row>
    <row r="113" ht="30.0" customHeight="1">
      <c r="A113" s="711" t="s">
        <v>6049</v>
      </c>
      <c r="B113" s="712" t="s">
        <v>9380</v>
      </c>
      <c r="C113" s="435"/>
      <c r="D113" s="693">
        <v>50.0</v>
      </c>
      <c r="E113" s="713" t="s">
        <v>9381</v>
      </c>
      <c r="F113" s="714" t="s">
        <v>9382</v>
      </c>
      <c r="G113" s="373">
        <v>2.000524742309E12</v>
      </c>
      <c r="H113" s="721">
        <v>566.0</v>
      </c>
      <c r="I113" s="739">
        <v>0.2</v>
      </c>
      <c r="J113" s="370">
        <f t="shared" si="1"/>
        <v>453</v>
      </c>
      <c r="K113" s="402" t="s">
        <v>8430</v>
      </c>
      <c r="L113" s="403" t="s">
        <v>9383</v>
      </c>
      <c r="M113" s="403" t="s">
        <v>9384</v>
      </c>
      <c r="N113" s="699" t="s">
        <v>8324</v>
      </c>
      <c r="O113" s="464">
        <v>50037.0</v>
      </c>
      <c r="P113" s="378">
        <v>2.0</v>
      </c>
      <c r="Q113" s="721" t="s">
        <v>8326</v>
      </c>
      <c r="R113" s="725"/>
      <c r="S113" s="722"/>
      <c r="T113" s="722"/>
      <c r="U113" s="722" t="s">
        <v>9385</v>
      </c>
      <c r="V113" s="723" t="s">
        <v>9386</v>
      </c>
      <c r="W113" s="721" t="s">
        <v>9387</v>
      </c>
      <c r="X113" s="724">
        <v>0.6034</v>
      </c>
      <c r="Y113" s="726"/>
      <c r="Z113" s="726" t="s">
        <v>6178</v>
      </c>
      <c r="AA113" s="378">
        <v>44.0</v>
      </c>
      <c r="AB113" s="378">
        <v>80.0</v>
      </c>
      <c r="AC113" s="378">
        <v>20.0</v>
      </c>
      <c r="AD113" s="378">
        <v>170.0</v>
      </c>
      <c r="AE113" s="727" t="s">
        <v>6178</v>
      </c>
      <c r="AF113" s="378">
        <v>65.0</v>
      </c>
      <c r="AG113" s="378">
        <v>70.0</v>
      </c>
      <c r="AH113" s="378">
        <v>20.0</v>
      </c>
      <c r="AI113" s="378">
        <v>80.0</v>
      </c>
      <c r="AJ113" s="380" t="s">
        <v>9378</v>
      </c>
      <c r="AK113" s="378">
        <v>11.0</v>
      </c>
      <c r="AL113" s="378">
        <v>3.0</v>
      </c>
      <c r="AM113" s="378">
        <v>11.0</v>
      </c>
      <c r="AN113" s="378" t="s">
        <v>9388</v>
      </c>
      <c r="AO113" s="406"/>
      <c r="AP113" s="406"/>
      <c r="AQ113" s="378" t="s">
        <v>9230</v>
      </c>
      <c r="AR113" s="406"/>
      <c r="AS113" s="406"/>
      <c r="AT113" s="406"/>
      <c r="AU113" s="378">
        <v>0.363</v>
      </c>
      <c r="AV113" s="406"/>
      <c r="AW113" s="406"/>
      <c r="AX113" s="406"/>
      <c r="AY113" s="406"/>
      <c r="AZ113" s="406"/>
      <c r="BA113" s="728">
        <v>5001.0</v>
      </c>
      <c r="BB113" s="728" t="s">
        <v>9166</v>
      </c>
      <c r="BC113" s="590"/>
      <c r="BD113" s="590"/>
      <c r="BE113" s="590"/>
      <c r="BF113" s="590"/>
      <c r="BG113" s="590"/>
      <c r="BH113" s="590"/>
      <c r="BI113" s="590"/>
      <c r="BJ113" s="590"/>
      <c r="BK113" s="590"/>
      <c r="BL113" s="590"/>
      <c r="BM113" s="590"/>
      <c r="BN113" s="590"/>
      <c r="BO113" s="590"/>
      <c r="BP113" s="590"/>
      <c r="BQ113" s="590"/>
      <c r="BR113" s="590"/>
      <c r="BS113" s="590"/>
      <c r="BT113" s="590"/>
      <c r="BU113" s="590"/>
      <c r="BV113" s="590"/>
    </row>
    <row r="114" ht="30.0" customHeight="1">
      <c r="A114" s="711" t="s">
        <v>6049</v>
      </c>
      <c r="B114" s="712" t="s">
        <v>9389</v>
      </c>
      <c r="C114" s="435"/>
      <c r="D114" s="693">
        <v>50.0</v>
      </c>
      <c r="E114" s="713" t="s">
        <v>9390</v>
      </c>
      <c r="F114" s="714" t="s">
        <v>9391</v>
      </c>
      <c r="G114" s="373">
        <v>2.000524742316E12</v>
      </c>
      <c r="H114" s="721">
        <v>578.0</v>
      </c>
      <c r="I114" s="787">
        <v>0.2</v>
      </c>
      <c r="J114" s="370">
        <f t="shared" si="1"/>
        <v>462</v>
      </c>
      <c r="K114" s="402" t="s">
        <v>8439</v>
      </c>
      <c r="L114" s="403" t="s">
        <v>9392</v>
      </c>
      <c r="M114" s="403" t="s">
        <v>9393</v>
      </c>
      <c r="N114" s="699" t="s">
        <v>8324</v>
      </c>
      <c r="O114" s="464">
        <v>50038.0</v>
      </c>
      <c r="P114" s="378">
        <v>2.0</v>
      </c>
      <c r="Q114" s="721" t="s">
        <v>8326</v>
      </c>
      <c r="R114" s="725"/>
      <c r="S114" s="722"/>
      <c r="T114" s="722"/>
      <c r="U114" s="722" t="s">
        <v>8512</v>
      </c>
      <c r="V114" s="723" t="s">
        <v>8513</v>
      </c>
      <c r="W114" s="721" t="s">
        <v>8514</v>
      </c>
      <c r="X114" s="724">
        <v>0.6072</v>
      </c>
      <c r="Y114" s="726"/>
      <c r="Z114" s="726" t="s">
        <v>6178</v>
      </c>
      <c r="AA114" s="378">
        <v>60.0</v>
      </c>
      <c r="AB114" s="378">
        <v>80.0</v>
      </c>
      <c r="AC114" s="378">
        <v>20.0</v>
      </c>
      <c r="AD114" s="378">
        <v>170.0</v>
      </c>
      <c r="AE114" s="727" t="s">
        <v>6178</v>
      </c>
      <c r="AF114" s="378">
        <v>65.0</v>
      </c>
      <c r="AG114" s="378">
        <v>70.0</v>
      </c>
      <c r="AH114" s="378">
        <v>20.0</v>
      </c>
      <c r="AI114" s="378">
        <v>80.0</v>
      </c>
      <c r="AJ114" s="380" t="s">
        <v>9394</v>
      </c>
      <c r="AK114" s="378">
        <v>11.0</v>
      </c>
      <c r="AL114" s="378">
        <v>5.0</v>
      </c>
      <c r="AM114" s="378">
        <v>11.0</v>
      </c>
      <c r="AN114" s="378" t="s">
        <v>9395</v>
      </c>
      <c r="AO114" s="406"/>
      <c r="AP114" s="406"/>
      <c r="AQ114" s="378" t="s">
        <v>9230</v>
      </c>
      <c r="AR114" s="406"/>
      <c r="AS114" s="406"/>
      <c r="AT114" s="406"/>
      <c r="AU114" s="378">
        <v>0.605</v>
      </c>
      <c r="AV114" s="406"/>
      <c r="AW114" s="406"/>
      <c r="AX114" s="406"/>
      <c r="AY114" s="406"/>
      <c r="AZ114" s="406"/>
      <c r="BA114" s="728">
        <v>5001.0</v>
      </c>
      <c r="BB114" s="728" t="s">
        <v>9166</v>
      </c>
      <c r="BC114" s="590"/>
      <c r="BD114" s="590"/>
      <c r="BE114" s="590"/>
      <c r="BF114" s="590"/>
      <c r="BG114" s="590"/>
      <c r="BH114" s="590"/>
      <c r="BI114" s="590"/>
      <c r="BJ114" s="590"/>
      <c r="BK114" s="590"/>
      <c r="BL114" s="590"/>
      <c r="BM114" s="590"/>
      <c r="BN114" s="590"/>
      <c r="BO114" s="590"/>
      <c r="BP114" s="590"/>
      <c r="BQ114" s="590"/>
      <c r="BR114" s="590"/>
      <c r="BS114" s="590"/>
      <c r="BT114" s="590"/>
      <c r="BU114" s="590"/>
      <c r="BV114" s="590"/>
    </row>
    <row r="115" ht="30.0" customHeight="1">
      <c r="A115" s="711" t="s">
        <v>6049</v>
      </c>
      <c r="B115" s="712" t="s">
        <v>9396</v>
      </c>
      <c r="C115" s="435"/>
      <c r="D115" s="693">
        <v>50.0</v>
      </c>
      <c r="E115" s="713" t="s">
        <v>9397</v>
      </c>
      <c r="F115" s="714" t="s">
        <v>9398</v>
      </c>
      <c r="G115" s="373">
        <v>2.000524742323E12</v>
      </c>
      <c r="H115" s="721">
        <v>610.0</v>
      </c>
      <c r="I115" s="789">
        <v>0.2</v>
      </c>
      <c r="J115" s="370">
        <f t="shared" si="1"/>
        <v>488</v>
      </c>
      <c r="K115" s="402" t="s">
        <v>8448</v>
      </c>
      <c r="L115" s="403" t="s">
        <v>9399</v>
      </c>
      <c r="M115" s="403" t="s">
        <v>9400</v>
      </c>
      <c r="N115" s="699" t="s">
        <v>8324</v>
      </c>
      <c r="O115" s="464">
        <v>50039.0</v>
      </c>
      <c r="P115" s="378">
        <v>2.0</v>
      </c>
      <c r="Q115" s="721" t="s">
        <v>8326</v>
      </c>
      <c r="R115" s="725"/>
      <c r="S115" s="722"/>
      <c r="T115" s="722"/>
      <c r="U115" s="722" t="s">
        <v>9401</v>
      </c>
      <c r="V115" s="723" t="s">
        <v>9402</v>
      </c>
      <c r="W115" s="721" t="s">
        <v>9403</v>
      </c>
      <c r="X115" s="724">
        <v>0.6161</v>
      </c>
      <c r="Y115" s="726"/>
      <c r="Z115" s="726" t="s">
        <v>6178</v>
      </c>
      <c r="AA115" s="378">
        <v>80.0</v>
      </c>
      <c r="AB115" s="378">
        <v>80.0</v>
      </c>
      <c r="AC115" s="378">
        <v>20.0</v>
      </c>
      <c r="AD115" s="378">
        <v>170.0</v>
      </c>
      <c r="AE115" s="727" t="s">
        <v>6178</v>
      </c>
      <c r="AF115" s="378">
        <v>60.0</v>
      </c>
      <c r="AG115" s="378">
        <v>110.0</v>
      </c>
      <c r="AH115" s="378">
        <v>50.0</v>
      </c>
      <c r="AI115" s="378">
        <v>120.0</v>
      </c>
      <c r="AJ115" s="380" t="s">
        <v>9394</v>
      </c>
      <c r="AK115" s="378">
        <v>16.0</v>
      </c>
      <c r="AL115" s="378">
        <v>6.0</v>
      </c>
      <c r="AM115" s="378">
        <v>11.0</v>
      </c>
      <c r="AN115" s="378" t="s">
        <v>9404</v>
      </c>
      <c r="AO115" s="406"/>
      <c r="AP115" s="406"/>
      <c r="AQ115" s="378" t="s">
        <v>9230</v>
      </c>
      <c r="AR115" s="406"/>
      <c r="AS115" s="406"/>
      <c r="AT115" s="406"/>
      <c r="AU115" s="378">
        <v>1.056</v>
      </c>
      <c r="AV115" s="406"/>
      <c r="AW115" s="406"/>
      <c r="AX115" s="406"/>
      <c r="AY115" s="406"/>
      <c r="AZ115" s="406"/>
      <c r="BA115" s="728">
        <v>5001.0</v>
      </c>
      <c r="BB115" s="728" t="s">
        <v>9166</v>
      </c>
      <c r="BC115" s="590"/>
      <c r="BD115" s="590"/>
      <c r="BE115" s="590"/>
      <c r="BF115" s="590"/>
      <c r="BG115" s="590"/>
      <c r="BH115" s="590"/>
      <c r="BI115" s="590"/>
      <c r="BJ115" s="590"/>
      <c r="BK115" s="590"/>
      <c r="BL115" s="590"/>
      <c r="BM115" s="590"/>
      <c r="BN115" s="590"/>
      <c r="BO115" s="590"/>
      <c r="BP115" s="590"/>
      <c r="BQ115" s="590"/>
      <c r="BR115" s="590"/>
      <c r="BS115" s="590"/>
      <c r="BT115" s="590"/>
      <c r="BU115" s="590"/>
      <c r="BV115" s="590"/>
    </row>
    <row r="116" ht="30.0" customHeight="1">
      <c r="A116" s="711" t="s">
        <v>6049</v>
      </c>
      <c r="B116" s="712" t="s">
        <v>9405</v>
      </c>
      <c r="C116" s="788"/>
      <c r="D116" s="425">
        <v>50.0</v>
      </c>
      <c r="E116" s="713" t="s">
        <v>9406</v>
      </c>
      <c r="F116" s="714" t="s">
        <v>9407</v>
      </c>
      <c r="G116" s="373">
        <v>2.00052474233E12</v>
      </c>
      <c r="H116" s="721">
        <v>679.0</v>
      </c>
      <c r="I116" s="787">
        <v>0.2</v>
      </c>
      <c r="J116" s="370">
        <f t="shared" si="1"/>
        <v>543</v>
      </c>
      <c r="K116" s="402" t="s">
        <v>8457</v>
      </c>
      <c r="L116" s="403" t="s">
        <v>9408</v>
      </c>
      <c r="M116" s="403" t="s">
        <v>9409</v>
      </c>
      <c r="N116" s="699" t="s">
        <v>8324</v>
      </c>
      <c r="O116" s="464">
        <v>50040.0</v>
      </c>
      <c r="P116" s="378">
        <v>2.0</v>
      </c>
      <c r="Q116" s="721">
        <v>100.0</v>
      </c>
      <c r="R116" s="725"/>
      <c r="S116" s="722"/>
      <c r="T116" s="722"/>
      <c r="U116" s="722" t="s">
        <v>8729</v>
      </c>
      <c r="V116" s="723" t="s">
        <v>8730</v>
      </c>
      <c r="W116" s="721" t="s">
        <v>8731</v>
      </c>
      <c r="X116" s="724">
        <v>0.4859</v>
      </c>
      <c r="Y116" s="726"/>
      <c r="Z116" s="726" t="s">
        <v>6178</v>
      </c>
      <c r="AA116" s="378">
        <v>100.0</v>
      </c>
      <c r="AB116" s="378">
        <v>80.0</v>
      </c>
      <c r="AC116" s="378">
        <v>20.0</v>
      </c>
      <c r="AD116" s="378">
        <v>170.0</v>
      </c>
      <c r="AE116" s="727" t="s">
        <v>6178</v>
      </c>
      <c r="AF116" s="378">
        <v>150.0</v>
      </c>
      <c r="AG116" s="378">
        <v>100.0</v>
      </c>
      <c r="AH116" s="378">
        <v>90.0</v>
      </c>
      <c r="AI116" s="378">
        <v>140.0</v>
      </c>
      <c r="AJ116" s="380" t="s">
        <v>9394</v>
      </c>
      <c r="AK116" s="378">
        <v>16.0</v>
      </c>
      <c r="AL116" s="378">
        <v>8.0</v>
      </c>
      <c r="AM116" s="378">
        <v>11.0</v>
      </c>
      <c r="AN116" s="378" t="s">
        <v>9410</v>
      </c>
      <c r="AO116" s="406"/>
      <c r="AP116" s="406"/>
      <c r="AQ116" s="378" t="s">
        <v>9230</v>
      </c>
      <c r="AR116" s="406"/>
      <c r="AS116" s="406"/>
      <c r="AT116" s="406"/>
      <c r="AU116" s="378">
        <v>1.408</v>
      </c>
      <c r="AV116" s="406"/>
      <c r="AW116" s="406"/>
      <c r="AX116" s="406"/>
      <c r="AY116" s="406"/>
      <c r="AZ116" s="406"/>
      <c r="BA116" s="728">
        <v>5001.0</v>
      </c>
      <c r="BB116" s="728" t="s">
        <v>9166</v>
      </c>
      <c r="BC116" s="590"/>
      <c r="BD116" s="590"/>
      <c r="BE116" s="590"/>
      <c r="BF116" s="590"/>
      <c r="BG116" s="590"/>
      <c r="BH116" s="590"/>
      <c r="BI116" s="590"/>
      <c r="BJ116" s="590"/>
      <c r="BK116" s="590"/>
      <c r="BL116" s="590"/>
      <c r="BM116" s="590"/>
      <c r="BN116" s="590"/>
      <c r="BO116" s="590"/>
      <c r="BP116" s="590"/>
      <c r="BQ116" s="590"/>
      <c r="BR116" s="590"/>
      <c r="BS116" s="590"/>
      <c r="BT116" s="590"/>
      <c r="BU116" s="590"/>
      <c r="BV116" s="590"/>
    </row>
    <row r="117" ht="30.0" customHeight="1">
      <c r="A117" s="711" t="s">
        <v>6049</v>
      </c>
      <c r="B117" s="712" t="s">
        <v>9411</v>
      </c>
      <c r="C117" s="435"/>
      <c r="D117" s="693">
        <v>50.0</v>
      </c>
      <c r="E117" s="713" t="s">
        <v>9412</v>
      </c>
      <c r="F117" s="714" t="s">
        <v>9413</v>
      </c>
      <c r="G117" s="373">
        <v>2.000524742347E12</v>
      </c>
      <c r="H117" s="721">
        <v>616.0</v>
      </c>
      <c r="I117" s="787">
        <v>0.2</v>
      </c>
      <c r="J117" s="370">
        <f t="shared" si="1"/>
        <v>493</v>
      </c>
      <c r="K117" s="402" t="s">
        <v>9414</v>
      </c>
      <c r="L117" s="403" t="s">
        <v>9415</v>
      </c>
      <c r="M117" s="403" t="s">
        <v>9416</v>
      </c>
      <c r="N117" s="699" t="s">
        <v>8324</v>
      </c>
      <c r="O117" s="464">
        <v>50041.0</v>
      </c>
      <c r="P117" s="378">
        <v>2.0</v>
      </c>
      <c r="Q117" s="721">
        <v>130.0</v>
      </c>
      <c r="R117" s="725"/>
      <c r="S117" s="722"/>
      <c r="T117" s="722"/>
      <c r="U117" s="722" t="s">
        <v>8450</v>
      </c>
      <c r="V117" s="723" t="s">
        <v>8451</v>
      </c>
      <c r="W117" s="721" t="s">
        <v>9213</v>
      </c>
      <c r="X117" s="724">
        <v>0.5163</v>
      </c>
      <c r="Y117" s="726"/>
      <c r="Z117" s="726" t="s">
        <v>8401</v>
      </c>
      <c r="AA117" s="378">
        <v>120.0</v>
      </c>
      <c r="AB117" s="378">
        <v>80.0</v>
      </c>
      <c r="AC117" s="378">
        <v>45.0</v>
      </c>
      <c r="AD117" s="378">
        <v>170.0</v>
      </c>
      <c r="AE117" s="727" t="s">
        <v>8401</v>
      </c>
      <c r="AF117" s="378">
        <v>150.0</v>
      </c>
      <c r="AG117" s="378">
        <v>100.0</v>
      </c>
      <c r="AH117" s="378">
        <v>90.0</v>
      </c>
      <c r="AI117" s="378">
        <v>140.0</v>
      </c>
      <c r="AJ117" s="380" t="s">
        <v>9394</v>
      </c>
      <c r="AK117" s="378">
        <v>16.0</v>
      </c>
      <c r="AL117" s="378">
        <v>10.0</v>
      </c>
      <c r="AM117" s="378">
        <v>11.0</v>
      </c>
      <c r="AN117" s="378" t="s">
        <v>9417</v>
      </c>
      <c r="AO117" s="406"/>
      <c r="AP117" s="406"/>
      <c r="AQ117" s="378" t="s">
        <v>9230</v>
      </c>
      <c r="AR117" s="406"/>
      <c r="AS117" s="406"/>
      <c r="AT117" s="406"/>
      <c r="AU117" s="378">
        <v>1.76</v>
      </c>
      <c r="AV117" s="406"/>
      <c r="AW117" s="406"/>
      <c r="AX117" s="406"/>
      <c r="AY117" s="406"/>
      <c r="AZ117" s="406"/>
      <c r="BA117" s="728">
        <v>5001.0</v>
      </c>
      <c r="BB117" s="728" t="s">
        <v>9166</v>
      </c>
      <c r="BC117" s="590"/>
      <c r="BD117" s="590"/>
      <c r="BE117" s="590"/>
      <c r="BF117" s="590"/>
      <c r="BG117" s="590"/>
      <c r="BH117" s="590"/>
      <c r="BI117" s="590"/>
      <c r="BJ117" s="590"/>
      <c r="BK117" s="590"/>
      <c r="BL117" s="590"/>
      <c r="BM117" s="590"/>
      <c r="BN117" s="590"/>
      <c r="BO117" s="590"/>
      <c r="BP117" s="590"/>
      <c r="BQ117" s="590"/>
      <c r="BR117" s="590"/>
      <c r="BS117" s="590"/>
      <c r="BT117" s="590"/>
      <c r="BU117" s="590"/>
      <c r="BV117" s="590"/>
    </row>
    <row r="118" ht="30.0" customHeight="1">
      <c r="A118" s="711" t="s">
        <v>6049</v>
      </c>
      <c r="B118" s="712" t="s">
        <v>9418</v>
      </c>
      <c r="C118" s="788"/>
      <c r="D118" s="425">
        <v>50.0</v>
      </c>
      <c r="E118" s="713" t="s">
        <v>9419</v>
      </c>
      <c r="F118" s="714" t="s">
        <v>9420</v>
      </c>
      <c r="G118" s="373">
        <v>2.000524742354E12</v>
      </c>
      <c r="H118" s="721">
        <v>629.0</v>
      </c>
      <c r="I118" s="789">
        <v>0.2</v>
      </c>
      <c r="J118" s="370">
        <f t="shared" si="1"/>
        <v>503</v>
      </c>
      <c r="K118" s="402" t="s">
        <v>8472</v>
      </c>
      <c r="L118" s="403" t="s">
        <v>9421</v>
      </c>
      <c r="M118" s="403" t="s">
        <v>9422</v>
      </c>
      <c r="N118" s="699" t="s">
        <v>8324</v>
      </c>
      <c r="O118" s="464">
        <v>5042.0</v>
      </c>
      <c r="P118" s="378">
        <v>2.0</v>
      </c>
      <c r="Q118" s="721">
        <v>140.0</v>
      </c>
      <c r="R118" s="725"/>
      <c r="S118" s="722"/>
      <c r="T118" s="722"/>
      <c r="U118" s="722" t="s">
        <v>9423</v>
      </c>
      <c r="V118" s="723" t="s">
        <v>9424</v>
      </c>
      <c r="W118" s="721" t="s">
        <v>9425</v>
      </c>
      <c r="X118" s="724">
        <v>0.5022</v>
      </c>
      <c r="Y118" s="726"/>
      <c r="Z118" s="726" t="s">
        <v>8401</v>
      </c>
      <c r="AA118" s="378">
        <v>140.0</v>
      </c>
      <c r="AB118" s="378">
        <v>80.0</v>
      </c>
      <c r="AC118" s="378">
        <v>45.0</v>
      </c>
      <c r="AD118" s="378">
        <v>170.0</v>
      </c>
      <c r="AE118" s="727" t="s">
        <v>8401</v>
      </c>
      <c r="AF118" s="378">
        <v>150.0</v>
      </c>
      <c r="AG118" s="378">
        <v>100.0</v>
      </c>
      <c r="AH118" s="378">
        <v>90.0</v>
      </c>
      <c r="AI118" s="378">
        <v>140.0</v>
      </c>
      <c r="AJ118" s="380" t="s">
        <v>9394</v>
      </c>
      <c r="AK118" s="378">
        <v>16.0</v>
      </c>
      <c r="AL118" s="378">
        <v>10.0</v>
      </c>
      <c r="AM118" s="378">
        <v>11.0</v>
      </c>
      <c r="AN118" s="378" t="s">
        <v>9426</v>
      </c>
      <c r="AO118" s="406"/>
      <c r="AP118" s="406"/>
      <c r="AQ118" s="378" t="s">
        <v>9230</v>
      </c>
      <c r="AR118" s="406"/>
      <c r="AS118" s="406"/>
      <c r="AT118" s="406"/>
      <c r="AU118" s="378">
        <v>1.76</v>
      </c>
      <c r="AV118" s="406"/>
      <c r="AW118" s="406"/>
      <c r="AX118" s="406"/>
      <c r="AY118" s="406"/>
      <c r="AZ118" s="406"/>
      <c r="BA118" s="728">
        <v>5001.0</v>
      </c>
      <c r="BB118" s="728" t="s">
        <v>9166</v>
      </c>
      <c r="BC118" s="590"/>
      <c r="BD118" s="590"/>
      <c r="BE118" s="590"/>
      <c r="BF118" s="590"/>
      <c r="BG118" s="590"/>
      <c r="BH118" s="590"/>
      <c r="BI118" s="590"/>
      <c r="BJ118" s="590"/>
      <c r="BK118" s="590"/>
      <c r="BL118" s="590"/>
      <c r="BM118" s="590"/>
      <c r="BN118" s="590"/>
      <c r="BO118" s="590"/>
      <c r="BP118" s="590"/>
      <c r="BQ118" s="590"/>
      <c r="BR118" s="590"/>
      <c r="BS118" s="590"/>
      <c r="BT118" s="590"/>
      <c r="BU118" s="590"/>
      <c r="BV118" s="590"/>
    </row>
    <row r="119" ht="30.0" customHeight="1">
      <c r="A119" s="711" t="s">
        <v>6049</v>
      </c>
      <c r="B119" s="712" t="s">
        <v>9427</v>
      </c>
      <c r="C119" s="736"/>
      <c r="D119" s="425">
        <v>50.0</v>
      </c>
      <c r="E119" s="713" t="s">
        <v>9428</v>
      </c>
      <c r="F119" s="714" t="s">
        <v>9429</v>
      </c>
      <c r="G119" s="373">
        <v>2.000524742361E12</v>
      </c>
      <c r="H119" s="721">
        <v>654.0</v>
      </c>
      <c r="I119" s="739">
        <v>0.2</v>
      </c>
      <c r="J119" s="370">
        <f t="shared" si="1"/>
        <v>523</v>
      </c>
      <c r="K119" s="402" t="s">
        <v>8481</v>
      </c>
      <c r="L119" s="403" t="s">
        <v>9430</v>
      </c>
      <c r="M119" s="403" t="s">
        <v>9431</v>
      </c>
      <c r="N119" s="699" t="s">
        <v>8324</v>
      </c>
      <c r="O119" s="464">
        <v>5043.0</v>
      </c>
      <c r="P119" s="378">
        <v>2.0</v>
      </c>
      <c r="Q119" s="721">
        <v>150.0</v>
      </c>
      <c r="R119" s="725"/>
      <c r="S119" s="722"/>
      <c r="T119" s="722"/>
      <c r="U119" s="722" t="s">
        <v>8483</v>
      </c>
      <c r="V119" s="723" t="s">
        <v>8484</v>
      </c>
      <c r="W119" s="721" t="s">
        <v>9432</v>
      </c>
      <c r="X119" s="724">
        <v>0.4937</v>
      </c>
      <c r="Y119" s="726"/>
      <c r="Z119" s="726" t="s">
        <v>8401</v>
      </c>
      <c r="AA119" s="378">
        <v>140.0</v>
      </c>
      <c r="AB119" s="378">
        <v>80.0</v>
      </c>
      <c r="AC119" s="378">
        <v>45.0</v>
      </c>
      <c r="AD119" s="378">
        <v>170.0</v>
      </c>
      <c r="AE119" s="727" t="s">
        <v>8401</v>
      </c>
      <c r="AF119" s="378">
        <v>150.0</v>
      </c>
      <c r="AG119" s="378">
        <v>100.0</v>
      </c>
      <c r="AH119" s="378">
        <v>90.0</v>
      </c>
      <c r="AI119" s="378">
        <v>140.0</v>
      </c>
      <c r="AJ119" s="431"/>
      <c r="AK119" s="378">
        <v>16.0</v>
      </c>
      <c r="AL119" s="378">
        <v>10.0</v>
      </c>
      <c r="AM119" s="378">
        <v>11.0</v>
      </c>
      <c r="AN119" s="378" t="s">
        <v>9433</v>
      </c>
      <c r="AO119" s="406"/>
      <c r="AP119" s="406"/>
      <c r="AQ119" s="378" t="s">
        <v>9230</v>
      </c>
      <c r="AR119" s="406"/>
      <c r="AS119" s="406"/>
      <c r="AT119" s="406"/>
      <c r="AU119" s="406"/>
      <c r="AV119" s="406"/>
      <c r="AW119" s="406"/>
      <c r="AX119" s="406"/>
      <c r="AY119" s="406"/>
      <c r="AZ119" s="406"/>
      <c r="BA119" s="728">
        <v>5001.0</v>
      </c>
      <c r="BB119" s="728" t="s">
        <v>9166</v>
      </c>
      <c r="BC119" s="590"/>
      <c r="BD119" s="590"/>
      <c r="BE119" s="590"/>
      <c r="BF119" s="590"/>
      <c r="BG119" s="590"/>
      <c r="BH119" s="590"/>
      <c r="BI119" s="590"/>
      <c r="BJ119" s="590"/>
      <c r="BK119" s="590"/>
      <c r="BL119" s="590"/>
      <c r="BM119" s="590"/>
      <c r="BN119" s="590"/>
      <c r="BO119" s="590"/>
      <c r="BP119" s="590"/>
      <c r="BQ119" s="590"/>
      <c r="BR119" s="590"/>
      <c r="BS119" s="590"/>
      <c r="BT119" s="590"/>
      <c r="BU119" s="590"/>
      <c r="BV119" s="590"/>
    </row>
    <row r="120" ht="30.0" customHeight="1">
      <c r="A120" s="773"/>
      <c r="B120" s="712" t="s">
        <v>9434</v>
      </c>
      <c r="C120" s="736"/>
      <c r="D120" s="425">
        <v>50.0</v>
      </c>
      <c r="E120" s="713" t="s">
        <v>9435</v>
      </c>
      <c r="F120" s="714" t="s">
        <v>9436</v>
      </c>
      <c r="G120" s="738">
        <v>2.028865238749E12</v>
      </c>
      <c r="H120" s="721">
        <v>679.0</v>
      </c>
      <c r="I120" s="739">
        <v>0.2</v>
      </c>
      <c r="J120" s="370">
        <f t="shared" si="1"/>
        <v>543</v>
      </c>
      <c r="K120" s="402" t="s">
        <v>9437</v>
      </c>
      <c r="L120" s="403" t="s">
        <v>9438</v>
      </c>
      <c r="M120" s="403" t="s">
        <v>9439</v>
      </c>
      <c r="N120" s="699" t="s">
        <v>8324</v>
      </c>
      <c r="O120" s="464" t="s">
        <v>8325</v>
      </c>
      <c r="P120" s="406"/>
      <c r="Q120" s="721">
        <v>150.0</v>
      </c>
      <c r="R120" s="725"/>
      <c r="S120" s="722"/>
      <c r="T120" s="722"/>
      <c r="U120" s="722" t="s">
        <v>8555</v>
      </c>
      <c r="V120" s="723" t="s">
        <v>8556</v>
      </c>
      <c r="W120" s="721" t="s">
        <v>9440</v>
      </c>
      <c r="X120" s="724">
        <v>0.5043</v>
      </c>
      <c r="Y120" s="726"/>
      <c r="Z120" s="726" t="s">
        <v>8401</v>
      </c>
      <c r="AA120" s="378">
        <v>140.0</v>
      </c>
      <c r="AB120" s="378">
        <v>80.0</v>
      </c>
      <c r="AC120" s="378">
        <v>45.0</v>
      </c>
      <c r="AD120" s="378">
        <v>170.0</v>
      </c>
      <c r="AE120" s="727" t="s">
        <v>8401</v>
      </c>
      <c r="AF120" s="378">
        <v>150.0</v>
      </c>
      <c r="AG120" s="378">
        <v>100.0</v>
      </c>
      <c r="AH120" s="378">
        <v>90.0</v>
      </c>
      <c r="AI120" s="378">
        <v>140.0</v>
      </c>
      <c r="AJ120" s="431"/>
      <c r="AK120" s="378">
        <v>16.0</v>
      </c>
      <c r="AL120" s="378">
        <v>10.0</v>
      </c>
      <c r="AM120" s="378">
        <v>11.0</v>
      </c>
      <c r="AN120" s="378" t="s">
        <v>9441</v>
      </c>
      <c r="AO120" s="406"/>
      <c r="AP120" s="406"/>
      <c r="AQ120" s="378" t="s">
        <v>9230</v>
      </c>
      <c r="AR120" s="406"/>
      <c r="AS120" s="406"/>
      <c r="AT120" s="406"/>
      <c r="AU120" s="406"/>
      <c r="AV120" s="406"/>
      <c r="AW120" s="406"/>
      <c r="AX120" s="406"/>
      <c r="AY120" s="406"/>
      <c r="AZ120" s="406"/>
      <c r="BA120" s="728">
        <v>5001.0</v>
      </c>
      <c r="BB120" s="728" t="s">
        <v>9166</v>
      </c>
      <c r="BC120" s="590"/>
      <c r="BD120" s="590"/>
      <c r="BE120" s="590"/>
      <c r="BF120" s="590"/>
      <c r="BG120" s="590"/>
      <c r="BH120" s="590"/>
      <c r="BI120" s="590"/>
      <c r="BJ120" s="590"/>
      <c r="BK120" s="590"/>
      <c r="BL120" s="590"/>
      <c r="BM120" s="590"/>
      <c r="BN120" s="590"/>
      <c r="BO120" s="590"/>
      <c r="BP120" s="590"/>
      <c r="BQ120" s="590"/>
      <c r="BR120" s="590"/>
      <c r="BS120" s="590"/>
      <c r="BT120" s="590"/>
      <c r="BU120" s="590"/>
      <c r="BV120" s="590"/>
    </row>
    <row r="121" ht="30.0" customHeight="1">
      <c r="A121" s="773"/>
      <c r="B121" s="712" t="s">
        <v>9442</v>
      </c>
      <c r="C121" s="736"/>
      <c r="D121" s="425">
        <v>50.0</v>
      </c>
      <c r="E121" s="713" t="s">
        <v>9443</v>
      </c>
      <c r="F121" s="714" t="s">
        <v>9444</v>
      </c>
      <c r="G121" s="738">
        <v>2.028865238756E12</v>
      </c>
      <c r="H121" s="721">
        <v>705.0</v>
      </c>
      <c r="I121" s="739">
        <v>0.2</v>
      </c>
      <c r="J121" s="370">
        <f t="shared" si="1"/>
        <v>564</v>
      </c>
      <c r="K121" s="402" t="s">
        <v>9445</v>
      </c>
      <c r="L121" s="403" t="s">
        <v>9446</v>
      </c>
      <c r="M121" s="403" t="s">
        <v>9439</v>
      </c>
      <c r="N121" s="699" t="s">
        <v>8324</v>
      </c>
      <c r="O121" s="464" t="s">
        <v>8325</v>
      </c>
      <c r="P121" s="406"/>
      <c r="Q121" s="721">
        <v>150.0</v>
      </c>
      <c r="R121" s="725"/>
      <c r="S121" s="722"/>
      <c r="T121" s="722"/>
      <c r="U121" s="722" t="s">
        <v>9447</v>
      </c>
      <c r="V121" s="723" t="s">
        <v>9448</v>
      </c>
      <c r="W121" s="721" t="s">
        <v>9449</v>
      </c>
      <c r="X121" s="724">
        <v>0.514</v>
      </c>
      <c r="Y121" s="726"/>
      <c r="Z121" s="726" t="s">
        <v>9450</v>
      </c>
      <c r="AA121" s="378">
        <v>150.0</v>
      </c>
      <c r="AB121" s="378">
        <v>80.0</v>
      </c>
      <c r="AC121" s="378">
        <v>45.0</v>
      </c>
      <c r="AD121" s="378">
        <v>170.0</v>
      </c>
      <c r="AE121" s="727" t="s">
        <v>9450</v>
      </c>
      <c r="AF121" s="378">
        <v>150.0</v>
      </c>
      <c r="AG121" s="378">
        <v>100.0</v>
      </c>
      <c r="AH121" s="378">
        <v>90.0</v>
      </c>
      <c r="AI121" s="378">
        <v>140.0</v>
      </c>
      <c r="AJ121" s="431"/>
      <c r="AK121" s="378">
        <v>8.0</v>
      </c>
      <c r="AL121" s="378">
        <v>1.5</v>
      </c>
      <c r="AM121" s="378">
        <v>7.0</v>
      </c>
      <c r="AN121" s="378" t="s">
        <v>9451</v>
      </c>
      <c r="AO121" s="406"/>
      <c r="AP121" s="406"/>
      <c r="AQ121" s="378" t="s">
        <v>8425</v>
      </c>
      <c r="AR121" s="406"/>
      <c r="AS121" s="406"/>
      <c r="AT121" s="406"/>
      <c r="AU121" s="406"/>
      <c r="AV121" s="406"/>
      <c r="AW121" s="406"/>
      <c r="AX121" s="406"/>
      <c r="AY121" s="406"/>
      <c r="AZ121" s="406"/>
      <c r="BA121" s="728">
        <v>5000.0</v>
      </c>
      <c r="BB121" s="728" t="s">
        <v>8426</v>
      </c>
      <c r="BC121" s="590"/>
      <c r="BD121" s="590"/>
      <c r="BE121" s="590"/>
      <c r="BF121" s="590"/>
      <c r="BG121" s="590"/>
      <c r="BH121" s="590"/>
      <c r="BI121" s="590"/>
      <c r="BJ121" s="590"/>
      <c r="BK121" s="590"/>
      <c r="BL121" s="590"/>
      <c r="BM121" s="590"/>
      <c r="BN121" s="590"/>
      <c r="BO121" s="590"/>
      <c r="BP121" s="590"/>
      <c r="BQ121" s="590"/>
      <c r="BR121" s="590"/>
      <c r="BS121" s="590"/>
      <c r="BT121" s="590"/>
      <c r="BU121" s="590"/>
      <c r="BV121" s="590"/>
    </row>
    <row r="122" ht="30.0" customHeight="1">
      <c r="A122" s="711" t="s">
        <v>9452</v>
      </c>
      <c r="B122" s="796" t="s">
        <v>9453</v>
      </c>
      <c r="C122" s="435"/>
      <c r="D122" s="693">
        <v>50.0</v>
      </c>
      <c r="E122" s="713" t="s">
        <v>9454</v>
      </c>
      <c r="F122" s="714" t="s">
        <v>9455</v>
      </c>
      <c r="G122" s="373">
        <v>2.014195044006E12</v>
      </c>
      <c r="H122" s="721">
        <v>528.0</v>
      </c>
      <c r="I122" s="739">
        <v>0.5</v>
      </c>
      <c r="J122" s="370">
        <f t="shared" si="1"/>
        <v>264</v>
      </c>
      <c r="K122" s="402" t="s">
        <v>9456</v>
      </c>
      <c r="L122" s="403" t="s">
        <v>9457</v>
      </c>
      <c r="M122" s="403" t="s">
        <v>9458</v>
      </c>
      <c r="N122" s="699" t="s">
        <v>8324</v>
      </c>
      <c r="O122" s="464" t="s">
        <v>8325</v>
      </c>
      <c r="P122" s="378">
        <v>3.0</v>
      </c>
      <c r="Q122" s="721" t="s">
        <v>8326</v>
      </c>
      <c r="R122" s="725"/>
      <c r="S122" s="722"/>
      <c r="T122" s="722"/>
      <c r="U122" s="722" t="s">
        <v>9459</v>
      </c>
      <c r="V122" s="723" t="s">
        <v>9460</v>
      </c>
      <c r="W122" s="721" t="s">
        <v>9461</v>
      </c>
      <c r="X122" s="724">
        <v>0.477</v>
      </c>
      <c r="Y122" s="726"/>
      <c r="Z122" s="726" t="s">
        <v>6061</v>
      </c>
      <c r="AA122" s="378">
        <v>27.0</v>
      </c>
      <c r="AB122" s="378">
        <v>70.0</v>
      </c>
      <c r="AC122" s="378">
        <v>20.0</v>
      </c>
      <c r="AD122" s="378">
        <v>90.0</v>
      </c>
      <c r="AE122" s="727" t="s">
        <v>6061</v>
      </c>
      <c r="AF122" s="378">
        <v>65.0</v>
      </c>
      <c r="AG122" s="378">
        <v>70.0</v>
      </c>
      <c r="AH122" s="378">
        <v>20.0</v>
      </c>
      <c r="AI122" s="378">
        <v>80.0</v>
      </c>
      <c r="AJ122" s="380" t="s">
        <v>9250</v>
      </c>
      <c r="AK122" s="378">
        <v>8.0</v>
      </c>
      <c r="AL122" s="378">
        <v>1.0</v>
      </c>
      <c r="AM122" s="378">
        <v>7.0</v>
      </c>
      <c r="AN122" s="378" t="s">
        <v>9462</v>
      </c>
      <c r="AO122" s="406"/>
      <c r="AP122" s="406"/>
      <c r="AQ122" s="378" t="s">
        <v>9230</v>
      </c>
      <c r="AR122" s="406"/>
      <c r="AS122" s="406"/>
      <c r="AT122" s="406"/>
      <c r="AU122" s="378">
        <v>0.056</v>
      </c>
      <c r="AV122" s="406"/>
      <c r="AW122" s="406"/>
      <c r="AX122" s="406"/>
      <c r="AY122" s="406"/>
      <c r="AZ122" s="406"/>
      <c r="BA122" s="728">
        <v>5003.0</v>
      </c>
      <c r="BB122" s="728" t="s">
        <v>9053</v>
      </c>
      <c r="BC122" s="590"/>
      <c r="BD122" s="590"/>
      <c r="BE122" s="590"/>
      <c r="BF122" s="590"/>
      <c r="BG122" s="590"/>
      <c r="BH122" s="590"/>
      <c r="BI122" s="590"/>
      <c r="BJ122" s="590"/>
      <c r="BK122" s="590"/>
      <c r="BL122" s="590"/>
      <c r="BM122" s="590"/>
      <c r="BN122" s="590"/>
      <c r="BO122" s="590"/>
      <c r="BP122" s="590"/>
      <c r="BQ122" s="590"/>
      <c r="BR122" s="590"/>
      <c r="BS122" s="590"/>
      <c r="BT122" s="590"/>
      <c r="BU122" s="590"/>
      <c r="BV122" s="590"/>
    </row>
    <row r="123" ht="30.0" customHeight="1">
      <c r="A123" s="711" t="s">
        <v>6049</v>
      </c>
      <c r="B123" s="712" t="s">
        <v>9463</v>
      </c>
      <c r="C123" s="435"/>
      <c r="D123" s="693">
        <v>50.0</v>
      </c>
      <c r="E123" s="713" t="s">
        <v>9464</v>
      </c>
      <c r="F123" s="714" t="s">
        <v>9465</v>
      </c>
      <c r="G123" s="373">
        <v>2.014195044013E12</v>
      </c>
      <c r="H123" s="721">
        <v>336.0</v>
      </c>
      <c r="I123" s="739">
        <v>0.5</v>
      </c>
      <c r="J123" s="370">
        <f t="shared" si="1"/>
        <v>168</v>
      </c>
      <c r="K123" s="402" t="s">
        <v>8786</v>
      </c>
      <c r="L123" s="403" t="s">
        <v>9466</v>
      </c>
      <c r="M123" s="403" t="s">
        <v>9467</v>
      </c>
      <c r="N123" s="699" t="s">
        <v>8324</v>
      </c>
      <c r="O123" s="464" t="s">
        <v>8325</v>
      </c>
      <c r="P123" s="378">
        <v>20.0</v>
      </c>
      <c r="Q123" s="721" t="s">
        <v>8326</v>
      </c>
      <c r="R123" s="725"/>
      <c r="S123" s="722"/>
      <c r="T123" s="722"/>
      <c r="U123" s="722" t="s">
        <v>9468</v>
      </c>
      <c r="V123" s="723" t="s">
        <v>8580</v>
      </c>
      <c r="W123" s="721" t="s">
        <v>9469</v>
      </c>
      <c r="X123" s="724">
        <v>0.3038</v>
      </c>
      <c r="Y123" s="726"/>
      <c r="Z123" s="726" t="s">
        <v>6061</v>
      </c>
      <c r="AA123" s="378">
        <v>20.0</v>
      </c>
      <c r="AB123" s="378">
        <v>70.0</v>
      </c>
      <c r="AC123" s="378">
        <v>20.0</v>
      </c>
      <c r="AD123" s="378">
        <v>90.0</v>
      </c>
      <c r="AE123" s="727" t="s">
        <v>6061</v>
      </c>
      <c r="AF123" s="378">
        <v>65.0</v>
      </c>
      <c r="AG123" s="378">
        <v>70.0</v>
      </c>
      <c r="AH123" s="378">
        <v>20.0</v>
      </c>
      <c r="AI123" s="378">
        <v>80.0</v>
      </c>
      <c r="AJ123" s="380" t="s">
        <v>8770</v>
      </c>
      <c r="AK123" s="378">
        <v>7.5</v>
      </c>
      <c r="AL123" s="378">
        <v>1.0</v>
      </c>
      <c r="AM123" s="378">
        <v>8.0</v>
      </c>
      <c r="AN123" s="378" t="s">
        <v>9470</v>
      </c>
      <c r="AO123" s="406"/>
      <c r="AP123" s="406"/>
      <c r="AQ123" s="406"/>
      <c r="AR123" s="406"/>
      <c r="AS123" s="406"/>
      <c r="AT123" s="406"/>
      <c r="AU123" s="378">
        <v>0.06</v>
      </c>
      <c r="AV123" s="406"/>
      <c r="AW123" s="406"/>
      <c r="AX123" s="406"/>
      <c r="AY123" s="406"/>
      <c r="AZ123" s="406"/>
      <c r="BA123" s="728">
        <v>200.0</v>
      </c>
      <c r="BB123" s="728" t="s">
        <v>8334</v>
      </c>
      <c r="BC123" s="590"/>
      <c r="BD123" s="590"/>
      <c r="BE123" s="590"/>
      <c r="BF123" s="590"/>
      <c r="BG123" s="590"/>
      <c r="BH123" s="590"/>
      <c r="BI123" s="590"/>
      <c r="BJ123" s="590"/>
      <c r="BK123" s="590"/>
      <c r="BL123" s="590"/>
      <c r="BM123" s="590"/>
      <c r="BN123" s="590"/>
      <c r="BO123" s="590"/>
      <c r="BP123" s="590"/>
      <c r="BQ123" s="590"/>
      <c r="BR123" s="590"/>
      <c r="BS123" s="590"/>
      <c r="BT123" s="590"/>
      <c r="BU123" s="590"/>
      <c r="BV123" s="590"/>
    </row>
    <row r="124" ht="30.0" customHeight="1">
      <c r="A124" s="711" t="s">
        <v>6049</v>
      </c>
      <c r="B124" s="768" t="s">
        <v>9471</v>
      </c>
      <c r="C124" s="736"/>
      <c r="D124" s="425">
        <v>50.0</v>
      </c>
      <c r="E124" s="713" t="s">
        <v>9472</v>
      </c>
      <c r="F124" s="714" t="s">
        <v>9473</v>
      </c>
      <c r="G124" s="797">
        <v>2.015331855005E12</v>
      </c>
      <c r="H124" s="746">
        <v>699.0</v>
      </c>
      <c r="I124" s="739">
        <v>0.2</v>
      </c>
      <c r="J124" s="370">
        <f t="shared" si="1"/>
        <v>559</v>
      </c>
      <c r="K124" s="402" t="s">
        <v>9474</v>
      </c>
      <c r="L124" s="403" t="s">
        <v>9475</v>
      </c>
      <c r="M124" s="403" t="s">
        <v>9475</v>
      </c>
      <c r="N124" s="699" t="s">
        <v>9476</v>
      </c>
      <c r="O124" s="771" t="s">
        <v>8325</v>
      </c>
      <c r="P124" s="737">
        <v>1.0</v>
      </c>
      <c r="Q124" s="721">
        <v>100.0</v>
      </c>
      <c r="R124" s="721">
        <v>115.0</v>
      </c>
      <c r="S124" s="722"/>
      <c r="T124" s="722"/>
      <c r="U124" s="722" t="s">
        <v>9477</v>
      </c>
      <c r="V124" s="723" t="s">
        <v>9478</v>
      </c>
      <c r="W124" s="721" t="s">
        <v>9479</v>
      </c>
      <c r="X124" s="724">
        <v>0.3961</v>
      </c>
      <c r="Y124" s="406"/>
      <c r="Z124" s="406"/>
      <c r="AA124" s="378">
        <v>420.0</v>
      </c>
      <c r="AB124" s="378">
        <v>55.0</v>
      </c>
      <c r="AC124" s="378">
        <v>55.0</v>
      </c>
      <c r="AD124" s="378">
        <v>140.0</v>
      </c>
      <c r="AE124" s="406"/>
      <c r="AF124" s="406"/>
      <c r="AG124" s="406"/>
      <c r="AH124" s="406"/>
      <c r="AI124" s="406"/>
      <c r="AJ124" s="406"/>
      <c r="AK124" s="378">
        <v>14.0</v>
      </c>
      <c r="AL124" s="378">
        <v>5.5</v>
      </c>
      <c r="AM124" s="378">
        <v>5.5</v>
      </c>
      <c r="AN124" s="378" t="s">
        <v>9480</v>
      </c>
      <c r="AO124" s="406"/>
      <c r="AP124" s="406"/>
      <c r="AQ124" s="378" t="s">
        <v>9481</v>
      </c>
      <c r="AR124" s="406"/>
      <c r="AS124" s="406"/>
      <c r="AT124" s="406"/>
      <c r="AU124" s="406"/>
      <c r="AV124" s="406"/>
      <c r="AW124" s="406"/>
      <c r="AX124" s="406"/>
      <c r="AY124" s="406"/>
      <c r="AZ124" s="406"/>
      <c r="BA124" s="728">
        <v>300.0</v>
      </c>
      <c r="BB124" s="728" t="s">
        <v>9482</v>
      </c>
      <c r="BC124" s="590"/>
      <c r="BD124" s="590"/>
      <c r="BE124" s="590"/>
      <c r="BF124" s="590"/>
      <c r="BG124" s="590"/>
      <c r="BH124" s="590"/>
      <c r="BI124" s="590"/>
      <c r="BJ124" s="590"/>
      <c r="BK124" s="590"/>
      <c r="BL124" s="590"/>
      <c r="BM124" s="590"/>
      <c r="BN124" s="590"/>
      <c r="BO124" s="590"/>
      <c r="BP124" s="590"/>
      <c r="BQ124" s="590"/>
      <c r="BR124" s="590"/>
      <c r="BS124" s="590"/>
      <c r="BT124" s="590"/>
      <c r="BU124" s="590"/>
      <c r="BV124" s="590"/>
    </row>
    <row r="125" ht="30.0" customHeight="1">
      <c r="A125" s="773"/>
      <c r="B125" s="585" t="s">
        <v>9483</v>
      </c>
      <c r="C125" s="736"/>
      <c r="D125" s="693">
        <v>50.0</v>
      </c>
      <c r="E125" s="713" t="s">
        <v>9484</v>
      </c>
      <c r="F125" s="714" t="s">
        <v>9485</v>
      </c>
      <c r="G125" s="798">
        <v>2.015331855012E12</v>
      </c>
      <c r="H125" s="746">
        <v>589.0</v>
      </c>
      <c r="I125" s="739">
        <v>0.2</v>
      </c>
      <c r="J125" s="370">
        <f t="shared" si="1"/>
        <v>471</v>
      </c>
      <c r="K125" s="402" t="s">
        <v>9486</v>
      </c>
      <c r="L125" s="403" t="s">
        <v>9487</v>
      </c>
      <c r="M125" s="403" t="s">
        <v>9488</v>
      </c>
      <c r="N125" s="699" t="s">
        <v>9476</v>
      </c>
      <c r="O125" s="464" t="s">
        <v>8325</v>
      </c>
      <c r="P125" s="737">
        <v>1.0</v>
      </c>
      <c r="Q125" s="721">
        <v>100.0</v>
      </c>
      <c r="R125" s="721" t="s">
        <v>9489</v>
      </c>
      <c r="S125" s="722"/>
      <c r="T125" s="722"/>
      <c r="U125" s="722" t="s">
        <v>9490</v>
      </c>
      <c r="V125" s="723" t="s">
        <v>9491</v>
      </c>
      <c r="W125" s="721" t="s">
        <v>9492</v>
      </c>
      <c r="X125" s="724">
        <v>0.3026</v>
      </c>
      <c r="Y125" s="406"/>
      <c r="Z125" s="406"/>
      <c r="AA125" s="378">
        <v>470.0</v>
      </c>
      <c r="AB125" s="378">
        <v>55.0</v>
      </c>
      <c r="AC125" s="378">
        <v>30.0</v>
      </c>
      <c r="AD125" s="378">
        <v>110.0</v>
      </c>
      <c r="AE125" s="406"/>
      <c r="AF125" s="406"/>
      <c r="AG125" s="406"/>
      <c r="AH125" s="406"/>
      <c r="AI125" s="406"/>
      <c r="AJ125" s="406"/>
      <c r="AK125" s="378">
        <v>5.5</v>
      </c>
      <c r="AL125" s="378">
        <v>3.0</v>
      </c>
      <c r="AM125" s="378">
        <v>11.0</v>
      </c>
      <c r="AN125" s="378" t="s">
        <v>9493</v>
      </c>
      <c r="AO125" s="406"/>
      <c r="AP125" s="406"/>
      <c r="AQ125" s="378" t="s">
        <v>9481</v>
      </c>
      <c r="AR125" s="406"/>
      <c r="AS125" s="406"/>
      <c r="AT125" s="406"/>
      <c r="AU125" s="406"/>
      <c r="AV125" s="406"/>
      <c r="AW125" s="406"/>
      <c r="AX125" s="406"/>
      <c r="AY125" s="406"/>
      <c r="AZ125" s="406"/>
      <c r="BA125" s="728">
        <v>300.0</v>
      </c>
      <c r="BB125" s="728" t="s">
        <v>9482</v>
      </c>
      <c r="BC125" s="590"/>
      <c r="BD125" s="590"/>
      <c r="BE125" s="590"/>
      <c r="BF125" s="590"/>
      <c r="BG125" s="590"/>
      <c r="BH125" s="590"/>
      <c r="BI125" s="590"/>
      <c r="BJ125" s="590"/>
      <c r="BK125" s="590"/>
      <c r="BL125" s="590"/>
      <c r="BM125" s="590"/>
      <c r="BN125" s="590"/>
      <c r="BO125" s="590"/>
      <c r="BP125" s="590"/>
      <c r="BQ125" s="590"/>
      <c r="BR125" s="590"/>
      <c r="BS125" s="590"/>
      <c r="BT125" s="590"/>
      <c r="BU125" s="590"/>
      <c r="BV125" s="590"/>
    </row>
    <row r="126" ht="30.0" customHeight="1">
      <c r="A126" s="773"/>
      <c r="B126" s="712" t="s">
        <v>9494</v>
      </c>
      <c r="C126" s="435"/>
      <c r="D126" s="693">
        <v>50.0</v>
      </c>
      <c r="E126" s="713" t="s">
        <v>9495</v>
      </c>
      <c r="F126" s="714" t="s">
        <v>9496</v>
      </c>
      <c r="G126" s="798">
        <v>2.015331855029E12</v>
      </c>
      <c r="H126" s="746">
        <v>589.0</v>
      </c>
      <c r="I126" s="739">
        <v>0.2</v>
      </c>
      <c r="J126" s="370">
        <f t="shared" si="1"/>
        <v>471</v>
      </c>
      <c r="K126" s="402" t="s">
        <v>9497</v>
      </c>
      <c r="L126" s="403" t="s">
        <v>9498</v>
      </c>
      <c r="M126" s="403" t="s">
        <v>9488</v>
      </c>
      <c r="N126" s="699" t="s">
        <v>9476</v>
      </c>
      <c r="O126" s="464" t="s">
        <v>8325</v>
      </c>
      <c r="P126" s="737">
        <v>1.0</v>
      </c>
      <c r="Q126" s="721">
        <v>100.0</v>
      </c>
      <c r="R126" s="721" t="s">
        <v>9499</v>
      </c>
      <c r="S126" s="722"/>
      <c r="T126" s="722"/>
      <c r="U126" s="722" t="s">
        <v>9490</v>
      </c>
      <c r="V126" s="723" t="s">
        <v>9491</v>
      </c>
      <c r="W126" s="721" t="s">
        <v>9500</v>
      </c>
      <c r="X126" s="724">
        <v>0.2998</v>
      </c>
      <c r="Y126" s="799"/>
      <c r="Z126" s="799"/>
      <c r="AA126" s="378">
        <v>170.0</v>
      </c>
      <c r="AB126" s="378">
        <v>55.0</v>
      </c>
      <c r="AC126" s="378">
        <v>30.0</v>
      </c>
      <c r="AD126" s="378">
        <v>110.0</v>
      </c>
      <c r="AE126" s="406"/>
      <c r="AF126" s="406"/>
      <c r="AG126" s="406"/>
      <c r="AH126" s="406"/>
      <c r="AI126" s="406"/>
      <c r="AJ126" s="406"/>
      <c r="AK126" s="378">
        <v>5.5</v>
      </c>
      <c r="AL126" s="378">
        <v>3.0</v>
      </c>
      <c r="AM126" s="378">
        <v>11.0</v>
      </c>
      <c r="AN126" s="378" t="s">
        <v>9501</v>
      </c>
      <c r="AO126" s="406"/>
      <c r="AP126" s="406"/>
      <c r="AQ126" s="378" t="s">
        <v>9502</v>
      </c>
      <c r="AR126" s="406"/>
      <c r="AS126" s="406"/>
      <c r="AT126" s="406"/>
      <c r="AU126" s="406"/>
      <c r="AV126" s="406"/>
      <c r="AW126" s="406"/>
      <c r="AX126" s="406"/>
      <c r="AY126" s="406"/>
      <c r="AZ126" s="406"/>
      <c r="BA126" s="728">
        <v>300.0</v>
      </c>
      <c r="BB126" s="728" t="s">
        <v>9482</v>
      </c>
      <c r="BC126" s="590"/>
      <c r="BD126" s="590"/>
      <c r="BE126" s="590"/>
      <c r="BF126" s="590"/>
      <c r="BG126" s="590"/>
      <c r="BH126" s="590"/>
      <c r="BI126" s="590"/>
      <c r="BJ126" s="590"/>
      <c r="BK126" s="590"/>
      <c r="BL126" s="590"/>
      <c r="BM126" s="590"/>
      <c r="BN126" s="590"/>
      <c r="BO126" s="590"/>
      <c r="BP126" s="590"/>
      <c r="BQ126" s="590"/>
      <c r="BR126" s="590"/>
      <c r="BS126" s="590"/>
      <c r="BT126" s="590"/>
      <c r="BU126" s="590"/>
      <c r="BV126" s="590"/>
    </row>
    <row r="127" ht="30.0" customHeight="1">
      <c r="A127" s="711" t="s">
        <v>9452</v>
      </c>
      <c r="B127" s="712" t="s">
        <v>9503</v>
      </c>
      <c r="C127" s="736"/>
      <c r="D127" s="693">
        <v>50.0</v>
      </c>
      <c r="E127" s="713" t="s">
        <v>9504</v>
      </c>
      <c r="F127" s="714" t="s">
        <v>9505</v>
      </c>
      <c r="G127" s="798">
        <v>2.015331855036E12</v>
      </c>
      <c r="H127" s="746">
        <v>589.0</v>
      </c>
      <c r="I127" s="739">
        <v>0.2</v>
      </c>
      <c r="J127" s="370">
        <f t="shared" si="1"/>
        <v>471</v>
      </c>
      <c r="K127" s="402" t="s">
        <v>9506</v>
      </c>
      <c r="L127" s="403" t="s">
        <v>9507</v>
      </c>
      <c r="M127" s="403" t="s">
        <v>9488</v>
      </c>
      <c r="N127" s="699" t="s">
        <v>9476</v>
      </c>
      <c r="O127" s="464" t="s">
        <v>8325</v>
      </c>
      <c r="P127" s="737">
        <v>1.0</v>
      </c>
      <c r="Q127" s="721">
        <v>100.0</v>
      </c>
      <c r="R127" s="721" t="s">
        <v>9499</v>
      </c>
      <c r="S127" s="722"/>
      <c r="T127" s="722"/>
      <c r="U127" s="722" t="s">
        <v>9508</v>
      </c>
      <c r="V127" s="723" t="s">
        <v>9509</v>
      </c>
      <c r="W127" s="721" t="s">
        <v>9510</v>
      </c>
      <c r="X127" s="724">
        <v>0.3684</v>
      </c>
      <c r="Y127" s="799"/>
      <c r="Z127" s="799"/>
      <c r="AA127" s="378">
        <v>170.0</v>
      </c>
      <c r="AB127" s="378">
        <v>55.0</v>
      </c>
      <c r="AC127" s="378">
        <v>30.0</v>
      </c>
      <c r="AD127" s="378">
        <v>110.0</v>
      </c>
      <c r="AE127" s="406"/>
      <c r="AF127" s="406"/>
      <c r="AG127" s="406"/>
      <c r="AH127" s="406"/>
      <c r="AI127" s="406"/>
      <c r="AJ127" s="406"/>
      <c r="AK127" s="378">
        <v>5.5</v>
      </c>
      <c r="AL127" s="378">
        <v>3.0</v>
      </c>
      <c r="AM127" s="378">
        <v>11.0</v>
      </c>
      <c r="AN127" s="378" t="s">
        <v>9511</v>
      </c>
      <c r="AO127" s="406"/>
      <c r="AP127" s="406"/>
      <c r="AQ127" s="378" t="s">
        <v>9502</v>
      </c>
      <c r="AR127" s="406"/>
      <c r="AS127" s="406"/>
      <c r="AT127" s="406"/>
      <c r="AU127" s="406"/>
      <c r="AV127" s="406"/>
      <c r="AW127" s="406"/>
      <c r="AX127" s="406"/>
      <c r="AY127" s="406"/>
      <c r="AZ127" s="406"/>
      <c r="BA127" s="728">
        <v>300.0</v>
      </c>
      <c r="BB127" s="728" t="s">
        <v>9482</v>
      </c>
      <c r="BC127" s="590"/>
      <c r="BD127" s="590"/>
      <c r="BE127" s="590"/>
      <c r="BF127" s="590"/>
      <c r="BG127" s="590"/>
      <c r="BH127" s="590"/>
      <c r="BI127" s="590"/>
      <c r="BJ127" s="590"/>
      <c r="BK127" s="590"/>
      <c r="BL127" s="590"/>
      <c r="BM127" s="590"/>
      <c r="BN127" s="590"/>
      <c r="BO127" s="590"/>
      <c r="BP127" s="590"/>
      <c r="BQ127" s="590"/>
      <c r="BR127" s="590"/>
      <c r="BS127" s="590"/>
      <c r="BT127" s="590"/>
      <c r="BU127" s="590"/>
      <c r="BV127" s="590"/>
    </row>
    <row r="128" ht="30.0" customHeight="1">
      <c r="A128" s="711" t="s">
        <v>6049</v>
      </c>
      <c r="B128" s="712" t="s">
        <v>9512</v>
      </c>
      <c r="C128" s="792" t="s">
        <v>6424</v>
      </c>
      <c r="D128" s="425">
        <v>0.0</v>
      </c>
      <c r="E128" s="713" t="s">
        <v>9513</v>
      </c>
      <c r="F128" s="714" t="s">
        <v>9514</v>
      </c>
      <c r="G128" s="798">
        <v>2.017408278007E12</v>
      </c>
      <c r="H128" s="746">
        <v>589.0</v>
      </c>
      <c r="I128" s="751">
        <v>0.4</v>
      </c>
      <c r="J128" s="370">
        <f t="shared" si="1"/>
        <v>353</v>
      </c>
      <c r="K128" s="402" t="s">
        <v>9515</v>
      </c>
      <c r="L128" s="403" t="s">
        <v>9516</v>
      </c>
      <c r="M128" s="403" t="s">
        <v>9517</v>
      </c>
      <c r="N128" s="699" t="s">
        <v>9476</v>
      </c>
      <c r="O128" s="464" t="s">
        <v>8325</v>
      </c>
      <c r="P128" s="737">
        <v>1.0</v>
      </c>
      <c r="Q128" s="721">
        <v>100.0</v>
      </c>
      <c r="R128" s="721" t="s">
        <v>9499</v>
      </c>
      <c r="S128" s="722"/>
      <c r="T128" s="722"/>
      <c r="U128" s="722" t="s">
        <v>9490</v>
      </c>
      <c r="V128" s="723" t="s">
        <v>9491</v>
      </c>
      <c r="W128" s="721" t="s">
        <v>9500</v>
      </c>
      <c r="X128" s="724">
        <v>0.2998</v>
      </c>
      <c r="Y128" s="406"/>
      <c r="Z128" s="406"/>
      <c r="AA128" s="378">
        <v>100.0</v>
      </c>
      <c r="AB128" s="378">
        <v>70.0</v>
      </c>
      <c r="AC128" s="378">
        <v>30.0</v>
      </c>
      <c r="AD128" s="378">
        <v>140.0</v>
      </c>
      <c r="AE128" s="406"/>
      <c r="AF128" s="406"/>
      <c r="AG128" s="406"/>
      <c r="AH128" s="406"/>
      <c r="AI128" s="406"/>
      <c r="AJ128" s="380" t="s">
        <v>9518</v>
      </c>
      <c r="AK128" s="378">
        <v>14.0</v>
      </c>
      <c r="AL128" s="378">
        <v>3.0</v>
      </c>
      <c r="AM128" s="378">
        <v>7.0</v>
      </c>
      <c r="AN128" s="378" t="s">
        <v>9519</v>
      </c>
      <c r="AO128" s="406"/>
      <c r="AP128" s="406"/>
      <c r="AQ128" s="406"/>
      <c r="AR128" s="406"/>
      <c r="AS128" s="406"/>
      <c r="AT128" s="406"/>
      <c r="AU128" s="378">
        <v>0.294</v>
      </c>
      <c r="AV128" s="406"/>
      <c r="AW128" s="406"/>
      <c r="AX128" s="406"/>
      <c r="AY128" s="406"/>
      <c r="AZ128" s="406"/>
      <c r="BA128" s="590"/>
      <c r="BB128" s="590"/>
      <c r="BC128" s="590"/>
      <c r="BD128" s="590"/>
      <c r="BE128" s="590"/>
      <c r="BF128" s="590"/>
      <c r="BG128" s="590"/>
      <c r="BH128" s="590"/>
      <c r="BI128" s="590"/>
      <c r="BJ128" s="590"/>
      <c r="BK128" s="590"/>
      <c r="BL128" s="590"/>
      <c r="BM128" s="590"/>
      <c r="BN128" s="590"/>
      <c r="BO128" s="590"/>
      <c r="BP128" s="590"/>
      <c r="BQ128" s="590"/>
      <c r="BR128" s="590"/>
      <c r="BS128" s="590"/>
      <c r="BT128" s="590"/>
      <c r="BU128" s="590"/>
      <c r="BV128" s="590"/>
    </row>
    <row r="129" ht="30.0" customHeight="1">
      <c r="A129" s="711" t="s">
        <v>6049</v>
      </c>
      <c r="B129" s="712" t="s">
        <v>9520</v>
      </c>
      <c r="C129" s="792" t="s">
        <v>6424</v>
      </c>
      <c r="D129" s="425">
        <v>0.0</v>
      </c>
      <c r="E129" s="713" t="s">
        <v>9521</v>
      </c>
      <c r="F129" s="714" t="s">
        <v>9522</v>
      </c>
      <c r="G129" s="373">
        <v>2.000524735356E12</v>
      </c>
      <c r="H129" s="746">
        <v>699.0</v>
      </c>
      <c r="I129" s="751">
        <v>0.4</v>
      </c>
      <c r="J129" s="370">
        <f t="shared" si="1"/>
        <v>419</v>
      </c>
      <c r="K129" s="402" t="s">
        <v>9523</v>
      </c>
      <c r="L129" s="403" t="s">
        <v>9524</v>
      </c>
      <c r="M129" s="403" t="s">
        <v>9525</v>
      </c>
      <c r="N129" s="699" t="s">
        <v>9476</v>
      </c>
      <c r="O129" s="464" t="s">
        <v>8325</v>
      </c>
      <c r="P129" s="737">
        <v>1.0</v>
      </c>
      <c r="Q129" s="721">
        <v>100.0</v>
      </c>
      <c r="R129" s="721">
        <v>115.0</v>
      </c>
      <c r="S129" s="722"/>
      <c r="T129" s="722"/>
      <c r="U129" s="722" t="s">
        <v>9526</v>
      </c>
      <c r="V129" s="723" t="s">
        <v>9527</v>
      </c>
      <c r="W129" s="721" t="s">
        <v>9528</v>
      </c>
      <c r="X129" s="724">
        <v>0.2681</v>
      </c>
      <c r="Y129" s="799"/>
      <c r="Z129" s="799"/>
      <c r="AA129" s="378">
        <v>420.0</v>
      </c>
      <c r="AB129" s="378">
        <v>55.0</v>
      </c>
      <c r="AC129" s="378">
        <v>55.0</v>
      </c>
      <c r="AD129" s="378">
        <v>140.0</v>
      </c>
      <c r="AE129" s="406"/>
      <c r="AF129" s="406"/>
      <c r="AG129" s="406"/>
      <c r="AH129" s="406"/>
      <c r="AI129" s="406"/>
      <c r="AJ129" s="380" t="s">
        <v>9529</v>
      </c>
      <c r="AK129" s="378">
        <v>14.0</v>
      </c>
      <c r="AL129" s="378">
        <v>5.5</v>
      </c>
      <c r="AM129" s="378">
        <v>5.5</v>
      </c>
      <c r="AN129" s="378" t="s">
        <v>9530</v>
      </c>
      <c r="AO129" s="406"/>
      <c r="AP129" s="406"/>
      <c r="AQ129" s="378" t="s">
        <v>9502</v>
      </c>
      <c r="AR129" s="406"/>
      <c r="AS129" s="406"/>
      <c r="AT129" s="406"/>
      <c r="AU129" s="378">
        <v>0.4235</v>
      </c>
      <c r="AV129" s="406"/>
      <c r="AW129" s="406"/>
      <c r="AX129" s="406"/>
      <c r="AY129" s="406"/>
      <c r="AZ129" s="406"/>
      <c r="BA129" s="728">
        <v>300.0</v>
      </c>
      <c r="BB129" s="728" t="s">
        <v>9482</v>
      </c>
      <c r="BC129" s="590"/>
      <c r="BD129" s="590"/>
      <c r="BE129" s="590"/>
      <c r="BF129" s="590"/>
      <c r="BG129" s="590"/>
      <c r="BH129" s="590"/>
      <c r="BI129" s="590"/>
      <c r="BJ129" s="590"/>
      <c r="BK129" s="590"/>
      <c r="BL129" s="590"/>
      <c r="BM129" s="590"/>
      <c r="BN129" s="590"/>
      <c r="BO129" s="590"/>
      <c r="BP129" s="590"/>
      <c r="BQ129" s="590"/>
      <c r="BR129" s="590"/>
      <c r="BS129" s="590"/>
      <c r="BT129" s="590"/>
      <c r="BU129" s="590"/>
      <c r="BV129" s="590"/>
    </row>
    <row r="130" ht="30.0" customHeight="1">
      <c r="A130" s="711" t="s">
        <v>6049</v>
      </c>
      <c r="B130" s="712" t="s">
        <v>9531</v>
      </c>
      <c r="C130" s="736"/>
      <c r="D130" s="693">
        <v>50.0</v>
      </c>
      <c r="E130" s="713" t="s">
        <v>9532</v>
      </c>
      <c r="F130" s="714" t="s">
        <v>9533</v>
      </c>
      <c r="G130" s="373">
        <v>2.000524735363E12</v>
      </c>
      <c r="H130" s="746">
        <v>699.0</v>
      </c>
      <c r="I130" s="739">
        <v>0.2</v>
      </c>
      <c r="J130" s="370">
        <f t="shared" si="1"/>
        <v>559</v>
      </c>
      <c r="K130" s="402" t="s">
        <v>9534</v>
      </c>
      <c r="L130" s="403" t="s">
        <v>9535</v>
      </c>
      <c r="M130" s="403" t="s">
        <v>9536</v>
      </c>
      <c r="N130" s="699" t="s">
        <v>9476</v>
      </c>
      <c r="O130" s="464" t="s">
        <v>8325</v>
      </c>
      <c r="P130" s="737">
        <v>1.0</v>
      </c>
      <c r="Q130" s="721">
        <v>100.0</v>
      </c>
      <c r="R130" s="721">
        <v>115.0</v>
      </c>
      <c r="S130" s="722"/>
      <c r="T130" s="722"/>
      <c r="U130" s="722" t="s">
        <v>9526</v>
      </c>
      <c r="V130" s="723" t="s">
        <v>9527</v>
      </c>
      <c r="W130" s="721" t="s">
        <v>9528</v>
      </c>
      <c r="X130" s="724">
        <v>0.2681</v>
      </c>
      <c r="Y130" s="799"/>
      <c r="Z130" s="799"/>
      <c r="AA130" s="378">
        <v>420.0</v>
      </c>
      <c r="AB130" s="378">
        <v>55.0</v>
      </c>
      <c r="AC130" s="378">
        <v>55.0</v>
      </c>
      <c r="AD130" s="378">
        <v>140.0</v>
      </c>
      <c r="AE130" s="406"/>
      <c r="AF130" s="406"/>
      <c r="AG130" s="406"/>
      <c r="AH130" s="406"/>
      <c r="AI130" s="406"/>
      <c r="AJ130" s="380" t="s">
        <v>9537</v>
      </c>
      <c r="AK130" s="378">
        <v>14.0</v>
      </c>
      <c r="AL130" s="378">
        <v>5.5</v>
      </c>
      <c r="AM130" s="378">
        <v>5.5</v>
      </c>
      <c r="AN130" s="378" t="s">
        <v>9538</v>
      </c>
      <c r="AO130" s="406"/>
      <c r="AP130" s="406"/>
      <c r="AQ130" s="378" t="s">
        <v>9502</v>
      </c>
      <c r="AR130" s="406"/>
      <c r="AS130" s="406"/>
      <c r="AT130" s="406"/>
      <c r="AU130" s="378">
        <v>0.4235</v>
      </c>
      <c r="AV130" s="406"/>
      <c r="AW130" s="406"/>
      <c r="AX130" s="406"/>
      <c r="AY130" s="406"/>
      <c r="AZ130" s="406"/>
      <c r="BA130" s="728">
        <v>300.0</v>
      </c>
      <c r="BB130" s="728" t="s">
        <v>9482</v>
      </c>
      <c r="BC130" s="590"/>
      <c r="BD130" s="590"/>
      <c r="BE130" s="590"/>
      <c r="BF130" s="590"/>
      <c r="BG130" s="590"/>
      <c r="BH130" s="590"/>
      <c r="BI130" s="590"/>
      <c r="BJ130" s="590"/>
      <c r="BK130" s="590"/>
      <c r="BL130" s="590"/>
      <c r="BM130" s="590"/>
      <c r="BN130" s="590"/>
      <c r="BO130" s="590"/>
      <c r="BP130" s="590"/>
      <c r="BQ130" s="590"/>
      <c r="BR130" s="590"/>
      <c r="BS130" s="590"/>
      <c r="BT130" s="590"/>
      <c r="BU130" s="590"/>
      <c r="BV130" s="590"/>
    </row>
    <row r="131" ht="30.0" customHeight="1">
      <c r="A131" s="773"/>
      <c r="B131" s="712" t="s">
        <v>9539</v>
      </c>
      <c r="C131" s="736"/>
      <c r="D131" s="693">
        <v>50.0</v>
      </c>
      <c r="E131" s="713" t="s">
        <v>9540</v>
      </c>
      <c r="F131" s="714" t="s">
        <v>9541</v>
      </c>
      <c r="G131" s="373">
        <v>2.00052473537E12</v>
      </c>
      <c r="H131" s="746">
        <v>699.0</v>
      </c>
      <c r="I131" s="739">
        <v>0.2</v>
      </c>
      <c r="J131" s="370">
        <f t="shared" si="1"/>
        <v>559</v>
      </c>
      <c r="K131" s="402" t="s">
        <v>9542</v>
      </c>
      <c r="L131" s="403" t="s">
        <v>9543</v>
      </c>
      <c r="M131" s="403" t="s">
        <v>9544</v>
      </c>
      <c r="N131" s="699" t="s">
        <v>9476</v>
      </c>
      <c r="O131" s="464" t="s">
        <v>8325</v>
      </c>
      <c r="P131" s="737">
        <v>1.0</v>
      </c>
      <c r="Q131" s="721">
        <v>100.0</v>
      </c>
      <c r="R131" s="721">
        <v>115.0</v>
      </c>
      <c r="S131" s="722"/>
      <c r="T131" s="722"/>
      <c r="U131" s="722" t="s">
        <v>9526</v>
      </c>
      <c r="V131" s="723" t="s">
        <v>9527</v>
      </c>
      <c r="W131" s="721" t="s">
        <v>9528</v>
      </c>
      <c r="X131" s="724">
        <v>0.2681</v>
      </c>
      <c r="Y131" s="799"/>
      <c r="Z131" s="799"/>
      <c r="AA131" s="378">
        <v>170.0</v>
      </c>
      <c r="AB131" s="378">
        <v>55.0</v>
      </c>
      <c r="AC131" s="378">
        <v>30.0</v>
      </c>
      <c r="AD131" s="378">
        <v>110.0</v>
      </c>
      <c r="AE131" s="406"/>
      <c r="AF131" s="406"/>
      <c r="AG131" s="406"/>
      <c r="AH131" s="406"/>
      <c r="AI131" s="406"/>
      <c r="AJ131" s="406"/>
      <c r="AK131" s="378">
        <v>5.5</v>
      </c>
      <c r="AL131" s="378">
        <v>3.0</v>
      </c>
      <c r="AM131" s="378">
        <v>11.0</v>
      </c>
      <c r="AN131" s="378" t="s">
        <v>9545</v>
      </c>
      <c r="AO131" s="406"/>
      <c r="AP131" s="406"/>
      <c r="AQ131" s="378" t="s">
        <v>9502</v>
      </c>
      <c r="AR131" s="406"/>
      <c r="AS131" s="406"/>
      <c r="AT131" s="406"/>
      <c r="AU131" s="406"/>
      <c r="AV131" s="406"/>
      <c r="AW131" s="406"/>
      <c r="AX131" s="406"/>
      <c r="AY131" s="406"/>
      <c r="AZ131" s="406"/>
      <c r="BA131" s="728">
        <v>300.0</v>
      </c>
      <c r="BB131" s="728" t="s">
        <v>9482</v>
      </c>
      <c r="BC131" s="590"/>
      <c r="BD131" s="590"/>
      <c r="BE131" s="590"/>
      <c r="BF131" s="590"/>
      <c r="BG131" s="590"/>
      <c r="BH131" s="590"/>
      <c r="BI131" s="590"/>
      <c r="BJ131" s="590"/>
      <c r="BK131" s="590"/>
      <c r="BL131" s="590"/>
      <c r="BM131" s="590"/>
      <c r="BN131" s="590"/>
      <c r="BO131" s="590"/>
      <c r="BP131" s="590"/>
      <c r="BQ131" s="590"/>
      <c r="BR131" s="590"/>
      <c r="BS131" s="590"/>
      <c r="BT131" s="590"/>
      <c r="BU131" s="590"/>
      <c r="BV131" s="590"/>
    </row>
    <row r="132" ht="30.0" customHeight="1">
      <c r="A132" s="711" t="s">
        <v>9452</v>
      </c>
      <c r="B132" s="712" t="s">
        <v>9546</v>
      </c>
      <c r="C132" s="736"/>
      <c r="D132" s="693">
        <v>50.0</v>
      </c>
      <c r="E132" s="713" t="s">
        <v>9547</v>
      </c>
      <c r="F132" s="714" t="s">
        <v>9548</v>
      </c>
      <c r="G132" s="798">
        <v>2.017408278014E12</v>
      </c>
      <c r="H132" s="746">
        <v>699.0</v>
      </c>
      <c r="I132" s="739">
        <v>0.2</v>
      </c>
      <c r="J132" s="370">
        <f t="shared" si="1"/>
        <v>559</v>
      </c>
      <c r="K132" s="402" t="s">
        <v>9549</v>
      </c>
      <c r="L132" s="403" t="s">
        <v>9550</v>
      </c>
      <c r="M132" s="403" t="s">
        <v>9551</v>
      </c>
      <c r="N132" s="699" t="s">
        <v>9476</v>
      </c>
      <c r="O132" s="464" t="s">
        <v>8325</v>
      </c>
      <c r="P132" s="737">
        <v>1.0</v>
      </c>
      <c r="Q132" s="721">
        <v>100.0</v>
      </c>
      <c r="R132" s="721">
        <v>115.0</v>
      </c>
      <c r="S132" s="722"/>
      <c r="T132" s="722"/>
      <c r="U132" s="722" t="s">
        <v>9552</v>
      </c>
      <c r="V132" s="723" t="s">
        <v>9553</v>
      </c>
      <c r="W132" s="721" t="s">
        <v>9554</v>
      </c>
      <c r="X132" s="724">
        <v>0.3412</v>
      </c>
      <c r="Y132" s="406"/>
      <c r="Z132" s="406"/>
      <c r="AA132" s="378">
        <v>170.0</v>
      </c>
      <c r="AB132" s="378">
        <v>55.0</v>
      </c>
      <c r="AC132" s="378">
        <v>30.0</v>
      </c>
      <c r="AD132" s="378">
        <v>110.0</v>
      </c>
      <c r="AE132" s="406"/>
      <c r="AF132" s="406"/>
      <c r="AG132" s="406"/>
      <c r="AH132" s="406"/>
      <c r="AI132" s="406"/>
      <c r="AJ132" s="406"/>
      <c r="AK132" s="378">
        <v>5.5</v>
      </c>
      <c r="AL132" s="378">
        <v>3.0</v>
      </c>
      <c r="AM132" s="378">
        <v>11.0</v>
      </c>
      <c r="AN132" s="378" t="s">
        <v>9555</v>
      </c>
      <c r="AO132" s="406"/>
      <c r="AP132" s="406"/>
      <c r="AQ132" s="378" t="s">
        <v>9481</v>
      </c>
      <c r="AR132" s="406"/>
      <c r="AS132" s="406"/>
      <c r="AT132" s="406"/>
      <c r="AU132" s="406"/>
      <c r="AV132" s="406"/>
      <c r="AW132" s="406"/>
      <c r="AX132" s="406"/>
      <c r="AY132" s="406"/>
      <c r="AZ132" s="406"/>
      <c r="BA132" s="728">
        <v>300.0</v>
      </c>
      <c r="BB132" s="728" t="s">
        <v>9482</v>
      </c>
      <c r="BC132" s="590"/>
      <c r="BD132" s="590"/>
      <c r="BE132" s="590"/>
      <c r="BF132" s="590"/>
      <c r="BG132" s="590"/>
      <c r="BH132" s="590"/>
      <c r="BI132" s="590"/>
      <c r="BJ132" s="590"/>
      <c r="BK132" s="590"/>
      <c r="BL132" s="590"/>
      <c r="BM132" s="590"/>
      <c r="BN132" s="590"/>
      <c r="BO132" s="590"/>
      <c r="BP132" s="590"/>
      <c r="BQ132" s="590"/>
      <c r="BR132" s="590"/>
      <c r="BS132" s="590"/>
      <c r="BT132" s="590"/>
      <c r="BU132" s="590"/>
      <c r="BV132" s="590"/>
    </row>
    <row r="133" ht="30.0" customHeight="1">
      <c r="A133" s="773"/>
      <c r="B133" s="774" t="s">
        <v>9556</v>
      </c>
      <c r="C133" s="800" t="s">
        <v>9557</v>
      </c>
      <c r="D133" s="425">
        <v>0.0</v>
      </c>
      <c r="E133" s="775" t="s">
        <v>9558</v>
      </c>
      <c r="F133" s="714" t="s">
        <v>9559</v>
      </c>
      <c r="G133" s="801">
        <v>2.037188031913E12</v>
      </c>
      <c r="H133" s="802">
        <v>935.0</v>
      </c>
      <c r="I133" s="763">
        <v>0.1</v>
      </c>
      <c r="J133" s="370">
        <f t="shared" si="1"/>
        <v>842</v>
      </c>
      <c r="K133" s="803"/>
      <c r="L133" s="804"/>
      <c r="M133" s="804"/>
      <c r="N133" s="805"/>
      <c r="O133" s="806"/>
      <c r="P133" s="498"/>
      <c r="Q133" s="762">
        <v>150.0</v>
      </c>
      <c r="R133" s="790">
        <v>134.0</v>
      </c>
      <c r="S133" s="722"/>
      <c r="T133" s="722"/>
      <c r="U133" s="722" t="s">
        <v>9560</v>
      </c>
      <c r="V133" s="723" t="s">
        <v>9561</v>
      </c>
      <c r="W133" s="721" t="s">
        <v>9562</v>
      </c>
      <c r="X133" s="724">
        <v>0.4427</v>
      </c>
      <c r="Y133" s="406"/>
      <c r="Z133" s="406"/>
      <c r="AA133" s="406"/>
      <c r="AB133" s="406"/>
      <c r="AC133" s="406"/>
      <c r="AD133" s="406"/>
      <c r="AE133" s="406"/>
      <c r="AF133" s="406"/>
      <c r="AG133" s="406"/>
      <c r="AH133" s="406"/>
      <c r="AI133" s="406"/>
      <c r="AJ133" s="431"/>
      <c r="AK133" s="406"/>
      <c r="AL133" s="406"/>
      <c r="AM133" s="406"/>
      <c r="AN133" s="378" t="s">
        <v>9563</v>
      </c>
      <c r="AO133" s="406"/>
      <c r="AP133" s="406"/>
      <c r="AQ133" s="406"/>
      <c r="AR133" s="406"/>
      <c r="AS133" s="406"/>
      <c r="AT133" s="406"/>
      <c r="AU133" s="406"/>
      <c r="AV133" s="406"/>
      <c r="AW133" s="406"/>
      <c r="AX133" s="406"/>
      <c r="AY133" s="406"/>
      <c r="AZ133" s="406"/>
      <c r="BA133" s="590"/>
      <c r="BB133" s="590"/>
      <c r="BC133" s="590"/>
      <c r="BD133" s="590"/>
      <c r="BE133" s="590"/>
      <c r="BF133" s="590"/>
      <c r="BG133" s="590"/>
      <c r="BH133" s="590"/>
      <c r="BI133" s="590"/>
      <c r="BJ133" s="590"/>
      <c r="BK133" s="590"/>
      <c r="BL133" s="590"/>
      <c r="BM133" s="590"/>
      <c r="BN133" s="590"/>
      <c r="BO133" s="590"/>
      <c r="BP133" s="590"/>
      <c r="BQ133" s="590"/>
      <c r="BR133" s="590"/>
      <c r="BS133" s="590"/>
      <c r="BT133" s="590"/>
      <c r="BU133" s="590"/>
      <c r="BV133" s="590"/>
    </row>
    <row r="134" ht="30.0" customHeight="1">
      <c r="A134" s="773"/>
      <c r="B134" s="774" t="s">
        <v>9564</v>
      </c>
      <c r="C134" s="800" t="s">
        <v>9557</v>
      </c>
      <c r="D134" s="425">
        <v>0.0</v>
      </c>
      <c r="E134" s="775" t="s">
        <v>9565</v>
      </c>
      <c r="F134" s="714" t="s">
        <v>9566</v>
      </c>
      <c r="G134" s="801">
        <v>2.037188032835E12</v>
      </c>
      <c r="H134" s="762">
        <v>957.0</v>
      </c>
      <c r="I134" s="763">
        <v>0.1</v>
      </c>
      <c r="J134" s="370">
        <f t="shared" si="1"/>
        <v>861</v>
      </c>
      <c r="K134" s="803"/>
      <c r="L134" s="804"/>
      <c r="M134" s="804"/>
      <c r="N134" s="805"/>
      <c r="O134" s="806"/>
      <c r="P134" s="406"/>
      <c r="Q134" s="721" t="s">
        <v>8326</v>
      </c>
      <c r="R134" s="725"/>
      <c r="S134" s="722"/>
      <c r="T134" s="722"/>
      <c r="U134" s="722" t="s">
        <v>9567</v>
      </c>
      <c r="V134" s="723" t="s">
        <v>9568</v>
      </c>
      <c r="W134" s="721" t="s">
        <v>9569</v>
      </c>
      <c r="X134" s="724">
        <v>0.6872</v>
      </c>
      <c r="Y134" s="406"/>
      <c r="Z134" s="406"/>
      <c r="AA134" s="378">
        <v>80.0</v>
      </c>
      <c r="AB134" s="378">
        <v>100.0</v>
      </c>
      <c r="AC134" s="378">
        <v>90.0</v>
      </c>
      <c r="AD134" s="378">
        <v>140.0</v>
      </c>
      <c r="AE134" s="406"/>
      <c r="AF134" s="406"/>
      <c r="AG134" s="406"/>
      <c r="AH134" s="406"/>
      <c r="AI134" s="406"/>
      <c r="AJ134" s="380" t="s">
        <v>9151</v>
      </c>
      <c r="AK134" s="378">
        <v>4.0</v>
      </c>
      <c r="AL134" s="378">
        <v>4.0</v>
      </c>
      <c r="AM134" s="378">
        <v>9.0</v>
      </c>
      <c r="AN134" s="378" t="s">
        <v>9570</v>
      </c>
      <c r="AO134" s="406"/>
      <c r="AP134" s="406"/>
      <c r="AQ134" s="406"/>
      <c r="AR134" s="406"/>
      <c r="AS134" s="406"/>
      <c r="AT134" s="406"/>
      <c r="AU134" s="378">
        <v>0.252</v>
      </c>
      <c r="AV134" s="406"/>
      <c r="AW134" s="406"/>
      <c r="AX134" s="406"/>
      <c r="AY134" s="406"/>
      <c r="AZ134" s="406"/>
      <c r="BA134" s="728">
        <v>5002.0</v>
      </c>
      <c r="BB134" s="728" t="s">
        <v>9153</v>
      </c>
      <c r="BC134" s="590"/>
      <c r="BD134" s="590"/>
      <c r="BE134" s="590"/>
      <c r="BF134" s="590"/>
      <c r="BG134" s="590"/>
      <c r="BH134" s="590"/>
      <c r="BI134" s="590"/>
      <c r="BJ134" s="590"/>
      <c r="BK134" s="590"/>
      <c r="BL134" s="590"/>
      <c r="BM134" s="590"/>
      <c r="BN134" s="590"/>
      <c r="BO134" s="590"/>
      <c r="BP134" s="590"/>
      <c r="BQ134" s="590"/>
      <c r="BR134" s="590"/>
      <c r="BS134" s="590"/>
      <c r="BT134" s="590"/>
      <c r="BU134" s="590"/>
      <c r="BV134" s="590"/>
    </row>
    <row r="135" ht="30.0" customHeight="1">
      <c r="A135" s="773"/>
      <c r="B135" s="774" t="s">
        <v>9571</v>
      </c>
      <c r="C135" s="800" t="s">
        <v>9557</v>
      </c>
      <c r="D135" s="425">
        <v>0.0</v>
      </c>
      <c r="E135" s="775" t="s">
        <v>9572</v>
      </c>
      <c r="F135" s="714" t="s">
        <v>9573</v>
      </c>
      <c r="G135" s="801">
        <v>2.037188134744E12</v>
      </c>
      <c r="H135" s="762">
        <v>946.0</v>
      </c>
      <c r="I135" s="763">
        <v>0.1</v>
      </c>
      <c r="J135" s="370">
        <f t="shared" si="1"/>
        <v>851</v>
      </c>
      <c r="K135" s="803"/>
      <c r="L135" s="804"/>
      <c r="M135" s="804"/>
      <c r="N135" s="805"/>
      <c r="O135" s="806"/>
      <c r="P135" s="406"/>
      <c r="Q135" s="762">
        <v>150.0</v>
      </c>
      <c r="R135" s="790">
        <v>136.0</v>
      </c>
      <c r="S135" s="722"/>
      <c r="T135" s="722"/>
      <c r="U135" s="722" t="s">
        <v>9574</v>
      </c>
      <c r="V135" s="723" t="s">
        <v>9575</v>
      </c>
      <c r="W135" s="721" t="s">
        <v>9576</v>
      </c>
      <c r="X135" s="724">
        <v>0.4443</v>
      </c>
      <c r="Y135" s="406"/>
      <c r="Z135" s="406"/>
      <c r="AA135" s="406"/>
      <c r="AB135" s="378">
        <v>100.0</v>
      </c>
      <c r="AC135" s="378">
        <v>90.0</v>
      </c>
      <c r="AD135" s="378">
        <v>140.0</v>
      </c>
      <c r="AE135" s="406"/>
      <c r="AF135" s="406"/>
      <c r="AG135" s="406"/>
      <c r="AH135" s="406"/>
      <c r="AI135" s="406"/>
      <c r="AJ135" s="431"/>
      <c r="AK135" s="406"/>
      <c r="AL135" s="406"/>
      <c r="AM135" s="406"/>
      <c r="AN135" s="406"/>
      <c r="AO135" s="406"/>
      <c r="AP135" s="406"/>
      <c r="AQ135" s="406"/>
      <c r="AR135" s="406"/>
      <c r="AS135" s="406"/>
      <c r="AT135" s="406"/>
      <c r="AU135" s="406"/>
      <c r="AV135" s="406"/>
      <c r="AW135" s="406"/>
      <c r="AX135" s="406"/>
      <c r="AY135" s="406"/>
      <c r="AZ135" s="406"/>
      <c r="BA135" s="590"/>
      <c r="BB135" s="590"/>
      <c r="BC135" s="590"/>
      <c r="BD135" s="590"/>
      <c r="BE135" s="590"/>
      <c r="BF135" s="590"/>
      <c r="BG135" s="590"/>
      <c r="BH135" s="590"/>
      <c r="BI135" s="590"/>
      <c r="BJ135" s="590"/>
      <c r="BK135" s="590"/>
      <c r="BL135" s="590"/>
      <c r="BM135" s="590"/>
      <c r="BN135" s="590"/>
      <c r="BO135" s="590"/>
      <c r="BP135" s="590"/>
      <c r="BQ135" s="590"/>
      <c r="BR135" s="590"/>
      <c r="BS135" s="590"/>
      <c r="BT135" s="590"/>
      <c r="BU135" s="590"/>
      <c r="BV135" s="590"/>
    </row>
    <row r="136" ht="30.0" customHeight="1">
      <c r="A136" s="773"/>
      <c r="B136" s="774" t="s">
        <v>9577</v>
      </c>
      <c r="C136" s="800" t="s">
        <v>9557</v>
      </c>
      <c r="D136" s="425">
        <v>0.0</v>
      </c>
      <c r="E136" s="775" t="s">
        <v>9578</v>
      </c>
      <c r="F136" s="714" t="s">
        <v>9579</v>
      </c>
      <c r="G136" s="801">
        <v>2.03718813513E12</v>
      </c>
      <c r="H136" s="762">
        <v>968.0</v>
      </c>
      <c r="I136" s="763">
        <v>0.1</v>
      </c>
      <c r="J136" s="370">
        <f t="shared" si="1"/>
        <v>871</v>
      </c>
      <c r="K136" s="803"/>
      <c r="L136" s="804"/>
      <c r="M136" s="804"/>
      <c r="N136" s="805"/>
      <c r="O136" s="806"/>
      <c r="P136" s="406"/>
      <c r="Q136" s="721" t="s">
        <v>8326</v>
      </c>
      <c r="R136" s="725"/>
      <c r="S136" s="722"/>
      <c r="T136" s="722"/>
      <c r="U136" s="722" t="s">
        <v>9580</v>
      </c>
      <c r="V136" s="723" t="s">
        <v>9581</v>
      </c>
      <c r="W136" s="721" t="s">
        <v>9582</v>
      </c>
      <c r="X136" s="724">
        <v>0.6883</v>
      </c>
      <c r="Y136" s="406"/>
      <c r="Z136" s="406"/>
      <c r="AA136" s="378">
        <v>80.0</v>
      </c>
      <c r="AB136" s="378">
        <v>100.0</v>
      </c>
      <c r="AC136" s="378">
        <v>90.0</v>
      </c>
      <c r="AD136" s="378">
        <v>140.0</v>
      </c>
      <c r="AE136" s="406"/>
      <c r="AF136" s="406"/>
      <c r="AG136" s="406"/>
      <c r="AH136" s="406"/>
      <c r="AI136" s="406"/>
      <c r="AJ136" s="380" t="s">
        <v>9370</v>
      </c>
      <c r="AK136" s="378">
        <v>9.0</v>
      </c>
      <c r="AL136" s="378">
        <v>4.0</v>
      </c>
      <c r="AM136" s="378">
        <v>7.0</v>
      </c>
      <c r="AN136" s="378" t="s">
        <v>9583</v>
      </c>
      <c r="AO136" s="406"/>
      <c r="AP136" s="406"/>
      <c r="AQ136" s="378" t="s">
        <v>9372</v>
      </c>
      <c r="AR136" s="406"/>
      <c r="AS136" s="406"/>
      <c r="AT136" s="406"/>
      <c r="AU136" s="378">
        <v>0.252</v>
      </c>
      <c r="AV136" s="406"/>
      <c r="AW136" s="406"/>
      <c r="AX136" s="406"/>
      <c r="AY136" s="406"/>
      <c r="AZ136" s="406"/>
      <c r="BA136" s="728">
        <v>5002.0</v>
      </c>
      <c r="BB136" s="728" t="s">
        <v>9153</v>
      </c>
      <c r="BC136" s="590"/>
      <c r="BD136" s="590"/>
      <c r="BE136" s="590"/>
      <c r="BF136" s="590"/>
      <c r="BG136" s="590"/>
      <c r="BH136" s="590"/>
      <c r="BI136" s="590"/>
      <c r="BJ136" s="590"/>
      <c r="BK136" s="590"/>
      <c r="BL136" s="590"/>
      <c r="BM136" s="590"/>
      <c r="BN136" s="590"/>
      <c r="BO136" s="590"/>
      <c r="BP136" s="590"/>
      <c r="BQ136" s="590"/>
      <c r="BR136" s="590"/>
      <c r="BS136" s="590"/>
      <c r="BT136" s="590"/>
      <c r="BU136" s="590"/>
      <c r="BV136" s="590"/>
    </row>
    <row r="137" ht="30.0" customHeight="1">
      <c r="A137" s="773"/>
      <c r="B137" s="774" t="s">
        <v>9584</v>
      </c>
      <c r="C137" s="800" t="s">
        <v>9557</v>
      </c>
      <c r="D137" s="425">
        <v>0.0</v>
      </c>
      <c r="E137" s="775" t="s">
        <v>9585</v>
      </c>
      <c r="F137" s="714" t="s">
        <v>9586</v>
      </c>
      <c r="G137" s="801">
        <v>2.037227085488E12</v>
      </c>
      <c r="H137" s="725"/>
      <c r="I137" s="807"/>
      <c r="J137" s="370"/>
      <c r="K137" s="803"/>
      <c r="L137" s="808"/>
      <c r="M137" s="808"/>
      <c r="N137" s="805"/>
      <c r="O137" s="806"/>
      <c r="P137" s="498"/>
      <c r="Q137" s="725"/>
      <c r="R137" s="725"/>
      <c r="S137" s="722"/>
      <c r="T137" s="722"/>
      <c r="U137" s="722" t="s">
        <v>9580</v>
      </c>
      <c r="V137" s="723" t="s">
        <v>9581</v>
      </c>
      <c r="W137" s="721" t="s">
        <v>9582</v>
      </c>
      <c r="X137" s="724">
        <v>0.6883</v>
      </c>
      <c r="Y137" s="726"/>
      <c r="Z137" s="726" t="s">
        <v>9587</v>
      </c>
      <c r="AA137" s="498"/>
      <c r="AB137" s="378">
        <v>100.0</v>
      </c>
      <c r="AC137" s="378">
        <v>90.0</v>
      </c>
      <c r="AD137" s="378">
        <v>140.0</v>
      </c>
      <c r="AE137" s="498"/>
      <c r="AF137" s="498"/>
      <c r="AG137" s="498"/>
      <c r="AH137" s="498"/>
      <c r="AI137" s="498"/>
      <c r="AJ137" s="809"/>
      <c r="AK137" s="498"/>
      <c r="AL137" s="498"/>
      <c r="AM137" s="498"/>
      <c r="AN137" s="498"/>
      <c r="AO137" s="498"/>
      <c r="AP137" s="498"/>
      <c r="AQ137" s="498"/>
      <c r="AR137" s="498"/>
      <c r="AS137" s="498"/>
      <c r="AT137" s="498"/>
      <c r="AU137" s="498"/>
      <c r="AV137" s="498"/>
      <c r="AW137" s="498"/>
      <c r="AX137" s="498"/>
      <c r="AY137" s="498"/>
      <c r="AZ137" s="498"/>
      <c r="BA137" s="590"/>
      <c r="BB137" s="590"/>
      <c r="BC137" s="590"/>
      <c r="BD137" s="590"/>
      <c r="BE137" s="590"/>
      <c r="BF137" s="590"/>
      <c r="BG137" s="590"/>
      <c r="BH137" s="590"/>
      <c r="BI137" s="590"/>
      <c r="BJ137" s="590"/>
      <c r="BK137" s="590"/>
      <c r="BL137" s="590"/>
      <c r="BM137" s="590"/>
      <c r="BN137" s="590"/>
      <c r="BO137" s="590"/>
      <c r="BP137" s="590"/>
      <c r="BQ137" s="590"/>
      <c r="BR137" s="590"/>
      <c r="BS137" s="590"/>
      <c r="BT137" s="590"/>
      <c r="BU137" s="590"/>
      <c r="BV137" s="590"/>
    </row>
    <row r="138" ht="30.0" customHeight="1">
      <c r="A138" s="773"/>
      <c r="B138" s="774" t="s">
        <v>9588</v>
      </c>
      <c r="C138" s="800" t="s">
        <v>9557</v>
      </c>
      <c r="D138" s="425">
        <v>0.0</v>
      </c>
      <c r="E138" s="775" t="s">
        <v>9589</v>
      </c>
      <c r="F138" s="714" t="s">
        <v>9590</v>
      </c>
      <c r="G138" s="801">
        <v>2.03722708573E12</v>
      </c>
      <c r="H138" s="725"/>
      <c r="I138" s="807"/>
      <c r="J138" s="370"/>
      <c r="K138" s="803"/>
      <c r="L138" s="804"/>
      <c r="M138" s="804"/>
      <c r="N138" s="805"/>
      <c r="O138" s="806"/>
      <c r="P138" s="498"/>
      <c r="Q138" s="721" t="s">
        <v>9591</v>
      </c>
      <c r="R138" s="762">
        <v>115.0</v>
      </c>
      <c r="S138" s="722"/>
      <c r="T138" s="722"/>
      <c r="U138" s="722" t="s">
        <v>9580</v>
      </c>
      <c r="V138" s="723" t="s">
        <v>9581</v>
      </c>
      <c r="W138" s="721" t="s">
        <v>9582</v>
      </c>
      <c r="X138" s="724">
        <v>0.6883</v>
      </c>
      <c r="Y138" s="726"/>
      <c r="Z138" s="726" t="s">
        <v>9592</v>
      </c>
      <c r="AA138" s="498"/>
      <c r="AB138" s="378">
        <v>100.0</v>
      </c>
      <c r="AC138" s="378">
        <v>90.0</v>
      </c>
      <c r="AD138" s="378">
        <v>140.0</v>
      </c>
      <c r="AE138" s="406"/>
      <c r="AF138" s="406"/>
      <c r="AG138" s="406"/>
      <c r="AH138" s="406"/>
      <c r="AI138" s="406"/>
      <c r="AJ138" s="380" t="s">
        <v>9593</v>
      </c>
      <c r="AK138" s="378">
        <v>14.0</v>
      </c>
      <c r="AL138" s="378">
        <v>5.5</v>
      </c>
      <c r="AM138" s="378">
        <v>5.5</v>
      </c>
      <c r="AN138" s="378" t="s">
        <v>9594</v>
      </c>
      <c r="AO138" s="406"/>
      <c r="AP138" s="406"/>
      <c r="AQ138" s="378" t="s">
        <v>9502</v>
      </c>
      <c r="AR138" s="406"/>
      <c r="AS138" s="406"/>
      <c r="AT138" s="406"/>
      <c r="AU138" s="378">
        <v>0.4235</v>
      </c>
      <c r="AV138" s="406"/>
      <c r="AW138" s="406"/>
      <c r="AX138" s="406"/>
      <c r="AY138" s="406"/>
      <c r="AZ138" s="406"/>
      <c r="BA138" s="728">
        <v>300.0</v>
      </c>
      <c r="BB138" s="728" t="s">
        <v>9482</v>
      </c>
      <c r="BC138" s="590"/>
      <c r="BD138" s="590"/>
      <c r="BE138" s="590"/>
      <c r="BF138" s="590"/>
      <c r="BG138" s="590"/>
      <c r="BH138" s="590"/>
      <c r="BI138" s="590"/>
      <c r="BJ138" s="590"/>
      <c r="BK138" s="590"/>
      <c r="BL138" s="590"/>
      <c r="BM138" s="590"/>
      <c r="BN138" s="590"/>
      <c r="BO138" s="590"/>
      <c r="BP138" s="590"/>
      <c r="BQ138" s="590"/>
      <c r="BR138" s="590"/>
      <c r="BS138" s="590"/>
      <c r="BT138" s="590"/>
      <c r="BU138" s="590"/>
      <c r="BV138" s="590"/>
    </row>
    <row r="139" ht="30.0" customHeight="1">
      <c r="A139" s="773"/>
      <c r="B139" s="760" t="s">
        <v>9595</v>
      </c>
      <c r="C139" s="435" t="s">
        <v>106</v>
      </c>
      <c r="D139" s="693">
        <v>0.0</v>
      </c>
      <c r="E139" s="810" t="s">
        <v>9596</v>
      </c>
      <c r="F139" s="811"/>
      <c r="G139" s="811"/>
      <c r="H139" s="762">
        <v>578.0</v>
      </c>
      <c r="I139" s="812">
        <v>0.2</v>
      </c>
      <c r="J139" s="370">
        <f t="shared" ref="J139:J140" si="2">ROUND(H139*(1-I139),0)</f>
        <v>462</v>
      </c>
      <c r="K139" s="402">
        <v>0.0</v>
      </c>
      <c r="L139" s="813" t="s">
        <v>9597</v>
      </c>
      <c r="M139" s="403">
        <v>0.0</v>
      </c>
      <c r="N139" s="814"/>
      <c r="O139" s="764"/>
      <c r="P139" s="590"/>
      <c r="Q139" s="721" t="s">
        <v>9591</v>
      </c>
      <c r="R139" s="765"/>
      <c r="S139" s="722"/>
      <c r="T139" s="722"/>
      <c r="U139" s="722" t="s">
        <v>9580</v>
      </c>
      <c r="V139" s="723" t="s">
        <v>9581</v>
      </c>
      <c r="W139" s="721" t="s">
        <v>9582</v>
      </c>
      <c r="X139" s="724">
        <v>0.6883</v>
      </c>
      <c r="Y139" s="726"/>
      <c r="Z139" s="726" t="s">
        <v>9598</v>
      </c>
      <c r="AA139" s="498"/>
      <c r="AB139" s="378">
        <v>100.0</v>
      </c>
      <c r="AC139" s="378">
        <v>90.0</v>
      </c>
      <c r="AD139" s="378">
        <v>140.0</v>
      </c>
      <c r="AE139" s="590"/>
      <c r="AF139" s="590"/>
      <c r="AG139" s="590"/>
      <c r="AH139" s="590"/>
      <c r="AI139" s="590"/>
      <c r="AJ139" s="590"/>
      <c r="AK139" s="590"/>
      <c r="AL139" s="590"/>
      <c r="AM139" s="590"/>
      <c r="AN139" s="590"/>
      <c r="AO139" s="590"/>
      <c r="AP139" s="590"/>
      <c r="AQ139" s="590"/>
      <c r="AR139" s="590"/>
      <c r="AS139" s="590"/>
      <c r="AT139" s="590"/>
      <c r="AU139" s="590"/>
      <c r="AV139" s="590"/>
      <c r="AW139" s="590"/>
      <c r="AX139" s="590"/>
      <c r="AY139" s="590"/>
      <c r="AZ139" s="590"/>
      <c r="BA139" s="590"/>
      <c r="BB139" s="590"/>
      <c r="BC139" s="590"/>
      <c r="BD139" s="590"/>
      <c r="BE139" s="590"/>
      <c r="BF139" s="590"/>
      <c r="BG139" s="590"/>
      <c r="BH139" s="590"/>
      <c r="BI139" s="590"/>
      <c r="BJ139" s="590"/>
      <c r="BK139" s="590"/>
      <c r="BL139" s="590"/>
      <c r="BM139" s="590"/>
      <c r="BN139" s="590"/>
      <c r="BO139" s="590"/>
      <c r="BP139" s="590"/>
      <c r="BQ139" s="590"/>
      <c r="BR139" s="590"/>
      <c r="BS139" s="590"/>
      <c r="BT139" s="590"/>
      <c r="BU139" s="590"/>
      <c r="BV139" s="590"/>
    </row>
    <row r="140" ht="15.75" customHeight="1">
      <c r="B140" s="712" t="s">
        <v>9599</v>
      </c>
      <c r="D140" s="669"/>
      <c r="E140" s="713" t="s">
        <v>9600</v>
      </c>
      <c r="G140" s="815">
        <v>2.039403825895E12</v>
      </c>
      <c r="H140" s="762">
        <v>17000.0</v>
      </c>
      <c r="I140" s="812">
        <v>0.2</v>
      </c>
      <c r="J140" s="370">
        <f t="shared" si="2"/>
        <v>13600</v>
      </c>
      <c r="Q140" s="721" t="s">
        <v>9601</v>
      </c>
      <c r="R140" s="816">
        <v>4260.0</v>
      </c>
      <c r="S140" s="817">
        <v>30.0</v>
      </c>
      <c r="T140" s="817">
        <v>80.0</v>
      </c>
      <c r="U140" s="818">
        <v>0.16</v>
      </c>
      <c r="V140" s="723">
        <v>0.0</v>
      </c>
      <c r="W140" s="721"/>
      <c r="X140" s="724"/>
      <c r="Y140" s="726"/>
      <c r="Z140" s="726" t="s">
        <v>9602</v>
      </c>
      <c r="AA140" s="498"/>
      <c r="AB140" s="378">
        <v>320.0</v>
      </c>
      <c r="AC140" s="378">
        <v>280.0</v>
      </c>
      <c r="AD140" s="378">
        <v>260.0</v>
      </c>
    </row>
    <row r="141">
      <c r="B141" s="668"/>
      <c r="D141" s="669"/>
      <c r="E141" s="819"/>
      <c r="I141" s="812"/>
      <c r="Q141" s="721"/>
    </row>
    <row r="142">
      <c r="B142" s="668"/>
      <c r="D142" s="669"/>
      <c r="E142" s="819"/>
    </row>
    <row r="143">
      <c r="B143" s="668"/>
      <c r="D143" s="669"/>
      <c r="E143" s="819"/>
    </row>
    <row r="144">
      <c r="B144" s="668"/>
      <c r="D144" s="669"/>
      <c r="E144" s="819"/>
    </row>
    <row r="145">
      <c r="B145" s="668"/>
      <c r="D145" s="669"/>
      <c r="E145" s="819"/>
    </row>
    <row r="146">
      <c r="B146" s="668"/>
      <c r="D146" s="669"/>
      <c r="E146" s="819"/>
    </row>
    <row r="147">
      <c r="B147" s="668"/>
      <c r="D147" s="669"/>
      <c r="E147" s="819"/>
    </row>
    <row r="148">
      <c r="B148" s="668"/>
      <c r="D148" s="669"/>
      <c r="E148" s="819"/>
    </row>
    <row r="149">
      <c r="B149" s="668"/>
      <c r="D149" s="669"/>
      <c r="E149" s="819"/>
    </row>
    <row r="150">
      <c r="B150" s="668"/>
      <c r="D150" s="669"/>
      <c r="E150" s="819"/>
    </row>
    <row r="151">
      <c r="B151" s="668"/>
      <c r="D151" s="669"/>
      <c r="E151" s="819"/>
    </row>
    <row r="152">
      <c r="B152" s="668"/>
      <c r="D152" s="669"/>
      <c r="E152" s="819"/>
    </row>
    <row r="153">
      <c r="B153" s="668"/>
      <c r="D153" s="669"/>
      <c r="E153" s="819"/>
    </row>
    <row r="154">
      <c r="B154" s="668"/>
      <c r="D154" s="669"/>
      <c r="E154" s="819"/>
    </row>
    <row r="155">
      <c r="B155" s="668"/>
      <c r="D155" s="669"/>
      <c r="E155" s="819"/>
    </row>
    <row r="156">
      <c r="B156" s="668"/>
      <c r="D156" s="669"/>
      <c r="E156" s="819"/>
    </row>
    <row r="157">
      <c r="B157" s="668"/>
      <c r="D157" s="669"/>
      <c r="E157" s="819"/>
    </row>
    <row r="158">
      <c r="B158" s="668"/>
      <c r="D158" s="669"/>
      <c r="E158" s="819"/>
    </row>
    <row r="159">
      <c r="B159" s="668"/>
      <c r="D159" s="669"/>
      <c r="E159" s="819"/>
    </row>
    <row r="160">
      <c r="B160" s="668"/>
      <c r="D160" s="669"/>
      <c r="E160" s="819"/>
    </row>
    <row r="161">
      <c r="B161" s="668"/>
      <c r="D161" s="669"/>
      <c r="E161" s="819"/>
    </row>
    <row r="162">
      <c r="B162" s="668"/>
      <c r="D162" s="669"/>
      <c r="E162" s="819"/>
    </row>
    <row r="163">
      <c r="B163" s="668"/>
      <c r="D163" s="669"/>
      <c r="E163" s="819"/>
    </row>
    <row r="164">
      <c r="B164" s="668"/>
      <c r="D164" s="669"/>
      <c r="E164" s="819"/>
    </row>
    <row r="165">
      <c r="B165" s="668"/>
      <c r="D165" s="669"/>
      <c r="E165" s="819"/>
    </row>
    <row r="166">
      <c r="B166" s="668"/>
      <c r="D166" s="669"/>
      <c r="E166" s="819"/>
    </row>
    <row r="167">
      <c r="B167" s="668"/>
      <c r="D167" s="669"/>
      <c r="E167" s="819"/>
    </row>
    <row r="168">
      <c r="B168" s="668"/>
      <c r="D168" s="669"/>
      <c r="E168" s="819"/>
    </row>
    <row r="169">
      <c r="B169" s="668"/>
      <c r="D169" s="669"/>
      <c r="E169" s="819"/>
    </row>
    <row r="170">
      <c r="B170" s="668"/>
      <c r="D170" s="669"/>
      <c r="E170" s="819"/>
    </row>
    <row r="171">
      <c r="B171" s="668"/>
      <c r="D171" s="669"/>
      <c r="E171" s="819"/>
    </row>
    <row r="172">
      <c r="B172" s="668"/>
      <c r="D172" s="669"/>
      <c r="E172" s="819"/>
    </row>
    <row r="173">
      <c r="B173" s="668"/>
      <c r="D173" s="669"/>
      <c r="E173" s="819"/>
    </row>
    <row r="174">
      <c r="B174" s="668"/>
      <c r="D174" s="669"/>
      <c r="E174" s="819"/>
    </row>
    <row r="175">
      <c r="B175" s="668"/>
      <c r="D175" s="669"/>
      <c r="E175" s="819"/>
    </row>
    <row r="176">
      <c r="B176" s="668"/>
      <c r="D176" s="669"/>
      <c r="E176" s="819"/>
    </row>
    <row r="177">
      <c r="B177" s="668"/>
      <c r="D177" s="669"/>
      <c r="E177" s="819"/>
    </row>
    <row r="178">
      <c r="B178" s="668"/>
      <c r="D178" s="669"/>
      <c r="E178" s="819"/>
    </row>
    <row r="179">
      <c r="B179" s="668"/>
      <c r="D179" s="669"/>
      <c r="E179" s="819"/>
    </row>
    <row r="180">
      <c r="B180" s="668"/>
      <c r="D180" s="669"/>
      <c r="E180" s="819"/>
    </row>
    <row r="181">
      <c r="B181" s="668"/>
      <c r="D181" s="669"/>
      <c r="E181" s="819"/>
    </row>
    <row r="182">
      <c r="B182" s="668"/>
      <c r="D182" s="669"/>
      <c r="E182" s="819"/>
    </row>
    <row r="183">
      <c r="B183" s="668"/>
      <c r="D183" s="669"/>
      <c r="E183" s="819"/>
    </row>
    <row r="184">
      <c r="B184" s="668"/>
      <c r="D184" s="669"/>
      <c r="E184" s="819"/>
    </row>
    <row r="185">
      <c r="B185" s="668"/>
      <c r="D185" s="669"/>
      <c r="E185" s="819"/>
    </row>
    <row r="186">
      <c r="B186" s="668"/>
      <c r="D186" s="669"/>
      <c r="E186" s="819"/>
    </row>
    <row r="187">
      <c r="B187" s="668"/>
      <c r="D187" s="669"/>
      <c r="E187" s="819"/>
    </row>
    <row r="188">
      <c r="B188" s="668"/>
      <c r="D188" s="669"/>
      <c r="E188" s="819"/>
    </row>
    <row r="189">
      <c r="B189" s="668"/>
      <c r="D189" s="669"/>
      <c r="E189" s="819"/>
    </row>
    <row r="190">
      <c r="B190" s="668"/>
      <c r="D190" s="669"/>
      <c r="E190" s="819"/>
    </row>
    <row r="191">
      <c r="B191" s="668"/>
      <c r="D191" s="669"/>
      <c r="E191" s="819"/>
    </row>
    <row r="192">
      <c r="B192" s="668"/>
      <c r="D192" s="669"/>
      <c r="E192" s="819"/>
    </row>
    <row r="193">
      <c r="B193" s="668"/>
      <c r="D193" s="669"/>
      <c r="E193" s="819"/>
    </row>
    <row r="194">
      <c r="B194" s="668"/>
      <c r="D194" s="669"/>
      <c r="E194" s="819"/>
    </row>
    <row r="195">
      <c r="B195" s="668"/>
      <c r="D195" s="669"/>
      <c r="E195" s="819"/>
    </row>
    <row r="196">
      <c r="B196" s="668"/>
      <c r="D196" s="669"/>
      <c r="E196" s="819"/>
    </row>
    <row r="197">
      <c r="B197" s="668"/>
      <c r="D197" s="669"/>
      <c r="E197" s="819"/>
    </row>
    <row r="198">
      <c r="B198" s="668"/>
      <c r="D198" s="669"/>
      <c r="E198" s="819"/>
    </row>
    <row r="199">
      <c r="B199" s="668"/>
      <c r="D199" s="669"/>
      <c r="E199" s="819"/>
    </row>
    <row r="200">
      <c r="B200" s="668"/>
      <c r="D200" s="669"/>
      <c r="E200" s="819"/>
    </row>
    <row r="201">
      <c r="B201" s="668"/>
      <c r="D201" s="669"/>
      <c r="E201" s="819"/>
    </row>
    <row r="202">
      <c r="B202" s="668"/>
      <c r="D202" s="669"/>
      <c r="E202" s="819"/>
    </row>
    <row r="203">
      <c r="B203" s="668"/>
      <c r="D203" s="669"/>
      <c r="E203" s="819"/>
    </row>
    <row r="204">
      <c r="B204" s="668"/>
      <c r="D204" s="669"/>
      <c r="E204" s="819"/>
    </row>
    <row r="205">
      <c r="B205" s="668"/>
      <c r="D205" s="669"/>
      <c r="E205" s="819"/>
    </row>
    <row r="206">
      <c r="B206" s="668"/>
      <c r="D206" s="669"/>
      <c r="E206" s="819"/>
    </row>
    <row r="207">
      <c r="B207" s="668"/>
      <c r="D207" s="669"/>
      <c r="E207" s="819"/>
    </row>
    <row r="208">
      <c r="B208" s="668"/>
      <c r="D208" s="669"/>
      <c r="E208" s="819"/>
    </row>
    <row r="209">
      <c r="B209" s="668"/>
      <c r="D209" s="669"/>
      <c r="E209" s="819"/>
    </row>
    <row r="210">
      <c r="B210" s="668"/>
      <c r="D210" s="669"/>
      <c r="E210" s="819"/>
    </row>
    <row r="211">
      <c r="B211" s="668"/>
      <c r="D211" s="669"/>
      <c r="E211" s="819"/>
    </row>
    <row r="212">
      <c r="B212" s="668"/>
      <c r="D212" s="669"/>
      <c r="E212" s="819"/>
    </row>
    <row r="213">
      <c r="B213" s="668"/>
      <c r="D213" s="669"/>
      <c r="E213" s="819"/>
    </row>
    <row r="214">
      <c r="B214" s="668"/>
      <c r="D214" s="669"/>
      <c r="E214" s="819"/>
    </row>
    <row r="215">
      <c r="B215" s="668"/>
      <c r="D215" s="669"/>
      <c r="E215" s="819"/>
    </row>
    <row r="216">
      <c r="B216" s="668"/>
      <c r="D216" s="669"/>
      <c r="E216" s="819"/>
    </row>
    <row r="217">
      <c r="B217" s="668"/>
      <c r="D217" s="669"/>
      <c r="E217" s="819"/>
    </row>
    <row r="218">
      <c r="B218" s="668"/>
      <c r="D218" s="669"/>
      <c r="E218" s="819"/>
    </row>
    <row r="219">
      <c r="B219" s="668"/>
      <c r="D219" s="669"/>
      <c r="E219" s="819"/>
    </row>
    <row r="220">
      <c r="B220" s="668"/>
      <c r="D220" s="669"/>
      <c r="E220" s="819"/>
    </row>
    <row r="221">
      <c r="B221" s="668"/>
      <c r="D221" s="669"/>
      <c r="E221" s="819"/>
    </row>
    <row r="222">
      <c r="B222" s="668"/>
      <c r="D222" s="669"/>
      <c r="E222" s="819"/>
    </row>
    <row r="223">
      <c r="B223" s="668"/>
      <c r="D223" s="669"/>
      <c r="E223" s="819"/>
    </row>
    <row r="224">
      <c r="B224" s="668"/>
      <c r="D224" s="669"/>
      <c r="E224" s="819"/>
    </row>
    <row r="225">
      <c r="B225" s="668"/>
      <c r="D225" s="669"/>
      <c r="E225" s="819"/>
    </row>
    <row r="226">
      <c r="B226" s="668"/>
      <c r="D226" s="669"/>
      <c r="E226" s="819"/>
    </row>
    <row r="227">
      <c r="B227" s="668"/>
      <c r="D227" s="669"/>
      <c r="E227" s="819"/>
    </row>
    <row r="228">
      <c r="B228" s="668"/>
      <c r="D228" s="669"/>
      <c r="E228" s="819"/>
    </row>
    <row r="229">
      <c r="B229" s="668"/>
      <c r="D229" s="669"/>
      <c r="E229" s="819"/>
    </row>
    <row r="230">
      <c r="B230" s="668"/>
      <c r="D230" s="669"/>
      <c r="E230" s="819"/>
    </row>
    <row r="231">
      <c r="B231" s="668"/>
      <c r="D231" s="669"/>
      <c r="E231" s="819"/>
    </row>
    <row r="232">
      <c r="B232" s="668"/>
      <c r="D232" s="669"/>
      <c r="E232" s="819"/>
    </row>
    <row r="233">
      <c r="B233" s="668"/>
      <c r="D233" s="669"/>
      <c r="E233" s="819"/>
    </row>
    <row r="234">
      <c r="B234" s="668"/>
      <c r="D234" s="669"/>
      <c r="E234" s="819"/>
    </row>
    <row r="235">
      <c r="B235" s="668"/>
      <c r="D235" s="669"/>
      <c r="E235" s="819"/>
    </row>
    <row r="236">
      <c r="B236" s="668"/>
      <c r="D236" s="669"/>
      <c r="E236" s="819"/>
    </row>
    <row r="237">
      <c r="B237" s="668"/>
      <c r="D237" s="669"/>
      <c r="E237" s="819"/>
    </row>
    <row r="238">
      <c r="B238" s="668"/>
      <c r="D238" s="669"/>
      <c r="E238" s="819"/>
    </row>
    <row r="239">
      <c r="B239" s="668"/>
      <c r="D239" s="669"/>
      <c r="E239" s="819"/>
    </row>
    <row r="240">
      <c r="B240" s="668"/>
      <c r="D240" s="669"/>
      <c r="E240" s="819"/>
    </row>
    <row r="241">
      <c r="B241" s="668"/>
      <c r="D241" s="669"/>
      <c r="E241" s="819"/>
    </row>
    <row r="242">
      <c r="B242" s="668"/>
      <c r="D242" s="669"/>
      <c r="E242" s="819"/>
    </row>
    <row r="243">
      <c r="B243" s="668"/>
      <c r="D243" s="669"/>
      <c r="E243" s="819"/>
    </row>
    <row r="244">
      <c r="B244" s="668"/>
      <c r="D244" s="669"/>
      <c r="E244" s="819"/>
    </row>
    <row r="245">
      <c r="B245" s="668"/>
      <c r="D245" s="669"/>
      <c r="E245" s="819"/>
    </row>
    <row r="246">
      <c r="B246" s="668"/>
      <c r="D246" s="669"/>
      <c r="E246" s="819"/>
    </row>
    <row r="247">
      <c r="B247" s="668"/>
      <c r="D247" s="669"/>
      <c r="E247" s="819"/>
    </row>
    <row r="248">
      <c r="B248" s="668"/>
      <c r="D248" s="669"/>
      <c r="E248" s="819"/>
    </row>
    <row r="249">
      <c r="B249" s="668"/>
      <c r="D249" s="669"/>
      <c r="E249" s="819"/>
    </row>
    <row r="250">
      <c r="B250" s="668"/>
      <c r="D250" s="669"/>
      <c r="E250" s="819"/>
    </row>
    <row r="251">
      <c r="B251" s="668"/>
      <c r="D251" s="669"/>
      <c r="E251" s="819"/>
    </row>
    <row r="252">
      <c r="B252" s="668"/>
      <c r="D252" s="669"/>
      <c r="E252" s="819"/>
    </row>
    <row r="253">
      <c r="B253" s="668"/>
      <c r="D253" s="669"/>
      <c r="E253" s="819"/>
    </row>
    <row r="254">
      <c r="B254" s="668"/>
      <c r="D254" s="669"/>
      <c r="E254" s="819"/>
    </row>
    <row r="255">
      <c r="B255" s="668"/>
      <c r="D255" s="669"/>
      <c r="E255" s="819"/>
    </row>
    <row r="256">
      <c r="B256" s="668"/>
      <c r="D256" s="669"/>
      <c r="E256" s="819"/>
    </row>
    <row r="257">
      <c r="B257" s="668"/>
      <c r="D257" s="669"/>
      <c r="E257" s="819"/>
    </row>
    <row r="258">
      <c r="B258" s="668"/>
      <c r="D258" s="669"/>
      <c r="E258" s="819"/>
    </row>
    <row r="259">
      <c r="B259" s="668"/>
      <c r="D259" s="669"/>
      <c r="E259" s="819"/>
    </row>
    <row r="260">
      <c r="B260" s="668"/>
      <c r="D260" s="669"/>
      <c r="E260" s="819"/>
    </row>
    <row r="261">
      <c r="B261" s="668"/>
      <c r="D261" s="669"/>
      <c r="E261" s="819"/>
    </row>
    <row r="262">
      <c r="B262" s="668"/>
      <c r="D262" s="669"/>
      <c r="E262" s="819"/>
    </row>
    <row r="263">
      <c r="B263" s="668"/>
      <c r="D263" s="669"/>
      <c r="E263" s="819"/>
    </row>
    <row r="264">
      <c r="B264" s="668"/>
      <c r="D264" s="669"/>
      <c r="E264" s="819"/>
    </row>
    <row r="265">
      <c r="B265" s="668"/>
      <c r="D265" s="669"/>
      <c r="E265" s="819"/>
    </row>
    <row r="266">
      <c r="B266" s="668"/>
      <c r="D266" s="669"/>
      <c r="E266" s="819"/>
    </row>
    <row r="267">
      <c r="B267" s="668"/>
      <c r="D267" s="669"/>
      <c r="E267" s="819"/>
    </row>
    <row r="268">
      <c r="B268" s="668"/>
      <c r="D268" s="669"/>
      <c r="E268" s="819"/>
    </row>
    <row r="269">
      <c r="B269" s="668"/>
      <c r="D269" s="669"/>
      <c r="E269" s="819"/>
    </row>
    <row r="270">
      <c r="B270" s="668"/>
      <c r="D270" s="669"/>
      <c r="E270" s="819"/>
    </row>
    <row r="271">
      <c r="B271" s="668"/>
      <c r="D271" s="669"/>
      <c r="E271" s="819"/>
    </row>
    <row r="272">
      <c r="B272" s="668"/>
      <c r="D272" s="669"/>
      <c r="E272" s="819"/>
    </row>
    <row r="273">
      <c r="B273" s="668"/>
      <c r="D273" s="669"/>
      <c r="E273" s="819"/>
    </row>
    <row r="274">
      <c r="B274" s="668"/>
      <c r="D274" s="669"/>
      <c r="E274" s="819"/>
    </row>
    <row r="275">
      <c r="B275" s="668"/>
      <c r="D275" s="669"/>
      <c r="E275" s="819"/>
    </row>
    <row r="276">
      <c r="B276" s="668"/>
      <c r="D276" s="669"/>
      <c r="E276" s="819"/>
    </row>
    <row r="277">
      <c r="B277" s="668"/>
      <c r="D277" s="669"/>
      <c r="E277" s="819"/>
    </row>
    <row r="278">
      <c r="B278" s="668"/>
      <c r="D278" s="669"/>
      <c r="E278" s="819"/>
    </row>
    <row r="279">
      <c r="B279" s="668"/>
      <c r="D279" s="669"/>
      <c r="E279" s="819"/>
    </row>
    <row r="280">
      <c r="B280" s="668"/>
      <c r="D280" s="669"/>
      <c r="E280" s="819"/>
    </row>
    <row r="281">
      <c r="B281" s="668"/>
      <c r="D281" s="669"/>
      <c r="E281" s="819"/>
    </row>
    <row r="282">
      <c r="B282" s="668"/>
      <c r="D282" s="669"/>
      <c r="E282" s="819"/>
    </row>
    <row r="283">
      <c r="B283" s="668"/>
      <c r="D283" s="669"/>
      <c r="E283" s="819"/>
    </row>
    <row r="284">
      <c r="B284" s="668"/>
      <c r="D284" s="669"/>
      <c r="E284" s="819"/>
    </row>
    <row r="285">
      <c r="B285" s="668"/>
      <c r="D285" s="669"/>
      <c r="E285" s="819"/>
    </row>
    <row r="286">
      <c r="B286" s="668"/>
      <c r="D286" s="669"/>
      <c r="E286" s="819"/>
    </row>
    <row r="287">
      <c r="B287" s="668"/>
      <c r="D287" s="669"/>
      <c r="E287" s="819"/>
    </row>
    <row r="288">
      <c r="B288" s="668"/>
      <c r="D288" s="669"/>
      <c r="E288" s="819"/>
    </row>
    <row r="289">
      <c r="B289" s="668"/>
      <c r="D289" s="669"/>
      <c r="E289" s="819"/>
    </row>
    <row r="290">
      <c r="B290" s="668"/>
      <c r="D290" s="669"/>
      <c r="E290" s="819"/>
    </row>
    <row r="291">
      <c r="B291" s="668"/>
      <c r="D291" s="669"/>
      <c r="E291" s="819"/>
    </row>
    <row r="292">
      <c r="B292" s="668"/>
      <c r="D292" s="669"/>
      <c r="E292" s="819"/>
    </row>
    <row r="293">
      <c r="B293" s="668"/>
      <c r="D293" s="669"/>
      <c r="E293" s="819"/>
    </row>
    <row r="294">
      <c r="B294" s="668"/>
      <c r="D294" s="669"/>
      <c r="E294" s="819"/>
    </row>
    <row r="295">
      <c r="B295" s="668"/>
      <c r="D295" s="669"/>
      <c r="E295" s="819"/>
    </row>
    <row r="296">
      <c r="B296" s="668"/>
      <c r="D296" s="669"/>
      <c r="E296" s="819"/>
    </row>
    <row r="297">
      <c r="B297" s="668"/>
      <c r="D297" s="669"/>
      <c r="E297" s="819"/>
    </row>
    <row r="298">
      <c r="B298" s="668"/>
      <c r="D298" s="669"/>
      <c r="E298" s="819"/>
    </row>
    <row r="299">
      <c r="B299" s="668"/>
      <c r="D299" s="669"/>
      <c r="E299" s="819"/>
    </row>
    <row r="300">
      <c r="B300" s="668"/>
      <c r="D300" s="669"/>
      <c r="E300" s="819"/>
    </row>
    <row r="301">
      <c r="B301" s="668"/>
      <c r="D301" s="669"/>
      <c r="E301" s="819"/>
    </row>
    <row r="302">
      <c r="B302" s="668"/>
      <c r="D302" s="669"/>
      <c r="E302" s="819"/>
    </row>
    <row r="303">
      <c r="B303" s="668"/>
      <c r="D303" s="669"/>
      <c r="E303" s="819"/>
    </row>
    <row r="304">
      <c r="B304" s="668"/>
      <c r="D304" s="669"/>
      <c r="E304" s="819"/>
    </row>
    <row r="305">
      <c r="B305" s="668"/>
      <c r="D305" s="669"/>
      <c r="E305" s="819"/>
    </row>
    <row r="306">
      <c r="B306" s="668"/>
      <c r="D306" s="669"/>
      <c r="E306" s="819"/>
    </row>
    <row r="307">
      <c r="B307" s="668"/>
      <c r="D307" s="669"/>
      <c r="E307" s="819"/>
    </row>
    <row r="308">
      <c r="B308" s="668"/>
      <c r="D308" s="669"/>
      <c r="E308" s="819"/>
    </row>
    <row r="309">
      <c r="B309" s="668"/>
      <c r="D309" s="669"/>
      <c r="E309" s="819"/>
    </row>
    <row r="310">
      <c r="B310" s="668"/>
      <c r="D310" s="669"/>
      <c r="E310" s="819"/>
    </row>
    <row r="311">
      <c r="B311" s="668"/>
      <c r="D311" s="669"/>
      <c r="E311" s="819"/>
    </row>
    <row r="312">
      <c r="B312" s="668"/>
      <c r="D312" s="669"/>
      <c r="E312" s="819"/>
    </row>
    <row r="313">
      <c r="B313" s="668"/>
      <c r="D313" s="669"/>
      <c r="E313" s="819"/>
    </row>
    <row r="314">
      <c r="B314" s="668"/>
      <c r="D314" s="669"/>
      <c r="E314" s="819"/>
    </row>
    <row r="315">
      <c r="B315" s="668"/>
      <c r="D315" s="669"/>
      <c r="E315" s="819"/>
    </row>
    <row r="316">
      <c r="B316" s="668"/>
      <c r="D316" s="669"/>
      <c r="E316" s="819"/>
    </row>
    <row r="317">
      <c r="B317" s="668"/>
      <c r="D317" s="669"/>
      <c r="E317" s="819"/>
    </row>
    <row r="318">
      <c r="B318" s="668"/>
      <c r="D318" s="669"/>
      <c r="E318" s="819"/>
    </row>
    <row r="319">
      <c r="B319" s="668"/>
      <c r="D319" s="669"/>
      <c r="E319" s="819"/>
    </row>
    <row r="320">
      <c r="B320" s="668"/>
      <c r="D320" s="669"/>
      <c r="E320" s="819"/>
    </row>
    <row r="321">
      <c r="B321" s="668"/>
      <c r="D321" s="669"/>
      <c r="E321" s="819"/>
    </row>
    <row r="322">
      <c r="B322" s="668"/>
      <c r="D322" s="669"/>
      <c r="E322" s="819"/>
    </row>
    <row r="323">
      <c r="B323" s="668"/>
      <c r="D323" s="669"/>
      <c r="E323" s="819"/>
    </row>
    <row r="324">
      <c r="B324" s="668"/>
      <c r="D324" s="669"/>
      <c r="E324" s="819"/>
    </row>
    <row r="325">
      <c r="B325" s="668"/>
      <c r="D325" s="669"/>
      <c r="E325" s="819"/>
    </row>
    <row r="326">
      <c r="B326" s="668"/>
      <c r="D326" s="669"/>
      <c r="E326" s="819"/>
    </row>
    <row r="327">
      <c r="B327" s="668"/>
      <c r="D327" s="669"/>
      <c r="E327" s="819"/>
    </row>
    <row r="328">
      <c r="B328" s="668"/>
      <c r="D328" s="669"/>
      <c r="E328" s="819"/>
    </row>
    <row r="329">
      <c r="B329" s="668"/>
      <c r="D329" s="669"/>
      <c r="E329" s="819"/>
    </row>
    <row r="330">
      <c r="B330" s="668"/>
      <c r="D330" s="669"/>
      <c r="E330" s="819"/>
    </row>
    <row r="331">
      <c r="B331" s="668"/>
      <c r="D331" s="669"/>
      <c r="E331" s="819"/>
    </row>
    <row r="332">
      <c r="B332" s="668"/>
      <c r="D332" s="669"/>
      <c r="E332" s="819"/>
    </row>
    <row r="333">
      <c r="B333" s="668"/>
      <c r="D333" s="669"/>
      <c r="E333" s="819"/>
    </row>
    <row r="334">
      <c r="B334" s="668"/>
      <c r="D334" s="669"/>
      <c r="E334" s="819"/>
    </row>
    <row r="335">
      <c r="B335" s="668"/>
      <c r="D335" s="669"/>
      <c r="E335" s="819"/>
    </row>
    <row r="336">
      <c r="B336" s="668"/>
      <c r="D336" s="669"/>
      <c r="E336" s="819"/>
    </row>
    <row r="337">
      <c r="B337" s="668"/>
      <c r="D337" s="669"/>
      <c r="E337" s="819"/>
    </row>
    <row r="338">
      <c r="B338" s="668"/>
      <c r="D338" s="669"/>
      <c r="E338" s="819"/>
    </row>
    <row r="339">
      <c r="B339" s="668"/>
      <c r="D339" s="669"/>
      <c r="E339" s="819"/>
    </row>
    <row r="340">
      <c r="B340" s="668"/>
      <c r="D340" s="669"/>
      <c r="E340" s="819"/>
    </row>
    <row r="341">
      <c r="B341" s="668"/>
      <c r="D341" s="669"/>
      <c r="E341" s="819"/>
    </row>
    <row r="342">
      <c r="B342" s="668"/>
      <c r="D342" s="669"/>
      <c r="E342" s="819"/>
    </row>
    <row r="343">
      <c r="B343" s="668"/>
      <c r="D343" s="669"/>
      <c r="E343" s="819"/>
    </row>
    <row r="344">
      <c r="B344" s="668"/>
      <c r="D344" s="669"/>
      <c r="E344" s="819"/>
    </row>
    <row r="345">
      <c r="B345" s="668"/>
      <c r="D345" s="669"/>
      <c r="E345" s="819"/>
    </row>
    <row r="346">
      <c r="B346" s="668"/>
      <c r="D346" s="669"/>
      <c r="E346" s="819"/>
    </row>
    <row r="347">
      <c r="B347" s="668"/>
      <c r="D347" s="669"/>
      <c r="E347" s="819"/>
    </row>
    <row r="348">
      <c r="B348" s="668"/>
      <c r="D348" s="669"/>
      <c r="E348" s="819"/>
    </row>
    <row r="349">
      <c r="B349" s="668"/>
      <c r="D349" s="669"/>
      <c r="E349" s="819"/>
    </row>
    <row r="350">
      <c r="B350" s="668"/>
      <c r="D350" s="669"/>
      <c r="E350" s="819"/>
    </row>
    <row r="351">
      <c r="B351" s="668"/>
      <c r="D351" s="669"/>
      <c r="E351" s="819"/>
    </row>
    <row r="352">
      <c r="B352" s="668"/>
      <c r="D352" s="669"/>
      <c r="E352" s="819"/>
    </row>
    <row r="353">
      <c r="B353" s="668"/>
      <c r="D353" s="669"/>
      <c r="E353" s="819"/>
    </row>
    <row r="354">
      <c r="B354" s="668"/>
      <c r="D354" s="669"/>
      <c r="E354" s="819"/>
    </row>
    <row r="355">
      <c r="B355" s="668"/>
      <c r="D355" s="669"/>
      <c r="E355" s="819"/>
    </row>
    <row r="356">
      <c r="B356" s="668"/>
      <c r="D356" s="669"/>
      <c r="E356" s="819"/>
    </row>
    <row r="357">
      <c r="B357" s="668"/>
      <c r="D357" s="669"/>
      <c r="E357" s="819"/>
    </row>
    <row r="358">
      <c r="B358" s="668"/>
      <c r="D358" s="669"/>
      <c r="E358" s="819"/>
    </row>
    <row r="359">
      <c r="B359" s="668"/>
      <c r="D359" s="669"/>
      <c r="E359" s="819"/>
    </row>
    <row r="360">
      <c r="B360" s="668"/>
      <c r="D360" s="669"/>
      <c r="E360" s="819"/>
    </row>
    <row r="361">
      <c r="B361" s="668"/>
      <c r="D361" s="669"/>
      <c r="E361" s="819"/>
    </row>
    <row r="362">
      <c r="B362" s="668"/>
      <c r="D362" s="669"/>
      <c r="E362" s="819"/>
    </row>
    <row r="363">
      <c r="B363" s="668"/>
      <c r="D363" s="669"/>
      <c r="E363" s="819"/>
    </row>
    <row r="364">
      <c r="B364" s="668"/>
      <c r="D364" s="669"/>
      <c r="E364" s="819"/>
    </row>
    <row r="365">
      <c r="B365" s="668"/>
      <c r="D365" s="669"/>
      <c r="E365" s="819"/>
    </row>
    <row r="366">
      <c r="B366" s="668"/>
      <c r="D366" s="669"/>
      <c r="E366" s="819"/>
    </row>
    <row r="367">
      <c r="B367" s="668"/>
      <c r="D367" s="669"/>
      <c r="E367" s="819"/>
    </row>
    <row r="368">
      <c r="B368" s="668"/>
      <c r="D368" s="669"/>
      <c r="E368" s="819"/>
    </row>
    <row r="369">
      <c r="B369" s="668"/>
      <c r="D369" s="669"/>
      <c r="E369" s="819"/>
    </row>
    <row r="370">
      <c r="B370" s="668"/>
      <c r="D370" s="669"/>
      <c r="E370" s="819"/>
    </row>
    <row r="371">
      <c r="B371" s="668"/>
      <c r="D371" s="669"/>
      <c r="E371" s="819"/>
    </row>
    <row r="372">
      <c r="B372" s="668"/>
      <c r="D372" s="669"/>
      <c r="E372" s="819"/>
    </row>
    <row r="373">
      <c r="B373" s="668"/>
      <c r="D373" s="669"/>
      <c r="E373" s="819"/>
    </row>
    <row r="374">
      <c r="B374" s="668"/>
      <c r="D374" s="669"/>
      <c r="E374" s="819"/>
    </row>
    <row r="375">
      <c r="B375" s="668"/>
      <c r="D375" s="669"/>
      <c r="E375" s="819"/>
    </row>
    <row r="376">
      <c r="B376" s="668"/>
      <c r="D376" s="669"/>
      <c r="E376" s="819"/>
    </row>
    <row r="377">
      <c r="B377" s="668"/>
      <c r="D377" s="669"/>
      <c r="E377" s="819"/>
    </row>
    <row r="378">
      <c r="B378" s="668"/>
      <c r="D378" s="669"/>
      <c r="E378" s="819"/>
    </row>
    <row r="379">
      <c r="B379" s="668"/>
      <c r="D379" s="669"/>
      <c r="E379" s="819"/>
    </row>
    <row r="380">
      <c r="B380" s="668"/>
      <c r="D380" s="669"/>
      <c r="E380" s="819"/>
    </row>
    <row r="381">
      <c r="B381" s="668"/>
      <c r="D381" s="669"/>
      <c r="E381" s="819"/>
    </row>
    <row r="382">
      <c r="B382" s="668"/>
      <c r="D382" s="669"/>
      <c r="E382" s="819"/>
    </row>
    <row r="383">
      <c r="B383" s="668"/>
      <c r="D383" s="669"/>
      <c r="E383" s="819"/>
    </row>
    <row r="384">
      <c r="B384" s="668"/>
      <c r="D384" s="669"/>
      <c r="E384" s="819"/>
    </row>
    <row r="385">
      <c r="B385" s="668"/>
      <c r="D385" s="669"/>
      <c r="E385" s="819"/>
    </row>
    <row r="386">
      <c r="B386" s="668"/>
      <c r="D386" s="669"/>
      <c r="E386" s="819"/>
    </row>
    <row r="387">
      <c r="B387" s="668"/>
      <c r="D387" s="669"/>
      <c r="E387" s="819"/>
    </row>
    <row r="388">
      <c r="B388" s="668"/>
      <c r="D388" s="669"/>
      <c r="E388" s="819"/>
    </row>
    <row r="389">
      <c r="B389" s="668"/>
      <c r="D389" s="669"/>
      <c r="E389" s="819"/>
    </row>
    <row r="390">
      <c r="B390" s="668"/>
      <c r="D390" s="669"/>
      <c r="E390" s="819"/>
    </row>
    <row r="391">
      <c r="B391" s="668"/>
      <c r="D391" s="669"/>
      <c r="E391" s="819"/>
    </row>
    <row r="392">
      <c r="B392" s="668"/>
      <c r="D392" s="669"/>
      <c r="E392" s="819"/>
    </row>
    <row r="393">
      <c r="B393" s="668"/>
      <c r="D393" s="669"/>
      <c r="E393" s="819"/>
    </row>
    <row r="394">
      <c r="B394" s="668"/>
      <c r="D394" s="669"/>
      <c r="E394" s="819"/>
    </row>
    <row r="395">
      <c r="B395" s="668"/>
      <c r="D395" s="669"/>
      <c r="E395" s="819"/>
    </row>
    <row r="396">
      <c r="B396" s="668"/>
      <c r="D396" s="669"/>
      <c r="E396" s="819"/>
    </row>
    <row r="397">
      <c r="B397" s="668"/>
      <c r="D397" s="669"/>
      <c r="E397" s="819"/>
    </row>
    <row r="398">
      <c r="B398" s="668"/>
      <c r="D398" s="669"/>
      <c r="E398" s="819"/>
    </row>
    <row r="399">
      <c r="B399" s="668"/>
      <c r="D399" s="669"/>
      <c r="E399" s="819"/>
    </row>
    <row r="400">
      <c r="B400" s="668"/>
      <c r="D400" s="669"/>
      <c r="E400" s="819"/>
    </row>
    <row r="401">
      <c r="B401" s="668"/>
      <c r="D401" s="669"/>
      <c r="E401" s="819"/>
    </row>
    <row r="402">
      <c r="B402" s="668"/>
      <c r="D402" s="669"/>
      <c r="E402" s="819"/>
    </row>
    <row r="403">
      <c r="B403" s="668"/>
      <c r="D403" s="669"/>
      <c r="E403" s="819"/>
    </row>
    <row r="404">
      <c r="B404" s="668"/>
      <c r="D404" s="669"/>
      <c r="E404" s="819"/>
    </row>
    <row r="405">
      <c r="B405" s="668"/>
      <c r="D405" s="669"/>
      <c r="E405" s="819"/>
    </row>
    <row r="406">
      <c r="B406" s="668"/>
      <c r="D406" s="669"/>
      <c r="E406" s="819"/>
    </row>
    <row r="407">
      <c r="B407" s="668"/>
      <c r="D407" s="669"/>
      <c r="E407" s="819"/>
    </row>
    <row r="408">
      <c r="B408" s="668"/>
      <c r="D408" s="669"/>
      <c r="E408" s="819"/>
    </row>
    <row r="409">
      <c r="B409" s="668"/>
      <c r="D409" s="669"/>
      <c r="E409" s="819"/>
    </row>
    <row r="410">
      <c r="B410" s="668"/>
      <c r="D410" s="669"/>
      <c r="E410" s="819"/>
    </row>
    <row r="411">
      <c r="B411" s="668"/>
      <c r="D411" s="669"/>
      <c r="E411" s="819"/>
    </row>
    <row r="412">
      <c r="B412" s="668"/>
      <c r="D412" s="669"/>
      <c r="E412" s="819"/>
    </row>
    <row r="413">
      <c r="B413" s="668"/>
      <c r="D413" s="669"/>
      <c r="E413" s="819"/>
    </row>
    <row r="414">
      <c r="B414" s="668"/>
      <c r="D414" s="669"/>
      <c r="E414" s="819"/>
    </row>
    <row r="415">
      <c r="B415" s="668"/>
      <c r="D415" s="669"/>
      <c r="E415" s="819"/>
    </row>
    <row r="416">
      <c r="B416" s="668"/>
      <c r="D416" s="669"/>
      <c r="E416" s="819"/>
    </row>
    <row r="417">
      <c r="B417" s="668"/>
      <c r="D417" s="669"/>
      <c r="E417" s="819"/>
    </row>
    <row r="418">
      <c r="B418" s="668"/>
      <c r="D418" s="669"/>
      <c r="E418" s="819"/>
    </row>
    <row r="419">
      <c r="B419" s="668"/>
      <c r="D419" s="669"/>
      <c r="E419" s="819"/>
    </row>
    <row r="420">
      <c r="B420" s="668"/>
      <c r="D420" s="669"/>
      <c r="E420" s="819"/>
    </row>
    <row r="421">
      <c r="B421" s="668"/>
      <c r="D421" s="669"/>
      <c r="E421" s="819"/>
    </row>
    <row r="422">
      <c r="B422" s="668"/>
      <c r="D422" s="669"/>
      <c r="E422" s="819"/>
    </row>
    <row r="423">
      <c r="B423" s="668"/>
      <c r="D423" s="669"/>
      <c r="E423" s="819"/>
    </row>
    <row r="424">
      <c r="B424" s="668"/>
      <c r="D424" s="669"/>
      <c r="E424" s="819"/>
    </row>
    <row r="425">
      <c r="B425" s="668"/>
      <c r="D425" s="669"/>
      <c r="E425" s="819"/>
    </row>
    <row r="426">
      <c r="B426" s="668"/>
      <c r="D426" s="669"/>
      <c r="E426" s="819"/>
    </row>
    <row r="427">
      <c r="B427" s="668"/>
      <c r="D427" s="669"/>
      <c r="E427" s="819"/>
    </row>
    <row r="428">
      <c r="B428" s="668"/>
      <c r="D428" s="669"/>
      <c r="E428" s="819"/>
    </row>
    <row r="429">
      <c r="B429" s="668"/>
      <c r="D429" s="669"/>
      <c r="E429" s="819"/>
    </row>
    <row r="430">
      <c r="B430" s="668"/>
      <c r="D430" s="669"/>
      <c r="E430" s="819"/>
    </row>
    <row r="431">
      <c r="B431" s="668"/>
      <c r="D431" s="669"/>
      <c r="E431" s="819"/>
    </row>
    <row r="432">
      <c r="B432" s="668"/>
      <c r="D432" s="669"/>
      <c r="E432" s="819"/>
    </row>
    <row r="433">
      <c r="B433" s="668"/>
      <c r="D433" s="669"/>
      <c r="E433" s="819"/>
    </row>
    <row r="434">
      <c r="B434" s="668"/>
      <c r="D434" s="669"/>
      <c r="E434" s="819"/>
    </row>
    <row r="435">
      <c r="B435" s="668"/>
      <c r="D435" s="669"/>
      <c r="E435" s="819"/>
    </row>
    <row r="436">
      <c r="B436" s="668"/>
      <c r="D436" s="669"/>
      <c r="E436" s="819"/>
    </row>
    <row r="437">
      <c r="B437" s="668"/>
      <c r="D437" s="669"/>
      <c r="E437" s="819"/>
    </row>
    <row r="438">
      <c r="B438" s="668"/>
      <c r="D438" s="669"/>
      <c r="E438" s="819"/>
    </row>
    <row r="439">
      <c r="B439" s="668"/>
      <c r="D439" s="669"/>
      <c r="E439" s="819"/>
    </row>
    <row r="440">
      <c r="B440" s="668"/>
      <c r="D440" s="669"/>
      <c r="E440" s="819"/>
    </row>
    <row r="441">
      <c r="B441" s="668"/>
      <c r="D441" s="669"/>
      <c r="E441" s="819"/>
    </row>
    <row r="442">
      <c r="B442" s="668"/>
      <c r="D442" s="669"/>
      <c r="E442" s="819"/>
    </row>
    <row r="443">
      <c r="B443" s="668"/>
      <c r="D443" s="669"/>
      <c r="E443" s="819"/>
    </row>
    <row r="444">
      <c r="B444" s="668"/>
      <c r="D444" s="669"/>
      <c r="E444" s="819"/>
    </row>
    <row r="445">
      <c r="B445" s="668"/>
      <c r="D445" s="669"/>
      <c r="E445" s="819"/>
    </row>
    <row r="446">
      <c r="B446" s="668"/>
      <c r="D446" s="669"/>
      <c r="E446" s="819"/>
    </row>
    <row r="447">
      <c r="B447" s="668"/>
      <c r="D447" s="669"/>
      <c r="E447" s="819"/>
    </row>
    <row r="448">
      <c r="B448" s="668"/>
      <c r="D448" s="669"/>
      <c r="E448" s="819"/>
    </row>
    <row r="449">
      <c r="B449" s="668"/>
      <c r="D449" s="669"/>
      <c r="E449" s="819"/>
    </row>
    <row r="450">
      <c r="B450" s="668"/>
      <c r="D450" s="669"/>
      <c r="E450" s="819"/>
    </row>
    <row r="451">
      <c r="B451" s="668"/>
      <c r="D451" s="669"/>
      <c r="E451" s="819"/>
    </row>
    <row r="452">
      <c r="B452" s="668"/>
      <c r="D452" s="669"/>
      <c r="E452" s="819"/>
    </row>
    <row r="453">
      <c r="B453" s="668"/>
      <c r="D453" s="669"/>
      <c r="E453" s="819"/>
    </row>
    <row r="454">
      <c r="B454" s="668"/>
      <c r="D454" s="669"/>
      <c r="E454" s="819"/>
    </row>
    <row r="455">
      <c r="B455" s="668"/>
      <c r="D455" s="669"/>
      <c r="E455" s="819"/>
    </row>
    <row r="456">
      <c r="B456" s="668"/>
      <c r="D456" s="669"/>
      <c r="E456" s="819"/>
    </row>
    <row r="457">
      <c r="B457" s="668"/>
      <c r="D457" s="669"/>
      <c r="E457" s="819"/>
    </row>
    <row r="458">
      <c r="B458" s="668"/>
      <c r="D458" s="669"/>
      <c r="E458" s="819"/>
    </row>
    <row r="459">
      <c r="B459" s="668"/>
      <c r="D459" s="669"/>
      <c r="E459" s="819"/>
    </row>
    <row r="460">
      <c r="B460" s="668"/>
      <c r="D460" s="669"/>
      <c r="E460" s="819"/>
    </row>
    <row r="461">
      <c r="B461" s="668"/>
      <c r="D461" s="669"/>
      <c r="E461" s="819"/>
    </row>
    <row r="462">
      <c r="B462" s="668"/>
      <c r="D462" s="669"/>
      <c r="E462" s="819"/>
    </row>
    <row r="463">
      <c r="B463" s="668"/>
      <c r="D463" s="669"/>
      <c r="E463" s="819"/>
    </row>
    <row r="464">
      <c r="B464" s="668"/>
      <c r="D464" s="669"/>
      <c r="E464" s="819"/>
    </row>
    <row r="465">
      <c r="B465" s="668"/>
      <c r="D465" s="669"/>
      <c r="E465" s="819"/>
    </row>
    <row r="466">
      <c r="B466" s="668"/>
      <c r="D466" s="669"/>
      <c r="E466" s="819"/>
    </row>
    <row r="467">
      <c r="B467" s="668"/>
      <c r="D467" s="669"/>
      <c r="E467" s="819"/>
    </row>
    <row r="468">
      <c r="B468" s="668"/>
      <c r="D468" s="669"/>
      <c r="E468" s="819"/>
    </row>
    <row r="469">
      <c r="B469" s="668"/>
      <c r="D469" s="669"/>
      <c r="E469" s="819"/>
    </row>
    <row r="470">
      <c r="B470" s="668"/>
      <c r="D470" s="669"/>
      <c r="E470" s="819"/>
    </row>
    <row r="471">
      <c r="B471" s="668"/>
      <c r="D471" s="669"/>
      <c r="E471" s="819"/>
    </row>
    <row r="472">
      <c r="B472" s="668"/>
      <c r="D472" s="669"/>
      <c r="E472" s="819"/>
    </row>
    <row r="473">
      <c r="B473" s="668"/>
      <c r="D473" s="669"/>
      <c r="E473" s="819"/>
    </row>
    <row r="474">
      <c r="B474" s="668"/>
      <c r="D474" s="669"/>
      <c r="E474" s="819"/>
    </row>
    <row r="475">
      <c r="B475" s="668"/>
      <c r="D475" s="669"/>
      <c r="E475" s="819"/>
    </row>
    <row r="476">
      <c r="B476" s="668"/>
      <c r="D476" s="669"/>
      <c r="E476" s="819"/>
    </row>
    <row r="477">
      <c r="B477" s="668"/>
      <c r="D477" s="669"/>
      <c r="E477" s="819"/>
    </row>
    <row r="478">
      <c r="B478" s="668"/>
      <c r="D478" s="669"/>
      <c r="E478" s="819"/>
    </row>
    <row r="479">
      <c r="B479" s="668"/>
      <c r="D479" s="669"/>
      <c r="E479" s="819"/>
    </row>
    <row r="480">
      <c r="B480" s="668"/>
      <c r="D480" s="669"/>
      <c r="E480" s="819"/>
    </row>
    <row r="481">
      <c r="B481" s="668"/>
      <c r="D481" s="669"/>
      <c r="E481" s="819"/>
    </row>
    <row r="482">
      <c r="B482" s="668"/>
      <c r="D482" s="669"/>
      <c r="E482" s="819"/>
    </row>
    <row r="483">
      <c r="B483" s="668"/>
      <c r="D483" s="669"/>
      <c r="E483" s="819"/>
    </row>
    <row r="484">
      <c r="B484" s="668"/>
      <c r="D484" s="669"/>
      <c r="E484" s="819"/>
    </row>
    <row r="485">
      <c r="B485" s="668"/>
      <c r="D485" s="669"/>
      <c r="E485" s="819"/>
    </row>
    <row r="486">
      <c r="B486" s="668"/>
      <c r="D486" s="669"/>
      <c r="E486" s="819"/>
    </row>
    <row r="487">
      <c r="B487" s="668"/>
      <c r="D487" s="669"/>
      <c r="E487" s="819"/>
    </row>
    <row r="488">
      <c r="B488" s="668"/>
      <c r="D488" s="669"/>
      <c r="E488" s="819"/>
    </row>
    <row r="489">
      <c r="B489" s="668"/>
      <c r="D489" s="669"/>
      <c r="E489" s="819"/>
    </row>
    <row r="490">
      <c r="B490" s="668"/>
      <c r="D490" s="669"/>
      <c r="E490" s="819"/>
    </row>
    <row r="491">
      <c r="B491" s="668"/>
      <c r="D491" s="669"/>
      <c r="E491" s="819"/>
    </row>
    <row r="492">
      <c r="B492" s="668"/>
      <c r="D492" s="669"/>
      <c r="E492" s="819"/>
    </row>
    <row r="493">
      <c r="B493" s="668"/>
      <c r="D493" s="669"/>
      <c r="E493" s="819"/>
    </row>
    <row r="494">
      <c r="B494" s="668"/>
      <c r="D494" s="669"/>
      <c r="E494" s="819"/>
    </row>
    <row r="495">
      <c r="B495" s="668"/>
      <c r="D495" s="669"/>
      <c r="E495" s="819"/>
    </row>
    <row r="496">
      <c r="B496" s="668"/>
      <c r="D496" s="669"/>
      <c r="E496" s="819"/>
    </row>
    <row r="497">
      <c r="B497" s="668"/>
      <c r="D497" s="669"/>
      <c r="E497" s="819"/>
    </row>
    <row r="498">
      <c r="B498" s="668"/>
      <c r="D498" s="669"/>
      <c r="E498" s="819"/>
    </row>
    <row r="499">
      <c r="B499" s="668"/>
      <c r="D499" s="669"/>
      <c r="E499" s="819"/>
    </row>
    <row r="500">
      <c r="B500" s="668"/>
      <c r="D500" s="669"/>
      <c r="E500" s="819"/>
    </row>
    <row r="501">
      <c r="B501" s="668"/>
      <c r="D501" s="669"/>
      <c r="E501" s="819"/>
    </row>
    <row r="502">
      <c r="B502" s="668"/>
      <c r="D502" s="669"/>
      <c r="E502" s="819"/>
    </row>
    <row r="503">
      <c r="B503" s="668"/>
      <c r="D503" s="669"/>
      <c r="E503" s="819"/>
    </row>
    <row r="504">
      <c r="B504" s="668"/>
      <c r="D504" s="669"/>
      <c r="E504" s="819"/>
    </row>
    <row r="505">
      <c r="B505" s="668"/>
      <c r="D505" s="669"/>
      <c r="E505" s="819"/>
    </row>
    <row r="506">
      <c r="B506" s="668"/>
      <c r="D506" s="669"/>
      <c r="E506" s="819"/>
    </row>
    <row r="507">
      <c r="B507" s="668"/>
      <c r="D507" s="669"/>
      <c r="E507" s="819"/>
    </row>
    <row r="508">
      <c r="B508" s="668"/>
      <c r="D508" s="669"/>
      <c r="E508" s="819"/>
    </row>
    <row r="509">
      <c r="B509" s="668"/>
      <c r="D509" s="669"/>
      <c r="E509" s="819"/>
    </row>
    <row r="510">
      <c r="B510" s="668"/>
      <c r="D510" s="669"/>
      <c r="E510" s="819"/>
    </row>
    <row r="511">
      <c r="B511" s="668"/>
      <c r="D511" s="669"/>
      <c r="E511" s="819"/>
    </row>
    <row r="512">
      <c r="B512" s="668"/>
      <c r="D512" s="669"/>
      <c r="E512" s="819"/>
    </row>
    <row r="513">
      <c r="B513" s="668"/>
      <c r="D513" s="669"/>
      <c r="E513" s="819"/>
    </row>
    <row r="514">
      <c r="B514" s="668"/>
      <c r="D514" s="669"/>
      <c r="E514" s="819"/>
    </row>
    <row r="515">
      <c r="B515" s="668"/>
      <c r="D515" s="669"/>
      <c r="E515" s="819"/>
    </row>
    <row r="516">
      <c r="B516" s="668"/>
      <c r="D516" s="669"/>
      <c r="E516" s="819"/>
    </row>
    <row r="517">
      <c r="B517" s="668"/>
      <c r="D517" s="669"/>
      <c r="E517" s="819"/>
    </row>
    <row r="518">
      <c r="B518" s="668"/>
      <c r="D518" s="669"/>
      <c r="E518" s="819"/>
    </row>
    <row r="519">
      <c r="B519" s="668"/>
      <c r="D519" s="669"/>
      <c r="E519" s="819"/>
    </row>
    <row r="520">
      <c r="B520" s="668"/>
      <c r="D520" s="669"/>
      <c r="E520" s="819"/>
    </row>
    <row r="521">
      <c r="B521" s="668"/>
      <c r="D521" s="669"/>
      <c r="E521" s="819"/>
    </row>
    <row r="522">
      <c r="B522" s="668"/>
      <c r="D522" s="669"/>
      <c r="E522" s="819"/>
    </row>
    <row r="523">
      <c r="B523" s="668"/>
      <c r="D523" s="669"/>
      <c r="E523" s="819"/>
    </row>
    <row r="524">
      <c r="B524" s="668"/>
      <c r="D524" s="669"/>
      <c r="E524" s="819"/>
    </row>
    <row r="525">
      <c r="B525" s="668"/>
      <c r="D525" s="669"/>
      <c r="E525" s="819"/>
    </row>
    <row r="526">
      <c r="B526" s="668"/>
      <c r="D526" s="669"/>
      <c r="E526" s="819"/>
    </row>
    <row r="527">
      <c r="B527" s="668"/>
      <c r="D527" s="669"/>
      <c r="E527" s="819"/>
    </row>
    <row r="528">
      <c r="B528" s="668"/>
      <c r="D528" s="669"/>
      <c r="E528" s="819"/>
    </row>
    <row r="529">
      <c r="B529" s="668"/>
      <c r="D529" s="669"/>
      <c r="E529" s="819"/>
    </row>
    <row r="530">
      <c r="B530" s="668"/>
      <c r="D530" s="669"/>
      <c r="E530" s="819"/>
    </row>
    <row r="531">
      <c r="B531" s="668"/>
      <c r="D531" s="669"/>
      <c r="E531" s="819"/>
    </row>
    <row r="532">
      <c r="B532" s="668"/>
      <c r="D532" s="669"/>
      <c r="E532" s="819"/>
    </row>
    <row r="533">
      <c r="B533" s="668"/>
      <c r="D533" s="669"/>
      <c r="E533" s="819"/>
    </row>
    <row r="534">
      <c r="B534" s="668"/>
      <c r="D534" s="669"/>
      <c r="E534" s="819"/>
    </row>
    <row r="535">
      <c r="B535" s="668"/>
      <c r="D535" s="669"/>
      <c r="E535" s="819"/>
    </row>
    <row r="536">
      <c r="B536" s="668"/>
      <c r="D536" s="669"/>
      <c r="E536" s="819"/>
    </row>
    <row r="537">
      <c r="B537" s="668"/>
      <c r="D537" s="669"/>
      <c r="E537" s="819"/>
    </row>
    <row r="538">
      <c r="B538" s="668"/>
      <c r="D538" s="669"/>
      <c r="E538" s="819"/>
    </row>
    <row r="539">
      <c r="B539" s="668"/>
      <c r="D539" s="669"/>
      <c r="E539" s="819"/>
    </row>
    <row r="540">
      <c r="B540" s="668"/>
      <c r="D540" s="669"/>
      <c r="E540" s="819"/>
    </row>
    <row r="541">
      <c r="B541" s="668"/>
      <c r="D541" s="669"/>
      <c r="E541" s="819"/>
    </row>
    <row r="542">
      <c r="B542" s="668"/>
      <c r="D542" s="669"/>
      <c r="E542" s="819"/>
    </row>
    <row r="543">
      <c r="B543" s="668"/>
      <c r="D543" s="669"/>
      <c r="E543" s="819"/>
    </row>
    <row r="544">
      <c r="B544" s="668"/>
      <c r="D544" s="669"/>
      <c r="E544" s="819"/>
    </row>
    <row r="545">
      <c r="B545" s="668"/>
      <c r="D545" s="669"/>
      <c r="E545" s="819"/>
    </row>
    <row r="546">
      <c r="B546" s="668"/>
      <c r="D546" s="669"/>
      <c r="E546" s="819"/>
    </row>
    <row r="547">
      <c r="B547" s="668"/>
      <c r="D547" s="669"/>
      <c r="E547" s="819"/>
    </row>
    <row r="548">
      <c r="B548" s="668"/>
      <c r="D548" s="669"/>
      <c r="E548" s="819"/>
    </row>
    <row r="549">
      <c r="B549" s="668"/>
      <c r="D549" s="669"/>
      <c r="E549" s="819"/>
    </row>
    <row r="550">
      <c r="B550" s="668"/>
      <c r="D550" s="669"/>
      <c r="E550" s="819"/>
    </row>
    <row r="551">
      <c r="B551" s="668"/>
      <c r="D551" s="669"/>
      <c r="E551" s="819"/>
    </row>
    <row r="552">
      <c r="B552" s="668"/>
      <c r="D552" s="669"/>
      <c r="E552" s="819"/>
    </row>
    <row r="553">
      <c r="B553" s="668"/>
      <c r="D553" s="669"/>
      <c r="E553" s="819"/>
    </row>
    <row r="554">
      <c r="B554" s="668"/>
      <c r="D554" s="669"/>
      <c r="E554" s="819"/>
    </row>
    <row r="555">
      <c r="B555" s="668"/>
      <c r="D555" s="669"/>
      <c r="E555" s="819"/>
    </row>
    <row r="556">
      <c r="B556" s="668"/>
      <c r="D556" s="669"/>
      <c r="E556" s="819"/>
    </row>
    <row r="557">
      <c r="B557" s="668"/>
      <c r="D557" s="669"/>
      <c r="E557" s="819"/>
    </row>
    <row r="558">
      <c r="B558" s="668"/>
      <c r="D558" s="669"/>
      <c r="E558" s="819"/>
    </row>
    <row r="559">
      <c r="B559" s="668"/>
      <c r="D559" s="669"/>
      <c r="E559" s="819"/>
    </row>
    <row r="560">
      <c r="B560" s="668"/>
      <c r="D560" s="669"/>
      <c r="E560" s="819"/>
    </row>
    <row r="561">
      <c r="B561" s="668"/>
      <c r="D561" s="669"/>
      <c r="E561" s="819"/>
    </row>
    <row r="562">
      <c r="B562" s="668"/>
      <c r="D562" s="669"/>
      <c r="E562" s="819"/>
    </row>
    <row r="563">
      <c r="B563" s="668"/>
      <c r="D563" s="669"/>
      <c r="E563" s="819"/>
    </row>
    <row r="564">
      <c r="B564" s="668"/>
      <c r="D564" s="669"/>
      <c r="E564" s="819"/>
    </row>
    <row r="565">
      <c r="B565" s="668"/>
      <c r="D565" s="669"/>
      <c r="E565" s="819"/>
    </row>
    <row r="566">
      <c r="B566" s="668"/>
      <c r="D566" s="669"/>
      <c r="E566" s="819"/>
    </row>
    <row r="567">
      <c r="B567" s="668"/>
      <c r="D567" s="669"/>
      <c r="E567" s="819"/>
    </row>
    <row r="568">
      <c r="B568" s="668"/>
      <c r="D568" s="669"/>
      <c r="E568" s="819"/>
    </row>
    <row r="569">
      <c r="B569" s="668"/>
      <c r="D569" s="669"/>
      <c r="E569" s="819"/>
    </row>
    <row r="570">
      <c r="B570" s="668"/>
      <c r="D570" s="669"/>
      <c r="E570" s="819"/>
    </row>
    <row r="571">
      <c r="B571" s="668"/>
      <c r="D571" s="669"/>
      <c r="E571" s="819"/>
    </row>
    <row r="572">
      <c r="B572" s="668"/>
      <c r="D572" s="669"/>
      <c r="E572" s="819"/>
    </row>
    <row r="573">
      <c r="B573" s="668"/>
      <c r="D573" s="669"/>
      <c r="E573" s="819"/>
    </row>
    <row r="574">
      <c r="B574" s="668"/>
      <c r="D574" s="669"/>
      <c r="E574" s="819"/>
    </row>
    <row r="575">
      <c r="B575" s="668"/>
      <c r="D575" s="669"/>
      <c r="E575" s="819"/>
    </row>
    <row r="576">
      <c r="B576" s="668"/>
      <c r="D576" s="669"/>
      <c r="E576" s="819"/>
    </row>
    <row r="577">
      <c r="B577" s="668"/>
      <c r="D577" s="669"/>
      <c r="E577" s="819"/>
    </row>
    <row r="578">
      <c r="B578" s="668"/>
      <c r="D578" s="669"/>
      <c r="E578" s="819"/>
    </row>
    <row r="579">
      <c r="B579" s="668"/>
      <c r="D579" s="669"/>
      <c r="E579" s="819"/>
    </row>
    <row r="580">
      <c r="B580" s="668"/>
      <c r="D580" s="669"/>
      <c r="E580" s="819"/>
    </row>
    <row r="581">
      <c r="B581" s="668"/>
      <c r="D581" s="669"/>
      <c r="E581" s="819"/>
    </row>
    <row r="582">
      <c r="B582" s="668"/>
      <c r="D582" s="669"/>
      <c r="E582" s="819"/>
    </row>
    <row r="583">
      <c r="B583" s="668"/>
      <c r="D583" s="669"/>
      <c r="E583" s="819"/>
    </row>
    <row r="584">
      <c r="B584" s="668"/>
      <c r="D584" s="669"/>
      <c r="E584" s="819"/>
    </row>
    <row r="585">
      <c r="B585" s="668"/>
      <c r="D585" s="669"/>
      <c r="E585" s="819"/>
    </row>
    <row r="586">
      <c r="B586" s="668"/>
      <c r="D586" s="669"/>
      <c r="E586" s="819"/>
    </row>
    <row r="587">
      <c r="B587" s="668"/>
      <c r="D587" s="669"/>
      <c r="E587" s="819"/>
    </row>
    <row r="588">
      <c r="B588" s="668"/>
      <c r="D588" s="669"/>
      <c r="E588" s="819"/>
    </row>
    <row r="589">
      <c r="B589" s="668"/>
      <c r="D589" s="669"/>
      <c r="E589" s="819"/>
    </row>
    <row r="590">
      <c r="B590" s="668"/>
      <c r="D590" s="669"/>
      <c r="E590" s="819"/>
    </row>
    <row r="591">
      <c r="B591" s="668"/>
      <c r="D591" s="669"/>
      <c r="E591" s="819"/>
    </row>
    <row r="592">
      <c r="B592" s="668"/>
      <c r="D592" s="669"/>
      <c r="E592" s="819"/>
    </row>
    <row r="593">
      <c r="B593" s="668"/>
      <c r="D593" s="669"/>
      <c r="E593" s="819"/>
    </row>
    <row r="594">
      <c r="B594" s="668"/>
      <c r="D594" s="669"/>
      <c r="E594" s="819"/>
    </row>
    <row r="595">
      <c r="B595" s="668"/>
      <c r="D595" s="669"/>
      <c r="E595" s="819"/>
    </row>
    <row r="596">
      <c r="B596" s="668"/>
      <c r="D596" s="669"/>
      <c r="E596" s="819"/>
    </row>
    <row r="597">
      <c r="B597" s="668"/>
      <c r="D597" s="669"/>
      <c r="E597" s="819"/>
    </row>
    <row r="598">
      <c r="B598" s="668"/>
      <c r="D598" s="669"/>
      <c r="E598" s="819"/>
    </row>
    <row r="599">
      <c r="B599" s="668"/>
      <c r="D599" s="669"/>
      <c r="E599" s="819"/>
    </row>
    <row r="600">
      <c r="B600" s="668"/>
      <c r="D600" s="669"/>
      <c r="E600" s="819"/>
    </row>
    <row r="601">
      <c r="B601" s="668"/>
      <c r="D601" s="669"/>
      <c r="E601" s="819"/>
    </row>
    <row r="602">
      <c r="B602" s="668"/>
      <c r="D602" s="669"/>
      <c r="E602" s="819"/>
    </row>
    <row r="603">
      <c r="B603" s="668"/>
      <c r="D603" s="669"/>
      <c r="E603" s="819"/>
    </row>
    <row r="604">
      <c r="B604" s="668"/>
      <c r="D604" s="669"/>
      <c r="E604" s="819"/>
    </row>
    <row r="605">
      <c r="B605" s="668"/>
      <c r="D605" s="669"/>
      <c r="E605" s="819"/>
    </row>
    <row r="606">
      <c r="B606" s="668"/>
      <c r="D606" s="669"/>
      <c r="E606" s="819"/>
    </row>
    <row r="607">
      <c r="B607" s="668"/>
      <c r="D607" s="669"/>
      <c r="E607" s="819"/>
    </row>
    <row r="608">
      <c r="B608" s="668"/>
      <c r="D608" s="669"/>
      <c r="E608" s="819"/>
    </row>
    <row r="609">
      <c r="B609" s="668"/>
      <c r="D609" s="669"/>
      <c r="E609" s="819"/>
    </row>
    <row r="610">
      <c r="B610" s="668"/>
      <c r="D610" s="669"/>
      <c r="E610" s="819"/>
    </row>
    <row r="611">
      <c r="B611" s="668"/>
      <c r="D611" s="669"/>
      <c r="E611" s="819"/>
    </row>
    <row r="612">
      <c r="B612" s="668"/>
      <c r="D612" s="669"/>
      <c r="E612" s="819"/>
    </row>
    <row r="613">
      <c r="B613" s="668"/>
      <c r="D613" s="669"/>
      <c r="E613" s="819"/>
    </row>
    <row r="614">
      <c r="B614" s="668"/>
      <c r="D614" s="669"/>
      <c r="E614" s="819"/>
    </row>
    <row r="615">
      <c r="B615" s="668"/>
      <c r="D615" s="669"/>
      <c r="E615" s="819"/>
    </row>
    <row r="616">
      <c r="B616" s="668"/>
      <c r="D616" s="669"/>
      <c r="E616" s="819"/>
    </row>
    <row r="617">
      <c r="B617" s="668"/>
      <c r="D617" s="669"/>
      <c r="E617" s="819"/>
    </row>
    <row r="618">
      <c r="B618" s="668"/>
      <c r="D618" s="669"/>
      <c r="E618" s="819"/>
    </row>
    <row r="619">
      <c r="B619" s="668"/>
      <c r="D619" s="669"/>
      <c r="E619" s="819"/>
    </row>
    <row r="620">
      <c r="B620" s="668"/>
      <c r="D620" s="669"/>
      <c r="E620" s="819"/>
    </row>
    <row r="621">
      <c r="B621" s="668"/>
      <c r="D621" s="669"/>
      <c r="E621" s="819"/>
    </row>
    <row r="622">
      <c r="B622" s="668"/>
      <c r="D622" s="669"/>
      <c r="E622" s="819"/>
    </row>
    <row r="623">
      <c r="B623" s="668"/>
      <c r="D623" s="669"/>
      <c r="E623" s="819"/>
    </row>
    <row r="624">
      <c r="B624" s="668"/>
      <c r="D624" s="669"/>
      <c r="E624" s="819"/>
    </row>
    <row r="625">
      <c r="B625" s="668"/>
      <c r="D625" s="669"/>
      <c r="E625" s="819"/>
    </row>
    <row r="626">
      <c r="B626" s="668"/>
      <c r="D626" s="669"/>
      <c r="E626" s="819"/>
    </row>
    <row r="627">
      <c r="B627" s="668"/>
      <c r="D627" s="669"/>
      <c r="E627" s="819"/>
    </row>
    <row r="628">
      <c r="B628" s="668"/>
      <c r="D628" s="669"/>
      <c r="E628" s="819"/>
    </row>
    <row r="629">
      <c r="B629" s="668"/>
      <c r="D629" s="669"/>
      <c r="E629" s="819"/>
    </row>
    <row r="630">
      <c r="B630" s="668"/>
      <c r="D630" s="669"/>
      <c r="E630" s="819"/>
    </row>
    <row r="631">
      <c r="B631" s="668"/>
      <c r="D631" s="669"/>
      <c r="E631" s="819"/>
    </row>
    <row r="632">
      <c r="B632" s="668"/>
      <c r="D632" s="669"/>
      <c r="E632" s="819"/>
    </row>
    <row r="633">
      <c r="B633" s="668"/>
      <c r="D633" s="669"/>
      <c r="E633" s="819"/>
    </row>
    <row r="634">
      <c r="B634" s="668"/>
      <c r="D634" s="669"/>
      <c r="E634" s="819"/>
    </row>
    <row r="635">
      <c r="B635" s="668"/>
      <c r="D635" s="669"/>
      <c r="E635" s="819"/>
    </row>
    <row r="636">
      <c r="B636" s="668"/>
      <c r="D636" s="669"/>
      <c r="E636" s="819"/>
    </row>
    <row r="637">
      <c r="B637" s="668"/>
      <c r="D637" s="669"/>
      <c r="E637" s="819"/>
    </row>
    <row r="638">
      <c r="B638" s="668"/>
      <c r="D638" s="669"/>
      <c r="E638" s="819"/>
    </row>
    <row r="639">
      <c r="B639" s="668"/>
      <c r="D639" s="669"/>
      <c r="E639" s="819"/>
    </row>
    <row r="640">
      <c r="B640" s="668"/>
      <c r="D640" s="669"/>
      <c r="E640" s="819"/>
    </row>
    <row r="641">
      <c r="B641" s="668"/>
      <c r="D641" s="669"/>
      <c r="E641" s="819"/>
    </row>
    <row r="642">
      <c r="B642" s="668"/>
      <c r="D642" s="669"/>
      <c r="E642" s="819"/>
    </row>
    <row r="643">
      <c r="B643" s="668"/>
      <c r="D643" s="669"/>
      <c r="E643" s="819"/>
    </row>
    <row r="644">
      <c r="B644" s="668"/>
      <c r="D644" s="669"/>
      <c r="E644" s="819"/>
    </row>
    <row r="645">
      <c r="B645" s="668"/>
      <c r="D645" s="669"/>
      <c r="E645" s="819"/>
    </row>
    <row r="646">
      <c r="B646" s="668"/>
      <c r="D646" s="669"/>
      <c r="E646" s="819"/>
    </row>
    <row r="647">
      <c r="B647" s="668"/>
      <c r="D647" s="669"/>
      <c r="E647" s="819"/>
    </row>
    <row r="648">
      <c r="B648" s="668"/>
      <c r="D648" s="669"/>
      <c r="E648" s="819"/>
    </row>
    <row r="649">
      <c r="B649" s="668"/>
      <c r="D649" s="669"/>
      <c r="E649" s="819"/>
    </row>
    <row r="650">
      <c r="B650" s="668"/>
      <c r="D650" s="669"/>
      <c r="E650" s="819"/>
    </row>
    <row r="651">
      <c r="B651" s="668"/>
      <c r="D651" s="669"/>
      <c r="E651" s="819"/>
    </row>
    <row r="652">
      <c r="B652" s="668"/>
      <c r="D652" s="669"/>
      <c r="E652" s="819"/>
    </row>
    <row r="653">
      <c r="B653" s="668"/>
      <c r="D653" s="669"/>
      <c r="E653" s="819"/>
    </row>
    <row r="654">
      <c r="B654" s="668"/>
      <c r="D654" s="669"/>
      <c r="E654" s="819"/>
    </row>
    <row r="655">
      <c r="B655" s="668"/>
      <c r="D655" s="669"/>
      <c r="E655" s="819"/>
    </row>
    <row r="656">
      <c r="B656" s="668"/>
      <c r="D656" s="669"/>
      <c r="E656" s="819"/>
    </row>
    <row r="657">
      <c r="B657" s="668"/>
      <c r="D657" s="669"/>
      <c r="E657" s="819"/>
    </row>
    <row r="658">
      <c r="B658" s="668"/>
      <c r="D658" s="669"/>
      <c r="E658" s="819"/>
    </row>
    <row r="659">
      <c r="B659" s="668"/>
      <c r="D659" s="669"/>
      <c r="E659" s="819"/>
    </row>
    <row r="660">
      <c r="B660" s="668"/>
      <c r="D660" s="669"/>
      <c r="E660" s="819"/>
    </row>
    <row r="661">
      <c r="B661" s="668"/>
      <c r="D661" s="669"/>
      <c r="E661" s="819"/>
    </row>
    <row r="662">
      <c r="B662" s="668"/>
      <c r="D662" s="669"/>
      <c r="E662" s="819"/>
    </row>
    <row r="663">
      <c r="B663" s="668"/>
      <c r="D663" s="669"/>
      <c r="E663" s="819"/>
    </row>
    <row r="664">
      <c r="B664" s="668"/>
      <c r="D664" s="669"/>
      <c r="E664" s="819"/>
    </row>
    <row r="665">
      <c r="B665" s="668"/>
      <c r="D665" s="669"/>
      <c r="E665" s="819"/>
    </row>
    <row r="666">
      <c r="B666" s="668"/>
      <c r="D666" s="669"/>
      <c r="E666" s="819"/>
    </row>
    <row r="667">
      <c r="B667" s="668"/>
      <c r="D667" s="669"/>
      <c r="E667" s="819"/>
    </row>
    <row r="668">
      <c r="B668" s="668"/>
      <c r="D668" s="669"/>
      <c r="E668" s="819"/>
    </row>
    <row r="669">
      <c r="B669" s="668"/>
      <c r="D669" s="669"/>
      <c r="E669" s="819"/>
    </row>
    <row r="670">
      <c r="B670" s="668"/>
      <c r="D670" s="669"/>
      <c r="E670" s="819"/>
    </row>
    <row r="671">
      <c r="B671" s="668"/>
      <c r="D671" s="669"/>
      <c r="E671" s="819"/>
    </row>
    <row r="672">
      <c r="B672" s="668"/>
      <c r="D672" s="669"/>
      <c r="E672" s="819"/>
    </row>
    <row r="673">
      <c r="B673" s="668"/>
      <c r="D673" s="669"/>
      <c r="E673" s="819"/>
    </row>
    <row r="674">
      <c r="B674" s="668"/>
      <c r="D674" s="669"/>
      <c r="E674" s="819"/>
    </row>
    <row r="675">
      <c r="B675" s="668"/>
      <c r="D675" s="669"/>
      <c r="E675" s="819"/>
    </row>
    <row r="676">
      <c r="B676" s="668"/>
      <c r="D676" s="669"/>
      <c r="E676" s="819"/>
    </row>
    <row r="677">
      <c r="B677" s="668"/>
      <c r="D677" s="669"/>
      <c r="E677" s="819"/>
    </row>
    <row r="678">
      <c r="B678" s="668"/>
      <c r="D678" s="669"/>
      <c r="E678" s="819"/>
    </row>
    <row r="679">
      <c r="B679" s="668"/>
      <c r="D679" s="669"/>
      <c r="E679" s="819"/>
    </row>
    <row r="680">
      <c r="B680" s="668"/>
      <c r="D680" s="669"/>
      <c r="E680" s="819"/>
    </row>
    <row r="681">
      <c r="B681" s="668"/>
      <c r="D681" s="669"/>
      <c r="E681" s="819"/>
    </row>
    <row r="682">
      <c r="B682" s="668"/>
      <c r="D682" s="669"/>
      <c r="E682" s="819"/>
    </row>
    <row r="683">
      <c r="B683" s="668"/>
      <c r="D683" s="669"/>
      <c r="E683" s="819"/>
    </row>
    <row r="684">
      <c r="B684" s="668"/>
      <c r="D684" s="669"/>
      <c r="E684" s="819"/>
    </row>
    <row r="685">
      <c r="B685" s="668"/>
      <c r="D685" s="669"/>
      <c r="E685" s="819"/>
    </row>
    <row r="686">
      <c r="B686" s="668"/>
      <c r="D686" s="669"/>
      <c r="E686" s="819"/>
    </row>
    <row r="687">
      <c r="B687" s="668"/>
      <c r="D687" s="669"/>
      <c r="E687" s="819"/>
    </row>
    <row r="688">
      <c r="B688" s="668"/>
      <c r="D688" s="669"/>
      <c r="E688" s="819"/>
    </row>
    <row r="689">
      <c r="B689" s="668"/>
      <c r="D689" s="669"/>
      <c r="E689" s="819"/>
    </row>
    <row r="690">
      <c r="B690" s="668"/>
      <c r="D690" s="669"/>
      <c r="E690" s="819"/>
    </row>
    <row r="691">
      <c r="B691" s="668"/>
      <c r="D691" s="669"/>
      <c r="E691" s="819"/>
    </row>
    <row r="692">
      <c r="B692" s="668"/>
      <c r="D692" s="669"/>
      <c r="E692" s="819"/>
    </row>
    <row r="693">
      <c r="B693" s="668"/>
      <c r="D693" s="669"/>
      <c r="E693" s="819"/>
    </row>
    <row r="694">
      <c r="B694" s="668"/>
      <c r="D694" s="669"/>
      <c r="E694" s="819"/>
    </row>
    <row r="695">
      <c r="B695" s="668"/>
      <c r="D695" s="669"/>
      <c r="E695" s="819"/>
    </row>
    <row r="696">
      <c r="B696" s="668"/>
      <c r="D696" s="669"/>
      <c r="E696" s="819"/>
    </row>
    <row r="697">
      <c r="B697" s="668"/>
      <c r="D697" s="669"/>
      <c r="E697" s="819"/>
    </row>
    <row r="698">
      <c r="B698" s="668"/>
      <c r="D698" s="669"/>
      <c r="E698" s="819"/>
    </row>
    <row r="699">
      <c r="B699" s="668"/>
      <c r="D699" s="669"/>
      <c r="E699" s="819"/>
    </row>
    <row r="700">
      <c r="B700" s="668"/>
      <c r="D700" s="669"/>
      <c r="E700" s="819"/>
    </row>
    <row r="701">
      <c r="B701" s="668"/>
      <c r="D701" s="669"/>
      <c r="E701" s="819"/>
    </row>
    <row r="702">
      <c r="B702" s="668"/>
      <c r="D702" s="669"/>
      <c r="E702" s="819"/>
    </row>
    <row r="703">
      <c r="B703" s="668"/>
      <c r="D703" s="669"/>
      <c r="E703" s="819"/>
    </row>
    <row r="704">
      <c r="B704" s="668"/>
      <c r="D704" s="669"/>
      <c r="E704" s="819"/>
    </row>
    <row r="705">
      <c r="B705" s="668"/>
      <c r="D705" s="669"/>
      <c r="E705" s="819"/>
    </row>
    <row r="706">
      <c r="B706" s="668"/>
      <c r="D706" s="669"/>
      <c r="E706" s="819"/>
    </row>
    <row r="707">
      <c r="B707" s="668"/>
      <c r="D707" s="669"/>
      <c r="E707" s="819"/>
    </row>
    <row r="708">
      <c r="B708" s="668"/>
      <c r="D708" s="669"/>
      <c r="E708" s="819"/>
    </row>
    <row r="709">
      <c r="B709" s="668"/>
      <c r="D709" s="669"/>
      <c r="E709" s="819"/>
    </row>
    <row r="710">
      <c r="B710" s="668"/>
      <c r="D710" s="669"/>
      <c r="E710" s="819"/>
    </row>
    <row r="711">
      <c r="B711" s="668"/>
      <c r="D711" s="669"/>
      <c r="E711" s="819"/>
    </row>
    <row r="712">
      <c r="B712" s="668"/>
      <c r="D712" s="669"/>
      <c r="E712" s="819"/>
    </row>
    <row r="713">
      <c r="B713" s="668"/>
      <c r="D713" s="669"/>
      <c r="E713" s="819"/>
    </row>
    <row r="714">
      <c r="B714" s="668"/>
      <c r="D714" s="669"/>
      <c r="E714" s="819"/>
    </row>
    <row r="715">
      <c r="B715" s="668"/>
      <c r="D715" s="669"/>
      <c r="E715" s="819"/>
    </row>
    <row r="716">
      <c r="B716" s="668"/>
      <c r="D716" s="669"/>
      <c r="E716" s="819"/>
    </row>
    <row r="717">
      <c r="B717" s="668"/>
      <c r="D717" s="669"/>
      <c r="E717" s="819"/>
    </row>
    <row r="718">
      <c r="B718" s="668"/>
      <c r="D718" s="669"/>
      <c r="E718" s="819"/>
    </row>
    <row r="719">
      <c r="B719" s="668"/>
      <c r="D719" s="669"/>
      <c r="E719" s="819"/>
    </row>
    <row r="720">
      <c r="B720" s="668"/>
      <c r="D720" s="669"/>
      <c r="E720" s="819"/>
    </row>
    <row r="721">
      <c r="B721" s="668"/>
      <c r="D721" s="669"/>
      <c r="E721" s="819"/>
    </row>
    <row r="722">
      <c r="B722" s="668"/>
      <c r="D722" s="669"/>
      <c r="E722" s="819"/>
    </row>
    <row r="723">
      <c r="B723" s="668"/>
      <c r="D723" s="669"/>
      <c r="E723" s="819"/>
    </row>
    <row r="724">
      <c r="B724" s="668"/>
      <c r="D724" s="669"/>
      <c r="E724" s="819"/>
    </row>
    <row r="725">
      <c r="B725" s="668"/>
      <c r="D725" s="669"/>
      <c r="E725" s="819"/>
    </row>
    <row r="726">
      <c r="B726" s="668"/>
      <c r="D726" s="669"/>
      <c r="E726" s="819"/>
    </row>
    <row r="727">
      <c r="B727" s="668"/>
      <c r="D727" s="669"/>
      <c r="E727" s="819"/>
    </row>
    <row r="728">
      <c r="B728" s="668"/>
      <c r="D728" s="669"/>
      <c r="E728" s="819"/>
    </row>
    <row r="729">
      <c r="B729" s="668"/>
      <c r="D729" s="669"/>
      <c r="E729" s="819"/>
    </row>
    <row r="730">
      <c r="B730" s="668"/>
      <c r="D730" s="669"/>
      <c r="E730" s="819"/>
    </row>
    <row r="731">
      <c r="B731" s="668"/>
      <c r="D731" s="669"/>
      <c r="E731" s="819"/>
    </row>
    <row r="732">
      <c r="B732" s="668"/>
      <c r="D732" s="669"/>
      <c r="E732" s="819"/>
    </row>
    <row r="733">
      <c r="B733" s="668"/>
      <c r="D733" s="669"/>
      <c r="E733" s="819"/>
    </row>
    <row r="734">
      <c r="B734" s="668"/>
      <c r="D734" s="669"/>
      <c r="E734" s="819"/>
    </row>
    <row r="735">
      <c r="B735" s="668"/>
      <c r="D735" s="669"/>
      <c r="E735" s="819"/>
    </row>
    <row r="736">
      <c r="B736" s="668"/>
      <c r="D736" s="669"/>
      <c r="E736" s="819"/>
    </row>
    <row r="737">
      <c r="B737" s="668"/>
      <c r="D737" s="669"/>
      <c r="E737" s="819"/>
    </row>
    <row r="738">
      <c r="B738" s="668"/>
      <c r="D738" s="669"/>
      <c r="E738" s="819"/>
    </row>
    <row r="739">
      <c r="B739" s="668"/>
      <c r="D739" s="669"/>
      <c r="E739" s="819"/>
    </row>
    <row r="740">
      <c r="B740" s="668"/>
      <c r="D740" s="669"/>
      <c r="E740" s="819"/>
    </row>
    <row r="741">
      <c r="B741" s="668"/>
      <c r="D741" s="669"/>
      <c r="E741" s="819"/>
    </row>
    <row r="742">
      <c r="B742" s="668"/>
      <c r="D742" s="669"/>
      <c r="E742" s="819"/>
    </row>
    <row r="743">
      <c r="B743" s="668"/>
      <c r="D743" s="669"/>
      <c r="E743" s="819"/>
    </row>
    <row r="744">
      <c r="B744" s="668"/>
      <c r="D744" s="669"/>
      <c r="E744" s="819"/>
    </row>
    <row r="745">
      <c r="B745" s="668"/>
      <c r="D745" s="669"/>
      <c r="E745" s="819"/>
    </row>
    <row r="746">
      <c r="B746" s="668"/>
      <c r="D746" s="669"/>
      <c r="E746" s="819"/>
    </row>
    <row r="747">
      <c r="B747" s="668"/>
      <c r="D747" s="669"/>
      <c r="E747" s="819"/>
    </row>
    <row r="748">
      <c r="B748" s="668"/>
      <c r="D748" s="669"/>
      <c r="E748" s="819"/>
    </row>
    <row r="749">
      <c r="B749" s="668"/>
      <c r="D749" s="669"/>
      <c r="E749" s="819"/>
    </row>
    <row r="750">
      <c r="B750" s="668"/>
      <c r="D750" s="669"/>
      <c r="E750" s="819"/>
    </row>
    <row r="751">
      <c r="B751" s="668"/>
      <c r="D751" s="669"/>
      <c r="E751" s="819"/>
    </row>
    <row r="752">
      <c r="B752" s="668"/>
      <c r="D752" s="669"/>
      <c r="E752" s="819"/>
    </row>
    <row r="753">
      <c r="B753" s="668"/>
      <c r="D753" s="669"/>
      <c r="E753" s="819"/>
    </row>
    <row r="754">
      <c r="B754" s="668"/>
      <c r="D754" s="669"/>
      <c r="E754" s="819"/>
    </row>
    <row r="755">
      <c r="B755" s="668"/>
      <c r="D755" s="669"/>
      <c r="E755" s="819"/>
    </row>
    <row r="756">
      <c r="B756" s="668"/>
      <c r="D756" s="669"/>
      <c r="E756" s="819"/>
    </row>
    <row r="757">
      <c r="B757" s="668"/>
      <c r="D757" s="669"/>
      <c r="E757" s="819"/>
    </row>
    <row r="758">
      <c r="B758" s="668"/>
      <c r="D758" s="669"/>
      <c r="E758" s="819"/>
    </row>
    <row r="759">
      <c r="B759" s="668"/>
      <c r="D759" s="669"/>
      <c r="E759" s="819"/>
    </row>
    <row r="760">
      <c r="B760" s="668"/>
      <c r="D760" s="669"/>
      <c r="E760" s="819"/>
    </row>
    <row r="761">
      <c r="B761" s="668"/>
      <c r="D761" s="669"/>
      <c r="E761" s="819"/>
    </row>
    <row r="762">
      <c r="B762" s="668"/>
      <c r="D762" s="669"/>
      <c r="E762" s="819"/>
    </row>
    <row r="763">
      <c r="B763" s="668"/>
      <c r="D763" s="669"/>
      <c r="E763" s="819"/>
    </row>
    <row r="764">
      <c r="B764" s="668"/>
      <c r="D764" s="669"/>
      <c r="E764" s="819"/>
    </row>
    <row r="765">
      <c r="B765" s="668"/>
      <c r="D765" s="669"/>
      <c r="E765" s="819"/>
    </row>
    <row r="766">
      <c r="B766" s="668"/>
      <c r="D766" s="669"/>
      <c r="E766" s="819"/>
    </row>
    <row r="767">
      <c r="B767" s="668"/>
      <c r="D767" s="669"/>
      <c r="E767" s="819"/>
    </row>
    <row r="768">
      <c r="B768" s="668"/>
      <c r="D768" s="669"/>
      <c r="E768" s="819"/>
    </row>
    <row r="769">
      <c r="B769" s="668"/>
      <c r="D769" s="669"/>
      <c r="E769" s="819"/>
    </row>
    <row r="770">
      <c r="B770" s="668"/>
      <c r="D770" s="669"/>
      <c r="E770" s="819"/>
    </row>
    <row r="771">
      <c r="B771" s="668"/>
      <c r="D771" s="669"/>
      <c r="E771" s="819"/>
    </row>
    <row r="772">
      <c r="B772" s="668"/>
      <c r="D772" s="669"/>
      <c r="E772" s="819"/>
    </row>
    <row r="773">
      <c r="B773" s="668"/>
      <c r="D773" s="669"/>
      <c r="E773" s="819"/>
    </row>
    <row r="774">
      <c r="B774" s="668"/>
      <c r="D774" s="669"/>
      <c r="E774" s="819"/>
    </row>
    <row r="775">
      <c r="B775" s="668"/>
      <c r="D775" s="669"/>
      <c r="E775" s="819"/>
    </row>
    <row r="776">
      <c r="B776" s="668"/>
      <c r="D776" s="669"/>
      <c r="E776" s="819"/>
    </row>
    <row r="777">
      <c r="B777" s="668"/>
      <c r="D777" s="669"/>
      <c r="E777" s="819"/>
    </row>
    <row r="778">
      <c r="B778" s="668"/>
      <c r="D778" s="669"/>
      <c r="E778" s="819"/>
    </row>
    <row r="779">
      <c r="B779" s="668"/>
      <c r="D779" s="669"/>
      <c r="E779" s="819"/>
    </row>
    <row r="780">
      <c r="B780" s="668"/>
      <c r="D780" s="669"/>
      <c r="E780" s="819"/>
    </row>
    <row r="781">
      <c r="B781" s="668"/>
      <c r="D781" s="669"/>
      <c r="E781" s="819"/>
    </row>
    <row r="782">
      <c r="B782" s="668"/>
      <c r="D782" s="669"/>
      <c r="E782" s="819"/>
    </row>
    <row r="783">
      <c r="B783" s="668"/>
      <c r="D783" s="669"/>
      <c r="E783" s="819"/>
    </row>
    <row r="784">
      <c r="B784" s="668"/>
      <c r="D784" s="669"/>
      <c r="E784" s="819"/>
    </row>
    <row r="785">
      <c r="B785" s="668"/>
      <c r="D785" s="669"/>
      <c r="E785" s="819"/>
    </row>
    <row r="786">
      <c r="B786" s="668"/>
      <c r="D786" s="669"/>
      <c r="E786" s="819"/>
    </row>
    <row r="787">
      <c r="B787" s="668"/>
      <c r="D787" s="669"/>
      <c r="E787" s="819"/>
    </row>
    <row r="788">
      <c r="B788" s="668"/>
      <c r="D788" s="669"/>
      <c r="E788" s="819"/>
    </row>
    <row r="789">
      <c r="B789" s="668"/>
      <c r="D789" s="669"/>
      <c r="E789" s="819"/>
    </row>
    <row r="790">
      <c r="B790" s="668"/>
      <c r="D790" s="669"/>
      <c r="E790" s="819"/>
    </row>
    <row r="791">
      <c r="B791" s="668"/>
      <c r="D791" s="669"/>
      <c r="E791" s="819"/>
    </row>
    <row r="792">
      <c r="B792" s="668"/>
      <c r="D792" s="669"/>
      <c r="E792" s="819"/>
    </row>
    <row r="793">
      <c r="B793" s="668"/>
      <c r="D793" s="669"/>
      <c r="E793" s="819"/>
    </row>
    <row r="794">
      <c r="B794" s="668"/>
      <c r="D794" s="669"/>
      <c r="E794" s="819"/>
    </row>
    <row r="795">
      <c r="B795" s="668"/>
      <c r="D795" s="669"/>
      <c r="E795" s="819"/>
    </row>
    <row r="796">
      <c r="B796" s="668"/>
      <c r="D796" s="669"/>
      <c r="E796" s="819"/>
    </row>
    <row r="797">
      <c r="B797" s="668"/>
      <c r="D797" s="669"/>
      <c r="E797" s="819"/>
    </row>
    <row r="798">
      <c r="B798" s="668"/>
      <c r="D798" s="669"/>
      <c r="E798" s="819"/>
    </row>
    <row r="799">
      <c r="B799" s="668"/>
      <c r="D799" s="669"/>
      <c r="E799" s="819"/>
    </row>
    <row r="800">
      <c r="B800" s="668"/>
      <c r="D800" s="669"/>
      <c r="E800" s="819"/>
    </row>
    <row r="801">
      <c r="B801" s="668"/>
      <c r="D801" s="669"/>
      <c r="E801" s="819"/>
    </row>
    <row r="802">
      <c r="B802" s="668"/>
      <c r="D802" s="669"/>
      <c r="E802" s="819"/>
    </row>
    <row r="803">
      <c r="B803" s="668"/>
      <c r="D803" s="669"/>
      <c r="E803" s="819"/>
    </row>
    <row r="804">
      <c r="B804" s="668"/>
      <c r="D804" s="669"/>
      <c r="E804" s="819"/>
    </row>
    <row r="805">
      <c r="B805" s="668"/>
      <c r="D805" s="669"/>
      <c r="E805" s="819"/>
    </row>
    <row r="806">
      <c r="B806" s="668"/>
      <c r="D806" s="669"/>
      <c r="E806" s="819"/>
    </row>
    <row r="807">
      <c r="B807" s="668"/>
      <c r="D807" s="669"/>
      <c r="E807" s="819"/>
    </row>
    <row r="808">
      <c r="B808" s="668"/>
      <c r="D808" s="669"/>
      <c r="E808" s="819"/>
    </row>
    <row r="809">
      <c r="B809" s="668"/>
      <c r="D809" s="669"/>
      <c r="E809" s="819"/>
    </row>
    <row r="810">
      <c r="B810" s="668"/>
      <c r="D810" s="669"/>
      <c r="E810" s="819"/>
    </row>
    <row r="811">
      <c r="B811" s="668"/>
      <c r="D811" s="669"/>
      <c r="E811" s="819"/>
    </row>
    <row r="812">
      <c r="B812" s="668"/>
      <c r="D812" s="669"/>
      <c r="E812" s="819"/>
    </row>
    <row r="813">
      <c r="B813" s="668"/>
      <c r="D813" s="669"/>
      <c r="E813" s="819"/>
    </row>
    <row r="814">
      <c r="B814" s="668"/>
      <c r="D814" s="669"/>
      <c r="E814" s="819"/>
    </row>
    <row r="815">
      <c r="B815" s="668"/>
      <c r="D815" s="669"/>
      <c r="E815" s="819"/>
    </row>
    <row r="816">
      <c r="B816" s="668"/>
      <c r="D816" s="669"/>
      <c r="E816" s="819"/>
    </row>
    <row r="817">
      <c r="B817" s="668"/>
      <c r="D817" s="669"/>
      <c r="E817" s="819"/>
    </row>
    <row r="818">
      <c r="B818" s="668"/>
      <c r="D818" s="669"/>
      <c r="E818" s="819"/>
    </row>
    <row r="819">
      <c r="B819" s="668"/>
      <c r="D819" s="669"/>
      <c r="E819" s="819"/>
    </row>
    <row r="820">
      <c r="B820" s="668"/>
      <c r="D820" s="669"/>
      <c r="E820" s="819"/>
    </row>
    <row r="821">
      <c r="B821" s="668"/>
      <c r="D821" s="669"/>
      <c r="E821" s="819"/>
    </row>
    <row r="822">
      <c r="B822" s="668"/>
      <c r="D822" s="669"/>
      <c r="E822" s="819"/>
    </row>
    <row r="823">
      <c r="B823" s="668"/>
      <c r="D823" s="669"/>
      <c r="E823" s="819"/>
    </row>
    <row r="824">
      <c r="B824" s="668"/>
      <c r="D824" s="669"/>
      <c r="E824" s="819"/>
    </row>
    <row r="825">
      <c r="B825" s="668"/>
      <c r="D825" s="669"/>
      <c r="E825" s="819"/>
    </row>
    <row r="826">
      <c r="B826" s="668"/>
      <c r="D826" s="669"/>
      <c r="E826" s="819"/>
    </row>
    <row r="827">
      <c r="B827" s="668"/>
      <c r="D827" s="669"/>
      <c r="E827" s="819"/>
    </row>
    <row r="828">
      <c r="B828" s="668"/>
      <c r="D828" s="669"/>
      <c r="E828" s="819"/>
    </row>
    <row r="829">
      <c r="B829" s="668"/>
      <c r="D829" s="669"/>
      <c r="E829" s="819"/>
    </row>
    <row r="830">
      <c r="B830" s="668"/>
      <c r="D830" s="669"/>
      <c r="E830" s="819"/>
    </row>
    <row r="831">
      <c r="B831" s="668"/>
      <c r="D831" s="669"/>
      <c r="E831" s="819"/>
    </row>
    <row r="832">
      <c r="B832" s="668"/>
      <c r="D832" s="669"/>
      <c r="E832" s="819"/>
    </row>
    <row r="833">
      <c r="B833" s="668"/>
      <c r="D833" s="669"/>
      <c r="E833" s="819"/>
    </row>
    <row r="834">
      <c r="B834" s="668"/>
      <c r="D834" s="669"/>
      <c r="E834" s="819"/>
    </row>
    <row r="835">
      <c r="B835" s="668"/>
      <c r="D835" s="669"/>
      <c r="E835" s="819"/>
    </row>
    <row r="836">
      <c r="B836" s="668"/>
      <c r="D836" s="669"/>
      <c r="E836" s="819"/>
    </row>
    <row r="837">
      <c r="B837" s="668"/>
      <c r="D837" s="669"/>
      <c r="E837" s="819"/>
    </row>
    <row r="838">
      <c r="B838" s="668"/>
      <c r="D838" s="669"/>
      <c r="E838" s="819"/>
    </row>
    <row r="839">
      <c r="B839" s="668"/>
      <c r="D839" s="669"/>
      <c r="E839" s="819"/>
    </row>
    <row r="840">
      <c r="B840" s="668"/>
      <c r="D840" s="669"/>
      <c r="E840" s="819"/>
    </row>
    <row r="841">
      <c r="B841" s="668"/>
      <c r="D841" s="669"/>
      <c r="E841" s="819"/>
    </row>
    <row r="842">
      <c r="B842" s="668"/>
      <c r="D842" s="669"/>
      <c r="E842" s="819"/>
    </row>
    <row r="843">
      <c r="B843" s="668"/>
      <c r="D843" s="669"/>
      <c r="E843" s="819"/>
    </row>
    <row r="844">
      <c r="B844" s="668"/>
      <c r="D844" s="669"/>
      <c r="E844" s="819"/>
    </row>
    <row r="845">
      <c r="B845" s="668"/>
      <c r="D845" s="669"/>
      <c r="E845" s="819"/>
    </row>
    <row r="846">
      <c r="B846" s="668"/>
      <c r="D846" s="669"/>
      <c r="E846" s="819"/>
    </row>
    <row r="847">
      <c r="B847" s="668"/>
      <c r="D847" s="669"/>
      <c r="E847" s="819"/>
    </row>
    <row r="848">
      <c r="B848" s="668"/>
      <c r="D848" s="669"/>
      <c r="E848" s="819"/>
    </row>
    <row r="849">
      <c r="B849" s="668"/>
      <c r="D849" s="669"/>
      <c r="E849" s="819"/>
    </row>
    <row r="850">
      <c r="B850" s="668"/>
      <c r="D850" s="669"/>
      <c r="E850" s="819"/>
    </row>
    <row r="851">
      <c r="B851" s="668"/>
      <c r="D851" s="669"/>
      <c r="E851" s="819"/>
    </row>
    <row r="852">
      <c r="B852" s="668"/>
      <c r="D852" s="669"/>
      <c r="E852" s="819"/>
    </row>
    <row r="853">
      <c r="B853" s="668"/>
      <c r="D853" s="669"/>
      <c r="E853" s="819"/>
    </row>
    <row r="854">
      <c r="B854" s="668"/>
      <c r="D854" s="669"/>
      <c r="E854" s="819"/>
    </row>
    <row r="855">
      <c r="B855" s="668"/>
      <c r="D855" s="669"/>
      <c r="E855" s="819"/>
    </row>
    <row r="856">
      <c r="B856" s="668"/>
      <c r="D856" s="669"/>
      <c r="E856" s="819"/>
    </row>
    <row r="857">
      <c r="B857" s="668"/>
      <c r="D857" s="669"/>
      <c r="E857" s="819"/>
    </row>
    <row r="858">
      <c r="B858" s="668"/>
      <c r="D858" s="669"/>
      <c r="E858" s="819"/>
    </row>
    <row r="859">
      <c r="B859" s="668"/>
      <c r="D859" s="669"/>
      <c r="E859" s="819"/>
    </row>
    <row r="860">
      <c r="B860" s="668"/>
      <c r="D860" s="669"/>
      <c r="E860" s="819"/>
    </row>
    <row r="861">
      <c r="B861" s="668"/>
      <c r="D861" s="669"/>
      <c r="E861" s="819"/>
    </row>
    <row r="862">
      <c r="B862" s="668"/>
      <c r="D862" s="669"/>
      <c r="E862" s="819"/>
    </row>
    <row r="863">
      <c r="B863" s="668"/>
      <c r="D863" s="669"/>
      <c r="E863" s="819"/>
    </row>
    <row r="864">
      <c r="B864" s="668"/>
      <c r="D864" s="669"/>
      <c r="E864" s="819"/>
    </row>
    <row r="865">
      <c r="B865" s="668"/>
      <c r="D865" s="669"/>
      <c r="E865" s="819"/>
    </row>
    <row r="866">
      <c r="B866" s="668"/>
      <c r="D866" s="669"/>
      <c r="E866" s="819"/>
    </row>
    <row r="867">
      <c r="B867" s="668"/>
      <c r="D867" s="669"/>
      <c r="E867" s="819"/>
    </row>
    <row r="868">
      <c r="B868" s="668"/>
      <c r="D868" s="669"/>
      <c r="E868" s="819"/>
    </row>
    <row r="869">
      <c r="B869" s="668"/>
      <c r="D869" s="669"/>
      <c r="E869" s="819"/>
    </row>
    <row r="870">
      <c r="B870" s="668"/>
      <c r="D870" s="669"/>
      <c r="E870" s="819"/>
    </row>
    <row r="871">
      <c r="B871" s="668"/>
      <c r="D871" s="669"/>
      <c r="E871" s="819"/>
    </row>
    <row r="872">
      <c r="B872" s="668"/>
      <c r="D872" s="669"/>
      <c r="E872" s="819"/>
    </row>
    <row r="873">
      <c r="B873" s="668"/>
      <c r="D873" s="669"/>
      <c r="E873" s="819"/>
    </row>
    <row r="874">
      <c r="B874" s="668"/>
      <c r="D874" s="669"/>
      <c r="E874" s="819"/>
    </row>
    <row r="875">
      <c r="B875" s="668"/>
      <c r="D875" s="669"/>
      <c r="E875" s="819"/>
    </row>
    <row r="876">
      <c r="B876" s="668"/>
      <c r="D876" s="669"/>
      <c r="E876" s="819"/>
    </row>
    <row r="877">
      <c r="B877" s="668"/>
      <c r="D877" s="669"/>
      <c r="E877" s="819"/>
    </row>
    <row r="878">
      <c r="B878" s="668"/>
      <c r="D878" s="669"/>
      <c r="E878" s="819"/>
    </row>
    <row r="879">
      <c r="B879" s="668"/>
      <c r="D879" s="669"/>
      <c r="E879" s="819"/>
    </row>
    <row r="880">
      <c r="B880" s="668"/>
      <c r="D880" s="669"/>
      <c r="E880" s="819"/>
    </row>
    <row r="881">
      <c r="B881" s="668"/>
      <c r="D881" s="669"/>
      <c r="E881" s="819"/>
    </row>
    <row r="882">
      <c r="B882" s="668"/>
      <c r="D882" s="669"/>
      <c r="E882" s="819"/>
    </row>
    <row r="883">
      <c r="B883" s="668"/>
      <c r="D883" s="669"/>
      <c r="E883" s="819"/>
    </row>
    <row r="884">
      <c r="B884" s="668"/>
      <c r="D884" s="669"/>
      <c r="E884" s="819"/>
    </row>
    <row r="885">
      <c r="B885" s="668"/>
      <c r="D885" s="669"/>
      <c r="E885" s="819"/>
    </row>
    <row r="886">
      <c r="B886" s="668"/>
      <c r="D886" s="669"/>
      <c r="E886" s="819"/>
    </row>
    <row r="887">
      <c r="B887" s="668"/>
      <c r="D887" s="669"/>
      <c r="E887" s="819"/>
    </row>
    <row r="888">
      <c r="B888" s="668"/>
      <c r="D888" s="669"/>
      <c r="E888" s="819"/>
    </row>
    <row r="889">
      <c r="B889" s="668"/>
      <c r="D889" s="669"/>
      <c r="E889" s="819"/>
    </row>
    <row r="890">
      <c r="B890" s="668"/>
      <c r="D890" s="669"/>
      <c r="E890" s="819"/>
    </row>
    <row r="891">
      <c r="B891" s="668"/>
      <c r="D891" s="669"/>
      <c r="E891" s="819"/>
    </row>
    <row r="892">
      <c r="B892" s="668"/>
      <c r="D892" s="669"/>
      <c r="E892" s="819"/>
    </row>
    <row r="893">
      <c r="B893" s="668"/>
      <c r="D893" s="669"/>
      <c r="E893" s="819"/>
    </row>
    <row r="894">
      <c r="B894" s="668"/>
      <c r="D894" s="669"/>
      <c r="E894" s="819"/>
    </row>
    <row r="895">
      <c r="B895" s="668"/>
      <c r="D895" s="669"/>
      <c r="E895" s="819"/>
    </row>
    <row r="896">
      <c r="B896" s="668"/>
      <c r="D896" s="669"/>
      <c r="E896" s="819"/>
    </row>
    <row r="897">
      <c r="B897" s="668"/>
      <c r="D897" s="669"/>
      <c r="E897" s="819"/>
    </row>
    <row r="898">
      <c r="B898" s="668"/>
      <c r="D898" s="669"/>
      <c r="E898" s="819"/>
    </row>
    <row r="899">
      <c r="B899" s="668"/>
      <c r="D899" s="669"/>
      <c r="E899" s="819"/>
    </row>
    <row r="900">
      <c r="B900" s="668"/>
      <c r="D900" s="669"/>
      <c r="E900" s="819"/>
    </row>
    <row r="901">
      <c r="B901" s="668"/>
      <c r="D901" s="669"/>
      <c r="E901" s="819"/>
    </row>
    <row r="902">
      <c r="B902" s="668"/>
      <c r="D902" s="669"/>
      <c r="E902" s="819"/>
    </row>
    <row r="903">
      <c r="B903" s="668"/>
      <c r="D903" s="669"/>
      <c r="E903" s="819"/>
    </row>
    <row r="904">
      <c r="B904" s="668"/>
      <c r="D904" s="669"/>
      <c r="E904" s="819"/>
    </row>
    <row r="905">
      <c r="B905" s="668"/>
      <c r="D905" s="669"/>
      <c r="E905" s="819"/>
    </row>
    <row r="906">
      <c r="B906" s="668"/>
      <c r="D906" s="669"/>
      <c r="E906" s="819"/>
    </row>
    <row r="907">
      <c r="B907" s="668"/>
      <c r="D907" s="669"/>
      <c r="E907" s="819"/>
    </row>
    <row r="908">
      <c r="B908" s="668"/>
      <c r="D908" s="669"/>
      <c r="E908" s="819"/>
    </row>
    <row r="909">
      <c r="B909" s="668"/>
      <c r="D909" s="669"/>
      <c r="E909" s="819"/>
    </row>
    <row r="910">
      <c r="B910" s="668"/>
      <c r="D910" s="669"/>
      <c r="E910" s="819"/>
    </row>
    <row r="911">
      <c r="B911" s="668"/>
      <c r="D911" s="669"/>
      <c r="E911" s="819"/>
    </row>
    <row r="912">
      <c r="B912" s="668"/>
      <c r="D912" s="669"/>
      <c r="E912" s="819"/>
    </row>
    <row r="913">
      <c r="B913" s="668"/>
      <c r="D913" s="669"/>
      <c r="E913" s="819"/>
    </row>
    <row r="914">
      <c r="B914" s="668"/>
      <c r="D914" s="669"/>
      <c r="E914" s="819"/>
    </row>
    <row r="915">
      <c r="B915" s="668"/>
      <c r="D915" s="669"/>
      <c r="E915" s="819"/>
    </row>
    <row r="916">
      <c r="B916" s="668"/>
      <c r="D916" s="669"/>
      <c r="E916" s="819"/>
    </row>
    <row r="917">
      <c r="B917" s="668"/>
      <c r="D917" s="669"/>
      <c r="E917" s="819"/>
    </row>
    <row r="918">
      <c r="B918" s="668"/>
      <c r="D918" s="669"/>
      <c r="E918" s="819"/>
    </row>
    <row r="919">
      <c r="B919" s="668"/>
      <c r="D919" s="669"/>
      <c r="E919" s="819"/>
    </row>
    <row r="920">
      <c r="B920" s="668"/>
      <c r="D920" s="669"/>
      <c r="E920" s="819"/>
    </row>
    <row r="921">
      <c r="B921" s="668"/>
      <c r="D921" s="669"/>
      <c r="E921" s="819"/>
    </row>
    <row r="922">
      <c r="B922" s="668"/>
      <c r="D922" s="669"/>
      <c r="E922" s="819"/>
    </row>
    <row r="923">
      <c r="B923" s="668"/>
      <c r="D923" s="669"/>
      <c r="E923" s="819"/>
    </row>
    <row r="924">
      <c r="B924" s="668"/>
      <c r="D924" s="669"/>
      <c r="E924" s="819"/>
    </row>
    <row r="925">
      <c r="B925" s="668"/>
      <c r="D925" s="669"/>
      <c r="E925" s="819"/>
    </row>
    <row r="926">
      <c r="B926" s="668"/>
      <c r="D926" s="669"/>
      <c r="E926" s="819"/>
    </row>
    <row r="927">
      <c r="B927" s="668"/>
      <c r="D927" s="669"/>
      <c r="E927" s="819"/>
    </row>
    <row r="928">
      <c r="B928" s="668"/>
      <c r="D928" s="669"/>
      <c r="E928" s="819"/>
    </row>
    <row r="929">
      <c r="B929" s="668"/>
      <c r="D929" s="669"/>
      <c r="E929" s="819"/>
    </row>
    <row r="930">
      <c r="B930" s="668"/>
      <c r="D930" s="669"/>
      <c r="E930" s="819"/>
    </row>
    <row r="931">
      <c r="B931" s="668"/>
      <c r="D931" s="669"/>
      <c r="E931" s="819"/>
    </row>
    <row r="932">
      <c r="B932" s="668"/>
      <c r="D932" s="669"/>
      <c r="E932" s="819"/>
    </row>
    <row r="933">
      <c r="B933" s="668"/>
      <c r="D933" s="669"/>
      <c r="E933" s="819"/>
    </row>
    <row r="934">
      <c r="B934" s="668"/>
      <c r="D934" s="669"/>
      <c r="E934" s="819"/>
    </row>
    <row r="935">
      <c r="B935" s="668"/>
      <c r="D935" s="669"/>
      <c r="E935" s="819"/>
    </row>
    <row r="936">
      <c r="B936" s="668"/>
      <c r="D936" s="669"/>
      <c r="E936" s="819"/>
    </row>
    <row r="937">
      <c r="B937" s="668"/>
      <c r="D937" s="669"/>
      <c r="E937" s="819"/>
    </row>
    <row r="938">
      <c r="B938" s="668"/>
      <c r="D938" s="669"/>
      <c r="E938" s="819"/>
    </row>
    <row r="939">
      <c r="B939" s="668"/>
      <c r="D939" s="669"/>
      <c r="E939" s="819"/>
    </row>
    <row r="940">
      <c r="B940" s="668"/>
      <c r="D940" s="669"/>
      <c r="E940" s="819"/>
    </row>
    <row r="941">
      <c r="B941" s="668"/>
      <c r="D941" s="669"/>
      <c r="E941" s="819"/>
    </row>
    <row r="942">
      <c r="B942" s="668"/>
      <c r="D942" s="669"/>
      <c r="E942" s="819"/>
    </row>
    <row r="943">
      <c r="B943" s="668"/>
      <c r="D943" s="669"/>
      <c r="E943" s="819"/>
    </row>
    <row r="944">
      <c r="B944" s="668"/>
      <c r="D944" s="669"/>
      <c r="E944" s="819"/>
    </row>
    <row r="945">
      <c r="B945" s="668"/>
      <c r="D945" s="669"/>
      <c r="E945" s="819"/>
    </row>
    <row r="946">
      <c r="B946" s="668"/>
      <c r="D946" s="669"/>
      <c r="E946" s="819"/>
    </row>
    <row r="947">
      <c r="B947" s="668"/>
      <c r="D947" s="669"/>
      <c r="E947" s="819"/>
    </row>
    <row r="948">
      <c r="B948" s="668"/>
      <c r="D948" s="669"/>
      <c r="E948" s="819"/>
    </row>
    <row r="949">
      <c r="B949" s="668"/>
      <c r="D949" s="669"/>
      <c r="E949" s="819"/>
    </row>
    <row r="950">
      <c r="B950" s="668"/>
      <c r="D950" s="669"/>
      <c r="E950" s="819"/>
    </row>
    <row r="951">
      <c r="B951" s="668"/>
      <c r="D951" s="669"/>
      <c r="E951" s="819"/>
    </row>
    <row r="952">
      <c r="B952" s="668"/>
      <c r="D952" s="669"/>
      <c r="E952" s="819"/>
    </row>
    <row r="953">
      <c r="B953" s="668"/>
      <c r="D953" s="669"/>
      <c r="E953" s="819"/>
    </row>
    <row r="954">
      <c r="B954" s="668"/>
      <c r="D954" s="669"/>
      <c r="E954" s="819"/>
    </row>
    <row r="955">
      <c r="B955" s="668"/>
      <c r="D955" s="669"/>
      <c r="E955" s="819"/>
    </row>
    <row r="956">
      <c r="B956" s="668"/>
      <c r="D956" s="669"/>
      <c r="E956" s="819"/>
    </row>
    <row r="957">
      <c r="B957" s="668"/>
      <c r="D957" s="669"/>
      <c r="E957" s="819"/>
    </row>
    <row r="958">
      <c r="B958" s="668"/>
      <c r="D958" s="669"/>
      <c r="E958" s="819"/>
    </row>
    <row r="959">
      <c r="B959" s="668"/>
      <c r="D959" s="669"/>
      <c r="E959" s="819"/>
    </row>
    <row r="960">
      <c r="B960" s="668"/>
      <c r="D960" s="669"/>
      <c r="E960" s="819"/>
    </row>
    <row r="961">
      <c r="B961" s="668"/>
      <c r="D961" s="669"/>
      <c r="E961" s="819"/>
    </row>
    <row r="962">
      <c r="B962" s="668"/>
      <c r="D962" s="669"/>
      <c r="E962" s="819"/>
    </row>
    <row r="963">
      <c r="B963" s="668"/>
      <c r="D963" s="669"/>
      <c r="E963" s="819"/>
    </row>
    <row r="964">
      <c r="B964" s="668"/>
      <c r="D964" s="669"/>
      <c r="E964" s="819"/>
    </row>
    <row r="965">
      <c r="B965" s="668"/>
      <c r="D965" s="669"/>
      <c r="E965" s="819"/>
    </row>
    <row r="966">
      <c r="B966" s="668"/>
      <c r="D966" s="669"/>
      <c r="E966" s="819"/>
    </row>
    <row r="967">
      <c r="B967" s="668"/>
      <c r="D967" s="669"/>
      <c r="E967" s="819"/>
    </row>
    <row r="968">
      <c r="B968" s="668"/>
      <c r="D968" s="669"/>
      <c r="E968" s="819"/>
    </row>
    <row r="969">
      <c r="B969" s="668"/>
      <c r="D969" s="669"/>
      <c r="E969" s="819"/>
    </row>
    <row r="970">
      <c r="B970" s="668"/>
      <c r="D970" s="669"/>
      <c r="E970" s="819"/>
    </row>
    <row r="971">
      <c r="B971" s="668"/>
      <c r="D971" s="669"/>
      <c r="E971" s="819"/>
    </row>
    <row r="972">
      <c r="B972" s="668"/>
      <c r="D972" s="669"/>
      <c r="E972" s="819"/>
    </row>
    <row r="973">
      <c r="B973" s="668"/>
      <c r="D973" s="669"/>
      <c r="E973" s="819"/>
    </row>
    <row r="974">
      <c r="B974" s="668"/>
      <c r="D974" s="669"/>
      <c r="E974" s="819"/>
    </row>
    <row r="975">
      <c r="B975" s="668"/>
      <c r="D975" s="669"/>
      <c r="E975" s="819"/>
    </row>
    <row r="976">
      <c r="B976" s="668"/>
      <c r="D976" s="669"/>
      <c r="E976" s="819"/>
    </row>
    <row r="977">
      <c r="B977" s="668"/>
      <c r="D977" s="669"/>
      <c r="E977" s="819"/>
    </row>
    <row r="978">
      <c r="B978" s="668"/>
      <c r="D978" s="669"/>
      <c r="E978" s="819"/>
    </row>
    <row r="979">
      <c r="B979" s="668"/>
      <c r="D979" s="669"/>
      <c r="E979" s="819"/>
    </row>
    <row r="980">
      <c r="B980" s="668"/>
      <c r="D980" s="669"/>
      <c r="E980" s="819"/>
    </row>
    <row r="981">
      <c r="B981" s="668"/>
      <c r="D981" s="669"/>
      <c r="E981" s="819"/>
    </row>
    <row r="982">
      <c r="B982" s="668"/>
      <c r="D982" s="669"/>
      <c r="E982" s="819"/>
    </row>
    <row r="983">
      <c r="B983" s="668"/>
      <c r="D983" s="669"/>
      <c r="E983" s="819"/>
    </row>
    <row r="984">
      <c r="B984" s="668"/>
      <c r="D984" s="669"/>
      <c r="E984" s="819"/>
    </row>
    <row r="985">
      <c r="B985" s="668"/>
      <c r="D985" s="669"/>
      <c r="E985" s="819"/>
    </row>
    <row r="986">
      <c r="B986" s="668"/>
      <c r="D986" s="669"/>
      <c r="E986" s="819"/>
    </row>
    <row r="987">
      <c r="B987" s="668"/>
      <c r="D987" s="669"/>
      <c r="E987" s="819"/>
    </row>
    <row r="988">
      <c r="B988" s="668"/>
      <c r="D988" s="669"/>
      <c r="E988" s="819"/>
    </row>
    <row r="989">
      <c r="B989" s="668"/>
      <c r="D989" s="669"/>
      <c r="E989" s="819"/>
    </row>
    <row r="990">
      <c r="B990" s="668"/>
      <c r="D990" s="669"/>
      <c r="E990" s="819"/>
    </row>
    <row r="991">
      <c r="B991" s="668"/>
      <c r="D991" s="669"/>
      <c r="E991" s="819"/>
    </row>
    <row r="992">
      <c r="B992" s="668"/>
      <c r="D992" s="669"/>
      <c r="E992" s="819"/>
    </row>
    <row r="993">
      <c r="B993" s="668"/>
      <c r="D993" s="669"/>
      <c r="E993" s="819"/>
    </row>
    <row r="994">
      <c r="B994" s="668"/>
      <c r="D994" s="669"/>
      <c r="E994" s="819"/>
    </row>
    <row r="995">
      <c r="B995" s="668"/>
      <c r="D995" s="669"/>
      <c r="E995" s="819"/>
    </row>
    <row r="996">
      <c r="B996" s="668"/>
      <c r="D996" s="669"/>
      <c r="E996" s="819"/>
    </row>
  </sheetData>
  <hyperlinks>
    <hyperlink r:id="rId1" ref="AJ9"/>
    <hyperlink r:id="rId2" ref="AJ26"/>
    <hyperlink r:id="rId3" ref="AJ28"/>
    <hyperlink r:id="rId4" ref="AJ29"/>
    <hyperlink r:id="rId5" ref="AJ30"/>
    <hyperlink r:id="rId6" ref="AJ32"/>
    <hyperlink r:id="rId7" ref="AJ33"/>
    <hyperlink r:id="rId8" ref="AJ34"/>
    <hyperlink r:id="rId9" ref="AJ35"/>
    <hyperlink r:id="rId10" ref="AJ36"/>
    <hyperlink r:id="rId11" ref="AJ37"/>
    <hyperlink r:id="rId12" ref="AJ38"/>
    <hyperlink r:id="rId13" ref="AJ39"/>
    <hyperlink r:id="rId14" ref="AJ40"/>
    <hyperlink r:id="rId15" ref="AJ41"/>
    <hyperlink r:id="rId16" ref="AJ42"/>
    <hyperlink r:id="rId17" ref="AJ43"/>
    <hyperlink r:id="rId18" ref="AJ44"/>
    <hyperlink r:id="rId19" ref="AJ46"/>
    <hyperlink r:id="rId20" ref="AJ47"/>
    <hyperlink r:id="rId21" ref="AJ48"/>
    <hyperlink r:id="rId22" ref="AJ50"/>
    <hyperlink r:id="rId23" ref="AJ51"/>
    <hyperlink r:id="rId24" ref="AJ52"/>
    <hyperlink r:id="rId25" ref="AJ53"/>
    <hyperlink r:id="rId26" ref="AJ54"/>
    <hyperlink r:id="rId27" ref="AJ55"/>
    <hyperlink r:id="rId28" ref="AJ56"/>
    <hyperlink r:id="rId29" ref="AJ57"/>
    <hyperlink r:id="rId30" ref="AJ58"/>
    <hyperlink r:id="rId31" ref="AJ59"/>
    <hyperlink r:id="rId32" ref="AJ60"/>
    <hyperlink r:id="rId33" ref="AJ61"/>
    <hyperlink r:id="rId34" ref="AJ63"/>
    <hyperlink r:id="rId35" ref="AJ64"/>
    <hyperlink r:id="rId36" ref="AJ65"/>
    <hyperlink r:id="rId37" ref="AJ66"/>
    <hyperlink r:id="rId38" ref="AJ67"/>
    <hyperlink r:id="rId39" ref="AJ68"/>
    <hyperlink r:id="rId40" ref="AJ69"/>
    <hyperlink r:id="rId41" ref="AJ70"/>
    <hyperlink r:id="rId42" ref="AJ71"/>
    <hyperlink r:id="rId43" ref="AJ75"/>
    <hyperlink r:id="rId44" ref="AJ76"/>
    <hyperlink r:id="rId45" ref="AJ77"/>
    <hyperlink r:id="rId46" ref="AJ78"/>
    <hyperlink r:id="rId47" ref="AJ79"/>
    <hyperlink r:id="rId48" ref="AJ80"/>
    <hyperlink r:id="rId49" ref="AJ81"/>
    <hyperlink r:id="rId50" ref="AJ82"/>
    <hyperlink r:id="rId51" ref="AJ83"/>
    <hyperlink r:id="rId52" ref="AJ84"/>
    <hyperlink r:id="rId53" ref="AJ86"/>
    <hyperlink r:id="rId54" ref="AJ87"/>
    <hyperlink r:id="rId55" ref="AJ88"/>
    <hyperlink r:id="rId56" ref="AJ89"/>
    <hyperlink r:id="rId57" ref="AZ89"/>
    <hyperlink r:id="rId58" ref="AJ90"/>
    <hyperlink r:id="rId59" ref="AJ91"/>
    <hyperlink r:id="rId60" ref="AZ91"/>
    <hyperlink r:id="rId61" ref="AJ92"/>
    <hyperlink r:id="rId62" ref="AJ93"/>
    <hyperlink r:id="rId63" ref="AJ94"/>
    <hyperlink r:id="rId64" ref="AJ95"/>
    <hyperlink r:id="rId65" ref="AJ96"/>
    <hyperlink r:id="rId66" ref="AJ97"/>
    <hyperlink r:id="rId67" ref="AJ98"/>
    <hyperlink r:id="rId68" ref="AJ100"/>
    <hyperlink r:id="rId69" ref="AJ101"/>
    <hyperlink r:id="rId70" ref="AJ102"/>
    <hyperlink r:id="rId71" ref="AJ103"/>
    <hyperlink r:id="rId72" ref="AJ104"/>
    <hyperlink r:id="rId73" ref="AJ105"/>
    <hyperlink r:id="rId74" ref="AJ106"/>
    <hyperlink r:id="rId75" ref="AJ107"/>
    <hyperlink r:id="rId76" ref="AJ108"/>
    <hyperlink r:id="rId77" ref="AJ109"/>
    <hyperlink r:id="rId78" ref="AJ111"/>
    <hyperlink r:id="rId79" ref="AJ112"/>
    <hyperlink r:id="rId80" ref="AJ113"/>
    <hyperlink r:id="rId81" ref="AJ114"/>
    <hyperlink r:id="rId82" ref="AJ115"/>
    <hyperlink r:id="rId83" ref="AJ116"/>
    <hyperlink r:id="rId84" ref="AJ117"/>
    <hyperlink r:id="rId85" ref="AJ118"/>
    <hyperlink r:id="rId86" ref="AJ122"/>
    <hyperlink r:id="rId87" ref="AJ123"/>
    <hyperlink r:id="rId88" ref="AJ128"/>
    <hyperlink r:id="rId89" ref="AJ129"/>
    <hyperlink r:id="rId90" ref="AJ130"/>
    <hyperlink r:id="rId91" ref="AJ134"/>
    <hyperlink r:id="rId92" ref="AJ136"/>
    <hyperlink r:id="rId93" ref="AJ138"/>
  </hyperlinks>
  <drawing r:id="rId9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
    <col customWidth="1" min="2" max="2" width="7.88"/>
    <col customWidth="1" min="4" max="4" width="10.13"/>
    <col customWidth="1" min="5" max="5" width="83.75"/>
    <col customWidth="1" min="6" max="6" width="8.38"/>
    <col customWidth="1" min="8" max="8" width="7.25"/>
    <col customWidth="1" min="9" max="9" width="6.5"/>
    <col customWidth="1" min="10" max="10" width="9.13"/>
    <col customWidth="1" min="11" max="11" width="47.75"/>
    <col customWidth="1" min="14" max="14" width="5.13"/>
  </cols>
  <sheetData>
    <row r="1" ht="56.25" customHeight="1">
      <c r="A1" s="1" t="s">
        <v>0</v>
      </c>
      <c r="B1" s="678" t="s">
        <v>1</v>
      </c>
      <c r="C1" s="351" t="s">
        <v>2</v>
      </c>
      <c r="D1" s="351" t="s">
        <v>3</v>
      </c>
      <c r="E1" s="679" t="s">
        <v>4</v>
      </c>
      <c r="F1" s="344" t="s">
        <v>5</v>
      </c>
      <c r="G1" s="344" t="s">
        <v>6</v>
      </c>
      <c r="H1" s="351" t="s">
        <v>7</v>
      </c>
      <c r="I1" s="351" t="s">
        <v>8</v>
      </c>
      <c r="J1" s="351" t="s">
        <v>9</v>
      </c>
      <c r="K1" s="351" t="s">
        <v>10</v>
      </c>
      <c r="L1" s="351" t="s">
        <v>11</v>
      </c>
      <c r="M1" s="351" t="s">
        <v>12</v>
      </c>
      <c r="N1" s="347" t="s">
        <v>13</v>
      </c>
      <c r="O1" s="820" t="s">
        <v>8298</v>
      </c>
      <c r="P1" s="821" t="s">
        <v>9603</v>
      </c>
      <c r="Q1" s="821" t="s">
        <v>9604</v>
      </c>
      <c r="R1" s="822" t="s">
        <v>8299</v>
      </c>
      <c r="S1" s="820" t="s">
        <v>9605</v>
      </c>
      <c r="T1" s="820" t="s">
        <v>9606</v>
      </c>
      <c r="U1" s="820" t="s">
        <v>54</v>
      </c>
      <c r="V1" s="820" t="s">
        <v>9607</v>
      </c>
      <c r="W1" s="823" t="s">
        <v>57</v>
      </c>
      <c r="X1" s="822" t="s">
        <v>9608</v>
      </c>
      <c r="Y1" s="822" t="s">
        <v>8300</v>
      </c>
      <c r="Z1" s="824" t="s">
        <v>8301</v>
      </c>
      <c r="AA1" s="825" t="s">
        <v>6029</v>
      </c>
      <c r="AB1" s="826" t="s">
        <v>8302</v>
      </c>
      <c r="AC1" s="827" t="s">
        <v>15</v>
      </c>
      <c r="AD1" s="827" t="s">
        <v>16</v>
      </c>
      <c r="AE1" s="827" t="s">
        <v>17</v>
      </c>
      <c r="AF1" s="820" t="s">
        <v>8310</v>
      </c>
      <c r="AG1" s="828" t="s">
        <v>6030</v>
      </c>
      <c r="AH1" s="829" t="s">
        <v>8306</v>
      </c>
      <c r="AI1" s="830" t="s">
        <v>8313</v>
      </c>
      <c r="AJ1" s="830" t="s">
        <v>8312</v>
      </c>
      <c r="AK1" s="830" t="s">
        <v>8311</v>
      </c>
      <c r="AL1" s="820" t="s">
        <v>8314</v>
      </c>
      <c r="AM1" s="820" t="s">
        <v>21</v>
      </c>
      <c r="AN1" s="820" t="s">
        <v>8315</v>
      </c>
      <c r="AO1" s="820" t="s">
        <v>22</v>
      </c>
      <c r="AP1" s="822" t="s">
        <v>6036</v>
      </c>
      <c r="AQ1" s="822" t="s">
        <v>33</v>
      </c>
      <c r="AR1" s="831"/>
      <c r="AS1" s="822" t="s">
        <v>6031</v>
      </c>
      <c r="AT1" s="822" t="s">
        <v>8316</v>
      </c>
      <c r="AU1" s="822" t="s">
        <v>6037</v>
      </c>
      <c r="AV1" s="822" t="s">
        <v>6038</v>
      </c>
      <c r="AW1" s="822" t="s">
        <v>6039</v>
      </c>
      <c r="AX1" s="822" t="s">
        <v>6040</v>
      </c>
      <c r="AY1" s="822" t="s">
        <v>6041</v>
      </c>
      <c r="AZ1" s="822" t="s">
        <v>6042</v>
      </c>
      <c r="BA1" s="822" t="s">
        <v>6039</v>
      </c>
      <c r="BB1" s="822" t="s">
        <v>6040</v>
      </c>
      <c r="BC1" s="822" t="s">
        <v>6041</v>
      </c>
      <c r="BD1" s="832" t="s">
        <v>6042</v>
      </c>
      <c r="BE1" s="832" t="s">
        <v>6043</v>
      </c>
      <c r="BF1" s="831"/>
      <c r="BG1" s="832" t="s">
        <v>6040</v>
      </c>
      <c r="BH1" s="832" t="s">
        <v>6042</v>
      </c>
      <c r="BI1" s="833" t="s">
        <v>6044</v>
      </c>
      <c r="BJ1" s="833" t="s">
        <v>6045</v>
      </c>
      <c r="BK1" s="822" t="s">
        <v>9609</v>
      </c>
      <c r="BL1" s="831"/>
      <c r="BM1" s="831"/>
      <c r="BN1" s="831"/>
      <c r="BO1" s="831"/>
      <c r="BP1" s="831"/>
      <c r="BQ1" s="831"/>
      <c r="BR1" s="831"/>
      <c r="BS1" s="831"/>
      <c r="BT1" s="831"/>
      <c r="BU1" s="831"/>
      <c r="BV1" s="831"/>
      <c r="BW1" s="831"/>
      <c r="BX1" s="831"/>
      <c r="BY1" s="831"/>
      <c r="BZ1" s="831"/>
      <c r="CA1" s="831"/>
      <c r="CB1" s="831"/>
      <c r="CC1" s="831"/>
      <c r="CD1" s="831"/>
      <c r="CE1" s="831"/>
      <c r="CF1" s="831"/>
      <c r="CG1" s="831"/>
      <c r="CH1" s="831"/>
      <c r="CI1" s="831"/>
      <c r="CJ1" s="831"/>
      <c r="CK1" s="831"/>
      <c r="CL1" s="831"/>
      <c r="CM1" s="831"/>
      <c r="CN1" s="831"/>
      <c r="CO1" s="831"/>
      <c r="CP1" s="831"/>
      <c r="CQ1" s="831"/>
      <c r="CR1" s="831"/>
      <c r="CS1" s="831"/>
      <c r="CT1" s="831"/>
      <c r="CU1" s="831"/>
      <c r="CV1" s="831"/>
      <c r="CW1" s="831"/>
      <c r="CX1" s="831"/>
      <c r="CY1" s="831"/>
      <c r="CZ1" s="831"/>
      <c r="DA1" s="831"/>
      <c r="DB1" s="831"/>
      <c r="DC1" s="831"/>
      <c r="DD1" s="831"/>
      <c r="DE1" s="831"/>
      <c r="DF1" s="831"/>
      <c r="DG1" s="831"/>
      <c r="DH1" s="831"/>
      <c r="DI1" s="831"/>
      <c r="DJ1" s="831"/>
      <c r="DK1" s="831"/>
      <c r="DL1" s="831"/>
      <c r="DM1" s="831"/>
      <c r="DN1" s="831"/>
      <c r="DO1" s="831"/>
      <c r="DP1" s="831"/>
      <c r="DQ1" s="831"/>
      <c r="DR1" s="831"/>
      <c r="DS1" s="831"/>
      <c r="DT1" s="831"/>
      <c r="DU1" s="831"/>
      <c r="DV1" s="831"/>
      <c r="DW1" s="831"/>
      <c r="DX1" s="831"/>
      <c r="DY1" s="831"/>
      <c r="DZ1" s="831"/>
      <c r="EA1" s="831"/>
      <c r="EB1" s="831"/>
      <c r="EC1" s="831"/>
      <c r="ED1" s="831"/>
      <c r="EE1" s="831"/>
      <c r="EF1" s="831"/>
      <c r="EG1" s="831"/>
      <c r="EH1" s="831"/>
      <c r="EI1" s="831"/>
      <c r="EJ1" s="831"/>
      <c r="EK1" s="831"/>
      <c r="EL1" s="831"/>
      <c r="EM1" s="831"/>
      <c r="EN1" s="831"/>
      <c r="EO1" s="831"/>
      <c r="EP1" s="831"/>
      <c r="EQ1" s="831"/>
      <c r="ER1" s="831"/>
      <c r="ES1" s="831"/>
      <c r="ET1" s="831"/>
      <c r="EU1" s="831"/>
      <c r="EV1" s="831"/>
      <c r="EW1" s="831"/>
      <c r="EX1" s="831"/>
      <c r="EY1" s="831"/>
      <c r="EZ1" s="831"/>
      <c r="FA1" s="831"/>
      <c r="FB1" s="831"/>
      <c r="FC1" s="831"/>
      <c r="FD1" s="831"/>
      <c r="FE1" s="831"/>
      <c r="FF1" s="831"/>
      <c r="FG1" s="831"/>
      <c r="FH1" s="831"/>
      <c r="FI1" s="831"/>
      <c r="FJ1" s="831"/>
      <c r="FK1" s="831"/>
      <c r="FL1" s="831"/>
      <c r="FM1" s="831"/>
      <c r="FN1" s="831"/>
      <c r="FO1" s="831"/>
      <c r="FP1" s="831"/>
      <c r="FQ1" s="831"/>
      <c r="FR1" s="831"/>
      <c r="FS1" s="831"/>
      <c r="FT1" s="831"/>
      <c r="FU1" s="831"/>
      <c r="FV1" s="831"/>
      <c r="FW1" s="831"/>
      <c r="FX1" s="831"/>
      <c r="FY1" s="831"/>
      <c r="FZ1" s="831"/>
      <c r="GA1" s="831"/>
      <c r="GB1" s="831"/>
      <c r="GC1" s="831"/>
      <c r="GD1" s="831"/>
      <c r="GE1" s="831"/>
      <c r="GF1" s="831"/>
      <c r="GG1" s="831"/>
      <c r="GH1" s="831"/>
      <c r="GI1" s="831"/>
      <c r="GJ1" s="831"/>
      <c r="GK1" s="831"/>
      <c r="GL1" s="831"/>
      <c r="GM1" s="831"/>
      <c r="GN1" s="831"/>
      <c r="GO1" s="831"/>
      <c r="GP1" s="831"/>
      <c r="GQ1" s="831"/>
      <c r="GR1" s="831"/>
      <c r="GS1" s="831"/>
      <c r="GT1" s="831"/>
      <c r="GU1" s="831"/>
      <c r="GV1" s="831"/>
      <c r="GW1" s="831"/>
      <c r="GX1" s="831"/>
      <c r="GY1" s="831"/>
      <c r="GZ1" s="831"/>
      <c r="HA1" s="831"/>
      <c r="HB1" s="831"/>
      <c r="HC1" s="831"/>
      <c r="HD1" s="831"/>
      <c r="HE1" s="831"/>
      <c r="HF1" s="831"/>
      <c r="HG1" s="831"/>
    </row>
    <row r="2">
      <c r="A2" s="834"/>
      <c r="B2" s="835" t="s">
        <v>9610</v>
      </c>
      <c r="C2" s="836"/>
      <c r="D2" s="693">
        <v>50.0</v>
      </c>
      <c r="E2" s="837" t="s">
        <v>9611</v>
      </c>
      <c r="F2" s="838" t="s">
        <v>9612</v>
      </c>
      <c r="G2" s="839">
        <v>2.034050217932E12</v>
      </c>
      <c r="H2" s="840">
        <v>741.0</v>
      </c>
      <c r="I2" s="841">
        <v>0.15</v>
      </c>
      <c r="J2" s="454">
        <v>630.0</v>
      </c>
      <c r="K2" s="371" t="s">
        <v>9613</v>
      </c>
      <c r="L2" s="372" t="s">
        <v>9614</v>
      </c>
      <c r="M2" s="372" t="s">
        <v>6055</v>
      </c>
      <c r="N2" s="842" t="s">
        <v>9615</v>
      </c>
      <c r="O2" s="843">
        <v>50.0</v>
      </c>
      <c r="P2" s="844" t="s">
        <v>9616</v>
      </c>
      <c r="Q2" s="844">
        <v>720.0</v>
      </c>
      <c r="R2" s="845" t="s">
        <v>8326</v>
      </c>
      <c r="S2" s="846" t="s">
        <v>9617</v>
      </c>
      <c r="T2" s="846" t="s">
        <v>8386</v>
      </c>
      <c r="U2" s="846" t="s">
        <v>9618</v>
      </c>
      <c r="V2" s="847" t="s">
        <v>9424</v>
      </c>
      <c r="W2" s="848"/>
      <c r="X2" s="847" t="s">
        <v>9619</v>
      </c>
      <c r="Y2" s="847" t="s">
        <v>9620</v>
      </c>
      <c r="Z2" s="849">
        <v>0.44</v>
      </c>
      <c r="AA2" s="850" t="s">
        <v>9621</v>
      </c>
      <c r="AB2" s="851">
        <v>60.0</v>
      </c>
      <c r="AC2" s="851">
        <v>110.0</v>
      </c>
      <c r="AD2" s="851">
        <v>50.0</v>
      </c>
      <c r="AE2" s="851">
        <v>120.0</v>
      </c>
      <c r="AF2" s="852" t="s">
        <v>6058</v>
      </c>
      <c r="AG2" s="853" t="s">
        <v>6178</v>
      </c>
      <c r="AH2" s="854">
        <v>78.0</v>
      </c>
      <c r="AI2" s="851">
        <v>110.0</v>
      </c>
      <c r="AJ2" s="851">
        <v>50.0</v>
      </c>
      <c r="AK2" s="851">
        <v>120.0</v>
      </c>
      <c r="AL2" s="851" t="s">
        <v>6056</v>
      </c>
      <c r="AM2" s="851" t="s">
        <v>2238</v>
      </c>
      <c r="AN2" s="855"/>
      <c r="AO2" s="851" t="s">
        <v>6056</v>
      </c>
      <c r="AP2" s="855"/>
      <c r="AQ2" s="856"/>
      <c r="AR2" s="857"/>
      <c r="AS2" s="856"/>
      <c r="AT2" s="847">
        <v>0.1275</v>
      </c>
      <c r="AU2" s="856"/>
      <c r="AV2" s="856"/>
      <c r="AW2" s="856"/>
      <c r="AX2" s="856"/>
      <c r="AY2" s="855"/>
      <c r="AZ2" s="856"/>
      <c r="BA2" s="856"/>
      <c r="BB2" s="856"/>
      <c r="BC2" s="856"/>
      <c r="BD2" s="856"/>
      <c r="BE2" s="856"/>
      <c r="BF2" s="856"/>
      <c r="BG2" s="856"/>
      <c r="BH2" s="856"/>
      <c r="BI2" s="858"/>
      <c r="BJ2" s="858"/>
      <c r="BK2" s="858"/>
      <c r="BL2" s="858"/>
      <c r="BM2" s="858"/>
      <c r="BN2" s="858"/>
      <c r="BO2" s="858"/>
      <c r="BP2" s="858"/>
      <c r="BQ2" s="858"/>
      <c r="BR2" s="858"/>
      <c r="BS2" s="858"/>
      <c r="BT2" s="858"/>
      <c r="BU2" s="858"/>
      <c r="BV2" s="858"/>
      <c r="BW2" s="858"/>
      <c r="BX2" s="858"/>
      <c r="BY2" s="858"/>
      <c r="BZ2" s="858"/>
      <c r="CA2" s="858"/>
      <c r="CB2" s="858"/>
      <c r="CC2" s="858"/>
      <c r="CD2" s="858"/>
      <c r="CE2" s="858"/>
      <c r="CF2" s="858"/>
      <c r="CG2" s="858"/>
      <c r="CH2" s="858"/>
      <c r="CI2" s="858"/>
      <c r="CJ2" s="858"/>
      <c r="CK2" s="858"/>
      <c r="CL2" s="858"/>
      <c r="CM2" s="858"/>
      <c r="CN2" s="858"/>
      <c r="CO2" s="858"/>
      <c r="CP2" s="858"/>
      <c r="CQ2" s="858"/>
      <c r="CR2" s="858"/>
      <c r="CS2" s="858"/>
      <c r="CT2" s="858"/>
      <c r="CU2" s="858"/>
      <c r="CV2" s="858"/>
      <c r="CW2" s="858"/>
      <c r="CX2" s="858"/>
      <c r="CY2" s="858"/>
      <c r="CZ2" s="858"/>
      <c r="DA2" s="858"/>
      <c r="DB2" s="858"/>
      <c r="DC2" s="858"/>
      <c r="DD2" s="858"/>
      <c r="DE2" s="858"/>
      <c r="DF2" s="858"/>
      <c r="DG2" s="858"/>
      <c r="DH2" s="858"/>
      <c r="DI2" s="858"/>
      <c r="DJ2" s="858"/>
      <c r="DK2" s="858"/>
      <c r="DL2" s="858"/>
      <c r="DM2" s="858"/>
      <c r="DN2" s="858"/>
      <c r="DO2" s="858"/>
      <c r="DP2" s="858"/>
      <c r="DQ2" s="858"/>
      <c r="DR2" s="858"/>
      <c r="DS2" s="858"/>
      <c r="DT2" s="858"/>
      <c r="DU2" s="858"/>
      <c r="DV2" s="858"/>
      <c r="DW2" s="858"/>
      <c r="DX2" s="858"/>
      <c r="DY2" s="858"/>
      <c r="DZ2" s="858"/>
      <c r="EA2" s="858"/>
      <c r="EB2" s="858"/>
      <c r="EC2" s="858"/>
      <c r="ED2" s="858"/>
      <c r="EE2" s="858"/>
      <c r="EF2" s="858"/>
      <c r="EG2" s="858"/>
      <c r="EH2" s="858"/>
      <c r="EI2" s="858"/>
      <c r="EJ2" s="858"/>
      <c r="EK2" s="858"/>
      <c r="EL2" s="858"/>
      <c r="EM2" s="858"/>
      <c r="EN2" s="858"/>
      <c r="EO2" s="858"/>
      <c r="EP2" s="858"/>
      <c r="EQ2" s="858"/>
      <c r="ER2" s="858"/>
      <c r="ES2" s="858"/>
      <c r="ET2" s="858"/>
      <c r="EU2" s="858"/>
      <c r="EV2" s="858"/>
      <c r="EW2" s="858"/>
      <c r="EX2" s="858"/>
      <c r="EY2" s="858"/>
      <c r="EZ2" s="858"/>
      <c r="FA2" s="858"/>
      <c r="FB2" s="858"/>
      <c r="FC2" s="858"/>
      <c r="FD2" s="858"/>
      <c r="FE2" s="858"/>
      <c r="FF2" s="858"/>
      <c r="FG2" s="858"/>
      <c r="FH2" s="858"/>
      <c r="FI2" s="858"/>
      <c r="FJ2" s="858"/>
      <c r="FK2" s="858"/>
      <c r="FL2" s="858"/>
      <c r="FM2" s="858"/>
      <c r="FN2" s="858"/>
      <c r="FO2" s="858"/>
      <c r="FP2" s="858"/>
      <c r="FQ2" s="858"/>
      <c r="FR2" s="858"/>
      <c r="FS2" s="858"/>
      <c r="FT2" s="858"/>
      <c r="FU2" s="858"/>
      <c r="FV2" s="858"/>
      <c r="FW2" s="858"/>
      <c r="FX2" s="858"/>
      <c r="FY2" s="858"/>
      <c r="FZ2" s="858"/>
      <c r="GA2" s="858"/>
      <c r="GB2" s="858"/>
      <c r="GC2" s="858"/>
      <c r="GD2" s="858"/>
      <c r="GE2" s="858"/>
      <c r="GF2" s="858"/>
      <c r="GG2" s="858"/>
      <c r="GH2" s="858"/>
      <c r="GI2" s="858"/>
      <c r="GJ2" s="858"/>
      <c r="GK2" s="858"/>
      <c r="GL2" s="858"/>
      <c r="GM2" s="858"/>
      <c r="GN2" s="858"/>
      <c r="GO2" s="858"/>
      <c r="GP2" s="858"/>
      <c r="GQ2" s="858"/>
      <c r="GR2" s="858"/>
      <c r="GS2" s="858"/>
      <c r="GT2" s="858"/>
      <c r="GU2" s="858"/>
      <c r="GV2" s="858"/>
      <c r="GW2" s="858"/>
      <c r="GX2" s="858"/>
      <c r="GY2" s="858"/>
      <c r="GZ2" s="858"/>
      <c r="HA2" s="858"/>
      <c r="HB2" s="858"/>
      <c r="HC2" s="858"/>
      <c r="HD2" s="858"/>
      <c r="HE2" s="858"/>
      <c r="HF2" s="858"/>
      <c r="HG2" s="858"/>
    </row>
    <row r="3">
      <c r="A3" s="859"/>
      <c r="B3" s="860" t="s">
        <v>9622</v>
      </c>
      <c r="C3" s="861"/>
      <c r="D3" s="425">
        <v>50.0</v>
      </c>
      <c r="E3" s="862" t="s">
        <v>9623</v>
      </c>
      <c r="F3" s="863" t="s">
        <v>9624</v>
      </c>
      <c r="G3" s="864">
        <v>2.000524742385E12</v>
      </c>
      <c r="H3" s="865">
        <v>741.0</v>
      </c>
      <c r="I3" s="866">
        <v>0.15</v>
      </c>
      <c r="J3" s="373">
        <v>630.0</v>
      </c>
      <c r="K3" s="402" t="s">
        <v>9625</v>
      </c>
      <c r="L3" s="403" t="s">
        <v>9614</v>
      </c>
      <c r="M3" s="403" t="s">
        <v>6055</v>
      </c>
      <c r="N3" s="842" t="s">
        <v>9615</v>
      </c>
      <c r="O3" s="867">
        <v>50.0</v>
      </c>
      <c r="P3" s="868" t="s">
        <v>9616</v>
      </c>
      <c r="Q3" s="868">
        <v>720.0</v>
      </c>
      <c r="R3" s="869" t="s">
        <v>8326</v>
      </c>
      <c r="S3" s="870" t="s">
        <v>9617</v>
      </c>
      <c r="T3" s="870" t="s">
        <v>8386</v>
      </c>
      <c r="U3" s="870" t="s">
        <v>9618</v>
      </c>
      <c r="V3" s="871" t="s">
        <v>9424</v>
      </c>
      <c r="W3" s="872"/>
      <c r="X3" s="871" t="s">
        <v>9626</v>
      </c>
      <c r="Y3" s="871" t="s">
        <v>9620</v>
      </c>
      <c r="Z3" s="873">
        <v>0.44</v>
      </c>
      <c r="AA3" s="874" t="s">
        <v>9621</v>
      </c>
      <c r="AB3" s="875">
        <v>60.0</v>
      </c>
      <c r="AC3" s="875">
        <v>110.0</v>
      </c>
      <c r="AD3" s="875">
        <v>50.0</v>
      </c>
      <c r="AE3" s="875">
        <v>120.0</v>
      </c>
      <c r="AF3" s="876" t="s">
        <v>6072</v>
      </c>
      <c r="AG3" s="877" t="s">
        <v>6178</v>
      </c>
      <c r="AH3" s="878">
        <v>78.0</v>
      </c>
      <c r="AI3" s="875">
        <v>110.0</v>
      </c>
      <c r="AJ3" s="875">
        <v>50.0</v>
      </c>
      <c r="AK3" s="875">
        <v>120.0</v>
      </c>
      <c r="AL3" s="875" t="s">
        <v>6071</v>
      </c>
      <c r="AM3" s="875" t="s">
        <v>2267</v>
      </c>
      <c r="AN3" s="879"/>
      <c r="AO3" s="875" t="s">
        <v>6071</v>
      </c>
      <c r="AP3" s="879"/>
      <c r="AQ3" s="880"/>
      <c r="AR3" s="881"/>
      <c r="AS3" s="880"/>
      <c r="AT3" s="871">
        <v>0.1275</v>
      </c>
      <c r="AU3" s="880"/>
      <c r="AV3" s="880"/>
      <c r="AW3" s="880"/>
      <c r="AX3" s="880"/>
      <c r="AY3" s="879"/>
      <c r="AZ3" s="880"/>
      <c r="BA3" s="880"/>
      <c r="BB3" s="880"/>
      <c r="BC3" s="880"/>
      <c r="BD3" s="880"/>
      <c r="BE3" s="880"/>
      <c r="BF3" s="880"/>
      <c r="BG3" s="880"/>
      <c r="BH3" s="880"/>
      <c r="BI3" s="882"/>
      <c r="BJ3" s="882"/>
      <c r="BK3" s="882"/>
      <c r="BL3" s="882"/>
      <c r="BM3" s="882"/>
      <c r="BN3" s="882"/>
      <c r="BO3" s="882"/>
      <c r="BP3" s="882"/>
      <c r="BQ3" s="882"/>
      <c r="BR3" s="882"/>
      <c r="BS3" s="882"/>
      <c r="BT3" s="882"/>
      <c r="BU3" s="882"/>
      <c r="BV3" s="882"/>
      <c r="BW3" s="882"/>
      <c r="BX3" s="882"/>
      <c r="BY3" s="882"/>
      <c r="BZ3" s="882"/>
      <c r="CA3" s="882"/>
      <c r="CB3" s="882"/>
      <c r="CC3" s="882"/>
      <c r="CD3" s="882"/>
      <c r="CE3" s="882"/>
      <c r="CF3" s="882"/>
      <c r="CG3" s="882"/>
      <c r="CH3" s="882"/>
      <c r="CI3" s="882"/>
      <c r="CJ3" s="882"/>
      <c r="CK3" s="882"/>
      <c r="CL3" s="882"/>
      <c r="CM3" s="882"/>
      <c r="CN3" s="882"/>
      <c r="CO3" s="882"/>
      <c r="CP3" s="882"/>
      <c r="CQ3" s="882"/>
      <c r="CR3" s="882"/>
      <c r="CS3" s="882"/>
      <c r="CT3" s="882"/>
      <c r="CU3" s="882"/>
      <c r="CV3" s="882"/>
      <c r="CW3" s="882"/>
      <c r="CX3" s="882"/>
      <c r="CY3" s="882"/>
      <c r="CZ3" s="882"/>
      <c r="DA3" s="882"/>
      <c r="DB3" s="882"/>
      <c r="DC3" s="882"/>
      <c r="DD3" s="882"/>
      <c r="DE3" s="882"/>
      <c r="DF3" s="882"/>
      <c r="DG3" s="882"/>
      <c r="DH3" s="882"/>
      <c r="DI3" s="882"/>
      <c r="DJ3" s="882"/>
      <c r="DK3" s="882"/>
      <c r="DL3" s="882"/>
      <c r="DM3" s="882"/>
      <c r="DN3" s="882"/>
      <c r="DO3" s="882"/>
      <c r="DP3" s="882"/>
      <c r="DQ3" s="882"/>
      <c r="DR3" s="882"/>
      <c r="DS3" s="882"/>
      <c r="DT3" s="882"/>
      <c r="DU3" s="882"/>
      <c r="DV3" s="882"/>
      <c r="DW3" s="882"/>
      <c r="DX3" s="882"/>
      <c r="DY3" s="882"/>
      <c r="DZ3" s="882"/>
      <c r="EA3" s="882"/>
      <c r="EB3" s="882"/>
      <c r="EC3" s="882"/>
      <c r="ED3" s="882"/>
      <c r="EE3" s="882"/>
      <c r="EF3" s="882"/>
      <c r="EG3" s="882"/>
      <c r="EH3" s="882"/>
      <c r="EI3" s="882"/>
      <c r="EJ3" s="882"/>
      <c r="EK3" s="882"/>
      <c r="EL3" s="882"/>
      <c r="EM3" s="882"/>
      <c r="EN3" s="882"/>
      <c r="EO3" s="882"/>
      <c r="EP3" s="882"/>
      <c r="EQ3" s="882"/>
      <c r="ER3" s="882"/>
      <c r="ES3" s="882"/>
      <c r="ET3" s="882"/>
      <c r="EU3" s="882"/>
      <c r="EV3" s="882"/>
      <c r="EW3" s="882"/>
      <c r="EX3" s="882"/>
      <c r="EY3" s="882"/>
      <c r="EZ3" s="882"/>
      <c r="FA3" s="882"/>
      <c r="FB3" s="882"/>
      <c r="FC3" s="882"/>
      <c r="FD3" s="882"/>
      <c r="FE3" s="882"/>
      <c r="FF3" s="882"/>
      <c r="FG3" s="882"/>
      <c r="FH3" s="882"/>
      <c r="FI3" s="882"/>
      <c r="FJ3" s="882"/>
      <c r="FK3" s="882"/>
      <c r="FL3" s="882"/>
      <c r="FM3" s="882"/>
      <c r="FN3" s="882"/>
      <c r="FO3" s="882"/>
      <c r="FP3" s="882"/>
      <c r="FQ3" s="882"/>
      <c r="FR3" s="882"/>
      <c r="FS3" s="882"/>
      <c r="FT3" s="882"/>
      <c r="FU3" s="882"/>
      <c r="FV3" s="882"/>
      <c r="FW3" s="882"/>
      <c r="FX3" s="882"/>
      <c r="FY3" s="882"/>
      <c r="FZ3" s="882"/>
      <c r="GA3" s="882"/>
      <c r="GB3" s="882"/>
      <c r="GC3" s="882"/>
      <c r="GD3" s="882"/>
      <c r="GE3" s="882"/>
      <c r="GF3" s="882"/>
      <c r="GG3" s="882"/>
      <c r="GH3" s="882"/>
      <c r="GI3" s="882"/>
      <c r="GJ3" s="882"/>
      <c r="GK3" s="882"/>
      <c r="GL3" s="882"/>
      <c r="GM3" s="882"/>
      <c r="GN3" s="882"/>
      <c r="GO3" s="882"/>
      <c r="GP3" s="882"/>
      <c r="GQ3" s="882"/>
      <c r="GR3" s="882"/>
      <c r="GS3" s="882"/>
      <c r="GT3" s="882"/>
      <c r="GU3" s="882"/>
      <c r="GV3" s="882"/>
      <c r="GW3" s="882"/>
      <c r="GX3" s="882"/>
      <c r="GY3" s="882"/>
      <c r="GZ3" s="882"/>
      <c r="HA3" s="882"/>
      <c r="HB3" s="882"/>
      <c r="HC3" s="882"/>
      <c r="HD3" s="882"/>
      <c r="HE3" s="882"/>
      <c r="HF3" s="882"/>
      <c r="HG3" s="882"/>
    </row>
    <row r="4">
      <c r="A4" s="859"/>
      <c r="B4" s="860" t="s">
        <v>9627</v>
      </c>
      <c r="C4" s="861"/>
      <c r="D4" s="425">
        <v>50.0</v>
      </c>
      <c r="E4" s="862" t="s">
        <v>9628</v>
      </c>
      <c r="F4" s="863" t="s">
        <v>9629</v>
      </c>
      <c r="G4" s="864">
        <v>2.000524742392E12</v>
      </c>
      <c r="H4" s="865">
        <v>741.0</v>
      </c>
      <c r="I4" s="866">
        <v>0.15</v>
      </c>
      <c r="J4" s="373">
        <v>630.0</v>
      </c>
      <c r="K4" s="402" t="s">
        <v>9630</v>
      </c>
      <c r="L4" s="403" t="s">
        <v>9614</v>
      </c>
      <c r="M4" s="403" t="s">
        <v>6055</v>
      </c>
      <c r="N4" s="842" t="s">
        <v>9615</v>
      </c>
      <c r="O4" s="883">
        <v>50.0</v>
      </c>
      <c r="P4" s="868" t="s">
        <v>9616</v>
      </c>
      <c r="Q4" s="868">
        <v>720.0</v>
      </c>
      <c r="R4" s="869" t="s">
        <v>8326</v>
      </c>
      <c r="S4" s="870" t="s">
        <v>9617</v>
      </c>
      <c r="T4" s="870" t="s">
        <v>8386</v>
      </c>
      <c r="U4" s="870" t="s">
        <v>9618</v>
      </c>
      <c r="V4" s="871" t="s">
        <v>9424</v>
      </c>
      <c r="W4" s="872"/>
      <c r="X4" s="871" t="s">
        <v>9626</v>
      </c>
      <c r="Y4" s="871" t="s">
        <v>9620</v>
      </c>
      <c r="Z4" s="873">
        <v>0.44</v>
      </c>
      <c r="AA4" s="874" t="s">
        <v>9621</v>
      </c>
      <c r="AB4" s="875">
        <v>60.0</v>
      </c>
      <c r="AC4" s="875">
        <v>110.0</v>
      </c>
      <c r="AD4" s="875">
        <v>50.0</v>
      </c>
      <c r="AE4" s="875">
        <v>120.0</v>
      </c>
      <c r="AF4" s="876" t="s">
        <v>6080</v>
      </c>
      <c r="AG4" s="877" t="s">
        <v>6178</v>
      </c>
      <c r="AH4" s="878">
        <v>78.0</v>
      </c>
      <c r="AI4" s="875">
        <v>110.0</v>
      </c>
      <c r="AJ4" s="875">
        <v>50.0</v>
      </c>
      <c r="AK4" s="875">
        <v>120.0</v>
      </c>
      <c r="AL4" s="875" t="s">
        <v>6079</v>
      </c>
      <c r="AM4" s="875" t="s">
        <v>298</v>
      </c>
      <c r="AN4" s="879"/>
      <c r="AO4" s="875" t="s">
        <v>6079</v>
      </c>
      <c r="AP4" s="879"/>
      <c r="AQ4" s="880"/>
      <c r="AR4" s="881"/>
      <c r="AS4" s="880"/>
      <c r="AT4" s="871">
        <v>0.1275</v>
      </c>
      <c r="AU4" s="880"/>
      <c r="AV4" s="880"/>
      <c r="AW4" s="880"/>
      <c r="AX4" s="880"/>
      <c r="AY4" s="879"/>
      <c r="AZ4" s="880"/>
      <c r="BA4" s="880"/>
      <c r="BB4" s="880"/>
      <c r="BC4" s="880"/>
      <c r="BD4" s="880"/>
      <c r="BE4" s="880"/>
      <c r="BF4" s="880"/>
      <c r="BG4" s="880"/>
      <c r="BH4" s="880"/>
      <c r="BI4" s="882"/>
      <c r="BJ4" s="882"/>
      <c r="BK4" s="882"/>
      <c r="BL4" s="882"/>
      <c r="BM4" s="882"/>
      <c r="BN4" s="882"/>
      <c r="BO4" s="882"/>
      <c r="BP4" s="882"/>
      <c r="BQ4" s="882"/>
      <c r="BR4" s="882"/>
      <c r="BS4" s="882"/>
      <c r="BT4" s="882"/>
      <c r="BU4" s="882"/>
      <c r="BV4" s="882"/>
      <c r="BW4" s="882"/>
      <c r="BX4" s="882"/>
      <c r="BY4" s="882"/>
      <c r="BZ4" s="882"/>
      <c r="CA4" s="882"/>
      <c r="CB4" s="882"/>
      <c r="CC4" s="882"/>
      <c r="CD4" s="882"/>
      <c r="CE4" s="882"/>
      <c r="CF4" s="882"/>
      <c r="CG4" s="882"/>
      <c r="CH4" s="882"/>
      <c r="CI4" s="882"/>
      <c r="CJ4" s="882"/>
      <c r="CK4" s="882"/>
      <c r="CL4" s="882"/>
      <c r="CM4" s="882"/>
      <c r="CN4" s="882"/>
      <c r="CO4" s="882"/>
      <c r="CP4" s="882"/>
      <c r="CQ4" s="882"/>
      <c r="CR4" s="882"/>
      <c r="CS4" s="882"/>
      <c r="CT4" s="882"/>
      <c r="CU4" s="882"/>
      <c r="CV4" s="882"/>
      <c r="CW4" s="882"/>
      <c r="CX4" s="882"/>
      <c r="CY4" s="882"/>
      <c r="CZ4" s="882"/>
      <c r="DA4" s="882"/>
      <c r="DB4" s="882"/>
      <c r="DC4" s="882"/>
      <c r="DD4" s="882"/>
      <c r="DE4" s="882"/>
      <c r="DF4" s="882"/>
      <c r="DG4" s="882"/>
      <c r="DH4" s="882"/>
      <c r="DI4" s="882"/>
      <c r="DJ4" s="882"/>
      <c r="DK4" s="882"/>
      <c r="DL4" s="882"/>
      <c r="DM4" s="882"/>
      <c r="DN4" s="882"/>
      <c r="DO4" s="882"/>
      <c r="DP4" s="882"/>
      <c r="DQ4" s="882"/>
      <c r="DR4" s="882"/>
      <c r="DS4" s="882"/>
      <c r="DT4" s="882"/>
      <c r="DU4" s="882"/>
      <c r="DV4" s="882"/>
      <c r="DW4" s="882"/>
      <c r="DX4" s="882"/>
      <c r="DY4" s="882"/>
      <c r="DZ4" s="882"/>
      <c r="EA4" s="882"/>
      <c r="EB4" s="882"/>
      <c r="EC4" s="882"/>
      <c r="ED4" s="882"/>
      <c r="EE4" s="882"/>
      <c r="EF4" s="882"/>
      <c r="EG4" s="882"/>
      <c r="EH4" s="882"/>
      <c r="EI4" s="882"/>
      <c r="EJ4" s="882"/>
      <c r="EK4" s="882"/>
      <c r="EL4" s="882"/>
      <c r="EM4" s="882"/>
      <c r="EN4" s="882"/>
      <c r="EO4" s="882"/>
      <c r="EP4" s="882"/>
      <c r="EQ4" s="882"/>
      <c r="ER4" s="882"/>
      <c r="ES4" s="882"/>
      <c r="ET4" s="882"/>
      <c r="EU4" s="882"/>
      <c r="EV4" s="882"/>
      <c r="EW4" s="882"/>
      <c r="EX4" s="882"/>
      <c r="EY4" s="882"/>
      <c r="EZ4" s="882"/>
      <c r="FA4" s="882"/>
      <c r="FB4" s="882"/>
      <c r="FC4" s="882"/>
      <c r="FD4" s="882"/>
      <c r="FE4" s="882"/>
      <c r="FF4" s="882"/>
      <c r="FG4" s="882"/>
      <c r="FH4" s="882"/>
      <c r="FI4" s="882"/>
      <c r="FJ4" s="882"/>
      <c r="FK4" s="882"/>
      <c r="FL4" s="882"/>
      <c r="FM4" s="882"/>
      <c r="FN4" s="882"/>
      <c r="FO4" s="882"/>
      <c r="FP4" s="882"/>
      <c r="FQ4" s="882"/>
      <c r="FR4" s="882"/>
      <c r="FS4" s="882"/>
      <c r="FT4" s="882"/>
      <c r="FU4" s="882"/>
      <c r="FV4" s="882"/>
      <c r="FW4" s="882"/>
      <c r="FX4" s="882"/>
      <c r="FY4" s="882"/>
      <c r="FZ4" s="882"/>
      <c r="GA4" s="882"/>
      <c r="GB4" s="882"/>
      <c r="GC4" s="882"/>
      <c r="GD4" s="882"/>
      <c r="GE4" s="882"/>
      <c r="GF4" s="882"/>
      <c r="GG4" s="882"/>
      <c r="GH4" s="882"/>
      <c r="GI4" s="882"/>
      <c r="GJ4" s="882"/>
      <c r="GK4" s="882"/>
      <c r="GL4" s="882"/>
      <c r="GM4" s="882"/>
      <c r="GN4" s="882"/>
      <c r="GO4" s="882"/>
      <c r="GP4" s="882"/>
      <c r="GQ4" s="882"/>
      <c r="GR4" s="882"/>
      <c r="GS4" s="882"/>
      <c r="GT4" s="882"/>
      <c r="GU4" s="882"/>
      <c r="GV4" s="882"/>
      <c r="GW4" s="882"/>
      <c r="GX4" s="882"/>
      <c r="GY4" s="882"/>
      <c r="GZ4" s="882"/>
      <c r="HA4" s="882"/>
      <c r="HB4" s="882"/>
      <c r="HC4" s="882"/>
      <c r="HD4" s="882"/>
      <c r="HE4" s="882"/>
      <c r="HF4" s="882"/>
      <c r="HG4" s="882"/>
    </row>
    <row r="5">
      <c r="A5" s="859"/>
      <c r="B5" s="860" t="s">
        <v>9631</v>
      </c>
      <c r="C5" s="861"/>
      <c r="D5" s="425">
        <v>50.0</v>
      </c>
      <c r="E5" s="862" t="s">
        <v>9632</v>
      </c>
      <c r="F5" s="863" t="s">
        <v>9633</v>
      </c>
      <c r="G5" s="864">
        <v>2.000524742439E12</v>
      </c>
      <c r="H5" s="865">
        <v>752.0</v>
      </c>
      <c r="I5" s="866">
        <v>0.15</v>
      </c>
      <c r="J5" s="373">
        <v>640.0</v>
      </c>
      <c r="K5" s="402" t="s">
        <v>9634</v>
      </c>
      <c r="L5" s="403" t="s">
        <v>9614</v>
      </c>
      <c r="M5" s="403" t="s">
        <v>6055</v>
      </c>
      <c r="N5" s="842" t="s">
        <v>9615</v>
      </c>
      <c r="O5" s="867">
        <v>50.0</v>
      </c>
      <c r="P5" s="868" t="s">
        <v>9635</v>
      </c>
      <c r="Q5" s="868">
        <v>730.0</v>
      </c>
      <c r="R5" s="869" t="s">
        <v>8326</v>
      </c>
      <c r="S5" s="870" t="s">
        <v>9617</v>
      </c>
      <c r="T5" s="870" t="s">
        <v>8386</v>
      </c>
      <c r="U5" s="870" t="s">
        <v>9618</v>
      </c>
      <c r="V5" s="871" t="s">
        <v>9636</v>
      </c>
      <c r="W5" s="872"/>
      <c r="X5" s="871" t="s">
        <v>9626</v>
      </c>
      <c r="Y5" s="871" t="s">
        <v>9637</v>
      </c>
      <c r="Z5" s="873">
        <v>0.44</v>
      </c>
      <c r="AA5" s="874" t="s">
        <v>9621</v>
      </c>
      <c r="AB5" s="875">
        <v>74.0</v>
      </c>
      <c r="AC5" s="875">
        <v>110.0</v>
      </c>
      <c r="AD5" s="875">
        <v>50.0</v>
      </c>
      <c r="AE5" s="875">
        <v>120.0</v>
      </c>
      <c r="AF5" s="876" t="s">
        <v>6058</v>
      </c>
      <c r="AG5" s="877" t="s">
        <v>6178</v>
      </c>
      <c r="AH5" s="878">
        <v>86.0</v>
      </c>
      <c r="AI5" s="875">
        <v>110.0</v>
      </c>
      <c r="AJ5" s="875">
        <v>50.0</v>
      </c>
      <c r="AK5" s="875">
        <v>120.0</v>
      </c>
      <c r="AL5" s="875" t="s">
        <v>6086</v>
      </c>
      <c r="AM5" s="875" t="s">
        <v>2238</v>
      </c>
      <c r="AN5" s="879"/>
      <c r="AO5" s="875" t="s">
        <v>6086</v>
      </c>
      <c r="AP5" s="879"/>
      <c r="AQ5" s="880"/>
      <c r="AR5" s="881"/>
      <c r="AS5" s="880"/>
      <c r="AT5" s="871">
        <v>0.1275</v>
      </c>
      <c r="AU5" s="880"/>
      <c r="AV5" s="880"/>
      <c r="AW5" s="880"/>
      <c r="AX5" s="880"/>
      <c r="AY5" s="879"/>
      <c r="AZ5" s="880"/>
      <c r="BA5" s="880"/>
      <c r="BB5" s="880"/>
      <c r="BC5" s="880"/>
      <c r="BD5" s="880"/>
      <c r="BE5" s="880"/>
      <c r="BF5" s="880"/>
      <c r="BG5" s="880"/>
      <c r="BH5" s="880"/>
      <c r="BI5" s="884">
        <v>13.0</v>
      </c>
      <c r="BJ5" s="884" t="s">
        <v>6095</v>
      </c>
      <c r="BK5" s="882"/>
      <c r="BL5" s="882"/>
      <c r="BM5" s="882"/>
      <c r="BN5" s="882"/>
      <c r="BO5" s="882"/>
      <c r="BP5" s="882"/>
      <c r="BQ5" s="882"/>
      <c r="BR5" s="882"/>
      <c r="BS5" s="882"/>
      <c r="BT5" s="882"/>
      <c r="BU5" s="882"/>
      <c r="BV5" s="882"/>
      <c r="BW5" s="882"/>
      <c r="BX5" s="882"/>
      <c r="BY5" s="882"/>
      <c r="BZ5" s="882"/>
      <c r="CA5" s="882"/>
      <c r="CB5" s="882"/>
      <c r="CC5" s="882"/>
      <c r="CD5" s="882"/>
      <c r="CE5" s="882"/>
      <c r="CF5" s="882"/>
      <c r="CG5" s="882"/>
      <c r="CH5" s="882"/>
      <c r="CI5" s="882"/>
      <c r="CJ5" s="882"/>
      <c r="CK5" s="882"/>
      <c r="CL5" s="882"/>
      <c r="CM5" s="882"/>
      <c r="CN5" s="882"/>
      <c r="CO5" s="882"/>
      <c r="CP5" s="882"/>
      <c r="CQ5" s="882"/>
      <c r="CR5" s="882"/>
      <c r="CS5" s="882"/>
      <c r="CT5" s="882"/>
      <c r="CU5" s="882"/>
      <c r="CV5" s="882"/>
      <c r="CW5" s="882"/>
      <c r="CX5" s="882"/>
      <c r="CY5" s="882"/>
      <c r="CZ5" s="882"/>
      <c r="DA5" s="882"/>
      <c r="DB5" s="882"/>
      <c r="DC5" s="882"/>
      <c r="DD5" s="882"/>
      <c r="DE5" s="882"/>
      <c r="DF5" s="882"/>
      <c r="DG5" s="882"/>
      <c r="DH5" s="882"/>
      <c r="DI5" s="882"/>
      <c r="DJ5" s="882"/>
      <c r="DK5" s="882"/>
      <c r="DL5" s="882"/>
      <c r="DM5" s="882"/>
      <c r="DN5" s="882"/>
      <c r="DO5" s="882"/>
      <c r="DP5" s="882"/>
      <c r="DQ5" s="882"/>
      <c r="DR5" s="882"/>
      <c r="DS5" s="882"/>
      <c r="DT5" s="882"/>
      <c r="DU5" s="882"/>
      <c r="DV5" s="882"/>
      <c r="DW5" s="882"/>
      <c r="DX5" s="882"/>
      <c r="DY5" s="882"/>
      <c r="DZ5" s="882"/>
      <c r="EA5" s="882"/>
      <c r="EB5" s="882"/>
      <c r="EC5" s="882"/>
      <c r="ED5" s="882"/>
      <c r="EE5" s="882"/>
      <c r="EF5" s="882"/>
      <c r="EG5" s="882"/>
      <c r="EH5" s="882"/>
      <c r="EI5" s="882"/>
      <c r="EJ5" s="882"/>
      <c r="EK5" s="882"/>
      <c r="EL5" s="882"/>
      <c r="EM5" s="882"/>
      <c r="EN5" s="882"/>
      <c r="EO5" s="882"/>
      <c r="EP5" s="882"/>
      <c r="EQ5" s="882"/>
      <c r="ER5" s="882"/>
      <c r="ES5" s="882"/>
      <c r="ET5" s="882"/>
      <c r="EU5" s="882"/>
      <c r="EV5" s="882"/>
      <c r="EW5" s="882"/>
      <c r="EX5" s="882"/>
      <c r="EY5" s="882"/>
      <c r="EZ5" s="882"/>
      <c r="FA5" s="882"/>
      <c r="FB5" s="882"/>
      <c r="FC5" s="882"/>
      <c r="FD5" s="882"/>
      <c r="FE5" s="882"/>
      <c r="FF5" s="882"/>
      <c r="FG5" s="882"/>
      <c r="FH5" s="882"/>
      <c r="FI5" s="882"/>
      <c r="FJ5" s="882"/>
      <c r="FK5" s="882"/>
      <c r="FL5" s="882"/>
      <c r="FM5" s="882"/>
      <c r="FN5" s="882"/>
      <c r="FO5" s="882"/>
      <c r="FP5" s="882"/>
      <c r="FQ5" s="882"/>
      <c r="FR5" s="882"/>
      <c r="FS5" s="882"/>
      <c r="FT5" s="882"/>
      <c r="FU5" s="882"/>
      <c r="FV5" s="882"/>
      <c r="FW5" s="882"/>
      <c r="FX5" s="882"/>
      <c r="FY5" s="882"/>
      <c r="FZ5" s="882"/>
      <c r="GA5" s="882"/>
      <c r="GB5" s="882"/>
      <c r="GC5" s="882"/>
      <c r="GD5" s="882"/>
      <c r="GE5" s="882"/>
      <c r="GF5" s="882"/>
      <c r="GG5" s="882"/>
      <c r="GH5" s="882"/>
      <c r="GI5" s="882"/>
      <c r="GJ5" s="882"/>
      <c r="GK5" s="882"/>
      <c r="GL5" s="882"/>
      <c r="GM5" s="882"/>
      <c r="GN5" s="882"/>
      <c r="GO5" s="882"/>
      <c r="GP5" s="882"/>
      <c r="GQ5" s="882"/>
      <c r="GR5" s="882"/>
      <c r="GS5" s="882"/>
      <c r="GT5" s="882"/>
      <c r="GU5" s="882"/>
      <c r="GV5" s="882"/>
      <c r="GW5" s="882"/>
      <c r="GX5" s="882"/>
      <c r="GY5" s="882"/>
      <c r="GZ5" s="882"/>
      <c r="HA5" s="882"/>
      <c r="HB5" s="882"/>
      <c r="HC5" s="882"/>
      <c r="HD5" s="882"/>
      <c r="HE5" s="882"/>
      <c r="HF5" s="882"/>
      <c r="HG5" s="882"/>
    </row>
    <row r="6">
      <c r="A6" s="859"/>
      <c r="B6" s="860" t="s">
        <v>9638</v>
      </c>
      <c r="C6" s="861"/>
      <c r="D6" s="425">
        <v>50.0</v>
      </c>
      <c r="E6" s="862" t="s">
        <v>9639</v>
      </c>
      <c r="F6" s="863" t="s">
        <v>9640</v>
      </c>
      <c r="G6" s="865">
        <v>2.000524742446E12</v>
      </c>
      <c r="H6" s="865">
        <v>752.0</v>
      </c>
      <c r="I6" s="866">
        <v>0.15</v>
      </c>
      <c r="J6" s="373">
        <v>640.0</v>
      </c>
      <c r="K6" s="402" t="s">
        <v>9641</v>
      </c>
      <c r="L6" s="403" t="s">
        <v>9614</v>
      </c>
      <c r="M6" s="403" t="s">
        <v>6055</v>
      </c>
      <c r="N6" s="842" t="s">
        <v>9615</v>
      </c>
      <c r="O6" s="867">
        <v>50.0</v>
      </c>
      <c r="P6" s="868" t="s">
        <v>9635</v>
      </c>
      <c r="Q6" s="868">
        <v>730.0</v>
      </c>
      <c r="R6" s="869" t="s">
        <v>8326</v>
      </c>
      <c r="S6" s="870" t="s">
        <v>9617</v>
      </c>
      <c r="T6" s="870" t="s">
        <v>8386</v>
      </c>
      <c r="U6" s="870" t="s">
        <v>9618</v>
      </c>
      <c r="V6" s="871" t="s">
        <v>9636</v>
      </c>
      <c r="W6" s="872"/>
      <c r="X6" s="871" t="s">
        <v>9626</v>
      </c>
      <c r="Y6" s="871" t="s">
        <v>9637</v>
      </c>
      <c r="Z6" s="873">
        <v>0.44</v>
      </c>
      <c r="AA6" s="874" t="s">
        <v>9621</v>
      </c>
      <c r="AB6" s="875">
        <v>74.0</v>
      </c>
      <c r="AC6" s="875">
        <v>110.0</v>
      </c>
      <c r="AD6" s="875">
        <v>50.0</v>
      </c>
      <c r="AE6" s="875">
        <v>120.0</v>
      </c>
      <c r="AF6" s="876" t="s">
        <v>6072</v>
      </c>
      <c r="AG6" s="877" t="s">
        <v>6178</v>
      </c>
      <c r="AH6" s="878">
        <v>86.0</v>
      </c>
      <c r="AI6" s="875">
        <v>110.0</v>
      </c>
      <c r="AJ6" s="875">
        <v>50.0</v>
      </c>
      <c r="AK6" s="875">
        <v>120.0</v>
      </c>
      <c r="AL6" s="875" t="s">
        <v>6101</v>
      </c>
      <c r="AM6" s="875" t="s">
        <v>2267</v>
      </c>
      <c r="AN6" s="879"/>
      <c r="AO6" s="875" t="s">
        <v>6101</v>
      </c>
      <c r="AP6" s="879"/>
      <c r="AQ6" s="880"/>
      <c r="AR6" s="881"/>
      <c r="AS6" s="880"/>
      <c r="AT6" s="871">
        <v>0.1275</v>
      </c>
      <c r="AU6" s="880"/>
      <c r="AV6" s="880"/>
      <c r="AW6" s="880"/>
      <c r="AX6" s="880"/>
      <c r="AY6" s="879"/>
      <c r="AZ6" s="880"/>
      <c r="BA6" s="880"/>
      <c r="BB6" s="880"/>
      <c r="BC6" s="880"/>
      <c r="BD6" s="880"/>
      <c r="BE6" s="880"/>
      <c r="BF6" s="880"/>
      <c r="BG6" s="880"/>
      <c r="BH6" s="880"/>
      <c r="BI6" s="884">
        <v>13.0</v>
      </c>
      <c r="BJ6" s="884" t="s">
        <v>6095</v>
      </c>
      <c r="BK6" s="882"/>
      <c r="BL6" s="882"/>
      <c r="BM6" s="882"/>
      <c r="BN6" s="882"/>
      <c r="BO6" s="882"/>
      <c r="BP6" s="882"/>
      <c r="BQ6" s="882"/>
      <c r="BR6" s="882"/>
      <c r="BS6" s="882"/>
      <c r="BT6" s="882"/>
      <c r="BU6" s="882"/>
      <c r="BV6" s="882"/>
      <c r="BW6" s="882"/>
      <c r="BX6" s="882"/>
      <c r="BY6" s="882"/>
      <c r="BZ6" s="882"/>
      <c r="CA6" s="882"/>
      <c r="CB6" s="882"/>
      <c r="CC6" s="882"/>
      <c r="CD6" s="882"/>
      <c r="CE6" s="882"/>
      <c r="CF6" s="882"/>
      <c r="CG6" s="882"/>
      <c r="CH6" s="882"/>
      <c r="CI6" s="882"/>
      <c r="CJ6" s="882"/>
      <c r="CK6" s="882"/>
      <c r="CL6" s="882"/>
      <c r="CM6" s="882"/>
      <c r="CN6" s="882"/>
      <c r="CO6" s="882"/>
      <c r="CP6" s="882"/>
      <c r="CQ6" s="882"/>
      <c r="CR6" s="882"/>
      <c r="CS6" s="882"/>
      <c r="CT6" s="882"/>
      <c r="CU6" s="882"/>
      <c r="CV6" s="882"/>
      <c r="CW6" s="882"/>
      <c r="CX6" s="882"/>
      <c r="CY6" s="882"/>
      <c r="CZ6" s="882"/>
      <c r="DA6" s="882"/>
      <c r="DB6" s="882"/>
      <c r="DC6" s="882"/>
      <c r="DD6" s="882"/>
      <c r="DE6" s="882"/>
      <c r="DF6" s="882"/>
      <c r="DG6" s="882"/>
      <c r="DH6" s="882"/>
      <c r="DI6" s="882"/>
      <c r="DJ6" s="882"/>
      <c r="DK6" s="882"/>
      <c r="DL6" s="882"/>
      <c r="DM6" s="882"/>
      <c r="DN6" s="882"/>
      <c r="DO6" s="882"/>
      <c r="DP6" s="882"/>
      <c r="DQ6" s="882"/>
      <c r="DR6" s="882"/>
      <c r="DS6" s="882"/>
      <c r="DT6" s="882"/>
      <c r="DU6" s="882"/>
      <c r="DV6" s="882"/>
      <c r="DW6" s="882"/>
      <c r="DX6" s="882"/>
      <c r="DY6" s="882"/>
      <c r="DZ6" s="882"/>
      <c r="EA6" s="882"/>
      <c r="EB6" s="882"/>
      <c r="EC6" s="882"/>
      <c r="ED6" s="882"/>
      <c r="EE6" s="882"/>
      <c r="EF6" s="882"/>
      <c r="EG6" s="882"/>
      <c r="EH6" s="882"/>
      <c r="EI6" s="882"/>
      <c r="EJ6" s="882"/>
      <c r="EK6" s="882"/>
      <c r="EL6" s="882"/>
      <c r="EM6" s="882"/>
      <c r="EN6" s="882"/>
      <c r="EO6" s="882"/>
      <c r="EP6" s="882"/>
      <c r="EQ6" s="882"/>
      <c r="ER6" s="882"/>
      <c r="ES6" s="882"/>
      <c r="ET6" s="882"/>
      <c r="EU6" s="882"/>
      <c r="EV6" s="882"/>
      <c r="EW6" s="882"/>
      <c r="EX6" s="882"/>
      <c r="EY6" s="882"/>
      <c r="EZ6" s="882"/>
      <c r="FA6" s="882"/>
      <c r="FB6" s="882"/>
      <c r="FC6" s="882"/>
      <c r="FD6" s="882"/>
      <c r="FE6" s="882"/>
      <c r="FF6" s="882"/>
      <c r="FG6" s="882"/>
      <c r="FH6" s="882"/>
      <c r="FI6" s="882"/>
      <c r="FJ6" s="882"/>
      <c r="FK6" s="882"/>
      <c r="FL6" s="882"/>
      <c r="FM6" s="882"/>
      <c r="FN6" s="882"/>
      <c r="FO6" s="882"/>
      <c r="FP6" s="882"/>
      <c r="FQ6" s="882"/>
      <c r="FR6" s="882"/>
      <c r="FS6" s="882"/>
      <c r="FT6" s="882"/>
      <c r="FU6" s="882"/>
      <c r="FV6" s="882"/>
      <c r="FW6" s="882"/>
      <c r="FX6" s="882"/>
      <c r="FY6" s="882"/>
      <c r="FZ6" s="882"/>
      <c r="GA6" s="882"/>
      <c r="GB6" s="882"/>
      <c r="GC6" s="882"/>
      <c r="GD6" s="882"/>
      <c r="GE6" s="882"/>
      <c r="GF6" s="882"/>
      <c r="GG6" s="882"/>
      <c r="GH6" s="882"/>
      <c r="GI6" s="882"/>
      <c r="GJ6" s="882"/>
      <c r="GK6" s="882"/>
      <c r="GL6" s="882"/>
      <c r="GM6" s="882"/>
      <c r="GN6" s="882"/>
      <c r="GO6" s="882"/>
      <c r="GP6" s="882"/>
      <c r="GQ6" s="882"/>
      <c r="GR6" s="882"/>
      <c r="GS6" s="882"/>
      <c r="GT6" s="882"/>
      <c r="GU6" s="882"/>
      <c r="GV6" s="882"/>
      <c r="GW6" s="882"/>
      <c r="GX6" s="882"/>
      <c r="GY6" s="882"/>
      <c r="GZ6" s="882"/>
      <c r="HA6" s="882"/>
      <c r="HB6" s="882"/>
      <c r="HC6" s="882"/>
      <c r="HD6" s="882"/>
      <c r="HE6" s="882"/>
      <c r="HF6" s="882"/>
      <c r="HG6" s="882"/>
    </row>
    <row r="7">
      <c r="A7" s="859"/>
      <c r="B7" s="860" t="s">
        <v>9642</v>
      </c>
      <c r="C7" s="861"/>
      <c r="D7" s="425">
        <v>50.0</v>
      </c>
      <c r="E7" s="862" t="s">
        <v>9643</v>
      </c>
      <c r="F7" s="863" t="s">
        <v>9644</v>
      </c>
      <c r="G7" s="865">
        <v>2.000524742453E12</v>
      </c>
      <c r="H7" s="865">
        <v>752.0</v>
      </c>
      <c r="I7" s="866">
        <v>0.15</v>
      </c>
      <c r="J7" s="373">
        <v>640.0</v>
      </c>
      <c r="K7" s="402" t="s">
        <v>9645</v>
      </c>
      <c r="L7" s="403" t="s">
        <v>9646</v>
      </c>
      <c r="M7" s="403" t="s">
        <v>6055</v>
      </c>
      <c r="N7" s="842" t="s">
        <v>9615</v>
      </c>
      <c r="O7" s="867">
        <v>50.0</v>
      </c>
      <c r="P7" s="868" t="s">
        <v>9635</v>
      </c>
      <c r="Q7" s="868">
        <v>730.0</v>
      </c>
      <c r="R7" s="869" t="s">
        <v>8326</v>
      </c>
      <c r="S7" s="870" t="s">
        <v>9617</v>
      </c>
      <c r="T7" s="870" t="s">
        <v>8386</v>
      </c>
      <c r="U7" s="870" t="s">
        <v>9618</v>
      </c>
      <c r="V7" s="871" t="s">
        <v>9636</v>
      </c>
      <c r="W7" s="872"/>
      <c r="X7" s="871" t="s">
        <v>9626</v>
      </c>
      <c r="Y7" s="871" t="s">
        <v>9637</v>
      </c>
      <c r="Z7" s="873">
        <v>0.44</v>
      </c>
      <c r="AA7" s="874" t="s">
        <v>9621</v>
      </c>
      <c r="AB7" s="875">
        <v>74.0</v>
      </c>
      <c r="AC7" s="875">
        <v>110.0</v>
      </c>
      <c r="AD7" s="875">
        <v>50.0</v>
      </c>
      <c r="AE7" s="875">
        <v>120.0</v>
      </c>
      <c r="AF7" s="876" t="s">
        <v>6080</v>
      </c>
      <c r="AG7" s="877" t="s">
        <v>6178</v>
      </c>
      <c r="AH7" s="878">
        <v>86.0</v>
      </c>
      <c r="AI7" s="875">
        <v>110.0</v>
      </c>
      <c r="AJ7" s="875">
        <v>50.0</v>
      </c>
      <c r="AK7" s="875">
        <v>120.0</v>
      </c>
      <c r="AL7" s="875" t="s">
        <v>6109</v>
      </c>
      <c r="AM7" s="875" t="s">
        <v>298</v>
      </c>
      <c r="AN7" s="879"/>
      <c r="AO7" s="875" t="s">
        <v>6109</v>
      </c>
      <c r="AP7" s="879"/>
      <c r="AQ7" s="880"/>
      <c r="AR7" s="881"/>
      <c r="AS7" s="880"/>
      <c r="AT7" s="871">
        <v>0.1275</v>
      </c>
      <c r="AU7" s="880"/>
      <c r="AV7" s="880"/>
      <c r="AW7" s="880"/>
      <c r="AX7" s="880"/>
      <c r="AY7" s="879"/>
      <c r="AZ7" s="880"/>
      <c r="BA7" s="880"/>
      <c r="BB7" s="880"/>
      <c r="BC7" s="880"/>
      <c r="BD7" s="880"/>
      <c r="BE7" s="880"/>
      <c r="BF7" s="880"/>
      <c r="BG7" s="880"/>
      <c r="BH7" s="880"/>
      <c r="BI7" s="884">
        <v>13.0</v>
      </c>
      <c r="BJ7" s="884" t="s">
        <v>6095</v>
      </c>
      <c r="BK7" s="882"/>
      <c r="BL7" s="882"/>
      <c r="BM7" s="882"/>
      <c r="BN7" s="882"/>
      <c r="BO7" s="882"/>
      <c r="BP7" s="882"/>
      <c r="BQ7" s="882"/>
      <c r="BR7" s="882"/>
      <c r="BS7" s="882"/>
      <c r="BT7" s="882"/>
      <c r="BU7" s="882"/>
      <c r="BV7" s="882"/>
      <c r="BW7" s="882"/>
      <c r="BX7" s="882"/>
      <c r="BY7" s="882"/>
      <c r="BZ7" s="882"/>
      <c r="CA7" s="882"/>
      <c r="CB7" s="882"/>
      <c r="CC7" s="882"/>
      <c r="CD7" s="882"/>
      <c r="CE7" s="882"/>
      <c r="CF7" s="882"/>
      <c r="CG7" s="882"/>
      <c r="CH7" s="882"/>
      <c r="CI7" s="882"/>
      <c r="CJ7" s="882"/>
      <c r="CK7" s="882"/>
      <c r="CL7" s="882"/>
      <c r="CM7" s="882"/>
      <c r="CN7" s="882"/>
      <c r="CO7" s="882"/>
      <c r="CP7" s="882"/>
      <c r="CQ7" s="882"/>
      <c r="CR7" s="882"/>
      <c r="CS7" s="882"/>
      <c r="CT7" s="882"/>
      <c r="CU7" s="882"/>
      <c r="CV7" s="882"/>
      <c r="CW7" s="882"/>
      <c r="CX7" s="882"/>
      <c r="CY7" s="882"/>
      <c r="CZ7" s="882"/>
      <c r="DA7" s="882"/>
      <c r="DB7" s="882"/>
      <c r="DC7" s="882"/>
      <c r="DD7" s="882"/>
      <c r="DE7" s="882"/>
      <c r="DF7" s="882"/>
      <c r="DG7" s="882"/>
      <c r="DH7" s="882"/>
      <c r="DI7" s="882"/>
      <c r="DJ7" s="882"/>
      <c r="DK7" s="882"/>
      <c r="DL7" s="882"/>
      <c r="DM7" s="882"/>
      <c r="DN7" s="882"/>
      <c r="DO7" s="882"/>
      <c r="DP7" s="882"/>
      <c r="DQ7" s="882"/>
      <c r="DR7" s="882"/>
      <c r="DS7" s="882"/>
      <c r="DT7" s="882"/>
      <c r="DU7" s="882"/>
      <c r="DV7" s="882"/>
      <c r="DW7" s="882"/>
      <c r="DX7" s="882"/>
      <c r="DY7" s="882"/>
      <c r="DZ7" s="882"/>
      <c r="EA7" s="882"/>
      <c r="EB7" s="882"/>
      <c r="EC7" s="882"/>
      <c r="ED7" s="882"/>
      <c r="EE7" s="882"/>
      <c r="EF7" s="882"/>
      <c r="EG7" s="882"/>
      <c r="EH7" s="882"/>
      <c r="EI7" s="882"/>
      <c r="EJ7" s="882"/>
      <c r="EK7" s="882"/>
      <c r="EL7" s="882"/>
      <c r="EM7" s="882"/>
      <c r="EN7" s="882"/>
      <c r="EO7" s="882"/>
      <c r="EP7" s="882"/>
      <c r="EQ7" s="882"/>
      <c r="ER7" s="882"/>
      <c r="ES7" s="882"/>
      <c r="ET7" s="882"/>
      <c r="EU7" s="882"/>
      <c r="EV7" s="882"/>
      <c r="EW7" s="882"/>
      <c r="EX7" s="882"/>
      <c r="EY7" s="882"/>
      <c r="EZ7" s="882"/>
      <c r="FA7" s="882"/>
      <c r="FB7" s="882"/>
      <c r="FC7" s="882"/>
      <c r="FD7" s="882"/>
      <c r="FE7" s="882"/>
      <c r="FF7" s="882"/>
      <c r="FG7" s="882"/>
      <c r="FH7" s="882"/>
      <c r="FI7" s="882"/>
      <c r="FJ7" s="882"/>
      <c r="FK7" s="882"/>
      <c r="FL7" s="882"/>
      <c r="FM7" s="882"/>
      <c r="FN7" s="882"/>
      <c r="FO7" s="882"/>
      <c r="FP7" s="882"/>
      <c r="FQ7" s="882"/>
      <c r="FR7" s="882"/>
      <c r="FS7" s="882"/>
      <c r="FT7" s="882"/>
      <c r="FU7" s="882"/>
      <c r="FV7" s="882"/>
      <c r="FW7" s="882"/>
      <c r="FX7" s="882"/>
      <c r="FY7" s="882"/>
      <c r="FZ7" s="882"/>
      <c r="GA7" s="882"/>
      <c r="GB7" s="882"/>
      <c r="GC7" s="882"/>
      <c r="GD7" s="882"/>
      <c r="GE7" s="882"/>
      <c r="GF7" s="882"/>
      <c r="GG7" s="882"/>
      <c r="GH7" s="882"/>
      <c r="GI7" s="882"/>
      <c r="GJ7" s="882"/>
      <c r="GK7" s="882"/>
      <c r="GL7" s="882"/>
      <c r="GM7" s="882"/>
      <c r="GN7" s="882"/>
      <c r="GO7" s="882"/>
      <c r="GP7" s="882"/>
      <c r="GQ7" s="882"/>
      <c r="GR7" s="882"/>
      <c r="GS7" s="882"/>
      <c r="GT7" s="882"/>
      <c r="GU7" s="882"/>
      <c r="GV7" s="882"/>
      <c r="GW7" s="882"/>
      <c r="GX7" s="882"/>
      <c r="GY7" s="882"/>
      <c r="GZ7" s="882"/>
      <c r="HA7" s="882"/>
      <c r="HB7" s="882"/>
      <c r="HC7" s="882"/>
      <c r="HD7" s="882"/>
      <c r="HE7" s="882"/>
      <c r="HF7" s="882"/>
      <c r="HG7" s="882"/>
    </row>
    <row r="8">
      <c r="A8" s="859"/>
      <c r="B8" s="860" t="s">
        <v>9647</v>
      </c>
      <c r="C8" s="861"/>
      <c r="D8" s="425">
        <v>50.0</v>
      </c>
      <c r="E8" s="862" t="s">
        <v>9648</v>
      </c>
      <c r="F8" s="863" t="s">
        <v>9649</v>
      </c>
      <c r="G8" s="885">
        <v>2.000524742491E12</v>
      </c>
      <c r="H8" s="865">
        <v>763.0</v>
      </c>
      <c r="I8" s="866">
        <v>0.15</v>
      </c>
      <c r="J8" s="373">
        <v>649.0</v>
      </c>
      <c r="K8" s="402" t="s">
        <v>9650</v>
      </c>
      <c r="L8" s="403" t="s">
        <v>9614</v>
      </c>
      <c r="M8" s="403" t="s">
        <v>6055</v>
      </c>
      <c r="N8" s="842" t="s">
        <v>9615</v>
      </c>
      <c r="O8" s="883">
        <v>50.0</v>
      </c>
      <c r="P8" s="868" t="s">
        <v>9651</v>
      </c>
      <c r="Q8" s="868" t="s">
        <v>9652</v>
      </c>
      <c r="R8" s="869" t="s">
        <v>8326</v>
      </c>
      <c r="S8" s="870" t="s">
        <v>9653</v>
      </c>
      <c r="T8" s="870" t="s">
        <v>8386</v>
      </c>
      <c r="U8" s="870" t="s">
        <v>9618</v>
      </c>
      <c r="V8" s="871" t="s">
        <v>9654</v>
      </c>
      <c r="W8" s="872"/>
      <c r="X8" s="871" t="s">
        <v>9626</v>
      </c>
      <c r="Y8" s="871" t="s">
        <v>9655</v>
      </c>
      <c r="Z8" s="873">
        <v>0.42</v>
      </c>
      <c r="AA8" s="874" t="s">
        <v>9621</v>
      </c>
      <c r="AB8" s="875">
        <v>158.0</v>
      </c>
      <c r="AC8" s="875">
        <v>110.0</v>
      </c>
      <c r="AD8" s="875">
        <v>50.0</v>
      </c>
      <c r="AE8" s="875">
        <v>120.0</v>
      </c>
      <c r="AF8" s="876" t="s">
        <v>6058</v>
      </c>
      <c r="AG8" s="874" t="s">
        <v>9621</v>
      </c>
      <c r="AH8" s="878">
        <v>158.0</v>
      </c>
      <c r="AI8" s="875">
        <v>110.0</v>
      </c>
      <c r="AJ8" s="875">
        <v>50.0</v>
      </c>
      <c r="AK8" s="875">
        <v>120.0</v>
      </c>
      <c r="AL8" s="875" t="s">
        <v>6127</v>
      </c>
      <c r="AM8" s="875" t="s">
        <v>2238</v>
      </c>
      <c r="AN8" s="879"/>
      <c r="AO8" s="875" t="s">
        <v>6127</v>
      </c>
      <c r="AP8" s="879"/>
      <c r="AQ8" s="880"/>
      <c r="AR8" s="881"/>
      <c r="AS8" s="880"/>
      <c r="AT8" s="871">
        <v>0.28</v>
      </c>
      <c r="AU8" s="880"/>
      <c r="AV8" s="880"/>
      <c r="AW8" s="880"/>
      <c r="AX8" s="880"/>
      <c r="AY8" s="879"/>
      <c r="AZ8" s="880"/>
      <c r="BA8" s="880"/>
      <c r="BB8" s="880"/>
      <c r="BC8" s="880"/>
      <c r="BD8" s="880"/>
      <c r="BE8" s="880"/>
      <c r="BF8" s="880"/>
      <c r="BG8" s="880"/>
      <c r="BH8" s="880"/>
      <c r="BI8" s="882"/>
      <c r="BJ8" s="882"/>
      <c r="BK8" s="882"/>
      <c r="BL8" s="882"/>
      <c r="BM8" s="882"/>
      <c r="BN8" s="882"/>
      <c r="BO8" s="882"/>
      <c r="BP8" s="882"/>
      <c r="BQ8" s="882"/>
      <c r="BR8" s="882"/>
      <c r="BS8" s="882"/>
      <c r="BT8" s="882"/>
      <c r="BU8" s="882"/>
      <c r="BV8" s="882"/>
      <c r="BW8" s="882"/>
      <c r="BX8" s="882"/>
      <c r="BY8" s="882"/>
      <c r="BZ8" s="882"/>
      <c r="CA8" s="882"/>
      <c r="CB8" s="882"/>
      <c r="CC8" s="882"/>
      <c r="CD8" s="882"/>
      <c r="CE8" s="882"/>
      <c r="CF8" s="882"/>
      <c r="CG8" s="882"/>
      <c r="CH8" s="882"/>
      <c r="CI8" s="882"/>
      <c r="CJ8" s="882"/>
      <c r="CK8" s="882"/>
      <c r="CL8" s="882"/>
      <c r="CM8" s="882"/>
      <c r="CN8" s="882"/>
      <c r="CO8" s="882"/>
      <c r="CP8" s="882"/>
      <c r="CQ8" s="882"/>
      <c r="CR8" s="882"/>
      <c r="CS8" s="882"/>
      <c r="CT8" s="882"/>
      <c r="CU8" s="882"/>
      <c r="CV8" s="882"/>
      <c r="CW8" s="882"/>
      <c r="CX8" s="882"/>
      <c r="CY8" s="882"/>
      <c r="CZ8" s="882"/>
      <c r="DA8" s="882"/>
      <c r="DB8" s="882"/>
      <c r="DC8" s="882"/>
      <c r="DD8" s="882"/>
      <c r="DE8" s="882"/>
      <c r="DF8" s="882"/>
      <c r="DG8" s="882"/>
      <c r="DH8" s="882"/>
      <c r="DI8" s="882"/>
      <c r="DJ8" s="882"/>
      <c r="DK8" s="882"/>
      <c r="DL8" s="882"/>
      <c r="DM8" s="882"/>
      <c r="DN8" s="882"/>
      <c r="DO8" s="882"/>
      <c r="DP8" s="882"/>
      <c r="DQ8" s="882"/>
      <c r="DR8" s="882"/>
      <c r="DS8" s="882"/>
      <c r="DT8" s="882"/>
      <c r="DU8" s="882"/>
      <c r="DV8" s="882"/>
      <c r="DW8" s="882"/>
      <c r="DX8" s="882"/>
      <c r="DY8" s="882"/>
      <c r="DZ8" s="882"/>
      <c r="EA8" s="882"/>
      <c r="EB8" s="882"/>
      <c r="EC8" s="882"/>
      <c r="ED8" s="882"/>
      <c r="EE8" s="882"/>
      <c r="EF8" s="882"/>
      <c r="EG8" s="882"/>
      <c r="EH8" s="882"/>
      <c r="EI8" s="882"/>
      <c r="EJ8" s="882"/>
      <c r="EK8" s="882"/>
      <c r="EL8" s="882"/>
      <c r="EM8" s="882"/>
      <c r="EN8" s="882"/>
      <c r="EO8" s="882"/>
      <c r="EP8" s="882"/>
      <c r="EQ8" s="882"/>
      <c r="ER8" s="882"/>
      <c r="ES8" s="882"/>
      <c r="ET8" s="882"/>
      <c r="EU8" s="882"/>
      <c r="EV8" s="882"/>
      <c r="EW8" s="882"/>
      <c r="EX8" s="882"/>
      <c r="EY8" s="882"/>
      <c r="EZ8" s="882"/>
      <c r="FA8" s="882"/>
      <c r="FB8" s="882"/>
      <c r="FC8" s="882"/>
      <c r="FD8" s="882"/>
      <c r="FE8" s="882"/>
      <c r="FF8" s="882"/>
      <c r="FG8" s="882"/>
      <c r="FH8" s="882"/>
      <c r="FI8" s="882"/>
      <c r="FJ8" s="882"/>
      <c r="FK8" s="882"/>
      <c r="FL8" s="882"/>
      <c r="FM8" s="882"/>
      <c r="FN8" s="882"/>
      <c r="FO8" s="882"/>
      <c r="FP8" s="882"/>
      <c r="FQ8" s="882"/>
      <c r="FR8" s="882"/>
      <c r="FS8" s="882"/>
      <c r="FT8" s="882"/>
      <c r="FU8" s="882"/>
      <c r="FV8" s="882"/>
      <c r="FW8" s="882"/>
      <c r="FX8" s="882"/>
      <c r="FY8" s="882"/>
      <c r="FZ8" s="882"/>
      <c r="GA8" s="882"/>
      <c r="GB8" s="882"/>
      <c r="GC8" s="882"/>
      <c r="GD8" s="882"/>
      <c r="GE8" s="882"/>
      <c r="GF8" s="882"/>
      <c r="GG8" s="882"/>
      <c r="GH8" s="882"/>
      <c r="GI8" s="882"/>
      <c r="GJ8" s="882"/>
      <c r="GK8" s="882"/>
      <c r="GL8" s="882"/>
      <c r="GM8" s="882"/>
      <c r="GN8" s="882"/>
      <c r="GO8" s="882"/>
      <c r="GP8" s="882"/>
      <c r="GQ8" s="882"/>
      <c r="GR8" s="882"/>
      <c r="GS8" s="882"/>
      <c r="GT8" s="882"/>
      <c r="GU8" s="882"/>
      <c r="GV8" s="882"/>
      <c r="GW8" s="882"/>
      <c r="GX8" s="882"/>
      <c r="GY8" s="882"/>
      <c r="GZ8" s="882"/>
      <c r="HA8" s="882"/>
      <c r="HB8" s="882"/>
      <c r="HC8" s="882"/>
      <c r="HD8" s="882"/>
      <c r="HE8" s="882"/>
      <c r="HF8" s="882"/>
      <c r="HG8" s="882"/>
    </row>
    <row r="9">
      <c r="A9" s="859"/>
      <c r="B9" s="860" t="s">
        <v>9656</v>
      </c>
      <c r="C9" s="861"/>
      <c r="D9" s="425">
        <v>50.0</v>
      </c>
      <c r="E9" s="862" t="s">
        <v>9657</v>
      </c>
      <c r="F9" s="886" t="s">
        <v>9658</v>
      </c>
      <c r="G9" s="885">
        <v>2.000524742507E12</v>
      </c>
      <c r="H9" s="865">
        <v>763.0</v>
      </c>
      <c r="I9" s="866">
        <v>0.15</v>
      </c>
      <c r="J9" s="373">
        <v>649.0</v>
      </c>
      <c r="K9" s="402" t="s">
        <v>9659</v>
      </c>
      <c r="L9" s="403" t="s">
        <v>9660</v>
      </c>
      <c r="M9" s="403" t="s">
        <v>6055</v>
      </c>
      <c r="N9" s="842" t="s">
        <v>9615</v>
      </c>
      <c r="O9" s="867">
        <v>50.0</v>
      </c>
      <c r="P9" s="868" t="s">
        <v>9651</v>
      </c>
      <c r="Q9" s="868" t="s">
        <v>9652</v>
      </c>
      <c r="R9" s="869" t="s">
        <v>8326</v>
      </c>
      <c r="S9" s="870" t="s">
        <v>9653</v>
      </c>
      <c r="T9" s="870" t="s">
        <v>8386</v>
      </c>
      <c r="U9" s="870" t="s">
        <v>9618</v>
      </c>
      <c r="V9" s="871" t="s">
        <v>9654</v>
      </c>
      <c r="W9" s="872"/>
      <c r="X9" s="871" t="s">
        <v>9626</v>
      </c>
      <c r="Y9" s="871" t="s">
        <v>9655</v>
      </c>
      <c r="Z9" s="873">
        <v>0.42</v>
      </c>
      <c r="AA9" s="874" t="s">
        <v>9621</v>
      </c>
      <c r="AB9" s="875">
        <v>158.0</v>
      </c>
      <c r="AC9" s="875">
        <v>110.0</v>
      </c>
      <c r="AD9" s="875">
        <v>50.0</v>
      </c>
      <c r="AE9" s="875">
        <v>120.0</v>
      </c>
      <c r="AF9" s="876" t="s">
        <v>6072</v>
      </c>
      <c r="AG9" s="874" t="s">
        <v>9621</v>
      </c>
      <c r="AH9" s="878">
        <v>158.0</v>
      </c>
      <c r="AI9" s="875">
        <v>110.0</v>
      </c>
      <c r="AJ9" s="875">
        <v>50.0</v>
      </c>
      <c r="AK9" s="875">
        <v>120.0</v>
      </c>
      <c r="AL9" s="875" t="s">
        <v>6135</v>
      </c>
      <c r="AM9" s="875" t="s">
        <v>2267</v>
      </c>
      <c r="AN9" s="879"/>
      <c r="AO9" s="875" t="s">
        <v>6135</v>
      </c>
      <c r="AP9" s="879"/>
      <c r="AQ9" s="880"/>
      <c r="AR9" s="881"/>
      <c r="AS9" s="880"/>
      <c r="AT9" s="871">
        <v>0.28</v>
      </c>
      <c r="AU9" s="880"/>
      <c r="AV9" s="880"/>
      <c r="AW9" s="880"/>
      <c r="AX9" s="880"/>
      <c r="AY9" s="879"/>
      <c r="AZ9" s="880"/>
      <c r="BA9" s="880"/>
      <c r="BB9" s="880"/>
      <c r="BC9" s="880"/>
      <c r="BD9" s="880"/>
      <c r="BE9" s="880"/>
      <c r="BF9" s="880"/>
      <c r="BG9" s="880"/>
      <c r="BH9" s="880"/>
      <c r="BI9" s="882"/>
      <c r="BJ9" s="882"/>
      <c r="BK9" s="882"/>
      <c r="BL9" s="882"/>
      <c r="BM9" s="882"/>
      <c r="BN9" s="882"/>
      <c r="BO9" s="882"/>
      <c r="BP9" s="882"/>
      <c r="BQ9" s="882"/>
      <c r="BR9" s="882"/>
      <c r="BS9" s="882"/>
      <c r="BT9" s="882"/>
      <c r="BU9" s="882"/>
      <c r="BV9" s="882"/>
      <c r="BW9" s="882"/>
      <c r="BX9" s="882"/>
      <c r="BY9" s="882"/>
      <c r="BZ9" s="882"/>
      <c r="CA9" s="882"/>
      <c r="CB9" s="882"/>
      <c r="CC9" s="882"/>
      <c r="CD9" s="882"/>
      <c r="CE9" s="882"/>
      <c r="CF9" s="882"/>
      <c r="CG9" s="882"/>
      <c r="CH9" s="882"/>
      <c r="CI9" s="882"/>
      <c r="CJ9" s="882"/>
      <c r="CK9" s="882"/>
      <c r="CL9" s="882"/>
      <c r="CM9" s="882"/>
      <c r="CN9" s="882"/>
      <c r="CO9" s="882"/>
      <c r="CP9" s="882"/>
      <c r="CQ9" s="882"/>
      <c r="CR9" s="882"/>
      <c r="CS9" s="882"/>
      <c r="CT9" s="882"/>
      <c r="CU9" s="882"/>
      <c r="CV9" s="882"/>
      <c r="CW9" s="882"/>
      <c r="CX9" s="882"/>
      <c r="CY9" s="882"/>
      <c r="CZ9" s="882"/>
      <c r="DA9" s="882"/>
      <c r="DB9" s="882"/>
      <c r="DC9" s="882"/>
      <c r="DD9" s="882"/>
      <c r="DE9" s="882"/>
      <c r="DF9" s="882"/>
      <c r="DG9" s="882"/>
      <c r="DH9" s="882"/>
      <c r="DI9" s="882"/>
      <c r="DJ9" s="882"/>
      <c r="DK9" s="882"/>
      <c r="DL9" s="882"/>
      <c r="DM9" s="882"/>
      <c r="DN9" s="882"/>
      <c r="DO9" s="882"/>
      <c r="DP9" s="882"/>
      <c r="DQ9" s="882"/>
      <c r="DR9" s="882"/>
      <c r="DS9" s="882"/>
      <c r="DT9" s="882"/>
      <c r="DU9" s="882"/>
      <c r="DV9" s="882"/>
      <c r="DW9" s="882"/>
      <c r="DX9" s="882"/>
      <c r="DY9" s="882"/>
      <c r="DZ9" s="882"/>
      <c r="EA9" s="882"/>
      <c r="EB9" s="882"/>
      <c r="EC9" s="882"/>
      <c r="ED9" s="882"/>
      <c r="EE9" s="882"/>
      <c r="EF9" s="882"/>
      <c r="EG9" s="882"/>
      <c r="EH9" s="882"/>
      <c r="EI9" s="882"/>
      <c r="EJ9" s="882"/>
      <c r="EK9" s="882"/>
      <c r="EL9" s="882"/>
      <c r="EM9" s="882"/>
      <c r="EN9" s="882"/>
      <c r="EO9" s="882"/>
      <c r="EP9" s="882"/>
      <c r="EQ9" s="882"/>
      <c r="ER9" s="882"/>
      <c r="ES9" s="882"/>
      <c r="ET9" s="882"/>
      <c r="EU9" s="882"/>
      <c r="EV9" s="882"/>
      <c r="EW9" s="882"/>
      <c r="EX9" s="882"/>
      <c r="EY9" s="882"/>
      <c r="EZ9" s="882"/>
      <c r="FA9" s="882"/>
      <c r="FB9" s="882"/>
      <c r="FC9" s="882"/>
      <c r="FD9" s="882"/>
      <c r="FE9" s="882"/>
      <c r="FF9" s="882"/>
      <c r="FG9" s="882"/>
      <c r="FH9" s="882"/>
      <c r="FI9" s="882"/>
      <c r="FJ9" s="882"/>
      <c r="FK9" s="882"/>
      <c r="FL9" s="882"/>
      <c r="FM9" s="882"/>
      <c r="FN9" s="882"/>
      <c r="FO9" s="882"/>
      <c r="FP9" s="882"/>
      <c r="FQ9" s="882"/>
      <c r="FR9" s="882"/>
      <c r="FS9" s="882"/>
      <c r="FT9" s="882"/>
      <c r="FU9" s="882"/>
      <c r="FV9" s="882"/>
      <c r="FW9" s="882"/>
      <c r="FX9" s="882"/>
      <c r="FY9" s="882"/>
      <c r="FZ9" s="882"/>
      <c r="GA9" s="882"/>
      <c r="GB9" s="882"/>
      <c r="GC9" s="882"/>
      <c r="GD9" s="882"/>
      <c r="GE9" s="882"/>
      <c r="GF9" s="882"/>
      <c r="GG9" s="882"/>
      <c r="GH9" s="882"/>
      <c r="GI9" s="882"/>
      <c r="GJ9" s="882"/>
      <c r="GK9" s="882"/>
      <c r="GL9" s="882"/>
      <c r="GM9" s="882"/>
      <c r="GN9" s="882"/>
      <c r="GO9" s="882"/>
      <c r="GP9" s="882"/>
      <c r="GQ9" s="882"/>
      <c r="GR9" s="882"/>
      <c r="GS9" s="882"/>
      <c r="GT9" s="882"/>
      <c r="GU9" s="882"/>
      <c r="GV9" s="882"/>
      <c r="GW9" s="882"/>
      <c r="GX9" s="882"/>
      <c r="GY9" s="882"/>
      <c r="GZ9" s="882"/>
      <c r="HA9" s="882"/>
      <c r="HB9" s="882"/>
      <c r="HC9" s="882"/>
      <c r="HD9" s="882"/>
      <c r="HE9" s="882"/>
      <c r="HF9" s="882"/>
      <c r="HG9" s="882"/>
    </row>
    <row r="10" ht="18.0" customHeight="1">
      <c r="A10" s="859"/>
      <c r="B10" s="860" t="s">
        <v>9661</v>
      </c>
      <c r="C10" s="861"/>
      <c r="D10" s="425">
        <v>50.0</v>
      </c>
      <c r="E10" s="862" t="s">
        <v>9662</v>
      </c>
      <c r="F10" s="863" t="s">
        <v>9663</v>
      </c>
      <c r="G10" s="885">
        <v>2.000524742514E12</v>
      </c>
      <c r="H10" s="865">
        <v>763.0</v>
      </c>
      <c r="I10" s="866">
        <v>0.15</v>
      </c>
      <c r="J10" s="373">
        <v>649.0</v>
      </c>
      <c r="K10" s="402" t="s">
        <v>9664</v>
      </c>
      <c r="L10" s="403" t="s">
        <v>9660</v>
      </c>
      <c r="M10" s="403" t="s">
        <v>6055</v>
      </c>
      <c r="N10" s="842" t="s">
        <v>9615</v>
      </c>
      <c r="O10" s="867">
        <v>50.0</v>
      </c>
      <c r="P10" s="868" t="s">
        <v>9651</v>
      </c>
      <c r="Q10" s="868" t="s">
        <v>9652</v>
      </c>
      <c r="R10" s="869" t="s">
        <v>8326</v>
      </c>
      <c r="S10" s="870" t="s">
        <v>9653</v>
      </c>
      <c r="T10" s="870" t="s">
        <v>8386</v>
      </c>
      <c r="U10" s="870" t="s">
        <v>9618</v>
      </c>
      <c r="V10" s="871" t="s">
        <v>9654</v>
      </c>
      <c r="W10" s="872"/>
      <c r="X10" s="871" t="s">
        <v>9626</v>
      </c>
      <c r="Y10" s="871" t="s">
        <v>9655</v>
      </c>
      <c r="Z10" s="873">
        <v>0.42</v>
      </c>
      <c r="AA10" s="874" t="s">
        <v>9621</v>
      </c>
      <c r="AB10" s="875">
        <v>158.0</v>
      </c>
      <c r="AC10" s="875">
        <v>110.0</v>
      </c>
      <c r="AD10" s="875">
        <v>50.0</v>
      </c>
      <c r="AE10" s="875">
        <v>120.0</v>
      </c>
      <c r="AF10" s="876" t="s">
        <v>6080</v>
      </c>
      <c r="AG10" s="874" t="s">
        <v>9621</v>
      </c>
      <c r="AH10" s="878">
        <v>158.0</v>
      </c>
      <c r="AI10" s="875">
        <v>110.0</v>
      </c>
      <c r="AJ10" s="875">
        <v>50.0</v>
      </c>
      <c r="AK10" s="875">
        <v>120.0</v>
      </c>
      <c r="AL10" s="875" t="s">
        <v>6141</v>
      </c>
      <c r="AM10" s="875" t="s">
        <v>298</v>
      </c>
      <c r="AN10" s="879"/>
      <c r="AO10" s="875" t="s">
        <v>6141</v>
      </c>
      <c r="AP10" s="879"/>
      <c r="AQ10" s="880"/>
      <c r="AR10" s="881"/>
      <c r="AS10" s="880"/>
      <c r="AT10" s="871">
        <v>0.28</v>
      </c>
      <c r="AU10" s="880"/>
      <c r="AV10" s="880"/>
      <c r="AW10" s="880"/>
      <c r="AX10" s="880"/>
      <c r="AY10" s="879"/>
      <c r="AZ10" s="880"/>
      <c r="BA10" s="880"/>
      <c r="BB10" s="880"/>
      <c r="BC10" s="880"/>
      <c r="BD10" s="880"/>
      <c r="BE10" s="880"/>
      <c r="BF10" s="880"/>
      <c r="BG10" s="880"/>
      <c r="BH10" s="880"/>
      <c r="BI10" s="882"/>
      <c r="BJ10" s="882"/>
      <c r="BK10" s="882"/>
      <c r="BL10" s="882"/>
      <c r="BM10" s="882"/>
      <c r="BN10" s="882"/>
      <c r="BO10" s="882"/>
      <c r="BP10" s="882"/>
      <c r="BQ10" s="882"/>
      <c r="BR10" s="882"/>
      <c r="BS10" s="882"/>
      <c r="BT10" s="882"/>
      <c r="BU10" s="882"/>
      <c r="BV10" s="882"/>
      <c r="BW10" s="882"/>
      <c r="BX10" s="882"/>
      <c r="BY10" s="882"/>
      <c r="BZ10" s="882"/>
      <c r="CA10" s="882"/>
      <c r="CB10" s="882"/>
      <c r="CC10" s="882"/>
      <c r="CD10" s="882"/>
      <c r="CE10" s="882"/>
      <c r="CF10" s="882"/>
      <c r="CG10" s="882"/>
      <c r="CH10" s="882"/>
      <c r="CI10" s="882"/>
      <c r="CJ10" s="882"/>
      <c r="CK10" s="882"/>
      <c r="CL10" s="882"/>
      <c r="CM10" s="882"/>
      <c r="CN10" s="882"/>
      <c r="CO10" s="882"/>
      <c r="CP10" s="882"/>
      <c r="CQ10" s="882"/>
      <c r="CR10" s="882"/>
      <c r="CS10" s="882"/>
      <c r="CT10" s="882"/>
      <c r="CU10" s="882"/>
      <c r="CV10" s="882"/>
      <c r="CW10" s="882"/>
      <c r="CX10" s="882"/>
      <c r="CY10" s="882"/>
      <c r="CZ10" s="882"/>
      <c r="DA10" s="882"/>
      <c r="DB10" s="882"/>
      <c r="DC10" s="882"/>
      <c r="DD10" s="882"/>
      <c r="DE10" s="882"/>
      <c r="DF10" s="882"/>
      <c r="DG10" s="882"/>
      <c r="DH10" s="882"/>
      <c r="DI10" s="882"/>
      <c r="DJ10" s="882"/>
      <c r="DK10" s="882"/>
      <c r="DL10" s="882"/>
      <c r="DM10" s="882"/>
      <c r="DN10" s="882"/>
      <c r="DO10" s="882"/>
      <c r="DP10" s="882"/>
      <c r="DQ10" s="882"/>
      <c r="DR10" s="882"/>
      <c r="DS10" s="882"/>
      <c r="DT10" s="882"/>
      <c r="DU10" s="882"/>
      <c r="DV10" s="882"/>
      <c r="DW10" s="882"/>
      <c r="DX10" s="882"/>
      <c r="DY10" s="882"/>
      <c r="DZ10" s="882"/>
      <c r="EA10" s="882"/>
      <c r="EB10" s="882"/>
      <c r="EC10" s="882"/>
      <c r="ED10" s="882"/>
      <c r="EE10" s="882"/>
      <c r="EF10" s="882"/>
      <c r="EG10" s="882"/>
      <c r="EH10" s="882"/>
      <c r="EI10" s="882"/>
      <c r="EJ10" s="882"/>
      <c r="EK10" s="882"/>
      <c r="EL10" s="882"/>
      <c r="EM10" s="882"/>
      <c r="EN10" s="882"/>
      <c r="EO10" s="882"/>
      <c r="EP10" s="882"/>
      <c r="EQ10" s="882"/>
      <c r="ER10" s="882"/>
      <c r="ES10" s="882"/>
      <c r="ET10" s="882"/>
      <c r="EU10" s="882"/>
      <c r="EV10" s="882"/>
      <c r="EW10" s="882"/>
      <c r="EX10" s="882"/>
      <c r="EY10" s="882"/>
      <c r="EZ10" s="882"/>
      <c r="FA10" s="882"/>
      <c r="FB10" s="882"/>
      <c r="FC10" s="882"/>
      <c r="FD10" s="882"/>
      <c r="FE10" s="882"/>
      <c r="FF10" s="882"/>
      <c r="FG10" s="882"/>
      <c r="FH10" s="882"/>
      <c r="FI10" s="882"/>
      <c r="FJ10" s="882"/>
      <c r="FK10" s="882"/>
      <c r="FL10" s="882"/>
      <c r="FM10" s="882"/>
      <c r="FN10" s="882"/>
      <c r="FO10" s="882"/>
      <c r="FP10" s="882"/>
      <c r="FQ10" s="882"/>
      <c r="FR10" s="882"/>
      <c r="FS10" s="882"/>
      <c r="FT10" s="882"/>
      <c r="FU10" s="882"/>
      <c r="FV10" s="882"/>
      <c r="FW10" s="882"/>
      <c r="FX10" s="882"/>
      <c r="FY10" s="882"/>
      <c r="FZ10" s="882"/>
      <c r="GA10" s="882"/>
      <c r="GB10" s="882"/>
      <c r="GC10" s="882"/>
      <c r="GD10" s="882"/>
      <c r="GE10" s="882"/>
      <c r="GF10" s="882"/>
      <c r="GG10" s="882"/>
      <c r="GH10" s="882"/>
      <c r="GI10" s="882"/>
      <c r="GJ10" s="882"/>
      <c r="GK10" s="882"/>
      <c r="GL10" s="882"/>
      <c r="GM10" s="882"/>
      <c r="GN10" s="882"/>
      <c r="GO10" s="882"/>
      <c r="GP10" s="882"/>
      <c r="GQ10" s="882"/>
      <c r="GR10" s="882"/>
      <c r="GS10" s="882"/>
      <c r="GT10" s="882"/>
      <c r="GU10" s="882"/>
      <c r="GV10" s="882"/>
      <c r="GW10" s="882"/>
      <c r="GX10" s="882"/>
      <c r="GY10" s="882"/>
      <c r="GZ10" s="882"/>
      <c r="HA10" s="882"/>
      <c r="HB10" s="882"/>
      <c r="HC10" s="882"/>
      <c r="HD10" s="882"/>
      <c r="HE10" s="882"/>
      <c r="HF10" s="882"/>
      <c r="HG10" s="882"/>
    </row>
    <row r="11" ht="18.0" customHeight="1">
      <c r="A11" s="834"/>
      <c r="B11" s="887" t="s">
        <v>9665</v>
      </c>
      <c r="C11" s="888" t="s">
        <v>9666</v>
      </c>
      <c r="D11" s="693">
        <v>0.0</v>
      </c>
      <c r="E11" s="889" t="s">
        <v>9667</v>
      </c>
      <c r="F11" s="890"/>
      <c r="G11" s="891">
        <v>2.000524742521E12</v>
      </c>
      <c r="H11" s="892">
        <v>763.0</v>
      </c>
      <c r="I11" s="893">
        <v>0.5</v>
      </c>
      <c r="J11" s="454">
        <v>382.0</v>
      </c>
      <c r="K11" s="402" t="s">
        <v>9668</v>
      </c>
      <c r="L11" s="851" t="s">
        <v>9669</v>
      </c>
      <c r="M11" s="851" t="s">
        <v>9670</v>
      </c>
      <c r="N11" s="842" t="s">
        <v>9615</v>
      </c>
      <c r="O11" s="892">
        <v>50.0</v>
      </c>
      <c r="P11" s="844" t="s">
        <v>9671</v>
      </c>
      <c r="Q11" s="844" t="s">
        <v>9672</v>
      </c>
      <c r="R11" s="845" t="s">
        <v>8326</v>
      </c>
      <c r="S11" s="846" t="s">
        <v>9653</v>
      </c>
      <c r="T11" s="846" t="s">
        <v>8386</v>
      </c>
      <c r="U11" s="846" t="s">
        <v>9618</v>
      </c>
      <c r="V11" s="847" t="s">
        <v>9673</v>
      </c>
      <c r="W11" s="848"/>
      <c r="X11" s="847" t="s">
        <v>9626</v>
      </c>
      <c r="Y11" s="847" t="s">
        <v>9674</v>
      </c>
      <c r="Z11" s="894">
        <v>0.09</v>
      </c>
      <c r="AA11" s="850" t="s">
        <v>9621</v>
      </c>
      <c r="AB11" s="851">
        <v>158.0</v>
      </c>
      <c r="AC11" s="851">
        <v>110.0</v>
      </c>
      <c r="AD11" s="851">
        <v>50.0</v>
      </c>
      <c r="AE11" s="851">
        <v>120.0</v>
      </c>
      <c r="AF11" s="852" t="s">
        <v>6150</v>
      </c>
      <c r="AG11" s="850" t="s">
        <v>9621</v>
      </c>
      <c r="AH11" s="854">
        <v>158.0</v>
      </c>
      <c r="AI11" s="851">
        <v>110.0</v>
      </c>
      <c r="AJ11" s="851">
        <v>50.0</v>
      </c>
      <c r="AK11" s="851">
        <v>120.0</v>
      </c>
      <c r="AL11" s="851" t="s">
        <v>6149</v>
      </c>
      <c r="AM11" s="851" t="s">
        <v>2238</v>
      </c>
      <c r="AN11" s="855"/>
      <c r="AO11" s="851" t="s">
        <v>6149</v>
      </c>
      <c r="AP11" s="855"/>
      <c r="AQ11" s="856"/>
      <c r="AR11" s="857"/>
      <c r="AS11" s="856"/>
      <c r="AT11" s="847">
        <v>0.28</v>
      </c>
      <c r="AU11" s="856"/>
      <c r="AV11" s="856"/>
      <c r="AW11" s="856"/>
      <c r="AX11" s="856"/>
      <c r="AY11" s="855"/>
      <c r="AZ11" s="856"/>
      <c r="BA11" s="856"/>
      <c r="BB11" s="856"/>
      <c r="BC11" s="856"/>
      <c r="BD11" s="856"/>
      <c r="BE11" s="856"/>
      <c r="BF11" s="856"/>
      <c r="BG11" s="856"/>
      <c r="BH11" s="856"/>
      <c r="BI11" s="858"/>
      <c r="BJ11" s="858"/>
      <c r="BK11" s="858"/>
      <c r="BL11" s="858"/>
      <c r="BM11" s="858"/>
      <c r="BN11" s="858"/>
      <c r="BO11" s="858"/>
      <c r="BP11" s="858"/>
      <c r="BQ11" s="858"/>
      <c r="BR11" s="858"/>
      <c r="BS11" s="858"/>
      <c r="BT11" s="858"/>
      <c r="BU11" s="858"/>
      <c r="BV11" s="858"/>
      <c r="BW11" s="858"/>
      <c r="BX11" s="858"/>
      <c r="BY11" s="858"/>
      <c r="BZ11" s="858"/>
      <c r="CA11" s="858"/>
      <c r="CB11" s="858"/>
      <c r="CC11" s="858"/>
      <c r="CD11" s="858"/>
      <c r="CE11" s="858"/>
      <c r="CF11" s="858"/>
      <c r="CG11" s="858"/>
      <c r="CH11" s="858"/>
      <c r="CI11" s="858"/>
      <c r="CJ11" s="858"/>
      <c r="CK11" s="858"/>
      <c r="CL11" s="858"/>
      <c r="CM11" s="858"/>
      <c r="CN11" s="858"/>
      <c r="CO11" s="858"/>
      <c r="CP11" s="858"/>
      <c r="CQ11" s="858"/>
      <c r="CR11" s="858"/>
      <c r="CS11" s="858"/>
      <c r="CT11" s="858"/>
      <c r="CU11" s="858"/>
      <c r="CV11" s="858"/>
      <c r="CW11" s="858"/>
      <c r="CX11" s="858"/>
      <c r="CY11" s="858"/>
      <c r="CZ11" s="858"/>
      <c r="DA11" s="858"/>
      <c r="DB11" s="858"/>
      <c r="DC11" s="858"/>
      <c r="DD11" s="858"/>
      <c r="DE11" s="858"/>
      <c r="DF11" s="858"/>
      <c r="DG11" s="858"/>
      <c r="DH11" s="858"/>
      <c r="DI11" s="858"/>
      <c r="DJ11" s="858"/>
      <c r="DK11" s="858"/>
      <c r="DL11" s="858"/>
      <c r="DM11" s="858"/>
      <c r="DN11" s="858"/>
      <c r="DO11" s="858"/>
      <c r="DP11" s="858"/>
      <c r="DQ11" s="858"/>
      <c r="DR11" s="858"/>
      <c r="DS11" s="858"/>
      <c r="DT11" s="858"/>
      <c r="DU11" s="858"/>
      <c r="DV11" s="858"/>
      <c r="DW11" s="858"/>
      <c r="DX11" s="858"/>
      <c r="DY11" s="858"/>
      <c r="DZ11" s="858"/>
      <c r="EA11" s="858"/>
      <c r="EB11" s="858"/>
      <c r="EC11" s="858"/>
      <c r="ED11" s="858"/>
      <c r="EE11" s="858"/>
      <c r="EF11" s="858"/>
      <c r="EG11" s="858"/>
      <c r="EH11" s="858"/>
      <c r="EI11" s="858"/>
      <c r="EJ11" s="858"/>
      <c r="EK11" s="858"/>
      <c r="EL11" s="858"/>
      <c r="EM11" s="858"/>
      <c r="EN11" s="858"/>
      <c r="EO11" s="858"/>
      <c r="EP11" s="858"/>
      <c r="EQ11" s="858"/>
      <c r="ER11" s="858"/>
      <c r="ES11" s="858"/>
      <c r="ET11" s="858"/>
      <c r="EU11" s="858"/>
      <c r="EV11" s="858"/>
      <c r="EW11" s="858"/>
      <c r="EX11" s="858"/>
      <c r="EY11" s="858"/>
      <c r="EZ11" s="858"/>
      <c r="FA11" s="858"/>
      <c r="FB11" s="858"/>
      <c r="FC11" s="858"/>
      <c r="FD11" s="858"/>
      <c r="FE11" s="858"/>
      <c r="FF11" s="858"/>
      <c r="FG11" s="858"/>
      <c r="FH11" s="858"/>
      <c r="FI11" s="858"/>
      <c r="FJ11" s="858"/>
      <c r="FK11" s="858"/>
      <c r="FL11" s="858"/>
      <c r="FM11" s="858"/>
      <c r="FN11" s="858"/>
      <c r="FO11" s="858"/>
      <c r="FP11" s="858"/>
      <c r="FQ11" s="858"/>
      <c r="FR11" s="858"/>
      <c r="FS11" s="858"/>
      <c r="FT11" s="858"/>
      <c r="FU11" s="858"/>
      <c r="FV11" s="858"/>
      <c r="FW11" s="858"/>
      <c r="FX11" s="858"/>
      <c r="FY11" s="858"/>
      <c r="FZ11" s="858"/>
      <c r="GA11" s="858"/>
      <c r="GB11" s="858"/>
      <c r="GC11" s="858"/>
      <c r="GD11" s="858"/>
      <c r="GE11" s="858"/>
      <c r="GF11" s="858"/>
      <c r="GG11" s="858"/>
      <c r="GH11" s="858"/>
      <c r="GI11" s="858"/>
      <c r="GJ11" s="858"/>
      <c r="GK11" s="858"/>
      <c r="GL11" s="858"/>
      <c r="GM11" s="858"/>
      <c r="GN11" s="858"/>
      <c r="GO11" s="858"/>
      <c r="GP11" s="858"/>
      <c r="GQ11" s="858"/>
      <c r="GR11" s="858"/>
      <c r="GS11" s="858"/>
      <c r="GT11" s="858"/>
      <c r="GU11" s="858"/>
      <c r="GV11" s="858"/>
      <c r="GW11" s="858"/>
      <c r="GX11" s="858"/>
      <c r="GY11" s="858"/>
      <c r="GZ11" s="858"/>
      <c r="HA11" s="858"/>
      <c r="HB11" s="858"/>
      <c r="HC11" s="858"/>
      <c r="HD11" s="858"/>
      <c r="HE11" s="858"/>
      <c r="HF11" s="858"/>
      <c r="HG11" s="858"/>
    </row>
    <row r="12" ht="18.0" customHeight="1">
      <c r="A12" s="859"/>
      <c r="B12" s="887" t="s">
        <v>9675</v>
      </c>
      <c r="C12" s="895" t="s">
        <v>6143</v>
      </c>
      <c r="D12" s="425">
        <v>0.0</v>
      </c>
      <c r="E12" s="896" t="s">
        <v>9676</v>
      </c>
      <c r="F12" s="897"/>
      <c r="G12" s="898" t="s">
        <v>9677</v>
      </c>
      <c r="H12" s="899">
        <v>763.0</v>
      </c>
      <c r="I12" s="900">
        <v>0.5</v>
      </c>
      <c r="J12" s="373">
        <v>382.0</v>
      </c>
      <c r="K12" s="402" t="s">
        <v>9678</v>
      </c>
      <c r="L12" s="875" t="s">
        <v>9669</v>
      </c>
      <c r="M12" s="875" t="s">
        <v>9670</v>
      </c>
      <c r="N12" s="842" t="s">
        <v>9615</v>
      </c>
      <c r="O12" s="899">
        <v>50.0</v>
      </c>
      <c r="P12" s="868" t="s">
        <v>9671</v>
      </c>
      <c r="Q12" s="868" t="s">
        <v>9672</v>
      </c>
      <c r="R12" s="869" t="s">
        <v>8326</v>
      </c>
      <c r="S12" s="870" t="s">
        <v>9653</v>
      </c>
      <c r="T12" s="870" t="s">
        <v>8386</v>
      </c>
      <c r="U12" s="870" t="s">
        <v>9618</v>
      </c>
      <c r="V12" s="871" t="s">
        <v>9673</v>
      </c>
      <c r="W12" s="872"/>
      <c r="X12" s="871" t="s">
        <v>9626</v>
      </c>
      <c r="Y12" s="871" t="s">
        <v>9674</v>
      </c>
      <c r="Z12" s="894">
        <v>0.09</v>
      </c>
      <c r="AA12" s="874" t="s">
        <v>9621</v>
      </c>
      <c r="AB12" s="875">
        <v>158.0</v>
      </c>
      <c r="AC12" s="875">
        <v>110.0</v>
      </c>
      <c r="AD12" s="875">
        <v>50.0</v>
      </c>
      <c r="AE12" s="875">
        <v>120.0</v>
      </c>
      <c r="AF12" s="876" t="s">
        <v>6162</v>
      </c>
      <c r="AG12" s="874" t="s">
        <v>9621</v>
      </c>
      <c r="AH12" s="878">
        <v>158.0</v>
      </c>
      <c r="AI12" s="875">
        <v>110.0</v>
      </c>
      <c r="AJ12" s="875">
        <v>50.0</v>
      </c>
      <c r="AK12" s="875">
        <v>120.0</v>
      </c>
      <c r="AL12" s="875" t="s">
        <v>6161</v>
      </c>
      <c r="AM12" s="875" t="s">
        <v>2267</v>
      </c>
      <c r="AN12" s="879"/>
      <c r="AO12" s="875" t="s">
        <v>6161</v>
      </c>
      <c r="AP12" s="879"/>
      <c r="AQ12" s="880"/>
      <c r="AR12" s="881"/>
      <c r="AS12" s="880"/>
      <c r="AT12" s="871">
        <v>0.28</v>
      </c>
      <c r="AU12" s="880"/>
      <c r="AV12" s="880"/>
      <c r="AW12" s="880"/>
      <c r="AX12" s="880"/>
      <c r="AY12" s="879"/>
      <c r="AZ12" s="880"/>
      <c r="BA12" s="880"/>
      <c r="BB12" s="880"/>
      <c r="BC12" s="880"/>
      <c r="BD12" s="880"/>
      <c r="BE12" s="880"/>
      <c r="BF12" s="880"/>
      <c r="BG12" s="880"/>
      <c r="BH12" s="880"/>
      <c r="BI12" s="882"/>
      <c r="BJ12" s="882"/>
      <c r="BK12" s="882"/>
      <c r="BL12" s="882"/>
      <c r="BM12" s="882"/>
      <c r="BN12" s="882"/>
      <c r="BO12" s="882"/>
      <c r="BP12" s="882"/>
      <c r="BQ12" s="882"/>
      <c r="BR12" s="882"/>
      <c r="BS12" s="882"/>
      <c r="BT12" s="882"/>
      <c r="BU12" s="882"/>
      <c r="BV12" s="882"/>
      <c r="BW12" s="882"/>
      <c r="BX12" s="882"/>
      <c r="BY12" s="882"/>
      <c r="BZ12" s="882"/>
      <c r="CA12" s="882"/>
      <c r="CB12" s="882"/>
      <c r="CC12" s="882"/>
      <c r="CD12" s="882"/>
      <c r="CE12" s="882"/>
      <c r="CF12" s="882"/>
      <c r="CG12" s="882"/>
      <c r="CH12" s="882"/>
      <c r="CI12" s="882"/>
      <c r="CJ12" s="882"/>
      <c r="CK12" s="882"/>
      <c r="CL12" s="882"/>
      <c r="CM12" s="882"/>
      <c r="CN12" s="882"/>
      <c r="CO12" s="882"/>
      <c r="CP12" s="882"/>
      <c r="CQ12" s="882"/>
      <c r="CR12" s="882"/>
      <c r="CS12" s="882"/>
      <c r="CT12" s="882"/>
      <c r="CU12" s="882"/>
      <c r="CV12" s="882"/>
      <c r="CW12" s="882"/>
      <c r="CX12" s="882"/>
      <c r="CY12" s="882"/>
      <c r="CZ12" s="882"/>
      <c r="DA12" s="882"/>
      <c r="DB12" s="882"/>
      <c r="DC12" s="882"/>
      <c r="DD12" s="882"/>
      <c r="DE12" s="882"/>
      <c r="DF12" s="882"/>
      <c r="DG12" s="882"/>
      <c r="DH12" s="882"/>
      <c r="DI12" s="882"/>
      <c r="DJ12" s="882"/>
      <c r="DK12" s="882"/>
      <c r="DL12" s="882"/>
      <c r="DM12" s="882"/>
      <c r="DN12" s="882"/>
      <c r="DO12" s="882"/>
      <c r="DP12" s="882"/>
      <c r="DQ12" s="882"/>
      <c r="DR12" s="882"/>
      <c r="DS12" s="882"/>
      <c r="DT12" s="882"/>
      <c r="DU12" s="882"/>
      <c r="DV12" s="882"/>
      <c r="DW12" s="882"/>
      <c r="DX12" s="882"/>
      <c r="DY12" s="882"/>
      <c r="DZ12" s="882"/>
      <c r="EA12" s="882"/>
      <c r="EB12" s="882"/>
      <c r="EC12" s="882"/>
      <c r="ED12" s="882"/>
      <c r="EE12" s="882"/>
      <c r="EF12" s="882"/>
      <c r="EG12" s="882"/>
      <c r="EH12" s="882"/>
      <c r="EI12" s="882"/>
      <c r="EJ12" s="882"/>
      <c r="EK12" s="882"/>
      <c r="EL12" s="882"/>
      <c r="EM12" s="882"/>
      <c r="EN12" s="882"/>
      <c r="EO12" s="882"/>
      <c r="EP12" s="882"/>
      <c r="EQ12" s="882"/>
      <c r="ER12" s="882"/>
      <c r="ES12" s="882"/>
      <c r="ET12" s="882"/>
      <c r="EU12" s="882"/>
      <c r="EV12" s="882"/>
      <c r="EW12" s="882"/>
      <c r="EX12" s="882"/>
      <c r="EY12" s="882"/>
      <c r="EZ12" s="882"/>
      <c r="FA12" s="882"/>
      <c r="FB12" s="882"/>
      <c r="FC12" s="882"/>
      <c r="FD12" s="882"/>
      <c r="FE12" s="882"/>
      <c r="FF12" s="882"/>
      <c r="FG12" s="882"/>
      <c r="FH12" s="882"/>
      <c r="FI12" s="882"/>
      <c r="FJ12" s="882"/>
      <c r="FK12" s="882"/>
      <c r="FL12" s="882"/>
      <c r="FM12" s="882"/>
      <c r="FN12" s="882"/>
      <c r="FO12" s="882"/>
      <c r="FP12" s="882"/>
      <c r="FQ12" s="882"/>
      <c r="FR12" s="882"/>
      <c r="FS12" s="882"/>
      <c r="FT12" s="882"/>
      <c r="FU12" s="882"/>
      <c r="FV12" s="882"/>
      <c r="FW12" s="882"/>
      <c r="FX12" s="882"/>
      <c r="FY12" s="882"/>
      <c r="FZ12" s="882"/>
      <c r="GA12" s="882"/>
      <c r="GB12" s="882"/>
      <c r="GC12" s="882"/>
      <c r="GD12" s="882"/>
      <c r="GE12" s="882"/>
      <c r="GF12" s="882"/>
      <c r="GG12" s="882"/>
      <c r="GH12" s="882"/>
      <c r="GI12" s="882"/>
      <c r="GJ12" s="882"/>
      <c r="GK12" s="882"/>
      <c r="GL12" s="882"/>
      <c r="GM12" s="882"/>
      <c r="GN12" s="882"/>
      <c r="GO12" s="882"/>
      <c r="GP12" s="882"/>
      <c r="GQ12" s="882"/>
      <c r="GR12" s="882"/>
      <c r="GS12" s="882"/>
      <c r="GT12" s="882"/>
      <c r="GU12" s="882"/>
      <c r="GV12" s="882"/>
      <c r="GW12" s="882"/>
      <c r="GX12" s="882"/>
      <c r="GY12" s="882"/>
      <c r="GZ12" s="882"/>
      <c r="HA12" s="882"/>
      <c r="HB12" s="882"/>
      <c r="HC12" s="882"/>
      <c r="HD12" s="882"/>
      <c r="HE12" s="882"/>
      <c r="HF12" s="882"/>
      <c r="HG12" s="882"/>
    </row>
    <row r="13" ht="18.0" customHeight="1">
      <c r="A13" s="859"/>
      <c r="B13" s="887" t="s">
        <v>9679</v>
      </c>
      <c r="C13" s="895" t="s">
        <v>6143</v>
      </c>
      <c r="D13" s="425">
        <v>0.0</v>
      </c>
      <c r="E13" s="896" t="s">
        <v>9680</v>
      </c>
      <c r="F13" s="897"/>
      <c r="G13" s="901">
        <v>2.000524742545E12</v>
      </c>
      <c r="H13" s="901">
        <v>763.0</v>
      </c>
      <c r="I13" s="900">
        <v>0.5</v>
      </c>
      <c r="J13" s="373">
        <v>382.0</v>
      </c>
      <c r="K13" s="402" t="s">
        <v>9681</v>
      </c>
      <c r="L13" s="875" t="s">
        <v>9669</v>
      </c>
      <c r="M13" s="875" t="s">
        <v>9670</v>
      </c>
      <c r="N13" s="842" t="s">
        <v>9615</v>
      </c>
      <c r="O13" s="901">
        <v>50.0</v>
      </c>
      <c r="P13" s="868" t="s">
        <v>9671</v>
      </c>
      <c r="Q13" s="868" t="s">
        <v>9672</v>
      </c>
      <c r="R13" s="869" t="s">
        <v>8326</v>
      </c>
      <c r="S13" s="870" t="s">
        <v>9653</v>
      </c>
      <c r="T13" s="870" t="s">
        <v>8386</v>
      </c>
      <c r="U13" s="870" t="s">
        <v>9618</v>
      </c>
      <c r="V13" s="871" t="s">
        <v>9673</v>
      </c>
      <c r="W13" s="872"/>
      <c r="X13" s="871" t="s">
        <v>9626</v>
      </c>
      <c r="Y13" s="871" t="s">
        <v>9674</v>
      </c>
      <c r="Z13" s="894">
        <v>0.09</v>
      </c>
      <c r="AA13" s="874" t="s">
        <v>9621</v>
      </c>
      <c r="AB13" s="875">
        <v>158.0</v>
      </c>
      <c r="AC13" s="875">
        <v>110.0</v>
      </c>
      <c r="AD13" s="875">
        <v>50.0</v>
      </c>
      <c r="AE13" s="875">
        <v>120.0</v>
      </c>
      <c r="AF13" s="876" t="s">
        <v>6170</v>
      </c>
      <c r="AG13" s="874" t="s">
        <v>9621</v>
      </c>
      <c r="AH13" s="878">
        <v>158.0</v>
      </c>
      <c r="AI13" s="875">
        <v>110.0</v>
      </c>
      <c r="AJ13" s="875">
        <v>50.0</v>
      </c>
      <c r="AK13" s="875">
        <v>120.0</v>
      </c>
      <c r="AL13" s="875" t="s">
        <v>6169</v>
      </c>
      <c r="AM13" s="875" t="s">
        <v>298</v>
      </c>
      <c r="AN13" s="879"/>
      <c r="AO13" s="875" t="s">
        <v>6169</v>
      </c>
      <c r="AP13" s="879"/>
      <c r="AQ13" s="880"/>
      <c r="AR13" s="881"/>
      <c r="AS13" s="880"/>
      <c r="AT13" s="871">
        <v>0.28</v>
      </c>
      <c r="AU13" s="880"/>
      <c r="AV13" s="880"/>
      <c r="AW13" s="880"/>
      <c r="AX13" s="880"/>
      <c r="AY13" s="879"/>
      <c r="AZ13" s="880"/>
      <c r="BA13" s="880"/>
      <c r="BB13" s="880"/>
      <c r="BC13" s="880"/>
      <c r="BD13" s="880"/>
      <c r="BE13" s="880"/>
      <c r="BF13" s="880"/>
      <c r="BG13" s="880"/>
      <c r="BH13" s="880"/>
      <c r="BI13" s="882"/>
      <c r="BJ13" s="882"/>
      <c r="BK13" s="882"/>
      <c r="BL13" s="882"/>
      <c r="BM13" s="882"/>
      <c r="BN13" s="882"/>
      <c r="BO13" s="882"/>
      <c r="BP13" s="882"/>
      <c r="BQ13" s="882"/>
      <c r="BR13" s="882"/>
      <c r="BS13" s="882"/>
      <c r="BT13" s="882"/>
      <c r="BU13" s="882"/>
      <c r="BV13" s="882"/>
      <c r="BW13" s="882"/>
      <c r="BX13" s="882"/>
      <c r="BY13" s="882"/>
      <c r="BZ13" s="882"/>
      <c r="CA13" s="882"/>
      <c r="CB13" s="882"/>
      <c r="CC13" s="882"/>
      <c r="CD13" s="882"/>
      <c r="CE13" s="882"/>
      <c r="CF13" s="882"/>
      <c r="CG13" s="882"/>
      <c r="CH13" s="882"/>
      <c r="CI13" s="882"/>
      <c r="CJ13" s="882"/>
      <c r="CK13" s="882"/>
      <c r="CL13" s="882"/>
      <c r="CM13" s="882"/>
      <c r="CN13" s="882"/>
      <c r="CO13" s="882"/>
      <c r="CP13" s="882"/>
      <c r="CQ13" s="882"/>
      <c r="CR13" s="882"/>
      <c r="CS13" s="882"/>
      <c r="CT13" s="882"/>
      <c r="CU13" s="882"/>
      <c r="CV13" s="882"/>
      <c r="CW13" s="882"/>
      <c r="CX13" s="882"/>
      <c r="CY13" s="882"/>
      <c r="CZ13" s="882"/>
      <c r="DA13" s="882"/>
      <c r="DB13" s="882"/>
      <c r="DC13" s="882"/>
      <c r="DD13" s="882"/>
      <c r="DE13" s="882"/>
      <c r="DF13" s="882"/>
      <c r="DG13" s="882"/>
      <c r="DH13" s="882"/>
      <c r="DI13" s="882"/>
      <c r="DJ13" s="882"/>
      <c r="DK13" s="882"/>
      <c r="DL13" s="882"/>
      <c r="DM13" s="882"/>
      <c r="DN13" s="882"/>
      <c r="DO13" s="882"/>
      <c r="DP13" s="882"/>
      <c r="DQ13" s="882"/>
      <c r="DR13" s="882"/>
      <c r="DS13" s="882"/>
      <c r="DT13" s="882"/>
      <c r="DU13" s="882"/>
      <c r="DV13" s="882"/>
      <c r="DW13" s="882"/>
      <c r="DX13" s="882"/>
      <c r="DY13" s="882"/>
      <c r="DZ13" s="882"/>
      <c r="EA13" s="882"/>
      <c r="EB13" s="882"/>
      <c r="EC13" s="882"/>
      <c r="ED13" s="882"/>
      <c r="EE13" s="882"/>
      <c r="EF13" s="882"/>
      <c r="EG13" s="882"/>
      <c r="EH13" s="882"/>
      <c r="EI13" s="882"/>
      <c r="EJ13" s="882"/>
      <c r="EK13" s="882"/>
      <c r="EL13" s="882"/>
      <c r="EM13" s="882"/>
      <c r="EN13" s="882"/>
      <c r="EO13" s="882"/>
      <c r="EP13" s="882"/>
      <c r="EQ13" s="882"/>
      <c r="ER13" s="882"/>
      <c r="ES13" s="882"/>
      <c r="ET13" s="882"/>
      <c r="EU13" s="882"/>
      <c r="EV13" s="882"/>
      <c r="EW13" s="882"/>
      <c r="EX13" s="882"/>
      <c r="EY13" s="882"/>
      <c r="EZ13" s="882"/>
      <c r="FA13" s="882"/>
      <c r="FB13" s="882"/>
      <c r="FC13" s="882"/>
      <c r="FD13" s="882"/>
      <c r="FE13" s="882"/>
      <c r="FF13" s="882"/>
      <c r="FG13" s="882"/>
      <c r="FH13" s="882"/>
      <c r="FI13" s="882"/>
      <c r="FJ13" s="882"/>
      <c r="FK13" s="882"/>
      <c r="FL13" s="882"/>
      <c r="FM13" s="882"/>
      <c r="FN13" s="882"/>
      <c r="FO13" s="882"/>
      <c r="FP13" s="882"/>
      <c r="FQ13" s="882"/>
      <c r="FR13" s="882"/>
      <c r="FS13" s="882"/>
      <c r="FT13" s="882"/>
      <c r="FU13" s="882"/>
      <c r="FV13" s="882"/>
      <c r="FW13" s="882"/>
      <c r="FX13" s="882"/>
      <c r="FY13" s="882"/>
      <c r="FZ13" s="882"/>
      <c r="GA13" s="882"/>
      <c r="GB13" s="882"/>
      <c r="GC13" s="882"/>
      <c r="GD13" s="882"/>
      <c r="GE13" s="882"/>
      <c r="GF13" s="882"/>
      <c r="GG13" s="882"/>
      <c r="GH13" s="882"/>
      <c r="GI13" s="882"/>
      <c r="GJ13" s="882"/>
      <c r="GK13" s="882"/>
      <c r="GL13" s="882"/>
      <c r="GM13" s="882"/>
      <c r="GN13" s="882"/>
      <c r="GO13" s="882"/>
      <c r="GP13" s="882"/>
      <c r="GQ13" s="882"/>
      <c r="GR13" s="882"/>
      <c r="GS13" s="882"/>
      <c r="GT13" s="882"/>
      <c r="GU13" s="882"/>
      <c r="GV13" s="882"/>
      <c r="GW13" s="882"/>
      <c r="GX13" s="882"/>
      <c r="GY13" s="882"/>
      <c r="GZ13" s="882"/>
      <c r="HA13" s="882"/>
      <c r="HB13" s="882"/>
      <c r="HC13" s="882"/>
      <c r="HD13" s="882"/>
      <c r="HE13" s="882"/>
      <c r="HF13" s="882"/>
      <c r="HG13" s="882"/>
    </row>
    <row r="14" ht="18.0" customHeight="1">
      <c r="A14" s="859"/>
      <c r="B14" s="902" t="s">
        <v>9682</v>
      </c>
      <c r="C14" s="861"/>
      <c r="D14" s="425">
        <v>50.0</v>
      </c>
      <c r="E14" s="862" t="s">
        <v>9683</v>
      </c>
      <c r="F14" s="903" t="s">
        <v>9684</v>
      </c>
      <c r="G14" s="904">
        <v>2.000524742552E12</v>
      </c>
      <c r="H14" s="904">
        <v>796.0</v>
      </c>
      <c r="I14" s="866">
        <v>0.15</v>
      </c>
      <c r="J14" s="373">
        <v>677.0</v>
      </c>
      <c r="K14" s="371" t="s">
        <v>9685</v>
      </c>
      <c r="L14" s="372" t="s">
        <v>9686</v>
      </c>
      <c r="M14" s="372" t="s">
        <v>6055</v>
      </c>
      <c r="N14" s="842" t="s">
        <v>9615</v>
      </c>
      <c r="O14" s="905">
        <v>50.0</v>
      </c>
      <c r="P14" s="868" t="s">
        <v>9687</v>
      </c>
      <c r="Q14" s="868" t="s">
        <v>9688</v>
      </c>
      <c r="R14" s="869" t="s">
        <v>8326</v>
      </c>
      <c r="S14" s="870" t="s">
        <v>9653</v>
      </c>
      <c r="T14" s="870" t="s">
        <v>8386</v>
      </c>
      <c r="U14" s="870" t="s">
        <v>9618</v>
      </c>
      <c r="V14" s="871" t="s">
        <v>9689</v>
      </c>
      <c r="W14" s="872"/>
      <c r="X14" s="871" t="s">
        <v>9626</v>
      </c>
      <c r="Y14" s="871" t="s">
        <v>9690</v>
      </c>
      <c r="Z14" s="873">
        <v>0.44</v>
      </c>
      <c r="AA14" s="874" t="s">
        <v>9587</v>
      </c>
      <c r="AB14" s="875">
        <v>150.0</v>
      </c>
      <c r="AC14" s="875">
        <v>100.0</v>
      </c>
      <c r="AD14" s="875">
        <v>90.0</v>
      </c>
      <c r="AE14" s="875">
        <v>140.0</v>
      </c>
      <c r="AF14" s="876" t="s">
        <v>6058</v>
      </c>
      <c r="AG14" s="874" t="s">
        <v>9587</v>
      </c>
      <c r="AH14" s="878">
        <v>150.0</v>
      </c>
      <c r="AI14" s="875">
        <v>100.0</v>
      </c>
      <c r="AJ14" s="875">
        <v>90.0</v>
      </c>
      <c r="AK14" s="875">
        <v>140.0</v>
      </c>
      <c r="AL14" s="875" t="s">
        <v>6185</v>
      </c>
      <c r="AM14" s="875" t="s">
        <v>2238</v>
      </c>
      <c r="AN14" s="879"/>
      <c r="AO14" s="875" t="s">
        <v>6185</v>
      </c>
      <c r="AP14" s="879"/>
      <c r="AQ14" s="880"/>
      <c r="AR14" s="881"/>
      <c r="AS14" s="880"/>
      <c r="AT14" s="871">
        <v>0.28</v>
      </c>
      <c r="AU14" s="880"/>
      <c r="AV14" s="880"/>
      <c r="AW14" s="880"/>
      <c r="AX14" s="880"/>
      <c r="AY14" s="879"/>
      <c r="AZ14" s="880"/>
      <c r="BA14" s="880"/>
      <c r="BB14" s="880"/>
      <c r="BC14" s="880"/>
      <c r="BD14" s="880"/>
      <c r="BE14" s="880"/>
      <c r="BF14" s="880"/>
      <c r="BG14" s="880"/>
      <c r="BH14" s="880"/>
      <c r="BI14" s="882"/>
      <c r="BJ14" s="882"/>
      <c r="BK14" s="882"/>
      <c r="BL14" s="882"/>
      <c r="BM14" s="882"/>
      <c r="BN14" s="882"/>
      <c r="BO14" s="882"/>
      <c r="BP14" s="882"/>
      <c r="BQ14" s="882"/>
      <c r="BR14" s="882"/>
      <c r="BS14" s="882"/>
      <c r="BT14" s="882"/>
      <c r="BU14" s="882"/>
      <c r="BV14" s="882"/>
      <c r="BW14" s="882"/>
      <c r="BX14" s="882"/>
      <c r="BY14" s="882"/>
      <c r="BZ14" s="882"/>
      <c r="CA14" s="882"/>
      <c r="CB14" s="882"/>
      <c r="CC14" s="882"/>
      <c r="CD14" s="882"/>
      <c r="CE14" s="882"/>
      <c r="CF14" s="882"/>
      <c r="CG14" s="882"/>
      <c r="CH14" s="882"/>
      <c r="CI14" s="882"/>
      <c r="CJ14" s="882"/>
      <c r="CK14" s="882"/>
      <c r="CL14" s="882"/>
      <c r="CM14" s="882"/>
      <c r="CN14" s="882"/>
      <c r="CO14" s="882"/>
      <c r="CP14" s="882"/>
      <c r="CQ14" s="882"/>
      <c r="CR14" s="882"/>
      <c r="CS14" s="882"/>
      <c r="CT14" s="882"/>
      <c r="CU14" s="882"/>
      <c r="CV14" s="882"/>
      <c r="CW14" s="882"/>
      <c r="CX14" s="882"/>
      <c r="CY14" s="882"/>
      <c r="CZ14" s="882"/>
      <c r="DA14" s="882"/>
      <c r="DB14" s="882"/>
      <c r="DC14" s="882"/>
      <c r="DD14" s="882"/>
      <c r="DE14" s="882"/>
      <c r="DF14" s="882"/>
      <c r="DG14" s="882"/>
      <c r="DH14" s="882"/>
      <c r="DI14" s="882"/>
      <c r="DJ14" s="882"/>
      <c r="DK14" s="882"/>
      <c r="DL14" s="882"/>
      <c r="DM14" s="882"/>
      <c r="DN14" s="882"/>
      <c r="DO14" s="882"/>
      <c r="DP14" s="882"/>
      <c r="DQ14" s="882"/>
      <c r="DR14" s="882"/>
      <c r="DS14" s="882"/>
      <c r="DT14" s="882"/>
      <c r="DU14" s="882"/>
      <c r="DV14" s="882"/>
      <c r="DW14" s="882"/>
      <c r="DX14" s="882"/>
      <c r="DY14" s="882"/>
      <c r="DZ14" s="882"/>
      <c r="EA14" s="882"/>
      <c r="EB14" s="882"/>
      <c r="EC14" s="882"/>
      <c r="ED14" s="882"/>
      <c r="EE14" s="882"/>
      <c r="EF14" s="882"/>
      <c r="EG14" s="882"/>
      <c r="EH14" s="882"/>
      <c r="EI14" s="882"/>
      <c r="EJ14" s="882"/>
      <c r="EK14" s="882"/>
      <c r="EL14" s="882"/>
      <c r="EM14" s="882"/>
      <c r="EN14" s="882"/>
      <c r="EO14" s="882"/>
      <c r="EP14" s="882"/>
      <c r="EQ14" s="882"/>
      <c r="ER14" s="882"/>
      <c r="ES14" s="882"/>
      <c r="ET14" s="882"/>
      <c r="EU14" s="882"/>
      <c r="EV14" s="882"/>
      <c r="EW14" s="882"/>
      <c r="EX14" s="882"/>
      <c r="EY14" s="882"/>
      <c r="EZ14" s="882"/>
      <c r="FA14" s="882"/>
      <c r="FB14" s="882"/>
      <c r="FC14" s="882"/>
      <c r="FD14" s="882"/>
      <c r="FE14" s="882"/>
      <c r="FF14" s="882"/>
      <c r="FG14" s="882"/>
      <c r="FH14" s="882"/>
      <c r="FI14" s="882"/>
      <c r="FJ14" s="882"/>
      <c r="FK14" s="882"/>
      <c r="FL14" s="882"/>
      <c r="FM14" s="882"/>
      <c r="FN14" s="882"/>
      <c r="FO14" s="882"/>
      <c r="FP14" s="882"/>
      <c r="FQ14" s="882"/>
      <c r="FR14" s="882"/>
      <c r="FS14" s="882"/>
      <c r="FT14" s="882"/>
      <c r="FU14" s="882"/>
      <c r="FV14" s="882"/>
      <c r="FW14" s="882"/>
      <c r="FX14" s="882"/>
      <c r="FY14" s="882"/>
      <c r="FZ14" s="882"/>
      <c r="GA14" s="882"/>
      <c r="GB14" s="882"/>
      <c r="GC14" s="882"/>
      <c r="GD14" s="882"/>
      <c r="GE14" s="882"/>
      <c r="GF14" s="882"/>
      <c r="GG14" s="882"/>
      <c r="GH14" s="882"/>
      <c r="GI14" s="882"/>
      <c r="GJ14" s="882"/>
      <c r="GK14" s="882"/>
      <c r="GL14" s="882"/>
      <c r="GM14" s="882"/>
      <c r="GN14" s="882"/>
      <c r="GO14" s="882"/>
      <c r="GP14" s="882"/>
      <c r="GQ14" s="882"/>
      <c r="GR14" s="882"/>
      <c r="GS14" s="882"/>
      <c r="GT14" s="882"/>
      <c r="GU14" s="882"/>
      <c r="GV14" s="882"/>
      <c r="GW14" s="882"/>
      <c r="GX14" s="882"/>
      <c r="GY14" s="882"/>
      <c r="GZ14" s="882"/>
      <c r="HA14" s="882"/>
      <c r="HB14" s="882"/>
      <c r="HC14" s="882"/>
      <c r="HD14" s="882"/>
      <c r="HE14" s="882"/>
      <c r="HF14" s="882"/>
      <c r="HG14" s="882"/>
    </row>
    <row r="15" ht="18.0" customHeight="1">
      <c r="A15" s="859"/>
      <c r="B15" s="902" t="s">
        <v>9691</v>
      </c>
      <c r="C15" s="906"/>
      <c r="D15" s="786">
        <v>50.0</v>
      </c>
      <c r="E15" s="862" t="s">
        <v>9692</v>
      </c>
      <c r="F15" s="903" t="s">
        <v>9693</v>
      </c>
      <c r="G15" s="907">
        <v>2.000524742569E12</v>
      </c>
      <c r="H15" s="904">
        <v>796.0</v>
      </c>
      <c r="I15" s="866">
        <v>0.15</v>
      </c>
      <c r="J15" s="373">
        <v>677.0</v>
      </c>
      <c r="K15" s="402" t="s">
        <v>9694</v>
      </c>
      <c r="L15" s="403" t="s">
        <v>9686</v>
      </c>
      <c r="M15" s="403" t="s">
        <v>6055</v>
      </c>
      <c r="N15" s="842" t="s">
        <v>9615</v>
      </c>
      <c r="O15" s="905">
        <v>50.0</v>
      </c>
      <c r="P15" s="868" t="s">
        <v>9687</v>
      </c>
      <c r="Q15" s="868" t="s">
        <v>9688</v>
      </c>
      <c r="R15" s="869" t="s">
        <v>8326</v>
      </c>
      <c r="S15" s="870" t="s">
        <v>9653</v>
      </c>
      <c r="T15" s="870" t="s">
        <v>8386</v>
      </c>
      <c r="U15" s="870" t="s">
        <v>9618</v>
      </c>
      <c r="V15" s="871" t="s">
        <v>9689</v>
      </c>
      <c r="W15" s="872"/>
      <c r="X15" s="871" t="s">
        <v>9626</v>
      </c>
      <c r="Y15" s="871" t="s">
        <v>9690</v>
      </c>
      <c r="Z15" s="873">
        <v>0.44</v>
      </c>
      <c r="AA15" s="874" t="s">
        <v>9587</v>
      </c>
      <c r="AB15" s="875">
        <v>150.0</v>
      </c>
      <c r="AC15" s="875">
        <v>100.0</v>
      </c>
      <c r="AD15" s="875">
        <v>90.0</v>
      </c>
      <c r="AE15" s="875">
        <v>140.0</v>
      </c>
      <c r="AF15" s="876" t="s">
        <v>6072</v>
      </c>
      <c r="AG15" s="874" t="s">
        <v>9587</v>
      </c>
      <c r="AH15" s="878">
        <v>150.0</v>
      </c>
      <c r="AI15" s="875">
        <v>100.0</v>
      </c>
      <c r="AJ15" s="875">
        <v>90.0</v>
      </c>
      <c r="AK15" s="875">
        <v>140.0</v>
      </c>
      <c r="AL15" s="875" t="s">
        <v>6192</v>
      </c>
      <c r="AM15" s="875" t="s">
        <v>2267</v>
      </c>
      <c r="AN15" s="879"/>
      <c r="AO15" s="875" t="s">
        <v>6192</v>
      </c>
      <c r="AP15" s="879"/>
      <c r="AQ15" s="880"/>
      <c r="AR15" s="881"/>
      <c r="AS15" s="880"/>
      <c r="AT15" s="871">
        <v>0.28</v>
      </c>
      <c r="AU15" s="880"/>
      <c r="AV15" s="880"/>
      <c r="AW15" s="880"/>
      <c r="AX15" s="880"/>
      <c r="AY15" s="879"/>
      <c r="AZ15" s="880"/>
      <c r="BA15" s="880"/>
      <c r="BB15" s="880"/>
      <c r="BC15" s="880"/>
      <c r="BD15" s="880"/>
      <c r="BE15" s="880"/>
      <c r="BF15" s="880"/>
      <c r="BG15" s="880"/>
      <c r="BH15" s="880"/>
      <c r="BI15" s="882"/>
      <c r="BJ15" s="882"/>
      <c r="BK15" s="882"/>
      <c r="BL15" s="882"/>
      <c r="BM15" s="882"/>
      <c r="BN15" s="882"/>
      <c r="BO15" s="882"/>
      <c r="BP15" s="882"/>
      <c r="BQ15" s="882"/>
      <c r="BR15" s="882"/>
      <c r="BS15" s="882"/>
      <c r="BT15" s="882"/>
      <c r="BU15" s="882"/>
      <c r="BV15" s="882"/>
      <c r="BW15" s="882"/>
      <c r="BX15" s="882"/>
      <c r="BY15" s="882"/>
      <c r="BZ15" s="882"/>
      <c r="CA15" s="882"/>
      <c r="CB15" s="882"/>
      <c r="CC15" s="882"/>
      <c r="CD15" s="882"/>
      <c r="CE15" s="882"/>
      <c r="CF15" s="882"/>
      <c r="CG15" s="882"/>
      <c r="CH15" s="882"/>
      <c r="CI15" s="882"/>
      <c r="CJ15" s="882"/>
      <c r="CK15" s="882"/>
      <c r="CL15" s="882"/>
      <c r="CM15" s="882"/>
      <c r="CN15" s="882"/>
      <c r="CO15" s="882"/>
      <c r="CP15" s="882"/>
      <c r="CQ15" s="882"/>
      <c r="CR15" s="882"/>
      <c r="CS15" s="882"/>
      <c r="CT15" s="882"/>
      <c r="CU15" s="882"/>
      <c r="CV15" s="882"/>
      <c r="CW15" s="882"/>
      <c r="CX15" s="882"/>
      <c r="CY15" s="882"/>
      <c r="CZ15" s="882"/>
      <c r="DA15" s="882"/>
      <c r="DB15" s="882"/>
      <c r="DC15" s="882"/>
      <c r="DD15" s="882"/>
      <c r="DE15" s="882"/>
      <c r="DF15" s="882"/>
      <c r="DG15" s="882"/>
      <c r="DH15" s="882"/>
      <c r="DI15" s="882"/>
      <c r="DJ15" s="882"/>
      <c r="DK15" s="882"/>
      <c r="DL15" s="882"/>
      <c r="DM15" s="882"/>
      <c r="DN15" s="882"/>
      <c r="DO15" s="882"/>
      <c r="DP15" s="882"/>
      <c r="DQ15" s="882"/>
      <c r="DR15" s="882"/>
      <c r="DS15" s="882"/>
      <c r="DT15" s="882"/>
      <c r="DU15" s="882"/>
      <c r="DV15" s="882"/>
      <c r="DW15" s="882"/>
      <c r="DX15" s="882"/>
      <c r="DY15" s="882"/>
      <c r="DZ15" s="882"/>
      <c r="EA15" s="882"/>
      <c r="EB15" s="882"/>
      <c r="EC15" s="882"/>
      <c r="ED15" s="882"/>
      <c r="EE15" s="882"/>
      <c r="EF15" s="882"/>
      <c r="EG15" s="882"/>
      <c r="EH15" s="882"/>
      <c r="EI15" s="882"/>
      <c r="EJ15" s="882"/>
      <c r="EK15" s="882"/>
      <c r="EL15" s="882"/>
      <c r="EM15" s="882"/>
      <c r="EN15" s="882"/>
      <c r="EO15" s="882"/>
      <c r="EP15" s="882"/>
      <c r="EQ15" s="882"/>
      <c r="ER15" s="882"/>
      <c r="ES15" s="882"/>
      <c r="ET15" s="882"/>
      <c r="EU15" s="882"/>
      <c r="EV15" s="882"/>
      <c r="EW15" s="882"/>
      <c r="EX15" s="882"/>
      <c r="EY15" s="882"/>
      <c r="EZ15" s="882"/>
      <c r="FA15" s="882"/>
      <c r="FB15" s="882"/>
      <c r="FC15" s="882"/>
      <c r="FD15" s="882"/>
      <c r="FE15" s="882"/>
      <c r="FF15" s="882"/>
      <c r="FG15" s="882"/>
      <c r="FH15" s="882"/>
      <c r="FI15" s="882"/>
      <c r="FJ15" s="882"/>
      <c r="FK15" s="882"/>
      <c r="FL15" s="882"/>
      <c r="FM15" s="882"/>
      <c r="FN15" s="882"/>
      <c r="FO15" s="882"/>
      <c r="FP15" s="882"/>
      <c r="FQ15" s="882"/>
      <c r="FR15" s="882"/>
      <c r="FS15" s="882"/>
      <c r="FT15" s="882"/>
      <c r="FU15" s="882"/>
      <c r="FV15" s="882"/>
      <c r="FW15" s="882"/>
      <c r="FX15" s="882"/>
      <c r="FY15" s="882"/>
      <c r="FZ15" s="882"/>
      <c r="GA15" s="882"/>
      <c r="GB15" s="882"/>
      <c r="GC15" s="882"/>
      <c r="GD15" s="882"/>
      <c r="GE15" s="882"/>
      <c r="GF15" s="882"/>
      <c r="GG15" s="882"/>
      <c r="GH15" s="882"/>
      <c r="GI15" s="882"/>
      <c r="GJ15" s="882"/>
      <c r="GK15" s="882"/>
      <c r="GL15" s="882"/>
      <c r="GM15" s="882"/>
      <c r="GN15" s="882"/>
      <c r="GO15" s="882"/>
      <c r="GP15" s="882"/>
      <c r="GQ15" s="882"/>
      <c r="GR15" s="882"/>
      <c r="GS15" s="882"/>
      <c r="GT15" s="882"/>
      <c r="GU15" s="882"/>
      <c r="GV15" s="882"/>
      <c r="GW15" s="882"/>
      <c r="GX15" s="882"/>
      <c r="GY15" s="882"/>
      <c r="GZ15" s="882"/>
      <c r="HA15" s="882"/>
      <c r="HB15" s="882"/>
      <c r="HC15" s="882"/>
      <c r="HD15" s="882"/>
      <c r="HE15" s="882"/>
      <c r="HF15" s="882"/>
      <c r="HG15" s="882"/>
    </row>
    <row r="16" ht="18.0" customHeight="1">
      <c r="A16" s="859"/>
      <c r="B16" s="902" t="s">
        <v>9695</v>
      </c>
      <c r="C16" s="836"/>
      <c r="D16" s="425">
        <v>50.0</v>
      </c>
      <c r="E16" s="862" t="s">
        <v>9696</v>
      </c>
      <c r="F16" s="903" t="s">
        <v>9697</v>
      </c>
      <c r="G16" s="908">
        <v>2.000524742576E12</v>
      </c>
      <c r="H16" s="904">
        <v>796.0</v>
      </c>
      <c r="I16" s="866">
        <v>0.15</v>
      </c>
      <c r="J16" s="373">
        <v>677.0</v>
      </c>
      <c r="K16" s="402" t="s">
        <v>9698</v>
      </c>
      <c r="L16" s="403" t="s">
        <v>9686</v>
      </c>
      <c r="M16" s="403" t="s">
        <v>6055</v>
      </c>
      <c r="N16" s="842" t="s">
        <v>9615</v>
      </c>
      <c r="O16" s="905">
        <v>50.0</v>
      </c>
      <c r="P16" s="868" t="s">
        <v>9687</v>
      </c>
      <c r="Q16" s="868" t="s">
        <v>9688</v>
      </c>
      <c r="R16" s="869" t="s">
        <v>8326</v>
      </c>
      <c r="S16" s="870" t="s">
        <v>9653</v>
      </c>
      <c r="T16" s="870" t="s">
        <v>8386</v>
      </c>
      <c r="U16" s="870" t="s">
        <v>9618</v>
      </c>
      <c r="V16" s="871" t="s">
        <v>9689</v>
      </c>
      <c r="W16" s="872"/>
      <c r="X16" s="871" t="s">
        <v>9626</v>
      </c>
      <c r="Y16" s="871" t="s">
        <v>9690</v>
      </c>
      <c r="Z16" s="873">
        <v>0.44</v>
      </c>
      <c r="AA16" s="874" t="s">
        <v>9587</v>
      </c>
      <c r="AB16" s="875">
        <v>150.0</v>
      </c>
      <c r="AC16" s="875">
        <v>100.0</v>
      </c>
      <c r="AD16" s="875">
        <v>90.0</v>
      </c>
      <c r="AE16" s="875">
        <v>140.0</v>
      </c>
      <c r="AF16" s="876" t="s">
        <v>6080</v>
      </c>
      <c r="AG16" s="874" t="s">
        <v>9587</v>
      </c>
      <c r="AH16" s="878">
        <v>150.0</v>
      </c>
      <c r="AI16" s="875">
        <v>100.0</v>
      </c>
      <c r="AJ16" s="875">
        <v>90.0</v>
      </c>
      <c r="AK16" s="875">
        <v>140.0</v>
      </c>
      <c r="AL16" s="875" t="s">
        <v>6199</v>
      </c>
      <c r="AM16" s="875" t="s">
        <v>298</v>
      </c>
      <c r="AN16" s="879"/>
      <c r="AO16" s="875" t="s">
        <v>6199</v>
      </c>
      <c r="AP16" s="879"/>
      <c r="AQ16" s="880"/>
      <c r="AR16" s="881"/>
      <c r="AS16" s="880"/>
      <c r="AT16" s="871">
        <v>0.28</v>
      </c>
      <c r="AU16" s="880"/>
      <c r="AV16" s="880"/>
      <c r="AW16" s="880"/>
      <c r="AX16" s="880"/>
      <c r="AY16" s="879"/>
      <c r="AZ16" s="880"/>
      <c r="BA16" s="880"/>
      <c r="BB16" s="880"/>
      <c r="BC16" s="880"/>
      <c r="BD16" s="880"/>
      <c r="BE16" s="880"/>
      <c r="BF16" s="880"/>
      <c r="BG16" s="880"/>
      <c r="BH16" s="880"/>
      <c r="BI16" s="882"/>
      <c r="BJ16" s="882"/>
      <c r="BK16" s="882"/>
      <c r="BL16" s="882"/>
      <c r="BM16" s="882"/>
      <c r="BN16" s="882"/>
      <c r="BO16" s="882"/>
      <c r="BP16" s="882"/>
      <c r="BQ16" s="882"/>
      <c r="BR16" s="882"/>
      <c r="BS16" s="882"/>
      <c r="BT16" s="882"/>
      <c r="BU16" s="882"/>
      <c r="BV16" s="882"/>
      <c r="BW16" s="882"/>
      <c r="BX16" s="882"/>
      <c r="BY16" s="882"/>
      <c r="BZ16" s="882"/>
      <c r="CA16" s="882"/>
      <c r="CB16" s="882"/>
      <c r="CC16" s="882"/>
      <c r="CD16" s="882"/>
      <c r="CE16" s="882"/>
      <c r="CF16" s="882"/>
      <c r="CG16" s="882"/>
      <c r="CH16" s="882"/>
      <c r="CI16" s="882"/>
      <c r="CJ16" s="882"/>
      <c r="CK16" s="882"/>
      <c r="CL16" s="882"/>
      <c r="CM16" s="882"/>
      <c r="CN16" s="882"/>
      <c r="CO16" s="882"/>
      <c r="CP16" s="882"/>
      <c r="CQ16" s="882"/>
      <c r="CR16" s="882"/>
      <c r="CS16" s="882"/>
      <c r="CT16" s="882"/>
      <c r="CU16" s="882"/>
      <c r="CV16" s="882"/>
      <c r="CW16" s="882"/>
      <c r="CX16" s="882"/>
      <c r="CY16" s="882"/>
      <c r="CZ16" s="882"/>
      <c r="DA16" s="882"/>
      <c r="DB16" s="882"/>
      <c r="DC16" s="882"/>
      <c r="DD16" s="882"/>
      <c r="DE16" s="882"/>
      <c r="DF16" s="882"/>
      <c r="DG16" s="882"/>
      <c r="DH16" s="882"/>
      <c r="DI16" s="882"/>
      <c r="DJ16" s="882"/>
      <c r="DK16" s="882"/>
      <c r="DL16" s="882"/>
      <c r="DM16" s="882"/>
      <c r="DN16" s="882"/>
      <c r="DO16" s="882"/>
      <c r="DP16" s="882"/>
      <c r="DQ16" s="882"/>
      <c r="DR16" s="882"/>
      <c r="DS16" s="882"/>
      <c r="DT16" s="882"/>
      <c r="DU16" s="882"/>
      <c r="DV16" s="882"/>
      <c r="DW16" s="882"/>
      <c r="DX16" s="882"/>
      <c r="DY16" s="882"/>
      <c r="DZ16" s="882"/>
      <c r="EA16" s="882"/>
      <c r="EB16" s="882"/>
      <c r="EC16" s="882"/>
      <c r="ED16" s="882"/>
      <c r="EE16" s="882"/>
      <c r="EF16" s="882"/>
      <c r="EG16" s="882"/>
      <c r="EH16" s="882"/>
      <c r="EI16" s="882"/>
      <c r="EJ16" s="882"/>
      <c r="EK16" s="882"/>
      <c r="EL16" s="882"/>
      <c r="EM16" s="882"/>
      <c r="EN16" s="882"/>
      <c r="EO16" s="882"/>
      <c r="EP16" s="882"/>
      <c r="EQ16" s="882"/>
      <c r="ER16" s="882"/>
      <c r="ES16" s="882"/>
      <c r="ET16" s="882"/>
      <c r="EU16" s="882"/>
      <c r="EV16" s="882"/>
      <c r="EW16" s="882"/>
      <c r="EX16" s="882"/>
      <c r="EY16" s="882"/>
      <c r="EZ16" s="882"/>
      <c r="FA16" s="882"/>
      <c r="FB16" s="882"/>
      <c r="FC16" s="882"/>
      <c r="FD16" s="882"/>
      <c r="FE16" s="882"/>
      <c r="FF16" s="882"/>
      <c r="FG16" s="882"/>
      <c r="FH16" s="882"/>
      <c r="FI16" s="882"/>
      <c r="FJ16" s="882"/>
      <c r="FK16" s="882"/>
      <c r="FL16" s="882"/>
      <c r="FM16" s="882"/>
      <c r="FN16" s="882"/>
      <c r="FO16" s="882"/>
      <c r="FP16" s="882"/>
      <c r="FQ16" s="882"/>
      <c r="FR16" s="882"/>
      <c r="FS16" s="882"/>
      <c r="FT16" s="882"/>
      <c r="FU16" s="882"/>
      <c r="FV16" s="882"/>
      <c r="FW16" s="882"/>
      <c r="FX16" s="882"/>
      <c r="FY16" s="882"/>
      <c r="FZ16" s="882"/>
      <c r="GA16" s="882"/>
      <c r="GB16" s="882"/>
      <c r="GC16" s="882"/>
      <c r="GD16" s="882"/>
      <c r="GE16" s="882"/>
      <c r="GF16" s="882"/>
      <c r="GG16" s="882"/>
      <c r="GH16" s="882"/>
      <c r="GI16" s="882"/>
      <c r="GJ16" s="882"/>
      <c r="GK16" s="882"/>
      <c r="GL16" s="882"/>
      <c r="GM16" s="882"/>
      <c r="GN16" s="882"/>
      <c r="GO16" s="882"/>
      <c r="GP16" s="882"/>
      <c r="GQ16" s="882"/>
      <c r="GR16" s="882"/>
      <c r="GS16" s="882"/>
      <c r="GT16" s="882"/>
      <c r="GU16" s="882"/>
      <c r="GV16" s="882"/>
      <c r="GW16" s="882"/>
      <c r="GX16" s="882"/>
      <c r="GY16" s="882"/>
      <c r="GZ16" s="882"/>
      <c r="HA16" s="882"/>
      <c r="HB16" s="882"/>
      <c r="HC16" s="882"/>
      <c r="HD16" s="882"/>
      <c r="HE16" s="882"/>
      <c r="HF16" s="882"/>
      <c r="HG16" s="882"/>
    </row>
    <row r="17" ht="18.0" customHeight="1">
      <c r="A17" s="859"/>
      <c r="B17" s="887" t="s">
        <v>9699</v>
      </c>
      <c r="C17" s="895" t="s">
        <v>6143</v>
      </c>
      <c r="D17" s="425">
        <v>0.0</v>
      </c>
      <c r="E17" s="896" t="s">
        <v>9700</v>
      </c>
      <c r="F17" s="897"/>
      <c r="G17" s="899">
        <v>2.000524742583E12</v>
      </c>
      <c r="H17" s="901">
        <v>796.0</v>
      </c>
      <c r="I17" s="900">
        <v>0.4</v>
      </c>
      <c r="J17" s="373">
        <v>478.0</v>
      </c>
      <c r="K17" s="371" t="s">
        <v>9701</v>
      </c>
      <c r="L17" s="851" t="s">
        <v>9702</v>
      </c>
      <c r="M17" s="851" t="s">
        <v>9703</v>
      </c>
      <c r="N17" s="842" t="s">
        <v>9615</v>
      </c>
      <c r="O17" s="899">
        <v>50.0</v>
      </c>
      <c r="P17" s="868" t="s">
        <v>9704</v>
      </c>
      <c r="Q17" s="868" t="s">
        <v>9705</v>
      </c>
      <c r="R17" s="869" t="s">
        <v>8326</v>
      </c>
      <c r="S17" s="870" t="s">
        <v>9653</v>
      </c>
      <c r="T17" s="870" t="s">
        <v>8386</v>
      </c>
      <c r="U17" s="870" t="s">
        <v>9618</v>
      </c>
      <c r="V17" s="871" t="s">
        <v>9706</v>
      </c>
      <c r="W17" s="872"/>
      <c r="X17" s="871" t="s">
        <v>9626</v>
      </c>
      <c r="Y17" s="871" t="s">
        <v>9707</v>
      </c>
      <c r="Z17" s="873">
        <v>0.25</v>
      </c>
      <c r="AA17" s="874" t="s">
        <v>9587</v>
      </c>
      <c r="AB17" s="875">
        <v>150.0</v>
      </c>
      <c r="AC17" s="875">
        <v>100.0</v>
      </c>
      <c r="AD17" s="875">
        <v>90.0</v>
      </c>
      <c r="AE17" s="875">
        <v>140.0</v>
      </c>
      <c r="AF17" s="876" t="s">
        <v>6150</v>
      </c>
      <c r="AG17" s="874" t="s">
        <v>9587</v>
      </c>
      <c r="AH17" s="878">
        <v>150.0</v>
      </c>
      <c r="AI17" s="875">
        <v>100.0</v>
      </c>
      <c r="AJ17" s="875">
        <v>90.0</v>
      </c>
      <c r="AK17" s="875">
        <v>140.0</v>
      </c>
      <c r="AL17" s="875" t="s">
        <v>6212</v>
      </c>
      <c r="AM17" s="875" t="s">
        <v>2238</v>
      </c>
      <c r="AN17" s="879"/>
      <c r="AO17" s="875" t="s">
        <v>6212</v>
      </c>
      <c r="AP17" s="879"/>
      <c r="AQ17" s="880"/>
      <c r="AR17" s="881"/>
      <c r="AS17" s="880"/>
      <c r="AT17" s="871">
        <v>0.28</v>
      </c>
      <c r="AU17" s="880"/>
      <c r="AV17" s="880"/>
      <c r="AW17" s="880"/>
      <c r="AX17" s="880"/>
      <c r="AY17" s="879"/>
      <c r="AZ17" s="880"/>
      <c r="BA17" s="880"/>
      <c r="BB17" s="880"/>
      <c r="BC17" s="880"/>
      <c r="BD17" s="880"/>
      <c r="BE17" s="880"/>
      <c r="BF17" s="880"/>
      <c r="BG17" s="880"/>
      <c r="BH17" s="880"/>
      <c r="BI17" s="882"/>
      <c r="BJ17" s="882"/>
      <c r="BK17" s="882"/>
      <c r="BL17" s="882"/>
      <c r="BM17" s="882"/>
      <c r="BN17" s="882"/>
      <c r="BO17" s="882"/>
      <c r="BP17" s="882"/>
      <c r="BQ17" s="882"/>
      <c r="BR17" s="882"/>
      <c r="BS17" s="882"/>
      <c r="BT17" s="882"/>
      <c r="BU17" s="882"/>
      <c r="BV17" s="882"/>
      <c r="BW17" s="882"/>
      <c r="BX17" s="882"/>
      <c r="BY17" s="882"/>
      <c r="BZ17" s="882"/>
      <c r="CA17" s="882"/>
      <c r="CB17" s="882"/>
      <c r="CC17" s="882"/>
      <c r="CD17" s="882"/>
      <c r="CE17" s="882"/>
      <c r="CF17" s="882"/>
      <c r="CG17" s="882"/>
      <c r="CH17" s="882"/>
      <c r="CI17" s="882"/>
      <c r="CJ17" s="882"/>
      <c r="CK17" s="882"/>
      <c r="CL17" s="882"/>
      <c r="CM17" s="882"/>
      <c r="CN17" s="882"/>
      <c r="CO17" s="882"/>
      <c r="CP17" s="882"/>
      <c r="CQ17" s="882"/>
      <c r="CR17" s="882"/>
      <c r="CS17" s="882"/>
      <c r="CT17" s="882"/>
      <c r="CU17" s="882"/>
      <c r="CV17" s="882"/>
      <c r="CW17" s="882"/>
      <c r="CX17" s="882"/>
      <c r="CY17" s="882"/>
      <c r="CZ17" s="882"/>
      <c r="DA17" s="882"/>
      <c r="DB17" s="882"/>
      <c r="DC17" s="882"/>
      <c r="DD17" s="882"/>
      <c r="DE17" s="882"/>
      <c r="DF17" s="882"/>
      <c r="DG17" s="882"/>
      <c r="DH17" s="882"/>
      <c r="DI17" s="882"/>
      <c r="DJ17" s="882"/>
      <c r="DK17" s="882"/>
      <c r="DL17" s="882"/>
      <c r="DM17" s="882"/>
      <c r="DN17" s="882"/>
      <c r="DO17" s="882"/>
      <c r="DP17" s="882"/>
      <c r="DQ17" s="882"/>
      <c r="DR17" s="882"/>
      <c r="DS17" s="882"/>
      <c r="DT17" s="882"/>
      <c r="DU17" s="882"/>
      <c r="DV17" s="882"/>
      <c r="DW17" s="882"/>
      <c r="DX17" s="882"/>
      <c r="DY17" s="882"/>
      <c r="DZ17" s="882"/>
      <c r="EA17" s="882"/>
      <c r="EB17" s="882"/>
      <c r="EC17" s="882"/>
      <c r="ED17" s="882"/>
      <c r="EE17" s="882"/>
      <c r="EF17" s="882"/>
      <c r="EG17" s="882"/>
      <c r="EH17" s="882"/>
      <c r="EI17" s="882"/>
      <c r="EJ17" s="882"/>
      <c r="EK17" s="882"/>
      <c r="EL17" s="882"/>
      <c r="EM17" s="882"/>
      <c r="EN17" s="882"/>
      <c r="EO17" s="882"/>
      <c r="EP17" s="882"/>
      <c r="EQ17" s="882"/>
      <c r="ER17" s="882"/>
      <c r="ES17" s="882"/>
      <c r="ET17" s="882"/>
      <c r="EU17" s="882"/>
      <c r="EV17" s="882"/>
      <c r="EW17" s="882"/>
      <c r="EX17" s="882"/>
      <c r="EY17" s="882"/>
      <c r="EZ17" s="882"/>
      <c r="FA17" s="882"/>
      <c r="FB17" s="882"/>
      <c r="FC17" s="882"/>
      <c r="FD17" s="882"/>
      <c r="FE17" s="882"/>
      <c r="FF17" s="882"/>
      <c r="FG17" s="882"/>
      <c r="FH17" s="882"/>
      <c r="FI17" s="882"/>
      <c r="FJ17" s="882"/>
      <c r="FK17" s="882"/>
      <c r="FL17" s="882"/>
      <c r="FM17" s="882"/>
      <c r="FN17" s="882"/>
      <c r="FO17" s="882"/>
      <c r="FP17" s="882"/>
      <c r="FQ17" s="882"/>
      <c r="FR17" s="882"/>
      <c r="FS17" s="882"/>
      <c r="FT17" s="882"/>
      <c r="FU17" s="882"/>
      <c r="FV17" s="882"/>
      <c r="FW17" s="882"/>
      <c r="FX17" s="882"/>
      <c r="FY17" s="882"/>
      <c r="FZ17" s="882"/>
      <c r="GA17" s="882"/>
      <c r="GB17" s="882"/>
      <c r="GC17" s="882"/>
      <c r="GD17" s="882"/>
      <c r="GE17" s="882"/>
      <c r="GF17" s="882"/>
      <c r="GG17" s="882"/>
      <c r="GH17" s="882"/>
      <c r="GI17" s="882"/>
      <c r="GJ17" s="882"/>
      <c r="GK17" s="882"/>
      <c r="GL17" s="882"/>
      <c r="GM17" s="882"/>
      <c r="GN17" s="882"/>
      <c r="GO17" s="882"/>
      <c r="GP17" s="882"/>
      <c r="GQ17" s="882"/>
      <c r="GR17" s="882"/>
      <c r="GS17" s="882"/>
      <c r="GT17" s="882"/>
      <c r="GU17" s="882"/>
      <c r="GV17" s="882"/>
      <c r="GW17" s="882"/>
      <c r="GX17" s="882"/>
      <c r="GY17" s="882"/>
      <c r="GZ17" s="882"/>
      <c r="HA17" s="882"/>
      <c r="HB17" s="882"/>
      <c r="HC17" s="882"/>
      <c r="HD17" s="882"/>
      <c r="HE17" s="882"/>
      <c r="HF17" s="882"/>
      <c r="HG17" s="882"/>
    </row>
    <row r="18" ht="18.0" customHeight="1">
      <c r="A18" s="859"/>
      <c r="B18" s="887" t="s">
        <v>9708</v>
      </c>
      <c r="C18" s="895" t="s">
        <v>6143</v>
      </c>
      <c r="D18" s="425">
        <v>0.0</v>
      </c>
      <c r="E18" s="896" t="s">
        <v>9709</v>
      </c>
      <c r="F18" s="897"/>
      <c r="G18" s="899">
        <v>2.00052474259E12</v>
      </c>
      <c r="H18" s="899">
        <v>796.0</v>
      </c>
      <c r="I18" s="900">
        <v>0.4</v>
      </c>
      <c r="J18" s="373">
        <v>478.0</v>
      </c>
      <c r="K18" s="371" t="s">
        <v>9710</v>
      </c>
      <c r="L18" s="875" t="s">
        <v>9702</v>
      </c>
      <c r="M18" s="875" t="s">
        <v>9703</v>
      </c>
      <c r="N18" s="842" t="s">
        <v>9615</v>
      </c>
      <c r="O18" s="899">
        <v>50.0</v>
      </c>
      <c r="P18" s="868" t="s">
        <v>9704</v>
      </c>
      <c r="Q18" s="868" t="s">
        <v>9705</v>
      </c>
      <c r="R18" s="869" t="s">
        <v>8326</v>
      </c>
      <c r="S18" s="870" t="s">
        <v>9653</v>
      </c>
      <c r="T18" s="870" t="s">
        <v>8386</v>
      </c>
      <c r="U18" s="870" t="s">
        <v>9618</v>
      </c>
      <c r="V18" s="871" t="s">
        <v>9706</v>
      </c>
      <c r="W18" s="872"/>
      <c r="X18" s="871" t="s">
        <v>9626</v>
      </c>
      <c r="Y18" s="871" t="s">
        <v>9707</v>
      </c>
      <c r="Z18" s="873">
        <v>0.25</v>
      </c>
      <c r="AA18" s="874" t="s">
        <v>9587</v>
      </c>
      <c r="AB18" s="875">
        <v>150.0</v>
      </c>
      <c r="AC18" s="875">
        <v>100.0</v>
      </c>
      <c r="AD18" s="875">
        <v>90.0</v>
      </c>
      <c r="AE18" s="875">
        <v>140.0</v>
      </c>
      <c r="AF18" s="876" t="s">
        <v>6162</v>
      </c>
      <c r="AG18" s="874" t="s">
        <v>9587</v>
      </c>
      <c r="AH18" s="878">
        <v>150.0</v>
      </c>
      <c r="AI18" s="875">
        <v>100.0</v>
      </c>
      <c r="AJ18" s="875">
        <v>90.0</v>
      </c>
      <c r="AK18" s="875">
        <v>140.0</v>
      </c>
      <c r="AL18" s="875" t="s">
        <v>6220</v>
      </c>
      <c r="AM18" s="875" t="s">
        <v>2267</v>
      </c>
      <c r="AN18" s="879"/>
      <c r="AO18" s="875" t="s">
        <v>6220</v>
      </c>
      <c r="AP18" s="879"/>
      <c r="AQ18" s="880"/>
      <c r="AR18" s="881"/>
      <c r="AS18" s="880"/>
      <c r="AT18" s="871">
        <v>0.28</v>
      </c>
      <c r="AU18" s="880"/>
      <c r="AV18" s="880"/>
      <c r="AW18" s="880"/>
      <c r="AX18" s="880"/>
      <c r="AY18" s="879"/>
      <c r="AZ18" s="880"/>
      <c r="BA18" s="880"/>
      <c r="BB18" s="880"/>
      <c r="BC18" s="880"/>
      <c r="BD18" s="880"/>
      <c r="BE18" s="880"/>
      <c r="BF18" s="880"/>
      <c r="BG18" s="880"/>
      <c r="BH18" s="880"/>
      <c r="BI18" s="882"/>
      <c r="BJ18" s="882"/>
      <c r="BK18" s="882"/>
      <c r="BL18" s="882"/>
      <c r="BM18" s="882"/>
      <c r="BN18" s="882"/>
      <c r="BO18" s="882"/>
      <c r="BP18" s="882"/>
      <c r="BQ18" s="882"/>
      <c r="BR18" s="882"/>
      <c r="BS18" s="882"/>
      <c r="BT18" s="882"/>
      <c r="BU18" s="882"/>
      <c r="BV18" s="882"/>
      <c r="BW18" s="882"/>
      <c r="BX18" s="882"/>
      <c r="BY18" s="882"/>
      <c r="BZ18" s="882"/>
      <c r="CA18" s="882"/>
      <c r="CB18" s="882"/>
      <c r="CC18" s="882"/>
      <c r="CD18" s="882"/>
      <c r="CE18" s="882"/>
      <c r="CF18" s="882"/>
      <c r="CG18" s="882"/>
      <c r="CH18" s="882"/>
      <c r="CI18" s="882"/>
      <c r="CJ18" s="882"/>
      <c r="CK18" s="882"/>
      <c r="CL18" s="882"/>
      <c r="CM18" s="882"/>
      <c r="CN18" s="882"/>
      <c r="CO18" s="882"/>
      <c r="CP18" s="882"/>
      <c r="CQ18" s="882"/>
      <c r="CR18" s="882"/>
      <c r="CS18" s="882"/>
      <c r="CT18" s="882"/>
      <c r="CU18" s="882"/>
      <c r="CV18" s="882"/>
      <c r="CW18" s="882"/>
      <c r="CX18" s="882"/>
      <c r="CY18" s="882"/>
      <c r="CZ18" s="882"/>
      <c r="DA18" s="882"/>
      <c r="DB18" s="882"/>
      <c r="DC18" s="882"/>
      <c r="DD18" s="882"/>
      <c r="DE18" s="882"/>
      <c r="DF18" s="882"/>
      <c r="DG18" s="882"/>
      <c r="DH18" s="882"/>
      <c r="DI18" s="882"/>
      <c r="DJ18" s="882"/>
      <c r="DK18" s="882"/>
      <c r="DL18" s="882"/>
      <c r="DM18" s="882"/>
      <c r="DN18" s="882"/>
      <c r="DO18" s="882"/>
      <c r="DP18" s="882"/>
      <c r="DQ18" s="882"/>
      <c r="DR18" s="882"/>
      <c r="DS18" s="882"/>
      <c r="DT18" s="882"/>
      <c r="DU18" s="882"/>
      <c r="DV18" s="882"/>
      <c r="DW18" s="882"/>
      <c r="DX18" s="882"/>
      <c r="DY18" s="882"/>
      <c r="DZ18" s="882"/>
      <c r="EA18" s="882"/>
      <c r="EB18" s="882"/>
      <c r="EC18" s="882"/>
      <c r="ED18" s="882"/>
      <c r="EE18" s="882"/>
      <c r="EF18" s="882"/>
      <c r="EG18" s="882"/>
      <c r="EH18" s="882"/>
      <c r="EI18" s="882"/>
      <c r="EJ18" s="882"/>
      <c r="EK18" s="882"/>
      <c r="EL18" s="882"/>
      <c r="EM18" s="882"/>
      <c r="EN18" s="882"/>
      <c r="EO18" s="882"/>
      <c r="EP18" s="882"/>
      <c r="EQ18" s="882"/>
      <c r="ER18" s="882"/>
      <c r="ES18" s="882"/>
      <c r="ET18" s="882"/>
      <c r="EU18" s="882"/>
      <c r="EV18" s="882"/>
      <c r="EW18" s="882"/>
      <c r="EX18" s="882"/>
      <c r="EY18" s="882"/>
      <c r="EZ18" s="882"/>
      <c r="FA18" s="882"/>
      <c r="FB18" s="882"/>
      <c r="FC18" s="882"/>
      <c r="FD18" s="882"/>
      <c r="FE18" s="882"/>
      <c r="FF18" s="882"/>
      <c r="FG18" s="882"/>
      <c r="FH18" s="882"/>
      <c r="FI18" s="882"/>
      <c r="FJ18" s="882"/>
      <c r="FK18" s="882"/>
      <c r="FL18" s="882"/>
      <c r="FM18" s="882"/>
      <c r="FN18" s="882"/>
      <c r="FO18" s="882"/>
      <c r="FP18" s="882"/>
      <c r="FQ18" s="882"/>
      <c r="FR18" s="882"/>
      <c r="FS18" s="882"/>
      <c r="FT18" s="882"/>
      <c r="FU18" s="882"/>
      <c r="FV18" s="882"/>
      <c r="FW18" s="882"/>
      <c r="FX18" s="882"/>
      <c r="FY18" s="882"/>
      <c r="FZ18" s="882"/>
      <c r="GA18" s="882"/>
      <c r="GB18" s="882"/>
      <c r="GC18" s="882"/>
      <c r="GD18" s="882"/>
      <c r="GE18" s="882"/>
      <c r="GF18" s="882"/>
      <c r="GG18" s="882"/>
      <c r="GH18" s="882"/>
      <c r="GI18" s="882"/>
      <c r="GJ18" s="882"/>
      <c r="GK18" s="882"/>
      <c r="GL18" s="882"/>
      <c r="GM18" s="882"/>
      <c r="GN18" s="882"/>
      <c r="GO18" s="882"/>
      <c r="GP18" s="882"/>
      <c r="GQ18" s="882"/>
      <c r="GR18" s="882"/>
      <c r="GS18" s="882"/>
      <c r="GT18" s="882"/>
      <c r="GU18" s="882"/>
      <c r="GV18" s="882"/>
      <c r="GW18" s="882"/>
      <c r="GX18" s="882"/>
      <c r="GY18" s="882"/>
      <c r="GZ18" s="882"/>
      <c r="HA18" s="882"/>
      <c r="HB18" s="882"/>
      <c r="HC18" s="882"/>
      <c r="HD18" s="882"/>
      <c r="HE18" s="882"/>
      <c r="HF18" s="882"/>
      <c r="HG18" s="882"/>
    </row>
    <row r="19" ht="18.0" customHeight="1">
      <c r="A19" s="859"/>
      <c r="B19" s="887" t="s">
        <v>9711</v>
      </c>
      <c r="C19" s="895" t="s">
        <v>6143</v>
      </c>
      <c r="D19" s="425">
        <v>0.0</v>
      </c>
      <c r="E19" s="896" t="s">
        <v>9712</v>
      </c>
      <c r="F19" s="897"/>
      <c r="G19" s="899">
        <v>2.000524742606E12</v>
      </c>
      <c r="H19" s="899">
        <v>796.0</v>
      </c>
      <c r="I19" s="900">
        <v>0.4</v>
      </c>
      <c r="J19" s="373">
        <v>478.0</v>
      </c>
      <c r="K19" s="371" t="s">
        <v>9713</v>
      </c>
      <c r="L19" s="875" t="s">
        <v>9702</v>
      </c>
      <c r="M19" s="875" t="s">
        <v>9703</v>
      </c>
      <c r="N19" s="842" t="s">
        <v>9615</v>
      </c>
      <c r="O19" s="899">
        <v>50.0</v>
      </c>
      <c r="P19" s="868" t="s">
        <v>9704</v>
      </c>
      <c r="Q19" s="868" t="s">
        <v>9705</v>
      </c>
      <c r="R19" s="869" t="s">
        <v>8326</v>
      </c>
      <c r="S19" s="870" t="s">
        <v>9653</v>
      </c>
      <c r="T19" s="870" t="s">
        <v>8386</v>
      </c>
      <c r="U19" s="870" t="s">
        <v>9618</v>
      </c>
      <c r="V19" s="871" t="s">
        <v>9706</v>
      </c>
      <c r="W19" s="872"/>
      <c r="X19" s="871" t="s">
        <v>9626</v>
      </c>
      <c r="Y19" s="871" t="s">
        <v>9707</v>
      </c>
      <c r="Z19" s="873">
        <v>0.25</v>
      </c>
      <c r="AA19" s="874" t="s">
        <v>9587</v>
      </c>
      <c r="AB19" s="875">
        <v>150.0</v>
      </c>
      <c r="AC19" s="875">
        <v>100.0</v>
      </c>
      <c r="AD19" s="875">
        <v>90.0</v>
      </c>
      <c r="AE19" s="875">
        <v>140.0</v>
      </c>
      <c r="AF19" s="876" t="s">
        <v>6170</v>
      </c>
      <c r="AG19" s="874" t="s">
        <v>9587</v>
      </c>
      <c r="AH19" s="878">
        <v>150.0</v>
      </c>
      <c r="AI19" s="875">
        <v>100.0</v>
      </c>
      <c r="AJ19" s="875">
        <v>90.0</v>
      </c>
      <c r="AK19" s="875">
        <v>140.0</v>
      </c>
      <c r="AL19" s="875" t="s">
        <v>6227</v>
      </c>
      <c r="AM19" s="875" t="s">
        <v>298</v>
      </c>
      <c r="AN19" s="879"/>
      <c r="AO19" s="875" t="s">
        <v>6227</v>
      </c>
      <c r="AP19" s="879"/>
      <c r="AQ19" s="880"/>
      <c r="AR19" s="881"/>
      <c r="AS19" s="880"/>
      <c r="AT19" s="871">
        <v>0.28</v>
      </c>
      <c r="AU19" s="880"/>
      <c r="AV19" s="880"/>
      <c r="AW19" s="880"/>
      <c r="AX19" s="880"/>
      <c r="AY19" s="879"/>
      <c r="AZ19" s="880"/>
      <c r="BA19" s="880"/>
      <c r="BB19" s="880"/>
      <c r="BC19" s="880"/>
      <c r="BD19" s="880"/>
      <c r="BE19" s="880"/>
      <c r="BF19" s="880"/>
      <c r="BG19" s="880"/>
      <c r="BH19" s="880"/>
      <c r="BI19" s="882"/>
      <c r="BJ19" s="882"/>
      <c r="BK19" s="882"/>
      <c r="BL19" s="882"/>
      <c r="BM19" s="882"/>
      <c r="BN19" s="882"/>
      <c r="BO19" s="882"/>
      <c r="BP19" s="882"/>
      <c r="BQ19" s="882"/>
      <c r="BR19" s="882"/>
      <c r="BS19" s="882"/>
      <c r="BT19" s="882"/>
      <c r="BU19" s="882"/>
      <c r="BV19" s="882"/>
      <c r="BW19" s="882"/>
      <c r="BX19" s="882"/>
      <c r="BY19" s="882"/>
      <c r="BZ19" s="882"/>
      <c r="CA19" s="882"/>
      <c r="CB19" s="882"/>
      <c r="CC19" s="882"/>
      <c r="CD19" s="882"/>
      <c r="CE19" s="882"/>
      <c r="CF19" s="882"/>
      <c r="CG19" s="882"/>
      <c r="CH19" s="882"/>
      <c r="CI19" s="882"/>
      <c r="CJ19" s="882"/>
      <c r="CK19" s="882"/>
      <c r="CL19" s="882"/>
      <c r="CM19" s="882"/>
      <c r="CN19" s="882"/>
      <c r="CO19" s="882"/>
      <c r="CP19" s="882"/>
      <c r="CQ19" s="882"/>
      <c r="CR19" s="882"/>
      <c r="CS19" s="882"/>
      <c r="CT19" s="882"/>
      <c r="CU19" s="882"/>
      <c r="CV19" s="882"/>
      <c r="CW19" s="882"/>
      <c r="CX19" s="882"/>
      <c r="CY19" s="882"/>
      <c r="CZ19" s="882"/>
      <c r="DA19" s="882"/>
      <c r="DB19" s="882"/>
      <c r="DC19" s="882"/>
      <c r="DD19" s="882"/>
      <c r="DE19" s="882"/>
      <c r="DF19" s="882"/>
      <c r="DG19" s="882"/>
      <c r="DH19" s="882"/>
      <c r="DI19" s="882"/>
      <c r="DJ19" s="882"/>
      <c r="DK19" s="882"/>
      <c r="DL19" s="882"/>
      <c r="DM19" s="882"/>
      <c r="DN19" s="882"/>
      <c r="DO19" s="882"/>
      <c r="DP19" s="882"/>
      <c r="DQ19" s="882"/>
      <c r="DR19" s="882"/>
      <c r="DS19" s="882"/>
      <c r="DT19" s="882"/>
      <c r="DU19" s="882"/>
      <c r="DV19" s="882"/>
      <c r="DW19" s="882"/>
      <c r="DX19" s="882"/>
      <c r="DY19" s="882"/>
      <c r="DZ19" s="882"/>
      <c r="EA19" s="882"/>
      <c r="EB19" s="882"/>
      <c r="EC19" s="882"/>
      <c r="ED19" s="882"/>
      <c r="EE19" s="882"/>
      <c r="EF19" s="882"/>
      <c r="EG19" s="882"/>
      <c r="EH19" s="882"/>
      <c r="EI19" s="882"/>
      <c r="EJ19" s="882"/>
      <c r="EK19" s="882"/>
      <c r="EL19" s="882"/>
      <c r="EM19" s="882"/>
      <c r="EN19" s="882"/>
      <c r="EO19" s="882"/>
      <c r="EP19" s="882"/>
      <c r="EQ19" s="882"/>
      <c r="ER19" s="882"/>
      <c r="ES19" s="882"/>
      <c r="ET19" s="882"/>
      <c r="EU19" s="882"/>
      <c r="EV19" s="882"/>
      <c r="EW19" s="882"/>
      <c r="EX19" s="882"/>
      <c r="EY19" s="882"/>
      <c r="EZ19" s="882"/>
      <c r="FA19" s="882"/>
      <c r="FB19" s="882"/>
      <c r="FC19" s="882"/>
      <c r="FD19" s="882"/>
      <c r="FE19" s="882"/>
      <c r="FF19" s="882"/>
      <c r="FG19" s="882"/>
      <c r="FH19" s="882"/>
      <c r="FI19" s="882"/>
      <c r="FJ19" s="882"/>
      <c r="FK19" s="882"/>
      <c r="FL19" s="882"/>
      <c r="FM19" s="882"/>
      <c r="FN19" s="882"/>
      <c r="FO19" s="882"/>
      <c r="FP19" s="882"/>
      <c r="FQ19" s="882"/>
      <c r="FR19" s="882"/>
      <c r="FS19" s="882"/>
      <c r="FT19" s="882"/>
      <c r="FU19" s="882"/>
      <c r="FV19" s="882"/>
      <c r="FW19" s="882"/>
      <c r="FX19" s="882"/>
      <c r="FY19" s="882"/>
      <c r="FZ19" s="882"/>
      <c r="GA19" s="882"/>
      <c r="GB19" s="882"/>
      <c r="GC19" s="882"/>
      <c r="GD19" s="882"/>
      <c r="GE19" s="882"/>
      <c r="GF19" s="882"/>
      <c r="GG19" s="882"/>
      <c r="GH19" s="882"/>
      <c r="GI19" s="882"/>
      <c r="GJ19" s="882"/>
      <c r="GK19" s="882"/>
      <c r="GL19" s="882"/>
      <c r="GM19" s="882"/>
      <c r="GN19" s="882"/>
      <c r="GO19" s="882"/>
      <c r="GP19" s="882"/>
      <c r="GQ19" s="882"/>
      <c r="GR19" s="882"/>
      <c r="GS19" s="882"/>
      <c r="GT19" s="882"/>
      <c r="GU19" s="882"/>
      <c r="GV19" s="882"/>
      <c r="GW19" s="882"/>
      <c r="GX19" s="882"/>
      <c r="GY19" s="882"/>
      <c r="GZ19" s="882"/>
      <c r="HA19" s="882"/>
      <c r="HB19" s="882"/>
      <c r="HC19" s="882"/>
      <c r="HD19" s="882"/>
      <c r="HE19" s="882"/>
      <c r="HF19" s="882"/>
      <c r="HG19" s="882"/>
    </row>
    <row r="20" ht="18.0" customHeight="1">
      <c r="A20" s="859"/>
      <c r="B20" s="902" t="s">
        <v>9714</v>
      </c>
      <c r="C20" s="861"/>
      <c r="D20" s="425">
        <v>50.0</v>
      </c>
      <c r="E20" s="909" t="s">
        <v>9715</v>
      </c>
      <c r="F20" s="903" t="s">
        <v>9716</v>
      </c>
      <c r="G20" s="865">
        <v>2.000524742613E12</v>
      </c>
      <c r="H20" s="865">
        <v>796.0</v>
      </c>
      <c r="I20" s="866">
        <v>0.15</v>
      </c>
      <c r="J20" s="373">
        <v>677.0</v>
      </c>
      <c r="K20" s="371" t="s">
        <v>9717</v>
      </c>
      <c r="L20" s="372" t="s">
        <v>9686</v>
      </c>
      <c r="M20" s="372" t="s">
        <v>9718</v>
      </c>
      <c r="N20" s="842" t="s">
        <v>9615</v>
      </c>
      <c r="O20" s="867">
        <v>50.0</v>
      </c>
      <c r="P20" s="868" t="s">
        <v>9687</v>
      </c>
      <c r="Q20" s="868" t="s">
        <v>9688</v>
      </c>
      <c r="R20" s="869" t="s">
        <v>8326</v>
      </c>
      <c r="S20" s="870" t="s">
        <v>9653</v>
      </c>
      <c r="T20" s="870" t="s">
        <v>8386</v>
      </c>
      <c r="U20" s="870" t="s">
        <v>9618</v>
      </c>
      <c r="V20" s="871" t="s">
        <v>9689</v>
      </c>
      <c r="W20" s="872"/>
      <c r="X20" s="871" t="s">
        <v>9626</v>
      </c>
      <c r="Y20" s="871" t="s">
        <v>9690</v>
      </c>
      <c r="Z20" s="873">
        <v>0.44</v>
      </c>
      <c r="AA20" s="874" t="s">
        <v>9587</v>
      </c>
      <c r="AB20" s="875">
        <v>150.0</v>
      </c>
      <c r="AC20" s="875">
        <v>100.0</v>
      </c>
      <c r="AD20" s="875">
        <v>90.0</v>
      </c>
      <c r="AE20" s="875">
        <v>140.0</v>
      </c>
      <c r="AF20" s="876" t="s">
        <v>6234</v>
      </c>
      <c r="AG20" s="874" t="s">
        <v>9587</v>
      </c>
      <c r="AH20" s="878">
        <v>150.0</v>
      </c>
      <c r="AI20" s="875">
        <v>100.0</v>
      </c>
      <c r="AJ20" s="875">
        <v>90.0</v>
      </c>
      <c r="AK20" s="875">
        <v>140.0</v>
      </c>
      <c r="AL20" s="875" t="s">
        <v>6233</v>
      </c>
      <c r="AM20" s="875" t="s">
        <v>2267</v>
      </c>
      <c r="AN20" s="879"/>
      <c r="AO20" s="875" t="s">
        <v>6233</v>
      </c>
      <c r="AP20" s="879"/>
      <c r="AQ20" s="880"/>
      <c r="AR20" s="881"/>
      <c r="AS20" s="880"/>
      <c r="AT20" s="871">
        <v>0.28</v>
      </c>
      <c r="AU20" s="880"/>
      <c r="AV20" s="871" t="s">
        <v>6073</v>
      </c>
      <c r="AW20" s="880"/>
      <c r="AX20" s="880"/>
      <c r="AY20" s="879"/>
      <c r="AZ20" s="880"/>
      <c r="BA20" s="880"/>
      <c r="BB20" s="880"/>
      <c r="BC20" s="880"/>
      <c r="BD20" s="880"/>
      <c r="BE20" s="880"/>
      <c r="BF20" s="880"/>
      <c r="BG20" s="880"/>
      <c r="BH20" s="880"/>
      <c r="BI20" s="882"/>
      <c r="BJ20" s="882"/>
      <c r="BK20" s="882"/>
      <c r="BL20" s="882"/>
      <c r="BM20" s="882"/>
      <c r="BN20" s="882"/>
      <c r="BO20" s="882"/>
      <c r="BP20" s="882"/>
      <c r="BQ20" s="882"/>
      <c r="BR20" s="882"/>
      <c r="BS20" s="882"/>
      <c r="BT20" s="882"/>
      <c r="BU20" s="882"/>
      <c r="BV20" s="882"/>
      <c r="BW20" s="882"/>
      <c r="BX20" s="882"/>
      <c r="BY20" s="882"/>
      <c r="BZ20" s="882"/>
      <c r="CA20" s="882"/>
      <c r="CB20" s="882"/>
      <c r="CC20" s="882"/>
      <c r="CD20" s="882"/>
      <c r="CE20" s="882"/>
      <c r="CF20" s="882"/>
      <c r="CG20" s="882"/>
      <c r="CH20" s="882"/>
      <c r="CI20" s="882"/>
      <c r="CJ20" s="882"/>
      <c r="CK20" s="882"/>
      <c r="CL20" s="882"/>
      <c r="CM20" s="882"/>
      <c r="CN20" s="882"/>
      <c r="CO20" s="882"/>
      <c r="CP20" s="882"/>
      <c r="CQ20" s="882"/>
      <c r="CR20" s="882"/>
      <c r="CS20" s="882"/>
      <c r="CT20" s="882"/>
      <c r="CU20" s="882"/>
      <c r="CV20" s="882"/>
      <c r="CW20" s="882"/>
      <c r="CX20" s="882"/>
      <c r="CY20" s="882"/>
      <c r="CZ20" s="882"/>
      <c r="DA20" s="882"/>
      <c r="DB20" s="882"/>
      <c r="DC20" s="882"/>
      <c r="DD20" s="882"/>
      <c r="DE20" s="882"/>
      <c r="DF20" s="882"/>
      <c r="DG20" s="882"/>
      <c r="DH20" s="882"/>
      <c r="DI20" s="882"/>
      <c r="DJ20" s="882"/>
      <c r="DK20" s="882"/>
      <c r="DL20" s="882"/>
      <c r="DM20" s="882"/>
      <c r="DN20" s="882"/>
      <c r="DO20" s="882"/>
      <c r="DP20" s="882"/>
      <c r="DQ20" s="882"/>
      <c r="DR20" s="882"/>
      <c r="DS20" s="882"/>
      <c r="DT20" s="882"/>
      <c r="DU20" s="882"/>
      <c r="DV20" s="882"/>
      <c r="DW20" s="882"/>
      <c r="DX20" s="882"/>
      <c r="DY20" s="882"/>
      <c r="DZ20" s="882"/>
      <c r="EA20" s="882"/>
      <c r="EB20" s="882"/>
      <c r="EC20" s="882"/>
      <c r="ED20" s="882"/>
      <c r="EE20" s="882"/>
      <c r="EF20" s="882"/>
      <c r="EG20" s="882"/>
      <c r="EH20" s="882"/>
      <c r="EI20" s="882"/>
      <c r="EJ20" s="882"/>
      <c r="EK20" s="882"/>
      <c r="EL20" s="882"/>
      <c r="EM20" s="882"/>
      <c r="EN20" s="882"/>
      <c r="EO20" s="882"/>
      <c r="EP20" s="882"/>
      <c r="EQ20" s="882"/>
      <c r="ER20" s="882"/>
      <c r="ES20" s="882"/>
      <c r="ET20" s="882"/>
      <c r="EU20" s="882"/>
      <c r="EV20" s="882"/>
      <c r="EW20" s="882"/>
      <c r="EX20" s="882"/>
      <c r="EY20" s="882"/>
      <c r="EZ20" s="882"/>
      <c r="FA20" s="882"/>
      <c r="FB20" s="882"/>
      <c r="FC20" s="882"/>
      <c r="FD20" s="882"/>
      <c r="FE20" s="882"/>
      <c r="FF20" s="882"/>
      <c r="FG20" s="882"/>
      <c r="FH20" s="882"/>
      <c r="FI20" s="882"/>
      <c r="FJ20" s="882"/>
      <c r="FK20" s="882"/>
      <c r="FL20" s="882"/>
      <c r="FM20" s="882"/>
      <c r="FN20" s="882"/>
      <c r="FO20" s="882"/>
      <c r="FP20" s="882"/>
      <c r="FQ20" s="882"/>
      <c r="FR20" s="882"/>
      <c r="FS20" s="882"/>
      <c r="FT20" s="882"/>
      <c r="FU20" s="882"/>
      <c r="FV20" s="882"/>
      <c r="FW20" s="882"/>
      <c r="FX20" s="882"/>
      <c r="FY20" s="882"/>
      <c r="FZ20" s="882"/>
      <c r="GA20" s="882"/>
      <c r="GB20" s="882"/>
      <c r="GC20" s="882"/>
      <c r="GD20" s="882"/>
      <c r="GE20" s="882"/>
      <c r="GF20" s="882"/>
      <c r="GG20" s="882"/>
      <c r="GH20" s="882"/>
      <c r="GI20" s="882"/>
      <c r="GJ20" s="882"/>
      <c r="GK20" s="882"/>
      <c r="GL20" s="882"/>
      <c r="GM20" s="882"/>
      <c r="GN20" s="882"/>
      <c r="GO20" s="882"/>
      <c r="GP20" s="882"/>
      <c r="GQ20" s="882"/>
      <c r="GR20" s="882"/>
      <c r="GS20" s="882"/>
      <c r="GT20" s="882"/>
      <c r="GU20" s="882"/>
      <c r="GV20" s="882"/>
      <c r="GW20" s="882"/>
      <c r="GX20" s="882"/>
      <c r="GY20" s="882"/>
      <c r="GZ20" s="882"/>
      <c r="HA20" s="882"/>
      <c r="HB20" s="882"/>
      <c r="HC20" s="882"/>
      <c r="HD20" s="882"/>
      <c r="HE20" s="882"/>
      <c r="HF20" s="882"/>
      <c r="HG20" s="882"/>
    </row>
    <row r="21" ht="18.0" customHeight="1">
      <c r="A21" s="859"/>
      <c r="B21" s="902" t="s">
        <v>9719</v>
      </c>
      <c r="C21" s="910"/>
      <c r="D21" s="425">
        <v>50.0</v>
      </c>
      <c r="E21" s="862" t="s">
        <v>9720</v>
      </c>
      <c r="F21" s="903" t="s">
        <v>9721</v>
      </c>
      <c r="G21" s="864">
        <v>2.000524742637E12</v>
      </c>
      <c r="H21" s="865">
        <v>829.0</v>
      </c>
      <c r="I21" s="866">
        <v>0.25</v>
      </c>
      <c r="J21" s="373">
        <v>622.0</v>
      </c>
      <c r="K21" s="402" t="s">
        <v>9722</v>
      </c>
      <c r="L21" s="875" t="s">
        <v>9723</v>
      </c>
      <c r="M21" s="403" t="s">
        <v>6055</v>
      </c>
      <c r="N21" s="842" t="s">
        <v>9615</v>
      </c>
      <c r="O21" s="867">
        <v>50.0</v>
      </c>
      <c r="P21" s="868" t="s">
        <v>9724</v>
      </c>
      <c r="Q21" s="868" t="s">
        <v>9725</v>
      </c>
      <c r="R21" s="869" t="s">
        <v>8326</v>
      </c>
      <c r="S21" s="870" t="s">
        <v>9653</v>
      </c>
      <c r="T21" s="870" t="s">
        <v>8386</v>
      </c>
      <c r="U21" s="870" t="s">
        <v>9618</v>
      </c>
      <c r="V21" s="871" t="s">
        <v>9726</v>
      </c>
      <c r="W21" s="872"/>
      <c r="X21" s="871" t="s">
        <v>9626</v>
      </c>
      <c r="Y21" s="871" t="s">
        <v>9727</v>
      </c>
      <c r="Z21" s="873">
        <v>0.4</v>
      </c>
      <c r="AA21" s="874" t="s">
        <v>9587</v>
      </c>
      <c r="AB21" s="875">
        <v>165.0</v>
      </c>
      <c r="AC21" s="875">
        <v>100.0</v>
      </c>
      <c r="AD21" s="875">
        <v>90.0</v>
      </c>
      <c r="AE21" s="875">
        <v>140.0</v>
      </c>
      <c r="AF21" s="876" t="s">
        <v>6058</v>
      </c>
      <c r="AG21" s="874" t="s">
        <v>9587</v>
      </c>
      <c r="AH21" s="878">
        <v>165.0</v>
      </c>
      <c r="AI21" s="875">
        <v>100.0</v>
      </c>
      <c r="AJ21" s="875">
        <v>90.0</v>
      </c>
      <c r="AK21" s="875">
        <v>140.0</v>
      </c>
      <c r="AL21" s="875" t="s">
        <v>6255</v>
      </c>
      <c r="AM21" s="875" t="s">
        <v>2238</v>
      </c>
      <c r="AN21" s="879"/>
      <c r="AO21" s="875" t="s">
        <v>6255</v>
      </c>
      <c r="AP21" s="879"/>
      <c r="AQ21" s="880"/>
      <c r="AR21" s="881"/>
      <c r="AS21" s="880"/>
      <c r="AT21" s="871">
        <v>0.39</v>
      </c>
      <c r="AU21" s="880"/>
      <c r="AV21" s="880"/>
      <c r="AW21" s="880"/>
      <c r="AX21" s="880"/>
      <c r="AY21" s="879"/>
      <c r="AZ21" s="880"/>
      <c r="BA21" s="880"/>
      <c r="BB21" s="880"/>
      <c r="BC21" s="880"/>
      <c r="BD21" s="880"/>
      <c r="BE21" s="880"/>
      <c r="BF21" s="880"/>
      <c r="BG21" s="880"/>
      <c r="BH21" s="880"/>
      <c r="BI21" s="882"/>
      <c r="BJ21" s="882"/>
      <c r="BK21" s="882"/>
      <c r="BL21" s="882"/>
      <c r="BM21" s="882"/>
      <c r="BN21" s="882"/>
      <c r="BO21" s="882"/>
      <c r="BP21" s="882"/>
      <c r="BQ21" s="882"/>
      <c r="BR21" s="882"/>
      <c r="BS21" s="882"/>
      <c r="BT21" s="882"/>
      <c r="BU21" s="882"/>
      <c r="BV21" s="882"/>
      <c r="BW21" s="882"/>
      <c r="BX21" s="882"/>
      <c r="BY21" s="882"/>
      <c r="BZ21" s="882"/>
      <c r="CA21" s="882"/>
      <c r="CB21" s="882"/>
      <c r="CC21" s="882"/>
      <c r="CD21" s="882"/>
      <c r="CE21" s="882"/>
      <c r="CF21" s="882"/>
      <c r="CG21" s="882"/>
      <c r="CH21" s="882"/>
      <c r="CI21" s="882"/>
      <c r="CJ21" s="882"/>
      <c r="CK21" s="882"/>
      <c r="CL21" s="882"/>
      <c r="CM21" s="882"/>
      <c r="CN21" s="882"/>
      <c r="CO21" s="882"/>
      <c r="CP21" s="882"/>
      <c r="CQ21" s="882"/>
      <c r="CR21" s="882"/>
      <c r="CS21" s="882"/>
      <c r="CT21" s="882"/>
      <c r="CU21" s="882"/>
      <c r="CV21" s="882"/>
      <c r="CW21" s="882"/>
      <c r="CX21" s="882"/>
      <c r="CY21" s="882"/>
      <c r="CZ21" s="882"/>
      <c r="DA21" s="882"/>
      <c r="DB21" s="882"/>
      <c r="DC21" s="882"/>
      <c r="DD21" s="882"/>
      <c r="DE21" s="882"/>
      <c r="DF21" s="882"/>
      <c r="DG21" s="882"/>
      <c r="DH21" s="882"/>
      <c r="DI21" s="882"/>
      <c r="DJ21" s="882"/>
      <c r="DK21" s="882"/>
      <c r="DL21" s="882"/>
      <c r="DM21" s="882"/>
      <c r="DN21" s="882"/>
      <c r="DO21" s="882"/>
      <c r="DP21" s="882"/>
      <c r="DQ21" s="882"/>
      <c r="DR21" s="882"/>
      <c r="DS21" s="882"/>
      <c r="DT21" s="882"/>
      <c r="DU21" s="882"/>
      <c r="DV21" s="882"/>
      <c r="DW21" s="882"/>
      <c r="DX21" s="882"/>
      <c r="DY21" s="882"/>
      <c r="DZ21" s="882"/>
      <c r="EA21" s="882"/>
      <c r="EB21" s="882"/>
      <c r="EC21" s="882"/>
      <c r="ED21" s="882"/>
      <c r="EE21" s="882"/>
      <c r="EF21" s="882"/>
      <c r="EG21" s="882"/>
      <c r="EH21" s="882"/>
      <c r="EI21" s="882"/>
      <c r="EJ21" s="882"/>
      <c r="EK21" s="882"/>
      <c r="EL21" s="882"/>
      <c r="EM21" s="882"/>
      <c r="EN21" s="882"/>
      <c r="EO21" s="882"/>
      <c r="EP21" s="882"/>
      <c r="EQ21" s="882"/>
      <c r="ER21" s="882"/>
      <c r="ES21" s="882"/>
      <c r="ET21" s="882"/>
      <c r="EU21" s="882"/>
      <c r="EV21" s="882"/>
      <c r="EW21" s="882"/>
      <c r="EX21" s="882"/>
      <c r="EY21" s="882"/>
      <c r="EZ21" s="882"/>
      <c r="FA21" s="882"/>
      <c r="FB21" s="882"/>
      <c r="FC21" s="882"/>
      <c r="FD21" s="882"/>
      <c r="FE21" s="882"/>
      <c r="FF21" s="882"/>
      <c r="FG21" s="882"/>
      <c r="FH21" s="882"/>
      <c r="FI21" s="882"/>
      <c r="FJ21" s="882"/>
      <c r="FK21" s="882"/>
      <c r="FL21" s="882"/>
      <c r="FM21" s="882"/>
      <c r="FN21" s="882"/>
      <c r="FO21" s="882"/>
      <c r="FP21" s="882"/>
      <c r="FQ21" s="882"/>
      <c r="FR21" s="882"/>
      <c r="FS21" s="882"/>
      <c r="FT21" s="882"/>
      <c r="FU21" s="882"/>
      <c r="FV21" s="882"/>
      <c r="FW21" s="882"/>
      <c r="FX21" s="882"/>
      <c r="FY21" s="882"/>
      <c r="FZ21" s="882"/>
      <c r="GA21" s="882"/>
      <c r="GB21" s="882"/>
      <c r="GC21" s="882"/>
      <c r="GD21" s="882"/>
      <c r="GE21" s="882"/>
      <c r="GF21" s="882"/>
      <c r="GG21" s="882"/>
      <c r="GH21" s="882"/>
      <c r="GI21" s="882"/>
      <c r="GJ21" s="882"/>
      <c r="GK21" s="882"/>
      <c r="GL21" s="882"/>
      <c r="GM21" s="882"/>
      <c r="GN21" s="882"/>
      <c r="GO21" s="882"/>
      <c r="GP21" s="882"/>
      <c r="GQ21" s="882"/>
      <c r="GR21" s="882"/>
      <c r="GS21" s="882"/>
      <c r="GT21" s="882"/>
      <c r="GU21" s="882"/>
      <c r="GV21" s="882"/>
      <c r="GW21" s="882"/>
      <c r="GX21" s="882"/>
      <c r="GY21" s="882"/>
      <c r="GZ21" s="882"/>
      <c r="HA21" s="882"/>
      <c r="HB21" s="882"/>
      <c r="HC21" s="882"/>
      <c r="HD21" s="882"/>
      <c r="HE21" s="882"/>
      <c r="HF21" s="882"/>
      <c r="HG21" s="882"/>
    </row>
    <row r="22" ht="18.0" customHeight="1">
      <c r="A22" s="859"/>
      <c r="B22" s="902" t="s">
        <v>9728</v>
      </c>
      <c r="C22" s="861"/>
      <c r="D22" s="425">
        <v>50.0</v>
      </c>
      <c r="E22" s="862" t="s">
        <v>9729</v>
      </c>
      <c r="F22" s="903" t="s">
        <v>9730</v>
      </c>
      <c r="G22" s="865">
        <v>2.000524742644E12</v>
      </c>
      <c r="H22" s="865">
        <v>829.0</v>
      </c>
      <c r="I22" s="866">
        <v>0.15</v>
      </c>
      <c r="J22" s="373">
        <v>705.0</v>
      </c>
      <c r="K22" s="402" t="s">
        <v>9731</v>
      </c>
      <c r="L22" s="403" t="s">
        <v>9732</v>
      </c>
      <c r="M22" s="403" t="s">
        <v>6055</v>
      </c>
      <c r="N22" s="842" t="s">
        <v>9615</v>
      </c>
      <c r="O22" s="867">
        <v>50.0</v>
      </c>
      <c r="P22" s="868" t="s">
        <v>9733</v>
      </c>
      <c r="Q22" s="868" t="s">
        <v>9734</v>
      </c>
      <c r="R22" s="869" t="s">
        <v>8326</v>
      </c>
      <c r="S22" s="870" t="s">
        <v>9653</v>
      </c>
      <c r="T22" s="870" t="s">
        <v>8386</v>
      </c>
      <c r="U22" s="870" t="s">
        <v>9618</v>
      </c>
      <c r="V22" s="871" t="s">
        <v>9448</v>
      </c>
      <c r="W22" s="872"/>
      <c r="X22" s="871" t="s">
        <v>9626</v>
      </c>
      <c r="Y22" s="871" t="s">
        <v>9735</v>
      </c>
      <c r="Z22" s="873">
        <v>0.45</v>
      </c>
      <c r="AA22" s="874" t="s">
        <v>9587</v>
      </c>
      <c r="AB22" s="875">
        <v>165.0</v>
      </c>
      <c r="AC22" s="875">
        <v>100.0</v>
      </c>
      <c r="AD22" s="875">
        <v>90.0</v>
      </c>
      <c r="AE22" s="875">
        <v>140.0</v>
      </c>
      <c r="AF22" s="876" t="s">
        <v>6072</v>
      </c>
      <c r="AG22" s="874" t="s">
        <v>9587</v>
      </c>
      <c r="AH22" s="878">
        <v>165.0</v>
      </c>
      <c r="AI22" s="875">
        <v>100.0</v>
      </c>
      <c r="AJ22" s="875">
        <v>90.0</v>
      </c>
      <c r="AK22" s="875">
        <v>140.0</v>
      </c>
      <c r="AL22" s="875" t="s">
        <v>6262</v>
      </c>
      <c r="AM22" s="875" t="s">
        <v>2267</v>
      </c>
      <c r="AN22" s="879"/>
      <c r="AO22" s="875" t="s">
        <v>6262</v>
      </c>
      <c r="AP22" s="879"/>
      <c r="AQ22" s="880"/>
      <c r="AR22" s="881"/>
      <c r="AS22" s="880"/>
      <c r="AT22" s="871">
        <v>0.39</v>
      </c>
      <c r="AU22" s="880"/>
      <c r="AV22" s="880"/>
      <c r="AW22" s="880"/>
      <c r="AX22" s="880"/>
      <c r="AY22" s="879"/>
      <c r="AZ22" s="880"/>
      <c r="BA22" s="880"/>
      <c r="BB22" s="880"/>
      <c r="BC22" s="880"/>
      <c r="BD22" s="880"/>
      <c r="BE22" s="880"/>
      <c r="BF22" s="880"/>
      <c r="BG22" s="880"/>
      <c r="BH22" s="880"/>
      <c r="BI22" s="882"/>
      <c r="BJ22" s="882"/>
      <c r="BK22" s="882"/>
      <c r="BL22" s="882"/>
      <c r="BM22" s="882"/>
      <c r="BN22" s="882"/>
      <c r="BO22" s="882"/>
      <c r="BP22" s="882"/>
      <c r="BQ22" s="882"/>
      <c r="BR22" s="882"/>
      <c r="BS22" s="882"/>
      <c r="BT22" s="882"/>
      <c r="BU22" s="882"/>
      <c r="BV22" s="882"/>
      <c r="BW22" s="882"/>
      <c r="BX22" s="882"/>
      <c r="BY22" s="882"/>
      <c r="BZ22" s="882"/>
      <c r="CA22" s="882"/>
      <c r="CB22" s="882"/>
      <c r="CC22" s="882"/>
      <c r="CD22" s="882"/>
      <c r="CE22" s="882"/>
      <c r="CF22" s="882"/>
      <c r="CG22" s="882"/>
      <c r="CH22" s="882"/>
      <c r="CI22" s="882"/>
      <c r="CJ22" s="882"/>
      <c r="CK22" s="882"/>
      <c r="CL22" s="882"/>
      <c r="CM22" s="882"/>
      <c r="CN22" s="882"/>
      <c r="CO22" s="882"/>
      <c r="CP22" s="882"/>
      <c r="CQ22" s="882"/>
      <c r="CR22" s="882"/>
      <c r="CS22" s="882"/>
      <c r="CT22" s="882"/>
      <c r="CU22" s="882"/>
      <c r="CV22" s="882"/>
      <c r="CW22" s="882"/>
      <c r="CX22" s="882"/>
      <c r="CY22" s="882"/>
      <c r="CZ22" s="882"/>
      <c r="DA22" s="882"/>
      <c r="DB22" s="882"/>
      <c r="DC22" s="882"/>
      <c r="DD22" s="882"/>
      <c r="DE22" s="882"/>
      <c r="DF22" s="882"/>
      <c r="DG22" s="882"/>
      <c r="DH22" s="882"/>
      <c r="DI22" s="882"/>
      <c r="DJ22" s="882"/>
      <c r="DK22" s="882"/>
      <c r="DL22" s="882"/>
      <c r="DM22" s="882"/>
      <c r="DN22" s="882"/>
      <c r="DO22" s="882"/>
      <c r="DP22" s="882"/>
      <c r="DQ22" s="882"/>
      <c r="DR22" s="882"/>
      <c r="DS22" s="882"/>
      <c r="DT22" s="882"/>
      <c r="DU22" s="882"/>
      <c r="DV22" s="882"/>
      <c r="DW22" s="882"/>
      <c r="DX22" s="882"/>
      <c r="DY22" s="882"/>
      <c r="DZ22" s="882"/>
      <c r="EA22" s="882"/>
      <c r="EB22" s="882"/>
      <c r="EC22" s="882"/>
      <c r="ED22" s="882"/>
      <c r="EE22" s="882"/>
      <c r="EF22" s="882"/>
      <c r="EG22" s="882"/>
      <c r="EH22" s="882"/>
      <c r="EI22" s="882"/>
      <c r="EJ22" s="882"/>
      <c r="EK22" s="882"/>
      <c r="EL22" s="882"/>
      <c r="EM22" s="882"/>
      <c r="EN22" s="882"/>
      <c r="EO22" s="882"/>
      <c r="EP22" s="882"/>
      <c r="EQ22" s="882"/>
      <c r="ER22" s="882"/>
      <c r="ES22" s="882"/>
      <c r="ET22" s="882"/>
      <c r="EU22" s="882"/>
      <c r="EV22" s="882"/>
      <c r="EW22" s="882"/>
      <c r="EX22" s="882"/>
      <c r="EY22" s="882"/>
      <c r="EZ22" s="882"/>
      <c r="FA22" s="882"/>
      <c r="FB22" s="882"/>
      <c r="FC22" s="882"/>
      <c r="FD22" s="882"/>
      <c r="FE22" s="882"/>
      <c r="FF22" s="882"/>
      <c r="FG22" s="882"/>
      <c r="FH22" s="882"/>
      <c r="FI22" s="882"/>
      <c r="FJ22" s="882"/>
      <c r="FK22" s="882"/>
      <c r="FL22" s="882"/>
      <c r="FM22" s="882"/>
      <c r="FN22" s="882"/>
      <c r="FO22" s="882"/>
      <c r="FP22" s="882"/>
      <c r="FQ22" s="882"/>
      <c r="FR22" s="882"/>
      <c r="FS22" s="882"/>
      <c r="FT22" s="882"/>
      <c r="FU22" s="882"/>
      <c r="FV22" s="882"/>
      <c r="FW22" s="882"/>
      <c r="FX22" s="882"/>
      <c r="FY22" s="882"/>
      <c r="FZ22" s="882"/>
      <c r="GA22" s="882"/>
      <c r="GB22" s="882"/>
      <c r="GC22" s="882"/>
      <c r="GD22" s="882"/>
      <c r="GE22" s="882"/>
      <c r="GF22" s="882"/>
      <c r="GG22" s="882"/>
      <c r="GH22" s="882"/>
      <c r="GI22" s="882"/>
      <c r="GJ22" s="882"/>
      <c r="GK22" s="882"/>
      <c r="GL22" s="882"/>
      <c r="GM22" s="882"/>
      <c r="GN22" s="882"/>
      <c r="GO22" s="882"/>
      <c r="GP22" s="882"/>
      <c r="GQ22" s="882"/>
      <c r="GR22" s="882"/>
      <c r="GS22" s="882"/>
      <c r="GT22" s="882"/>
      <c r="GU22" s="882"/>
      <c r="GV22" s="882"/>
      <c r="GW22" s="882"/>
      <c r="GX22" s="882"/>
      <c r="GY22" s="882"/>
      <c r="GZ22" s="882"/>
      <c r="HA22" s="882"/>
      <c r="HB22" s="882"/>
      <c r="HC22" s="882"/>
      <c r="HD22" s="882"/>
      <c r="HE22" s="882"/>
      <c r="HF22" s="882"/>
      <c r="HG22" s="882"/>
    </row>
    <row r="23" ht="18.0" customHeight="1">
      <c r="A23" s="859"/>
      <c r="B23" s="902" t="s">
        <v>9736</v>
      </c>
      <c r="C23" s="792" t="s">
        <v>6424</v>
      </c>
      <c r="D23" s="425">
        <v>0.0</v>
      </c>
      <c r="E23" s="862" t="s">
        <v>9737</v>
      </c>
      <c r="F23" s="903" t="s">
        <v>9738</v>
      </c>
      <c r="G23" s="865">
        <v>2.000524742651E12</v>
      </c>
      <c r="H23" s="865">
        <v>829.0</v>
      </c>
      <c r="I23" s="866">
        <v>0.25</v>
      </c>
      <c r="J23" s="373">
        <v>622.0</v>
      </c>
      <c r="K23" s="402" t="s">
        <v>9739</v>
      </c>
      <c r="L23" s="403" t="s">
        <v>9732</v>
      </c>
      <c r="M23" s="403" t="s">
        <v>6055</v>
      </c>
      <c r="N23" s="842" t="s">
        <v>9615</v>
      </c>
      <c r="O23" s="867">
        <v>50.0</v>
      </c>
      <c r="P23" s="868" t="s">
        <v>9724</v>
      </c>
      <c r="Q23" s="868" t="s">
        <v>9725</v>
      </c>
      <c r="R23" s="869" t="s">
        <v>8326</v>
      </c>
      <c r="S23" s="870" t="s">
        <v>9653</v>
      </c>
      <c r="T23" s="870" t="s">
        <v>8386</v>
      </c>
      <c r="U23" s="870" t="s">
        <v>9618</v>
      </c>
      <c r="V23" s="871" t="s">
        <v>9726</v>
      </c>
      <c r="W23" s="872"/>
      <c r="X23" s="871" t="s">
        <v>9626</v>
      </c>
      <c r="Y23" s="871" t="s">
        <v>9727</v>
      </c>
      <c r="Z23" s="873">
        <v>0.4</v>
      </c>
      <c r="AA23" s="874" t="s">
        <v>9587</v>
      </c>
      <c r="AB23" s="875">
        <v>165.0</v>
      </c>
      <c r="AC23" s="875">
        <v>100.0</v>
      </c>
      <c r="AD23" s="875">
        <v>90.0</v>
      </c>
      <c r="AE23" s="875">
        <v>140.0</v>
      </c>
      <c r="AF23" s="876" t="s">
        <v>6080</v>
      </c>
      <c r="AG23" s="874" t="s">
        <v>9587</v>
      </c>
      <c r="AH23" s="878">
        <v>165.0</v>
      </c>
      <c r="AI23" s="875">
        <v>100.0</v>
      </c>
      <c r="AJ23" s="875">
        <v>90.0</v>
      </c>
      <c r="AK23" s="875">
        <v>140.0</v>
      </c>
      <c r="AL23" s="875" t="s">
        <v>6269</v>
      </c>
      <c r="AM23" s="875" t="s">
        <v>298</v>
      </c>
      <c r="AN23" s="879"/>
      <c r="AO23" s="875" t="s">
        <v>6269</v>
      </c>
      <c r="AP23" s="879"/>
      <c r="AQ23" s="880"/>
      <c r="AR23" s="881"/>
      <c r="AS23" s="880"/>
      <c r="AT23" s="871">
        <v>0.39</v>
      </c>
      <c r="AU23" s="880"/>
      <c r="AV23" s="880"/>
      <c r="AW23" s="880"/>
      <c r="AX23" s="880"/>
      <c r="AY23" s="879"/>
      <c r="AZ23" s="880"/>
      <c r="BA23" s="880"/>
      <c r="BB23" s="880"/>
      <c r="BC23" s="880"/>
      <c r="BD23" s="880"/>
      <c r="BE23" s="880"/>
      <c r="BF23" s="880"/>
      <c r="BG23" s="880"/>
      <c r="BH23" s="880"/>
      <c r="BI23" s="882"/>
      <c r="BJ23" s="882"/>
      <c r="BK23" s="882"/>
      <c r="BL23" s="882"/>
      <c r="BM23" s="882"/>
      <c r="BN23" s="882"/>
      <c r="BO23" s="882"/>
      <c r="BP23" s="882"/>
      <c r="BQ23" s="882"/>
      <c r="BR23" s="882"/>
      <c r="BS23" s="882"/>
      <c r="BT23" s="882"/>
      <c r="BU23" s="882"/>
      <c r="BV23" s="882"/>
      <c r="BW23" s="882"/>
      <c r="BX23" s="882"/>
      <c r="BY23" s="882"/>
      <c r="BZ23" s="882"/>
      <c r="CA23" s="882"/>
      <c r="CB23" s="882"/>
      <c r="CC23" s="882"/>
      <c r="CD23" s="882"/>
      <c r="CE23" s="882"/>
      <c r="CF23" s="882"/>
      <c r="CG23" s="882"/>
      <c r="CH23" s="882"/>
      <c r="CI23" s="882"/>
      <c r="CJ23" s="882"/>
      <c r="CK23" s="882"/>
      <c r="CL23" s="882"/>
      <c r="CM23" s="882"/>
      <c r="CN23" s="882"/>
      <c r="CO23" s="882"/>
      <c r="CP23" s="882"/>
      <c r="CQ23" s="882"/>
      <c r="CR23" s="882"/>
      <c r="CS23" s="882"/>
      <c r="CT23" s="882"/>
      <c r="CU23" s="882"/>
      <c r="CV23" s="882"/>
      <c r="CW23" s="882"/>
      <c r="CX23" s="882"/>
      <c r="CY23" s="882"/>
      <c r="CZ23" s="882"/>
      <c r="DA23" s="882"/>
      <c r="DB23" s="882"/>
      <c r="DC23" s="882"/>
      <c r="DD23" s="882"/>
      <c r="DE23" s="882"/>
      <c r="DF23" s="882"/>
      <c r="DG23" s="882"/>
      <c r="DH23" s="882"/>
      <c r="DI23" s="882"/>
      <c r="DJ23" s="882"/>
      <c r="DK23" s="882"/>
      <c r="DL23" s="882"/>
      <c r="DM23" s="882"/>
      <c r="DN23" s="882"/>
      <c r="DO23" s="882"/>
      <c r="DP23" s="882"/>
      <c r="DQ23" s="882"/>
      <c r="DR23" s="882"/>
      <c r="DS23" s="882"/>
      <c r="DT23" s="882"/>
      <c r="DU23" s="882"/>
      <c r="DV23" s="882"/>
      <c r="DW23" s="882"/>
      <c r="DX23" s="882"/>
      <c r="DY23" s="882"/>
      <c r="DZ23" s="882"/>
      <c r="EA23" s="882"/>
      <c r="EB23" s="882"/>
      <c r="EC23" s="882"/>
      <c r="ED23" s="882"/>
      <c r="EE23" s="882"/>
      <c r="EF23" s="882"/>
      <c r="EG23" s="882"/>
      <c r="EH23" s="882"/>
      <c r="EI23" s="882"/>
      <c r="EJ23" s="882"/>
      <c r="EK23" s="882"/>
      <c r="EL23" s="882"/>
      <c r="EM23" s="882"/>
      <c r="EN23" s="882"/>
      <c r="EO23" s="882"/>
      <c r="EP23" s="882"/>
      <c r="EQ23" s="882"/>
      <c r="ER23" s="882"/>
      <c r="ES23" s="882"/>
      <c r="ET23" s="882"/>
      <c r="EU23" s="882"/>
      <c r="EV23" s="882"/>
      <c r="EW23" s="882"/>
      <c r="EX23" s="882"/>
      <c r="EY23" s="882"/>
      <c r="EZ23" s="882"/>
      <c r="FA23" s="882"/>
      <c r="FB23" s="882"/>
      <c r="FC23" s="882"/>
      <c r="FD23" s="882"/>
      <c r="FE23" s="882"/>
      <c r="FF23" s="882"/>
      <c r="FG23" s="882"/>
      <c r="FH23" s="882"/>
      <c r="FI23" s="882"/>
      <c r="FJ23" s="882"/>
      <c r="FK23" s="882"/>
      <c r="FL23" s="882"/>
      <c r="FM23" s="882"/>
      <c r="FN23" s="882"/>
      <c r="FO23" s="882"/>
      <c r="FP23" s="882"/>
      <c r="FQ23" s="882"/>
      <c r="FR23" s="882"/>
      <c r="FS23" s="882"/>
      <c r="FT23" s="882"/>
      <c r="FU23" s="882"/>
      <c r="FV23" s="882"/>
      <c r="FW23" s="882"/>
      <c r="FX23" s="882"/>
      <c r="FY23" s="882"/>
      <c r="FZ23" s="882"/>
      <c r="GA23" s="882"/>
      <c r="GB23" s="882"/>
      <c r="GC23" s="882"/>
      <c r="GD23" s="882"/>
      <c r="GE23" s="882"/>
      <c r="GF23" s="882"/>
      <c r="GG23" s="882"/>
      <c r="GH23" s="882"/>
      <c r="GI23" s="882"/>
      <c r="GJ23" s="882"/>
      <c r="GK23" s="882"/>
      <c r="GL23" s="882"/>
      <c r="GM23" s="882"/>
      <c r="GN23" s="882"/>
      <c r="GO23" s="882"/>
      <c r="GP23" s="882"/>
      <c r="GQ23" s="882"/>
      <c r="GR23" s="882"/>
      <c r="GS23" s="882"/>
      <c r="GT23" s="882"/>
      <c r="GU23" s="882"/>
      <c r="GV23" s="882"/>
      <c r="GW23" s="882"/>
      <c r="GX23" s="882"/>
      <c r="GY23" s="882"/>
      <c r="GZ23" s="882"/>
      <c r="HA23" s="882"/>
      <c r="HB23" s="882"/>
      <c r="HC23" s="882"/>
      <c r="HD23" s="882"/>
      <c r="HE23" s="882"/>
      <c r="HF23" s="882"/>
      <c r="HG23" s="882"/>
    </row>
    <row r="24" ht="18.0" customHeight="1">
      <c r="A24" s="859"/>
      <c r="B24" s="887" t="s">
        <v>9740</v>
      </c>
      <c r="C24" s="895" t="s">
        <v>6143</v>
      </c>
      <c r="D24" s="425">
        <v>0.0</v>
      </c>
      <c r="E24" s="896" t="s">
        <v>9741</v>
      </c>
      <c r="F24" s="897"/>
      <c r="G24" s="899">
        <v>2.000524742668E12</v>
      </c>
      <c r="H24" s="899">
        <v>829.0</v>
      </c>
      <c r="I24" s="900">
        <v>0.4</v>
      </c>
      <c r="J24" s="373">
        <v>498.0</v>
      </c>
      <c r="K24" s="371" t="s">
        <v>9742</v>
      </c>
      <c r="L24" s="851" t="s">
        <v>9723</v>
      </c>
      <c r="M24" s="851" t="s">
        <v>9743</v>
      </c>
      <c r="N24" s="842" t="s">
        <v>9615</v>
      </c>
      <c r="O24" s="899">
        <v>50.0</v>
      </c>
      <c r="P24" s="868" t="s">
        <v>9744</v>
      </c>
      <c r="Q24" s="868" t="s">
        <v>9745</v>
      </c>
      <c r="R24" s="869" t="s">
        <v>8326</v>
      </c>
      <c r="S24" s="870" t="s">
        <v>9653</v>
      </c>
      <c r="T24" s="870" t="s">
        <v>8386</v>
      </c>
      <c r="U24" s="870" t="s">
        <v>9618</v>
      </c>
      <c r="V24" s="871" t="s">
        <v>9746</v>
      </c>
      <c r="W24" s="872"/>
      <c r="X24" s="871" t="s">
        <v>9626</v>
      </c>
      <c r="Y24" s="871" t="s">
        <v>9747</v>
      </c>
      <c r="Z24" s="873">
        <v>0.28</v>
      </c>
      <c r="AA24" s="874" t="s">
        <v>9587</v>
      </c>
      <c r="AB24" s="875">
        <v>165.0</v>
      </c>
      <c r="AC24" s="875">
        <v>100.0</v>
      </c>
      <c r="AD24" s="875">
        <v>90.0</v>
      </c>
      <c r="AE24" s="875">
        <v>140.0</v>
      </c>
      <c r="AF24" s="876" t="s">
        <v>6150</v>
      </c>
      <c r="AG24" s="874" t="s">
        <v>9587</v>
      </c>
      <c r="AH24" s="878">
        <v>165.0</v>
      </c>
      <c r="AI24" s="875">
        <v>100.0</v>
      </c>
      <c r="AJ24" s="875">
        <v>90.0</v>
      </c>
      <c r="AK24" s="875">
        <v>140.0</v>
      </c>
      <c r="AL24" s="875" t="s">
        <v>6282</v>
      </c>
      <c r="AM24" s="875" t="s">
        <v>2238</v>
      </c>
      <c r="AN24" s="879"/>
      <c r="AO24" s="875" t="s">
        <v>6282</v>
      </c>
      <c r="AP24" s="879"/>
      <c r="AQ24" s="880"/>
      <c r="AR24" s="881"/>
      <c r="AS24" s="880"/>
      <c r="AT24" s="871">
        <v>0.39</v>
      </c>
      <c r="AU24" s="880"/>
      <c r="AV24" s="880"/>
      <c r="AW24" s="880"/>
      <c r="AX24" s="880"/>
      <c r="AY24" s="879"/>
      <c r="AZ24" s="880"/>
      <c r="BA24" s="880"/>
      <c r="BB24" s="880"/>
      <c r="BC24" s="880"/>
      <c r="BD24" s="880"/>
      <c r="BE24" s="880"/>
      <c r="BF24" s="880"/>
      <c r="BG24" s="880"/>
      <c r="BH24" s="880"/>
      <c r="BI24" s="882"/>
      <c r="BJ24" s="882"/>
      <c r="BK24" s="882"/>
      <c r="BL24" s="882"/>
      <c r="BM24" s="882"/>
      <c r="BN24" s="882"/>
      <c r="BO24" s="882"/>
      <c r="BP24" s="882"/>
      <c r="BQ24" s="882"/>
      <c r="BR24" s="882"/>
      <c r="BS24" s="882"/>
      <c r="BT24" s="882"/>
      <c r="BU24" s="882"/>
      <c r="BV24" s="882"/>
      <c r="BW24" s="882"/>
      <c r="BX24" s="882"/>
      <c r="BY24" s="882"/>
      <c r="BZ24" s="882"/>
      <c r="CA24" s="882"/>
      <c r="CB24" s="882"/>
      <c r="CC24" s="882"/>
      <c r="CD24" s="882"/>
      <c r="CE24" s="882"/>
      <c r="CF24" s="882"/>
      <c r="CG24" s="882"/>
      <c r="CH24" s="882"/>
      <c r="CI24" s="882"/>
      <c r="CJ24" s="882"/>
      <c r="CK24" s="882"/>
      <c r="CL24" s="882"/>
      <c r="CM24" s="882"/>
      <c r="CN24" s="882"/>
      <c r="CO24" s="882"/>
      <c r="CP24" s="882"/>
      <c r="CQ24" s="882"/>
      <c r="CR24" s="882"/>
      <c r="CS24" s="882"/>
      <c r="CT24" s="882"/>
      <c r="CU24" s="882"/>
      <c r="CV24" s="882"/>
      <c r="CW24" s="882"/>
      <c r="CX24" s="882"/>
      <c r="CY24" s="882"/>
      <c r="CZ24" s="882"/>
      <c r="DA24" s="882"/>
      <c r="DB24" s="882"/>
      <c r="DC24" s="882"/>
      <c r="DD24" s="882"/>
      <c r="DE24" s="882"/>
      <c r="DF24" s="882"/>
      <c r="DG24" s="882"/>
      <c r="DH24" s="882"/>
      <c r="DI24" s="882"/>
      <c r="DJ24" s="882"/>
      <c r="DK24" s="882"/>
      <c r="DL24" s="882"/>
      <c r="DM24" s="882"/>
      <c r="DN24" s="882"/>
      <c r="DO24" s="882"/>
      <c r="DP24" s="882"/>
      <c r="DQ24" s="882"/>
      <c r="DR24" s="882"/>
      <c r="DS24" s="882"/>
      <c r="DT24" s="882"/>
      <c r="DU24" s="882"/>
      <c r="DV24" s="882"/>
      <c r="DW24" s="882"/>
      <c r="DX24" s="882"/>
      <c r="DY24" s="882"/>
      <c r="DZ24" s="882"/>
      <c r="EA24" s="882"/>
      <c r="EB24" s="882"/>
      <c r="EC24" s="882"/>
      <c r="ED24" s="882"/>
      <c r="EE24" s="882"/>
      <c r="EF24" s="882"/>
      <c r="EG24" s="882"/>
      <c r="EH24" s="882"/>
      <c r="EI24" s="882"/>
      <c r="EJ24" s="882"/>
      <c r="EK24" s="882"/>
      <c r="EL24" s="882"/>
      <c r="EM24" s="882"/>
      <c r="EN24" s="882"/>
      <c r="EO24" s="882"/>
      <c r="EP24" s="882"/>
      <c r="EQ24" s="882"/>
      <c r="ER24" s="882"/>
      <c r="ES24" s="882"/>
      <c r="ET24" s="882"/>
      <c r="EU24" s="882"/>
      <c r="EV24" s="882"/>
      <c r="EW24" s="882"/>
      <c r="EX24" s="882"/>
      <c r="EY24" s="882"/>
      <c r="EZ24" s="882"/>
      <c r="FA24" s="882"/>
      <c r="FB24" s="882"/>
      <c r="FC24" s="882"/>
      <c r="FD24" s="882"/>
      <c r="FE24" s="882"/>
      <c r="FF24" s="882"/>
      <c r="FG24" s="882"/>
      <c r="FH24" s="882"/>
      <c r="FI24" s="882"/>
      <c r="FJ24" s="882"/>
      <c r="FK24" s="882"/>
      <c r="FL24" s="882"/>
      <c r="FM24" s="882"/>
      <c r="FN24" s="882"/>
      <c r="FO24" s="882"/>
      <c r="FP24" s="882"/>
      <c r="FQ24" s="882"/>
      <c r="FR24" s="882"/>
      <c r="FS24" s="882"/>
      <c r="FT24" s="882"/>
      <c r="FU24" s="882"/>
      <c r="FV24" s="882"/>
      <c r="FW24" s="882"/>
      <c r="FX24" s="882"/>
      <c r="FY24" s="882"/>
      <c r="FZ24" s="882"/>
      <c r="GA24" s="882"/>
      <c r="GB24" s="882"/>
      <c r="GC24" s="882"/>
      <c r="GD24" s="882"/>
      <c r="GE24" s="882"/>
      <c r="GF24" s="882"/>
      <c r="GG24" s="882"/>
      <c r="GH24" s="882"/>
      <c r="GI24" s="882"/>
      <c r="GJ24" s="882"/>
      <c r="GK24" s="882"/>
      <c r="GL24" s="882"/>
      <c r="GM24" s="882"/>
      <c r="GN24" s="882"/>
      <c r="GO24" s="882"/>
      <c r="GP24" s="882"/>
      <c r="GQ24" s="882"/>
      <c r="GR24" s="882"/>
      <c r="GS24" s="882"/>
      <c r="GT24" s="882"/>
      <c r="GU24" s="882"/>
      <c r="GV24" s="882"/>
      <c r="GW24" s="882"/>
      <c r="GX24" s="882"/>
      <c r="GY24" s="882"/>
      <c r="GZ24" s="882"/>
      <c r="HA24" s="882"/>
      <c r="HB24" s="882"/>
      <c r="HC24" s="882"/>
      <c r="HD24" s="882"/>
      <c r="HE24" s="882"/>
      <c r="HF24" s="882"/>
      <c r="HG24" s="882"/>
    </row>
    <row r="25" ht="18.0" customHeight="1">
      <c r="A25" s="859"/>
      <c r="B25" s="887" t="s">
        <v>9748</v>
      </c>
      <c r="C25" s="895" t="s">
        <v>6143</v>
      </c>
      <c r="D25" s="425">
        <v>0.0</v>
      </c>
      <c r="E25" s="896" t="s">
        <v>9749</v>
      </c>
      <c r="F25" s="897"/>
      <c r="G25" s="899">
        <v>2.000524742675E12</v>
      </c>
      <c r="H25" s="899">
        <v>829.0</v>
      </c>
      <c r="I25" s="900">
        <v>0.4</v>
      </c>
      <c r="J25" s="373">
        <v>498.0</v>
      </c>
      <c r="K25" s="371" t="s">
        <v>9750</v>
      </c>
      <c r="L25" s="875" t="s">
        <v>9723</v>
      </c>
      <c r="M25" s="875" t="s">
        <v>9743</v>
      </c>
      <c r="N25" s="842" t="s">
        <v>9615</v>
      </c>
      <c r="O25" s="899">
        <v>50.0</v>
      </c>
      <c r="P25" s="868" t="s">
        <v>9744</v>
      </c>
      <c r="Q25" s="868" t="s">
        <v>9745</v>
      </c>
      <c r="R25" s="869" t="s">
        <v>8326</v>
      </c>
      <c r="S25" s="870" t="s">
        <v>9653</v>
      </c>
      <c r="T25" s="870" t="s">
        <v>8386</v>
      </c>
      <c r="U25" s="870" t="s">
        <v>9618</v>
      </c>
      <c r="V25" s="871" t="s">
        <v>9746</v>
      </c>
      <c r="W25" s="872"/>
      <c r="X25" s="871" t="s">
        <v>9626</v>
      </c>
      <c r="Y25" s="871" t="s">
        <v>9747</v>
      </c>
      <c r="Z25" s="873">
        <v>0.28</v>
      </c>
      <c r="AA25" s="874" t="s">
        <v>9587</v>
      </c>
      <c r="AB25" s="875">
        <v>165.0</v>
      </c>
      <c r="AC25" s="875">
        <v>100.0</v>
      </c>
      <c r="AD25" s="875">
        <v>90.0</v>
      </c>
      <c r="AE25" s="875">
        <v>140.0</v>
      </c>
      <c r="AF25" s="876" t="s">
        <v>6162</v>
      </c>
      <c r="AG25" s="874" t="s">
        <v>9587</v>
      </c>
      <c r="AH25" s="878">
        <v>165.0</v>
      </c>
      <c r="AI25" s="875">
        <v>100.0</v>
      </c>
      <c r="AJ25" s="875">
        <v>90.0</v>
      </c>
      <c r="AK25" s="875">
        <v>140.0</v>
      </c>
      <c r="AL25" s="875" t="s">
        <v>6289</v>
      </c>
      <c r="AM25" s="875" t="s">
        <v>2267</v>
      </c>
      <c r="AN25" s="879"/>
      <c r="AO25" s="875" t="s">
        <v>6289</v>
      </c>
      <c r="AP25" s="879"/>
      <c r="AQ25" s="880"/>
      <c r="AR25" s="881"/>
      <c r="AS25" s="880"/>
      <c r="AT25" s="871">
        <v>0.39</v>
      </c>
      <c r="AU25" s="880"/>
      <c r="AV25" s="880"/>
      <c r="AW25" s="880"/>
      <c r="AX25" s="880"/>
      <c r="AY25" s="879"/>
      <c r="AZ25" s="880"/>
      <c r="BA25" s="880"/>
      <c r="BB25" s="880"/>
      <c r="BC25" s="880"/>
      <c r="BD25" s="880"/>
      <c r="BE25" s="880"/>
      <c r="BF25" s="880"/>
      <c r="BG25" s="880"/>
      <c r="BH25" s="880"/>
      <c r="BI25" s="882"/>
      <c r="BJ25" s="882"/>
      <c r="BK25" s="882"/>
      <c r="BL25" s="882"/>
      <c r="BM25" s="882"/>
      <c r="BN25" s="882"/>
      <c r="BO25" s="882"/>
      <c r="BP25" s="882"/>
      <c r="BQ25" s="882"/>
      <c r="BR25" s="882"/>
      <c r="BS25" s="882"/>
      <c r="BT25" s="882"/>
      <c r="BU25" s="882"/>
      <c r="BV25" s="882"/>
      <c r="BW25" s="882"/>
      <c r="BX25" s="882"/>
      <c r="BY25" s="882"/>
      <c r="BZ25" s="882"/>
      <c r="CA25" s="882"/>
      <c r="CB25" s="882"/>
      <c r="CC25" s="882"/>
      <c r="CD25" s="882"/>
      <c r="CE25" s="882"/>
      <c r="CF25" s="882"/>
      <c r="CG25" s="882"/>
      <c r="CH25" s="882"/>
      <c r="CI25" s="882"/>
      <c r="CJ25" s="882"/>
      <c r="CK25" s="882"/>
      <c r="CL25" s="882"/>
      <c r="CM25" s="882"/>
      <c r="CN25" s="882"/>
      <c r="CO25" s="882"/>
      <c r="CP25" s="882"/>
      <c r="CQ25" s="882"/>
      <c r="CR25" s="882"/>
      <c r="CS25" s="882"/>
      <c r="CT25" s="882"/>
      <c r="CU25" s="882"/>
      <c r="CV25" s="882"/>
      <c r="CW25" s="882"/>
      <c r="CX25" s="882"/>
      <c r="CY25" s="882"/>
      <c r="CZ25" s="882"/>
      <c r="DA25" s="882"/>
      <c r="DB25" s="882"/>
      <c r="DC25" s="882"/>
      <c r="DD25" s="882"/>
      <c r="DE25" s="882"/>
      <c r="DF25" s="882"/>
      <c r="DG25" s="882"/>
      <c r="DH25" s="882"/>
      <c r="DI25" s="882"/>
      <c r="DJ25" s="882"/>
      <c r="DK25" s="882"/>
      <c r="DL25" s="882"/>
      <c r="DM25" s="882"/>
      <c r="DN25" s="882"/>
      <c r="DO25" s="882"/>
      <c r="DP25" s="882"/>
      <c r="DQ25" s="882"/>
      <c r="DR25" s="882"/>
      <c r="DS25" s="882"/>
      <c r="DT25" s="882"/>
      <c r="DU25" s="882"/>
      <c r="DV25" s="882"/>
      <c r="DW25" s="882"/>
      <c r="DX25" s="882"/>
      <c r="DY25" s="882"/>
      <c r="DZ25" s="882"/>
      <c r="EA25" s="882"/>
      <c r="EB25" s="882"/>
      <c r="EC25" s="882"/>
      <c r="ED25" s="882"/>
      <c r="EE25" s="882"/>
      <c r="EF25" s="882"/>
      <c r="EG25" s="882"/>
      <c r="EH25" s="882"/>
      <c r="EI25" s="882"/>
      <c r="EJ25" s="882"/>
      <c r="EK25" s="882"/>
      <c r="EL25" s="882"/>
      <c r="EM25" s="882"/>
      <c r="EN25" s="882"/>
      <c r="EO25" s="882"/>
      <c r="EP25" s="882"/>
      <c r="EQ25" s="882"/>
      <c r="ER25" s="882"/>
      <c r="ES25" s="882"/>
      <c r="ET25" s="882"/>
      <c r="EU25" s="882"/>
      <c r="EV25" s="882"/>
      <c r="EW25" s="882"/>
      <c r="EX25" s="882"/>
      <c r="EY25" s="882"/>
      <c r="EZ25" s="882"/>
      <c r="FA25" s="882"/>
      <c r="FB25" s="882"/>
      <c r="FC25" s="882"/>
      <c r="FD25" s="882"/>
      <c r="FE25" s="882"/>
      <c r="FF25" s="882"/>
      <c r="FG25" s="882"/>
      <c r="FH25" s="882"/>
      <c r="FI25" s="882"/>
      <c r="FJ25" s="882"/>
      <c r="FK25" s="882"/>
      <c r="FL25" s="882"/>
      <c r="FM25" s="882"/>
      <c r="FN25" s="882"/>
      <c r="FO25" s="882"/>
      <c r="FP25" s="882"/>
      <c r="FQ25" s="882"/>
      <c r="FR25" s="882"/>
      <c r="FS25" s="882"/>
      <c r="FT25" s="882"/>
      <c r="FU25" s="882"/>
      <c r="FV25" s="882"/>
      <c r="FW25" s="882"/>
      <c r="FX25" s="882"/>
      <c r="FY25" s="882"/>
      <c r="FZ25" s="882"/>
      <c r="GA25" s="882"/>
      <c r="GB25" s="882"/>
      <c r="GC25" s="882"/>
      <c r="GD25" s="882"/>
      <c r="GE25" s="882"/>
      <c r="GF25" s="882"/>
      <c r="GG25" s="882"/>
      <c r="GH25" s="882"/>
      <c r="GI25" s="882"/>
      <c r="GJ25" s="882"/>
      <c r="GK25" s="882"/>
      <c r="GL25" s="882"/>
      <c r="GM25" s="882"/>
      <c r="GN25" s="882"/>
      <c r="GO25" s="882"/>
      <c r="GP25" s="882"/>
      <c r="GQ25" s="882"/>
      <c r="GR25" s="882"/>
      <c r="GS25" s="882"/>
      <c r="GT25" s="882"/>
      <c r="GU25" s="882"/>
      <c r="GV25" s="882"/>
      <c r="GW25" s="882"/>
      <c r="GX25" s="882"/>
      <c r="GY25" s="882"/>
      <c r="GZ25" s="882"/>
      <c r="HA25" s="882"/>
      <c r="HB25" s="882"/>
      <c r="HC25" s="882"/>
      <c r="HD25" s="882"/>
      <c r="HE25" s="882"/>
      <c r="HF25" s="882"/>
      <c r="HG25" s="882"/>
    </row>
    <row r="26" ht="18.0" customHeight="1">
      <c r="A26" s="859"/>
      <c r="B26" s="887" t="s">
        <v>9751</v>
      </c>
      <c r="C26" s="895" t="s">
        <v>6143</v>
      </c>
      <c r="D26" s="425">
        <v>0.0</v>
      </c>
      <c r="E26" s="896" t="s">
        <v>9752</v>
      </c>
      <c r="F26" s="897"/>
      <c r="G26" s="899">
        <v>2.000524742682E12</v>
      </c>
      <c r="H26" s="899">
        <v>829.0</v>
      </c>
      <c r="I26" s="900">
        <v>0.4</v>
      </c>
      <c r="J26" s="373">
        <v>498.0</v>
      </c>
      <c r="K26" s="371" t="s">
        <v>9753</v>
      </c>
      <c r="L26" s="875" t="s">
        <v>9723</v>
      </c>
      <c r="M26" s="875" t="s">
        <v>9743</v>
      </c>
      <c r="N26" s="842" t="s">
        <v>9615</v>
      </c>
      <c r="O26" s="899">
        <v>50.0</v>
      </c>
      <c r="P26" s="868" t="s">
        <v>9744</v>
      </c>
      <c r="Q26" s="868" t="s">
        <v>9745</v>
      </c>
      <c r="R26" s="869" t="s">
        <v>8326</v>
      </c>
      <c r="S26" s="870" t="s">
        <v>9653</v>
      </c>
      <c r="T26" s="870" t="s">
        <v>8386</v>
      </c>
      <c r="U26" s="870" t="s">
        <v>9618</v>
      </c>
      <c r="V26" s="871" t="s">
        <v>9746</v>
      </c>
      <c r="W26" s="872"/>
      <c r="X26" s="871" t="s">
        <v>9626</v>
      </c>
      <c r="Y26" s="871" t="s">
        <v>9747</v>
      </c>
      <c r="Z26" s="873">
        <v>0.28</v>
      </c>
      <c r="AA26" s="874" t="s">
        <v>9587</v>
      </c>
      <c r="AB26" s="875">
        <v>165.0</v>
      </c>
      <c r="AC26" s="875">
        <v>100.0</v>
      </c>
      <c r="AD26" s="875">
        <v>90.0</v>
      </c>
      <c r="AE26" s="875">
        <v>140.0</v>
      </c>
      <c r="AF26" s="876" t="s">
        <v>6170</v>
      </c>
      <c r="AG26" s="874" t="s">
        <v>9587</v>
      </c>
      <c r="AH26" s="878">
        <v>165.0</v>
      </c>
      <c r="AI26" s="875">
        <v>100.0</v>
      </c>
      <c r="AJ26" s="875">
        <v>90.0</v>
      </c>
      <c r="AK26" s="875">
        <v>140.0</v>
      </c>
      <c r="AL26" s="875" t="s">
        <v>6296</v>
      </c>
      <c r="AM26" s="875" t="s">
        <v>298</v>
      </c>
      <c r="AN26" s="879"/>
      <c r="AO26" s="875" t="s">
        <v>6296</v>
      </c>
      <c r="AP26" s="879"/>
      <c r="AQ26" s="880"/>
      <c r="AR26" s="881"/>
      <c r="AS26" s="880"/>
      <c r="AT26" s="871">
        <v>0.39</v>
      </c>
      <c r="AU26" s="880"/>
      <c r="AV26" s="880"/>
      <c r="AW26" s="880"/>
      <c r="AX26" s="880"/>
      <c r="AY26" s="879"/>
      <c r="AZ26" s="880"/>
      <c r="BA26" s="880"/>
      <c r="BB26" s="880"/>
      <c r="BC26" s="880"/>
      <c r="BD26" s="880"/>
      <c r="BE26" s="880"/>
      <c r="BF26" s="880"/>
      <c r="BG26" s="880"/>
      <c r="BH26" s="880"/>
      <c r="BI26" s="882"/>
      <c r="BJ26" s="882"/>
      <c r="BK26" s="882"/>
      <c r="BL26" s="882"/>
      <c r="BM26" s="882"/>
      <c r="BN26" s="882"/>
      <c r="BO26" s="882"/>
      <c r="BP26" s="882"/>
      <c r="BQ26" s="882"/>
      <c r="BR26" s="882"/>
      <c r="BS26" s="882"/>
      <c r="BT26" s="882"/>
      <c r="BU26" s="882"/>
      <c r="BV26" s="882"/>
      <c r="BW26" s="882"/>
      <c r="BX26" s="882"/>
      <c r="BY26" s="882"/>
      <c r="BZ26" s="882"/>
      <c r="CA26" s="882"/>
      <c r="CB26" s="882"/>
      <c r="CC26" s="882"/>
      <c r="CD26" s="882"/>
      <c r="CE26" s="882"/>
      <c r="CF26" s="882"/>
      <c r="CG26" s="882"/>
      <c r="CH26" s="882"/>
      <c r="CI26" s="882"/>
      <c r="CJ26" s="882"/>
      <c r="CK26" s="882"/>
      <c r="CL26" s="882"/>
      <c r="CM26" s="882"/>
      <c r="CN26" s="882"/>
      <c r="CO26" s="882"/>
      <c r="CP26" s="882"/>
      <c r="CQ26" s="882"/>
      <c r="CR26" s="882"/>
      <c r="CS26" s="882"/>
      <c r="CT26" s="882"/>
      <c r="CU26" s="882"/>
      <c r="CV26" s="882"/>
      <c r="CW26" s="882"/>
      <c r="CX26" s="882"/>
      <c r="CY26" s="882"/>
      <c r="CZ26" s="882"/>
      <c r="DA26" s="882"/>
      <c r="DB26" s="882"/>
      <c r="DC26" s="882"/>
      <c r="DD26" s="882"/>
      <c r="DE26" s="882"/>
      <c r="DF26" s="882"/>
      <c r="DG26" s="882"/>
      <c r="DH26" s="882"/>
      <c r="DI26" s="882"/>
      <c r="DJ26" s="882"/>
      <c r="DK26" s="882"/>
      <c r="DL26" s="882"/>
      <c r="DM26" s="882"/>
      <c r="DN26" s="882"/>
      <c r="DO26" s="882"/>
      <c r="DP26" s="882"/>
      <c r="DQ26" s="882"/>
      <c r="DR26" s="882"/>
      <c r="DS26" s="882"/>
      <c r="DT26" s="882"/>
      <c r="DU26" s="882"/>
      <c r="DV26" s="882"/>
      <c r="DW26" s="882"/>
      <c r="DX26" s="882"/>
      <c r="DY26" s="882"/>
      <c r="DZ26" s="882"/>
      <c r="EA26" s="882"/>
      <c r="EB26" s="882"/>
      <c r="EC26" s="882"/>
      <c r="ED26" s="882"/>
      <c r="EE26" s="882"/>
      <c r="EF26" s="882"/>
      <c r="EG26" s="882"/>
      <c r="EH26" s="882"/>
      <c r="EI26" s="882"/>
      <c r="EJ26" s="882"/>
      <c r="EK26" s="882"/>
      <c r="EL26" s="882"/>
      <c r="EM26" s="882"/>
      <c r="EN26" s="882"/>
      <c r="EO26" s="882"/>
      <c r="EP26" s="882"/>
      <c r="EQ26" s="882"/>
      <c r="ER26" s="882"/>
      <c r="ES26" s="882"/>
      <c r="ET26" s="882"/>
      <c r="EU26" s="882"/>
      <c r="EV26" s="882"/>
      <c r="EW26" s="882"/>
      <c r="EX26" s="882"/>
      <c r="EY26" s="882"/>
      <c r="EZ26" s="882"/>
      <c r="FA26" s="882"/>
      <c r="FB26" s="882"/>
      <c r="FC26" s="882"/>
      <c r="FD26" s="882"/>
      <c r="FE26" s="882"/>
      <c r="FF26" s="882"/>
      <c r="FG26" s="882"/>
      <c r="FH26" s="882"/>
      <c r="FI26" s="882"/>
      <c r="FJ26" s="882"/>
      <c r="FK26" s="882"/>
      <c r="FL26" s="882"/>
      <c r="FM26" s="882"/>
      <c r="FN26" s="882"/>
      <c r="FO26" s="882"/>
      <c r="FP26" s="882"/>
      <c r="FQ26" s="882"/>
      <c r="FR26" s="882"/>
      <c r="FS26" s="882"/>
      <c r="FT26" s="882"/>
      <c r="FU26" s="882"/>
      <c r="FV26" s="882"/>
      <c r="FW26" s="882"/>
      <c r="FX26" s="882"/>
      <c r="FY26" s="882"/>
      <c r="FZ26" s="882"/>
      <c r="GA26" s="882"/>
      <c r="GB26" s="882"/>
      <c r="GC26" s="882"/>
      <c r="GD26" s="882"/>
      <c r="GE26" s="882"/>
      <c r="GF26" s="882"/>
      <c r="GG26" s="882"/>
      <c r="GH26" s="882"/>
      <c r="GI26" s="882"/>
      <c r="GJ26" s="882"/>
      <c r="GK26" s="882"/>
      <c r="GL26" s="882"/>
      <c r="GM26" s="882"/>
      <c r="GN26" s="882"/>
      <c r="GO26" s="882"/>
      <c r="GP26" s="882"/>
      <c r="GQ26" s="882"/>
      <c r="GR26" s="882"/>
      <c r="GS26" s="882"/>
      <c r="GT26" s="882"/>
      <c r="GU26" s="882"/>
      <c r="GV26" s="882"/>
      <c r="GW26" s="882"/>
      <c r="GX26" s="882"/>
      <c r="GY26" s="882"/>
      <c r="GZ26" s="882"/>
      <c r="HA26" s="882"/>
      <c r="HB26" s="882"/>
      <c r="HC26" s="882"/>
      <c r="HD26" s="882"/>
      <c r="HE26" s="882"/>
      <c r="HF26" s="882"/>
      <c r="HG26" s="882"/>
    </row>
    <row r="27" ht="18.0" customHeight="1">
      <c r="A27" s="859"/>
      <c r="B27" s="911" t="s">
        <v>9754</v>
      </c>
      <c r="C27" s="861"/>
      <c r="D27" s="425">
        <v>50.0</v>
      </c>
      <c r="E27" s="862" t="s">
        <v>9755</v>
      </c>
      <c r="F27" s="912" t="s">
        <v>9756</v>
      </c>
      <c r="G27" s="865">
        <v>2.000524742699E12</v>
      </c>
      <c r="H27" s="869">
        <v>829.0</v>
      </c>
      <c r="I27" s="866">
        <v>0.15</v>
      </c>
      <c r="J27" s="373">
        <v>705.0</v>
      </c>
      <c r="K27" s="371" t="s">
        <v>9757</v>
      </c>
      <c r="L27" s="372" t="s">
        <v>9732</v>
      </c>
      <c r="M27" s="372" t="s">
        <v>9718</v>
      </c>
      <c r="N27" s="842" t="s">
        <v>9615</v>
      </c>
      <c r="O27" s="867">
        <v>50.0</v>
      </c>
      <c r="P27" s="868" t="s">
        <v>9733</v>
      </c>
      <c r="Q27" s="868" t="s">
        <v>9734</v>
      </c>
      <c r="R27" s="869" t="s">
        <v>8326</v>
      </c>
      <c r="S27" s="870" t="s">
        <v>9653</v>
      </c>
      <c r="T27" s="870" t="s">
        <v>8386</v>
      </c>
      <c r="U27" s="870" t="s">
        <v>9618</v>
      </c>
      <c r="V27" s="871" t="s">
        <v>9448</v>
      </c>
      <c r="W27" s="872"/>
      <c r="X27" s="871" t="s">
        <v>9626</v>
      </c>
      <c r="Y27" s="871" t="s">
        <v>9735</v>
      </c>
      <c r="Z27" s="873">
        <v>0.45</v>
      </c>
      <c r="AA27" s="874" t="s">
        <v>9587</v>
      </c>
      <c r="AB27" s="875">
        <v>165.0</v>
      </c>
      <c r="AC27" s="875">
        <v>100.0</v>
      </c>
      <c r="AD27" s="875">
        <v>90.0</v>
      </c>
      <c r="AE27" s="875">
        <v>140.0</v>
      </c>
      <c r="AF27" s="876" t="s">
        <v>6303</v>
      </c>
      <c r="AG27" s="874" t="s">
        <v>9587</v>
      </c>
      <c r="AH27" s="878">
        <v>165.0</v>
      </c>
      <c r="AI27" s="875">
        <v>100.0</v>
      </c>
      <c r="AJ27" s="875">
        <v>90.0</v>
      </c>
      <c r="AK27" s="875">
        <v>140.0</v>
      </c>
      <c r="AL27" s="875" t="s">
        <v>9758</v>
      </c>
      <c r="AM27" s="875" t="s">
        <v>2267</v>
      </c>
      <c r="AN27" s="879"/>
      <c r="AO27" s="875" t="s">
        <v>6302</v>
      </c>
      <c r="AP27" s="879"/>
      <c r="AQ27" s="880"/>
      <c r="AR27" s="881"/>
      <c r="AS27" s="880"/>
      <c r="AT27" s="871">
        <v>0.39</v>
      </c>
      <c r="AU27" s="880"/>
      <c r="AV27" s="880"/>
      <c r="AW27" s="880"/>
      <c r="AX27" s="880"/>
      <c r="AY27" s="879"/>
      <c r="AZ27" s="880"/>
      <c r="BA27" s="880"/>
      <c r="BB27" s="880"/>
      <c r="BC27" s="880"/>
      <c r="BD27" s="880"/>
      <c r="BE27" s="880"/>
      <c r="BF27" s="880"/>
      <c r="BG27" s="880"/>
      <c r="BH27" s="880"/>
      <c r="BI27" s="882"/>
      <c r="BJ27" s="882"/>
      <c r="BK27" s="882"/>
      <c r="BL27" s="882"/>
      <c r="BM27" s="882"/>
      <c r="BN27" s="882"/>
      <c r="BO27" s="882"/>
      <c r="BP27" s="882"/>
      <c r="BQ27" s="882"/>
      <c r="BR27" s="882"/>
      <c r="BS27" s="882"/>
      <c r="BT27" s="882"/>
      <c r="BU27" s="882"/>
      <c r="BV27" s="882"/>
      <c r="BW27" s="882"/>
      <c r="BX27" s="882"/>
      <c r="BY27" s="882"/>
      <c r="BZ27" s="882"/>
      <c r="CA27" s="882"/>
      <c r="CB27" s="882"/>
      <c r="CC27" s="882"/>
      <c r="CD27" s="882"/>
      <c r="CE27" s="882"/>
      <c r="CF27" s="882"/>
      <c r="CG27" s="882"/>
      <c r="CH27" s="882"/>
      <c r="CI27" s="882"/>
      <c r="CJ27" s="882"/>
      <c r="CK27" s="882"/>
      <c r="CL27" s="882"/>
      <c r="CM27" s="882"/>
      <c r="CN27" s="882"/>
      <c r="CO27" s="882"/>
      <c r="CP27" s="882"/>
      <c r="CQ27" s="882"/>
      <c r="CR27" s="882"/>
      <c r="CS27" s="882"/>
      <c r="CT27" s="882"/>
      <c r="CU27" s="882"/>
      <c r="CV27" s="882"/>
      <c r="CW27" s="882"/>
      <c r="CX27" s="882"/>
      <c r="CY27" s="882"/>
      <c r="CZ27" s="882"/>
      <c r="DA27" s="882"/>
      <c r="DB27" s="882"/>
      <c r="DC27" s="882"/>
      <c r="DD27" s="882"/>
      <c r="DE27" s="882"/>
      <c r="DF27" s="882"/>
      <c r="DG27" s="882"/>
      <c r="DH27" s="882"/>
      <c r="DI27" s="882"/>
      <c r="DJ27" s="882"/>
      <c r="DK27" s="882"/>
      <c r="DL27" s="882"/>
      <c r="DM27" s="882"/>
      <c r="DN27" s="882"/>
      <c r="DO27" s="882"/>
      <c r="DP27" s="882"/>
      <c r="DQ27" s="882"/>
      <c r="DR27" s="882"/>
      <c r="DS27" s="882"/>
      <c r="DT27" s="882"/>
      <c r="DU27" s="882"/>
      <c r="DV27" s="882"/>
      <c r="DW27" s="882"/>
      <c r="DX27" s="882"/>
      <c r="DY27" s="882"/>
      <c r="DZ27" s="882"/>
      <c r="EA27" s="882"/>
      <c r="EB27" s="882"/>
      <c r="EC27" s="882"/>
      <c r="ED27" s="882"/>
      <c r="EE27" s="882"/>
      <c r="EF27" s="882"/>
      <c r="EG27" s="882"/>
      <c r="EH27" s="882"/>
      <c r="EI27" s="882"/>
      <c r="EJ27" s="882"/>
      <c r="EK27" s="882"/>
      <c r="EL27" s="882"/>
      <c r="EM27" s="882"/>
      <c r="EN27" s="882"/>
      <c r="EO27" s="882"/>
      <c r="EP27" s="882"/>
      <c r="EQ27" s="882"/>
      <c r="ER27" s="882"/>
      <c r="ES27" s="882"/>
      <c r="ET27" s="882"/>
      <c r="EU27" s="882"/>
      <c r="EV27" s="882"/>
      <c r="EW27" s="882"/>
      <c r="EX27" s="882"/>
      <c r="EY27" s="882"/>
      <c r="EZ27" s="882"/>
      <c r="FA27" s="882"/>
      <c r="FB27" s="882"/>
      <c r="FC27" s="882"/>
      <c r="FD27" s="882"/>
      <c r="FE27" s="882"/>
      <c r="FF27" s="882"/>
      <c r="FG27" s="882"/>
      <c r="FH27" s="882"/>
      <c r="FI27" s="882"/>
      <c r="FJ27" s="882"/>
      <c r="FK27" s="882"/>
      <c r="FL27" s="882"/>
      <c r="FM27" s="882"/>
      <c r="FN27" s="882"/>
      <c r="FO27" s="882"/>
      <c r="FP27" s="882"/>
      <c r="FQ27" s="882"/>
      <c r="FR27" s="882"/>
      <c r="FS27" s="882"/>
      <c r="FT27" s="882"/>
      <c r="FU27" s="882"/>
      <c r="FV27" s="882"/>
      <c r="FW27" s="882"/>
      <c r="FX27" s="882"/>
      <c r="FY27" s="882"/>
      <c r="FZ27" s="882"/>
      <c r="GA27" s="882"/>
      <c r="GB27" s="882"/>
      <c r="GC27" s="882"/>
      <c r="GD27" s="882"/>
      <c r="GE27" s="882"/>
      <c r="GF27" s="882"/>
      <c r="GG27" s="882"/>
      <c r="GH27" s="882"/>
      <c r="GI27" s="882"/>
      <c r="GJ27" s="882"/>
      <c r="GK27" s="882"/>
      <c r="GL27" s="882"/>
      <c r="GM27" s="882"/>
      <c r="GN27" s="882"/>
      <c r="GO27" s="882"/>
      <c r="GP27" s="882"/>
      <c r="GQ27" s="882"/>
      <c r="GR27" s="882"/>
      <c r="GS27" s="882"/>
      <c r="GT27" s="882"/>
      <c r="GU27" s="882"/>
      <c r="GV27" s="882"/>
      <c r="GW27" s="882"/>
      <c r="GX27" s="882"/>
      <c r="GY27" s="882"/>
      <c r="GZ27" s="882"/>
      <c r="HA27" s="882"/>
      <c r="HB27" s="882"/>
      <c r="HC27" s="882"/>
      <c r="HD27" s="882"/>
      <c r="HE27" s="882"/>
      <c r="HF27" s="882"/>
      <c r="HG27" s="882"/>
    </row>
    <row r="28" ht="18.0" customHeight="1">
      <c r="A28" s="859"/>
      <c r="B28" s="913" t="s">
        <v>9759</v>
      </c>
      <c r="C28" s="914" t="s">
        <v>8105</v>
      </c>
      <c r="D28" s="425">
        <v>0.0</v>
      </c>
      <c r="E28" s="915" t="s">
        <v>9760</v>
      </c>
      <c r="F28" s="916" t="s">
        <v>9761</v>
      </c>
      <c r="G28" s="869">
        <v>2.000524742705E12</v>
      </c>
      <c r="H28" s="869">
        <v>829.0</v>
      </c>
      <c r="I28" s="866">
        <v>0.15</v>
      </c>
      <c r="J28" s="373">
        <v>705.0</v>
      </c>
      <c r="K28" s="371" t="s">
        <v>9762</v>
      </c>
      <c r="L28" s="875" t="s">
        <v>9723</v>
      </c>
      <c r="M28" s="875" t="s">
        <v>9743</v>
      </c>
      <c r="N28" s="842" t="s">
        <v>9615</v>
      </c>
      <c r="O28" s="883">
        <v>50.0</v>
      </c>
      <c r="P28" s="868" t="s">
        <v>9733</v>
      </c>
      <c r="Q28" s="868" t="s">
        <v>9734</v>
      </c>
      <c r="R28" s="869" t="s">
        <v>8326</v>
      </c>
      <c r="S28" s="870" t="s">
        <v>9653</v>
      </c>
      <c r="T28" s="870" t="s">
        <v>8386</v>
      </c>
      <c r="U28" s="870" t="s">
        <v>9618</v>
      </c>
      <c r="V28" s="871" t="s">
        <v>9448</v>
      </c>
      <c r="W28" s="872"/>
      <c r="X28" s="871" t="s">
        <v>9626</v>
      </c>
      <c r="Y28" s="871" t="s">
        <v>9735</v>
      </c>
      <c r="Z28" s="873">
        <v>0.45</v>
      </c>
      <c r="AA28" s="874" t="s">
        <v>9587</v>
      </c>
      <c r="AB28" s="875">
        <v>165.0</v>
      </c>
      <c r="AC28" s="875">
        <v>100.0</v>
      </c>
      <c r="AD28" s="875">
        <v>90.0</v>
      </c>
      <c r="AE28" s="875">
        <v>140.0</v>
      </c>
      <c r="AF28" s="876" t="s">
        <v>9763</v>
      </c>
      <c r="AG28" s="874" t="s">
        <v>9587</v>
      </c>
      <c r="AH28" s="878">
        <v>165.0</v>
      </c>
      <c r="AI28" s="875">
        <v>100.0</v>
      </c>
      <c r="AJ28" s="875">
        <v>90.0</v>
      </c>
      <c r="AK28" s="875">
        <v>140.0</v>
      </c>
      <c r="AL28" s="875" t="s">
        <v>9764</v>
      </c>
      <c r="AM28" s="875" t="s">
        <v>2267</v>
      </c>
      <c r="AN28" s="879"/>
      <c r="AO28" s="875" t="s">
        <v>9764</v>
      </c>
      <c r="AP28" s="879"/>
      <c r="AQ28" s="880"/>
      <c r="AR28" s="881"/>
      <c r="AS28" s="880"/>
      <c r="AT28" s="871">
        <v>0.39</v>
      </c>
      <c r="AU28" s="880"/>
      <c r="AV28" s="880"/>
      <c r="AW28" s="880"/>
      <c r="AX28" s="880"/>
      <c r="AY28" s="879"/>
      <c r="AZ28" s="880"/>
      <c r="BA28" s="880"/>
      <c r="BB28" s="880"/>
      <c r="BC28" s="880"/>
      <c r="BD28" s="880"/>
      <c r="BE28" s="880"/>
      <c r="BF28" s="880"/>
      <c r="BG28" s="880"/>
      <c r="BH28" s="880"/>
      <c r="BI28" s="882"/>
      <c r="BJ28" s="882"/>
      <c r="BK28" s="882"/>
      <c r="BL28" s="882"/>
      <c r="BM28" s="882"/>
      <c r="BN28" s="882"/>
      <c r="BO28" s="882"/>
      <c r="BP28" s="882"/>
      <c r="BQ28" s="882"/>
      <c r="BR28" s="882"/>
      <c r="BS28" s="882"/>
      <c r="BT28" s="882"/>
      <c r="BU28" s="882"/>
      <c r="BV28" s="882"/>
      <c r="BW28" s="882"/>
      <c r="BX28" s="882"/>
      <c r="BY28" s="882"/>
      <c r="BZ28" s="882"/>
      <c r="CA28" s="882"/>
      <c r="CB28" s="882"/>
      <c r="CC28" s="882"/>
      <c r="CD28" s="882"/>
      <c r="CE28" s="882"/>
      <c r="CF28" s="882"/>
      <c r="CG28" s="882"/>
      <c r="CH28" s="882"/>
      <c r="CI28" s="882"/>
      <c r="CJ28" s="882"/>
      <c r="CK28" s="882"/>
      <c r="CL28" s="882"/>
      <c r="CM28" s="882"/>
      <c r="CN28" s="882"/>
      <c r="CO28" s="882"/>
      <c r="CP28" s="882"/>
      <c r="CQ28" s="882"/>
      <c r="CR28" s="882"/>
      <c r="CS28" s="882"/>
      <c r="CT28" s="882"/>
      <c r="CU28" s="882"/>
      <c r="CV28" s="882"/>
      <c r="CW28" s="882"/>
      <c r="CX28" s="882"/>
      <c r="CY28" s="882"/>
      <c r="CZ28" s="882"/>
      <c r="DA28" s="882"/>
      <c r="DB28" s="882"/>
      <c r="DC28" s="882"/>
      <c r="DD28" s="882"/>
      <c r="DE28" s="882"/>
      <c r="DF28" s="882"/>
      <c r="DG28" s="882"/>
      <c r="DH28" s="882"/>
      <c r="DI28" s="882"/>
      <c r="DJ28" s="882"/>
      <c r="DK28" s="882"/>
      <c r="DL28" s="882"/>
      <c r="DM28" s="882"/>
      <c r="DN28" s="882"/>
      <c r="DO28" s="882"/>
      <c r="DP28" s="882"/>
      <c r="DQ28" s="882"/>
      <c r="DR28" s="882"/>
      <c r="DS28" s="882"/>
      <c r="DT28" s="882"/>
      <c r="DU28" s="882"/>
      <c r="DV28" s="882"/>
      <c r="DW28" s="882"/>
      <c r="DX28" s="882"/>
      <c r="DY28" s="882"/>
      <c r="DZ28" s="882"/>
      <c r="EA28" s="882"/>
      <c r="EB28" s="882"/>
      <c r="EC28" s="882"/>
      <c r="ED28" s="882"/>
      <c r="EE28" s="882"/>
      <c r="EF28" s="882"/>
      <c r="EG28" s="882"/>
      <c r="EH28" s="882"/>
      <c r="EI28" s="882"/>
      <c r="EJ28" s="882"/>
      <c r="EK28" s="882"/>
      <c r="EL28" s="882"/>
      <c r="EM28" s="882"/>
      <c r="EN28" s="882"/>
      <c r="EO28" s="882"/>
      <c r="EP28" s="882"/>
      <c r="EQ28" s="882"/>
      <c r="ER28" s="882"/>
      <c r="ES28" s="882"/>
      <c r="ET28" s="882"/>
      <c r="EU28" s="882"/>
      <c r="EV28" s="882"/>
      <c r="EW28" s="882"/>
      <c r="EX28" s="882"/>
      <c r="EY28" s="882"/>
      <c r="EZ28" s="882"/>
      <c r="FA28" s="882"/>
      <c r="FB28" s="882"/>
      <c r="FC28" s="882"/>
      <c r="FD28" s="882"/>
      <c r="FE28" s="882"/>
      <c r="FF28" s="882"/>
      <c r="FG28" s="882"/>
      <c r="FH28" s="882"/>
      <c r="FI28" s="882"/>
      <c r="FJ28" s="882"/>
      <c r="FK28" s="882"/>
      <c r="FL28" s="882"/>
      <c r="FM28" s="882"/>
      <c r="FN28" s="882"/>
      <c r="FO28" s="882"/>
      <c r="FP28" s="882"/>
      <c r="FQ28" s="882"/>
      <c r="FR28" s="882"/>
      <c r="FS28" s="882"/>
      <c r="FT28" s="882"/>
      <c r="FU28" s="882"/>
      <c r="FV28" s="882"/>
      <c r="FW28" s="882"/>
      <c r="FX28" s="882"/>
      <c r="FY28" s="882"/>
      <c r="FZ28" s="882"/>
      <c r="GA28" s="882"/>
      <c r="GB28" s="882"/>
      <c r="GC28" s="882"/>
      <c r="GD28" s="882"/>
      <c r="GE28" s="882"/>
      <c r="GF28" s="882"/>
      <c r="GG28" s="882"/>
      <c r="GH28" s="882"/>
      <c r="GI28" s="882"/>
      <c r="GJ28" s="882"/>
      <c r="GK28" s="882"/>
      <c r="GL28" s="882"/>
      <c r="GM28" s="882"/>
      <c r="GN28" s="882"/>
      <c r="GO28" s="882"/>
      <c r="GP28" s="882"/>
      <c r="GQ28" s="882"/>
      <c r="GR28" s="882"/>
      <c r="GS28" s="882"/>
      <c r="GT28" s="882"/>
      <c r="GU28" s="882"/>
      <c r="GV28" s="882"/>
      <c r="GW28" s="882"/>
      <c r="GX28" s="882"/>
      <c r="GY28" s="882"/>
      <c r="GZ28" s="882"/>
      <c r="HA28" s="882"/>
      <c r="HB28" s="882"/>
      <c r="HC28" s="882"/>
      <c r="HD28" s="882"/>
      <c r="HE28" s="882"/>
      <c r="HF28" s="882"/>
      <c r="HG28" s="882"/>
    </row>
    <row r="29" ht="18.0" customHeight="1">
      <c r="A29" s="859"/>
      <c r="B29" s="911" t="s">
        <v>9765</v>
      </c>
      <c r="C29" s="917" t="s">
        <v>106</v>
      </c>
      <c r="D29" s="425">
        <v>0.0</v>
      </c>
      <c r="E29" s="862" t="s">
        <v>9766</v>
      </c>
      <c r="F29" s="903" t="s">
        <v>9767</v>
      </c>
      <c r="G29" s="869">
        <v>2.037424704618E12</v>
      </c>
      <c r="H29" s="869">
        <v>763.0</v>
      </c>
      <c r="I29" s="866">
        <v>0.15</v>
      </c>
      <c r="J29" s="373">
        <v>649.0</v>
      </c>
      <c r="K29" s="371" t="s">
        <v>9768</v>
      </c>
      <c r="L29" s="403" t="s">
        <v>9660</v>
      </c>
      <c r="M29" s="403" t="s">
        <v>9718</v>
      </c>
      <c r="N29" s="842" t="s">
        <v>9615</v>
      </c>
      <c r="O29" s="918"/>
      <c r="P29" s="919"/>
      <c r="Q29" s="919"/>
      <c r="R29" s="869" t="s">
        <v>8326</v>
      </c>
      <c r="S29" s="870" t="s">
        <v>9653</v>
      </c>
      <c r="T29" s="870" t="s">
        <v>8386</v>
      </c>
      <c r="U29" s="870" t="s">
        <v>9618</v>
      </c>
      <c r="V29" s="871" t="s">
        <v>9654</v>
      </c>
      <c r="W29" s="872"/>
      <c r="X29" s="871" t="s">
        <v>9626</v>
      </c>
      <c r="Y29" s="871" t="s">
        <v>9655</v>
      </c>
      <c r="Z29" s="873">
        <v>0.42</v>
      </c>
      <c r="AA29" s="874" t="s">
        <v>9621</v>
      </c>
      <c r="AB29" s="875">
        <v>158.0</v>
      </c>
      <c r="AC29" s="875">
        <v>110.0</v>
      </c>
      <c r="AD29" s="875">
        <v>50.0</v>
      </c>
      <c r="AE29" s="875">
        <v>120.0</v>
      </c>
      <c r="AF29" s="920"/>
      <c r="AG29" s="874" t="s">
        <v>9621</v>
      </c>
      <c r="AH29" s="878">
        <v>158.0</v>
      </c>
      <c r="AI29" s="875">
        <v>110.0</v>
      </c>
      <c r="AJ29" s="875">
        <v>50.0</v>
      </c>
      <c r="AK29" s="875">
        <v>120.0</v>
      </c>
      <c r="AL29" s="879"/>
      <c r="AM29" s="879"/>
      <c r="AN29" s="879"/>
      <c r="AO29" s="879"/>
      <c r="AP29" s="879"/>
      <c r="AQ29" s="880"/>
      <c r="AR29" s="881"/>
      <c r="AS29" s="880"/>
      <c r="AT29" s="880"/>
      <c r="AU29" s="880"/>
      <c r="AV29" s="880"/>
      <c r="AW29" s="880"/>
      <c r="AX29" s="880"/>
      <c r="AY29" s="879"/>
      <c r="AZ29" s="880"/>
      <c r="BA29" s="880"/>
      <c r="BB29" s="880"/>
      <c r="BC29" s="880"/>
      <c r="BD29" s="880"/>
      <c r="BE29" s="880"/>
      <c r="BF29" s="880"/>
      <c r="BG29" s="880"/>
      <c r="BH29" s="880"/>
      <c r="BI29" s="882"/>
      <c r="BJ29" s="882"/>
      <c r="BK29" s="882"/>
      <c r="BL29" s="882"/>
      <c r="BM29" s="882"/>
      <c r="BN29" s="882"/>
      <c r="BO29" s="882"/>
      <c r="BP29" s="882"/>
      <c r="BQ29" s="882"/>
      <c r="BR29" s="882"/>
      <c r="BS29" s="882"/>
      <c r="BT29" s="882"/>
      <c r="BU29" s="882"/>
      <c r="BV29" s="882"/>
      <c r="BW29" s="882"/>
      <c r="BX29" s="882"/>
      <c r="BY29" s="882"/>
      <c r="BZ29" s="882"/>
      <c r="CA29" s="882"/>
      <c r="CB29" s="882"/>
      <c r="CC29" s="882"/>
      <c r="CD29" s="882"/>
      <c r="CE29" s="882"/>
      <c r="CF29" s="882"/>
      <c r="CG29" s="882"/>
      <c r="CH29" s="882"/>
      <c r="CI29" s="882"/>
      <c r="CJ29" s="882"/>
      <c r="CK29" s="882"/>
      <c r="CL29" s="882"/>
      <c r="CM29" s="882"/>
      <c r="CN29" s="882"/>
      <c r="CO29" s="882"/>
      <c r="CP29" s="882"/>
      <c r="CQ29" s="882"/>
      <c r="CR29" s="882"/>
      <c r="CS29" s="882"/>
      <c r="CT29" s="882"/>
      <c r="CU29" s="882"/>
      <c r="CV29" s="882"/>
      <c r="CW29" s="882"/>
      <c r="CX29" s="882"/>
      <c r="CY29" s="882"/>
      <c r="CZ29" s="882"/>
      <c r="DA29" s="882"/>
      <c r="DB29" s="882"/>
      <c r="DC29" s="882"/>
      <c r="DD29" s="882"/>
      <c r="DE29" s="882"/>
      <c r="DF29" s="882"/>
      <c r="DG29" s="882"/>
      <c r="DH29" s="882"/>
      <c r="DI29" s="882"/>
      <c r="DJ29" s="882"/>
      <c r="DK29" s="882"/>
      <c r="DL29" s="882"/>
      <c r="DM29" s="882"/>
      <c r="DN29" s="882"/>
      <c r="DO29" s="882"/>
      <c r="DP29" s="882"/>
      <c r="DQ29" s="882"/>
      <c r="DR29" s="882"/>
      <c r="DS29" s="882"/>
      <c r="DT29" s="882"/>
      <c r="DU29" s="882"/>
      <c r="DV29" s="882"/>
      <c r="DW29" s="882"/>
      <c r="DX29" s="882"/>
      <c r="DY29" s="882"/>
      <c r="DZ29" s="882"/>
      <c r="EA29" s="882"/>
      <c r="EB29" s="882"/>
      <c r="EC29" s="882"/>
      <c r="ED29" s="882"/>
      <c r="EE29" s="882"/>
      <c r="EF29" s="882"/>
      <c r="EG29" s="882"/>
      <c r="EH29" s="882"/>
      <c r="EI29" s="882"/>
      <c r="EJ29" s="882"/>
      <c r="EK29" s="882"/>
      <c r="EL29" s="882"/>
      <c r="EM29" s="882"/>
      <c r="EN29" s="882"/>
      <c r="EO29" s="882"/>
      <c r="EP29" s="882"/>
      <c r="EQ29" s="882"/>
      <c r="ER29" s="882"/>
      <c r="ES29" s="882"/>
      <c r="ET29" s="882"/>
      <c r="EU29" s="882"/>
      <c r="EV29" s="882"/>
      <c r="EW29" s="882"/>
      <c r="EX29" s="882"/>
      <c r="EY29" s="882"/>
      <c r="EZ29" s="882"/>
      <c r="FA29" s="882"/>
      <c r="FB29" s="882"/>
      <c r="FC29" s="882"/>
      <c r="FD29" s="882"/>
      <c r="FE29" s="882"/>
      <c r="FF29" s="882"/>
      <c r="FG29" s="882"/>
      <c r="FH29" s="882"/>
      <c r="FI29" s="882"/>
      <c r="FJ29" s="882"/>
      <c r="FK29" s="882"/>
      <c r="FL29" s="882"/>
      <c r="FM29" s="882"/>
      <c r="FN29" s="882"/>
      <c r="FO29" s="882"/>
      <c r="FP29" s="882"/>
      <c r="FQ29" s="882"/>
      <c r="FR29" s="882"/>
      <c r="FS29" s="882"/>
      <c r="FT29" s="882"/>
      <c r="FU29" s="882"/>
      <c r="FV29" s="882"/>
      <c r="FW29" s="882"/>
      <c r="FX29" s="882"/>
      <c r="FY29" s="882"/>
      <c r="FZ29" s="882"/>
      <c r="GA29" s="882"/>
      <c r="GB29" s="882"/>
      <c r="GC29" s="882"/>
      <c r="GD29" s="882"/>
      <c r="GE29" s="882"/>
      <c r="GF29" s="882"/>
      <c r="GG29" s="882"/>
      <c r="GH29" s="882"/>
      <c r="GI29" s="882"/>
      <c r="GJ29" s="882"/>
      <c r="GK29" s="882"/>
      <c r="GL29" s="882"/>
      <c r="GM29" s="882"/>
      <c r="GN29" s="882"/>
      <c r="GO29" s="882"/>
      <c r="GP29" s="882"/>
      <c r="GQ29" s="882"/>
      <c r="GR29" s="882"/>
      <c r="GS29" s="882"/>
      <c r="GT29" s="882"/>
      <c r="GU29" s="882"/>
      <c r="GV29" s="882"/>
      <c r="GW29" s="882"/>
      <c r="GX29" s="882"/>
      <c r="GY29" s="882"/>
      <c r="GZ29" s="882"/>
      <c r="HA29" s="882"/>
      <c r="HB29" s="882"/>
      <c r="HC29" s="882"/>
      <c r="HD29" s="882"/>
      <c r="HE29" s="882"/>
      <c r="HF29" s="882"/>
      <c r="HG29" s="882"/>
    </row>
    <row r="30" ht="18.0" customHeight="1">
      <c r="A30" s="859"/>
      <c r="B30" s="911" t="s">
        <v>9769</v>
      </c>
      <c r="C30" s="861"/>
      <c r="D30" s="425">
        <v>50.0</v>
      </c>
      <c r="E30" s="862" t="s">
        <v>9770</v>
      </c>
      <c r="F30" s="903" t="s">
        <v>9771</v>
      </c>
      <c r="G30" s="869">
        <v>2.037424791038E12</v>
      </c>
      <c r="H30" s="869">
        <v>796.0</v>
      </c>
      <c r="I30" s="866">
        <v>0.15</v>
      </c>
      <c r="J30" s="373">
        <v>677.0</v>
      </c>
      <c r="K30" s="371" t="s">
        <v>9772</v>
      </c>
      <c r="L30" s="403" t="s">
        <v>9773</v>
      </c>
      <c r="M30" s="403" t="s">
        <v>9718</v>
      </c>
      <c r="N30" s="842" t="s">
        <v>9615</v>
      </c>
      <c r="O30" s="918"/>
      <c r="P30" s="919"/>
      <c r="Q30" s="919"/>
      <c r="R30" s="869" t="s">
        <v>8326</v>
      </c>
      <c r="S30" s="870" t="s">
        <v>9653</v>
      </c>
      <c r="T30" s="870" t="s">
        <v>8386</v>
      </c>
      <c r="U30" s="870" t="s">
        <v>9618</v>
      </c>
      <c r="V30" s="871" t="s">
        <v>9689</v>
      </c>
      <c r="W30" s="872"/>
      <c r="X30" s="871" t="s">
        <v>9626</v>
      </c>
      <c r="Y30" s="871" t="s">
        <v>9690</v>
      </c>
      <c r="Z30" s="873">
        <v>0.44</v>
      </c>
      <c r="AA30" s="874" t="s">
        <v>9621</v>
      </c>
      <c r="AB30" s="875">
        <v>150.0</v>
      </c>
      <c r="AC30" s="875">
        <v>110.0</v>
      </c>
      <c r="AD30" s="875">
        <v>50.0</v>
      </c>
      <c r="AE30" s="875">
        <v>120.0</v>
      </c>
      <c r="AF30" s="920"/>
      <c r="AG30" s="874" t="s">
        <v>9621</v>
      </c>
      <c r="AH30" s="878">
        <v>150.0</v>
      </c>
      <c r="AI30" s="875">
        <v>110.0</v>
      </c>
      <c r="AJ30" s="875">
        <v>50.0</v>
      </c>
      <c r="AK30" s="875">
        <v>120.0</v>
      </c>
      <c r="AL30" s="879"/>
      <c r="AM30" s="879"/>
      <c r="AN30" s="879"/>
      <c r="AO30" s="879"/>
      <c r="AP30" s="879"/>
      <c r="AQ30" s="880"/>
      <c r="AR30" s="881"/>
      <c r="AS30" s="880"/>
      <c r="AT30" s="880"/>
      <c r="AU30" s="880"/>
      <c r="AV30" s="880"/>
      <c r="AW30" s="880"/>
      <c r="AX30" s="880"/>
      <c r="AY30" s="879"/>
      <c r="AZ30" s="880"/>
      <c r="BA30" s="880"/>
      <c r="BB30" s="880"/>
      <c r="BC30" s="880"/>
      <c r="BD30" s="880"/>
      <c r="BE30" s="880"/>
      <c r="BF30" s="880"/>
      <c r="BG30" s="880"/>
      <c r="BH30" s="880"/>
      <c r="BI30" s="882"/>
      <c r="BJ30" s="882"/>
      <c r="BK30" s="882"/>
      <c r="BL30" s="882"/>
      <c r="BM30" s="882"/>
      <c r="BN30" s="882"/>
      <c r="BO30" s="882"/>
      <c r="BP30" s="882"/>
      <c r="BQ30" s="882"/>
      <c r="BR30" s="882"/>
      <c r="BS30" s="882"/>
      <c r="BT30" s="882"/>
      <c r="BU30" s="882"/>
      <c r="BV30" s="882"/>
      <c r="BW30" s="882"/>
      <c r="BX30" s="882"/>
      <c r="BY30" s="882"/>
      <c r="BZ30" s="882"/>
      <c r="CA30" s="882"/>
      <c r="CB30" s="882"/>
      <c r="CC30" s="882"/>
      <c r="CD30" s="882"/>
      <c r="CE30" s="882"/>
      <c r="CF30" s="882"/>
      <c r="CG30" s="882"/>
      <c r="CH30" s="882"/>
      <c r="CI30" s="882"/>
      <c r="CJ30" s="882"/>
      <c r="CK30" s="882"/>
      <c r="CL30" s="882"/>
      <c r="CM30" s="882"/>
      <c r="CN30" s="882"/>
      <c r="CO30" s="882"/>
      <c r="CP30" s="882"/>
      <c r="CQ30" s="882"/>
      <c r="CR30" s="882"/>
      <c r="CS30" s="882"/>
      <c r="CT30" s="882"/>
      <c r="CU30" s="882"/>
      <c r="CV30" s="882"/>
      <c r="CW30" s="882"/>
      <c r="CX30" s="882"/>
      <c r="CY30" s="882"/>
      <c r="CZ30" s="882"/>
      <c r="DA30" s="882"/>
      <c r="DB30" s="882"/>
      <c r="DC30" s="882"/>
      <c r="DD30" s="882"/>
      <c r="DE30" s="882"/>
      <c r="DF30" s="882"/>
      <c r="DG30" s="882"/>
      <c r="DH30" s="882"/>
      <c r="DI30" s="882"/>
      <c r="DJ30" s="882"/>
      <c r="DK30" s="882"/>
      <c r="DL30" s="882"/>
      <c r="DM30" s="882"/>
      <c r="DN30" s="882"/>
      <c r="DO30" s="882"/>
      <c r="DP30" s="882"/>
      <c r="DQ30" s="882"/>
      <c r="DR30" s="882"/>
      <c r="DS30" s="882"/>
      <c r="DT30" s="882"/>
      <c r="DU30" s="882"/>
      <c r="DV30" s="882"/>
      <c r="DW30" s="882"/>
      <c r="DX30" s="882"/>
      <c r="DY30" s="882"/>
      <c r="DZ30" s="882"/>
      <c r="EA30" s="882"/>
      <c r="EB30" s="882"/>
      <c r="EC30" s="882"/>
      <c r="ED30" s="882"/>
      <c r="EE30" s="882"/>
      <c r="EF30" s="882"/>
      <c r="EG30" s="882"/>
      <c r="EH30" s="882"/>
      <c r="EI30" s="882"/>
      <c r="EJ30" s="882"/>
      <c r="EK30" s="882"/>
      <c r="EL30" s="882"/>
      <c r="EM30" s="882"/>
      <c r="EN30" s="882"/>
      <c r="EO30" s="882"/>
      <c r="EP30" s="882"/>
      <c r="EQ30" s="882"/>
      <c r="ER30" s="882"/>
      <c r="ES30" s="882"/>
      <c r="ET30" s="882"/>
      <c r="EU30" s="882"/>
      <c r="EV30" s="882"/>
      <c r="EW30" s="882"/>
      <c r="EX30" s="882"/>
      <c r="EY30" s="882"/>
      <c r="EZ30" s="882"/>
      <c r="FA30" s="882"/>
      <c r="FB30" s="882"/>
      <c r="FC30" s="882"/>
      <c r="FD30" s="882"/>
      <c r="FE30" s="882"/>
      <c r="FF30" s="882"/>
      <c r="FG30" s="882"/>
      <c r="FH30" s="882"/>
      <c r="FI30" s="882"/>
      <c r="FJ30" s="882"/>
      <c r="FK30" s="882"/>
      <c r="FL30" s="882"/>
      <c r="FM30" s="882"/>
      <c r="FN30" s="882"/>
      <c r="FO30" s="882"/>
      <c r="FP30" s="882"/>
      <c r="FQ30" s="882"/>
      <c r="FR30" s="882"/>
      <c r="FS30" s="882"/>
      <c r="FT30" s="882"/>
      <c r="FU30" s="882"/>
      <c r="FV30" s="882"/>
      <c r="FW30" s="882"/>
      <c r="FX30" s="882"/>
      <c r="FY30" s="882"/>
      <c r="FZ30" s="882"/>
      <c r="GA30" s="882"/>
      <c r="GB30" s="882"/>
      <c r="GC30" s="882"/>
      <c r="GD30" s="882"/>
      <c r="GE30" s="882"/>
      <c r="GF30" s="882"/>
      <c r="GG30" s="882"/>
      <c r="GH30" s="882"/>
      <c r="GI30" s="882"/>
      <c r="GJ30" s="882"/>
      <c r="GK30" s="882"/>
      <c r="GL30" s="882"/>
      <c r="GM30" s="882"/>
      <c r="GN30" s="882"/>
      <c r="GO30" s="882"/>
      <c r="GP30" s="882"/>
      <c r="GQ30" s="882"/>
      <c r="GR30" s="882"/>
      <c r="GS30" s="882"/>
      <c r="GT30" s="882"/>
      <c r="GU30" s="882"/>
      <c r="GV30" s="882"/>
      <c r="GW30" s="882"/>
      <c r="GX30" s="882"/>
      <c r="GY30" s="882"/>
      <c r="GZ30" s="882"/>
      <c r="HA30" s="882"/>
      <c r="HB30" s="882"/>
      <c r="HC30" s="882"/>
      <c r="HD30" s="882"/>
      <c r="HE30" s="882"/>
      <c r="HF30" s="882"/>
      <c r="HG30" s="882"/>
    </row>
    <row r="31" ht="18.0" customHeight="1">
      <c r="A31" s="859"/>
      <c r="B31" s="911" t="s">
        <v>9774</v>
      </c>
      <c r="C31" s="861"/>
      <c r="D31" s="425">
        <v>50.0</v>
      </c>
      <c r="E31" s="862" t="s">
        <v>9775</v>
      </c>
      <c r="F31" s="903" t="s">
        <v>9776</v>
      </c>
      <c r="G31" s="871">
        <v>2.037424811873E12</v>
      </c>
      <c r="H31" s="869">
        <v>829.0</v>
      </c>
      <c r="I31" s="866">
        <v>0.15</v>
      </c>
      <c r="J31" s="373">
        <v>581.0</v>
      </c>
      <c r="K31" s="371" t="s">
        <v>9777</v>
      </c>
      <c r="L31" s="403" t="s">
        <v>9778</v>
      </c>
      <c r="M31" s="403" t="s">
        <v>9718</v>
      </c>
      <c r="N31" s="842" t="s">
        <v>9615</v>
      </c>
      <c r="O31" s="918"/>
      <c r="P31" s="919"/>
      <c r="Q31" s="919"/>
      <c r="R31" s="869" t="s">
        <v>8326</v>
      </c>
      <c r="S31" s="870" t="s">
        <v>9653</v>
      </c>
      <c r="T31" s="870" t="s">
        <v>8386</v>
      </c>
      <c r="U31" s="870" t="s">
        <v>9618</v>
      </c>
      <c r="V31" s="871" t="s">
        <v>9779</v>
      </c>
      <c r="W31" s="872"/>
      <c r="X31" s="871" t="s">
        <v>9626</v>
      </c>
      <c r="Y31" s="871" t="s">
        <v>9780</v>
      </c>
      <c r="Z31" s="873">
        <v>0.36</v>
      </c>
      <c r="AA31" s="874" t="s">
        <v>9621</v>
      </c>
      <c r="AB31" s="875">
        <v>165.0</v>
      </c>
      <c r="AC31" s="875">
        <v>110.0</v>
      </c>
      <c r="AD31" s="875">
        <v>50.0</v>
      </c>
      <c r="AE31" s="875">
        <v>120.0</v>
      </c>
      <c r="AF31" s="920"/>
      <c r="AG31" s="874" t="s">
        <v>9621</v>
      </c>
      <c r="AH31" s="878">
        <v>165.0</v>
      </c>
      <c r="AI31" s="875">
        <v>110.0</v>
      </c>
      <c r="AJ31" s="875">
        <v>50.0</v>
      </c>
      <c r="AK31" s="875">
        <v>120.0</v>
      </c>
      <c r="AL31" s="879"/>
      <c r="AM31" s="879"/>
      <c r="AN31" s="879"/>
      <c r="AO31" s="879"/>
      <c r="AP31" s="879"/>
      <c r="AQ31" s="880"/>
      <c r="AR31" s="881"/>
      <c r="AS31" s="880"/>
      <c r="AT31" s="880"/>
      <c r="AU31" s="880"/>
      <c r="AV31" s="880"/>
      <c r="AW31" s="880"/>
      <c r="AX31" s="880"/>
      <c r="AY31" s="879"/>
      <c r="AZ31" s="880"/>
      <c r="BA31" s="880"/>
      <c r="BB31" s="880"/>
      <c r="BC31" s="880"/>
      <c r="BD31" s="880"/>
      <c r="BE31" s="880"/>
      <c r="BF31" s="880"/>
      <c r="BG31" s="880"/>
      <c r="BH31" s="880"/>
      <c r="BI31" s="882"/>
      <c r="BJ31" s="882"/>
      <c r="BK31" s="882"/>
      <c r="BL31" s="882"/>
      <c r="BM31" s="882"/>
      <c r="BN31" s="882"/>
      <c r="BO31" s="882"/>
      <c r="BP31" s="882"/>
      <c r="BQ31" s="882"/>
      <c r="BR31" s="882"/>
      <c r="BS31" s="882"/>
      <c r="BT31" s="882"/>
      <c r="BU31" s="882"/>
      <c r="BV31" s="882"/>
      <c r="BW31" s="882"/>
      <c r="BX31" s="882"/>
      <c r="BY31" s="882"/>
      <c r="BZ31" s="882"/>
      <c r="CA31" s="882"/>
      <c r="CB31" s="882"/>
      <c r="CC31" s="882"/>
      <c r="CD31" s="882"/>
      <c r="CE31" s="882"/>
      <c r="CF31" s="882"/>
      <c r="CG31" s="882"/>
      <c r="CH31" s="882"/>
      <c r="CI31" s="882"/>
      <c r="CJ31" s="882"/>
      <c r="CK31" s="882"/>
      <c r="CL31" s="882"/>
      <c r="CM31" s="882"/>
      <c r="CN31" s="882"/>
      <c r="CO31" s="882"/>
      <c r="CP31" s="882"/>
      <c r="CQ31" s="882"/>
      <c r="CR31" s="882"/>
      <c r="CS31" s="882"/>
      <c r="CT31" s="882"/>
      <c r="CU31" s="882"/>
      <c r="CV31" s="882"/>
      <c r="CW31" s="882"/>
      <c r="CX31" s="882"/>
      <c r="CY31" s="882"/>
      <c r="CZ31" s="882"/>
      <c r="DA31" s="882"/>
      <c r="DB31" s="882"/>
      <c r="DC31" s="882"/>
      <c r="DD31" s="882"/>
      <c r="DE31" s="882"/>
      <c r="DF31" s="882"/>
      <c r="DG31" s="882"/>
      <c r="DH31" s="882"/>
      <c r="DI31" s="882"/>
      <c r="DJ31" s="882"/>
      <c r="DK31" s="882"/>
      <c r="DL31" s="882"/>
      <c r="DM31" s="882"/>
      <c r="DN31" s="882"/>
      <c r="DO31" s="882"/>
      <c r="DP31" s="882"/>
      <c r="DQ31" s="882"/>
      <c r="DR31" s="882"/>
      <c r="DS31" s="882"/>
      <c r="DT31" s="882"/>
      <c r="DU31" s="882"/>
      <c r="DV31" s="882"/>
      <c r="DW31" s="882"/>
      <c r="DX31" s="882"/>
      <c r="DY31" s="882"/>
      <c r="DZ31" s="882"/>
      <c r="EA31" s="882"/>
      <c r="EB31" s="882"/>
      <c r="EC31" s="882"/>
      <c r="ED31" s="882"/>
      <c r="EE31" s="882"/>
      <c r="EF31" s="882"/>
      <c r="EG31" s="882"/>
      <c r="EH31" s="882"/>
      <c r="EI31" s="882"/>
      <c r="EJ31" s="882"/>
      <c r="EK31" s="882"/>
      <c r="EL31" s="882"/>
      <c r="EM31" s="882"/>
      <c r="EN31" s="882"/>
      <c r="EO31" s="882"/>
      <c r="EP31" s="882"/>
      <c r="EQ31" s="882"/>
      <c r="ER31" s="882"/>
      <c r="ES31" s="882"/>
      <c r="ET31" s="882"/>
      <c r="EU31" s="882"/>
      <c r="EV31" s="882"/>
      <c r="EW31" s="882"/>
      <c r="EX31" s="882"/>
      <c r="EY31" s="882"/>
      <c r="EZ31" s="882"/>
      <c r="FA31" s="882"/>
      <c r="FB31" s="882"/>
      <c r="FC31" s="882"/>
      <c r="FD31" s="882"/>
      <c r="FE31" s="882"/>
      <c r="FF31" s="882"/>
      <c r="FG31" s="882"/>
      <c r="FH31" s="882"/>
      <c r="FI31" s="882"/>
      <c r="FJ31" s="882"/>
      <c r="FK31" s="882"/>
      <c r="FL31" s="882"/>
      <c r="FM31" s="882"/>
      <c r="FN31" s="882"/>
      <c r="FO31" s="882"/>
      <c r="FP31" s="882"/>
      <c r="FQ31" s="882"/>
      <c r="FR31" s="882"/>
      <c r="FS31" s="882"/>
      <c r="FT31" s="882"/>
      <c r="FU31" s="882"/>
      <c r="FV31" s="882"/>
      <c r="FW31" s="882"/>
      <c r="FX31" s="882"/>
      <c r="FY31" s="882"/>
      <c r="FZ31" s="882"/>
      <c r="GA31" s="882"/>
      <c r="GB31" s="882"/>
      <c r="GC31" s="882"/>
      <c r="GD31" s="882"/>
      <c r="GE31" s="882"/>
      <c r="GF31" s="882"/>
      <c r="GG31" s="882"/>
      <c r="GH31" s="882"/>
      <c r="GI31" s="882"/>
      <c r="GJ31" s="882"/>
      <c r="GK31" s="882"/>
      <c r="GL31" s="882"/>
      <c r="GM31" s="882"/>
      <c r="GN31" s="882"/>
      <c r="GO31" s="882"/>
      <c r="GP31" s="882"/>
      <c r="GQ31" s="882"/>
      <c r="GR31" s="882"/>
      <c r="GS31" s="882"/>
      <c r="GT31" s="882"/>
      <c r="GU31" s="882"/>
      <c r="GV31" s="882"/>
      <c r="GW31" s="882"/>
      <c r="GX31" s="882"/>
      <c r="GY31" s="882"/>
      <c r="GZ31" s="882"/>
      <c r="HA31" s="882"/>
      <c r="HB31" s="882"/>
      <c r="HC31" s="882"/>
      <c r="HD31" s="882"/>
      <c r="HE31" s="882"/>
      <c r="HF31" s="882"/>
      <c r="HG31" s="882"/>
    </row>
    <row r="32" ht="18.0" customHeight="1">
      <c r="A32" s="859"/>
      <c r="B32" s="921" t="s">
        <v>9781</v>
      </c>
      <c r="C32" s="792" t="s">
        <v>6424</v>
      </c>
      <c r="D32" s="425">
        <v>0.0</v>
      </c>
      <c r="E32" s="862" t="s">
        <v>9782</v>
      </c>
      <c r="F32" s="922" t="s">
        <v>9783</v>
      </c>
      <c r="G32" s="869">
        <v>2.000524746178E12</v>
      </c>
      <c r="H32" s="869">
        <v>665.0</v>
      </c>
      <c r="I32" s="923">
        <v>0.3</v>
      </c>
      <c r="J32" s="373">
        <v>466.0</v>
      </c>
      <c r="K32" s="402" t="s">
        <v>9784</v>
      </c>
      <c r="L32" s="403" t="s">
        <v>9785</v>
      </c>
      <c r="M32" s="403" t="s">
        <v>9786</v>
      </c>
      <c r="N32" s="842" t="s">
        <v>9615</v>
      </c>
      <c r="O32" s="883">
        <v>50.0</v>
      </c>
      <c r="P32" s="868" t="s">
        <v>9787</v>
      </c>
      <c r="Q32" s="868" t="s">
        <v>9788</v>
      </c>
      <c r="R32" s="869" t="s">
        <v>8326</v>
      </c>
      <c r="S32" s="870" t="s">
        <v>9499</v>
      </c>
      <c r="T32" s="870" t="s">
        <v>8386</v>
      </c>
      <c r="U32" s="870" t="s">
        <v>9618</v>
      </c>
      <c r="V32" s="871" t="s">
        <v>9789</v>
      </c>
      <c r="W32" s="872"/>
      <c r="X32" s="871" t="s">
        <v>9626</v>
      </c>
      <c r="Y32" s="871" t="s">
        <v>9790</v>
      </c>
      <c r="Z32" s="873">
        <v>0.43</v>
      </c>
      <c r="AA32" s="874" t="s">
        <v>9621</v>
      </c>
      <c r="AB32" s="875">
        <v>40.0</v>
      </c>
      <c r="AC32" s="875">
        <v>110.0</v>
      </c>
      <c r="AD32" s="875">
        <v>50.0</v>
      </c>
      <c r="AE32" s="875">
        <v>120.0</v>
      </c>
      <c r="AF32" s="876" t="s">
        <v>6432</v>
      </c>
      <c r="AG32" s="874" t="s">
        <v>9621</v>
      </c>
      <c r="AH32" s="924">
        <v>180.0</v>
      </c>
      <c r="AI32" s="875">
        <v>110.0</v>
      </c>
      <c r="AJ32" s="875">
        <v>50.0</v>
      </c>
      <c r="AK32" s="875">
        <v>120.0</v>
      </c>
      <c r="AL32" s="925" t="s">
        <v>9791</v>
      </c>
      <c r="AM32" s="875" t="s">
        <v>795</v>
      </c>
      <c r="AN32" s="875" t="s">
        <v>6060</v>
      </c>
      <c r="AO32" s="875" t="s">
        <v>6431</v>
      </c>
      <c r="AP32" s="875" t="s">
        <v>6062</v>
      </c>
      <c r="AQ32" s="871" t="s">
        <v>6059</v>
      </c>
      <c r="AR32" s="881"/>
      <c r="AS32" s="926">
        <v>100.0</v>
      </c>
      <c r="AT32" s="871">
        <v>0.1275</v>
      </c>
      <c r="AU32" s="871" t="s">
        <v>6073</v>
      </c>
      <c r="AV32" s="871" t="s">
        <v>6063</v>
      </c>
      <c r="AW32" s="880"/>
      <c r="AX32" s="880"/>
      <c r="AY32" s="879"/>
      <c r="AZ32" s="880"/>
      <c r="BA32" s="880"/>
      <c r="BB32" s="880"/>
      <c r="BC32" s="880"/>
      <c r="BD32" s="880"/>
      <c r="BE32" s="880"/>
      <c r="BF32" s="880"/>
      <c r="BG32" s="880"/>
      <c r="BH32" s="880"/>
      <c r="BI32" s="882"/>
      <c r="BJ32" s="882"/>
      <c r="BK32" s="884" t="s">
        <v>9792</v>
      </c>
      <c r="BL32" s="882"/>
      <c r="BM32" s="882"/>
      <c r="BN32" s="882"/>
      <c r="BO32" s="882"/>
      <c r="BP32" s="882"/>
      <c r="BQ32" s="882"/>
      <c r="BR32" s="882"/>
      <c r="BS32" s="882"/>
      <c r="BT32" s="882"/>
      <c r="BU32" s="882"/>
      <c r="BV32" s="882"/>
      <c r="BW32" s="882"/>
      <c r="BX32" s="882"/>
      <c r="BY32" s="882"/>
      <c r="BZ32" s="882"/>
      <c r="CA32" s="882"/>
      <c r="CB32" s="882"/>
      <c r="CC32" s="882"/>
      <c r="CD32" s="882"/>
      <c r="CE32" s="882"/>
      <c r="CF32" s="882"/>
      <c r="CG32" s="882"/>
      <c r="CH32" s="882"/>
      <c r="CI32" s="882"/>
      <c r="CJ32" s="882"/>
      <c r="CK32" s="882"/>
      <c r="CL32" s="882"/>
      <c r="CM32" s="882"/>
      <c r="CN32" s="882"/>
      <c r="CO32" s="882"/>
      <c r="CP32" s="882"/>
      <c r="CQ32" s="882"/>
      <c r="CR32" s="882"/>
      <c r="CS32" s="882"/>
      <c r="CT32" s="882"/>
      <c r="CU32" s="882"/>
      <c r="CV32" s="882"/>
      <c r="CW32" s="882"/>
      <c r="CX32" s="882"/>
      <c r="CY32" s="882"/>
      <c r="CZ32" s="882"/>
      <c r="DA32" s="882"/>
      <c r="DB32" s="882"/>
      <c r="DC32" s="882"/>
      <c r="DD32" s="882"/>
      <c r="DE32" s="882"/>
      <c r="DF32" s="882"/>
      <c r="DG32" s="882"/>
      <c r="DH32" s="882"/>
      <c r="DI32" s="882"/>
      <c r="DJ32" s="882"/>
      <c r="DK32" s="882"/>
      <c r="DL32" s="882"/>
      <c r="DM32" s="882"/>
      <c r="DN32" s="882"/>
      <c r="DO32" s="882"/>
      <c r="DP32" s="882"/>
      <c r="DQ32" s="882"/>
      <c r="DR32" s="882"/>
      <c r="DS32" s="882"/>
      <c r="DT32" s="882"/>
      <c r="DU32" s="882"/>
      <c r="DV32" s="882"/>
      <c r="DW32" s="882"/>
      <c r="DX32" s="882"/>
      <c r="DY32" s="882"/>
      <c r="DZ32" s="882"/>
      <c r="EA32" s="882"/>
      <c r="EB32" s="882"/>
      <c r="EC32" s="882"/>
      <c r="ED32" s="882"/>
      <c r="EE32" s="882"/>
      <c r="EF32" s="882"/>
      <c r="EG32" s="882"/>
      <c r="EH32" s="882"/>
      <c r="EI32" s="882"/>
      <c r="EJ32" s="882"/>
      <c r="EK32" s="882"/>
      <c r="EL32" s="882"/>
      <c r="EM32" s="882"/>
      <c r="EN32" s="882"/>
      <c r="EO32" s="882"/>
      <c r="EP32" s="882"/>
      <c r="EQ32" s="882"/>
      <c r="ER32" s="882"/>
      <c r="ES32" s="882"/>
      <c r="ET32" s="882"/>
      <c r="EU32" s="882"/>
      <c r="EV32" s="882"/>
      <c r="EW32" s="882"/>
      <c r="EX32" s="882"/>
      <c r="EY32" s="882"/>
      <c r="EZ32" s="882"/>
      <c r="FA32" s="882"/>
      <c r="FB32" s="882"/>
      <c r="FC32" s="882"/>
      <c r="FD32" s="882"/>
      <c r="FE32" s="882"/>
      <c r="FF32" s="882"/>
      <c r="FG32" s="882"/>
      <c r="FH32" s="882"/>
      <c r="FI32" s="882"/>
      <c r="FJ32" s="882"/>
      <c r="FK32" s="882"/>
      <c r="FL32" s="882"/>
      <c r="FM32" s="882"/>
      <c r="FN32" s="882"/>
      <c r="FO32" s="882"/>
      <c r="FP32" s="882"/>
      <c r="FQ32" s="882"/>
      <c r="FR32" s="882"/>
      <c r="FS32" s="882"/>
      <c r="FT32" s="882"/>
      <c r="FU32" s="882"/>
      <c r="FV32" s="882"/>
      <c r="FW32" s="882"/>
      <c r="FX32" s="882"/>
      <c r="FY32" s="882"/>
      <c r="FZ32" s="882"/>
      <c r="GA32" s="882"/>
      <c r="GB32" s="882"/>
      <c r="GC32" s="882"/>
      <c r="GD32" s="882"/>
      <c r="GE32" s="882"/>
      <c r="GF32" s="882"/>
      <c r="GG32" s="882"/>
      <c r="GH32" s="882"/>
      <c r="GI32" s="882"/>
      <c r="GJ32" s="882"/>
      <c r="GK32" s="882"/>
      <c r="GL32" s="882"/>
      <c r="GM32" s="882"/>
      <c r="GN32" s="882"/>
      <c r="GO32" s="882"/>
      <c r="GP32" s="882"/>
      <c r="GQ32" s="882"/>
      <c r="GR32" s="882"/>
      <c r="GS32" s="882"/>
      <c r="GT32" s="882"/>
      <c r="GU32" s="882"/>
      <c r="GV32" s="882"/>
      <c r="GW32" s="882"/>
      <c r="GX32" s="882"/>
      <c r="GY32" s="882"/>
      <c r="GZ32" s="882"/>
      <c r="HA32" s="882"/>
      <c r="HB32" s="882"/>
      <c r="HC32" s="882"/>
      <c r="HD32" s="882"/>
      <c r="HE32" s="882"/>
      <c r="HF32" s="882"/>
      <c r="HG32" s="882"/>
    </row>
    <row r="33" ht="18.0" customHeight="1">
      <c r="A33" s="859"/>
      <c r="B33" s="913" t="s">
        <v>9793</v>
      </c>
      <c r="C33" s="861"/>
      <c r="D33" s="425">
        <v>50.0</v>
      </c>
      <c r="E33" s="862" t="s">
        <v>9794</v>
      </c>
      <c r="F33" s="903" t="s">
        <v>9795</v>
      </c>
      <c r="G33" s="869">
        <v>2.000524746185E12</v>
      </c>
      <c r="H33" s="869">
        <v>688.0</v>
      </c>
      <c r="I33" s="866">
        <v>0.15</v>
      </c>
      <c r="J33" s="373">
        <v>585.0</v>
      </c>
      <c r="K33" s="402" t="s">
        <v>9796</v>
      </c>
      <c r="L33" s="403" t="s">
        <v>9797</v>
      </c>
      <c r="M33" s="403" t="s">
        <v>9798</v>
      </c>
      <c r="N33" s="842" t="s">
        <v>9615</v>
      </c>
      <c r="O33" s="883">
        <v>50.0</v>
      </c>
      <c r="P33" s="868" t="s">
        <v>9799</v>
      </c>
      <c r="Q33" s="868" t="s">
        <v>9800</v>
      </c>
      <c r="R33" s="869" t="s">
        <v>8326</v>
      </c>
      <c r="S33" s="870" t="s">
        <v>9801</v>
      </c>
      <c r="T33" s="870" t="s">
        <v>8386</v>
      </c>
      <c r="U33" s="870" t="s">
        <v>9618</v>
      </c>
      <c r="V33" s="871" t="s">
        <v>8629</v>
      </c>
      <c r="W33" s="872"/>
      <c r="X33" s="871" t="s">
        <v>9626</v>
      </c>
      <c r="Y33" s="871" t="s">
        <v>9802</v>
      </c>
      <c r="Z33" s="873">
        <v>0.52</v>
      </c>
      <c r="AA33" s="874" t="s">
        <v>9621</v>
      </c>
      <c r="AB33" s="875">
        <v>40.0</v>
      </c>
      <c r="AC33" s="875">
        <v>110.0</v>
      </c>
      <c r="AD33" s="875">
        <v>50.0</v>
      </c>
      <c r="AE33" s="875">
        <v>120.0</v>
      </c>
      <c r="AF33" s="876" t="s">
        <v>6443</v>
      </c>
      <c r="AG33" s="874" t="s">
        <v>9621</v>
      </c>
      <c r="AH33" s="924">
        <v>180.0</v>
      </c>
      <c r="AI33" s="875">
        <v>110.0</v>
      </c>
      <c r="AJ33" s="875">
        <v>50.0</v>
      </c>
      <c r="AK33" s="875">
        <v>120.0</v>
      </c>
      <c r="AL33" s="925" t="s">
        <v>9803</v>
      </c>
      <c r="AM33" s="875" t="s">
        <v>795</v>
      </c>
      <c r="AN33" s="875" t="s">
        <v>6060</v>
      </c>
      <c r="AO33" s="875" t="s">
        <v>6431</v>
      </c>
      <c r="AP33" s="875" t="s">
        <v>6062</v>
      </c>
      <c r="AQ33" s="871" t="s">
        <v>6059</v>
      </c>
      <c r="AR33" s="881"/>
      <c r="AS33" s="926">
        <v>100.0</v>
      </c>
      <c r="AT33" s="871">
        <v>0.1275</v>
      </c>
      <c r="AU33" s="871" t="s">
        <v>6110</v>
      </c>
      <c r="AV33" s="871" t="s">
        <v>6063</v>
      </c>
      <c r="AW33" s="880"/>
      <c r="AX33" s="880"/>
      <c r="AY33" s="879"/>
      <c r="AZ33" s="880"/>
      <c r="BA33" s="880"/>
      <c r="BB33" s="880"/>
      <c r="BC33" s="880"/>
      <c r="BD33" s="880"/>
      <c r="BE33" s="880"/>
      <c r="BF33" s="880"/>
      <c r="BG33" s="880"/>
      <c r="BH33" s="880"/>
      <c r="BI33" s="882"/>
      <c r="BJ33" s="882"/>
      <c r="BK33" s="884" t="s">
        <v>9804</v>
      </c>
      <c r="BL33" s="882"/>
      <c r="BM33" s="882"/>
      <c r="BN33" s="882"/>
      <c r="BO33" s="882"/>
      <c r="BP33" s="882"/>
      <c r="BQ33" s="882"/>
      <c r="BR33" s="882"/>
      <c r="BS33" s="882"/>
      <c r="BT33" s="882"/>
      <c r="BU33" s="882"/>
      <c r="BV33" s="882"/>
      <c r="BW33" s="882"/>
      <c r="BX33" s="882"/>
      <c r="BY33" s="882"/>
      <c r="BZ33" s="882"/>
      <c r="CA33" s="882"/>
      <c r="CB33" s="882"/>
      <c r="CC33" s="882"/>
      <c r="CD33" s="882"/>
      <c r="CE33" s="882"/>
      <c r="CF33" s="882"/>
      <c r="CG33" s="882"/>
      <c r="CH33" s="882"/>
      <c r="CI33" s="882"/>
      <c r="CJ33" s="882"/>
      <c r="CK33" s="882"/>
      <c r="CL33" s="882"/>
      <c r="CM33" s="882"/>
      <c r="CN33" s="882"/>
      <c r="CO33" s="882"/>
      <c r="CP33" s="882"/>
      <c r="CQ33" s="882"/>
      <c r="CR33" s="882"/>
      <c r="CS33" s="882"/>
      <c r="CT33" s="882"/>
      <c r="CU33" s="882"/>
      <c r="CV33" s="882"/>
      <c r="CW33" s="882"/>
      <c r="CX33" s="882"/>
      <c r="CY33" s="882"/>
      <c r="CZ33" s="882"/>
      <c r="DA33" s="882"/>
      <c r="DB33" s="882"/>
      <c r="DC33" s="882"/>
      <c r="DD33" s="882"/>
      <c r="DE33" s="882"/>
      <c r="DF33" s="882"/>
      <c r="DG33" s="882"/>
      <c r="DH33" s="882"/>
      <c r="DI33" s="882"/>
      <c r="DJ33" s="882"/>
      <c r="DK33" s="882"/>
      <c r="DL33" s="882"/>
      <c r="DM33" s="882"/>
      <c r="DN33" s="882"/>
      <c r="DO33" s="882"/>
      <c r="DP33" s="882"/>
      <c r="DQ33" s="882"/>
      <c r="DR33" s="882"/>
      <c r="DS33" s="882"/>
      <c r="DT33" s="882"/>
      <c r="DU33" s="882"/>
      <c r="DV33" s="882"/>
      <c r="DW33" s="882"/>
      <c r="DX33" s="882"/>
      <c r="DY33" s="882"/>
      <c r="DZ33" s="882"/>
      <c r="EA33" s="882"/>
      <c r="EB33" s="882"/>
      <c r="EC33" s="882"/>
      <c r="ED33" s="882"/>
      <c r="EE33" s="882"/>
      <c r="EF33" s="882"/>
      <c r="EG33" s="882"/>
      <c r="EH33" s="882"/>
      <c r="EI33" s="882"/>
      <c r="EJ33" s="882"/>
      <c r="EK33" s="882"/>
      <c r="EL33" s="882"/>
      <c r="EM33" s="882"/>
      <c r="EN33" s="882"/>
      <c r="EO33" s="882"/>
      <c r="EP33" s="882"/>
      <c r="EQ33" s="882"/>
      <c r="ER33" s="882"/>
      <c r="ES33" s="882"/>
      <c r="ET33" s="882"/>
      <c r="EU33" s="882"/>
      <c r="EV33" s="882"/>
      <c r="EW33" s="882"/>
      <c r="EX33" s="882"/>
      <c r="EY33" s="882"/>
      <c r="EZ33" s="882"/>
      <c r="FA33" s="882"/>
      <c r="FB33" s="882"/>
      <c r="FC33" s="882"/>
      <c r="FD33" s="882"/>
      <c r="FE33" s="882"/>
      <c r="FF33" s="882"/>
      <c r="FG33" s="882"/>
      <c r="FH33" s="882"/>
      <c r="FI33" s="882"/>
      <c r="FJ33" s="882"/>
      <c r="FK33" s="882"/>
      <c r="FL33" s="882"/>
      <c r="FM33" s="882"/>
      <c r="FN33" s="882"/>
      <c r="FO33" s="882"/>
      <c r="FP33" s="882"/>
      <c r="FQ33" s="882"/>
      <c r="FR33" s="882"/>
      <c r="FS33" s="882"/>
      <c r="FT33" s="882"/>
      <c r="FU33" s="882"/>
      <c r="FV33" s="882"/>
      <c r="FW33" s="882"/>
      <c r="FX33" s="882"/>
      <c r="FY33" s="882"/>
      <c r="FZ33" s="882"/>
      <c r="GA33" s="882"/>
      <c r="GB33" s="882"/>
      <c r="GC33" s="882"/>
      <c r="GD33" s="882"/>
      <c r="GE33" s="882"/>
      <c r="GF33" s="882"/>
      <c r="GG33" s="882"/>
      <c r="GH33" s="882"/>
      <c r="GI33" s="882"/>
      <c r="GJ33" s="882"/>
      <c r="GK33" s="882"/>
      <c r="GL33" s="882"/>
      <c r="GM33" s="882"/>
      <c r="GN33" s="882"/>
      <c r="GO33" s="882"/>
      <c r="GP33" s="882"/>
      <c r="GQ33" s="882"/>
      <c r="GR33" s="882"/>
      <c r="GS33" s="882"/>
      <c r="GT33" s="882"/>
      <c r="GU33" s="882"/>
      <c r="GV33" s="882"/>
      <c r="GW33" s="882"/>
      <c r="GX33" s="882"/>
      <c r="GY33" s="882"/>
      <c r="GZ33" s="882"/>
      <c r="HA33" s="882"/>
      <c r="HB33" s="882"/>
      <c r="HC33" s="882"/>
      <c r="HD33" s="882"/>
      <c r="HE33" s="882"/>
      <c r="HF33" s="882"/>
      <c r="HG33" s="882"/>
    </row>
    <row r="34" ht="18.0" customHeight="1">
      <c r="A34" s="859"/>
      <c r="B34" s="913" t="s">
        <v>9805</v>
      </c>
      <c r="C34" s="792" t="s">
        <v>6424</v>
      </c>
      <c r="D34" s="425">
        <v>0.0</v>
      </c>
      <c r="E34" s="862" t="s">
        <v>9806</v>
      </c>
      <c r="F34" s="903" t="s">
        <v>9807</v>
      </c>
      <c r="G34" s="869">
        <v>2.000524746192E12</v>
      </c>
      <c r="H34" s="869">
        <v>688.0</v>
      </c>
      <c r="I34" s="923">
        <v>0.3</v>
      </c>
      <c r="J34" s="373">
        <v>482.0</v>
      </c>
      <c r="K34" s="402" t="s">
        <v>9808</v>
      </c>
      <c r="L34" s="403" t="s">
        <v>9809</v>
      </c>
      <c r="M34" s="403" t="s">
        <v>9810</v>
      </c>
      <c r="N34" s="842" t="s">
        <v>9615</v>
      </c>
      <c r="O34" s="883">
        <v>50.0</v>
      </c>
      <c r="P34" s="868" t="s">
        <v>9811</v>
      </c>
      <c r="Q34" s="868" t="s">
        <v>9812</v>
      </c>
      <c r="R34" s="869" t="s">
        <v>8326</v>
      </c>
      <c r="S34" s="870" t="s">
        <v>9813</v>
      </c>
      <c r="T34" s="870" t="s">
        <v>8386</v>
      </c>
      <c r="U34" s="870" t="s">
        <v>9618</v>
      </c>
      <c r="V34" s="871" t="s">
        <v>9814</v>
      </c>
      <c r="W34" s="872"/>
      <c r="X34" s="871" t="s">
        <v>9626</v>
      </c>
      <c r="Y34" s="871" t="s">
        <v>9815</v>
      </c>
      <c r="Z34" s="873">
        <v>0.43</v>
      </c>
      <c r="AA34" s="874" t="s">
        <v>9621</v>
      </c>
      <c r="AB34" s="875">
        <v>40.0</v>
      </c>
      <c r="AC34" s="875">
        <v>110.0</v>
      </c>
      <c r="AD34" s="875">
        <v>50.0</v>
      </c>
      <c r="AE34" s="875">
        <v>120.0</v>
      </c>
      <c r="AF34" s="876" t="s">
        <v>6443</v>
      </c>
      <c r="AG34" s="874" t="s">
        <v>9621</v>
      </c>
      <c r="AH34" s="878">
        <v>40.0</v>
      </c>
      <c r="AI34" s="875">
        <v>110.0</v>
      </c>
      <c r="AJ34" s="875">
        <v>50.0</v>
      </c>
      <c r="AK34" s="875">
        <v>120.0</v>
      </c>
      <c r="AL34" s="925" t="s">
        <v>9816</v>
      </c>
      <c r="AM34" s="875" t="s">
        <v>795</v>
      </c>
      <c r="AN34" s="875" t="s">
        <v>6060</v>
      </c>
      <c r="AO34" s="875" t="s">
        <v>6431</v>
      </c>
      <c r="AP34" s="875" t="s">
        <v>6062</v>
      </c>
      <c r="AQ34" s="871" t="s">
        <v>6059</v>
      </c>
      <c r="AR34" s="881"/>
      <c r="AS34" s="926">
        <v>100.0</v>
      </c>
      <c r="AT34" s="871">
        <v>0.1275</v>
      </c>
      <c r="AU34" s="871" t="s">
        <v>6073</v>
      </c>
      <c r="AV34" s="871" t="s">
        <v>6063</v>
      </c>
      <c r="AW34" s="880"/>
      <c r="AX34" s="880"/>
      <c r="AY34" s="879"/>
      <c r="AZ34" s="880"/>
      <c r="BA34" s="880"/>
      <c r="BB34" s="880"/>
      <c r="BC34" s="880"/>
      <c r="BD34" s="880"/>
      <c r="BE34" s="880"/>
      <c r="BF34" s="880"/>
      <c r="BG34" s="880"/>
      <c r="BH34" s="880"/>
      <c r="BI34" s="882"/>
      <c r="BJ34" s="882"/>
      <c r="BK34" s="884" t="s">
        <v>9817</v>
      </c>
      <c r="BL34" s="882"/>
      <c r="BM34" s="882"/>
      <c r="BN34" s="882"/>
      <c r="BO34" s="882"/>
      <c r="BP34" s="882"/>
      <c r="BQ34" s="882"/>
      <c r="BR34" s="882"/>
      <c r="BS34" s="882"/>
      <c r="BT34" s="882"/>
      <c r="BU34" s="882"/>
      <c r="BV34" s="882"/>
      <c r="BW34" s="882"/>
      <c r="BX34" s="882"/>
      <c r="BY34" s="882"/>
      <c r="BZ34" s="882"/>
      <c r="CA34" s="882"/>
      <c r="CB34" s="882"/>
      <c r="CC34" s="882"/>
      <c r="CD34" s="882"/>
      <c r="CE34" s="882"/>
      <c r="CF34" s="882"/>
      <c r="CG34" s="882"/>
      <c r="CH34" s="882"/>
      <c r="CI34" s="882"/>
      <c r="CJ34" s="882"/>
      <c r="CK34" s="882"/>
      <c r="CL34" s="882"/>
      <c r="CM34" s="882"/>
      <c r="CN34" s="882"/>
      <c r="CO34" s="882"/>
      <c r="CP34" s="882"/>
      <c r="CQ34" s="882"/>
      <c r="CR34" s="882"/>
      <c r="CS34" s="882"/>
      <c r="CT34" s="882"/>
      <c r="CU34" s="882"/>
      <c r="CV34" s="882"/>
      <c r="CW34" s="882"/>
      <c r="CX34" s="882"/>
      <c r="CY34" s="882"/>
      <c r="CZ34" s="882"/>
      <c r="DA34" s="882"/>
      <c r="DB34" s="882"/>
      <c r="DC34" s="882"/>
      <c r="DD34" s="882"/>
      <c r="DE34" s="882"/>
      <c r="DF34" s="882"/>
      <c r="DG34" s="882"/>
      <c r="DH34" s="882"/>
      <c r="DI34" s="882"/>
      <c r="DJ34" s="882"/>
      <c r="DK34" s="882"/>
      <c r="DL34" s="882"/>
      <c r="DM34" s="882"/>
      <c r="DN34" s="882"/>
      <c r="DO34" s="882"/>
      <c r="DP34" s="882"/>
      <c r="DQ34" s="882"/>
      <c r="DR34" s="882"/>
      <c r="DS34" s="882"/>
      <c r="DT34" s="882"/>
      <c r="DU34" s="882"/>
      <c r="DV34" s="882"/>
      <c r="DW34" s="882"/>
      <c r="DX34" s="882"/>
      <c r="DY34" s="882"/>
      <c r="DZ34" s="882"/>
      <c r="EA34" s="882"/>
      <c r="EB34" s="882"/>
      <c r="EC34" s="882"/>
      <c r="ED34" s="882"/>
      <c r="EE34" s="882"/>
      <c r="EF34" s="882"/>
      <c r="EG34" s="882"/>
      <c r="EH34" s="882"/>
      <c r="EI34" s="882"/>
      <c r="EJ34" s="882"/>
      <c r="EK34" s="882"/>
      <c r="EL34" s="882"/>
      <c r="EM34" s="882"/>
      <c r="EN34" s="882"/>
      <c r="EO34" s="882"/>
      <c r="EP34" s="882"/>
      <c r="EQ34" s="882"/>
      <c r="ER34" s="882"/>
      <c r="ES34" s="882"/>
      <c r="ET34" s="882"/>
      <c r="EU34" s="882"/>
      <c r="EV34" s="882"/>
      <c r="EW34" s="882"/>
      <c r="EX34" s="882"/>
      <c r="EY34" s="882"/>
      <c r="EZ34" s="882"/>
      <c r="FA34" s="882"/>
      <c r="FB34" s="882"/>
      <c r="FC34" s="882"/>
      <c r="FD34" s="882"/>
      <c r="FE34" s="882"/>
      <c r="FF34" s="882"/>
      <c r="FG34" s="882"/>
      <c r="FH34" s="882"/>
      <c r="FI34" s="882"/>
      <c r="FJ34" s="882"/>
      <c r="FK34" s="882"/>
      <c r="FL34" s="882"/>
      <c r="FM34" s="882"/>
      <c r="FN34" s="882"/>
      <c r="FO34" s="882"/>
      <c r="FP34" s="882"/>
      <c r="FQ34" s="882"/>
      <c r="FR34" s="882"/>
      <c r="FS34" s="882"/>
      <c r="FT34" s="882"/>
      <c r="FU34" s="882"/>
      <c r="FV34" s="882"/>
      <c r="FW34" s="882"/>
      <c r="FX34" s="882"/>
      <c r="FY34" s="882"/>
      <c r="FZ34" s="882"/>
      <c r="GA34" s="882"/>
      <c r="GB34" s="882"/>
      <c r="GC34" s="882"/>
      <c r="GD34" s="882"/>
      <c r="GE34" s="882"/>
      <c r="GF34" s="882"/>
      <c r="GG34" s="882"/>
      <c r="GH34" s="882"/>
      <c r="GI34" s="882"/>
      <c r="GJ34" s="882"/>
      <c r="GK34" s="882"/>
      <c r="GL34" s="882"/>
      <c r="GM34" s="882"/>
      <c r="GN34" s="882"/>
      <c r="GO34" s="882"/>
      <c r="GP34" s="882"/>
      <c r="GQ34" s="882"/>
      <c r="GR34" s="882"/>
      <c r="GS34" s="882"/>
      <c r="GT34" s="882"/>
      <c r="GU34" s="882"/>
      <c r="GV34" s="882"/>
      <c r="GW34" s="882"/>
      <c r="GX34" s="882"/>
      <c r="GY34" s="882"/>
      <c r="GZ34" s="882"/>
      <c r="HA34" s="882"/>
      <c r="HB34" s="882"/>
      <c r="HC34" s="882"/>
      <c r="HD34" s="882"/>
      <c r="HE34" s="882"/>
      <c r="HF34" s="882"/>
      <c r="HG34" s="882"/>
    </row>
    <row r="35" ht="18.0" customHeight="1">
      <c r="A35" s="859"/>
      <c r="B35" s="913" t="s">
        <v>9818</v>
      </c>
      <c r="C35" s="435"/>
      <c r="D35" s="425">
        <v>50.0</v>
      </c>
      <c r="E35" s="862" t="s">
        <v>9819</v>
      </c>
      <c r="F35" s="903" t="s">
        <v>9820</v>
      </c>
      <c r="G35" s="869">
        <v>2.000524746208E12</v>
      </c>
      <c r="H35" s="869">
        <v>688.0</v>
      </c>
      <c r="I35" s="866">
        <v>0.15</v>
      </c>
      <c r="J35" s="373">
        <v>482.0</v>
      </c>
      <c r="K35" s="402" t="s">
        <v>9821</v>
      </c>
      <c r="L35" s="403" t="s">
        <v>9822</v>
      </c>
      <c r="M35" s="403" t="s">
        <v>9823</v>
      </c>
      <c r="N35" s="842" t="s">
        <v>9615</v>
      </c>
      <c r="O35" s="883">
        <v>50.0</v>
      </c>
      <c r="P35" s="868" t="s">
        <v>9811</v>
      </c>
      <c r="Q35" s="868" t="s">
        <v>9812</v>
      </c>
      <c r="R35" s="869" t="s">
        <v>8326</v>
      </c>
      <c r="S35" s="870" t="s">
        <v>9824</v>
      </c>
      <c r="T35" s="870" t="s">
        <v>8386</v>
      </c>
      <c r="U35" s="870" t="s">
        <v>9618</v>
      </c>
      <c r="V35" s="871" t="s">
        <v>9814</v>
      </c>
      <c r="W35" s="872"/>
      <c r="X35" s="871" t="s">
        <v>9626</v>
      </c>
      <c r="Y35" s="871" t="s">
        <v>9825</v>
      </c>
      <c r="Z35" s="873">
        <v>0.42</v>
      </c>
      <c r="AA35" s="874" t="s">
        <v>9621</v>
      </c>
      <c r="AB35" s="875">
        <v>40.0</v>
      </c>
      <c r="AC35" s="875">
        <v>110.0</v>
      </c>
      <c r="AD35" s="875">
        <v>50.0</v>
      </c>
      <c r="AE35" s="875">
        <v>120.0</v>
      </c>
      <c r="AF35" s="876" t="s">
        <v>6464</v>
      </c>
      <c r="AG35" s="874" t="s">
        <v>9621</v>
      </c>
      <c r="AH35" s="878">
        <v>40.0</v>
      </c>
      <c r="AI35" s="875">
        <v>110.0</v>
      </c>
      <c r="AJ35" s="875">
        <v>50.0</v>
      </c>
      <c r="AK35" s="875">
        <v>120.0</v>
      </c>
      <c r="AL35" s="925" t="s">
        <v>9826</v>
      </c>
      <c r="AM35" s="875" t="s">
        <v>795</v>
      </c>
      <c r="AN35" s="875" t="s">
        <v>6060</v>
      </c>
      <c r="AO35" s="875" t="s">
        <v>6431</v>
      </c>
      <c r="AP35" s="875" t="s">
        <v>6062</v>
      </c>
      <c r="AQ35" s="871" t="s">
        <v>6059</v>
      </c>
      <c r="AR35" s="881"/>
      <c r="AS35" s="926">
        <v>100.0</v>
      </c>
      <c r="AT35" s="871">
        <v>0.1275</v>
      </c>
      <c r="AU35" s="871" t="s">
        <v>6110</v>
      </c>
      <c r="AV35" s="871" t="s">
        <v>6073</v>
      </c>
      <c r="AW35" s="880"/>
      <c r="AX35" s="880"/>
      <c r="AY35" s="879"/>
      <c r="AZ35" s="880"/>
      <c r="BA35" s="880"/>
      <c r="BB35" s="880"/>
      <c r="BC35" s="880"/>
      <c r="BD35" s="880"/>
      <c r="BE35" s="880"/>
      <c r="BF35" s="880"/>
      <c r="BG35" s="880"/>
      <c r="BH35" s="880"/>
      <c r="BI35" s="884">
        <v>13.0</v>
      </c>
      <c r="BJ35" s="884" t="s">
        <v>6095</v>
      </c>
      <c r="BK35" s="884" t="s">
        <v>9827</v>
      </c>
      <c r="BL35" s="882"/>
      <c r="BM35" s="882"/>
      <c r="BN35" s="882"/>
      <c r="BO35" s="882"/>
      <c r="BP35" s="882"/>
      <c r="BQ35" s="882"/>
      <c r="BR35" s="882"/>
      <c r="BS35" s="882"/>
      <c r="BT35" s="882"/>
      <c r="BU35" s="882"/>
      <c r="BV35" s="882"/>
      <c r="BW35" s="882"/>
      <c r="BX35" s="882"/>
      <c r="BY35" s="882"/>
      <c r="BZ35" s="882"/>
      <c r="CA35" s="882"/>
      <c r="CB35" s="882"/>
      <c r="CC35" s="882"/>
      <c r="CD35" s="882"/>
      <c r="CE35" s="882"/>
      <c r="CF35" s="882"/>
      <c r="CG35" s="882"/>
      <c r="CH35" s="882"/>
      <c r="CI35" s="882"/>
      <c r="CJ35" s="882"/>
      <c r="CK35" s="882"/>
      <c r="CL35" s="882"/>
      <c r="CM35" s="882"/>
      <c r="CN35" s="882"/>
      <c r="CO35" s="882"/>
      <c r="CP35" s="882"/>
      <c r="CQ35" s="882"/>
      <c r="CR35" s="882"/>
      <c r="CS35" s="882"/>
      <c r="CT35" s="882"/>
      <c r="CU35" s="882"/>
      <c r="CV35" s="882"/>
      <c r="CW35" s="882"/>
      <c r="CX35" s="882"/>
      <c r="CY35" s="882"/>
      <c r="CZ35" s="882"/>
      <c r="DA35" s="882"/>
      <c r="DB35" s="882"/>
      <c r="DC35" s="882"/>
      <c r="DD35" s="882"/>
      <c r="DE35" s="882"/>
      <c r="DF35" s="882"/>
      <c r="DG35" s="882"/>
      <c r="DH35" s="882"/>
      <c r="DI35" s="882"/>
      <c r="DJ35" s="882"/>
      <c r="DK35" s="882"/>
      <c r="DL35" s="882"/>
      <c r="DM35" s="882"/>
      <c r="DN35" s="882"/>
      <c r="DO35" s="882"/>
      <c r="DP35" s="882"/>
      <c r="DQ35" s="882"/>
      <c r="DR35" s="882"/>
      <c r="DS35" s="882"/>
      <c r="DT35" s="882"/>
      <c r="DU35" s="882"/>
      <c r="DV35" s="882"/>
      <c r="DW35" s="882"/>
      <c r="DX35" s="882"/>
      <c r="DY35" s="882"/>
      <c r="DZ35" s="882"/>
      <c r="EA35" s="882"/>
      <c r="EB35" s="882"/>
      <c r="EC35" s="882"/>
      <c r="ED35" s="882"/>
      <c r="EE35" s="882"/>
      <c r="EF35" s="882"/>
      <c r="EG35" s="882"/>
      <c r="EH35" s="882"/>
      <c r="EI35" s="882"/>
      <c r="EJ35" s="882"/>
      <c r="EK35" s="882"/>
      <c r="EL35" s="882"/>
      <c r="EM35" s="882"/>
      <c r="EN35" s="882"/>
      <c r="EO35" s="882"/>
      <c r="EP35" s="882"/>
      <c r="EQ35" s="882"/>
      <c r="ER35" s="882"/>
      <c r="ES35" s="882"/>
      <c r="ET35" s="882"/>
      <c r="EU35" s="882"/>
      <c r="EV35" s="882"/>
      <c r="EW35" s="882"/>
      <c r="EX35" s="882"/>
      <c r="EY35" s="882"/>
      <c r="EZ35" s="882"/>
      <c r="FA35" s="882"/>
      <c r="FB35" s="882"/>
      <c r="FC35" s="882"/>
      <c r="FD35" s="882"/>
      <c r="FE35" s="882"/>
      <c r="FF35" s="882"/>
      <c r="FG35" s="882"/>
      <c r="FH35" s="882"/>
      <c r="FI35" s="882"/>
      <c r="FJ35" s="882"/>
      <c r="FK35" s="882"/>
      <c r="FL35" s="882"/>
      <c r="FM35" s="882"/>
      <c r="FN35" s="882"/>
      <c r="FO35" s="882"/>
      <c r="FP35" s="882"/>
      <c r="FQ35" s="882"/>
      <c r="FR35" s="882"/>
      <c r="FS35" s="882"/>
      <c r="FT35" s="882"/>
      <c r="FU35" s="882"/>
      <c r="FV35" s="882"/>
      <c r="FW35" s="882"/>
      <c r="FX35" s="882"/>
      <c r="FY35" s="882"/>
      <c r="FZ35" s="882"/>
      <c r="GA35" s="882"/>
      <c r="GB35" s="882"/>
      <c r="GC35" s="882"/>
      <c r="GD35" s="882"/>
      <c r="GE35" s="882"/>
      <c r="GF35" s="882"/>
      <c r="GG35" s="882"/>
      <c r="GH35" s="882"/>
      <c r="GI35" s="882"/>
      <c r="GJ35" s="882"/>
      <c r="GK35" s="882"/>
      <c r="GL35" s="882"/>
      <c r="GM35" s="882"/>
      <c r="GN35" s="882"/>
      <c r="GO35" s="882"/>
      <c r="GP35" s="882"/>
      <c r="GQ35" s="882"/>
      <c r="GR35" s="882"/>
      <c r="GS35" s="882"/>
      <c r="GT35" s="882"/>
      <c r="GU35" s="882"/>
      <c r="GV35" s="882"/>
      <c r="GW35" s="882"/>
      <c r="GX35" s="882"/>
      <c r="GY35" s="882"/>
      <c r="GZ35" s="882"/>
      <c r="HA35" s="882"/>
      <c r="HB35" s="882"/>
      <c r="HC35" s="882"/>
      <c r="HD35" s="882"/>
      <c r="HE35" s="882"/>
      <c r="HF35" s="882"/>
      <c r="HG35" s="882"/>
    </row>
    <row r="36" ht="18.0" customHeight="1">
      <c r="A36" s="859"/>
      <c r="B36" s="913" t="s">
        <v>9828</v>
      </c>
      <c r="C36" s="792" t="s">
        <v>6424</v>
      </c>
      <c r="D36" s="425">
        <v>0.0</v>
      </c>
      <c r="E36" s="862" t="s">
        <v>9829</v>
      </c>
      <c r="F36" s="903" t="s">
        <v>9830</v>
      </c>
      <c r="G36" s="869">
        <v>2.000524746215E12</v>
      </c>
      <c r="H36" s="869">
        <v>722.0</v>
      </c>
      <c r="I36" s="923">
        <v>0.3</v>
      </c>
      <c r="J36" s="373">
        <v>506.0</v>
      </c>
      <c r="K36" s="402" t="s">
        <v>9831</v>
      </c>
      <c r="L36" s="403" t="s">
        <v>9832</v>
      </c>
      <c r="M36" s="403" t="s">
        <v>9833</v>
      </c>
      <c r="N36" s="842" t="s">
        <v>9615</v>
      </c>
      <c r="O36" s="883">
        <v>50.0</v>
      </c>
      <c r="P36" s="868" t="s">
        <v>9834</v>
      </c>
      <c r="Q36" s="868" t="s">
        <v>9835</v>
      </c>
      <c r="R36" s="869" t="s">
        <v>8326</v>
      </c>
      <c r="S36" s="870" t="s">
        <v>9836</v>
      </c>
      <c r="T36" s="870" t="s">
        <v>8386</v>
      </c>
      <c r="U36" s="870" t="s">
        <v>9618</v>
      </c>
      <c r="V36" s="871" t="s">
        <v>9837</v>
      </c>
      <c r="W36" s="872"/>
      <c r="X36" s="871" t="s">
        <v>9626</v>
      </c>
      <c r="Y36" s="871" t="s">
        <v>9838</v>
      </c>
      <c r="Z36" s="873">
        <v>0.43</v>
      </c>
      <c r="AA36" s="874" t="s">
        <v>9621</v>
      </c>
      <c r="AB36" s="875">
        <v>100.0</v>
      </c>
      <c r="AC36" s="875">
        <v>110.0</v>
      </c>
      <c r="AD36" s="875">
        <v>50.0</v>
      </c>
      <c r="AE36" s="875">
        <v>120.0</v>
      </c>
      <c r="AF36" s="876" t="s">
        <v>6477</v>
      </c>
      <c r="AG36" s="874" t="s">
        <v>9621</v>
      </c>
      <c r="AH36" s="878">
        <v>100.0</v>
      </c>
      <c r="AI36" s="875">
        <v>110.0</v>
      </c>
      <c r="AJ36" s="875">
        <v>50.0</v>
      </c>
      <c r="AK36" s="875">
        <v>120.0</v>
      </c>
      <c r="AL36" s="925" t="s">
        <v>9839</v>
      </c>
      <c r="AM36" s="875" t="s">
        <v>795</v>
      </c>
      <c r="AN36" s="875" t="s">
        <v>6060</v>
      </c>
      <c r="AO36" s="875" t="s">
        <v>6431</v>
      </c>
      <c r="AP36" s="875" t="s">
        <v>6062</v>
      </c>
      <c r="AQ36" s="871" t="s">
        <v>6059</v>
      </c>
      <c r="AR36" s="881"/>
      <c r="AS36" s="926">
        <v>100.0</v>
      </c>
      <c r="AT36" s="871">
        <v>0.28</v>
      </c>
      <c r="AU36" s="871" t="s">
        <v>6110</v>
      </c>
      <c r="AV36" s="880"/>
      <c r="AW36" s="880"/>
      <c r="AX36" s="880"/>
      <c r="AY36" s="879"/>
      <c r="AZ36" s="880"/>
      <c r="BA36" s="880"/>
      <c r="BB36" s="880"/>
      <c r="BC36" s="880"/>
      <c r="BD36" s="880"/>
      <c r="BE36" s="880"/>
      <c r="BF36" s="880"/>
      <c r="BG36" s="880"/>
      <c r="BH36" s="880"/>
      <c r="BI36" s="882"/>
      <c r="BJ36" s="882"/>
      <c r="BK36" s="884" t="s">
        <v>9840</v>
      </c>
      <c r="BL36" s="882"/>
      <c r="BM36" s="882"/>
      <c r="BN36" s="882"/>
      <c r="BO36" s="882"/>
      <c r="BP36" s="882"/>
      <c r="BQ36" s="882"/>
      <c r="BR36" s="882"/>
      <c r="BS36" s="882"/>
      <c r="BT36" s="882"/>
      <c r="BU36" s="882"/>
      <c r="BV36" s="882"/>
      <c r="BW36" s="882"/>
      <c r="BX36" s="882"/>
      <c r="BY36" s="882"/>
      <c r="BZ36" s="882"/>
      <c r="CA36" s="882"/>
      <c r="CB36" s="882"/>
      <c r="CC36" s="882"/>
      <c r="CD36" s="882"/>
      <c r="CE36" s="882"/>
      <c r="CF36" s="882"/>
      <c r="CG36" s="882"/>
      <c r="CH36" s="882"/>
      <c r="CI36" s="882"/>
      <c r="CJ36" s="882"/>
      <c r="CK36" s="882"/>
      <c r="CL36" s="882"/>
      <c r="CM36" s="882"/>
      <c r="CN36" s="882"/>
      <c r="CO36" s="882"/>
      <c r="CP36" s="882"/>
      <c r="CQ36" s="882"/>
      <c r="CR36" s="882"/>
      <c r="CS36" s="882"/>
      <c r="CT36" s="882"/>
      <c r="CU36" s="882"/>
      <c r="CV36" s="882"/>
      <c r="CW36" s="882"/>
      <c r="CX36" s="882"/>
      <c r="CY36" s="882"/>
      <c r="CZ36" s="882"/>
      <c r="DA36" s="882"/>
      <c r="DB36" s="882"/>
      <c r="DC36" s="882"/>
      <c r="DD36" s="882"/>
      <c r="DE36" s="882"/>
      <c r="DF36" s="882"/>
      <c r="DG36" s="882"/>
      <c r="DH36" s="882"/>
      <c r="DI36" s="882"/>
      <c r="DJ36" s="882"/>
      <c r="DK36" s="882"/>
      <c r="DL36" s="882"/>
      <c r="DM36" s="882"/>
      <c r="DN36" s="882"/>
      <c r="DO36" s="882"/>
      <c r="DP36" s="882"/>
      <c r="DQ36" s="882"/>
      <c r="DR36" s="882"/>
      <c r="DS36" s="882"/>
      <c r="DT36" s="882"/>
      <c r="DU36" s="882"/>
      <c r="DV36" s="882"/>
      <c r="DW36" s="882"/>
      <c r="DX36" s="882"/>
      <c r="DY36" s="882"/>
      <c r="DZ36" s="882"/>
      <c r="EA36" s="882"/>
      <c r="EB36" s="882"/>
      <c r="EC36" s="882"/>
      <c r="ED36" s="882"/>
      <c r="EE36" s="882"/>
      <c r="EF36" s="882"/>
      <c r="EG36" s="882"/>
      <c r="EH36" s="882"/>
      <c r="EI36" s="882"/>
      <c r="EJ36" s="882"/>
      <c r="EK36" s="882"/>
      <c r="EL36" s="882"/>
      <c r="EM36" s="882"/>
      <c r="EN36" s="882"/>
      <c r="EO36" s="882"/>
      <c r="EP36" s="882"/>
      <c r="EQ36" s="882"/>
      <c r="ER36" s="882"/>
      <c r="ES36" s="882"/>
      <c r="ET36" s="882"/>
      <c r="EU36" s="882"/>
      <c r="EV36" s="882"/>
      <c r="EW36" s="882"/>
      <c r="EX36" s="882"/>
      <c r="EY36" s="882"/>
      <c r="EZ36" s="882"/>
      <c r="FA36" s="882"/>
      <c r="FB36" s="882"/>
      <c r="FC36" s="882"/>
      <c r="FD36" s="882"/>
      <c r="FE36" s="882"/>
      <c r="FF36" s="882"/>
      <c r="FG36" s="882"/>
      <c r="FH36" s="882"/>
      <c r="FI36" s="882"/>
      <c r="FJ36" s="882"/>
      <c r="FK36" s="882"/>
      <c r="FL36" s="882"/>
      <c r="FM36" s="882"/>
      <c r="FN36" s="882"/>
      <c r="FO36" s="882"/>
      <c r="FP36" s="882"/>
      <c r="FQ36" s="882"/>
      <c r="FR36" s="882"/>
      <c r="FS36" s="882"/>
      <c r="FT36" s="882"/>
      <c r="FU36" s="882"/>
      <c r="FV36" s="882"/>
      <c r="FW36" s="882"/>
      <c r="FX36" s="882"/>
      <c r="FY36" s="882"/>
      <c r="FZ36" s="882"/>
      <c r="GA36" s="882"/>
      <c r="GB36" s="882"/>
      <c r="GC36" s="882"/>
      <c r="GD36" s="882"/>
      <c r="GE36" s="882"/>
      <c r="GF36" s="882"/>
      <c r="GG36" s="882"/>
      <c r="GH36" s="882"/>
      <c r="GI36" s="882"/>
      <c r="GJ36" s="882"/>
      <c r="GK36" s="882"/>
      <c r="GL36" s="882"/>
      <c r="GM36" s="882"/>
      <c r="GN36" s="882"/>
      <c r="GO36" s="882"/>
      <c r="GP36" s="882"/>
      <c r="GQ36" s="882"/>
      <c r="GR36" s="882"/>
      <c r="GS36" s="882"/>
      <c r="GT36" s="882"/>
      <c r="GU36" s="882"/>
      <c r="GV36" s="882"/>
      <c r="GW36" s="882"/>
      <c r="GX36" s="882"/>
      <c r="GY36" s="882"/>
      <c r="GZ36" s="882"/>
      <c r="HA36" s="882"/>
      <c r="HB36" s="882"/>
      <c r="HC36" s="882"/>
      <c r="HD36" s="882"/>
      <c r="HE36" s="882"/>
      <c r="HF36" s="882"/>
      <c r="HG36" s="882"/>
    </row>
    <row r="37" ht="18.0" customHeight="1">
      <c r="A37" s="859"/>
      <c r="B37" s="913" t="s">
        <v>9841</v>
      </c>
      <c r="C37" s="792" t="s">
        <v>6424</v>
      </c>
      <c r="D37" s="425">
        <v>0.0</v>
      </c>
      <c r="E37" s="862" t="s">
        <v>9842</v>
      </c>
      <c r="F37" s="903" t="s">
        <v>9843</v>
      </c>
      <c r="G37" s="869">
        <v>2.000524746222E12</v>
      </c>
      <c r="H37" s="869">
        <v>722.0</v>
      </c>
      <c r="I37" s="923">
        <v>0.3</v>
      </c>
      <c r="J37" s="373">
        <v>506.0</v>
      </c>
      <c r="K37" s="402" t="s">
        <v>9844</v>
      </c>
      <c r="L37" s="403" t="s">
        <v>9845</v>
      </c>
      <c r="M37" s="403" t="s">
        <v>9846</v>
      </c>
      <c r="N37" s="842" t="s">
        <v>9615</v>
      </c>
      <c r="O37" s="883">
        <v>50.0</v>
      </c>
      <c r="P37" s="868" t="s">
        <v>9834</v>
      </c>
      <c r="Q37" s="868" t="s">
        <v>9835</v>
      </c>
      <c r="R37" s="869" t="s">
        <v>8326</v>
      </c>
      <c r="S37" s="870" t="s">
        <v>9847</v>
      </c>
      <c r="T37" s="870" t="s">
        <v>8386</v>
      </c>
      <c r="U37" s="870" t="s">
        <v>9618</v>
      </c>
      <c r="V37" s="871" t="s">
        <v>9837</v>
      </c>
      <c r="W37" s="872"/>
      <c r="X37" s="871" t="s">
        <v>9626</v>
      </c>
      <c r="Y37" s="871" t="s">
        <v>9848</v>
      </c>
      <c r="Z37" s="873">
        <v>0.42</v>
      </c>
      <c r="AA37" s="874" t="s">
        <v>9621</v>
      </c>
      <c r="AB37" s="875">
        <v>100.0</v>
      </c>
      <c r="AC37" s="875">
        <v>110.0</v>
      </c>
      <c r="AD37" s="875">
        <v>50.0</v>
      </c>
      <c r="AE37" s="875">
        <v>120.0</v>
      </c>
      <c r="AF37" s="876" t="s">
        <v>6487</v>
      </c>
      <c r="AG37" s="874" t="s">
        <v>9621</v>
      </c>
      <c r="AH37" s="878">
        <v>100.0</v>
      </c>
      <c r="AI37" s="875">
        <v>110.0</v>
      </c>
      <c r="AJ37" s="875">
        <v>50.0</v>
      </c>
      <c r="AK37" s="875">
        <v>120.0</v>
      </c>
      <c r="AL37" s="925" t="s">
        <v>9849</v>
      </c>
      <c r="AM37" s="875" t="s">
        <v>795</v>
      </c>
      <c r="AN37" s="875" t="s">
        <v>6060</v>
      </c>
      <c r="AO37" s="875" t="s">
        <v>6431</v>
      </c>
      <c r="AP37" s="875" t="s">
        <v>6062</v>
      </c>
      <c r="AQ37" s="871" t="s">
        <v>6059</v>
      </c>
      <c r="AR37" s="881"/>
      <c r="AS37" s="926">
        <v>100.0</v>
      </c>
      <c r="AT37" s="871">
        <v>0.28</v>
      </c>
      <c r="AU37" s="871" t="s">
        <v>6110</v>
      </c>
      <c r="AV37" s="880"/>
      <c r="AW37" s="880"/>
      <c r="AX37" s="880"/>
      <c r="AY37" s="879"/>
      <c r="AZ37" s="880"/>
      <c r="BA37" s="880"/>
      <c r="BB37" s="880"/>
      <c r="BC37" s="880"/>
      <c r="BD37" s="880"/>
      <c r="BE37" s="880"/>
      <c r="BF37" s="880"/>
      <c r="BG37" s="880"/>
      <c r="BH37" s="880"/>
      <c r="BI37" s="882"/>
      <c r="BJ37" s="882"/>
      <c r="BK37" s="884" t="s">
        <v>9850</v>
      </c>
      <c r="BL37" s="882"/>
      <c r="BM37" s="882"/>
      <c r="BN37" s="882"/>
      <c r="BO37" s="882"/>
      <c r="BP37" s="882"/>
      <c r="BQ37" s="882"/>
      <c r="BR37" s="882"/>
      <c r="BS37" s="882"/>
      <c r="BT37" s="882"/>
      <c r="BU37" s="882"/>
      <c r="BV37" s="882"/>
      <c r="BW37" s="882"/>
      <c r="BX37" s="882"/>
      <c r="BY37" s="882"/>
      <c r="BZ37" s="882"/>
      <c r="CA37" s="882"/>
      <c r="CB37" s="882"/>
      <c r="CC37" s="882"/>
      <c r="CD37" s="882"/>
      <c r="CE37" s="882"/>
      <c r="CF37" s="882"/>
      <c r="CG37" s="882"/>
      <c r="CH37" s="882"/>
      <c r="CI37" s="882"/>
      <c r="CJ37" s="882"/>
      <c r="CK37" s="882"/>
      <c r="CL37" s="882"/>
      <c r="CM37" s="882"/>
      <c r="CN37" s="882"/>
      <c r="CO37" s="882"/>
      <c r="CP37" s="882"/>
      <c r="CQ37" s="882"/>
      <c r="CR37" s="882"/>
      <c r="CS37" s="882"/>
      <c r="CT37" s="882"/>
      <c r="CU37" s="882"/>
      <c r="CV37" s="882"/>
      <c r="CW37" s="882"/>
      <c r="CX37" s="882"/>
      <c r="CY37" s="882"/>
      <c r="CZ37" s="882"/>
      <c r="DA37" s="882"/>
      <c r="DB37" s="882"/>
      <c r="DC37" s="882"/>
      <c r="DD37" s="882"/>
      <c r="DE37" s="882"/>
      <c r="DF37" s="882"/>
      <c r="DG37" s="882"/>
      <c r="DH37" s="882"/>
      <c r="DI37" s="882"/>
      <c r="DJ37" s="882"/>
      <c r="DK37" s="882"/>
      <c r="DL37" s="882"/>
      <c r="DM37" s="882"/>
      <c r="DN37" s="882"/>
      <c r="DO37" s="882"/>
      <c r="DP37" s="882"/>
      <c r="DQ37" s="882"/>
      <c r="DR37" s="882"/>
      <c r="DS37" s="882"/>
      <c r="DT37" s="882"/>
      <c r="DU37" s="882"/>
      <c r="DV37" s="882"/>
      <c r="DW37" s="882"/>
      <c r="DX37" s="882"/>
      <c r="DY37" s="882"/>
      <c r="DZ37" s="882"/>
      <c r="EA37" s="882"/>
      <c r="EB37" s="882"/>
      <c r="EC37" s="882"/>
      <c r="ED37" s="882"/>
      <c r="EE37" s="882"/>
      <c r="EF37" s="882"/>
      <c r="EG37" s="882"/>
      <c r="EH37" s="882"/>
      <c r="EI37" s="882"/>
      <c r="EJ37" s="882"/>
      <c r="EK37" s="882"/>
      <c r="EL37" s="882"/>
      <c r="EM37" s="882"/>
      <c r="EN37" s="882"/>
      <c r="EO37" s="882"/>
      <c r="EP37" s="882"/>
      <c r="EQ37" s="882"/>
      <c r="ER37" s="882"/>
      <c r="ES37" s="882"/>
      <c r="ET37" s="882"/>
      <c r="EU37" s="882"/>
      <c r="EV37" s="882"/>
      <c r="EW37" s="882"/>
      <c r="EX37" s="882"/>
      <c r="EY37" s="882"/>
      <c r="EZ37" s="882"/>
      <c r="FA37" s="882"/>
      <c r="FB37" s="882"/>
      <c r="FC37" s="882"/>
      <c r="FD37" s="882"/>
      <c r="FE37" s="882"/>
      <c r="FF37" s="882"/>
      <c r="FG37" s="882"/>
      <c r="FH37" s="882"/>
      <c r="FI37" s="882"/>
      <c r="FJ37" s="882"/>
      <c r="FK37" s="882"/>
      <c r="FL37" s="882"/>
      <c r="FM37" s="882"/>
      <c r="FN37" s="882"/>
      <c r="FO37" s="882"/>
      <c r="FP37" s="882"/>
      <c r="FQ37" s="882"/>
      <c r="FR37" s="882"/>
      <c r="FS37" s="882"/>
      <c r="FT37" s="882"/>
      <c r="FU37" s="882"/>
      <c r="FV37" s="882"/>
      <c r="FW37" s="882"/>
      <c r="FX37" s="882"/>
      <c r="FY37" s="882"/>
      <c r="FZ37" s="882"/>
      <c r="GA37" s="882"/>
      <c r="GB37" s="882"/>
      <c r="GC37" s="882"/>
      <c r="GD37" s="882"/>
      <c r="GE37" s="882"/>
      <c r="GF37" s="882"/>
      <c r="GG37" s="882"/>
      <c r="GH37" s="882"/>
      <c r="GI37" s="882"/>
      <c r="GJ37" s="882"/>
      <c r="GK37" s="882"/>
      <c r="GL37" s="882"/>
      <c r="GM37" s="882"/>
      <c r="GN37" s="882"/>
      <c r="GO37" s="882"/>
      <c r="GP37" s="882"/>
      <c r="GQ37" s="882"/>
      <c r="GR37" s="882"/>
      <c r="GS37" s="882"/>
      <c r="GT37" s="882"/>
      <c r="GU37" s="882"/>
      <c r="GV37" s="882"/>
      <c r="GW37" s="882"/>
      <c r="GX37" s="882"/>
      <c r="GY37" s="882"/>
      <c r="GZ37" s="882"/>
      <c r="HA37" s="882"/>
      <c r="HB37" s="882"/>
      <c r="HC37" s="882"/>
      <c r="HD37" s="882"/>
      <c r="HE37" s="882"/>
      <c r="HF37" s="882"/>
      <c r="HG37" s="882"/>
    </row>
    <row r="38" ht="18.0" customHeight="1">
      <c r="A38" s="859"/>
      <c r="B38" s="927" t="s">
        <v>9851</v>
      </c>
      <c r="C38" s="792" t="s">
        <v>6424</v>
      </c>
      <c r="D38" s="425">
        <v>0.0</v>
      </c>
      <c r="E38" s="862" t="s">
        <v>9852</v>
      </c>
      <c r="F38" s="903" t="s">
        <v>9853</v>
      </c>
      <c r="G38" s="869">
        <v>2.000524746239E12</v>
      </c>
      <c r="H38" s="869">
        <v>722.0</v>
      </c>
      <c r="I38" s="923">
        <v>0.3</v>
      </c>
      <c r="J38" s="373">
        <v>506.0</v>
      </c>
      <c r="K38" s="402" t="s">
        <v>9854</v>
      </c>
      <c r="L38" s="403" t="s">
        <v>9855</v>
      </c>
      <c r="M38" s="928" t="s">
        <v>9856</v>
      </c>
      <c r="N38" s="842" t="s">
        <v>9615</v>
      </c>
      <c r="O38" s="883">
        <v>50.0</v>
      </c>
      <c r="P38" s="868" t="s">
        <v>9834</v>
      </c>
      <c r="Q38" s="868" t="s">
        <v>9835</v>
      </c>
      <c r="R38" s="869" t="s">
        <v>8326</v>
      </c>
      <c r="S38" s="870" t="s">
        <v>9857</v>
      </c>
      <c r="T38" s="870" t="s">
        <v>8386</v>
      </c>
      <c r="U38" s="870" t="s">
        <v>9618</v>
      </c>
      <c r="V38" s="871" t="s">
        <v>9837</v>
      </c>
      <c r="W38" s="872"/>
      <c r="X38" s="871" t="s">
        <v>9626</v>
      </c>
      <c r="Y38" s="871" t="s">
        <v>9858</v>
      </c>
      <c r="Z38" s="873">
        <v>0.39</v>
      </c>
      <c r="AA38" s="874" t="s">
        <v>9621</v>
      </c>
      <c r="AB38" s="875">
        <v>120.0</v>
      </c>
      <c r="AC38" s="875">
        <v>110.0</v>
      </c>
      <c r="AD38" s="875">
        <v>50.0</v>
      </c>
      <c r="AE38" s="875">
        <v>120.0</v>
      </c>
      <c r="AF38" s="876" t="s">
        <v>6497</v>
      </c>
      <c r="AG38" s="874" t="s">
        <v>9621</v>
      </c>
      <c r="AH38" s="878">
        <v>120.0</v>
      </c>
      <c r="AI38" s="875">
        <v>110.0</v>
      </c>
      <c r="AJ38" s="875">
        <v>50.0</v>
      </c>
      <c r="AK38" s="875">
        <v>120.0</v>
      </c>
      <c r="AL38" s="925" t="s">
        <v>9859</v>
      </c>
      <c r="AM38" s="875" t="s">
        <v>795</v>
      </c>
      <c r="AN38" s="875" t="s">
        <v>6060</v>
      </c>
      <c r="AO38" s="875" t="s">
        <v>6431</v>
      </c>
      <c r="AP38" s="875" t="s">
        <v>6062</v>
      </c>
      <c r="AQ38" s="871" t="s">
        <v>6059</v>
      </c>
      <c r="AR38" s="881"/>
      <c r="AS38" s="926">
        <v>100.0</v>
      </c>
      <c r="AT38" s="871">
        <v>0.39</v>
      </c>
      <c r="AU38" s="871" t="s">
        <v>6110</v>
      </c>
      <c r="AV38" s="880"/>
      <c r="AW38" s="880"/>
      <c r="AX38" s="880"/>
      <c r="AY38" s="879"/>
      <c r="AZ38" s="880"/>
      <c r="BA38" s="880"/>
      <c r="BB38" s="880"/>
      <c r="BC38" s="880"/>
      <c r="BD38" s="880"/>
      <c r="BE38" s="880"/>
      <c r="BF38" s="880"/>
      <c r="BG38" s="880"/>
      <c r="BH38" s="880"/>
      <c r="BI38" s="882"/>
      <c r="BJ38" s="882"/>
      <c r="BK38" s="884" t="s">
        <v>9860</v>
      </c>
      <c r="BL38" s="882"/>
      <c r="BM38" s="882"/>
      <c r="BN38" s="882"/>
      <c r="BO38" s="882"/>
      <c r="BP38" s="882"/>
      <c r="BQ38" s="882"/>
      <c r="BR38" s="882"/>
      <c r="BS38" s="882"/>
      <c r="BT38" s="882"/>
      <c r="BU38" s="882"/>
      <c r="BV38" s="882"/>
      <c r="BW38" s="882"/>
      <c r="BX38" s="882"/>
      <c r="BY38" s="882"/>
      <c r="BZ38" s="882"/>
      <c r="CA38" s="882"/>
      <c r="CB38" s="882"/>
      <c r="CC38" s="882"/>
      <c r="CD38" s="882"/>
      <c r="CE38" s="882"/>
      <c r="CF38" s="882"/>
      <c r="CG38" s="882"/>
      <c r="CH38" s="882"/>
      <c r="CI38" s="882"/>
      <c r="CJ38" s="882"/>
      <c r="CK38" s="882"/>
      <c r="CL38" s="882"/>
      <c r="CM38" s="882"/>
      <c r="CN38" s="882"/>
      <c r="CO38" s="882"/>
      <c r="CP38" s="882"/>
      <c r="CQ38" s="882"/>
      <c r="CR38" s="882"/>
      <c r="CS38" s="882"/>
      <c r="CT38" s="882"/>
      <c r="CU38" s="882"/>
      <c r="CV38" s="882"/>
      <c r="CW38" s="882"/>
      <c r="CX38" s="882"/>
      <c r="CY38" s="882"/>
      <c r="CZ38" s="882"/>
      <c r="DA38" s="882"/>
      <c r="DB38" s="882"/>
      <c r="DC38" s="882"/>
      <c r="DD38" s="882"/>
      <c r="DE38" s="882"/>
      <c r="DF38" s="882"/>
      <c r="DG38" s="882"/>
      <c r="DH38" s="882"/>
      <c r="DI38" s="882"/>
      <c r="DJ38" s="882"/>
      <c r="DK38" s="882"/>
      <c r="DL38" s="882"/>
      <c r="DM38" s="882"/>
      <c r="DN38" s="882"/>
      <c r="DO38" s="882"/>
      <c r="DP38" s="882"/>
      <c r="DQ38" s="882"/>
      <c r="DR38" s="882"/>
      <c r="DS38" s="882"/>
      <c r="DT38" s="882"/>
      <c r="DU38" s="882"/>
      <c r="DV38" s="882"/>
      <c r="DW38" s="882"/>
      <c r="DX38" s="882"/>
      <c r="DY38" s="882"/>
      <c r="DZ38" s="882"/>
      <c r="EA38" s="882"/>
      <c r="EB38" s="882"/>
      <c r="EC38" s="882"/>
      <c r="ED38" s="882"/>
      <c r="EE38" s="882"/>
      <c r="EF38" s="882"/>
      <c r="EG38" s="882"/>
      <c r="EH38" s="882"/>
      <c r="EI38" s="882"/>
      <c r="EJ38" s="882"/>
      <c r="EK38" s="882"/>
      <c r="EL38" s="882"/>
      <c r="EM38" s="882"/>
      <c r="EN38" s="882"/>
      <c r="EO38" s="882"/>
      <c r="EP38" s="882"/>
      <c r="EQ38" s="882"/>
      <c r="ER38" s="882"/>
      <c r="ES38" s="882"/>
      <c r="ET38" s="882"/>
      <c r="EU38" s="882"/>
      <c r="EV38" s="882"/>
      <c r="EW38" s="882"/>
      <c r="EX38" s="882"/>
      <c r="EY38" s="882"/>
      <c r="EZ38" s="882"/>
      <c r="FA38" s="882"/>
      <c r="FB38" s="882"/>
      <c r="FC38" s="882"/>
      <c r="FD38" s="882"/>
      <c r="FE38" s="882"/>
      <c r="FF38" s="882"/>
      <c r="FG38" s="882"/>
      <c r="FH38" s="882"/>
      <c r="FI38" s="882"/>
      <c r="FJ38" s="882"/>
      <c r="FK38" s="882"/>
      <c r="FL38" s="882"/>
      <c r="FM38" s="882"/>
      <c r="FN38" s="882"/>
      <c r="FO38" s="882"/>
      <c r="FP38" s="882"/>
      <c r="FQ38" s="882"/>
      <c r="FR38" s="882"/>
      <c r="FS38" s="882"/>
      <c r="FT38" s="882"/>
      <c r="FU38" s="882"/>
      <c r="FV38" s="882"/>
      <c r="FW38" s="882"/>
      <c r="FX38" s="882"/>
      <c r="FY38" s="882"/>
      <c r="FZ38" s="882"/>
      <c r="GA38" s="882"/>
      <c r="GB38" s="882"/>
      <c r="GC38" s="882"/>
      <c r="GD38" s="882"/>
      <c r="GE38" s="882"/>
      <c r="GF38" s="882"/>
      <c r="GG38" s="882"/>
      <c r="GH38" s="882"/>
      <c r="GI38" s="882"/>
      <c r="GJ38" s="882"/>
      <c r="GK38" s="882"/>
      <c r="GL38" s="882"/>
      <c r="GM38" s="882"/>
      <c r="GN38" s="882"/>
      <c r="GO38" s="882"/>
      <c r="GP38" s="882"/>
      <c r="GQ38" s="882"/>
      <c r="GR38" s="882"/>
      <c r="GS38" s="882"/>
      <c r="GT38" s="882"/>
      <c r="GU38" s="882"/>
      <c r="GV38" s="882"/>
      <c r="GW38" s="882"/>
      <c r="GX38" s="882"/>
      <c r="GY38" s="882"/>
      <c r="GZ38" s="882"/>
      <c r="HA38" s="882"/>
      <c r="HB38" s="882"/>
      <c r="HC38" s="882"/>
      <c r="HD38" s="882"/>
      <c r="HE38" s="882"/>
      <c r="HF38" s="882"/>
      <c r="HG38" s="882"/>
    </row>
    <row r="39" ht="18.0" customHeight="1">
      <c r="A39" s="859"/>
      <c r="B39" s="911" t="s">
        <v>9861</v>
      </c>
      <c r="C39" s="861"/>
      <c r="D39" s="425">
        <v>50.0</v>
      </c>
      <c r="E39" s="862" t="s">
        <v>9862</v>
      </c>
      <c r="F39" s="929" t="s">
        <v>9863</v>
      </c>
      <c r="G39" s="930">
        <v>2.037480114918E12</v>
      </c>
      <c r="H39" s="869">
        <v>911.0</v>
      </c>
      <c r="I39" s="866">
        <v>0.15</v>
      </c>
      <c r="J39" s="373">
        <v>775.0</v>
      </c>
      <c r="K39" s="402" t="s">
        <v>9864</v>
      </c>
      <c r="L39" s="403" t="s">
        <v>9865</v>
      </c>
      <c r="M39" s="403" t="s">
        <v>9866</v>
      </c>
      <c r="N39" s="842" t="s">
        <v>9615</v>
      </c>
      <c r="O39" s="883">
        <v>50.0</v>
      </c>
      <c r="P39" s="868" t="s">
        <v>9867</v>
      </c>
      <c r="Q39" s="868" t="s">
        <v>9868</v>
      </c>
      <c r="R39" s="869" t="s">
        <v>8326</v>
      </c>
      <c r="S39" s="870" t="s">
        <v>9869</v>
      </c>
      <c r="T39" s="870" t="s">
        <v>8386</v>
      </c>
      <c r="U39" s="870" t="s">
        <v>9618</v>
      </c>
      <c r="V39" s="871" t="s">
        <v>9870</v>
      </c>
      <c r="W39" s="872"/>
      <c r="X39" s="871" t="s">
        <v>9626</v>
      </c>
      <c r="Y39" s="871" t="s">
        <v>9871</v>
      </c>
      <c r="Z39" s="873">
        <v>0.38</v>
      </c>
      <c r="AA39" s="874" t="s">
        <v>9587</v>
      </c>
      <c r="AB39" s="875">
        <v>158.0</v>
      </c>
      <c r="AC39" s="875">
        <v>100.0</v>
      </c>
      <c r="AD39" s="875">
        <v>90.0</v>
      </c>
      <c r="AE39" s="875">
        <v>140.0</v>
      </c>
      <c r="AF39" s="876" t="s">
        <v>6522</v>
      </c>
      <c r="AG39" s="874" t="s">
        <v>9587</v>
      </c>
      <c r="AH39" s="878">
        <v>158.0</v>
      </c>
      <c r="AI39" s="875">
        <v>100.0</v>
      </c>
      <c r="AJ39" s="875">
        <v>90.0</v>
      </c>
      <c r="AK39" s="875">
        <v>140.0</v>
      </c>
      <c r="AL39" s="875" t="s">
        <v>6520</v>
      </c>
      <c r="AM39" s="875" t="s">
        <v>914</v>
      </c>
      <c r="AN39" s="875" t="s">
        <v>9872</v>
      </c>
      <c r="AO39" s="875" t="s">
        <v>6521</v>
      </c>
      <c r="AP39" s="875" t="s">
        <v>6062</v>
      </c>
      <c r="AQ39" s="871" t="s">
        <v>6059</v>
      </c>
      <c r="AR39" s="881"/>
      <c r="AS39" s="926">
        <v>100.0</v>
      </c>
      <c r="AT39" s="880"/>
      <c r="AU39" s="880"/>
      <c r="AV39" s="880"/>
      <c r="AW39" s="880"/>
      <c r="AX39" s="880"/>
      <c r="AY39" s="879"/>
      <c r="AZ39" s="880"/>
      <c r="BA39" s="880"/>
      <c r="BB39" s="880"/>
      <c r="BC39" s="880"/>
      <c r="BD39" s="880"/>
      <c r="BE39" s="880"/>
      <c r="BF39" s="880"/>
      <c r="BG39" s="880"/>
      <c r="BH39" s="880"/>
      <c r="BI39" s="882"/>
      <c r="BJ39" s="882"/>
      <c r="BK39" s="882"/>
      <c r="BL39" s="882"/>
      <c r="BM39" s="882"/>
      <c r="BN39" s="882"/>
      <c r="BO39" s="882"/>
      <c r="BP39" s="882"/>
      <c r="BQ39" s="882"/>
      <c r="BR39" s="882"/>
      <c r="BS39" s="882"/>
      <c r="BT39" s="882"/>
      <c r="BU39" s="882"/>
      <c r="BV39" s="882"/>
      <c r="BW39" s="882"/>
      <c r="BX39" s="882"/>
      <c r="BY39" s="882"/>
      <c r="BZ39" s="882"/>
      <c r="CA39" s="882"/>
      <c r="CB39" s="882"/>
      <c r="CC39" s="882"/>
      <c r="CD39" s="882"/>
      <c r="CE39" s="882"/>
      <c r="CF39" s="882"/>
      <c r="CG39" s="882"/>
      <c r="CH39" s="882"/>
      <c r="CI39" s="882"/>
      <c r="CJ39" s="882"/>
      <c r="CK39" s="882"/>
      <c r="CL39" s="882"/>
      <c r="CM39" s="882"/>
      <c r="CN39" s="882"/>
      <c r="CO39" s="882"/>
      <c r="CP39" s="882"/>
      <c r="CQ39" s="882"/>
      <c r="CR39" s="882"/>
      <c r="CS39" s="882"/>
      <c r="CT39" s="882"/>
      <c r="CU39" s="882"/>
      <c r="CV39" s="882"/>
      <c r="CW39" s="882"/>
      <c r="CX39" s="882"/>
      <c r="CY39" s="882"/>
      <c r="CZ39" s="882"/>
      <c r="DA39" s="882"/>
      <c r="DB39" s="882"/>
      <c r="DC39" s="882"/>
      <c r="DD39" s="882"/>
      <c r="DE39" s="882"/>
      <c r="DF39" s="882"/>
      <c r="DG39" s="882"/>
      <c r="DH39" s="882"/>
      <c r="DI39" s="882"/>
      <c r="DJ39" s="882"/>
      <c r="DK39" s="882"/>
      <c r="DL39" s="882"/>
      <c r="DM39" s="882"/>
      <c r="DN39" s="882"/>
      <c r="DO39" s="882"/>
      <c r="DP39" s="882"/>
      <c r="DQ39" s="882"/>
      <c r="DR39" s="882"/>
      <c r="DS39" s="882"/>
      <c r="DT39" s="882"/>
      <c r="DU39" s="882"/>
      <c r="DV39" s="882"/>
      <c r="DW39" s="882"/>
      <c r="DX39" s="882"/>
      <c r="DY39" s="882"/>
      <c r="DZ39" s="882"/>
      <c r="EA39" s="882"/>
      <c r="EB39" s="882"/>
      <c r="EC39" s="882"/>
      <c r="ED39" s="882"/>
      <c r="EE39" s="882"/>
      <c r="EF39" s="882"/>
      <c r="EG39" s="882"/>
      <c r="EH39" s="882"/>
      <c r="EI39" s="882"/>
      <c r="EJ39" s="882"/>
      <c r="EK39" s="882"/>
      <c r="EL39" s="882"/>
      <c r="EM39" s="882"/>
      <c r="EN39" s="882"/>
      <c r="EO39" s="882"/>
      <c r="EP39" s="882"/>
      <c r="EQ39" s="882"/>
      <c r="ER39" s="882"/>
      <c r="ES39" s="882"/>
      <c r="ET39" s="882"/>
      <c r="EU39" s="882"/>
      <c r="EV39" s="882"/>
      <c r="EW39" s="882"/>
      <c r="EX39" s="882"/>
      <c r="EY39" s="882"/>
      <c r="EZ39" s="882"/>
      <c r="FA39" s="882"/>
      <c r="FB39" s="882"/>
      <c r="FC39" s="882"/>
      <c r="FD39" s="882"/>
      <c r="FE39" s="882"/>
      <c r="FF39" s="882"/>
      <c r="FG39" s="882"/>
      <c r="FH39" s="882"/>
      <c r="FI39" s="882"/>
      <c r="FJ39" s="882"/>
      <c r="FK39" s="882"/>
      <c r="FL39" s="882"/>
      <c r="FM39" s="882"/>
      <c r="FN39" s="882"/>
      <c r="FO39" s="882"/>
      <c r="FP39" s="882"/>
      <c r="FQ39" s="882"/>
      <c r="FR39" s="882"/>
      <c r="FS39" s="882"/>
      <c r="FT39" s="882"/>
      <c r="FU39" s="882"/>
      <c r="FV39" s="882"/>
      <c r="FW39" s="882"/>
      <c r="FX39" s="882"/>
      <c r="FY39" s="882"/>
      <c r="FZ39" s="882"/>
      <c r="GA39" s="882"/>
      <c r="GB39" s="882"/>
      <c r="GC39" s="882"/>
      <c r="GD39" s="882"/>
      <c r="GE39" s="882"/>
      <c r="GF39" s="882"/>
      <c r="GG39" s="882"/>
      <c r="GH39" s="882"/>
      <c r="GI39" s="882"/>
      <c r="GJ39" s="882"/>
      <c r="GK39" s="882"/>
      <c r="GL39" s="882"/>
      <c r="GM39" s="882"/>
      <c r="GN39" s="882"/>
      <c r="GO39" s="882"/>
      <c r="GP39" s="882"/>
      <c r="GQ39" s="882"/>
      <c r="GR39" s="882"/>
      <c r="GS39" s="882"/>
      <c r="GT39" s="882"/>
      <c r="GU39" s="882"/>
      <c r="GV39" s="882"/>
      <c r="GW39" s="882"/>
      <c r="GX39" s="882"/>
      <c r="GY39" s="882"/>
      <c r="GZ39" s="882"/>
      <c r="HA39" s="882"/>
      <c r="HB39" s="882"/>
      <c r="HC39" s="882"/>
      <c r="HD39" s="882"/>
      <c r="HE39" s="882"/>
      <c r="HF39" s="882"/>
      <c r="HG39" s="882"/>
    </row>
    <row r="40">
      <c r="A40" s="859"/>
      <c r="B40" s="911" t="s">
        <v>9873</v>
      </c>
      <c r="C40" s="435"/>
      <c r="D40" s="425">
        <v>50.0</v>
      </c>
      <c r="E40" s="862" t="s">
        <v>9874</v>
      </c>
      <c r="F40" s="929" t="s">
        <v>9875</v>
      </c>
      <c r="G40" s="931">
        <v>2.037480117148E12</v>
      </c>
      <c r="H40" s="869">
        <v>925.0</v>
      </c>
      <c r="I40" s="866">
        <v>0.15</v>
      </c>
      <c r="J40" s="373">
        <v>787.0</v>
      </c>
      <c r="K40" s="402" t="s">
        <v>9876</v>
      </c>
      <c r="L40" s="403" t="s">
        <v>9877</v>
      </c>
      <c r="M40" s="403" t="s">
        <v>9866</v>
      </c>
      <c r="N40" s="842" t="s">
        <v>9615</v>
      </c>
      <c r="O40" s="918"/>
      <c r="P40" s="919"/>
      <c r="Q40" s="919"/>
      <c r="R40" s="869" t="s">
        <v>8326</v>
      </c>
      <c r="S40" s="870" t="s">
        <v>9878</v>
      </c>
      <c r="T40" s="870" t="s">
        <v>8386</v>
      </c>
      <c r="U40" s="870" t="s">
        <v>9618</v>
      </c>
      <c r="V40" s="871" t="s">
        <v>9879</v>
      </c>
      <c r="W40" s="872"/>
      <c r="X40" s="871" t="s">
        <v>9626</v>
      </c>
      <c r="Y40" s="871" t="s">
        <v>9880</v>
      </c>
      <c r="Z40" s="873">
        <v>0.38</v>
      </c>
      <c r="AA40" s="874" t="s">
        <v>9587</v>
      </c>
      <c r="AB40" s="875">
        <v>150.0</v>
      </c>
      <c r="AC40" s="875">
        <v>100.0</v>
      </c>
      <c r="AD40" s="875">
        <v>90.0</v>
      </c>
      <c r="AE40" s="875">
        <v>140.0</v>
      </c>
      <c r="AF40" s="920"/>
      <c r="AG40" s="874" t="s">
        <v>9587</v>
      </c>
      <c r="AH40" s="878">
        <v>150.0</v>
      </c>
      <c r="AI40" s="875">
        <v>100.0</v>
      </c>
      <c r="AJ40" s="875">
        <v>90.0</v>
      </c>
      <c r="AK40" s="875">
        <v>140.0</v>
      </c>
      <c r="AL40" s="879"/>
      <c r="AM40" s="879"/>
      <c r="AN40" s="879"/>
      <c r="AO40" s="879"/>
      <c r="AP40" s="879"/>
      <c r="AQ40" s="880"/>
      <c r="AR40" s="881"/>
      <c r="AS40" s="932"/>
      <c r="AT40" s="880"/>
      <c r="AU40" s="880"/>
      <c r="AV40" s="880"/>
      <c r="AW40" s="880"/>
      <c r="AX40" s="880"/>
      <c r="AY40" s="879"/>
      <c r="AZ40" s="880"/>
      <c r="BA40" s="880"/>
      <c r="BB40" s="880"/>
      <c r="BC40" s="880"/>
      <c r="BD40" s="880"/>
      <c r="BE40" s="880"/>
      <c r="BF40" s="880"/>
      <c r="BG40" s="880"/>
      <c r="BH40" s="880"/>
      <c r="BI40" s="882"/>
      <c r="BJ40" s="882"/>
      <c r="BK40" s="882"/>
      <c r="BL40" s="882"/>
      <c r="BM40" s="882"/>
      <c r="BN40" s="882"/>
      <c r="BO40" s="882"/>
      <c r="BP40" s="882"/>
      <c r="BQ40" s="882"/>
      <c r="BR40" s="882"/>
      <c r="BS40" s="882"/>
      <c r="BT40" s="882"/>
      <c r="BU40" s="882"/>
      <c r="BV40" s="882"/>
      <c r="BW40" s="882"/>
      <c r="BX40" s="882"/>
      <c r="BY40" s="882"/>
      <c r="BZ40" s="882"/>
      <c r="CA40" s="882"/>
      <c r="CB40" s="882"/>
      <c r="CC40" s="882"/>
      <c r="CD40" s="882"/>
      <c r="CE40" s="882"/>
      <c r="CF40" s="882"/>
      <c r="CG40" s="882"/>
      <c r="CH40" s="882"/>
      <c r="CI40" s="882"/>
      <c r="CJ40" s="882"/>
      <c r="CK40" s="882"/>
      <c r="CL40" s="882"/>
      <c r="CM40" s="882"/>
      <c r="CN40" s="882"/>
      <c r="CO40" s="882"/>
      <c r="CP40" s="882"/>
      <c r="CQ40" s="882"/>
      <c r="CR40" s="882"/>
      <c r="CS40" s="882"/>
      <c r="CT40" s="882"/>
      <c r="CU40" s="882"/>
      <c r="CV40" s="882"/>
      <c r="CW40" s="882"/>
      <c r="CX40" s="882"/>
      <c r="CY40" s="882"/>
      <c r="CZ40" s="882"/>
      <c r="DA40" s="882"/>
      <c r="DB40" s="882"/>
      <c r="DC40" s="882"/>
      <c r="DD40" s="882"/>
      <c r="DE40" s="882"/>
      <c r="DF40" s="882"/>
      <c r="DG40" s="882"/>
      <c r="DH40" s="882"/>
      <c r="DI40" s="882"/>
      <c r="DJ40" s="882"/>
      <c r="DK40" s="882"/>
      <c r="DL40" s="882"/>
      <c r="DM40" s="882"/>
      <c r="DN40" s="882"/>
      <c r="DO40" s="882"/>
      <c r="DP40" s="882"/>
      <c r="DQ40" s="882"/>
      <c r="DR40" s="882"/>
      <c r="DS40" s="882"/>
      <c r="DT40" s="882"/>
      <c r="DU40" s="882"/>
      <c r="DV40" s="882"/>
      <c r="DW40" s="882"/>
      <c r="DX40" s="882"/>
      <c r="DY40" s="882"/>
      <c r="DZ40" s="882"/>
      <c r="EA40" s="882"/>
      <c r="EB40" s="882"/>
      <c r="EC40" s="882"/>
      <c r="ED40" s="882"/>
      <c r="EE40" s="882"/>
      <c r="EF40" s="882"/>
      <c r="EG40" s="882"/>
      <c r="EH40" s="882"/>
      <c r="EI40" s="882"/>
      <c r="EJ40" s="882"/>
      <c r="EK40" s="882"/>
      <c r="EL40" s="882"/>
      <c r="EM40" s="882"/>
      <c r="EN40" s="882"/>
      <c r="EO40" s="882"/>
      <c r="EP40" s="882"/>
      <c r="EQ40" s="882"/>
      <c r="ER40" s="882"/>
      <c r="ES40" s="882"/>
      <c r="ET40" s="882"/>
      <c r="EU40" s="882"/>
      <c r="EV40" s="882"/>
      <c r="EW40" s="882"/>
      <c r="EX40" s="882"/>
      <c r="EY40" s="882"/>
      <c r="EZ40" s="882"/>
      <c r="FA40" s="882"/>
      <c r="FB40" s="882"/>
      <c r="FC40" s="882"/>
      <c r="FD40" s="882"/>
      <c r="FE40" s="882"/>
      <c r="FF40" s="882"/>
      <c r="FG40" s="882"/>
      <c r="FH40" s="882"/>
      <c r="FI40" s="882"/>
      <c r="FJ40" s="882"/>
      <c r="FK40" s="882"/>
      <c r="FL40" s="882"/>
      <c r="FM40" s="882"/>
      <c r="FN40" s="882"/>
      <c r="FO40" s="882"/>
      <c r="FP40" s="882"/>
      <c r="FQ40" s="882"/>
      <c r="FR40" s="882"/>
      <c r="FS40" s="882"/>
      <c r="FT40" s="882"/>
      <c r="FU40" s="882"/>
      <c r="FV40" s="882"/>
      <c r="FW40" s="882"/>
      <c r="FX40" s="882"/>
      <c r="FY40" s="882"/>
      <c r="FZ40" s="882"/>
      <c r="GA40" s="882"/>
      <c r="GB40" s="882"/>
      <c r="GC40" s="882"/>
      <c r="GD40" s="882"/>
      <c r="GE40" s="882"/>
      <c r="GF40" s="882"/>
      <c r="GG40" s="882"/>
      <c r="GH40" s="882"/>
      <c r="GI40" s="882"/>
      <c r="GJ40" s="882"/>
      <c r="GK40" s="882"/>
      <c r="GL40" s="882"/>
      <c r="GM40" s="882"/>
      <c r="GN40" s="882"/>
      <c r="GO40" s="882"/>
      <c r="GP40" s="882"/>
      <c r="GQ40" s="882"/>
      <c r="GR40" s="882"/>
      <c r="GS40" s="882"/>
      <c r="GT40" s="882"/>
      <c r="GU40" s="882"/>
      <c r="GV40" s="882"/>
      <c r="GW40" s="882"/>
      <c r="GX40" s="882"/>
      <c r="GY40" s="882"/>
      <c r="GZ40" s="882"/>
      <c r="HA40" s="882"/>
      <c r="HB40" s="882"/>
      <c r="HC40" s="882"/>
      <c r="HD40" s="882"/>
      <c r="HE40" s="882"/>
      <c r="HF40" s="882"/>
      <c r="HG40" s="882"/>
    </row>
    <row r="41">
      <c r="A41" s="859"/>
      <c r="B41" s="911" t="s">
        <v>9881</v>
      </c>
      <c r="C41" s="435"/>
      <c r="D41" s="425">
        <v>50.0</v>
      </c>
      <c r="E41" s="862" t="s">
        <v>9882</v>
      </c>
      <c r="F41" s="929">
        <v>35984.0</v>
      </c>
      <c r="G41" s="931">
        <v>2.037480125754E12</v>
      </c>
      <c r="H41" s="869">
        <v>936.0</v>
      </c>
      <c r="I41" s="866">
        <v>0.15</v>
      </c>
      <c r="J41" s="373">
        <v>796.0</v>
      </c>
      <c r="K41" s="402" t="s">
        <v>9883</v>
      </c>
      <c r="L41" s="403" t="s">
        <v>9884</v>
      </c>
      <c r="M41" s="403" t="s">
        <v>9866</v>
      </c>
      <c r="N41" s="842" t="s">
        <v>9615</v>
      </c>
      <c r="O41" s="883">
        <v>50.0</v>
      </c>
      <c r="P41" s="868" t="s">
        <v>9885</v>
      </c>
      <c r="Q41" s="868" t="s">
        <v>9886</v>
      </c>
      <c r="R41" s="869" t="s">
        <v>8326</v>
      </c>
      <c r="S41" s="870" t="s">
        <v>9887</v>
      </c>
      <c r="T41" s="870" t="s">
        <v>8386</v>
      </c>
      <c r="U41" s="870" t="s">
        <v>9618</v>
      </c>
      <c r="V41" s="871" t="s">
        <v>9888</v>
      </c>
      <c r="W41" s="872"/>
      <c r="X41" s="871" t="s">
        <v>9626</v>
      </c>
      <c r="Y41" s="871" t="s">
        <v>9889</v>
      </c>
      <c r="Z41" s="873">
        <v>0.38</v>
      </c>
      <c r="AA41" s="874" t="s">
        <v>9587</v>
      </c>
      <c r="AB41" s="875">
        <v>165.0</v>
      </c>
      <c r="AC41" s="875">
        <v>100.0</v>
      </c>
      <c r="AD41" s="875">
        <v>90.0</v>
      </c>
      <c r="AE41" s="875">
        <v>140.0</v>
      </c>
      <c r="AF41" s="876" t="s">
        <v>6522</v>
      </c>
      <c r="AG41" s="874" t="s">
        <v>9587</v>
      </c>
      <c r="AH41" s="878">
        <v>165.0</v>
      </c>
      <c r="AI41" s="875">
        <v>100.0</v>
      </c>
      <c r="AJ41" s="875">
        <v>90.0</v>
      </c>
      <c r="AK41" s="875">
        <v>140.0</v>
      </c>
      <c r="AL41" s="875" t="s">
        <v>6537</v>
      </c>
      <c r="AM41" s="875" t="s">
        <v>914</v>
      </c>
      <c r="AN41" s="875" t="s">
        <v>9872</v>
      </c>
      <c r="AO41" s="875" t="s">
        <v>6521</v>
      </c>
      <c r="AP41" s="875" t="s">
        <v>6062</v>
      </c>
      <c r="AQ41" s="871" t="s">
        <v>6059</v>
      </c>
      <c r="AR41" s="881"/>
      <c r="AS41" s="926">
        <v>100.0</v>
      </c>
      <c r="AT41" s="880"/>
      <c r="AU41" s="880"/>
      <c r="AV41" s="880"/>
      <c r="AW41" s="880"/>
      <c r="AX41" s="880"/>
      <c r="AY41" s="879"/>
      <c r="AZ41" s="880"/>
      <c r="BA41" s="880"/>
      <c r="BB41" s="880"/>
      <c r="BC41" s="880"/>
      <c r="BD41" s="880"/>
      <c r="BE41" s="880"/>
      <c r="BF41" s="880"/>
      <c r="BG41" s="880"/>
      <c r="BH41" s="880"/>
      <c r="BI41" s="882"/>
      <c r="BJ41" s="882"/>
      <c r="BK41" s="882"/>
      <c r="BL41" s="882"/>
      <c r="BM41" s="882"/>
      <c r="BN41" s="882"/>
      <c r="BO41" s="882"/>
      <c r="BP41" s="882"/>
      <c r="BQ41" s="882"/>
      <c r="BR41" s="882"/>
      <c r="BS41" s="882"/>
      <c r="BT41" s="882"/>
      <c r="BU41" s="882"/>
      <c r="BV41" s="882"/>
      <c r="BW41" s="882"/>
      <c r="BX41" s="882"/>
      <c r="BY41" s="882"/>
      <c r="BZ41" s="882"/>
      <c r="CA41" s="882"/>
      <c r="CB41" s="882"/>
      <c r="CC41" s="882"/>
      <c r="CD41" s="882"/>
      <c r="CE41" s="882"/>
      <c r="CF41" s="882"/>
      <c r="CG41" s="882"/>
      <c r="CH41" s="882"/>
      <c r="CI41" s="882"/>
      <c r="CJ41" s="882"/>
      <c r="CK41" s="882"/>
      <c r="CL41" s="882"/>
      <c r="CM41" s="882"/>
      <c r="CN41" s="882"/>
      <c r="CO41" s="882"/>
      <c r="CP41" s="882"/>
      <c r="CQ41" s="882"/>
      <c r="CR41" s="882"/>
      <c r="CS41" s="882"/>
      <c r="CT41" s="882"/>
      <c r="CU41" s="882"/>
      <c r="CV41" s="882"/>
      <c r="CW41" s="882"/>
      <c r="CX41" s="882"/>
      <c r="CY41" s="882"/>
      <c r="CZ41" s="882"/>
      <c r="DA41" s="882"/>
      <c r="DB41" s="882"/>
      <c r="DC41" s="882"/>
      <c r="DD41" s="882"/>
      <c r="DE41" s="882"/>
      <c r="DF41" s="882"/>
      <c r="DG41" s="882"/>
      <c r="DH41" s="882"/>
      <c r="DI41" s="882"/>
      <c r="DJ41" s="882"/>
      <c r="DK41" s="882"/>
      <c r="DL41" s="882"/>
      <c r="DM41" s="882"/>
      <c r="DN41" s="882"/>
      <c r="DO41" s="882"/>
      <c r="DP41" s="882"/>
      <c r="DQ41" s="882"/>
      <c r="DR41" s="882"/>
      <c r="DS41" s="882"/>
      <c r="DT41" s="882"/>
      <c r="DU41" s="882"/>
      <c r="DV41" s="882"/>
      <c r="DW41" s="882"/>
      <c r="DX41" s="882"/>
      <c r="DY41" s="882"/>
      <c r="DZ41" s="882"/>
      <c r="EA41" s="882"/>
      <c r="EB41" s="882"/>
      <c r="EC41" s="882"/>
      <c r="ED41" s="882"/>
      <c r="EE41" s="882"/>
      <c r="EF41" s="882"/>
      <c r="EG41" s="882"/>
      <c r="EH41" s="882"/>
      <c r="EI41" s="882"/>
      <c r="EJ41" s="882"/>
      <c r="EK41" s="882"/>
      <c r="EL41" s="882"/>
      <c r="EM41" s="882"/>
      <c r="EN41" s="882"/>
      <c r="EO41" s="882"/>
      <c r="EP41" s="882"/>
      <c r="EQ41" s="882"/>
      <c r="ER41" s="882"/>
      <c r="ES41" s="882"/>
      <c r="ET41" s="882"/>
      <c r="EU41" s="882"/>
      <c r="EV41" s="882"/>
      <c r="EW41" s="882"/>
      <c r="EX41" s="882"/>
      <c r="EY41" s="882"/>
      <c r="EZ41" s="882"/>
      <c r="FA41" s="882"/>
      <c r="FB41" s="882"/>
      <c r="FC41" s="882"/>
      <c r="FD41" s="882"/>
      <c r="FE41" s="882"/>
      <c r="FF41" s="882"/>
      <c r="FG41" s="882"/>
      <c r="FH41" s="882"/>
      <c r="FI41" s="882"/>
      <c r="FJ41" s="882"/>
      <c r="FK41" s="882"/>
      <c r="FL41" s="882"/>
      <c r="FM41" s="882"/>
      <c r="FN41" s="882"/>
      <c r="FO41" s="882"/>
      <c r="FP41" s="882"/>
      <c r="FQ41" s="882"/>
      <c r="FR41" s="882"/>
      <c r="FS41" s="882"/>
      <c r="FT41" s="882"/>
      <c r="FU41" s="882"/>
      <c r="FV41" s="882"/>
      <c r="FW41" s="882"/>
      <c r="FX41" s="882"/>
      <c r="FY41" s="882"/>
      <c r="FZ41" s="882"/>
      <c r="GA41" s="882"/>
      <c r="GB41" s="882"/>
      <c r="GC41" s="882"/>
      <c r="GD41" s="882"/>
      <c r="GE41" s="882"/>
      <c r="GF41" s="882"/>
      <c r="GG41" s="882"/>
      <c r="GH41" s="882"/>
      <c r="GI41" s="882"/>
      <c r="GJ41" s="882"/>
      <c r="GK41" s="882"/>
      <c r="GL41" s="882"/>
      <c r="GM41" s="882"/>
      <c r="GN41" s="882"/>
      <c r="GO41" s="882"/>
      <c r="GP41" s="882"/>
      <c r="GQ41" s="882"/>
      <c r="GR41" s="882"/>
      <c r="GS41" s="882"/>
      <c r="GT41" s="882"/>
      <c r="GU41" s="882"/>
      <c r="GV41" s="882"/>
      <c r="GW41" s="882"/>
      <c r="GX41" s="882"/>
      <c r="GY41" s="882"/>
      <c r="GZ41" s="882"/>
      <c r="HA41" s="882"/>
      <c r="HB41" s="882"/>
      <c r="HC41" s="882"/>
      <c r="HD41" s="882"/>
      <c r="HE41" s="882"/>
      <c r="HF41" s="882"/>
      <c r="HG41" s="882"/>
    </row>
    <row r="42">
      <c r="A42" s="859"/>
      <c r="B42" s="911" t="s">
        <v>9890</v>
      </c>
      <c r="C42" s="435"/>
      <c r="D42" s="425">
        <v>50.0</v>
      </c>
      <c r="E42" s="862" t="s">
        <v>9891</v>
      </c>
      <c r="F42" s="929" t="s">
        <v>9892</v>
      </c>
      <c r="G42" s="930">
        <v>2.03748012966E12</v>
      </c>
      <c r="H42" s="869">
        <v>1001.0</v>
      </c>
      <c r="I42" s="866">
        <v>0.15</v>
      </c>
      <c r="J42" s="373">
        <v>851.0</v>
      </c>
      <c r="K42" s="402" t="s">
        <v>9893</v>
      </c>
      <c r="L42" s="403" t="s">
        <v>9894</v>
      </c>
      <c r="M42" s="403" t="s">
        <v>9866</v>
      </c>
      <c r="N42" s="842" t="s">
        <v>9615</v>
      </c>
      <c r="O42" s="883">
        <v>50.0</v>
      </c>
      <c r="P42" s="868" t="s">
        <v>9895</v>
      </c>
      <c r="Q42" s="868" t="s">
        <v>9896</v>
      </c>
      <c r="R42" s="869" t="s">
        <v>8326</v>
      </c>
      <c r="S42" s="870" t="s">
        <v>9897</v>
      </c>
      <c r="T42" s="870" t="s">
        <v>8386</v>
      </c>
      <c r="U42" s="870" t="s">
        <v>9618</v>
      </c>
      <c r="V42" s="871" t="s">
        <v>9898</v>
      </c>
      <c r="W42" s="872"/>
      <c r="X42" s="871" t="s">
        <v>9626</v>
      </c>
      <c r="Y42" s="871" t="s">
        <v>9899</v>
      </c>
      <c r="Z42" s="873">
        <v>0.41</v>
      </c>
      <c r="AA42" s="874" t="s">
        <v>9587</v>
      </c>
      <c r="AB42" s="875">
        <v>180.0</v>
      </c>
      <c r="AC42" s="875">
        <v>100.0</v>
      </c>
      <c r="AD42" s="875">
        <v>90.0</v>
      </c>
      <c r="AE42" s="875">
        <v>140.0</v>
      </c>
      <c r="AF42" s="876" t="s">
        <v>6522</v>
      </c>
      <c r="AG42" s="874" t="s">
        <v>9587</v>
      </c>
      <c r="AH42" s="878">
        <v>180.0</v>
      </c>
      <c r="AI42" s="875">
        <v>100.0</v>
      </c>
      <c r="AJ42" s="875">
        <v>90.0</v>
      </c>
      <c r="AK42" s="875">
        <v>140.0</v>
      </c>
      <c r="AL42" s="875" t="s">
        <v>6544</v>
      </c>
      <c r="AM42" s="875" t="s">
        <v>914</v>
      </c>
      <c r="AN42" s="875" t="s">
        <v>9872</v>
      </c>
      <c r="AO42" s="875" t="s">
        <v>6521</v>
      </c>
      <c r="AP42" s="875" t="s">
        <v>6062</v>
      </c>
      <c r="AQ42" s="871" t="s">
        <v>6059</v>
      </c>
      <c r="AR42" s="881"/>
      <c r="AS42" s="926">
        <v>100.0</v>
      </c>
      <c r="AT42" s="880"/>
      <c r="AU42" s="880"/>
      <c r="AV42" s="880"/>
      <c r="AW42" s="880"/>
      <c r="AX42" s="880"/>
      <c r="AY42" s="879"/>
      <c r="AZ42" s="880"/>
      <c r="BA42" s="880"/>
      <c r="BB42" s="880"/>
      <c r="BC42" s="880"/>
      <c r="BD42" s="880"/>
      <c r="BE42" s="880"/>
      <c r="BF42" s="880"/>
      <c r="BG42" s="880"/>
      <c r="BH42" s="880"/>
      <c r="BI42" s="882"/>
      <c r="BJ42" s="882"/>
      <c r="BK42" s="882"/>
      <c r="BL42" s="882"/>
      <c r="BM42" s="882"/>
      <c r="BN42" s="882"/>
      <c r="BO42" s="882"/>
      <c r="BP42" s="882"/>
      <c r="BQ42" s="882"/>
      <c r="BR42" s="882"/>
      <c r="BS42" s="882"/>
      <c r="BT42" s="882"/>
      <c r="BU42" s="882"/>
      <c r="BV42" s="882"/>
      <c r="BW42" s="882"/>
      <c r="BX42" s="882"/>
      <c r="BY42" s="882"/>
      <c r="BZ42" s="882"/>
      <c r="CA42" s="882"/>
      <c r="CB42" s="882"/>
      <c r="CC42" s="882"/>
      <c r="CD42" s="882"/>
      <c r="CE42" s="882"/>
      <c r="CF42" s="882"/>
      <c r="CG42" s="882"/>
      <c r="CH42" s="882"/>
      <c r="CI42" s="882"/>
      <c r="CJ42" s="882"/>
      <c r="CK42" s="882"/>
      <c r="CL42" s="882"/>
      <c r="CM42" s="882"/>
      <c r="CN42" s="882"/>
      <c r="CO42" s="882"/>
      <c r="CP42" s="882"/>
      <c r="CQ42" s="882"/>
      <c r="CR42" s="882"/>
      <c r="CS42" s="882"/>
      <c r="CT42" s="882"/>
      <c r="CU42" s="882"/>
      <c r="CV42" s="882"/>
      <c r="CW42" s="882"/>
      <c r="CX42" s="882"/>
      <c r="CY42" s="882"/>
      <c r="CZ42" s="882"/>
      <c r="DA42" s="882"/>
      <c r="DB42" s="882"/>
      <c r="DC42" s="882"/>
      <c r="DD42" s="882"/>
      <c r="DE42" s="882"/>
      <c r="DF42" s="882"/>
      <c r="DG42" s="882"/>
      <c r="DH42" s="882"/>
      <c r="DI42" s="882"/>
      <c r="DJ42" s="882"/>
      <c r="DK42" s="882"/>
      <c r="DL42" s="882"/>
      <c r="DM42" s="882"/>
      <c r="DN42" s="882"/>
      <c r="DO42" s="882"/>
      <c r="DP42" s="882"/>
      <c r="DQ42" s="882"/>
      <c r="DR42" s="882"/>
      <c r="DS42" s="882"/>
      <c r="DT42" s="882"/>
      <c r="DU42" s="882"/>
      <c r="DV42" s="882"/>
      <c r="DW42" s="882"/>
      <c r="DX42" s="882"/>
      <c r="DY42" s="882"/>
      <c r="DZ42" s="882"/>
      <c r="EA42" s="882"/>
      <c r="EB42" s="882"/>
      <c r="EC42" s="882"/>
      <c r="ED42" s="882"/>
      <c r="EE42" s="882"/>
      <c r="EF42" s="882"/>
      <c r="EG42" s="882"/>
      <c r="EH42" s="882"/>
      <c r="EI42" s="882"/>
      <c r="EJ42" s="882"/>
      <c r="EK42" s="882"/>
      <c r="EL42" s="882"/>
      <c r="EM42" s="882"/>
      <c r="EN42" s="882"/>
      <c r="EO42" s="882"/>
      <c r="EP42" s="882"/>
      <c r="EQ42" s="882"/>
      <c r="ER42" s="882"/>
      <c r="ES42" s="882"/>
      <c r="ET42" s="882"/>
      <c r="EU42" s="882"/>
      <c r="EV42" s="882"/>
      <c r="EW42" s="882"/>
      <c r="EX42" s="882"/>
      <c r="EY42" s="882"/>
      <c r="EZ42" s="882"/>
      <c r="FA42" s="882"/>
      <c r="FB42" s="882"/>
      <c r="FC42" s="882"/>
      <c r="FD42" s="882"/>
      <c r="FE42" s="882"/>
      <c r="FF42" s="882"/>
      <c r="FG42" s="882"/>
      <c r="FH42" s="882"/>
      <c r="FI42" s="882"/>
      <c r="FJ42" s="882"/>
      <c r="FK42" s="882"/>
      <c r="FL42" s="882"/>
      <c r="FM42" s="882"/>
      <c r="FN42" s="882"/>
      <c r="FO42" s="882"/>
      <c r="FP42" s="882"/>
      <c r="FQ42" s="882"/>
      <c r="FR42" s="882"/>
      <c r="FS42" s="882"/>
      <c r="FT42" s="882"/>
      <c r="FU42" s="882"/>
      <c r="FV42" s="882"/>
      <c r="FW42" s="882"/>
      <c r="FX42" s="882"/>
      <c r="FY42" s="882"/>
      <c r="FZ42" s="882"/>
      <c r="GA42" s="882"/>
      <c r="GB42" s="882"/>
      <c r="GC42" s="882"/>
      <c r="GD42" s="882"/>
      <c r="GE42" s="882"/>
      <c r="GF42" s="882"/>
      <c r="GG42" s="882"/>
      <c r="GH42" s="882"/>
      <c r="GI42" s="882"/>
      <c r="GJ42" s="882"/>
      <c r="GK42" s="882"/>
      <c r="GL42" s="882"/>
      <c r="GM42" s="882"/>
      <c r="GN42" s="882"/>
      <c r="GO42" s="882"/>
      <c r="GP42" s="882"/>
      <c r="GQ42" s="882"/>
      <c r="GR42" s="882"/>
      <c r="GS42" s="882"/>
      <c r="GT42" s="882"/>
      <c r="GU42" s="882"/>
      <c r="GV42" s="882"/>
      <c r="GW42" s="882"/>
      <c r="GX42" s="882"/>
      <c r="GY42" s="882"/>
      <c r="GZ42" s="882"/>
      <c r="HA42" s="882"/>
      <c r="HB42" s="882"/>
      <c r="HC42" s="882"/>
      <c r="HD42" s="882"/>
      <c r="HE42" s="882"/>
      <c r="HF42" s="882"/>
      <c r="HG42" s="882"/>
    </row>
    <row r="43">
      <c r="A43" s="859"/>
      <c r="B43" s="911" t="s">
        <v>9900</v>
      </c>
      <c r="C43" s="861"/>
      <c r="D43" s="425">
        <v>50.0</v>
      </c>
      <c r="E43" s="862" t="s">
        <v>9901</v>
      </c>
      <c r="F43" s="929" t="s">
        <v>9902</v>
      </c>
      <c r="G43" s="930">
        <v>2.037480130154E12</v>
      </c>
      <c r="H43" s="869">
        <v>1045.0</v>
      </c>
      <c r="I43" s="866">
        <v>0.15</v>
      </c>
      <c r="J43" s="373">
        <v>889.0</v>
      </c>
      <c r="K43" s="402" t="s">
        <v>9903</v>
      </c>
      <c r="L43" s="403" t="s">
        <v>9904</v>
      </c>
      <c r="M43" s="403" t="s">
        <v>9866</v>
      </c>
      <c r="N43" s="842" t="s">
        <v>9615</v>
      </c>
      <c r="O43" s="883">
        <v>50.0</v>
      </c>
      <c r="P43" s="868" t="s">
        <v>9905</v>
      </c>
      <c r="Q43" s="868" t="s">
        <v>9906</v>
      </c>
      <c r="R43" s="869" t="s">
        <v>8326</v>
      </c>
      <c r="S43" s="870" t="s">
        <v>9897</v>
      </c>
      <c r="T43" s="870" t="s">
        <v>8386</v>
      </c>
      <c r="U43" s="870" t="s">
        <v>9618</v>
      </c>
      <c r="V43" s="871" t="s">
        <v>9907</v>
      </c>
      <c r="W43" s="872"/>
      <c r="X43" s="871" t="s">
        <v>9626</v>
      </c>
      <c r="Y43" s="871" t="s">
        <v>9908</v>
      </c>
      <c r="Z43" s="873">
        <v>0.43</v>
      </c>
      <c r="AA43" s="874" t="s">
        <v>9587</v>
      </c>
      <c r="AB43" s="875">
        <v>185.0</v>
      </c>
      <c r="AC43" s="875">
        <v>100.0</v>
      </c>
      <c r="AD43" s="875">
        <v>90.0</v>
      </c>
      <c r="AE43" s="875">
        <v>140.0</v>
      </c>
      <c r="AF43" s="876" t="s">
        <v>6522</v>
      </c>
      <c r="AG43" s="874" t="s">
        <v>9587</v>
      </c>
      <c r="AH43" s="878">
        <v>185.0</v>
      </c>
      <c r="AI43" s="875">
        <v>100.0</v>
      </c>
      <c r="AJ43" s="875">
        <v>90.0</v>
      </c>
      <c r="AK43" s="875">
        <v>140.0</v>
      </c>
      <c r="AL43" s="875" t="s">
        <v>6551</v>
      </c>
      <c r="AM43" s="875" t="s">
        <v>914</v>
      </c>
      <c r="AN43" s="875" t="s">
        <v>9872</v>
      </c>
      <c r="AO43" s="875" t="s">
        <v>6521</v>
      </c>
      <c r="AP43" s="875" t="s">
        <v>6062</v>
      </c>
      <c r="AQ43" s="871" t="s">
        <v>6059</v>
      </c>
      <c r="AR43" s="881"/>
      <c r="AS43" s="926">
        <v>100.0</v>
      </c>
      <c r="AT43" s="880"/>
      <c r="AU43" s="880"/>
      <c r="AV43" s="880"/>
      <c r="AW43" s="880"/>
      <c r="AX43" s="880"/>
      <c r="AY43" s="879"/>
      <c r="AZ43" s="880"/>
      <c r="BA43" s="880"/>
      <c r="BB43" s="880"/>
      <c r="BC43" s="880"/>
      <c r="BD43" s="880"/>
      <c r="BE43" s="880"/>
      <c r="BF43" s="880"/>
      <c r="BG43" s="880"/>
      <c r="BH43" s="880"/>
      <c r="BI43" s="882"/>
      <c r="BJ43" s="882"/>
      <c r="BK43" s="882"/>
      <c r="BL43" s="882"/>
      <c r="BM43" s="882"/>
      <c r="BN43" s="882"/>
      <c r="BO43" s="882"/>
      <c r="BP43" s="882"/>
      <c r="BQ43" s="882"/>
      <c r="BR43" s="882"/>
      <c r="BS43" s="882"/>
      <c r="BT43" s="882"/>
      <c r="BU43" s="882"/>
      <c r="BV43" s="882"/>
      <c r="BW43" s="882"/>
      <c r="BX43" s="882"/>
      <c r="BY43" s="882"/>
      <c r="BZ43" s="882"/>
      <c r="CA43" s="882"/>
      <c r="CB43" s="882"/>
      <c r="CC43" s="882"/>
      <c r="CD43" s="882"/>
      <c r="CE43" s="882"/>
      <c r="CF43" s="882"/>
      <c r="CG43" s="882"/>
      <c r="CH43" s="882"/>
      <c r="CI43" s="882"/>
      <c r="CJ43" s="882"/>
      <c r="CK43" s="882"/>
      <c r="CL43" s="882"/>
      <c r="CM43" s="882"/>
      <c r="CN43" s="882"/>
      <c r="CO43" s="882"/>
      <c r="CP43" s="882"/>
      <c r="CQ43" s="882"/>
      <c r="CR43" s="882"/>
      <c r="CS43" s="882"/>
      <c r="CT43" s="882"/>
      <c r="CU43" s="882"/>
      <c r="CV43" s="882"/>
      <c r="CW43" s="882"/>
      <c r="CX43" s="882"/>
      <c r="CY43" s="882"/>
      <c r="CZ43" s="882"/>
      <c r="DA43" s="882"/>
      <c r="DB43" s="882"/>
      <c r="DC43" s="882"/>
      <c r="DD43" s="882"/>
      <c r="DE43" s="882"/>
      <c r="DF43" s="882"/>
      <c r="DG43" s="882"/>
      <c r="DH43" s="882"/>
      <c r="DI43" s="882"/>
      <c r="DJ43" s="882"/>
      <c r="DK43" s="882"/>
      <c r="DL43" s="882"/>
      <c r="DM43" s="882"/>
      <c r="DN43" s="882"/>
      <c r="DO43" s="882"/>
      <c r="DP43" s="882"/>
      <c r="DQ43" s="882"/>
      <c r="DR43" s="882"/>
      <c r="DS43" s="882"/>
      <c r="DT43" s="882"/>
      <c r="DU43" s="882"/>
      <c r="DV43" s="882"/>
      <c r="DW43" s="882"/>
      <c r="DX43" s="882"/>
      <c r="DY43" s="882"/>
      <c r="DZ43" s="882"/>
      <c r="EA43" s="882"/>
      <c r="EB43" s="882"/>
      <c r="EC43" s="882"/>
      <c r="ED43" s="882"/>
      <c r="EE43" s="882"/>
      <c r="EF43" s="882"/>
      <c r="EG43" s="882"/>
      <c r="EH43" s="882"/>
      <c r="EI43" s="882"/>
      <c r="EJ43" s="882"/>
      <c r="EK43" s="882"/>
      <c r="EL43" s="882"/>
      <c r="EM43" s="882"/>
      <c r="EN43" s="882"/>
      <c r="EO43" s="882"/>
      <c r="EP43" s="882"/>
      <c r="EQ43" s="882"/>
      <c r="ER43" s="882"/>
      <c r="ES43" s="882"/>
      <c r="ET43" s="882"/>
      <c r="EU43" s="882"/>
      <c r="EV43" s="882"/>
      <c r="EW43" s="882"/>
      <c r="EX43" s="882"/>
      <c r="EY43" s="882"/>
      <c r="EZ43" s="882"/>
      <c r="FA43" s="882"/>
      <c r="FB43" s="882"/>
      <c r="FC43" s="882"/>
      <c r="FD43" s="882"/>
      <c r="FE43" s="882"/>
      <c r="FF43" s="882"/>
      <c r="FG43" s="882"/>
      <c r="FH43" s="882"/>
      <c r="FI43" s="882"/>
      <c r="FJ43" s="882"/>
      <c r="FK43" s="882"/>
      <c r="FL43" s="882"/>
      <c r="FM43" s="882"/>
      <c r="FN43" s="882"/>
      <c r="FO43" s="882"/>
      <c r="FP43" s="882"/>
      <c r="FQ43" s="882"/>
      <c r="FR43" s="882"/>
      <c r="FS43" s="882"/>
      <c r="FT43" s="882"/>
      <c r="FU43" s="882"/>
      <c r="FV43" s="882"/>
      <c r="FW43" s="882"/>
      <c r="FX43" s="882"/>
      <c r="FY43" s="882"/>
      <c r="FZ43" s="882"/>
      <c r="GA43" s="882"/>
      <c r="GB43" s="882"/>
      <c r="GC43" s="882"/>
      <c r="GD43" s="882"/>
      <c r="GE43" s="882"/>
      <c r="GF43" s="882"/>
      <c r="GG43" s="882"/>
      <c r="GH43" s="882"/>
      <c r="GI43" s="882"/>
      <c r="GJ43" s="882"/>
      <c r="GK43" s="882"/>
      <c r="GL43" s="882"/>
      <c r="GM43" s="882"/>
      <c r="GN43" s="882"/>
      <c r="GO43" s="882"/>
      <c r="GP43" s="882"/>
      <c r="GQ43" s="882"/>
      <c r="GR43" s="882"/>
      <c r="GS43" s="882"/>
      <c r="GT43" s="882"/>
      <c r="GU43" s="882"/>
      <c r="GV43" s="882"/>
      <c r="GW43" s="882"/>
      <c r="GX43" s="882"/>
      <c r="GY43" s="882"/>
      <c r="GZ43" s="882"/>
      <c r="HA43" s="882"/>
      <c r="HB43" s="882"/>
      <c r="HC43" s="882"/>
      <c r="HD43" s="882"/>
      <c r="HE43" s="882"/>
      <c r="HF43" s="882"/>
      <c r="HG43" s="882"/>
    </row>
    <row r="44">
      <c r="A44" s="859"/>
      <c r="B44" s="933" t="s">
        <v>9909</v>
      </c>
      <c r="C44" s="861"/>
      <c r="D44" s="425">
        <v>50.0</v>
      </c>
      <c r="E44" s="862" t="s">
        <v>9910</v>
      </c>
      <c r="F44" s="929" t="s">
        <v>9911</v>
      </c>
      <c r="G44" s="869">
        <v>2.037489063446E12</v>
      </c>
      <c r="H44" s="869">
        <v>925.0</v>
      </c>
      <c r="I44" s="866">
        <v>0.15</v>
      </c>
      <c r="J44" s="373">
        <v>787.0</v>
      </c>
      <c r="K44" s="402" t="s">
        <v>9912</v>
      </c>
      <c r="L44" s="403" t="s">
        <v>9913</v>
      </c>
      <c r="M44" s="403" t="s">
        <v>9914</v>
      </c>
      <c r="N44" s="842" t="s">
        <v>9615</v>
      </c>
      <c r="O44" s="883">
        <v>50.0</v>
      </c>
      <c r="P44" s="868" t="s">
        <v>9915</v>
      </c>
      <c r="Q44" s="868" t="s">
        <v>9916</v>
      </c>
      <c r="R44" s="869" t="s">
        <v>8326</v>
      </c>
      <c r="S44" s="870" t="s">
        <v>9869</v>
      </c>
      <c r="T44" s="870" t="s">
        <v>8386</v>
      </c>
      <c r="U44" s="870" t="s">
        <v>9618</v>
      </c>
      <c r="V44" s="871" t="s">
        <v>9879</v>
      </c>
      <c r="W44" s="872"/>
      <c r="X44" s="871" t="s">
        <v>9626</v>
      </c>
      <c r="Y44" s="871" t="s">
        <v>9917</v>
      </c>
      <c r="Z44" s="873">
        <v>0.39</v>
      </c>
      <c r="AA44" s="874" t="s">
        <v>9587</v>
      </c>
      <c r="AB44" s="875">
        <v>150.0</v>
      </c>
      <c r="AC44" s="875">
        <v>100.0</v>
      </c>
      <c r="AD44" s="875">
        <v>90.0</v>
      </c>
      <c r="AE44" s="875">
        <v>140.0</v>
      </c>
      <c r="AF44" s="876" t="s">
        <v>9918</v>
      </c>
      <c r="AG44" s="874" t="s">
        <v>9587</v>
      </c>
      <c r="AH44" s="878">
        <v>150.0</v>
      </c>
      <c r="AI44" s="875">
        <v>100.0</v>
      </c>
      <c r="AJ44" s="875">
        <v>90.0</v>
      </c>
      <c r="AK44" s="875">
        <v>140.0</v>
      </c>
      <c r="AL44" s="875" t="s">
        <v>6564</v>
      </c>
      <c r="AM44" s="875" t="s">
        <v>2257</v>
      </c>
      <c r="AN44" s="875" t="s">
        <v>9872</v>
      </c>
      <c r="AO44" s="875" t="s">
        <v>6521</v>
      </c>
      <c r="AP44" s="875" t="s">
        <v>6062</v>
      </c>
      <c r="AQ44" s="871" t="s">
        <v>6059</v>
      </c>
      <c r="AR44" s="881"/>
      <c r="AS44" s="926">
        <v>100.0</v>
      </c>
      <c r="AT44" s="880"/>
      <c r="AU44" s="880"/>
      <c r="AV44" s="880"/>
      <c r="AW44" s="880"/>
      <c r="AX44" s="880"/>
      <c r="AY44" s="879"/>
      <c r="AZ44" s="880"/>
      <c r="BA44" s="880"/>
      <c r="BB44" s="880"/>
      <c r="BC44" s="880"/>
      <c r="BD44" s="880"/>
      <c r="BE44" s="880"/>
      <c r="BF44" s="880"/>
      <c r="BG44" s="880"/>
      <c r="BH44" s="880"/>
      <c r="BI44" s="882"/>
      <c r="BJ44" s="882"/>
      <c r="BK44" s="882"/>
      <c r="BL44" s="882"/>
      <c r="BM44" s="882"/>
      <c r="BN44" s="882"/>
      <c r="BO44" s="882"/>
      <c r="BP44" s="882"/>
      <c r="BQ44" s="882"/>
      <c r="BR44" s="882"/>
      <c r="BS44" s="882"/>
      <c r="BT44" s="882"/>
      <c r="BU44" s="882"/>
      <c r="BV44" s="882"/>
      <c r="BW44" s="882"/>
      <c r="BX44" s="882"/>
      <c r="BY44" s="882"/>
      <c r="BZ44" s="882"/>
      <c r="CA44" s="882"/>
      <c r="CB44" s="882"/>
      <c r="CC44" s="882"/>
      <c r="CD44" s="882"/>
      <c r="CE44" s="882"/>
      <c r="CF44" s="882"/>
      <c r="CG44" s="882"/>
      <c r="CH44" s="882"/>
      <c r="CI44" s="882"/>
      <c r="CJ44" s="882"/>
      <c r="CK44" s="882"/>
      <c r="CL44" s="882"/>
      <c r="CM44" s="882"/>
      <c r="CN44" s="882"/>
      <c r="CO44" s="882"/>
      <c r="CP44" s="882"/>
      <c r="CQ44" s="882"/>
      <c r="CR44" s="882"/>
      <c r="CS44" s="882"/>
      <c r="CT44" s="882"/>
      <c r="CU44" s="882"/>
      <c r="CV44" s="882"/>
      <c r="CW44" s="882"/>
      <c r="CX44" s="882"/>
      <c r="CY44" s="882"/>
      <c r="CZ44" s="882"/>
      <c r="DA44" s="882"/>
      <c r="DB44" s="882"/>
      <c r="DC44" s="882"/>
      <c r="DD44" s="882"/>
      <c r="DE44" s="882"/>
      <c r="DF44" s="882"/>
      <c r="DG44" s="882"/>
      <c r="DH44" s="882"/>
      <c r="DI44" s="882"/>
      <c r="DJ44" s="882"/>
      <c r="DK44" s="882"/>
      <c r="DL44" s="882"/>
      <c r="DM44" s="882"/>
      <c r="DN44" s="882"/>
      <c r="DO44" s="882"/>
      <c r="DP44" s="882"/>
      <c r="DQ44" s="882"/>
      <c r="DR44" s="882"/>
      <c r="DS44" s="882"/>
      <c r="DT44" s="882"/>
      <c r="DU44" s="882"/>
      <c r="DV44" s="882"/>
      <c r="DW44" s="882"/>
      <c r="DX44" s="882"/>
      <c r="DY44" s="882"/>
      <c r="DZ44" s="882"/>
      <c r="EA44" s="882"/>
      <c r="EB44" s="882"/>
      <c r="EC44" s="882"/>
      <c r="ED44" s="882"/>
      <c r="EE44" s="882"/>
      <c r="EF44" s="882"/>
      <c r="EG44" s="882"/>
      <c r="EH44" s="882"/>
      <c r="EI44" s="882"/>
      <c r="EJ44" s="882"/>
      <c r="EK44" s="882"/>
      <c r="EL44" s="882"/>
      <c r="EM44" s="882"/>
      <c r="EN44" s="882"/>
      <c r="EO44" s="882"/>
      <c r="EP44" s="882"/>
      <c r="EQ44" s="882"/>
      <c r="ER44" s="882"/>
      <c r="ES44" s="882"/>
      <c r="ET44" s="882"/>
      <c r="EU44" s="882"/>
      <c r="EV44" s="882"/>
      <c r="EW44" s="882"/>
      <c r="EX44" s="882"/>
      <c r="EY44" s="882"/>
      <c r="EZ44" s="882"/>
      <c r="FA44" s="882"/>
      <c r="FB44" s="882"/>
      <c r="FC44" s="882"/>
      <c r="FD44" s="882"/>
      <c r="FE44" s="882"/>
      <c r="FF44" s="882"/>
      <c r="FG44" s="882"/>
      <c r="FH44" s="882"/>
      <c r="FI44" s="882"/>
      <c r="FJ44" s="882"/>
      <c r="FK44" s="882"/>
      <c r="FL44" s="882"/>
      <c r="FM44" s="882"/>
      <c r="FN44" s="882"/>
      <c r="FO44" s="882"/>
      <c r="FP44" s="882"/>
      <c r="FQ44" s="882"/>
      <c r="FR44" s="882"/>
      <c r="FS44" s="882"/>
      <c r="FT44" s="882"/>
      <c r="FU44" s="882"/>
      <c r="FV44" s="882"/>
      <c r="FW44" s="882"/>
      <c r="FX44" s="882"/>
      <c r="FY44" s="882"/>
      <c r="FZ44" s="882"/>
      <c r="GA44" s="882"/>
      <c r="GB44" s="882"/>
      <c r="GC44" s="882"/>
      <c r="GD44" s="882"/>
      <c r="GE44" s="882"/>
      <c r="GF44" s="882"/>
      <c r="GG44" s="882"/>
      <c r="GH44" s="882"/>
      <c r="GI44" s="882"/>
      <c r="GJ44" s="882"/>
      <c r="GK44" s="882"/>
      <c r="GL44" s="882"/>
      <c r="GM44" s="882"/>
      <c r="GN44" s="882"/>
      <c r="GO44" s="882"/>
      <c r="GP44" s="882"/>
      <c r="GQ44" s="882"/>
      <c r="GR44" s="882"/>
      <c r="GS44" s="882"/>
      <c r="GT44" s="882"/>
      <c r="GU44" s="882"/>
      <c r="GV44" s="882"/>
      <c r="GW44" s="882"/>
      <c r="GX44" s="882"/>
      <c r="GY44" s="882"/>
      <c r="GZ44" s="882"/>
      <c r="HA44" s="882"/>
      <c r="HB44" s="882"/>
      <c r="HC44" s="882"/>
      <c r="HD44" s="882"/>
      <c r="HE44" s="882"/>
      <c r="HF44" s="882"/>
      <c r="HG44" s="882"/>
    </row>
    <row r="45">
      <c r="A45" s="859"/>
      <c r="B45" s="933" t="s">
        <v>9919</v>
      </c>
      <c r="C45" s="861"/>
      <c r="D45" s="425">
        <v>50.0</v>
      </c>
      <c r="E45" s="862" t="s">
        <v>9920</v>
      </c>
      <c r="F45" s="929" t="s">
        <v>9921</v>
      </c>
      <c r="G45" s="869">
        <v>2.037489091043E12</v>
      </c>
      <c r="H45" s="869">
        <v>936.0</v>
      </c>
      <c r="I45" s="866">
        <v>0.15</v>
      </c>
      <c r="J45" s="373">
        <v>796.0</v>
      </c>
      <c r="K45" s="402" t="s">
        <v>9922</v>
      </c>
      <c r="L45" s="403" t="s">
        <v>9923</v>
      </c>
      <c r="M45" s="403" t="s">
        <v>9914</v>
      </c>
      <c r="N45" s="842" t="s">
        <v>9615</v>
      </c>
      <c r="O45" s="883">
        <v>50.0</v>
      </c>
      <c r="P45" s="868" t="s">
        <v>9885</v>
      </c>
      <c r="Q45" s="868" t="s">
        <v>9886</v>
      </c>
      <c r="R45" s="869" t="s">
        <v>8326</v>
      </c>
      <c r="S45" s="870" t="s">
        <v>9887</v>
      </c>
      <c r="T45" s="870" t="s">
        <v>8386</v>
      </c>
      <c r="U45" s="870" t="s">
        <v>9618</v>
      </c>
      <c r="V45" s="871" t="s">
        <v>9888</v>
      </c>
      <c r="W45" s="872"/>
      <c r="X45" s="871" t="s">
        <v>9626</v>
      </c>
      <c r="Y45" s="871" t="s">
        <v>9889</v>
      </c>
      <c r="Z45" s="873">
        <v>0.38</v>
      </c>
      <c r="AA45" s="874" t="s">
        <v>9587</v>
      </c>
      <c r="AB45" s="875">
        <v>165.0</v>
      </c>
      <c r="AC45" s="875">
        <v>100.0</v>
      </c>
      <c r="AD45" s="875">
        <v>90.0</v>
      </c>
      <c r="AE45" s="875">
        <v>140.0</v>
      </c>
      <c r="AF45" s="876" t="s">
        <v>6565</v>
      </c>
      <c r="AG45" s="874" t="s">
        <v>9587</v>
      </c>
      <c r="AH45" s="878">
        <v>165.0</v>
      </c>
      <c r="AI45" s="875">
        <v>100.0</v>
      </c>
      <c r="AJ45" s="875">
        <v>90.0</v>
      </c>
      <c r="AK45" s="875">
        <v>140.0</v>
      </c>
      <c r="AL45" s="875" t="s">
        <v>6571</v>
      </c>
      <c r="AM45" s="875" t="s">
        <v>2257</v>
      </c>
      <c r="AN45" s="875" t="s">
        <v>9872</v>
      </c>
      <c r="AO45" s="875" t="s">
        <v>6521</v>
      </c>
      <c r="AP45" s="875" t="s">
        <v>6062</v>
      </c>
      <c r="AQ45" s="871" t="s">
        <v>6059</v>
      </c>
      <c r="AR45" s="881"/>
      <c r="AS45" s="926">
        <v>100.0</v>
      </c>
      <c r="AT45" s="880"/>
      <c r="AU45" s="880"/>
      <c r="AV45" s="880"/>
      <c r="AW45" s="880"/>
      <c r="AX45" s="880"/>
      <c r="AY45" s="879"/>
      <c r="AZ45" s="880"/>
      <c r="BA45" s="880"/>
      <c r="BB45" s="880"/>
      <c r="BC45" s="880"/>
      <c r="BD45" s="880"/>
      <c r="BE45" s="880"/>
      <c r="BF45" s="880"/>
      <c r="BG45" s="880"/>
      <c r="BH45" s="880"/>
      <c r="BI45" s="882"/>
      <c r="BJ45" s="882"/>
      <c r="BK45" s="882"/>
      <c r="BL45" s="882"/>
      <c r="BM45" s="882"/>
      <c r="BN45" s="882"/>
      <c r="BO45" s="882"/>
      <c r="BP45" s="882"/>
      <c r="BQ45" s="882"/>
      <c r="BR45" s="882"/>
      <c r="BS45" s="882"/>
      <c r="BT45" s="882"/>
      <c r="BU45" s="882"/>
      <c r="BV45" s="882"/>
      <c r="BW45" s="882"/>
      <c r="BX45" s="882"/>
      <c r="BY45" s="882"/>
      <c r="BZ45" s="882"/>
      <c r="CA45" s="882"/>
      <c r="CB45" s="882"/>
      <c r="CC45" s="882"/>
      <c r="CD45" s="882"/>
      <c r="CE45" s="882"/>
      <c r="CF45" s="882"/>
      <c r="CG45" s="882"/>
      <c r="CH45" s="882"/>
      <c r="CI45" s="882"/>
      <c r="CJ45" s="882"/>
      <c r="CK45" s="882"/>
      <c r="CL45" s="882"/>
      <c r="CM45" s="882"/>
      <c r="CN45" s="882"/>
      <c r="CO45" s="882"/>
      <c r="CP45" s="882"/>
      <c r="CQ45" s="882"/>
      <c r="CR45" s="882"/>
      <c r="CS45" s="882"/>
      <c r="CT45" s="882"/>
      <c r="CU45" s="882"/>
      <c r="CV45" s="882"/>
      <c r="CW45" s="882"/>
      <c r="CX45" s="882"/>
      <c r="CY45" s="882"/>
      <c r="CZ45" s="882"/>
      <c r="DA45" s="882"/>
      <c r="DB45" s="882"/>
      <c r="DC45" s="882"/>
      <c r="DD45" s="882"/>
      <c r="DE45" s="882"/>
      <c r="DF45" s="882"/>
      <c r="DG45" s="882"/>
      <c r="DH45" s="882"/>
      <c r="DI45" s="882"/>
      <c r="DJ45" s="882"/>
      <c r="DK45" s="882"/>
      <c r="DL45" s="882"/>
      <c r="DM45" s="882"/>
      <c r="DN45" s="882"/>
      <c r="DO45" s="882"/>
      <c r="DP45" s="882"/>
      <c r="DQ45" s="882"/>
      <c r="DR45" s="882"/>
      <c r="DS45" s="882"/>
      <c r="DT45" s="882"/>
      <c r="DU45" s="882"/>
      <c r="DV45" s="882"/>
      <c r="DW45" s="882"/>
      <c r="DX45" s="882"/>
      <c r="DY45" s="882"/>
      <c r="DZ45" s="882"/>
      <c r="EA45" s="882"/>
      <c r="EB45" s="882"/>
      <c r="EC45" s="882"/>
      <c r="ED45" s="882"/>
      <c r="EE45" s="882"/>
      <c r="EF45" s="882"/>
      <c r="EG45" s="882"/>
      <c r="EH45" s="882"/>
      <c r="EI45" s="882"/>
      <c r="EJ45" s="882"/>
      <c r="EK45" s="882"/>
      <c r="EL45" s="882"/>
      <c r="EM45" s="882"/>
      <c r="EN45" s="882"/>
      <c r="EO45" s="882"/>
      <c r="EP45" s="882"/>
      <c r="EQ45" s="882"/>
      <c r="ER45" s="882"/>
      <c r="ES45" s="882"/>
      <c r="ET45" s="882"/>
      <c r="EU45" s="882"/>
      <c r="EV45" s="882"/>
      <c r="EW45" s="882"/>
      <c r="EX45" s="882"/>
      <c r="EY45" s="882"/>
      <c r="EZ45" s="882"/>
      <c r="FA45" s="882"/>
      <c r="FB45" s="882"/>
      <c r="FC45" s="882"/>
      <c r="FD45" s="882"/>
      <c r="FE45" s="882"/>
      <c r="FF45" s="882"/>
      <c r="FG45" s="882"/>
      <c r="FH45" s="882"/>
      <c r="FI45" s="882"/>
      <c r="FJ45" s="882"/>
      <c r="FK45" s="882"/>
      <c r="FL45" s="882"/>
      <c r="FM45" s="882"/>
      <c r="FN45" s="882"/>
      <c r="FO45" s="882"/>
      <c r="FP45" s="882"/>
      <c r="FQ45" s="882"/>
      <c r="FR45" s="882"/>
      <c r="FS45" s="882"/>
      <c r="FT45" s="882"/>
      <c r="FU45" s="882"/>
      <c r="FV45" s="882"/>
      <c r="FW45" s="882"/>
      <c r="FX45" s="882"/>
      <c r="FY45" s="882"/>
      <c r="FZ45" s="882"/>
      <c r="GA45" s="882"/>
      <c r="GB45" s="882"/>
      <c r="GC45" s="882"/>
      <c r="GD45" s="882"/>
      <c r="GE45" s="882"/>
      <c r="GF45" s="882"/>
      <c r="GG45" s="882"/>
      <c r="GH45" s="882"/>
      <c r="GI45" s="882"/>
      <c r="GJ45" s="882"/>
      <c r="GK45" s="882"/>
      <c r="GL45" s="882"/>
      <c r="GM45" s="882"/>
      <c r="GN45" s="882"/>
      <c r="GO45" s="882"/>
      <c r="GP45" s="882"/>
      <c r="GQ45" s="882"/>
      <c r="GR45" s="882"/>
      <c r="GS45" s="882"/>
      <c r="GT45" s="882"/>
      <c r="GU45" s="882"/>
      <c r="GV45" s="882"/>
      <c r="GW45" s="882"/>
      <c r="GX45" s="882"/>
      <c r="GY45" s="882"/>
      <c r="GZ45" s="882"/>
      <c r="HA45" s="882"/>
      <c r="HB45" s="882"/>
      <c r="HC45" s="882"/>
      <c r="HD45" s="882"/>
      <c r="HE45" s="882"/>
      <c r="HF45" s="882"/>
      <c r="HG45" s="882"/>
    </row>
    <row r="46">
      <c r="A46" s="859"/>
      <c r="B46" s="933" t="s">
        <v>9924</v>
      </c>
      <c r="C46" s="861"/>
      <c r="D46" s="425">
        <v>50.0</v>
      </c>
      <c r="E46" s="862" t="s">
        <v>9925</v>
      </c>
      <c r="F46" s="929" t="s">
        <v>9926</v>
      </c>
      <c r="G46" s="869">
        <v>2.037489119938E12</v>
      </c>
      <c r="H46" s="869">
        <v>1001.0</v>
      </c>
      <c r="I46" s="866">
        <v>0.15</v>
      </c>
      <c r="J46" s="373">
        <v>851.0</v>
      </c>
      <c r="K46" s="402" t="s">
        <v>9927</v>
      </c>
      <c r="L46" s="403" t="s">
        <v>9928</v>
      </c>
      <c r="M46" s="403" t="s">
        <v>9914</v>
      </c>
      <c r="N46" s="842" t="s">
        <v>9615</v>
      </c>
      <c r="O46" s="918"/>
      <c r="P46" s="919"/>
      <c r="Q46" s="919"/>
      <c r="R46" s="869" t="s">
        <v>8326</v>
      </c>
      <c r="S46" s="870" t="s">
        <v>9897</v>
      </c>
      <c r="T46" s="870" t="s">
        <v>8386</v>
      </c>
      <c r="U46" s="870" t="s">
        <v>9618</v>
      </c>
      <c r="V46" s="871" t="s">
        <v>9898</v>
      </c>
      <c r="W46" s="872"/>
      <c r="X46" s="871" t="s">
        <v>9626</v>
      </c>
      <c r="Y46" s="871" t="s">
        <v>9899</v>
      </c>
      <c r="Z46" s="873">
        <v>0.41</v>
      </c>
      <c r="AA46" s="874" t="s">
        <v>9587</v>
      </c>
      <c r="AB46" s="875">
        <v>180.0</v>
      </c>
      <c r="AC46" s="875">
        <v>100.0</v>
      </c>
      <c r="AD46" s="875">
        <v>90.0</v>
      </c>
      <c r="AE46" s="875">
        <v>140.0</v>
      </c>
      <c r="AF46" s="920"/>
      <c r="AG46" s="874" t="s">
        <v>9587</v>
      </c>
      <c r="AH46" s="878">
        <v>180.0</v>
      </c>
      <c r="AI46" s="875">
        <v>100.0</v>
      </c>
      <c r="AJ46" s="875">
        <v>90.0</v>
      </c>
      <c r="AK46" s="875">
        <v>140.0</v>
      </c>
      <c r="AL46" s="879"/>
      <c r="AM46" s="879"/>
      <c r="AN46" s="879"/>
      <c r="AO46" s="879"/>
      <c r="AP46" s="879"/>
      <c r="AQ46" s="880"/>
      <c r="AR46" s="881"/>
      <c r="AS46" s="932"/>
      <c r="AT46" s="880"/>
      <c r="AU46" s="880"/>
      <c r="AV46" s="880"/>
      <c r="AW46" s="880"/>
      <c r="AX46" s="880"/>
      <c r="AY46" s="879"/>
      <c r="AZ46" s="880"/>
      <c r="BA46" s="880"/>
      <c r="BB46" s="880"/>
      <c r="BC46" s="880"/>
      <c r="BD46" s="880"/>
      <c r="BE46" s="880"/>
      <c r="BF46" s="880"/>
      <c r="BG46" s="880"/>
      <c r="BH46" s="880"/>
      <c r="BI46" s="882"/>
      <c r="BJ46" s="882"/>
      <c r="BK46" s="882"/>
      <c r="BL46" s="882"/>
      <c r="BM46" s="882"/>
      <c r="BN46" s="882"/>
      <c r="BO46" s="882"/>
      <c r="BP46" s="882"/>
      <c r="BQ46" s="882"/>
      <c r="BR46" s="882"/>
      <c r="BS46" s="882"/>
      <c r="BT46" s="882"/>
      <c r="BU46" s="882"/>
      <c r="BV46" s="882"/>
      <c r="BW46" s="882"/>
      <c r="BX46" s="882"/>
      <c r="BY46" s="882"/>
      <c r="BZ46" s="882"/>
      <c r="CA46" s="882"/>
      <c r="CB46" s="882"/>
      <c r="CC46" s="882"/>
      <c r="CD46" s="882"/>
      <c r="CE46" s="882"/>
      <c r="CF46" s="882"/>
      <c r="CG46" s="882"/>
      <c r="CH46" s="882"/>
      <c r="CI46" s="882"/>
      <c r="CJ46" s="882"/>
      <c r="CK46" s="882"/>
      <c r="CL46" s="882"/>
      <c r="CM46" s="882"/>
      <c r="CN46" s="882"/>
      <c r="CO46" s="882"/>
      <c r="CP46" s="882"/>
      <c r="CQ46" s="882"/>
      <c r="CR46" s="882"/>
      <c r="CS46" s="882"/>
      <c r="CT46" s="882"/>
      <c r="CU46" s="882"/>
      <c r="CV46" s="882"/>
      <c r="CW46" s="882"/>
      <c r="CX46" s="882"/>
      <c r="CY46" s="882"/>
      <c r="CZ46" s="882"/>
      <c r="DA46" s="882"/>
      <c r="DB46" s="882"/>
      <c r="DC46" s="882"/>
      <c r="DD46" s="882"/>
      <c r="DE46" s="882"/>
      <c r="DF46" s="882"/>
      <c r="DG46" s="882"/>
      <c r="DH46" s="882"/>
      <c r="DI46" s="882"/>
      <c r="DJ46" s="882"/>
      <c r="DK46" s="882"/>
      <c r="DL46" s="882"/>
      <c r="DM46" s="882"/>
      <c r="DN46" s="882"/>
      <c r="DO46" s="882"/>
      <c r="DP46" s="882"/>
      <c r="DQ46" s="882"/>
      <c r="DR46" s="882"/>
      <c r="DS46" s="882"/>
      <c r="DT46" s="882"/>
      <c r="DU46" s="882"/>
      <c r="DV46" s="882"/>
      <c r="DW46" s="882"/>
      <c r="DX46" s="882"/>
      <c r="DY46" s="882"/>
      <c r="DZ46" s="882"/>
      <c r="EA46" s="882"/>
      <c r="EB46" s="882"/>
      <c r="EC46" s="882"/>
      <c r="ED46" s="882"/>
      <c r="EE46" s="882"/>
      <c r="EF46" s="882"/>
      <c r="EG46" s="882"/>
      <c r="EH46" s="882"/>
      <c r="EI46" s="882"/>
      <c r="EJ46" s="882"/>
      <c r="EK46" s="882"/>
      <c r="EL46" s="882"/>
      <c r="EM46" s="882"/>
      <c r="EN46" s="882"/>
      <c r="EO46" s="882"/>
      <c r="EP46" s="882"/>
      <c r="EQ46" s="882"/>
      <c r="ER46" s="882"/>
      <c r="ES46" s="882"/>
      <c r="ET46" s="882"/>
      <c r="EU46" s="882"/>
      <c r="EV46" s="882"/>
      <c r="EW46" s="882"/>
      <c r="EX46" s="882"/>
      <c r="EY46" s="882"/>
      <c r="EZ46" s="882"/>
      <c r="FA46" s="882"/>
      <c r="FB46" s="882"/>
      <c r="FC46" s="882"/>
      <c r="FD46" s="882"/>
      <c r="FE46" s="882"/>
      <c r="FF46" s="882"/>
      <c r="FG46" s="882"/>
      <c r="FH46" s="882"/>
      <c r="FI46" s="882"/>
      <c r="FJ46" s="882"/>
      <c r="FK46" s="882"/>
      <c r="FL46" s="882"/>
      <c r="FM46" s="882"/>
      <c r="FN46" s="882"/>
      <c r="FO46" s="882"/>
      <c r="FP46" s="882"/>
      <c r="FQ46" s="882"/>
      <c r="FR46" s="882"/>
      <c r="FS46" s="882"/>
      <c r="FT46" s="882"/>
      <c r="FU46" s="882"/>
      <c r="FV46" s="882"/>
      <c r="FW46" s="882"/>
      <c r="FX46" s="882"/>
      <c r="FY46" s="882"/>
      <c r="FZ46" s="882"/>
      <c r="GA46" s="882"/>
      <c r="GB46" s="882"/>
      <c r="GC46" s="882"/>
      <c r="GD46" s="882"/>
      <c r="GE46" s="882"/>
      <c r="GF46" s="882"/>
      <c r="GG46" s="882"/>
      <c r="GH46" s="882"/>
      <c r="GI46" s="882"/>
      <c r="GJ46" s="882"/>
      <c r="GK46" s="882"/>
      <c r="GL46" s="882"/>
      <c r="GM46" s="882"/>
      <c r="GN46" s="882"/>
      <c r="GO46" s="882"/>
      <c r="GP46" s="882"/>
      <c r="GQ46" s="882"/>
      <c r="GR46" s="882"/>
      <c r="GS46" s="882"/>
      <c r="GT46" s="882"/>
      <c r="GU46" s="882"/>
      <c r="GV46" s="882"/>
      <c r="GW46" s="882"/>
      <c r="GX46" s="882"/>
      <c r="GY46" s="882"/>
      <c r="GZ46" s="882"/>
      <c r="HA46" s="882"/>
      <c r="HB46" s="882"/>
      <c r="HC46" s="882"/>
      <c r="HD46" s="882"/>
      <c r="HE46" s="882"/>
      <c r="HF46" s="882"/>
      <c r="HG46" s="882"/>
    </row>
    <row r="47">
      <c r="A47" s="859"/>
      <c r="B47" s="911" t="s">
        <v>9929</v>
      </c>
      <c r="C47" s="861"/>
      <c r="D47" s="425">
        <v>50.0</v>
      </c>
      <c r="E47" s="862" t="s">
        <v>9930</v>
      </c>
      <c r="F47" s="912" t="s">
        <v>9931</v>
      </c>
      <c r="G47" s="885">
        <v>2.037489261576E12</v>
      </c>
      <c r="H47" s="869">
        <v>911.0</v>
      </c>
      <c r="I47" s="866">
        <v>0.15</v>
      </c>
      <c r="J47" s="373">
        <v>775.0</v>
      </c>
      <c r="K47" s="402" t="s">
        <v>9932</v>
      </c>
      <c r="L47" s="403" t="s">
        <v>9933</v>
      </c>
      <c r="M47" s="403" t="s">
        <v>9934</v>
      </c>
      <c r="N47" s="842" t="s">
        <v>9615</v>
      </c>
      <c r="O47" s="918"/>
      <c r="P47" s="919"/>
      <c r="Q47" s="919"/>
      <c r="R47" s="869" t="s">
        <v>8326</v>
      </c>
      <c r="S47" s="870" t="s">
        <v>9869</v>
      </c>
      <c r="T47" s="870" t="s">
        <v>8386</v>
      </c>
      <c r="U47" s="870" t="s">
        <v>9618</v>
      </c>
      <c r="V47" s="871" t="s">
        <v>9870</v>
      </c>
      <c r="W47" s="872"/>
      <c r="X47" s="871" t="s">
        <v>9626</v>
      </c>
      <c r="Y47" s="871" t="s">
        <v>9871</v>
      </c>
      <c r="Z47" s="873">
        <v>0.38</v>
      </c>
      <c r="AA47" s="874" t="s">
        <v>9587</v>
      </c>
      <c r="AB47" s="875">
        <v>158.0</v>
      </c>
      <c r="AC47" s="875">
        <v>100.0</v>
      </c>
      <c r="AD47" s="875">
        <v>90.0</v>
      </c>
      <c r="AE47" s="875">
        <v>140.0</v>
      </c>
      <c r="AF47" s="920"/>
      <c r="AG47" s="874" t="s">
        <v>9587</v>
      </c>
      <c r="AH47" s="878">
        <v>158.0</v>
      </c>
      <c r="AI47" s="875">
        <v>100.0</v>
      </c>
      <c r="AJ47" s="875">
        <v>90.0</v>
      </c>
      <c r="AK47" s="875">
        <v>140.0</v>
      </c>
      <c r="AL47" s="879"/>
      <c r="AM47" s="879"/>
      <c r="AN47" s="879"/>
      <c r="AO47" s="879"/>
      <c r="AP47" s="879"/>
      <c r="AQ47" s="880"/>
      <c r="AR47" s="881"/>
      <c r="AS47" s="932"/>
      <c r="AT47" s="880"/>
      <c r="AU47" s="880"/>
      <c r="AV47" s="880"/>
      <c r="AW47" s="880"/>
      <c r="AX47" s="880"/>
      <c r="AY47" s="879"/>
      <c r="AZ47" s="880"/>
      <c r="BA47" s="880"/>
      <c r="BB47" s="880"/>
      <c r="BC47" s="880"/>
      <c r="BD47" s="880"/>
      <c r="BE47" s="880"/>
      <c r="BF47" s="880"/>
      <c r="BG47" s="880"/>
      <c r="BH47" s="880"/>
      <c r="BI47" s="882"/>
      <c r="BJ47" s="882"/>
      <c r="BK47" s="882"/>
      <c r="BL47" s="882"/>
      <c r="BM47" s="882"/>
      <c r="BN47" s="882"/>
      <c r="BO47" s="882"/>
      <c r="BP47" s="882"/>
      <c r="BQ47" s="882"/>
      <c r="BR47" s="882"/>
      <c r="BS47" s="882"/>
      <c r="BT47" s="882"/>
      <c r="BU47" s="882"/>
      <c r="BV47" s="882"/>
      <c r="BW47" s="882"/>
      <c r="BX47" s="882"/>
      <c r="BY47" s="882"/>
      <c r="BZ47" s="882"/>
      <c r="CA47" s="882"/>
      <c r="CB47" s="882"/>
      <c r="CC47" s="882"/>
      <c r="CD47" s="882"/>
      <c r="CE47" s="882"/>
      <c r="CF47" s="882"/>
      <c r="CG47" s="882"/>
      <c r="CH47" s="882"/>
      <c r="CI47" s="882"/>
      <c r="CJ47" s="882"/>
      <c r="CK47" s="882"/>
      <c r="CL47" s="882"/>
      <c r="CM47" s="882"/>
      <c r="CN47" s="882"/>
      <c r="CO47" s="882"/>
      <c r="CP47" s="882"/>
      <c r="CQ47" s="882"/>
      <c r="CR47" s="882"/>
      <c r="CS47" s="882"/>
      <c r="CT47" s="882"/>
      <c r="CU47" s="882"/>
      <c r="CV47" s="882"/>
      <c r="CW47" s="882"/>
      <c r="CX47" s="882"/>
      <c r="CY47" s="882"/>
      <c r="CZ47" s="882"/>
      <c r="DA47" s="882"/>
      <c r="DB47" s="882"/>
      <c r="DC47" s="882"/>
      <c r="DD47" s="882"/>
      <c r="DE47" s="882"/>
      <c r="DF47" s="882"/>
      <c r="DG47" s="882"/>
      <c r="DH47" s="882"/>
      <c r="DI47" s="882"/>
      <c r="DJ47" s="882"/>
      <c r="DK47" s="882"/>
      <c r="DL47" s="882"/>
      <c r="DM47" s="882"/>
      <c r="DN47" s="882"/>
      <c r="DO47" s="882"/>
      <c r="DP47" s="882"/>
      <c r="DQ47" s="882"/>
      <c r="DR47" s="882"/>
      <c r="DS47" s="882"/>
      <c r="DT47" s="882"/>
      <c r="DU47" s="882"/>
      <c r="DV47" s="882"/>
      <c r="DW47" s="882"/>
      <c r="DX47" s="882"/>
      <c r="DY47" s="882"/>
      <c r="DZ47" s="882"/>
      <c r="EA47" s="882"/>
      <c r="EB47" s="882"/>
      <c r="EC47" s="882"/>
      <c r="ED47" s="882"/>
      <c r="EE47" s="882"/>
      <c r="EF47" s="882"/>
      <c r="EG47" s="882"/>
      <c r="EH47" s="882"/>
      <c r="EI47" s="882"/>
      <c r="EJ47" s="882"/>
      <c r="EK47" s="882"/>
      <c r="EL47" s="882"/>
      <c r="EM47" s="882"/>
      <c r="EN47" s="882"/>
      <c r="EO47" s="882"/>
      <c r="EP47" s="882"/>
      <c r="EQ47" s="882"/>
      <c r="ER47" s="882"/>
      <c r="ES47" s="882"/>
      <c r="ET47" s="882"/>
      <c r="EU47" s="882"/>
      <c r="EV47" s="882"/>
      <c r="EW47" s="882"/>
      <c r="EX47" s="882"/>
      <c r="EY47" s="882"/>
      <c r="EZ47" s="882"/>
      <c r="FA47" s="882"/>
      <c r="FB47" s="882"/>
      <c r="FC47" s="882"/>
      <c r="FD47" s="882"/>
      <c r="FE47" s="882"/>
      <c r="FF47" s="882"/>
      <c r="FG47" s="882"/>
      <c r="FH47" s="882"/>
      <c r="FI47" s="882"/>
      <c r="FJ47" s="882"/>
      <c r="FK47" s="882"/>
      <c r="FL47" s="882"/>
      <c r="FM47" s="882"/>
      <c r="FN47" s="882"/>
      <c r="FO47" s="882"/>
      <c r="FP47" s="882"/>
      <c r="FQ47" s="882"/>
      <c r="FR47" s="882"/>
      <c r="FS47" s="882"/>
      <c r="FT47" s="882"/>
      <c r="FU47" s="882"/>
      <c r="FV47" s="882"/>
      <c r="FW47" s="882"/>
      <c r="FX47" s="882"/>
      <c r="FY47" s="882"/>
      <c r="FZ47" s="882"/>
      <c r="GA47" s="882"/>
      <c r="GB47" s="882"/>
      <c r="GC47" s="882"/>
      <c r="GD47" s="882"/>
      <c r="GE47" s="882"/>
      <c r="GF47" s="882"/>
      <c r="GG47" s="882"/>
      <c r="GH47" s="882"/>
      <c r="GI47" s="882"/>
      <c r="GJ47" s="882"/>
      <c r="GK47" s="882"/>
      <c r="GL47" s="882"/>
      <c r="GM47" s="882"/>
      <c r="GN47" s="882"/>
      <c r="GO47" s="882"/>
      <c r="GP47" s="882"/>
      <c r="GQ47" s="882"/>
      <c r="GR47" s="882"/>
      <c r="GS47" s="882"/>
      <c r="GT47" s="882"/>
      <c r="GU47" s="882"/>
      <c r="GV47" s="882"/>
      <c r="GW47" s="882"/>
      <c r="GX47" s="882"/>
      <c r="GY47" s="882"/>
      <c r="GZ47" s="882"/>
      <c r="HA47" s="882"/>
      <c r="HB47" s="882"/>
      <c r="HC47" s="882"/>
      <c r="HD47" s="882"/>
      <c r="HE47" s="882"/>
      <c r="HF47" s="882"/>
      <c r="HG47" s="882"/>
    </row>
    <row r="48">
      <c r="A48" s="859"/>
      <c r="B48" s="911" t="s">
        <v>9935</v>
      </c>
      <c r="C48" s="861"/>
      <c r="D48" s="425">
        <v>50.0</v>
      </c>
      <c r="E48" s="862" t="s">
        <v>9936</v>
      </c>
      <c r="F48" s="912" t="s">
        <v>9937</v>
      </c>
      <c r="G48" s="934">
        <v>2.037489285145E12</v>
      </c>
      <c r="H48" s="869">
        <v>925.0</v>
      </c>
      <c r="I48" s="866">
        <v>0.15</v>
      </c>
      <c r="J48" s="373">
        <v>787.0</v>
      </c>
      <c r="K48" s="402" t="s">
        <v>9938</v>
      </c>
      <c r="L48" s="403" t="s">
        <v>9939</v>
      </c>
      <c r="M48" s="403" t="s">
        <v>9934</v>
      </c>
      <c r="N48" s="842" t="s">
        <v>9615</v>
      </c>
      <c r="O48" s="918"/>
      <c r="P48" s="919"/>
      <c r="Q48" s="919"/>
      <c r="R48" s="869" t="s">
        <v>8326</v>
      </c>
      <c r="S48" s="870" t="s">
        <v>9869</v>
      </c>
      <c r="T48" s="870" t="s">
        <v>8386</v>
      </c>
      <c r="U48" s="870" t="s">
        <v>9618</v>
      </c>
      <c r="V48" s="871" t="s">
        <v>9879</v>
      </c>
      <c r="W48" s="872"/>
      <c r="X48" s="871" t="s">
        <v>9626</v>
      </c>
      <c r="Y48" s="871" t="s">
        <v>9917</v>
      </c>
      <c r="Z48" s="873">
        <v>0.39</v>
      </c>
      <c r="AA48" s="874" t="s">
        <v>9587</v>
      </c>
      <c r="AB48" s="875">
        <v>150.0</v>
      </c>
      <c r="AC48" s="875">
        <v>100.0</v>
      </c>
      <c r="AD48" s="875">
        <v>90.0</v>
      </c>
      <c r="AE48" s="875">
        <v>140.0</v>
      </c>
      <c r="AF48" s="920"/>
      <c r="AG48" s="874" t="s">
        <v>9587</v>
      </c>
      <c r="AH48" s="878">
        <v>150.0</v>
      </c>
      <c r="AI48" s="875">
        <v>100.0</v>
      </c>
      <c r="AJ48" s="875">
        <v>90.0</v>
      </c>
      <c r="AK48" s="875">
        <v>140.0</v>
      </c>
      <c r="AL48" s="879"/>
      <c r="AM48" s="879"/>
      <c r="AN48" s="879"/>
      <c r="AO48" s="879"/>
      <c r="AP48" s="879"/>
      <c r="AQ48" s="880"/>
      <c r="AR48" s="881"/>
      <c r="AS48" s="932"/>
      <c r="AT48" s="880"/>
      <c r="AU48" s="880"/>
      <c r="AV48" s="880"/>
      <c r="AW48" s="880"/>
      <c r="AX48" s="880"/>
      <c r="AY48" s="879"/>
      <c r="AZ48" s="880"/>
      <c r="BA48" s="880"/>
      <c r="BB48" s="880"/>
      <c r="BC48" s="880"/>
      <c r="BD48" s="880"/>
      <c r="BE48" s="880"/>
      <c r="BF48" s="880"/>
      <c r="BG48" s="880"/>
      <c r="BH48" s="880"/>
      <c r="BI48" s="882"/>
      <c r="BJ48" s="882"/>
      <c r="BK48" s="882"/>
      <c r="BL48" s="882"/>
      <c r="BM48" s="882"/>
      <c r="BN48" s="882"/>
      <c r="BO48" s="882"/>
      <c r="BP48" s="882"/>
      <c r="BQ48" s="882"/>
      <c r="BR48" s="882"/>
      <c r="BS48" s="882"/>
      <c r="BT48" s="882"/>
      <c r="BU48" s="882"/>
      <c r="BV48" s="882"/>
      <c r="BW48" s="882"/>
      <c r="BX48" s="882"/>
      <c r="BY48" s="882"/>
      <c r="BZ48" s="882"/>
      <c r="CA48" s="882"/>
      <c r="CB48" s="882"/>
      <c r="CC48" s="882"/>
      <c r="CD48" s="882"/>
      <c r="CE48" s="882"/>
      <c r="CF48" s="882"/>
      <c r="CG48" s="882"/>
      <c r="CH48" s="882"/>
      <c r="CI48" s="882"/>
      <c r="CJ48" s="882"/>
      <c r="CK48" s="882"/>
      <c r="CL48" s="882"/>
      <c r="CM48" s="882"/>
      <c r="CN48" s="882"/>
      <c r="CO48" s="882"/>
      <c r="CP48" s="882"/>
      <c r="CQ48" s="882"/>
      <c r="CR48" s="882"/>
      <c r="CS48" s="882"/>
      <c r="CT48" s="882"/>
      <c r="CU48" s="882"/>
      <c r="CV48" s="882"/>
      <c r="CW48" s="882"/>
      <c r="CX48" s="882"/>
      <c r="CY48" s="882"/>
      <c r="CZ48" s="882"/>
      <c r="DA48" s="882"/>
      <c r="DB48" s="882"/>
      <c r="DC48" s="882"/>
      <c r="DD48" s="882"/>
      <c r="DE48" s="882"/>
      <c r="DF48" s="882"/>
      <c r="DG48" s="882"/>
      <c r="DH48" s="882"/>
      <c r="DI48" s="882"/>
      <c r="DJ48" s="882"/>
      <c r="DK48" s="882"/>
      <c r="DL48" s="882"/>
      <c r="DM48" s="882"/>
      <c r="DN48" s="882"/>
      <c r="DO48" s="882"/>
      <c r="DP48" s="882"/>
      <c r="DQ48" s="882"/>
      <c r="DR48" s="882"/>
      <c r="DS48" s="882"/>
      <c r="DT48" s="882"/>
      <c r="DU48" s="882"/>
      <c r="DV48" s="882"/>
      <c r="DW48" s="882"/>
      <c r="DX48" s="882"/>
      <c r="DY48" s="882"/>
      <c r="DZ48" s="882"/>
      <c r="EA48" s="882"/>
      <c r="EB48" s="882"/>
      <c r="EC48" s="882"/>
      <c r="ED48" s="882"/>
      <c r="EE48" s="882"/>
      <c r="EF48" s="882"/>
      <c r="EG48" s="882"/>
      <c r="EH48" s="882"/>
      <c r="EI48" s="882"/>
      <c r="EJ48" s="882"/>
      <c r="EK48" s="882"/>
      <c r="EL48" s="882"/>
      <c r="EM48" s="882"/>
      <c r="EN48" s="882"/>
      <c r="EO48" s="882"/>
      <c r="EP48" s="882"/>
      <c r="EQ48" s="882"/>
      <c r="ER48" s="882"/>
      <c r="ES48" s="882"/>
      <c r="ET48" s="882"/>
      <c r="EU48" s="882"/>
      <c r="EV48" s="882"/>
      <c r="EW48" s="882"/>
      <c r="EX48" s="882"/>
      <c r="EY48" s="882"/>
      <c r="EZ48" s="882"/>
      <c r="FA48" s="882"/>
      <c r="FB48" s="882"/>
      <c r="FC48" s="882"/>
      <c r="FD48" s="882"/>
      <c r="FE48" s="882"/>
      <c r="FF48" s="882"/>
      <c r="FG48" s="882"/>
      <c r="FH48" s="882"/>
      <c r="FI48" s="882"/>
      <c r="FJ48" s="882"/>
      <c r="FK48" s="882"/>
      <c r="FL48" s="882"/>
      <c r="FM48" s="882"/>
      <c r="FN48" s="882"/>
      <c r="FO48" s="882"/>
      <c r="FP48" s="882"/>
      <c r="FQ48" s="882"/>
      <c r="FR48" s="882"/>
      <c r="FS48" s="882"/>
      <c r="FT48" s="882"/>
      <c r="FU48" s="882"/>
      <c r="FV48" s="882"/>
      <c r="FW48" s="882"/>
      <c r="FX48" s="882"/>
      <c r="FY48" s="882"/>
      <c r="FZ48" s="882"/>
      <c r="GA48" s="882"/>
      <c r="GB48" s="882"/>
      <c r="GC48" s="882"/>
      <c r="GD48" s="882"/>
      <c r="GE48" s="882"/>
      <c r="GF48" s="882"/>
      <c r="GG48" s="882"/>
      <c r="GH48" s="882"/>
      <c r="GI48" s="882"/>
      <c r="GJ48" s="882"/>
      <c r="GK48" s="882"/>
      <c r="GL48" s="882"/>
      <c r="GM48" s="882"/>
      <c r="GN48" s="882"/>
      <c r="GO48" s="882"/>
      <c r="GP48" s="882"/>
      <c r="GQ48" s="882"/>
      <c r="GR48" s="882"/>
      <c r="GS48" s="882"/>
      <c r="GT48" s="882"/>
      <c r="GU48" s="882"/>
      <c r="GV48" s="882"/>
      <c r="GW48" s="882"/>
      <c r="GX48" s="882"/>
      <c r="GY48" s="882"/>
      <c r="GZ48" s="882"/>
      <c r="HA48" s="882"/>
      <c r="HB48" s="882"/>
      <c r="HC48" s="882"/>
      <c r="HD48" s="882"/>
      <c r="HE48" s="882"/>
      <c r="HF48" s="882"/>
      <c r="HG48" s="882"/>
    </row>
    <row r="49">
      <c r="A49" s="859"/>
      <c r="B49" s="911" t="s">
        <v>9940</v>
      </c>
      <c r="C49" s="861"/>
      <c r="D49" s="425">
        <v>50.0</v>
      </c>
      <c r="E49" s="862" t="s">
        <v>9941</v>
      </c>
      <c r="F49" s="912" t="s">
        <v>9942</v>
      </c>
      <c r="G49" s="934">
        <v>2.037489291207E12</v>
      </c>
      <c r="H49" s="869">
        <v>936.0</v>
      </c>
      <c r="I49" s="866">
        <v>0.15</v>
      </c>
      <c r="J49" s="373">
        <v>796.0</v>
      </c>
      <c r="K49" s="402" t="s">
        <v>9943</v>
      </c>
      <c r="L49" s="403" t="s">
        <v>9944</v>
      </c>
      <c r="M49" s="403" t="s">
        <v>9934</v>
      </c>
      <c r="N49" s="842" t="s">
        <v>9615</v>
      </c>
      <c r="O49" s="918"/>
      <c r="P49" s="919"/>
      <c r="Q49" s="919"/>
      <c r="R49" s="869" t="s">
        <v>8326</v>
      </c>
      <c r="S49" s="870" t="s">
        <v>9887</v>
      </c>
      <c r="T49" s="870" t="s">
        <v>8386</v>
      </c>
      <c r="U49" s="870" t="s">
        <v>9618</v>
      </c>
      <c r="V49" s="871" t="s">
        <v>9888</v>
      </c>
      <c r="W49" s="872"/>
      <c r="X49" s="871" t="s">
        <v>9626</v>
      </c>
      <c r="Y49" s="871" t="s">
        <v>9889</v>
      </c>
      <c r="Z49" s="873">
        <v>0.38</v>
      </c>
      <c r="AA49" s="874" t="s">
        <v>9587</v>
      </c>
      <c r="AB49" s="875">
        <v>165.0</v>
      </c>
      <c r="AC49" s="875">
        <v>100.0</v>
      </c>
      <c r="AD49" s="875">
        <v>90.0</v>
      </c>
      <c r="AE49" s="875">
        <v>140.0</v>
      </c>
      <c r="AF49" s="920"/>
      <c r="AG49" s="874" t="s">
        <v>9587</v>
      </c>
      <c r="AH49" s="878">
        <v>165.0</v>
      </c>
      <c r="AI49" s="875">
        <v>100.0</v>
      </c>
      <c r="AJ49" s="875">
        <v>90.0</v>
      </c>
      <c r="AK49" s="875">
        <v>140.0</v>
      </c>
      <c r="AL49" s="879"/>
      <c r="AM49" s="879"/>
      <c r="AN49" s="879"/>
      <c r="AO49" s="879"/>
      <c r="AP49" s="879"/>
      <c r="AQ49" s="880"/>
      <c r="AR49" s="881"/>
      <c r="AS49" s="932"/>
      <c r="AT49" s="880"/>
      <c r="AU49" s="880"/>
      <c r="AV49" s="880"/>
      <c r="AW49" s="880"/>
      <c r="AX49" s="880"/>
      <c r="AY49" s="879"/>
      <c r="AZ49" s="880"/>
      <c r="BA49" s="880"/>
      <c r="BB49" s="880"/>
      <c r="BC49" s="880"/>
      <c r="BD49" s="880"/>
      <c r="BE49" s="880"/>
      <c r="BF49" s="880"/>
      <c r="BG49" s="880"/>
      <c r="BH49" s="880"/>
      <c r="BI49" s="882"/>
      <c r="BJ49" s="882"/>
      <c r="BK49" s="882"/>
      <c r="BL49" s="882"/>
      <c r="BM49" s="882"/>
      <c r="BN49" s="882"/>
      <c r="BO49" s="882"/>
      <c r="BP49" s="882"/>
      <c r="BQ49" s="882"/>
      <c r="BR49" s="882"/>
      <c r="BS49" s="882"/>
      <c r="BT49" s="882"/>
      <c r="BU49" s="882"/>
      <c r="BV49" s="882"/>
      <c r="BW49" s="882"/>
      <c r="BX49" s="882"/>
      <c r="BY49" s="882"/>
      <c r="BZ49" s="882"/>
      <c r="CA49" s="882"/>
      <c r="CB49" s="882"/>
      <c r="CC49" s="882"/>
      <c r="CD49" s="882"/>
      <c r="CE49" s="882"/>
      <c r="CF49" s="882"/>
      <c r="CG49" s="882"/>
      <c r="CH49" s="882"/>
      <c r="CI49" s="882"/>
      <c r="CJ49" s="882"/>
      <c r="CK49" s="882"/>
      <c r="CL49" s="882"/>
      <c r="CM49" s="882"/>
      <c r="CN49" s="882"/>
      <c r="CO49" s="882"/>
      <c r="CP49" s="882"/>
      <c r="CQ49" s="882"/>
      <c r="CR49" s="882"/>
      <c r="CS49" s="882"/>
      <c r="CT49" s="882"/>
      <c r="CU49" s="882"/>
      <c r="CV49" s="882"/>
      <c r="CW49" s="882"/>
      <c r="CX49" s="882"/>
      <c r="CY49" s="882"/>
      <c r="CZ49" s="882"/>
      <c r="DA49" s="882"/>
      <c r="DB49" s="882"/>
      <c r="DC49" s="882"/>
      <c r="DD49" s="882"/>
      <c r="DE49" s="882"/>
      <c r="DF49" s="882"/>
      <c r="DG49" s="882"/>
      <c r="DH49" s="882"/>
      <c r="DI49" s="882"/>
      <c r="DJ49" s="882"/>
      <c r="DK49" s="882"/>
      <c r="DL49" s="882"/>
      <c r="DM49" s="882"/>
      <c r="DN49" s="882"/>
      <c r="DO49" s="882"/>
      <c r="DP49" s="882"/>
      <c r="DQ49" s="882"/>
      <c r="DR49" s="882"/>
      <c r="DS49" s="882"/>
      <c r="DT49" s="882"/>
      <c r="DU49" s="882"/>
      <c r="DV49" s="882"/>
      <c r="DW49" s="882"/>
      <c r="DX49" s="882"/>
      <c r="DY49" s="882"/>
      <c r="DZ49" s="882"/>
      <c r="EA49" s="882"/>
      <c r="EB49" s="882"/>
      <c r="EC49" s="882"/>
      <c r="ED49" s="882"/>
      <c r="EE49" s="882"/>
      <c r="EF49" s="882"/>
      <c r="EG49" s="882"/>
      <c r="EH49" s="882"/>
      <c r="EI49" s="882"/>
      <c r="EJ49" s="882"/>
      <c r="EK49" s="882"/>
      <c r="EL49" s="882"/>
      <c r="EM49" s="882"/>
      <c r="EN49" s="882"/>
      <c r="EO49" s="882"/>
      <c r="EP49" s="882"/>
      <c r="EQ49" s="882"/>
      <c r="ER49" s="882"/>
      <c r="ES49" s="882"/>
      <c r="ET49" s="882"/>
      <c r="EU49" s="882"/>
      <c r="EV49" s="882"/>
      <c r="EW49" s="882"/>
      <c r="EX49" s="882"/>
      <c r="EY49" s="882"/>
      <c r="EZ49" s="882"/>
      <c r="FA49" s="882"/>
      <c r="FB49" s="882"/>
      <c r="FC49" s="882"/>
      <c r="FD49" s="882"/>
      <c r="FE49" s="882"/>
      <c r="FF49" s="882"/>
      <c r="FG49" s="882"/>
      <c r="FH49" s="882"/>
      <c r="FI49" s="882"/>
      <c r="FJ49" s="882"/>
      <c r="FK49" s="882"/>
      <c r="FL49" s="882"/>
      <c r="FM49" s="882"/>
      <c r="FN49" s="882"/>
      <c r="FO49" s="882"/>
      <c r="FP49" s="882"/>
      <c r="FQ49" s="882"/>
      <c r="FR49" s="882"/>
      <c r="FS49" s="882"/>
      <c r="FT49" s="882"/>
      <c r="FU49" s="882"/>
      <c r="FV49" s="882"/>
      <c r="FW49" s="882"/>
      <c r="FX49" s="882"/>
      <c r="FY49" s="882"/>
      <c r="FZ49" s="882"/>
      <c r="GA49" s="882"/>
      <c r="GB49" s="882"/>
      <c r="GC49" s="882"/>
      <c r="GD49" s="882"/>
      <c r="GE49" s="882"/>
      <c r="GF49" s="882"/>
      <c r="GG49" s="882"/>
      <c r="GH49" s="882"/>
      <c r="GI49" s="882"/>
      <c r="GJ49" s="882"/>
      <c r="GK49" s="882"/>
      <c r="GL49" s="882"/>
      <c r="GM49" s="882"/>
      <c r="GN49" s="882"/>
      <c r="GO49" s="882"/>
      <c r="GP49" s="882"/>
      <c r="GQ49" s="882"/>
      <c r="GR49" s="882"/>
      <c r="GS49" s="882"/>
      <c r="GT49" s="882"/>
      <c r="GU49" s="882"/>
      <c r="GV49" s="882"/>
      <c r="GW49" s="882"/>
      <c r="GX49" s="882"/>
      <c r="GY49" s="882"/>
      <c r="GZ49" s="882"/>
      <c r="HA49" s="882"/>
      <c r="HB49" s="882"/>
      <c r="HC49" s="882"/>
      <c r="HD49" s="882"/>
      <c r="HE49" s="882"/>
      <c r="HF49" s="882"/>
      <c r="HG49" s="882"/>
    </row>
    <row r="50">
      <c r="A50" s="859"/>
      <c r="B50" s="911" t="s">
        <v>9945</v>
      </c>
      <c r="C50" s="861"/>
      <c r="D50" s="425">
        <v>50.0</v>
      </c>
      <c r="E50" s="862" t="s">
        <v>9946</v>
      </c>
      <c r="F50" s="912" t="s">
        <v>9947</v>
      </c>
      <c r="G50" s="934">
        <v>2.037489313619E12</v>
      </c>
      <c r="H50" s="869">
        <v>1001.0</v>
      </c>
      <c r="I50" s="866">
        <v>0.15</v>
      </c>
      <c r="J50" s="373">
        <v>851.0</v>
      </c>
      <c r="K50" s="402" t="s">
        <v>9948</v>
      </c>
      <c r="L50" s="403" t="s">
        <v>9949</v>
      </c>
      <c r="M50" s="403" t="s">
        <v>9934</v>
      </c>
      <c r="N50" s="842" t="s">
        <v>9615</v>
      </c>
      <c r="O50" s="918"/>
      <c r="P50" s="919"/>
      <c r="Q50" s="919"/>
      <c r="R50" s="869" t="s">
        <v>8326</v>
      </c>
      <c r="S50" s="870" t="s">
        <v>9897</v>
      </c>
      <c r="T50" s="870" t="s">
        <v>8386</v>
      </c>
      <c r="U50" s="870" t="s">
        <v>9618</v>
      </c>
      <c r="V50" s="871" t="s">
        <v>9898</v>
      </c>
      <c r="W50" s="872"/>
      <c r="X50" s="871" t="s">
        <v>9626</v>
      </c>
      <c r="Y50" s="871" t="s">
        <v>9899</v>
      </c>
      <c r="Z50" s="873">
        <v>0.41</v>
      </c>
      <c r="AA50" s="874" t="s">
        <v>9587</v>
      </c>
      <c r="AB50" s="875">
        <v>180.0</v>
      </c>
      <c r="AC50" s="875">
        <v>100.0</v>
      </c>
      <c r="AD50" s="875">
        <v>90.0</v>
      </c>
      <c r="AE50" s="875">
        <v>140.0</v>
      </c>
      <c r="AF50" s="920"/>
      <c r="AG50" s="874" t="s">
        <v>9587</v>
      </c>
      <c r="AH50" s="878">
        <v>180.0</v>
      </c>
      <c r="AI50" s="875">
        <v>100.0</v>
      </c>
      <c r="AJ50" s="875">
        <v>90.0</v>
      </c>
      <c r="AK50" s="875">
        <v>140.0</v>
      </c>
      <c r="AL50" s="879"/>
      <c r="AM50" s="879"/>
      <c r="AN50" s="879"/>
      <c r="AO50" s="879"/>
      <c r="AP50" s="879"/>
      <c r="AQ50" s="880"/>
      <c r="AR50" s="881"/>
      <c r="AS50" s="932"/>
      <c r="AT50" s="880"/>
      <c r="AU50" s="880"/>
      <c r="AV50" s="880"/>
      <c r="AW50" s="880"/>
      <c r="AX50" s="880"/>
      <c r="AY50" s="879"/>
      <c r="AZ50" s="880"/>
      <c r="BA50" s="880"/>
      <c r="BB50" s="880"/>
      <c r="BC50" s="880"/>
      <c r="BD50" s="880"/>
      <c r="BE50" s="880"/>
      <c r="BF50" s="880"/>
      <c r="BG50" s="880"/>
      <c r="BH50" s="880"/>
      <c r="BI50" s="882"/>
      <c r="BJ50" s="882"/>
      <c r="BK50" s="882"/>
      <c r="BL50" s="882"/>
      <c r="BM50" s="882"/>
      <c r="BN50" s="882"/>
      <c r="BO50" s="882"/>
      <c r="BP50" s="882"/>
      <c r="BQ50" s="882"/>
      <c r="BR50" s="882"/>
      <c r="BS50" s="882"/>
      <c r="BT50" s="882"/>
      <c r="BU50" s="882"/>
      <c r="BV50" s="882"/>
      <c r="BW50" s="882"/>
      <c r="BX50" s="882"/>
      <c r="BY50" s="882"/>
      <c r="BZ50" s="882"/>
      <c r="CA50" s="882"/>
      <c r="CB50" s="882"/>
      <c r="CC50" s="882"/>
      <c r="CD50" s="882"/>
      <c r="CE50" s="882"/>
      <c r="CF50" s="882"/>
      <c r="CG50" s="882"/>
      <c r="CH50" s="882"/>
      <c r="CI50" s="882"/>
      <c r="CJ50" s="882"/>
      <c r="CK50" s="882"/>
      <c r="CL50" s="882"/>
      <c r="CM50" s="882"/>
      <c r="CN50" s="882"/>
      <c r="CO50" s="882"/>
      <c r="CP50" s="882"/>
      <c r="CQ50" s="882"/>
      <c r="CR50" s="882"/>
      <c r="CS50" s="882"/>
      <c r="CT50" s="882"/>
      <c r="CU50" s="882"/>
      <c r="CV50" s="882"/>
      <c r="CW50" s="882"/>
      <c r="CX50" s="882"/>
      <c r="CY50" s="882"/>
      <c r="CZ50" s="882"/>
      <c r="DA50" s="882"/>
      <c r="DB50" s="882"/>
      <c r="DC50" s="882"/>
      <c r="DD50" s="882"/>
      <c r="DE50" s="882"/>
      <c r="DF50" s="882"/>
      <c r="DG50" s="882"/>
      <c r="DH50" s="882"/>
      <c r="DI50" s="882"/>
      <c r="DJ50" s="882"/>
      <c r="DK50" s="882"/>
      <c r="DL50" s="882"/>
      <c r="DM50" s="882"/>
      <c r="DN50" s="882"/>
      <c r="DO50" s="882"/>
      <c r="DP50" s="882"/>
      <c r="DQ50" s="882"/>
      <c r="DR50" s="882"/>
      <c r="DS50" s="882"/>
      <c r="DT50" s="882"/>
      <c r="DU50" s="882"/>
      <c r="DV50" s="882"/>
      <c r="DW50" s="882"/>
      <c r="DX50" s="882"/>
      <c r="DY50" s="882"/>
      <c r="DZ50" s="882"/>
      <c r="EA50" s="882"/>
      <c r="EB50" s="882"/>
      <c r="EC50" s="882"/>
      <c r="ED50" s="882"/>
      <c r="EE50" s="882"/>
      <c r="EF50" s="882"/>
      <c r="EG50" s="882"/>
      <c r="EH50" s="882"/>
      <c r="EI50" s="882"/>
      <c r="EJ50" s="882"/>
      <c r="EK50" s="882"/>
      <c r="EL50" s="882"/>
      <c r="EM50" s="882"/>
      <c r="EN50" s="882"/>
      <c r="EO50" s="882"/>
      <c r="EP50" s="882"/>
      <c r="EQ50" s="882"/>
      <c r="ER50" s="882"/>
      <c r="ES50" s="882"/>
      <c r="ET50" s="882"/>
      <c r="EU50" s="882"/>
      <c r="EV50" s="882"/>
      <c r="EW50" s="882"/>
      <c r="EX50" s="882"/>
      <c r="EY50" s="882"/>
      <c r="EZ50" s="882"/>
      <c r="FA50" s="882"/>
      <c r="FB50" s="882"/>
      <c r="FC50" s="882"/>
      <c r="FD50" s="882"/>
      <c r="FE50" s="882"/>
      <c r="FF50" s="882"/>
      <c r="FG50" s="882"/>
      <c r="FH50" s="882"/>
      <c r="FI50" s="882"/>
      <c r="FJ50" s="882"/>
      <c r="FK50" s="882"/>
      <c r="FL50" s="882"/>
      <c r="FM50" s="882"/>
      <c r="FN50" s="882"/>
      <c r="FO50" s="882"/>
      <c r="FP50" s="882"/>
      <c r="FQ50" s="882"/>
      <c r="FR50" s="882"/>
      <c r="FS50" s="882"/>
      <c r="FT50" s="882"/>
      <c r="FU50" s="882"/>
      <c r="FV50" s="882"/>
      <c r="FW50" s="882"/>
      <c r="FX50" s="882"/>
      <c r="FY50" s="882"/>
      <c r="FZ50" s="882"/>
      <c r="GA50" s="882"/>
      <c r="GB50" s="882"/>
      <c r="GC50" s="882"/>
      <c r="GD50" s="882"/>
      <c r="GE50" s="882"/>
      <c r="GF50" s="882"/>
      <c r="GG50" s="882"/>
      <c r="GH50" s="882"/>
      <c r="GI50" s="882"/>
      <c r="GJ50" s="882"/>
      <c r="GK50" s="882"/>
      <c r="GL50" s="882"/>
      <c r="GM50" s="882"/>
      <c r="GN50" s="882"/>
      <c r="GO50" s="882"/>
      <c r="GP50" s="882"/>
      <c r="GQ50" s="882"/>
      <c r="GR50" s="882"/>
      <c r="GS50" s="882"/>
      <c r="GT50" s="882"/>
      <c r="GU50" s="882"/>
      <c r="GV50" s="882"/>
      <c r="GW50" s="882"/>
      <c r="GX50" s="882"/>
      <c r="GY50" s="882"/>
      <c r="GZ50" s="882"/>
      <c r="HA50" s="882"/>
      <c r="HB50" s="882"/>
      <c r="HC50" s="882"/>
      <c r="HD50" s="882"/>
      <c r="HE50" s="882"/>
      <c r="HF50" s="882"/>
      <c r="HG50" s="882"/>
    </row>
    <row r="51">
      <c r="A51" s="834"/>
      <c r="B51" s="911" t="s">
        <v>9950</v>
      </c>
      <c r="C51" s="836"/>
      <c r="D51" s="693">
        <v>50.0</v>
      </c>
      <c r="E51" s="837" t="s">
        <v>9951</v>
      </c>
      <c r="F51" s="935" t="s">
        <v>9952</v>
      </c>
      <c r="G51" s="936">
        <v>2.037489333266E12</v>
      </c>
      <c r="H51" s="845">
        <v>1045.0</v>
      </c>
      <c r="I51" s="841">
        <v>0.15</v>
      </c>
      <c r="J51" s="454">
        <v>889.0</v>
      </c>
      <c r="K51" s="402" t="s">
        <v>9953</v>
      </c>
      <c r="L51" s="403" t="s">
        <v>9954</v>
      </c>
      <c r="M51" s="403" t="s">
        <v>9934</v>
      </c>
      <c r="N51" s="842" t="s">
        <v>9615</v>
      </c>
      <c r="O51" s="937"/>
      <c r="P51" s="938"/>
      <c r="Q51" s="938"/>
      <c r="R51" s="845" t="s">
        <v>8326</v>
      </c>
      <c r="S51" s="846" t="s">
        <v>9897</v>
      </c>
      <c r="T51" s="846" t="s">
        <v>8386</v>
      </c>
      <c r="U51" s="846" t="s">
        <v>9618</v>
      </c>
      <c r="V51" s="847" t="s">
        <v>9907</v>
      </c>
      <c r="W51" s="848"/>
      <c r="X51" s="847" t="s">
        <v>9626</v>
      </c>
      <c r="Y51" s="847" t="s">
        <v>9908</v>
      </c>
      <c r="Z51" s="849">
        <v>0.43</v>
      </c>
      <c r="AA51" s="850" t="s">
        <v>9587</v>
      </c>
      <c r="AB51" s="851">
        <v>185.0</v>
      </c>
      <c r="AC51" s="851">
        <v>100.0</v>
      </c>
      <c r="AD51" s="851">
        <v>90.0</v>
      </c>
      <c r="AE51" s="851">
        <v>140.0</v>
      </c>
      <c r="AF51" s="939"/>
      <c r="AG51" s="850" t="s">
        <v>9587</v>
      </c>
      <c r="AH51" s="854">
        <v>185.0</v>
      </c>
      <c r="AI51" s="851">
        <v>100.0</v>
      </c>
      <c r="AJ51" s="851">
        <v>90.0</v>
      </c>
      <c r="AK51" s="851">
        <v>140.0</v>
      </c>
      <c r="AL51" s="855"/>
      <c r="AM51" s="855"/>
      <c r="AN51" s="855"/>
      <c r="AO51" s="855"/>
      <c r="AP51" s="855"/>
      <c r="AQ51" s="856"/>
      <c r="AR51" s="857"/>
      <c r="AS51" s="940"/>
      <c r="AT51" s="856"/>
      <c r="AU51" s="856"/>
      <c r="AV51" s="856"/>
      <c r="AW51" s="856"/>
      <c r="AX51" s="856"/>
      <c r="AY51" s="855"/>
      <c r="AZ51" s="856"/>
      <c r="BA51" s="856"/>
      <c r="BB51" s="856"/>
      <c r="BC51" s="856"/>
      <c r="BD51" s="856"/>
      <c r="BE51" s="856"/>
      <c r="BF51" s="856"/>
      <c r="BG51" s="856"/>
      <c r="BH51" s="856"/>
      <c r="BI51" s="858"/>
      <c r="BJ51" s="858"/>
      <c r="BK51" s="858"/>
      <c r="BL51" s="858"/>
      <c r="BM51" s="858"/>
      <c r="BN51" s="858"/>
      <c r="BO51" s="858"/>
      <c r="BP51" s="858"/>
      <c r="BQ51" s="858"/>
      <c r="BR51" s="858"/>
      <c r="BS51" s="858"/>
      <c r="BT51" s="858"/>
      <c r="BU51" s="858"/>
      <c r="BV51" s="858"/>
      <c r="BW51" s="858"/>
      <c r="BX51" s="858"/>
      <c r="BY51" s="858"/>
      <c r="BZ51" s="858"/>
      <c r="CA51" s="858"/>
      <c r="CB51" s="858"/>
      <c r="CC51" s="858"/>
      <c r="CD51" s="858"/>
      <c r="CE51" s="858"/>
      <c r="CF51" s="858"/>
      <c r="CG51" s="858"/>
      <c r="CH51" s="858"/>
      <c r="CI51" s="858"/>
      <c r="CJ51" s="858"/>
      <c r="CK51" s="858"/>
      <c r="CL51" s="858"/>
      <c r="CM51" s="858"/>
      <c r="CN51" s="858"/>
      <c r="CO51" s="858"/>
      <c r="CP51" s="858"/>
      <c r="CQ51" s="858"/>
      <c r="CR51" s="858"/>
      <c r="CS51" s="858"/>
      <c r="CT51" s="858"/>
      <c r="CU51" s="858"/>
      <c r="CV51" s="858"/>
      <c r="CW51" s="858"/>
      <c r="CX51" s="858"/>
      <c r="CY51" s="858"/>
      <c r="CZ51" s="858"/>
      <c r="DA51" s="858"/>
      <c r="DB51" s="858"/>
      <c r="DC51" s="858"/>
      <c r="DD51" s="858"/>
      <c r="DE51" s="858"/>
      <c r="DF51" s="858"/>
      <c r="DG51" s="858"/>
      <c r="DH51" s="858"/>
      <c r="DI51" s="858"/>
      <c r="DJ51" s="858"/>
      <c r="DK51" s="858"/>
      <c r="DL51" s="858"/>
      <c r="DM51" s="858"/>
      <c r="DN51" s="858"/>
      <c r="DO51" s="858"/>
      <c r="DP51" s="858"/>
      <c r="DQ51" s="858"/>
      <c r="DR51" s="858"/>
      <c r="DS51" s="858"/>
      <c r="DT51" s="858"/>
      <c r="DU51" s="858"/>
      <c r="DV51" s="858"/>
      <c r="DW51" s="858"/>
      <c r="DX51" s="858"/>
      <c r="DY51" s="858"/>
      <c r="DZ51" s="858"/>
      <c r="EA51" s="858"/>
      <c r="EB51" s="858"/>
      <c r="EC51" s="858"/>
      <c r="ED51" s="858"/>
      <c r="EE51" s="858"/>
      <c r="EF51" s="858"/>
      <c r="EG51" s="858"/>
      <c r="EH51" s="858"/>
      <c r="EI51" s="858"/>
      <c r="EJ51" s="858"/>
      <c r="EK51" s="858"/>
      <c r="EL51" s="858"/>
      <c r="EM51" s="858"/>
      <c r="EN51" s="858"/>
      <c r="EO51" s="858"/>
      <c r="EP51" s="858"/>
      <c r="EQ51" s="858"/>
      <c r="ER51" s="858"/>
      <c r="ES51" s="858"/>
      <c r="ET51" s="858"/>
      <c r="EU51" s="858"/>
      <c r="EV51" s="858"/>
      <c r="EW51" s="858"/>
      <c r="EX51" s="858"/>
      <c r="EY51" s="858"/>
      <c r="EZ51" s="858"/>
      <c r="FA51" s="858"/>
      <c r="FB51" s="858"/>
      <c r="FC51" s="858"/>
      <c r="FD51" s="858"/>
      <c r="FE51" s="858"/>
      <c r="FF51" s="858"/>
      <c r="FG51" s="858"/>
      <c r="FH51" s="858"/>
      <c r="FI51" s="858"/>
      <c r="FJ51" s="858"/>
      <c r="FK51" s="858"/>
      <c r="FL51" s="858"/>
      <c r="FM51" s="858"/>
      <c r="FN51" s="858"/>
      <c r="FO51" s="858"/>
      <c r="FP51" s="858"/>
      <c r="FQ51" s="858"/>
      <c r="FR51" s="858"/>
      <c r="FS51" s="858"/>
      <c r="FT51" s="858"/>
      <c r="FU51" s="858"/>
      <c r="FV51" s="858"/>
      <c r="FW51" s="858"/>
      <c r="FX51" s="858"/>
      <c r="FY51" s="858"/>
      <c r="FZ51" s="858"/>
      <c r="GA51" s="858"/>
      <c r="GB51" s="858"/>
      <c r="GC51" s="858"/>
      <c r="GD51" s="858"/>
      <c r="GE51" s="858"/>
      <c r="GF51" s="858"/>
      <c r="GG51" s="858"/>
      <c r="GH51" s="858"/>
      <c r="GI51" s="858"/>
      <c r="GJ51" s="858"/>
      <c r="GK51" s="858"/>
      <c r="GL51" s="858"/>
      <c r="GM51" s="858"/>
      <c r="GN51" s="858"/>
      <c r="GO51" s="858"/>
      <c r="GP51" s="858"/>
      <c r="GQ51" s="858"/>
      <c r="GR51" s="858"/>
      <c r="GS51" s="858"/>
      <c r="GT51" s="858"/>
      <c r="GU51" s="858"/>
      <c r="GV51" s="858"/>
      <c r="GW51" s="858"/>
      <c r="GX51" s="858"/>
      <c r="GY51" s="858"/>
      <c r="GZ51" s="858"/>
      <c r="HA51" s="858"/>
      <c r="HB51" s="858"/>
      <c r="HC51" s="858"/>
      <c r="HD51" s="858"/>
      <c r="HE51" s="858"/>
      <c r="HF51" s="858"/>
      <c r="HG51" s="858"/>
    </row>
    <row r="52">
      <c r="A52" s="859"/>
      <c r="B52" s="911" t="s">
        <v>9955</v>
      </c>
      <c r="C52" s="792" t="s">
        <v>6424</v>
      </c>
      <c r="D52" s="425">
        <v>0.0</v>
      </c>
      <c r="E52" s="862" t="s">
        <v>9956</v>
      </c>
      <c r="F52" s="929" t="s">
        <v>9957</v>
      </c>
      <c r="G52" s="934">
        <v>2.037489718599E12</v>
      </c>
      <c r="H52" s="869">
        <v>911.0</v>
      </c>
      <c r="I52" s="923">
        <v>0.25</v>
      </c>
      <c r="J52" s="373">
        <v>684.0</v>
      </c>
      <c r="K52" s="402" t="s">
        <v>9958</v>
      </c>
      <c r="L52" s="403" t="s">
        <v>9959</v>
      </c>
      <c r="M52" s="403" t="s">
        <v>9960</v>
      </c>
      <c r="N52" s="842" t="s">
        <v>9615</v>
      </c>
      <c r="O52" s="918"/>
      <c r="P52" s="919"/>
      <c r="Q52" s="919"/>
      <c r="R52" s="869" t="s">
        <v>8326</v>
      </c>
      <c r="S52" s="870" t="s">
        <v>9869</v>
      </c>
      <c r="T52" s="870" t="s">
        <v>8386</v>
      </c>
      <c r="U52" s="870" t="s">
        <v>9618</v>
      </c>
      <c r="V52" s="871" t="s">
        <v>9961</v>
      </c>
      <c r="W52" s="872"/>
      <c r="X52" s="871" t="s">
        <v>9626</v>
      </c>
      <c r="Y52" s="871" t="s">
        <v>9962</v>
      </c>
      <c r="Z52" s="873">
        <v>0.31</v>
      </c>
      <c r="AA52" s="874" t="s">
        <v>9587</v>
      </c>
      <c r="AB52" s="875">
        <v>158.0</v>
      </c>
      <c r="AC52" s="875">
        <v>100.0</v>
      </c>
      <c r="AD52" s="875">
        <v>90.0</v>
      </c>
      <c r="AE52" s="875">
        <v>140.0</v>
      </c>
      <c r="AF52" s="920"/>
      <c r="AG52" s="874" t="s">
        <v>9587</v>
      </c>
      <c r="AH52" s="878">
        <v>158.0</v>
      </c>
      <c r="AI52" s="875">
        <v>100.0</v>
      </c>
      <c r="AJ52" s="875">
        <v>90.0</v>
      </c>
      <c r="AK52" s="875">
        <v>140.0</v>
      </c>
      <c r="AL52" s="879"/>
      <c r="AM52" s="879"/>
      <c r="AN52" s="879"/>
      <c r="AO52" s="879"/>
      <c r="AP52" s="879"/>
      <c r="AQ52" s="880"/>
      <c r="AR52" s="881"/>
      <c r="AS52" s="932"/>
      <c r="AT52" s="880"/>
      <c r="AU52" s="880"/>
      <c r="AV52" s="880"/>
      <c r="AW52" s="880"/>
      <c r="AX52" s="880"/>
      <c r="AY52" s="879"/>
      <c r="AZ52" s="880"/>
      <c r="BA52" s="880"/>
      <c r="BB52" s="880"/>
      <c r="BC52" s="880"/>
      <c r="BD52" s="880"/>
      <c r="BE52" s="880"/>
      <c r="BF52" s="880"/>
      <c r="BG52" s="880"/>
      <c r="BH52" s="880"/>
      <c r="BI52" s="882"/>
      <c r="BJ52" s="882"/>
      <c r="BK52" s="882"/>
      <c r="BL52" s="882"/>
      <c r="BM52" s="882"/>
      <c r="BN52" s="882"/>
      <c r="BO52" s="882"/>
      <c r="BP52" s="882"/>
      <c r="BQ52" s="882"/>
      <c r="BR52" s="882"/>
      <c r="BS52" s="882"/>
      <c r="BT52" s="882"/>
      <c r="BU52" s="882"/>
      <c r="BV52" s="882"/>
      <c r="BW52" s="882"/>
      <c r="BX52" s="882"/>
      <c r="BY52" s="882"/>
      <c r="BZ52" s="882"/>
      <c r="CA52" s="882"/>
      <c r="CB52" s="882"/>
      <c r="CC52" s="882"/>
      <c r="CD52" s="882"/>
      <c r="CE52" s="882"/>
      <c r="CF52" s="882"/>
      <c r="CG52" s="882"/>
      <c r="CH52" s="882"/>
      <c r="CI52" s="882"/>
      <c r="CJ52" s="882"/>
      <c r="CK52" s="882"/>
      <c r="CL52" s="882"/>
      <c r="CM52" s="882"/>
      <c r="CN52" s="882"/>
      <c r="CO52" s="882"/>
      <c r="CP52" s="882"/>
      <c r="CQ52" s="882"/>
      <c r="CR52" s="882"/>
      <c r="CS52" s="882"/>
      <c r="CT52" s="882"/>
      <c r="CU52" s="882"/>
      <c r="CV52" s="882"/>
      <c r="CW52" s="882"/>
      <c r="CX52" s="882"/>
      <c r="CY52" s="882"/>
      <c r="CZ52" s="882"/>
      <c r="DA52" s="882"/>
      <c r="DB52" s="882"/>
      <c r="DC52" s="882"/>
      <c r="DD52" s="882"/>
      <c r="DE52" s="882"/>
      <c r="DF52" s="882"/>
      <c r="DG52" s="882"/>
      <c r="DH52" s="882"/>
      <c r="DI52" s="882"/>
      <c r="DJ52" s="882"/>
      <c r="DK52" s="882"/>
      <c r="DL52" s="882"/>
      <c r="DM52" s="882"/>
      <c r="DN52" s="882"/>
      <c r="DO52" s="882"/>
      <c r="DP52" s="882"/>
      <c r="DQ52" s="882"/>
      <c r="DR52" s="882"/>
      <c r="DS52" s="882"/>
      <c r="DT52" s="882"/>
      <c r="DU52" s="882"/>
      <c r="DV52" s="882"/>
      <c r="DW52" s="882"/>
      <c r="DX52" s="882"/>
      <c r="DY52" s="882"/>
      <c r="DZ52" s="882"/>
      <c r="EA52" s="882"/>
      <c r="EB52" s="882"/>
      <c r="EC52" s="882"/>
      <c r="ED52" s="882"/>
      <c r="EE52" s="882"/>
      <c r="EF52" s="882"/>
      <c r="EG52" s="882"/>
      <c r="EH52" s="882"/>
      <c r="EI52" s="882"/>
      <c r="EJ52" s="882"/>
      <c r="EK52" s="882"/>
      <c r="EL52" s="882"/>
      <c r="EM52" s="882"/>
      <c r="EN52" s="882"/>
      <c r="EO52" s="882"/>
      <c r="EP52" s="882"/>
      <c r="EQ52" s="882"/>
      <c r="ER52" s="882"/>
      <c r="ES52" s="882"/>
      <c r="ET52" s="882"/>
      <c r="EU52" s="882"/>
      <c r="EV52" s="882"/>
      <c r="EW52" s="882"/>
      <c r="EX52" s="882"/>
      <c r="EY52" s="882"/>
      <c r="EZ52" s="882"/>
      <c r="FA52" s="882"/>
      <c r="FB52" s="882"/>
      <c r="FC52" s="882"/>
      <c r="FD52" s="882"/>
      <c r="FE52" s="882"/>
      <c r="FF52" s="882"/>
      <c r="FG52" s="882"/>
      <c r="FH52" s="882"/>
      <c r="FI52" s="882"/>
      <c r="FJ52" s="882"/>
      <c r="FK52" s="882"/>
      <c r="FL52" s="882"/>
      <c r="FM52" s="882"/>
      <c r="FN52" s="882"/>
      <c r="FO52" s="882"/>
      <c r="FP52" s="882"/>
      <c r="FQ52" s="882"/>
      <c r="FR52" s="882"/>
      <c r="FS52" s="882"/>
      <c r="FT52" s="882"/>
      <c r="FU52" s="882"/>
      <c r="FV52" s="882"/>
      <c r="FW52" s="882"/>
      <c r="FX52" s="882"/>
      <c r="FY52" s="882"/>
      <c r="FZ52" s="882"/>
      <c r="GA52" s="882"/>
      <c r="GB52" s="882"/>
      <c r="GC52" s="882"/>
      <c r="GD52" s="882"/>
      <c r="GE52" s="882"/>
      <c r="GF52" s="882"/>
      <c r="GG52" s="882"/>
      <c r="GH52" s="882"/>
      <c r="GI52" s="882"/>
      <c r="GJ52" s="882"/>
      <c r="GK52" s="882"/>
      <c r="GL52" s="882"/>
      <c r="GM52" s="882"/>
      <c r="GN52" s="882"/>
      <c r="GO52" s="882"/>
      <c r="GP52" s="882"/>
      <c r="GQ52" s="882"/>
      <c r="GR52" s="882"/>
      <c r="GS52" s="882"/>
      <c r="GT52" s="882"/>
      <c r="GU52" s="882"/>
      <c r="GV52" s="882"/>
      <c r="GW52" s="882"/>
      <c r="GX52" s="882"/>
      <c r="GY52" s="882"/>
      <c r="GZ52" s="882"/>
      <c r="HA52" s="882"/>
      <c r="HB52" s="882"/>
      <c r="HC52" s="882"/>
      <c r="HD52" s="882"/>
      <c r="HE52" s="882"/>
      <c r="HF52" s="882"/>
      <c r="HG52" s="882"/>
    </row>
    <row r="53">
      <c r="A53" s="859"/>
      <c r="B53" s="911" t="s">
        <v>9963</v>
      </c>
      <c r="C53" s="861"/>
      <c r="D53" s="425">
        <v>50.0</v>
      </c>
      <c r="E53" s="862" t="s">
        <v>9964</v>
      </c>
      <c r="F53" s="929" t="s">
        <v>9965</v>
      </c>
      <c r="G53" s="934">
        <v>2.037489784259E12</v>
      </c>
      <c r="H53" s="869">
        <v>925.0</v>
      </c>
      <c r="I53" s="866">
        <v>0.15</v>
      </c>
      <c r="J53" s="373">
        <v>787.0</v>
      </c>
      <c r="K53" s="402" t="s">
        <v>9966</v>
      </c>
      <c r="L53" s="403" t="s">
        <v>9967</v>
      </c>
      <c r="M53" s="403" t="s">
        <v>9960</v>
      </c>
      <c r="N53" s="842" t="s">
        <v>9615</v>
      </c>
      <c r="O53" s="918"/>
      <c r="P53" s="919"/>
      <c r="Q53" s="919"/>
      <c r="R53" s="869" t="s">
        <v>8326</v>
      </c>
      <c r="S53" s="870" t="s">
        <v>9869</v>
      </c>
      <c r="T53" s="870" t="s">
        <v>8386</v>
      </c>
      <c r="U53" s="870" t="s">
        <v>9618</v>
      </c>
      <c r="V53" s="871" t="s">
        <v>9879</v>
      </c>
      <c r="W53" s="872"/>
      <c r="X53" s="871" t="s">
        <v>9626</v>
      </c>
      <c r="Y53" s="871" t="s">
        <v>9917</v>
      </c>
      <c r="Z53" s="873">
        <v>0.39</v>
      </c>
      <c r="AA53" s="874" t="s">
        <v>9587</v>
      </c>
      <c r="AB53" s="875">
        <v>150.0</v>
      </c>
      <c r="AC53" s="875">
        <v>100.0</v>
      </c>
      <c r="AD53" s="875">
        <v>90.0</v>
      </c>
      <c r="AE53" s="875">
        <v>140.0</v>
      </c>
      <c r="AF53" s="920"/>
      <c r="AG53" s="874" t="s">
        <v>9587</v>
      </c>
      <c r="AH53" s="878">
        <v>150.0</v>
      </c>
      <c r="AI53" s="875">
        <v>100.0</v>
      </c>
      <c r="AJ53" s="875">
        <v>90.0</v>
      </c>
      <c r="AK53" s="875">
        <v>140.0</v>
      </c>
      <c r="AL53" s="879"/>
      <c r="AM53" s="879"/>
      <c r="AN53" s="879"/>
      <c r="AO53" s="879"/>
      <c r="AP53" s="879"/>
      <c r="AQ53" s="880"/>
      <c r="AR53" s="881"/>
      <c r="AS53" s="932"/>
      <c r="AT53" s="880"/>
      <c r="AU53" s="880"/>
      <c r="AV53" s="880"/>
      <c r="AW53" s="880"/>
      <c r="AX53" s="880"/>
      <c r="AY53" s="879"/>
      <c r="AZ53" s="880"/>
      <c r="BA53" s="880"/>
      <c r="BB53" s="880"/>
      <c r="BC53" s="880"/>
      <c r="BD53" s="880"/>
      <c r="BE53" s="880"/>
      <c r="BF53" s="880"/>
      <c r="BG53" s="880"/>
      <c r="BH53" s="880"/>
      <c r="BI53" s="882"/>
      <c r="BJ53" s="882"/>
      <c r="BK53" s="882"/>
      <c r="BL53" s="882"/>
      <c r="BM53" s="882"/>
      <c r="BN53" s="882"/>
      <c r="BO53" s="882"/>
      <c r="BP53" s="882"/>
      <c r="BQ53" s="882"/>
      <c r="BR53" s="882"/>
      <c r="BS53" s="882"/>
      <c r="BT53" s="882"/>
      <c r="BU53" s="882"/>
      <c r="BV53" s="882"/>
      <c r="BW53" s="882"/>
      <c r="BX53" s="882"/>
      <c r="BY53" s="882"/>
      <c r="BZ53" s="882"/>
      <c r="CA53" s="882"/>
      <c r="CB53" s="882"/>
      <c r="CC53" s="882"/>
      <c r="CD53" s="882"/>
      <c r="CE53" s="882"/>
      <c r="CF53" s="882"/>
      <c r="CG53" s="882"/>
      <c r="CH53" s="882"/>
      <c r="CI53" s="882"/>
      <c r="CJ53" s="882"/>
      <c r="CK53" s="882"/>
      <c r="CL53" s="882"/>
      <c r="CM53" s="882"/>
      <c r="CN53" s="882"/>
      <c r="CO53" s="882"/>
      <c r="CP53" s="882"/>
      <c r="CQ53" s="882"/>
      <c r="CR53" s="882"/>
      <c r="CS53" s="882"/>
      <c r="CT53" s="882"/>
      <c r="CU53" s="882"/>
      <c r="CV53" s="882"/>
      <c r="CW53" s="882"/>
      <c r="CX53" s="882"/>
      <c r="CY53" s="882"/>
      <c r="CZ53" s="882"/>
      <c r="DA53" s="882"/>
      <c r="DB53" s="882"/>
      <c r="DC53" s="882"/>
      <c r="DD53" s="882"/>
      <c r="DE53" s="882"/>
      <c r="DF53" s="882"/>
      <c r="DG53" s="882"/>
      <c r="DH53" s="882"/>
      <c r="DI53" s="882"/>
      <c r="DJ53" s="882"/>
      <c r="DK53" s="882"/>
      <c r="DL53" s="882"/>
      <c r="DM53" s="882"/>
      <c r="DN53" s="882"/>
      <c r="DO53" s="882"/>
      <c r="DP53" s="882"/>
      <c r="DQ53" s="882"/>
      <c r="DR53" s="882"/>
      <c r="DS53" s="882"/>
      <c r="DT53" s="882"/>
      <c r="DU53" s="882"/>
      <c r="DV53" s="882"/>
      <c r="DW53" s="882"/>
      <c r="DX53" s="882"/>
      <c r="DY53" s="882"/>
      <c r="DZ53" s="882"/>
      <c r="EA53" s="882"/>
      <c r="EB53" s="882"/>
      <c r="EC53" s="882"/>
      <c r="ED53" s="882"/>
      <c r="EE53" s="882"/>
      <c r="EF53" s="882"/>
      <c r="EG53" s="882"/>
      <c r="EH53" s="882"/>
      <c r="EI53" s="882"/>
      <c r="EJ53" s="882"/>
      <c r="EK53" s="882"/>
      <c r="EL53" s="882"/>
      <c r="EM53" s="882"/>
      <c r="EN53" s="882"/>
      <c r="EO53" s="882"/>
      <c r="EP53" s="882"/>
      <c r="EQ53" s="882"/>
      <c r="ER53" s="882"/>
      <c r="ES53" s="882"/>
      <c r="ET53" s="882"/>
      <c r="EU53" s="882"/>
      <c r="EV53" s="882"/>
      <c r="EW53" s="882"/>
      <c r="EX53" s="882"/>
      <c r="EY53" s="882"/>
      <c r="EZ53" s="882"/>
      <c r="FA53" s="882"/>
      <c r="FB53" s="882"/>
      <c r="FC53" s="882"/>
      <c r="FD53" s="882"/>
      <c r="FE53" s="882"/>
      <c r="FF53" s="882"/>
      <c r="FG53" s="882"/>
      <c r="FH53" s="882"/>
      <c r="FI53" s="882"/>
      <c r="FJ53" s="882"/>
      <c r="FK53" s="882"/>
      <c r="FL53" s="882"/>
      <c r="FM53" s="882"/>
      <c r="FN53" s="882"/>
      <c r="FO53" s="882"/>
      <c r="FP53" s="882"/>
      <c r="FQ53" s="882"/>
      <c r="FR53" s="882"/>
      <c r="FS53" s="882"/>
      <c r="FT53" s="882"/>
      <c r="FU53" s="882"/>
      <c r="FV53" s="882"/>
      <c r="FW53" s="882"/>
      <c r="FX53" s="882"/>
      <c r="FY53" s="882"/>
      <c r="FZ53" s="882"/>
      <c r="GA53" s="882"/>
      <c r="GB53" s="882"/>
      <c r="GC53" s="882"/>
      <c r="GD53" s="882"/>
      <c r="GE53" s="882"/>
      <c r="GF53" s="882"/>
      <c r="GG53" s="882"/>
      <c r="GH53" s="882"/>
      <c r="GI53" s="882"/>
      <c r="GJ53" s="882"/>
      <c r="GK53" s="882"/>
      <c r="GL53" s="882"/>
      <c r="GM53" s="882"/>
      <c r="GN53" s="882"/>
      <c r="GO53" s="882"/>
      <c r="GP53" s="882"/>
      <c r="GQ53" s="882"/>
      <c r="GR53" s="882"/>
      <c r="GS53" s="882"/>
      <c r="GT53" s="882"/>
      <c r="GU53" s="882"/>
      <c r="GV53" s="882"/>
      <c r="GW53" s="882"/>
      <c r="GX53" s="882"/>
      <c r="GY53" s="882"/>
      <c r="GZ53" s="882"/>
      <c r="HA53" s="882"/>
      <c r="HB53" s="882"/>
      <c r="HC53" s="882"/>
      <c r="HD53" s="882"/>
      <c r="HE53" s="882"/>
      <c r="HF53" s="882"/>
      <c r="HG53" s="882"/>
    </row>
    <row r="54">
      <c r="A54" s="859"/>
      <c r="B54" s="911" t="s">
        <v>9968</v>
      </c>
      <c r="C54" s="861"/>
      <c r="D54" s="425">
        <v>50.0</v>
      </c>
      <c r="E54" s="862" t="s">
        <v>9969</v>
      </c>
      <c r="F54" s="929" t="s">
        <v>9970</v>
      </c>
      <c r="G54" s="869">
        <v>2.037489791097E12</v>
      </c>
      <c r="H54" s="869">
        <v>936.0</v>
      </c>
      <c r="I54" s="866">
        <v>0.15</v>
      </c>
      <c r="J54" s="373">
        <v>796.0</v>
      </c>
      <c r="K54" s="402" t="s">
        <v>9971</v>
      </c>
      <c r="L54" s="403" t="s">
        <v>9972</v>
      </c>
      <c r="M54" s="403" t="s">
        <v>9960</v>
      </c>
      <c r="N54" s="842" t="s">
        <v>9615</v>
      </c>
      <c r="O54" s="918"/>
      <c r="P54" s="919"/>
      <c r="Q54" s="919"/>
      <c r="R54" s="869" t="s">
        <v>8326</v>
      </c>
      <c r="S54" s="870" t="s">
        <v>9887</v>
      </c>
      <c r="T54" s="870" t="s">
        <v>8386</v>
      </c>
      <c r="U54" s="870" t="s">
        <v>9618</v>
      </c>
      <c r="V54" s="871" t="s">
        <v>9888</v>
      </c>
      <c r="W54" s="872"/>
      <c r="X54" s="871" t="s">
        <v>9626</v>
      </c>
      <c r="Y54" s="871" t="s">
        <v>9889</v>
      </c>
      <c r="Z54" s="873">
        <v>0.38</v>
      </c>
      <c r="AA54" s="874" t="s">
        <v>9587</v>
      </c>
      <c r="AB54" s="875">
        <v>165.0</v>
      </c>
      <c r="AC54" s="875">
        <v>100.0</v>
      </c>
      <c r="AD54" s="875">
        <v>90.0</v>
      </c>
      <c r="AE54" s="875">
        <v>140.0</v>
      </c>
      <c r="AF54" s="920"/>
      <c r="AG54" s="874" t="s">
        <v>9587</v>
      </c>
      <c r="AH54" s="878">
        <v>165.0</v>
      </c>
      <c r="AI54" s="875">
        <v>100.0</v>
      </c>
      <c r="AJ54" s="875">
        <v>90.0</v>
      </c>
      <c r="AK54" s="875">
        <v>140.0</v>
      </c>
      <c r="AL54" s="879"/>
      <c r="AM54" s="879"/>
      <c r="AN54" s="879"/>
      <c r="AO54" s="879"/>
      <c r="AP54" s="879"/>
      <c r="AQ54" s="880"/>
      <c r="AR54" s="881"/>
      <c r="AS54" s="932"/>
      <c r="AT54" s="880"/>
      <c r="AU54" s="880"/>
      <c r="AV54" s="880"/>
      <c r="AW54" s="880"/>
      <c r="AX54" s="880"/>
      <c r="AY54" s="879"/>
      <c r="AZ54" s="880"/>
      <c r="BA54" s="880"/>
      <c r="BB54" s="880"/>
      <c r="BC54" s="880"/>
      <c r="BD54" s="880"/>
      <c r="BE54" s="880"/>
      <c r="BF54" s="880"/>
      <c r="BG54" s="880"/>
      <c r="BH54" s="880"/>
      <c r="BI54" s="882"/>
      <c r="BJ54" s="882"/>
      <c r="BK54" s="882"/>
      <c r="BL54" s="882"/>
      <c r="BM54" s="882"/>
      <c r="BN54" s="882"/>
      <c r="BO54" s="882"/>
      <c r="BP54" s="882"/>
      <c r="BQ54" s="882"/>
      <c r="BR54" s="882"/>
      <c r="BS54" s="882"/>
      <c r="BT54" s="882"/>
      <c r="BU54" s="882"/>
      <c r="BV54" s="882"/>
      <c r="BW54" s="882"/>
      <c r="BX54" s="882"/>
      <c r="BY54" s="882"/>
      <c r="BZ54" s="882"/>
      <c r="CA54" s="882"/>
      <c r="CB54" s="882"/>
      <c r="CC54" s="882"/>
      <c r="CD54" s="882"/>
      <c r="CE54" s="882"/>
      <c r="CF54" s="882"/>
      <c r="CG54" s="882"/>
      <c r="CH54" s="882"/>
      <c r="CI54" s="882"/>
      <c r="CJ54" s="882"/>
      <c r="CK54" s="882"/>
      <c r="CL54" s="882"/>
      <c r="CM54" s="882"/>
      <c r="CN54" s="882"/>
      <c r="CO54" s="882"/>
      <c r="CP54" s="882"/>
      <c r="CQ54" s="882"/>
      <c r="CR54" s="882"/>
      <c r="CS54" s="882"/>
      <c r="CT54" s="882"/>
      <c r="CU54" s="882"/>
      <c r="CV54" s="882"/>
      <c r="CW54" s="882"/>
      <c r="CX54" s="882"/>
      <c r="CY54" s="882"/>
      <c r="CZ54" s="882"/>
      <c r="DA54" s="882"/>
      <c r="DB54" s="882"/>
      <c r="DC54" s="882"/>
      <c r="DD54" s="882"/>
      <c r="DE54" s="882"/>
      <c r="DF54" s="882"/>
      <c r="DG54" s="882"/>
      <c r="DH54" s="882"/>
      <c r="DI54" s="882"/>
      <c r="DJ54" s="882"/>
      <c r="DK54" s="882"/>
      <c r="DL54" s="882"/>
      <c r="DM54" s="882"/>
      <c r="DN54" s="882"/>
      <c r="DO54" s="882"/>
      <c r="DP54" s="882"/>
      <c r="DQ54" s="882"/>
      <c r="DR54" s="882"/>
      <c r="DS54" s="882"/>
      <c r="DT54" s="882"/>
      <c r="DU54" s="882"/>
      <c r="DV54" s="882"/>
      <c r="DW54" s="882"/>
      <c r="DX54" s="882"/>
      <c r="DY54" s="882"/>
      <c r="DZ54" s="882"/>
      <c r="EA54" s="882"/>
      <c r="EB54" s="882"/>
      <c r="EC54" s="882"/>
      <c r="ED54" s="882"/>
      <c r="EE54" s="882"/>
      <c r="EF54" s="882"/>
      <c r="EG54" s="882"/>
      <c r="EH54" s="882"/>
      <c r="EI54" s="882"/>
      <c r="EJ54" s="882"/>
      <c r="EK54" s="882"/>
      <c r="EL54" s="882"/>
      <c r="EM54" s="882"/>
      <c r="EN54" s="882"/>
      <c r="EO54" s="882"/>
      <c r="EP54" s="882"/>
      <c r="EQ54" s="882"/>
      <c r="ER54" s="882"/>
      <c r="ES54" s="882"/>
      <c r="ET54" s="882"/>
      <c r="EU54" s="882"/>
      <c r="EV54" s="882"/>
      <c r="EW54" s="882"/>
      <c r="EX54" s="882"/>
      <c r="EY54" s="882"/>
      <c r="EZ54" s="882"/>
      <c r="FA54" s="882"/>
      <c r="FB54" s="882"/>
      <c r="FC54" s="882"/>
      <c r="FD54" s="882"/>
      <c r="FE54" s="882"/>
      <c r="FF54" s="882"/>
      <c r="FG54" s="882"/>
      <c r="FH54" s="882"/>
      <c r="FI54" s="882"/>
      <c r="FJ54" s="882"/>
      <c r="FK54" s="882"/>
      <c r="FL54" s="882"/>
      <c r="FM54" s="882"/>
      <c r="FN54" s="882"/>
      <c r="FO54" s="882"/>
      <c r="FP54" s="882"/>
      <c r="FQ54" s="882"/>
      <c r="FR54" s="882"/>
      <c r="FS54" s="882"/>
      <c r="FT54" s="882"/>
      <c r="FU54" s="882"/>
      <c r="FV54" s="882"/>
      <c r="FW54" s="882"/>
      <c r="FX54" s="882"/>
      <c r="FY54" s="882"/>
      <c r="FZ54" s="882"/>
      <c r="GA54" s="882"/>
      <c r="GB54" s="882"/>
      <c r="GC54" s="882"/>
      <c r="GD54" s="882"/>
      <c r="GE54" s="882"/>
      <c r="GF54" s="882"/>
      <c r="GG54" s="882"/>
      <c r="GH54" s="882"/>
      <c r="GI54" s="882"/>
      <c r="GJ54" s="882"/>
      <c r="GK54" s="882"/>
      <c r="GL54" s="882"/>
      <c r="GM54" s="882"/>
      <c r="GN54" s="882"/>
      <c r="GO54" s="882"/>
      <c r="GP54" s="882"/>
      <c r="GQ54" s="882"/>
      <c r="GR54" s="882"/>
      <c r="GS54" s="882"/>
      <c r="GT54" s="882"/>
      <c r="GU54" s="882"/>
      <c r="GV54" s="882"/>
      <c r="GW54" s="882"/>
      <c r="GX54" s="882"/>
      <c r="GY54" s="882"/>
      <c r="GZ54" s="882"/>
      <c r="HA54" s="882"/>
      <c r="HB54" s="882"/>
      <c r="HC54" s="882"/>
      <c r="HD54" s="882"/>
      <c r="HE54" s="882"/>
      <c r="HF54" s="882"/>
      <c r="HG54" s="882"/>
    </row>
    <row r="55">
      <c r="A55" s="859"/>
      <c r="B55" s="911" t="s">
        <v>9973</v>
      </c>
      <c r="C55" s="861"/>
      <c r="D55" s="425">
        <v>50.0</v>
      </c>
      <c r="E55" s="862" t="s">
        <v>9974</v>
      </c>
      <c r="F55" s="929" t="s">
        <v>9975</v>
      </c>
      <c r="G55" s="934">
        <v>2.03748981525E12</v>
      </c>
      <c r="H55" s="869">
        <v>1001.0</v>
      </c>
      <c r="I55" s="866">
        <v>0.15</v>
      </c>
      <c r="J55" s="373">
        <v>851.0</v>
      </c>
      <c r="K55" s="402" t="s">
        <v>9976</v>
      </c>
      <c r="L55" s="403" t="s">
        <v>9977</v>
      </c>
      <c r="M55" s="403" t="s">
        <v>9960</v>
      </c>
      <c r="N55" s="842" t="s">
        <v>9615</v>
      </c>
      <c r="O55" s="918"/>
      <c r="P55" s="919"/>
      <c r="Q55" s="919"/>
      <c r="R55" s="869" t="s">
        <v>8326</v>
      </c>
      <c r="S55" s="870" t="s">
        <v>9897</v>
      </c>
      <c r="T55" s="870" t="s">
        <v>8386</v>
      </c>
      <c r="U55" s="870" t="s">
        <v>9618</v>
      </c>
      <c r="V55" s="871" t="s">
        <v>9898</v>
      </c>
      <c r="W55" s="872"/>
      <c r="X55" s="871" t="s">
        <v>9626</v>
      </c>
      <c r="Y55" s="871" t="s">
        <v>9899</v>
      </c>
      <c r="Z55" s="873">
        <v>0.41</v>
      </c>
      <c r="AA55" s="874" t="s">
        <v>9587</v>
      </c>
      <c r="AB55" s="875">
        <v>180.0</v>
      </c>
      <c r="AC55" s="875">
        <v>100.0</v>
      </c>
      <c r="AD55" s="875">
        <v>90.0</v>
      </c>
      <c r="AE55" s="875">
        <v>140.0</v>
      </c>
      <c r="AF55" s="920"/>
      <c r="AG55" s="874" t="s">
        <v>9587</v>
      </c>
      <c r="AH55" s="878">
        <v>180.0</v>
      </c>
      <c r="AI55" s="875">
        <v>100.0</v>
      </c>
      <c r="AJ55" s="875">
        <v>90.0</v>
      </c>
      <c r="AK55" s="875">
        <v>140.0</v>
      </c>
      <c r="AL55" s="879"/>
      <c r="AM55" s="879"/>
      <c r="AN55" s="879"/>
      <c r="AO55" s="879"/>
      <c r="AP55" s="879"/>
      <c r="AQ55" s="880"/>
      <c r="AR55" s="881"/>
      <c r="AS55" s="932"/>
      <c r="AT55" s="880"/>
      <c r="AU55" s="880"/>
      <c r="AV55" s="880"/>
      <c r="AW55" s="880"/>
      <c r="AX55" s="880"/>
      <c r="AY55" s="879"/>
      <c r="AZ55" s="880"/>
      <c r="BA55" s="880"/>
      <c r="BB55" s="880"/>
      <c r="BC55" s="880"/>
      <c r="BD55" s="880"/>
      <c r="BE55" s="880"/>
      <c r="BF55" s="880"/>
      <c r="BG55" s="880"/>
      <c r="BH55" s="880"/>
      <c r="BI55" s="882"/>
      <c r="BJ55" s="882"/>
      <c r="BK55" s="882"/>
      <c r="BL55" s="882"/>
      <c r="BM55" s="882"/>
      <c r="BN55" s="882"/>
      <c r="BO55" s="882"/>
      <c r="BP55" s="882"/>
      <c r="BQ55" s="882"/>
      <c r="BR55" s="882"/>
      <c r="BS55" s="882"/>
      <c r="BT55" s="882"/>
      <c r="BU55" s="882"/>
      <c r="BV55" s="882"/>
      <c r="BW55" s="882"/>
      <c r="BX55" s="882"/>
      <c r="BY55" s="882"/>
      <c r="BZ55" s="882"/>
      <c r="CA55" s="882"/>
      <c r="CB55" s="882"/>
      <c r="CC55" s="882"/>
      <c r="CD55" s="882"/>
      <c r="CE55" s="882"/>
      <c r="CF55" s="882"/>
      <c r="CG55" s="882"/>
      <c r="CH55" s="882"/>
      <c r="CI55" s="882"/>
      <c r="CJ55" s="882"/>
      <c r="CK55" s="882"/>
      <c r="CL55" s="882"/>
      <c r="CM55" s="882"/>
      <c r="CN55" s="882"/>
      <c r="CO55" s="882"/>
      <c r="CP55" s="882"/>
      <c r="CQ55" s="882"/>
      <c r="CR55" s="882"/>
      <c r="CS55" s="882"/>
      <c r="CT55" s="882"/>
      <c r="CU55" s="882"/>
      <c r="CV55" s="882"/>
      <c r="CW55" s="882"/>
      <c r="CX55" s="882"/>
      <c r="CY55" s="882"/>
      <c r="CZ55" s="882"/>
      <c r="DA55" s="882"/>
      <c r="DB55" s="882"/>
      <c r="DC55" s="882"/>
      <c r="DD55" s="882"/>
      <c r="DE55" s="882"/>
      <c r="DF55" s="882"/>
      <c r="DG55" s="882"/>
      <c r="DH55" s="882"/>
      <c r="DI55" s="882"/>
      <c r="DJ55" s="882"/>
      <c r="DK55" s="882"/>
      <c r="DL55" s="882"/>
      <c r="DM55" s="882"/>
      <c r="DN55" s="882"/>
      <c r="DO55" s="882"/>
      <c r="DP55" s="882"/>
      <c r="DQ55" s="882"/>
      <c r="DR55" s="882"/>
      <c r="DS55" s="882"/>
      <c r="DT55" s="882"/>
      <c r="DU55" s="882"/>
      <c r="DV55" s="882"/>
      <c r="DW55" s="882"/>
      <c r="DX55" s="882"/>
      <c r="DY55" s="882"/>
      <c r="DZ55" s="882"/>
      <c r="EA55" s="882"/>
      <c r="EB55" s="882"/>
      <c r="EC55" s="882"/>
      <c r="ED55" s="882"/>
      <c r="EE55" s="882"/>
      <c r="EF55" s="882"/>
      <c r="EG55" s="882"/>
      <c r="EH55" s="882"/>
      <c r="EI55" s="882"/>
      <c r="EJ55" s="882"/>
      <c r="EK55" s="882"/>
      <c r="EL55" s="882"/>
      <c r="EM55" s="882"/>
      <c r="EN55" s="882"/>
      <c r="EO55" s="882"/>
      <c r="EP55" s="882"/>
      <c r="EQ55" s="882"/>
      <c r="ER55" s="882"/>
      <c r="ES55" s="882"/>
      <c r="ET55" s="882"/>
      <c r="EU55" s="882"/>
      <c r="EV55" s="882"/>
      <c r="EW55" s="882"/>
      <c r="EX55" s="882"/>
      <c r="EY55" s="882"/>
      <c r="EZ55" s="882"/>
      <c r="FA55" s="882"/>
      <c r="FB55" s="882"/>
      <c r="FC55" s="882"/>
      <c r="FD55" s="882"/>
      <c r="FE55" s="882"/>
      <c r="FF55" s="882"/>
      <c r="FG55" s="882"/>
      <c r="FH55" s="882"/>
      <c r="FI55" s="882"/>
      <c r="FJ55" s="882"/>
      <c r="FK55" s="882"/>
      <c r="FL55" s="882"/>
      <c r="FM55" s="882"/>
      <c r="FN55" s="882"/>
      <c r="FO55" s="882"/>
      <c r="FP55" s="882"/>
      <c r="FQ55" s="882"/>
      <c r="FR55" s="882"/>
      <c r="FS55" s="882"/>
      <c r="FT55" s="882"/>
      <c r="FU55" s="882"/>
      <c r="FV55" s="882"/>
      <c r="FW55" s="882"/>
      <c r="FX55" s="882"/>
      <c r="FY55" s="882"/>
      <c r="FZ55" s="882"/>
      <c r="GA55" s="882"/>
      <c r="GB55" s="882"/>
      <c r="GC55" s="882"/>
      <c r="GD55" s="882"/>
      <c r="GE55" s="882"/>
      <c r="GF55" s="882"/>
      <c r="GG55" s="882"/>
      <c r="GH55" s="882"/>
      <c r="GI55" s="882"/>
      <c r="GJ55" s="882"/>
      <c r="GK55" s="882"/>
      <c r="GL55" s="882"/>
      <c r="GM55" s="882"/>
      <c r="GN55" s="882"/>
      <c r="GO55" s="882"/>
      <c r="GP55" s="882"/>
      <c r="GQ55" s="882"/>
      <c r="GR55" s="882"/>
      <c r="GS55" s="882"/>
      <c r="GT55" s="882"/>
      <c r="GU55" s="882"/>
      <c r="GV55" s="882"/>
      <c r="GW55" s="882"/>
      <c r="GX55" s="882"/>
      <c r="GY55" s="882"/>
      <c r="GZ55" s="882"/>
      <c r="HA55" s="882"/>
      <c r="HB55" s="882"/>
      <c r="HC55" s="882"/>
      <c r="HD55" s="882"/>
      <c r="HE55" s="882"/>
      <c r="HF55" s="882"/>
      <c r="HG55" s="882"/>
    </row>
    <row r="56">
      <c r="A56" s="859"/>
      <c r="B56" s="911" t="s">
        <v>9978</v>
      </c>
      <c r="C56" s="861"/>
      <c r="D56" s="425">
        <v>50.0</v>
      </c>
      <c r="E56" s="862" t="s">
        <v>9979</v>
      </c>
      <c r="F56" s="929" t="s">
        <v>9980</v>
      </c>
      <c r="G56" s="934">
        <v>2.037489846445E12</v>
      </c>
      <c r="H56" s="869">
        <v>1045.0</v>
      </c>
      <c r="I56" s="866">
        <v>0.15</v>
      </c>
      <c r="J56" s="373">
        <v>889.0</v>
      </c>
      <c r="K56" s="402" t="s">
        <v>9981</v>
      </c>
      <c r="L56" s="403" t="s">
        <v>9982</v>
      </c>
      <c r="M56" s="403" t="s">
        <v>9960</v>
      </c>
      <c r="N56" s="842" t="s">
        <v>9615</v>
      </c>
      <c r="O56" s="918"/>
      <c r="P56" s="919"/>
      <c r="Q56" s="919"/>
      <c r="R56" s="869" t="s">
        <v>8326</v>
      </c>
      <c r="S56" s="870" t="s">
        <v>9897</v>
      </c>
      <c r="T56" s="870" t="s">
        <v>8386</v>
      </c>
      <c r="U56" s="870" t="s">
        <v>9618</v>
      </c>
      <c r="V56" s="871" t="s">
        <v>9907</v>
      </c>
      <c r="W56" s="872"/>
      <c r="X56" s="871" t="s">
        <v>9626</v>
      </c>
      <c r="Y56" s="871" t="s">
        <v>9908</v>
      </c>
      <c r="Z56" s="873">
        <v>0.43</v>
      </c>
      <c r="AA56" s="874" t="s">
        <v>9587</v>
      </c>
      <c r="AB56" s="875">
        <v>185.0</v>
      </c>
      <c r="AC56" s="875">
        <v>100.0</v>
      </c>
      <c r="AD56" s="875">
        <v>90.0</v>
      </c>
      <c r="AE56" s="875">
        <v>140.0</v>
      </c>
      <c r="AF56" s="920"/>
      <c r="AG56" s="874" t="s">
        <v>9587</v>
      </c>
      <c r="AH56" s="878">
        <v>185.0</v>
      </c>
      <c r="AI56" s="875">
        <v>100.0</v>
      </c>
      <c r="AJ56" s="875">
        <v>90.0</v>
      </c>
      <c r="AK56" s="875">
        <v>140.0</v>
      </c>
      <c r="AL56" s="879"/>
      <c r="AM56" s="879"/>
      <c r="AN56" s="879"/>
      <c r="AO56" s="879"/>
      <c r="AP56" s="879"/>
      <c r="AQ56" s="880"/>
      <c r="AR56" s="881"/>
      <c r="AS56" s="932"/>
      <c r="AT56" s="880"/>
      <c r="AU56" s="880"/>
      <c r="AV56" s="880"/>
      <c r="AW56" s="880"/>
      <c r="AX56" s="880"/>
      <c r="AY56" s="879"/>
      <c r="AZ56" s="880"/>
      <c r="BA56" s="880"/>
      <c r="BB56" s="880"/>
      <c r="BC56" s="880"/>
      <c r="BD56" s="880"/>
      <c r="BE56" s="880"/>
      <c r="BF56" s="880"/>
      <c r="BG56" s="880"/>
      <c r="BH56" s="880"/>
      <c r="BI56" s="882"/>
      <c r="BJ56" s="882"/>
      <c r="BK56" s="882"/>
      <c r="BL56" s="882"/>
      <c r="BM56" s="882"/>
      <c r="BN56" s="882"/>
      <c r="BO56" s="882"/>
      <c r="BP56" s="882"/>
      <c r="BQ56" s="882"/>
      <c r="BR56" s="882"/>
      <c r="BS56" s="882"/>
      <c r="BT56" s="882"/>
      <c r="BU56" s="882"/>
      <c r="BV56" s="882"/>
      <c r="BW56" s="882"/>
      <c r="BX56" s="882"/>
      <c r="BY56" s="882"/>
      <c r="BZ56" s="882"/>
      <c r="CA56" s="882"/>
      <c r="CB56" s="882"/>
      <c r="CC56" s="882"/>
      <c r="CD56" s="882"/>
      <c r="CE56" s="882"/>
      <c r="CF56" s="882"/>
      <c r="CG56" s="882"/>
      <c r="CH56" s="882"/>
      <c r="CI56" s="882"/>
      <c r="CJ56" s="882"/>
      <c r="CK56" s="882"/>
      <c r="CL56" s="882"/>
      <c r="CM56" s="882"/>
      <c r="CN56" s="882"/>
      <c r="CO56" s="882"/>
      <c r="CP56" s="882"/>
      <c r="CQ56" s="882"/>
      <c r="CR56" s="882"/>
      <c r="CS56" s="882"/>
      <c r="CT56" s="882"/>
      <c r="CU56" s="882"/>
      <c r="CV56" s="882"/>
      <c r="CW56" s="882"/>
      <c r="CX56" s="882"/>
      <c r="CY56" s="882"/>
      <c r="CZ56" s="882"/>
      <c r="DA56" s="882"/>
      <c r="DB56" s="882"/>
      <c r="DC56" s="882"/>
      <c r="DD56" s="882"/>
      <c r="DE56" s="882"/>
      <c r="DF56" s="882"/>
      <c r="DG56" s="882"/>
      <c r="DH56" s="882"/>
      <c r="DI56" s="882"/>
      <c r="DJ56" s="882"/>
      <c r="DK56" s="882"/>
      <c r="DL56" s="882"/>
      <c r="DM56" s="882"/>
      <c r="DN56" s="882"/>
      <c r="DO56" s="882"/>
      <c r="DP56" s="882"/>
      <c r="DQ56" s="882"/>
      <c r="DR56" s="882"/>
      <c r="DS56" s="882"/>
      <c r="DT56" s="882"/>
      <c r="DU56" s="882"/>
      <c r="DV56" s="882"/>
      <c r="DW56" s="882"/>
      <c r="DX56" s="882"/>
      <c r="DY56" s="882"/>
      <c r="DZ56" s="882"/>
      <c r="EA56" s="882"/>
      <c r="EB56" s="882"/>
      <c r="EC56" s="882"/>
      <c r="ED56" s="882"/>
      <c r="EE56" s="882"/>
      <c r="EF56" s="882"/>
      <c r="EG56" s="882"/>
      <c r="EH56" s="882"/>
      <c r="EI56" s="882"/>
      <c r="EJ56" s="882"/>
      <c r="EK56" s="882"/>
      <c r="EL56" s="882"/>
      <c r="EM56" s="882"/>
      <c r="EN56" s="882"/>
      <c r="EO56" s="882"/>
      <c r="EP56" s="882"/>
      <c r="EQ56" s="882"/>
      <c r="ER56" s="882"/>
      <c r="ES56" s="882"/>
      <c r="ET56" s="882"/>
      <c r="EU56" s="882"/>
      <c r="EV56" s="882"/>
      <c r="EW56" s="882"/>
      <c r="EX56" s="882"/>
      <c r="EY56" s="882"/>
      <c r="EZ56" s="882"/>
      <c r="FA56" s="882"/>
      <c r="FB56" s="882"/>
      <c r="FC56" s="882"/>
      <c r="FD56" s="882"/>
      <c r="FE56" s="882"/>
      <c r="FF56" s="882"/>
      <c r="FG56" s="882"/>
      <c r="FH56" s="882"/>
      <c r="FI56" s="882"/>
      <c r="FJ56" s="882"/>
      <c r="FK56" s="882"/>
      <c r="FL56" s="882"/>
      <c r="FM56" s="882"/>
      <c r="FN56" s="882"/>
      <c r="FO56" s="882"/>
      <c r="FP56" s="882"/>
      <c r="FQ56" s="882"/>
      <c r="FR56" s="882"/>
      <c r="FS56" s="882"/>
      <c r="FT56" s="882"/>
      <c r="FU56" s="882"/>
      <c r="FV56" s="882"/>
      <c r="FW56" s="882"/>
      <c r="FX56" s="882"/>
      <c r="FY56" s="882"/>
      <c r="FZ56" s="882"/>
      <c r="GA56" s="882"/>
      <c r="GB56" s="882"/>
      <c r="GC56" s="882"/>
      <c r="GD56" s="882"/>
      <c r="GE56" s="882"/>
      <c r="GF56" s="882"/>
      <c r="GG56" s="882"/>
      <c r="GH56" s="882"/>
      <c r="GI56" s="882"/>
      <c r="GJ56" s="882"/>
      <c r="GK56" s="882"/>
      <c r="GL56" s="882"/>
      <c r="GM56" s="882"/>
      <c r="GN56" s="882"/>
      <c r="GO56" s="882"/>
      <c r="GP56" s="882"/>
      <c r="GQ56" s="882"/>
      <c r="GR56" s="882"/>
      <c r="GS56" s="882"/>
      <c r="GT56" s="882"/>
      <c r="GU56" s="882"/>
      <c r="GV56" s="882"/>
      <c r="GW56" s="882"/>
      <c r="GX56" s="882"/>
      <c r="GY56" s="882"/>
      <c r="GZ56" s="882"/>
      <c r="HA56" s="882"/>
      <c r="HB56" s="882"/>
      <c r="HC56" s="882"/>
      <c r="HD56" s="882"/>
      <c r="HE56" s="882"/>
      <c r="HF56" s="882"/>
      <c r="HG56" s="882"/>
    </row>
    <row r="57">
      <c r="A57" s="859"/>
      <c r="B57" s="911" t="s">
        <v>9983</v>
      </c>
      <c r="C57" s="861"/>
      <c r="D57" s="425">
        <v>50.0</v>
      </c>
      <c r="E57" s="862" t="s">
        <v>9984</v>
      </c>
      <c r="F57" s="875" t="s">
        <v>9985</v>
      </c>
      <c r="G57" s="941">
        <v>2.037490071638E12</v>
      </c>
      <c r="H57" s="869">
        <v>911.0</v>
      </c>
      <c r="I57" s="866">
        <v>0.15</v>
      </c>
      <c r="J57" s="373">
        <v>775.0</v>
      </c>
      <c r="K57" s="402" t="s">
        <v>9986</v>
      </c>
      <c r="L57" s="403" t="s">
        <v>9987</v>
      </c>
      <c r="M57" s="403" t="s">
        <v>9988</v>
      </c>
      <c r="N57" s="842" t="s">
        <v>9615</v>
      </c>
      <c r="O57" s="918"/>
      <c r="P57" s="919"/>
      <c r="Q57" s="919"/>
      <c r="R57" s="869" t="s">
        <v>8326</v>
      </c>
      <c r="S57" s="870" t="s">
        <v>9869</v>
      </c>
      <c r="T57" s="870" t="s">
        <v>8386</v>
      </c>
      <c r="U57" s="870" t="s">
        <v>9618</v>
      </c>
      <c r="V57" s="871" t="s">
        <v>9870</v>
      </c>
      <c r="W57" s="872"/>
      <c r="X57" s="871" t="s">
        <v>9626</v>
      </c>
      <c r="Y57" s="871" t="s">
        <v>9871</v>
      </c>
      <c r="Z57" s="873">
        <v>0.38</v>
      </c>
      <c r="AA57" s="874" t="s">
        <v>9587</v>
      </c>
      <c r="AB57" s="875">
        <v>158.0</v>
      </c>
      <c r="AC57" s="875">
        <v>100.0</v>
      </c>
      <c r="AD57" s="875">
        <v>90.0</v>
      </c>
      <c r="AE57" s="875">
        <v>140.0</v>
      </c>
      <c r="AF57" s="879"/>
      <c r="AG57" s="874" t="s">
        <v>9587</v>
      </c>
      <c r="AH57" s="878">
        <v>158.0</v>
      </c>
      <c r="AI57" s="875">
        <v>100.0</v>
      </c>
      <c r="AJ57" s="875">
        <v>90.0</v>
      </c>
      <c r="AK57" s="875">
        <v>140.0</v>
      </c>
      <c r="AL57" s="879"/>
      <c r="AM57" s="879"/>
      <c r="AN57" s="879"/>
      <c r="AO57" s="879"/>
      <c r="AP57" s="879"/>
      <c r="AQ57" s="880"/>
      <c r="AR57" s="881"/>
      <c r="AS57" s="932"/>
      <c r="AT57" s="880"/>
      <c r="AU57" s="880"/>
      <c r="AV57" s="880"/>
      <c r="AW57" s="880"/>
      <c r="AX57" s="880"/>
      <c r="AY57" s="879"/>
      <c r="AZ57" s="880"/>
      <c r="BA57" s="880"/>
      <c r="BB57" s="880"/>
      <c r="BC57" s="880"/>
      <c r="BD57" s="880"/>
      <c r="BE57" s="880"/>
      <c r="BF57" s="880"/>
      <c r="BG57" s="880"/>
      <c r="BH57" s="880"/>
      <c r="BI57" s="882"/>
      <c r="BJ57" s="882"/>
      <c r="BK57" s="882"/>
      <c r="BL57" s="882"/>
      <c r="BM57" s="882"/>
      <c r="BN57" s="882"/>
      <c r="BO57" s="882"/>
      <c r="BP57" s="882"/>
      <c r="BQ57" s="882"/>
      <c r="BR57" s="882"/>
      <c r="BS57" s="882"/>
      <c r="BT57" s="882"/>
      <c r="BU57" s="882"/>
      <c r="BV57" s="882"/>
      <c r="BW57" s="882"/>
      <c r="BX57" s="882"/>
      <c r="BY57" s="882"/>
      <c r="BZ57" s="882"/>
      <c r="CA57" s="882"/>
      <c r="CB57" s="882"/>
      <c r="CC57" s="882"/>
      <c r="CD57" s="882"/>
      <c r="CE57" s="882"/>
      <c r="CF57" s="882"/>
      <c r="CG57" s="882"/>
      <c r="CH57" s="882"/>
      <c r="CI57" s="882"/>
      <c r="CJ57" s="882"/>
      <c r="CK57" s="882"/>
      <c r="CL57" s="882"/>
      <c r="CM57" s="882"/>
      <c r="CN57" s="882"/>
      <c r="CO57" s="882"/>
      <c r="CP57" s="882"/>
      <c r="CQ57" s="882"/>
      <c r="CR57" s="882"/>
      <c r="CS57" s="882"/>
      <c r="CT57" s="882"/>
      <c r="CU57" s="882"/>
      <c r="CV57" s="882"/>
      <c r="CW57" s="882"/>
      <c r="CX57" s="882"/>
      <c r="CY57" s="882"/>
      <c r="CZ57" s="882"/>
      <c r="DA57" s="882"/>
      <c r="DB57" s="882"/>
      <c r="DC57" s="882"/>
      <c r="DD57" s="882"/>
      <c r="DE57" s="882"/>
      <c r="DF57" s="882"/>
      <c r="DG57" s="882"/>
      <c r="DH57" s="882"/>
      <c r="DI57" s="882"/>
      <c r="DJ57" s="882"/>
      <c r="DK57" s="882"/>
      <c r="DL57" s="882"/>
      <c r="DM57" s="882"/>
      <c r="DN57" s="882"/>
      <c r="DO57" s="882"/>
      <c r="DP57" s="882"/>
      <c r="DQ57" s="882"/>
      <c r="DR57" s="882"/>
      <c r="DS57" s="882"/>
      <c r="DT57" s="882"/>
      <c r="DU57" s="882"/>
      <c r="DV57" s="882"/>
      <c r="DW57" s="882"/>
      <c r="DX57" s="882"/>
      <c r="DY57" s="882"/>
      <c r="DZ57" s="882"/>
      <c r="EA57" s="882"/>
      <c r="EB57" s="882"/>
      <c r="EC57" s="882"/>
      <c r="ED57" s="882"/>
      <c r="EE57" s="882"/>
      <c r="EF57" s="882"/>
      <c r="EG57" s="882"/>
      <c r="EH57" s="882"/>
      <c r="EI57" s="882"/>
      <c r="EJ57" s="882"/>
      <c r="EK57" s="882"/>
      <c r="EL57" s="882"/>
      <c r="EM57" s="882"/>
      <c r="EN57" s="882"/>
      <c r="EO57" s="882"/>
      <c r="EP57" s="882"/>
      <c r="EQ57" s="882"/>
      <c r="ER57" s="882"/>
      <c r="ES57" s="882"/>
      <c r="ET57" s="882"/>
      <c r="EU57" s="882"/>
      <c r="EV57" s="882"/>
      <c r="EW57" s="882"/>
      <c r="EX57" s="882"/>
      <c r="EY57" s="882"/>
      <c r="EZ57" s="882"/>
      <c r="FA57" s="882"/>
      <c r="FB57" s="882"/>
      <c r="FC57" s="882"/>
      <c r="FD57" s="882"/>
      <c r="FE57" s="882"/>
      <c r="FF57" s="882"/>
      <c r="FG57" s="882"/>
      <c r="FH57" s="882"/>
      <c r="FI57" s="882"/>
      <c r="FJ57" s="882"/>
      <c r="FK57" s="882"/>
      <c r="FL57" s="882"/>
      <c r="FM57" s="882"/>
      <c r="FN57" s="882"/>
      <c r="FO57" s="882"/>
      <c r="FP57" s="882"/>
      <c r="FQ57" s="882"/>
      <c r="FR57" s="882"/>
      <c r="FS57" s="882"/>
      <c r="FT57" s="882"/>
      <c r="FU57" s="882"/>
      <c r="FV57" s="882"/>
      <c r="FW57" s="882"/>
      <c r="FX57" s="882"/>
      <c r="FY57" s="882"/>
      <c r="FZ57" s="882"/>
      <c r="GA57" s="882"/>
      <c r="GB57" s="882"/>
      <c r="GC57" s="882"/>
      <c r="GD57" s="882"/>
      <c r="GE57" s="882"/>
      <c r="GF57" s="882"/>
      <c r="GG57" s="882"/>
      <c r="GH57" s="882"/>
      <c r="GI57" s="882"/>
      <c r="GJ57" s="882"/>
      <c r="GK57" s="882"/>
      <c r="GL57" s="882"/>
      <c r="GM57" s="882"/>
      <c r="GN57" s="882"/>
      <c r="GO57" s="882"/>
      <c r="GP57" s="882"/>
      <c r="GQ57" s="882"/>
      <c r="GR57" s="882"/>
      <c r="GS57" s="882"/>
      <c r="GT57" s="882"/>
      <c r="GU57" s="882"/>
      <c r="GV57" s="882"/>
      <c r="GW57" s="882"/>
      <c r="GX57" s="882"/>
      <c r="GY57" s="882"/>
      <c r="GZ57" s="882"/>
      <c r="HA57" s="882"/>
      <c r="HB57" s="882"/>
      <c r="HC57" s="882"/>
      <c r="HD57" s="882"/>
      <c r="HE57" s="882"/>
      <c r="HF57" s="882"/>
      <c r="HG57" s="882"/>
    </row>
    <row r="58">
      <c r="A58" s="859"/>
      <c r="B58" s="911" t="s">
        <v>9989</v>
      </c>
      <c r="C58" s="861"/>
      <c r="D58" s="425">
        <v>50.0</v>
      </c>
      <c r="E58" s="862" t="s">
        <v>9990</v>
      </c>
      <c r="F58" s="875" t="s">
        <v>9991</v>
      </c>
      <c r="G58" s="941">
        <v>2.037490117497E12</v>
      </c>
      <c r="H58" s="869">
        <v>925.0</v>
      </c>
      <c r="I58" s="866">
        <v>0.15</v>
      </c>
      <c r="J58" s="373">
        <v>787.0</v>
      </c>
      <c r="K58" s="402" t="s">
        <v>9992</v>
      </c>
      <c r="L58" s="403" t="s">
        <v>9993</v>
      </c>
      <c r="M58" s="403" t="s">
        <v>9988</v>
      </c>
      <c r="N58" s="842" t="s">
        <v>9615</v>
      </c>
      <c r="O58" s="918"/>
      <c r="P58" s="919"/>
      <c r="Q58" s="919"/>
      <c r="R58" s="869" t="s">
        <v>8326</v>
      </c>
      <c r="S58" s="870" t="s">
        <v>9869</v>
      </c>
      <c r="T58" s="870" t="s">
        <v>8386</v>
      </c>
      <c r="U58" s="870" t="s">
        <v>9618</v>
      </c>
      <c r="V58" s="871" t="s">
        <v>9879</v>
      </c>
      <c r="W58" s="872"/>
      <c r="X58" s="871" t="s">
        <v>9626</v>
      </c>
      <c r="Y58" s="871" t="s">
        <v>9917</v>
      </c>
      <c r="Z58" s="873">
        <v>0.39</v>
      </c>
      <c r="AA58" s="874" t="s">
        <v>9587</v>
      </c>
      <c r="AB58" s="875">
        <v>150.0</v>
      </c>
      <c r="AC58" s="875">
        <v>100.0</v>
      </c>
      <c r="AD58" s="875">
        <v>90.0</v>
      </c>
      <c r="AE58" s="875">
        <v>140.0</v>
      </c>
      <c r="AF58" s="879"/>
      <c r="AG58" s="874" t="s">
        <v>9587</v>
      </c>
      <c r="AH58" s="878">
        <v>150.0</v>
      </c>
      <c r="AI58" s="875">
        <v>100.0</v>
      </c>
      <c r="AJ58" s="875">
        <v>90.0</v>
      </c>
      <c r="AK58" s="875">
        <v>140.0</v>
      </c>
      <c r="AL58" s="879"/>
      <c r="AM58" s="879"/>
      <c r="AN58" s="879"/>
      <c r="AO58" s="879"/>
      <c r="AP58" s="879"/>
      <c r="AQ58" s="880"/>
      <c r="AR58" s="881"/>
      <c r="AS58" s="932"/>
      <c r="AT58" s="880"/>
      <c r="AU58" s="880"/>
      <c r="AV58" s="880"/>
      <c r="AW58" s="880"/>
      <c r="AX58" s="880"/>
      <c r="AY58" s="879"/>
      <c r="AZ58" s="880"/>
      <c r="BA58" s="880"/>
      <c r="BB58" s="880"/>
      <c r="BC58" s="880"/>
      <c r="BD58" s="880"/>
      <c r="BE58" s="880"/>
      <c r="BF58" s="880"/>
      <c r="BG58" s="880"/>
      <c r="BH58" s="880"/>
      <c r="BI58" s="882"/>
      <c r="BJ58" s="882"/>
      <c r="BK58" s="882"/>
      <c r="BL58" s="882"/>
      <c r="BM58" s="882"/>
      <c r="BN58" s="882"/>
      <c r="BO58" s="882"/>
      <c r="BP58" s="882"/>
      <c r="BQ58" s="882"/>
      <c r="BR58" s="882"/>
      <c r="BS58" s="882"/>
      <c r="BT58" s="882"/>
      <c r="BU58" s="882"/>
      <c r="BV58" s="882"/>
      <c r="BW58" s="882"/>
      <c r="BX58" s="882"/>
      <c r="BY58" s="882"/>
      <c r="BZ58" s="882"/>
      <c r="CA58" s="882"/>
      <c r="CB58" s="882"/>
      <c r="CC58" s="882"/>
      <c r="CD58" s="882"/>
      <c r="CE58" s="882"/>
      <c r="CF58" s="882"/>
      <c r="CG58" s="882"/>
      <c r="CH58" s="882"/>
      <c r="CI58" s="882"/>
      <c r="CJ58" s="882"/>
      <c r="CK58" s="882"/>
      <c r="CL58" s="882"/>
      <c r="CM58" s="882"/>
      <c r="CN58" s="882"/>
      <c r="CO58" s="882"/>
      <c r="CP58" s="882"/>
      <c r="CQ58" s="882"/>
      <c r="CR58" s="882"/>
      <c r="CS58" s="882"/>
      <c r="CT58" s="882"/>
      <c r="CU58" s="882"/>
      <c r="CV58" s="882"/>
      <c r="CW58" s="882"/>
      <c r="CX58" s="882"/>
      <c r="CY58" s="882"/>
      <c r="CZ58" s="882"/>
      <c r="DA58" s="882"/>
      <c r="DB58" s="882"/>
      <c r="DC58" s="882"/>
      <c r="DD58" s="882"/>
      <c r="DE58" s="882"/>
      <c r="DF58" s="882"/>
      <c r="DG58" s="882"/>
      <c r="DH58" s="882"/>
      <c r="DI58" s="882"/>
      <c r="DJ58" s="882"/>
      <c r="DK58" s="882"/>
      <c r="DL58" s="882"/>
      <c r="DM58" s="882"/>
      <c r="DN58" s="882"/>
      <c r="DO58" s="882"/>
      <c r="DP58" s="882"/>
      <c r="DQ58" s="882"/>
      <c r="DR58" s="882"/>
      <c r="DS58" s="882"/>
      <c r="DT58" s="882"/>
      <c r="DU58" s="882"/>
      <c r="DV58" s="882"/>
      <c r="DW58" s="882"/>
      <c r="DX58" s="882"/>
      <c r="DY58" s="882"/>
      <c r="DZ58" s="882"/>
      <c r="EA58" s="882"/>
      <c r="EB58" s="882"/>
      <c r="EC58" s="882"/>
      <c r="ED58" s="882"/>
      <c r="EE58" s="882"/>
      <c r="EF58" s="882"/>
      <c r="EG58" s="882"/>
      <c r="EH58" s="882"/>
      <c r="EI58" s="882"/>
      <c r="EJ58" s="882"/>
      <c r="EK58" s="882"/>
      <c r="EL58" s="882"/>
      <c r="EM58" s="882"/>
      <c r="EN58" s="882"/>
      <c r="EO58" s="882"/>
      <c r="EP58" s="882"/>
      <c r="EQ58" s="882"/>
      <c r="ER58" s="882"/>
      <c r="ES58" s="882"/>
      <c r="ET58" s="882"/>
      <c r="EU58" s="882"/>
      <c r="EV58" s="882"/>
      <c r="EW58" s="882"/>
      <c r="EX58" s="882"/>
      <c r="EY58" s="882"/>
      <c r="EZ58" s="882"/>
      <c r="FA58" s="882"/>
      <c r="FB58" s="882"/>
      <c r="FC58" s="882"/>
      <c r="FD58" s="882"/>
      <c r="FE58" s="882"/>
      <c r="FF58" s="882"/>
      <c r="FG58" s="882"/>
      <c r="FH58" s="882"/>
      <c r="FI58" s="882"/>
      <c r="FJ58" s="882"/>
      <c r="FK58" s="882"/>
      <c r="FL58" s="882"/>
      <c r="FM58" s="882"/>
      <c r="FN58" s="882"/>
      <c r="FO58" s="882"/>
      <c r="FP58" s="882"/>
      <c r="FQ58" s="882"/>
      <c r="FR58" s="882"/>
      <c r="FS58" s="882"/>
      <c r="FT58" s="882"/>
      <c r="FU58" s="882"/>
      <c r="FV58" s="882"/>
      <c r="FW58" s="882"/>
      <c r="FX58" s="882"/>
      <c r="FY58" s="882"/>
      <c r="FZ58" s="882"/>
      <c r="GA58" s="882"/>
      <c r="GB58" s="882"/>
      <c r="GC58" s="882"/>
      <c r="GD58" s="882"/>
      <c r="GE58" s="882"/>
      <c r="GF58" s="882"/>
      <c r="GG58" s="882"/>
      <c r="GH58" s="882"/>
      <c r="GI58" s="882"/>
      <c r="GJ58" s="882"/>
      <c r="GK58" s="882"/>
      <c r="GL58" s="882"/>
      <c r="GM58" s="882"/>
      <c r="GN58" s="882"/>
      <c r="GO58" s="882"/>
      <c r="GP58" s="882"/>
      <c r="GQ58" s="882"/>
      <c r="GR58" s="882"/>
      <c r="GS58" s="882"/>
      <c r="GT58" s="882"/>
      <c r="GU58" s="882"/>
      <c r="GV58" s="882"/>
      <c r="GW58" s="882"/>
      <c r="GX58" s="882"/>
      <c r="GY58" s="882"/>
      <c r="GZ58" s="882"/>
      <c r="HA58" s="882"/>
      <c r="HB58" s="882"/>
      <c r="HC58" s="882"/>
      <c r="HD58" s="882"/>
      <c r="HE58" s="882"/>
      <c r="HF58" s="882"/>
      <c r="HG58" s="882"/>
    </row>
    <row r="59">
      <c r="A59" s="859"/>
      <c r="B59" s="911" t="s">
        <v>9994</v>
      </c>
      <c r="C59" s="861"/>
      <c r="D59" s="425">
        <v>50.0</v>
      </c>
      <c r="E59" s="862" t="s">
        <v>9995</v>
      </c>
      <c r="F59" s="875" t="s">
        <v>9996</v>
      </c>
      <c r="G59" s="941">
        <v>2.037490133329E12</v>
      </c>
      <c r="H59" s="869">
        <v>936.0</v>
      </c>
      <c r="I59" s="866">
        <v>0.15</v>
      </c>
      <c r="J59" s="373">
        <v>796.0</v>
      </c>
      <c r="K59" s="402" t="s">
        <v>9997</v>
      </c>
      <c r="L59" s="403" t="s">
        <v>9998</v>
      </c>
      <c r="M59" s="403" t="s">
        <v>9988</v>
      </c>
      <c r="N59" s="842" t="s">
        <v>9615</v>
      </c>
      <c r="O59" s="918"/>
      <c r="P59" s="919"/>
      <c r="Q59" s="919"/>
      <c r="R59" s="869" t="s">
        <v>8326</v>
      </c>
      <c r="S59" s="870" t="s">
        <v>9887</v>
      </c>
      <c r="T59" s="870" t="s">
        <v>8386</v>
      </c>
      <c r="U59" s="870" t="s">
        <v>9618</v>
      </c>
      <c r="V59" s="871" t="s">
        <v>9888</v>
      </c>
      <c r="W59" s="872"/>
      <c r="X59" s="871" t="s">
        <v>9626</v>
      </c>
      <c r="Y59" s="871" t="s">
        <v>9889</v>
      </c>
      <c r="Z59" s="873">
        <v>0.38</v>
      </c>
      <c r="AA59" s="874" t="s">
        <v>9587</v>
      </c>
      <c r="AB59" s="875">
        <v>165.0</v>
      </c>
      <c r="AC59" s="875">
        <v>100.0</v>
      </c>
      <c r="AD59" s="875">
        <v>90.0</v>
      </c>
      <c r="AE59" s="875">
        <v>140.0</v>
      </c>
      <c r="AF59" s="879"/>
      <c r="AG59" s="874" t="s">
        <v>9587</v>
      </c>
      <c r="AH59" s="878">
        <v>165.0</v>
      </c>
      <c r="AI59" s="875">
        <v>100.0</v>
      </c>
      <c r="AJ59" s="875">
        <v>90.0</v>
      </c>
      <c r="AK59" s="875">
        <v>140.0</v>
      </c>
      <c r="AL59" s="879"/>
      <c r="AM59" s="879"/>
      <c r="AN59" s="879"/>
      <c r="AO59" s="879"/>
      <c r="AP59" s="879"/>
      <c r="AQ59" s="880"/>
      <c r="AR59" s="881"/>
      <c r="AS59" s="932"/>
      <c r="AT59" s="880"/>
      <c r="AU59" s="880"/>
      <c r="AV59" s="880"/>
      <c r="AW59" s="880"/>
      <c r="AX59" s="880"/>
      <c r="AY59" s="879"/>
      <c r="AZ59" s="880"/>
      <c r="BA59" s="880"/>
      <c r="BB59" s="880"/>
      <c r="BC59" s="880"/>
      <c r="BD59" s="880"/>
      <c r="BE59" s="880"/>
      <c r="BF59" s="880"/>
      <c r="BG59" s="880"/>
      <c r="BH59" s="880"/>
      <c r="BI59" s="882"/>
      <c r="BJ59" s="882"/>
      <c r="BK59" s="882"/>
      <c r="BL59" s="882"/>
      <c r="BM59" s="882"/>
      <c r="BN59" s="882"/>
      <c r="BO59" s="882"/>
      <c r="BP59" s="882"/>
      <c r="BQ59" s="882"/>
      <c r="BR59" s="882"/>
      <c r="BS59" s="882"/>
      <c r="BT59" s="882"/>
      <c r="BU59" s="882"/>
      <c r="BV59" s="882"/>
      <c r="BW59" s="882"/>
      <c r="BX59" s="882"/>
      <c r="BY59" s="882"/>
      <c r="BZ59" s="882"/>
      <c r="CA59" s="882"/>
      <c r="CB59" s="882"/>
      <c r="CC59" s="882"/>
      <c r="CD59" s="882"/>
      <c r="CE59" s="882"/>
      <c r="CF59" s="882"/>
      <c r="CG59" s="882"/>
      <c r="CH59" s="882"/>
      <c r="CI59" s="882"/>
      <c r="CJ59" s="882"/>
      <c r="CK59" s="882"/>
      <c r="CL59" s="882"/>
      <c r="CM59" s="882"/>
      <c r="CN59" s="882"/>
      <c r="CO59" s="882"/>
      <c r="CP59" s="882"/>
      <c r="CQ59" s="882"/>
      <c r="CR59" s="882"/>
      <c r="CS59" s="882"/>
      <c r="CT59" s="882"/>
      <c r="CU59" s="882"/>
      <c r="CV59" s="882"/>
      <c r="CW59" s="882"/>
      <c r="CX59" s="882"/>
      <c r="CY59" s="882"/>
      <c r="CZ59" s="882"/>
      <c r="DA59" s="882"/>
      <c r="DB59" s="882"/>
      <c r="DC59" s="882"/>
      <c r="DD59" s="882"/>
      <c r="DE59" s="882"/>
      <c r="DF59" s="882"/>
      <c r="DG59" s="882"/>
      <c r="DH59" s="882"/>
      <c r="DI59" s="882"/>
      <c r="DJ59" s="882"/>
      <c r="DK59" s="882"/>
      <c r="DL59" s="882"/>
      <c r="DM59" s="882"/>
      <c r="DN59" s="882"/>
      <c r="DO59" s="882"/>
      <c r="DP59" s="882"/>
      <c r="DQ59" s="882"/>
      <c r="DR59" s="882"/>
      <c r="DS59" s="882"/>
      <c r="DT59" s="882"/>
      <c r="DU59" s="882"/>
      <c r="DV59" s="882"/>
      <c r="DW59" s="882"/>
      <c r="DX59" s="882"/>
      <c r="DY59" s="882"/>
      <c r="DZ59" s="882"/>
      <c r="EA59" s="882"/>
      <c r="EB59" s="882"/>
      <c r="EC59" s="882"/>
      <c r="ED59" s="882"/>
      <c r="EE59" s="882"/>
      <c r="EF59" s="882"/>
      <c r="EG59" s="882"/>
      <c r="EH59" s="882"/>
      <c r="EI59" s="882"/>
      <c r="EJ59" s="882"/>
      <c r="EK59" s="882"/>
      <c r="EL59" s="882"/>
      <c r="EM59" s="882"/>
      <c r="EN59" s="882"/>
      <c r="EO59" s="882"/>
      <c r="EP59" s="882"/>
      <c r="EQ59" s="882"/>
      <c r="ER59" s="882"/>
      <c r="ES59" s="882"/>
      <c r="ET59" s="882"/>
      <c r="EU59" s="882"/>
      <c r="EV59" s="882"/>
      <c r="EW59" s="882"/>
      <c r="EX59" s="882"/>
      <c r="EY59" s="882"/>
      <c r="EZ59" s="882"/>
      <c r="FA59" s="882"/>
      <c r="FB59" s="882"/>
      <c r="FC59" s="882"/>
      <c r="FD59" s="882"/>
      <c r="FE59" s="882"/>
      <c r="FF59" s="882"/>
      <c r="FG59" s="882"/>
      <c r="FH59" s="882"/>
      <c r="FI59" s="882"/>
      <c r="FJ59" s="882"/>
      <c r="FK59" s="882"/>
      <c r="FL59" s="882"/>
      <c r="FM59" s="882"/>
      <c r="FN59" s="882"/>
      <c r="FO59" s="882"/>
      <c r="FP59" s="882"/>
      <c r="FQ59" s="882"/>
      <c r="FR59" s="882"/>
      <c r="FS59" s="882"/>
      <c r="FT59" s="882"/>
      <c r="FU59" s="882"/>
      <c r="FV59" s="882"/>
      <c r="FW59" s="882"/>
      <c r="FX59" s="882"/>
      <c r="FY59" s="882"/>
      <c r="FZ59" s="882"/>
      <c r="GA59" s="882"/>
      <c r="GB59" s="882"/>
      <c r="GC59" s="882"/>
      <c r="GD59" s="882"/>
      <c r="GE59" s="882"/>
      <c r="GF59" s="882"/>
      <c r="GG59" s="882"/>
      <c r="GH59" s="882"/>
      <c r="GI59" s="882"/>
      <c r="GJ59" s="882"/>
      <c r="GK59" s="882"/>
      <c r="GL59" s="882"/>
      <c r="GM59" s="882"/>
      <c r="GN59" s="882"/>
      <c r="GO59" s="882"/>
      <c r="GP59" s="882"/>
      <c r="GQ59" s="882"/>
      <c r="GR59" s="882"/>
      <c r="GS59" s="882"/>
      <c r="GT59" s="882"/>
      <c r="GU59" s="882"/>
      <c r="GV59" s="882"/>
      <c r="GW59" s="882"/>
      <c r="GX59" s="882"/>
      <c r="GY59" s="882"/>
      <c r="GZ59" s="882"/>
      <c r="HA59" s="882"/>
      <c r="HB59" s="882"/>
      <c r="HC59" s="882"/>
      <c r="HD59" s="882"/>
      <c r="HE59" s="882"/>
      <c r="HF59" s="882"/>
      <c r="HG59" s="882"/>
    </row>
    <row r="60">
      <c r="A60" s="859"/>
      <c r="B60" s="911" t="s">
        <v>9999</v>
      </c>
      <c r="C60" s="861"/>
      <c r="D60" s="425">
        <v>50.0</v>
      </c>
      <c r="E60" s="862" t="s">
        <v>10000</v>
      </c>
      <c r="F60" s="875" t="s">
        <v>10001</v>
      </c>
      <c r="G60" s="941">
        <v>2.037490161063E12</v>
      </c>
      <c r="H60" s="869">
        <v>1001.0</v>
      </c>
      <c r="I60" s="866">
        <v>0.15</v>
      </c>
      <c r="J60" s="373">
        <v>851.0</v>
      </c>
      <c r="K60" s="402" t="s">
        <v>10002</v>
      </c>
      <c r="L60" s="403" t="s">
        <v>10003</v>
      </c>
      <c r="M60" s="403" t="s">
        <v>9988</v>
      </c>
      <c r="N60" s="842" t="s">
        <v>9615</v>
      </c>
      <c r="O60" s="918"/>
      <c r="P60" s="919"/>
      <c r="Q60" s="919"/>
      <c r="R60" s="869" t="s">
        <v>8326</v>
      </c>
      <c r="S60" s="870" t="s">
        <v>9897</v>
      </c>
      <c r="T60" s="870" t="s">
        <v>8386</v>
      </c>
      <c r="U60" s="870" t="s">
        <v>9618</v>
      </c>
      <c r="V60" s="871" t="s">
        <v>9898</v>
      </c>
      <c r="W60" s="872"/>
      <c r="X60" s="871" t="s">
        <v>9626</v>
      </c>
      <c r="Y60" s="871" t="s">
        <v>9899</v>
      </c>
      <c r="Z60" s="873">
        <v>0.41</v>
      </c>
      <c r="AA60" s="874" t="s">
        <v>9587</v>
      </c>
      <c r="AB60" s="875">
        <v>180.0</v>
      </c>
      <c r="AC60" s="875">
        <v>100.0</v>
      </c>
      <c r="AD60" s="875">
        <v>90.0</v>
      </c>
      <c r="AE60" s="875">
        <v>140.0</v>
      </c>
      <c r="AF60" s="879"/>
      <c r="AG60" s="874" t="s">
        <v>9587</v>
      </c>
      <c r="AH60" s="878">
        <v>180.0</v>
      </c>
      <c r="AI60" s="875">
        <v>100.0</v>
      </c>
      <c r="AJ60" s="875">
        <v>90.0</v>
      </c>
      <c r="AK60" s="875">
        <v>140.0</v>
      </c>
      <c r="AL60" s="879"/>
      <c r="AM60" s="879"/>
      <c r="AN60" s="879"/>
      <c r="AO60" s="879"/>
      <c r="AP60" s="879"/>
      <c r="AQ60" s="880"/>
      <c r="AR60" s="881"/>
      <c r="AS60" s="932"/>
      <c r="AT60" s="880"/>
      <c r="AU60" s="880"/>
      <c r="AV60" s="880"/>
      <c r="AW60" s="880"/>
      <c r="AX60" s="880"/>
      <c r="AY60" s="879"/>
      <c r="AZ60" s="880"/>
      <c r="BA60" s="880"/>
      <c r="BB60" s="880"/>
      <c r="BC60" s="880"/>
      <c r="BD60" s="880"/>
      <c r="BE60" s="880"/>
      <c r="BF60" s="880"/>
      <c r="BG60" s="880"/>
      <c r="BH60" s="880"/>
      <c r="BI60" s="882"/>
      <c r="BJ60" s="882"/>
      <c r="BK60" s="882"/>
      <c r="BL60" s="882"/>
      <c r="BM60" s="882"/>
      <c r="BN60" s="882"/>
      <c r="BO60" s="882"/>
      <c r="BP60" s="882"/>
      <c r="BQ60" s="882"/>
      <c r="BR60" s="882"/>
      <c r="BS60" s="882"/>
      <c r="BT60" s="882"/>
      <c r="BU60" s="882"/>
      <c r="BV60" s="882"/>
      <c r="BW60" s="882"/>
      <c r="BX60" s="882"/>
      <c r="BY60" s="882"/>
      <c r="BZ60" s="882"/>
      <c r="CA60" s="882"/>
      <c r="CB60" s="882"/>
      <c r="CC60" s="882"/>
      <c r="CD60" s="882"/>
      <c r="CE60" s="882"/>
      <c r="CF60" s="882"/>
      <c r="CG60" s="882"/>
      <c r="CH60" s="882"/>
      <c r="CI60" s="882"/>
      <c r="CJ60" s="882"/>
      <c r="CK60" s="882"/>
      <c r="CL60" s="882"/>
      <c r="CM60" s="882"/>
      <c r="CN60" s="882"/>
      <c r="CO60" s="882"/>
      <c r="CP60" s="882"/>
      <c r="CQ60" s="882"/>
      <c r="CR60" s="882"/>
      <c r="CS60" s="882"/>
      <c r="CT60" s="882"/>
      <c r="CU60" s="882"/>
      <c r="CV60" s="882"/>
      <c r="CW60" s="882"/>
      <c r="CX60" s="882"/>
      <c r="CY60" s="882"/>
      <c r="CZ60" s="882"/>
      <c r="DA60" s="882"/>
      <c r="DB60" s="882"/>
      <c r="DC60" s="882"/>
      <c r="DD60" s="882"/>
      <c r="DE60" s="882"/>
      <c r="DF60" s="882"/>
      <c r="DG60" s="882"/>
      <c r="DH60" s="882"/>
      <c r="DI60" s="882"/>
      <c r="DJ60" s="882"/>
      <c r="DK60" s="882"/>
      <c r="DL60" s="882"/>
      <c r="DM60" s="882"/>
      <c r="DN60" s="882"/>
      <c r="DO60" s="882"/>
      <c r="DP60" s="882"/>
      <c r="DQ60" s="882"/>
      <c r="DR60" s="882"/>
      <c r="DS60" s="882"/>
      <c r="DT60" s="882"/>
      <c r="DU60" s="882"/>
      <c r="DV60" s="882"/>
      <c r="DW60" s="882"/>
      <c r="DX60" s="882"/>
      <c r="DY60" s="882"/>
      <c r="DZ60" s="882"/>
      <c r="EA60" s="882"/>
      <c r="EB60" s="882"/>
      <c r="EC60" s="882"/>
      <c r="ED60" s="882"/>
      <c r="EE60" s="882"/>
      <c r="EF60" s="882"/>
      <c r="EG60" s="882"/>
      <c r="EH60" s="882"/>
      <c r="EI60" s="882"/>
      <c r="EJ60" s="882"/>
      <c r="EK60" s="882"/>
      <c r="EL60" s="882"/>
      <c r="EM60" s="882"/>
      <c r="EN60" s="882"/>
      <c r="EO60" s="882"/>
      <c r="EP60" s="882"/>
      <c r="EQ60" s="882"/>
      <c r="ER60" s="882"/>
      <c r="ES60" s="882"/>
      <c r="ET60" s="882"/>
      <c r="EU60" s="882"/>
      <c r="EV60" s="882"/>
      <c r="EW60" s="882"/>
      <c r="EX60" s="882"/>
      <c r="EY60" s="882"/>
      <c r="EZ60" s="882"/>
      <c r="FA60" s="882"/>
      <c r="FB60" s="882"/>
      <c r="FC60" s="882"/>
      <c r="FD60" s="882"/>
      <c r="FE60" s="882"/>
      <c r="FF60" s="882"/>
      <c r="FG60" s="882"/>
      <c r="FH60" s="882"/>
      <c r="FI60" s="882"/>
      <c r="FJ60" s="882"/>
      <c r="FK60" s="882"/>
      <c r="FL60" s="882"/>
      <c r="FM60" s="882"/>
      <c r="FN60" s="882"/>
      <c r="FO60" s="882"/>
      <c r="FP60" s="882"/>
      <c r="FQ60" s="882"/>
      <c r="FR60" s="882"/>
      <c r="FS60" s="882"/>
      <c r="FT60" s="882"/>
      <c r="FU60" s="882"/>
      <c r="FV60" s="882"/>
      <c r="FW60" s="882"/>
      <c r="FX60" s="882"/>
      <c r="FY60" s="882"/>
      <c r="FZ60" s="882"/>
      <c r="GA60" s="882"/>
      <c r="GB60" s="882"/>
      <c r="GC60" s="882"/>
      <c r="GD60" s="882"/>
      <c r="GE60" s="882"/>
      <c r="GF60" s="882"/>
      <c r="GG60" s="882"/>
      <c r="GH60" s="882"/>
      <c r="GI60" s="882"/>
      <c r="GJ60" s="882"/>
      <c r="GK60" s="882"/>
      <c r="GL60" s="882"/>
      <c r="GM60" s="882"/>
      <c r="GN60" s="882"/>
      <c r="GO60" s="882"/>
      <c r="GP60" s="882"/>
      <c r="GQ60" s="882"/>
      <c r="GR60" s="882"/>
      <c r="GS60" s="882"/>
      <c r="GT60" s="882"/>
      <c r="GU60" s="882"/>
      <c r="GV60" s="882"/>
      <c r="GW60" s="882"/>
      <c r="GX60" s="882"/>
      <c r="GY60" s="882"/>
      <c r="GZ60" s="882"/>
      <c r="HA60" s="882"/>
      <c r="HB60" s="882"/>
      <c r="HC60" s="882"/>
      <c r="HD60" s="882"/>
      <c r="HE60" s="882"/>
      <c r="HF60" s="882"/>
      <c r="HG60" s="882"/>
    </row>
    <row r="61">
      <c r="A61" s="859"/>
      <c r="B61" s="911" t="s">
        <v>10004</v>
      </c>
      <c r="C61" s="861"/>
      <c r="D61" s="425">
        <v>50.0</v>
      </c>
      <c r="E61" s="862" t="s">
        <v>10005</v>
      </c>
      <c r="F61" s="875" t="s">
        <v>10006</v>
      </c>
      <c r="G61" s="941">
        <v>2.037490174469E12</v>
      </c>
      <c r="H61" s="869">
        <v>1045.0</v>
      </c>
      <c r="I61" s="866">
        <v>0.15</v>
      </c>
      <c r="J61" s="373">
        <v>889.0</v>
      </c>
      <c r="K61" s="402" t="s">
        <v>10007</v>
      </c>
      <c r="L61" s="403" t="s">
        <v>10008</v>
      </c>
      <c r="M61" s="403" t="s">
        <v>9988</v>
      </c>
      <c r="N61" s="842" t="s">
        <v>9615</v>
      </c>
      <c r="O61" s="918"/>
      <c r="P61" s="919"/>
      <c r="Q61" s="919"/>
      <c r="R61" s="869" t="s">
        <v>8326</v>
      </c>
      <c r="S61" s="870" t="s">
        <v>9897</v>
      </c>
      <c r="T61" s="870" t="s">
        <v>8386</v>
      </c>
      <c r="U61" s="870" t="s">
        <v>9618</v>
      </c>
      <c r="V61" s="871" t="s">
        <v>9907</v>
      </c>
      <c r="W61" s="872"/>
      <c r="X61" s="871" t="s">
        <v>9626</v>
      </c>
      <c r="Y61" s="871" t="s">
        <v>9908</v>
      </c>
      <c r="Z61" s="873">
        <v>0.43</v>
      </c>
      <c r="AA61" s="874" t="s">
        <v>9587</v>
      </c>
      <c r="AB61" s="875">
        <v>185.0</v>
      </c>
      <c r="AC61" s="875">
        <v>100.0</v>
      </c>
      <c r="AD61" s="875">
        <v>90.0</v>
      </c>
      <c r="AE61" s="875">
        <v>140.0</v>
      </c>
      <c r="AF61" s="879"/>
      <c r="AG61" s="874" t="s">
        <v>9587</v>
      </c>
      <c r="AH61" s="878">
        <v>185.0</v>
      </c>
      <c r="AI61" s="875">
        <v>100.0</v>
      </c>
      <c r="AJ61" s="875">
        <v>90.0</v>
      </c>
      <c r="AK61" s="875">
        <v>140.0</v>
      </c>
      <c r="AL61" s="879"/>
      <c r="AM61" s="879"/>
      <c r="AN61" s="879"/>
      <c r="AO61" s="879"/>
      <c r="AP61" s="879"/>
      <c r="AQ61" s="880"/>
      <c r="AR61" s="881"/>
      <c r="AS61" s="932"/>
      <c r="AT61" s="880"/>
      <c r="AU61" s="880"/>
      <c r="AV61" s="880"/>
      <c r="AW61" s="880"/>
      <c r="AX61" s="880"/>
      <c r="AY61" s="879"/>
      <c r="AZ61" s="880"/>
      <c r="BA61" s="880"/>
      <c r="BB61" s="880"/>
      <c r="BC61" s="880"/>
      <c r="BD61" s="880"/>
      <c r="BE61" s="880"/>
      <c r="BF61" s="880"/>
      <c r="BG61" s="880"/>
      <c r="BH61" s="880"/>
      <c r="BI61" s="882"/>
      <c r="BJ61" s="882"/>
      <c r="BK61" s="882"/>
      <c r="BL61" s="882"/>
      <c r="BM61" s="882"/>
      <c r="BN61" s="882"/>
      <c r="BO61" s="882"/>
      <c r="BP61" s="882"/>
      <c r="BQ61" s="882"/>
      <c r="BR61" s="882"/>
      <c r="BS61" s="882"/>
      <c r="BT61" s="882"/>
      <c r="BU61" s="882"/>
      <c r="BV61" s="882"/>
      <c r="BW61" s="882"/>
      <c r="BX61" s="882"/>
      <c r="BY61" s="882"/>
      <c r="BZ61" s="882"/>
      <c r="CA61" s="882"/>
      <c r="CB61" s="882"/>
      <c r="CC61" s="882"/>
      <c r="CD61" s="882"/>
      <c r="CE61" s="882"/>
      <c r="CF61" s="882"/>
      <c r="CG61" s="882"/>
      <c r="CH61" s="882"/>
      <c r="CI61" s="882"/>
      <c r="CJ61" s="882"/>
      <c r="CK61" s="882"/>
      <c r="CL61" s="882"/>
      <c r="CM61" s="882"/>
      <c r="CN61" s="882"/>
      <c r="CO61" s="882"/>
      <c r="CP61" s="882"/>
      <c r="CQ61" s="882"/>
      <c r="CR61" s="882"/>
      <c r="CS61" s="882"/>
      <c r="CT61" s="882"/>
      <c r="CU61" s="882"/>
      <c r="CV61" s="882"/>
      <c r="CW61" s="882"/>
      <c r="CX61" s="882"/>
      <c r="CY61" s="882"/>
      <c r="CZ61" s="882"/>
      <c r="DA61" s="882"/>
      <c r="DB61" s="882"/>
      <c r="DC61" s="882"/>
      <c r="DD61" s="882"/>
      <c r="DE61" s="882"/>
      <c r="DF61" s="882"/>
      <c r="DG61" s="882"/>
      <c r="DH61" s="882"/>
      <c r="DI61" s="882"/>
      <c r="DJ61" s="882"/>
      <c r="DK61" s="882"/>
      <c r="DL61" s="882"/>
      <c r="DM61" s="882"/>
      <c r="DN61" s="882"/>
      <c r="DO61" s="882"/>
      <c r="DP61" s="882"/>
      <c r="DQ61" s="882"/>
      <c r="DR61" s="882"/>
      <c r="DS61" s="882"/>
      <c r="DT61" s="882"/>
      <c r="DU61" s="882"/>
      <c r="DV61" s="882"/>
      <c r="DW61" s="882"/>
      <c r="DX61" s="882"/>
      <c r="DY61" s="882"/>
      <c r="DZ61" s="882"/>
      <c r="EA61" s="882"/>
      <c r="EB61" s="882"/>
      <c r="EC61" s="882"/>
      <c r="ED61" s="882"/>
      <c r="EE61" s="882"/>
      <c r="EF61" s="882"/>
      <c r="EG61" s="882"/>
      <c r="EH61" s="882"/>
      <c r="EI61" s="882"/>
      <c r="EJ61" s="882"/>
      <c r="EK61" s="882"/>
      <c r="EL61" s="882"/>
      <c r="EM61" s="882"/>
      <c r="EN61" s="882"/>
      <c r="EO61" s="882"/>
      <c r="EP61" s="882"/>
      <c r="EQ61" s="882"/>
      <c r="ER61" s="882"/>
      <c r="ES61" s="882"/>
      <c r="ET61" s="882"/>
      <c r="EU61" s="882"/>
      <c r="EV61" s="882"/>
      <c r="EW61" s="882"/>
      <c r="EX61" s="882"/>
      <c r="EY61" s="882"/>
      <c r="EZ61" s="882"/>
      <c r="FA61" s="882"/>
      <c r="FB61" s="882"/>
      <c r="FC61" s="882"/>
      <c r="FD61" s="882"/>
      <c r="FE61" s="882"/>
      <c r="FF61" s="882"/>
      <c r="FG61" s="882"/>
      <c r="FH61" s="882"/>
      <c r="FI61" s="882"/>
      <c r="FJ61" s="882"/>
      <c r="FK61" s="882"/>
      <c r="FL61" s="882"/>
      <c r="FM61" s="882"/>
      <c r="FN61" s="882"/>
      <c r="FO61" s="882"/>
      <c r="FP61" s="882"/>
      <c r="FQ61" s="882"/>
      <c r="FR61" s="882"/>
      <c r="FS61" s="882"/>
      <c r="FT61" s="882"/>
      <c r="FU61" s="882"/>
      <c r="FV61" s="882"/>
      <c r="FW61" s="882"/>
      <c r="FX61" s="882"/>
      <c r="FY61" s="882"/>
      <c r="FZ61" s="882"/>
      <c r="GA61" s="882"/>
      <c r="GB61" s="882"/>
      <c r="GC61" s="882"/>
      <c r="GD61" s="882"/>
      <c r="GE61" s="882"/>
      <c r="GF61" s="882"/>
      <c r="GG61" s="882"/>
      <c r="GH61" s="882"/>
      <c r="GI61" s="882"/>
      <c r="GJ61" s="882"/>
      <c r="GK61" s="882"/>
      <c r="GL61" s="882"/>
      <c r="GM61" s="882"/>
      <c r="GN61" s="882"/>
      <c r="GO61" s="882"/>
      <c r="GP61" s="882"/>
      <c r="GQ61" s="882"/>
      <c r="GR61" s="882"/>
      <c r="GS61" s="882"/>
      <c r="GT61" s="882"/>
      <c r="GU61" s="882"/>
      <c r="GV61" s="882"/>
      <c r="GW61" s="882"/>
      <c r="GX61" s="882"/>
      <c r="GY61" s="882"/>
      <c r="GZ61" s="882"/>
      <c r="HA61" s="882"/>
      <c r="HB61" s="882"/>
      <c r="HC61" s="882"/>
      <c r="HD61" s="882"/>
      <c r="HE61" s="882"/>
      <c r="HF61" s="882"/>
      <c r="HG61" s="882"/>
    </row>
    <row r="62">
      <c r="A62" s="859"/>
      <c r="B62" s="911" t="s">
        <v>10009</v>
      </c>
      <c r="C62" s="910" t="s">
        <v>6143</v>
      </c>
      <c r="D62" s="425">
        <v>0.0</v>
      </c>
      <c r="E62" s="862" t="s">
        <v>10010</v>
      </c>
      <c r="F62" s="875" t="s">
        <v>10011</v>
      </c>
      <c r="G62" s="941">
        <v>2.037490506505E12</v>
      </c>
      <c r="H62" s="869">
        <v>911.0</v>
      </c>
      <c r="I62" s="866">
        <v>0.15</v>
      </c>
      <c r="J62" s="373">
        <v>775.0</v>
      </c>
      <c r="K62" s="402" t="s">
        <v>10012</v>
      </c>
      <c r="L62" s="403" t="s">
        <v>10013</v>
      </c>
      <c r="M62" s="403" t="s">
        <v>10014</v>
      </c>
      <c r="N62" s="842" t="s">
        <v>9615</v>
      </c>
      <c r="O62" s="918"/>
      <c r="P62" s="919"/>
      <c r="Q62" s="919"/>
      <c r="R62" s="869" t="s">
        <v>8326</v>
      </c>
      <c r="S62" s="870" t="s">
        <v>9869</v>
      </c>
      <c r="T62" s="870" t="s">
        <v>8386</v>
      </c>
      <c r="U62" s="870" t="s">
        <v>9618</v>
      </c>
      <c r="V62" s="871" t="s">
        <v>9870</v>
      </c>
      <c r="W62" s="872"/>
      <c r="X62" s="871" t="s">
        <v>9626</v>
      </c>
      <c r="Y62" s="871" t="s">
        <v>9871</v>
      </c>
      <c r="Z62" s="873">
        <v>0.38</v>
      </c>
      <c r="AA62" s="874" t="s">
        <v>9587</v>
      </c>
      <c r="AB62" s="875">
        <v>158.0</v>
      </c>
      <c r="AC62" s="875">
        <v>100.0</v>
      </c>
      <c r="AD62" s="875">
        <v>90.0</v>
      </c>
      <c r="AE62" s="875">
        <v>140.0</v>
      </c>
      <c r="AF62" s="879"/>
      <c r="AG62" s="874" t="s">
        <v>9587</v>
      </c>
      <c r="AH62" s="878">
        <v>158.0</v>
      </c>
      <c r="AI62" s="875">
        <v>100.0</v>
      </c>
      <c r="AJ62" s="875">
        <v>90.0</v>
      </c>
      <c r="AK62" s="875">
        <v>140.0</v>
      </c>
      <c r="AL62" s="879"/>
      <c r="AM62" s="879"/>
      <c r="AN62" s="879"/>
      <c r="AO62" s="879"/>
      <c r="AP62" s="879"/>
      <c r="AQ62" s="880"/>
      <c r="AR62" s="881"/>
      <c r="AS62" s="932"/>
      <c r="AT62" s="880"/>
      <c r="AU62" s="880"/>
      <c r="AV62" s="880"/>
      <c r="AW62" s="880"/>
      <c r="AX62" s="880"/>
      <c r="AY62" s="879"/>
      <c r="AZ62" s="880"/>
      <c r="BA62" s="880"/>
      <c r="BB62" s="880"/>
      <c r="BC62" s="880"/>
      <c r="BD62" s="880"/>
      <c r="BE62" s="880"/>
      <c r="BF62" s="880"/>
      <c r="BG62" s="880"/>
      <c r="BH62" s="880"/>
      <c r="BI62" s="882"/>
      <c r="BJ62" s="882"/>
      <c r="BK62" s="882"/>
      <c r="BL62" s="882"/>
      <c r="BM62" s="882"/>
      <c r="BN62" s="882"/>
      <c r="BO62" s="882"/>
      <c r="BP62" s="882"/>
      <c r="BQ62" s="882"/>
      <c r="BR62" s="882"/>
      <c r="BS62" s="882"/>
      <c r="BT62" s="882"/>
      <c r="BU62" s="882"/>
      <c r="BV62" s="882"/>
      <c r="BW62" s="882"/>
      <c r="BX62" s="882"/>
      <c r="BY62" s="882"/>
      <c r="BZ62" s="882"/>
      <c r="CA62" s="882"/>
      <c r="CB62" s="882"/>
      <c r="CC62" s="882"/>
      <c r="CD62" s="882"/>
      <c r="CE62" s="882"/>
      <c r="CF62" s="882"/>
      <c r="CG62" s="882"/>
      <c r="CH62" s="882"/>
      <c r="CI62" s="882"/>
      <c r="CJ62" s="882"/>
      <c r="CK62" s="882"/>
      <c r="CL62" s="882"/>
      <c r="CM62" s="882"/>
      <c r="CN62" s="882"/>
      <c r="CO62" s="882"/>
      <c r="CP62" s="882"/>
      <c r="CQ62" s="882"/>
      <c r="CR62" s="882"/>
      <c r="CS62" s="882"/>
      <c r="CT62" s="882"/>
      <c r="CU62" s="882"/>
      <c r="CV62" s="882"/>
      <c r="CW62" s="882"/>
      <c r="CX62" s="882"/>
      <c r="CY62" s="882"/>
      <c r="CZ62" s="882"/>
      <c r="DA62" s="882"/>
      <c r="DB62" s="882"/>
      <c r="DC62" s="882"/>
      <c r="DD62" s="882"/>
      <c r="DE62" s="882"/>
      <c r="DF62" s="882"/>
      <c r="DG62" s="882"/>
      <c r="DH62" s="882"/>
      <c r="DI62" s="882"/>
      <c r="DJ62" s="882"/>
      <c r="DK62" s="882"/>
      <c r="DL62" s="882"/>
      <c r="DM62" s="882"/>
      <c r="DN62" s="882"/>
      <c r="DO62" s="882"/>
      <c r="DP62" s="882"/>
      <c r="DQ62" s="882"/>
      <c r="DR62" s="882"/>
      <c r="DS62" s="882"/>
      <c r="DT62" s="882"/>
      <c r="DU62" s="882"/>
      <c r="DV62" s="882"/>
      <c r="DW62" s="882"/>
      <c r="DX62" s="882"/>
      <c r="DY62" s="882"/>
      <c r="DZ62" s="882"/>
      <c r="EA62" s="882"/>
      <c r="EB62" s="882"/>
      <c r="EC62" s="882"/>
      <c r="ED62" s="882"/>
      <c r="EE62" s="882"/>
      <c r="EF62" s="882"/>
      <c r="EG62" s="882"/>
      <c r="EH62" s="882"/>
      <c r="EI62" s="882"/>
      <c r="EJ62" s="882"/>
      <c r="EK62" s="882"/>
      <c r="EL62" s="882"/>
      <c r="EM62" s="882"/>
      <c r="EN62" s="882"/>
      <c r="EO62" s="882"/>
      <c r="EP62" s="882"/>
      <c r="EQ62" s="882"/>
      <c r="ER62" s="882"/>
      <c r="ES62" s="882"/>
      <c r="ET62" s="882"/>
      <c r="EU62" s="882"/>
      <c r="EV62" s="882"/>
      <c r="EW62" s="882"/>
      <c r="EX62" s="882"/>
      <c r="EY62" s="882"/>
      <c r="EZ62" s="882"/>
      <c r="FA62" s="882"/>
      <c r="FB62" s="882"/>
      <c r="FC62" s="882"/>
      <c r="FD62" s="882"/>
      <c r="FE62" s="882"/>
      <c r="FF62" s="882"/>
      <c r="FG62" s="882"/>
      <c r="FH62" s="882"/>
      <c r="FI62" s="882"/>
      <c r="FJ62" s="882"/>
      <c r="FK62" s="882"/>
      <c r="FL62" s="882"/>
      <c r="FM62" s="882"/>
      <c r="FN62" s="882"/>
      <c r="FO62" s="882"/>
      <c r="FP62" s="882"/>
      <c r="FQ62" s="882"/>
      <c r="FR62" s="882"/>
      <c r="FS62" s="882"/>
      <c r="FT62" s="882"/>
      <c r="FU62" s="882"/>
      <c r="FV62" s="882"/>
      <c r="FW62" s="882"/>
      <c r="FX62" s="882"/>
      <c r="FY62" s="882"/>
      <c r="FZ62" s="882"/>
      <c r="GA62" s="882"/>
      <c r="GB62" s="882"/>
      <c r="GC62" s="882"/>
      <c r="GD62" s="882"/>
      <c r="GE62" s="882"/>
      <c r="GF62" s="882"/>
      <c r="GG62" s="882"/>
      <c r="GH62" s="882"/>
      <c r="GI62" s="882"/>
      <c r="GJ62" s="882"/>
      <c r="GK62" s="882"/>
      <c r="GL62" s="882"/>
      <c r="GM62" s="882"/>
      <c r="GN62" s="882"/>
      <c r="GO62" s="882"/>
      <c r="GP62" s="882"/>
      <c r="GQ62" s="882"/>
      <c r="GR62" s="882"/>
      <c r="GS62" s="882"/>
      <c r="GT62" s="882"/>
      <c r="GU62" s="882"/>
      <c r="GV62" s="882"/>
      <c r="GW62" s="882"/>
      <c r="GX62" s="882"/>
      <c r="GY62" s="882"/>
      <c r="GZ62" s="882"/>
      <c r="HA62" s="882"/>
      <c r="HB62" s="882"/>
      <c r="HC62" s="882"/>
      <c r="HD62" s="882"/>
      <c r="HE62" s="882"/>
      <c r="HF62" s="882"/>
      <c r="HG62" s="882"/>
    </row>
    <row r="63">
      <c r="A63" s="859"/>
      <c r="B63" s="911" t="s">
        <v>10015</v>
      </c>
      <c r="C63" s="942" t="s">
        <v>6143</v>
      </c>
      <c r="D63" s="786">
        <v>0.0</v>
      </c>
      <c r="E63" s="862" t="s">
        <v>10016</v>
      </c>
      <c r="F63" s="875" t="s">
        <v>10017</v>
      </c>
      <c r="G63" s="941">
        <v>2.0374905244E12</v>
      </c>
      <c r="H63" s="869">
        <v>925.0</v>
      </c>
      <c r="I63" s="866">
        <v>0.15</v>
      </c>
      <c r="J63" s="373">
        <v>787.0</v>
      </c>
      <c r="K63" s="402" t="s">
        <v>10018</v>
      </c>
      <c r="L63" s="403" t="s">
        <v>10019</v>
      </c>
      <c r="M63" s="403" t="s">
        <v>10014</v>
      </c>
      <c r="N63" s="842" t="s">
        <v>9615</v>
      </c>
      <c r="O63" s="918"/>
      <c r="P63" s="919"/>
      <c r="Q63" s="919"/>
      <c r="R63" s="869" t="s">
        <v>8326</v>
      </c>
      <c r="S63" s="870" t="s">
        <v>9869</v>
      </c>
      <c r="T63" s="870" t="s">
        <v>8386</v>
      </c>
      <c r="U63" s="870" t="s">
        <v>9618</v>
      </c>
      <c r="V63" s="871" t="s">
        <v>9879</v>
      </c>
      <c r="W63" s="872"/>
      <c r="X63" s="871" t="s">
        <v>9626</v>
      </c>
      <c r="Y63" s="871" t="s">
        <v>9917</v>
      </c>
      <c r="Z63" s="873">
        <v>0.39</v>
      </c>
      <c r="AA63" s="874" t="s">
        <v>9587</v>
      </c>
      <c r="AB63" s="875">
        <v>150.0</v>
      </c>
      <c r="AC63" s="875">
        <v>100.0</v>
      </c>
      <c r="AD63" s="875">
        <v>90.0</v>
      </c>
      <c r="AE63" s="875">
        <v>140.0</v>
      </c>
      <c r="AF63" s="879"/>
      <c r="AG63" s="874" t="s">
        <v>9587</v>
      </c>
      <c r="AH63" s="878">
        <v>150.0</v>
      </c>
      <c r="AI63" s="875">
        <v>100.0</v>
      </c>
      <c r="AJ63" s="875">
        <v>90.0</v>
      </c>
      <c r="AK63" s="875">
        <v>140.0</v>
      </c>
      <c r="AL63" s="879"/>
      <c r="AM63" s="879"/>
      <c r="AN63" s="879"/>
      <c r="AO63" s="879"/>
      <c r="AP63" s="879"/>
      <c r="AQ63" s="880"/>
      <c r="AR63" s="881"/>
      <c r="AS63" s="932"/>
      <c r="AT63" s="880"/>
      <c r="AU63" s="880"/>
      <c r="AV63" s="880"/>
      <c r="AW63" s="880"/>
      <c r="AX63" s="880"/>
      <c r="AY63" s="879"/>
      <c r="AZ63" s="880"/>
      <c r="BA63" s="880"/>
      <c r="BB63" s="880"/>
      <c r="BC63" s="880"/>
      <c r="BD63" s="880"/>
      <c r="BE63" s="880"/>
      <c r="BF63" s="880"/>
      <c r="BG63" s="880"/>
      <c r="BH63" s="880"/>
      <c r="BI63" s="882"/>
      <c r="BJ63" s="882"/>
      <c r="BK63" s="882"/>
      <c r="BL63" s="882"/>
      <c r="BM63" s="882"/>
      <c r="BN63" s="882"/>
      <c r="BO63" s="882"/>
      <c r="BP63" s="882"/>
      <c r="BQ63" s="882"/>
      <c r="BR63" s="882"/>
      <c r="BS63" s="882"/>
      <c r="BT63" s="882"/>
      <c r="BU63" s="882"/>
      <c r="BV63" s="882"/>
      <c r="BW63" s="882"/>
      <c r="BX63" s="882"/>
      <c r="BY63" s="882"/>
      <c r="BZ63" s="882"/>
      <c r="CA63" s="882"/>
      <c r="CB63" s="882"/>
      <c r="CC63" s="882"/>
      <c r="CD63" s="882"/>
      <c r="CE63" s="882"/>
      <c r="CF63" s="882"/>
      <c r="CG63" s="882"/>
      <c r="CH63" s="882"/>
      <c r="CI63" s="882"/>
      <c r="CJ63" s="882"/>
      <c r="CK63" s="882"/>
      <c r="CL63" s="882"/>
      <c r="CM63" s="882"/>
      <c r="CN63" s="882"/>
      <c r="CO63" s="882"/>
      <c r="CP63" s="882"/>
      <c r="CQ63" s="882"/>
      <c r="CR63" s="882"/>
      <c r="CS63" s="882"/>
      <c r="CT63" s="882"/>
      <c r="CU63" s="882"/>
      <c r="CV63" s="882"/>
      <c r="CW63" s="882"/>
      <c r="CX63" s="882"/>
      <c r="CY63" s="882"/>
      <c r="CZ63" s="882"/>
      <c r="DA63" s="882"/>
      <c r="DB63" s="882"/>
      <c r="DC63" s="882"/>
      <c r="DD63" s="882"/>
      <c r="DE63" s="882"/>
      <c r="DF63" s="882"/>
      <c r="DG63" s="882"/>
      <c r="DH63" s="882"/>
      <c r="DI63" s="882"/>
      <c r="DJ63" s="882"/>
      <c r="DK63" s="882"/>
      <c r="DL63" s="882"/>
      <c r="DM63" s="882"/>
      <c r="DN63" s="882"/>
      <c r="DO63" s="882"/>
      <c r="DP63" s="882"/>
      <c r="DQ63" s="882"/>
      <c r="DR63" s="882"/>
      <c r="DS63" s="882"/>
      <c r="DT63" s="882"/>
      <c r="DU63" s="882"/>
      <c r="DV63" s="882"/>
      <c r="DW63" s="882"/>
      <c r="DX63" s="882"/>
      <c r="DY63" s="882"/>
      <c r="DZ63" s="882"/>
      <c r="EA63" s="882"/>
      <c r="EB63" s="882"/>
      <c r="EC63" s="882"/>
      <c r="ED63" s="882"/>
      <c r="EE63" s="882"/>
      <c r="EF63" s="882"/>
      <c r="EG63" s="882"/>
      <c r="EH63" s="882"/>
      <c r="EI63" s="882"/>
      <c r="EJ63" s="882"/>
      <c r="EK63" s="882"/>
      <c r="EL63" s="882"/>
      <c r="EM63" s="882"/>
      <c r="EN63" s="882"/>
      <c r="EO63" s="882"/>
      <c r="EP63" s="882"/>
      <c r="EQ63" s="882"/>
      <c r="ER63" s="882"/>
      <c r="ES63" s="882"/>
      <c r="ET63" s="882"/>
      <c r="EU63" s="882"/>
      <c r="EV63" s="882"/>
      <c r="EW63" s="882"/>
      <c r="EX63" s="882"/>
      <c r="EY63" s="882"/>
      <c r="EZ63" s="882"/>
      <c r="FA63" s="882"/>
      <c r="FB63" s="882"/>
      <c r="FC63" s="882"/>
      <c r="FD63" s="882"/>
      <c r="FE63" s="882"/>
      <c r="FF63" s="882"/>
      <c r="FG63" s="882"/>
      <c r="FH63" s="882"/>
      <c r="FI63" s="882"/>
      <c r="FJ63" s="882"/>
      <c r="FK63" s="882"/>
      <c r="FL63" s="882"/>
      <c r="FM63" s="882"/>
      <c r="FN63" s="882"/>
      <c r="FO63" s="882"/>
      <c r="FP63" s="882"/>
      <c r="FQ63" s="882"/>
      <c r="FR63" s="882"/>
      <c r="FS63" s="882"/>
      <c r="FT63" s="882"/>
      <c r="FU63" s="882"/>
      <c r="FV63" s="882"/>
      <c r="FW63" s="882"/>
      <c r="FX63" s="882"/>
      <c r="FY63" s="882"/>
      <c r="FZ63" s="882"/>
      <c r="GA63" s="882"/>
      <c r="GB63" s="882"/>
      <c r="GC63" s="882"/>
      <c r="GD63" s="882"/>
      <c r="GE63" s="882"/>
      <c r="GF63" s="882"/>
      <c r="GG63" s="882"/>
      <c r="GH63" s="882"/>
      <c r="GI63" s="882"/>
      <c r="GJ63" s="882"/>
      <c r="GK63" s="882"/>
      <c r="GL63" s="882"/>
      <c r="GM63" s="882"/>
      <c r="GN63" s="882"/>
      <c r="GO63" s="882"/>
      <c r="GP63" s="882"/>
      <c r="GQ63" s="882"/>
      <c r="GR63" s="882"/>
      <c r="GS63" s="882"/>
      <c r="GT63" s="882"/>
      <c r="GU63" s="882"/>
      <c r="GV63" s="882"/>
      <c r="GW63" s="882"/>
      <c r="GX63" s="882"/>
      <c r="GY63" s="882"/>
      <c r="GZ63" s="882"/>
      <c r="HA63" s="882"/>
      <c r="HB63" s="882"/>
      <c r="HC63" s="882"/>
      <c r="HD63" s="882"/>
      <c r="HE63" s="882"/>
      <c r="HF63" s="882"/>
      <c r="HG63" s="882"/>
    </row>
    <row r="64">
      <c r="A64" s="859"/>
      <c r="B64" s="911" t="s">
        <v>10020</v>
      </c>
      <c r="C64" s="943" t="s">
        <v>6143</v>
      </c>
      <c r="D64" s="425">
        <v>0.0</v>
      </c>
      <c r="E64" s="862" t="s">
        <v>10021</v>
      </c>
      <c r="F64" s="875" t="s">
        <v>10022</v>
      </c>
      <c r="G64" s="941">
        <v>2.037490645822E12</v>
      </c>
      <c r="H64" s="869">
        <v>936.0</v>
      </c>
      <c r="I64" s="866">
        <v>0.15</v>
      </c>
      <c r="J64" s="373">
        <v>796.0</v>
      </c>
      <c r="K64" s="402" t="s">
        <v>10023</v>
      </c>
      <c r="L64" s="403" t="s">
        <v>10024</v>
      </c>
      <c r="M64" s="403" t="s">
        <v>10014</v>
      </c>
      <c r="N64" s="842" t="s">
        <v>9615</v>
      </c>
      <c r="O64" s="918"/>
      <c r="P64" s="919"/>
      <c r="Q64" s="919"/>
      <c r="R64" s="869" t="s">
        <v>8326</v>
      </c>
      <c r="S64" s="870" t="s">
        <v>9887</v>
      </c>
      <c r="T64" s="870" t="s">
        <v>8386</v>
      </c>
      <c r="U64" s="870" t="s">
        <v>9618</v>
      </c>
      <c r="V64" s="871" t="s">
        <v>9888</v>
      </c>
      <c r="W64" s="872"/>
      <c r="X64" s="871" t="s">
        <v>9626</v>
      </c>
      <c r="Y64" s="871" t="s">
        <v>9889</v>
      </c>
      <c r="Z64" s="873">
        <v>0.38</v>
      </c>
      <c r="AA64" s="874" t="s">
        <v>9587</v>
      </c>
      <c r="AB64" s="875">
        <v>165.0</v>
      </c>
      <c r="AC64" s="875">
        <v>100.0</v>
      </c>
      <c r="AD64" s="875">
        <v>90.0</v>
      </c>
      <c r="AE64" s="875">
        <v>140.0</v>
      </c>
      <c r="AF64" s="879"/>
      <c r="AG64" s="874" t="s">
        <v>9587</v>
      </c>
      <c r="AH64" s="878">
        <v>165.0</v>
      </c>
      <c r="AI64" s="875">
        <v>100.0</v>
      </c>
      <c r="AJ64" s="875">
        <v>90.0</v>
      </c>
      <c r="AK64" s="875">
        <v>140.0</v>
      </c>
      <c r="AL64" s="879"/>
      <c r="AM64" s="879"/>
      <c r="AN64" s="879"/>
      <c r="AO64" s="879"/>
      <c r="AP64" s="879"/>
      <c r="AQ64" s="880"/>
      <c r="AR64" s="881"/>
      <c r="AS64" s="932"/>
      <c r="AT64" s="880"/>
      <c r="AU64" s="880"/>
      <c r="AV64" s="880"/>
      <c r="AW64" s="880"/>
      <c r="AX64" s="880"/>
      <c r="AY64" s="879"/>
      <c r="AZ64" s="880"/>
      <c r="BA64" s="880"/>
      <c r="BB64" s="880"/>
      <c r="BC64" s="880"/>
      <c r="BD64" s="880"/>
      <c r="BE64" s="880"/>
      <c r="BF64" s="880"/>
      <c r="BG64" s="880"/>
      <c r="BH64" s="880"/>
      <c r="BI64" s="882"/>
      <c r="BJ64" s="882"/>
      <c r="BK64" s="882"/>
      <c r="BL64" s="882"/>
      <c r="BM64" s="882"/>
      <c r="BN64" s="882"/>
      <c r="BO64" s="882"/>
      <c r="BP64" s="882"/>
      <c r="BQ64" s="882"/>
      <c r="BR64" s="882"/>
      <c r="BS64" s="882"/>
      <c r="BT64" s="882"/>
      <c r="BU64" s="882"/>
      <c r="BV64" s="882"/>
      <c r="BW64" s="882"/>
      <c r="BX64" s="882"/>
      <c r="BY64" s="882"/>
      <c r="BZ64" s="882"/>
      <c r="CA64" s="882"/>
      <c r="CB64" s="882"/>
      <c r="CC64" s="882"/>
      <c r="CD64" s="882"/>
      <c r="CE64" s="882"/>
      <c r="CF64" s="882"/>
      <c r="CG64" s="882"/>
      <c r="CH64" s="882"/>
      <c r="CI64" s="882"/>
      <c r="CJ64" s="882"/>
      <c r="CK64" s="882"/>
      <c r="CL64" s="882"/>
      <c r="CM64" s="882"/>
      <c r="CN64" s="882"/>
      <c r="CO64" s="882"/>
      <c r="CP64" s="882"/>
      <c r="CQ64" s="882"/>
      <c r="CR64" s="882"/>
      <c r="CS64" s="882"/>
      <c r="CT64" s="882"/>
      <c r="CU64" s="882"/>
      <c r="CV64" s="882"/>
      <c r="CW64" s="882"/>
      <c r="CX64" s="882"/>
      <c r="CY64" s="882"/>
      <c r="CZ64" s="882"/>
      <c r="DA64" s="882"/>
      <c r="DB64" s="882"/>
      <c r="DC64" s="882"/>
      <c r="DD64" s="882"/>
      <c r="DE64" s="882"/>
      <c r="DF64" s="882"/>
      <c r="DG64" s="882"/>
      <c r="DH64" s="882"/>
      <c r="DI64" s="882"/>
      <c r="DJ64" s="882"/>
      <c r="DK64" s="882"/>
      <c r="DL64" s="882"/>
      <c r="DM64" s="882"/>
      <c r="DN64" s="882"/>
      <c r="DO64" s="882"/>
      <c r="DP64" s="882"/>
      <c r="DQ64" s="882"/>
      <c r="DR64" s="882"/>
      <c r="DS64" s="882"/>
      <c r="DT64" s="882"/>
      <c r="DU64" s="882"/>
      <c r="DV64" s="882"/>
      <c r="DW64" s="882"/>
      <c r="DX64" s="882"/>
      <c r="DY64" s="882"/>
      <c r="DZ64" s="882"/>
      <c r="EA64" s="882"/>
      <c r="EB64" s="882"/>
      <c r="EC64" s="882"/>
      <c r="ED64" s="882"/>
      <c r="EE64" s="882"/>
      <c r="EF64" s="882"/>
      <c r="EG64" s="882"/>
      <c r="EH64" s="882"/>
      <c r="EI64" s="882"/>
      <c r="EJ64" s="882"/>
      <c r="EK64" s="882"/>
      <c r="EL64" s="882"/>
      <c r="EM64" s="882"/>
      <c r="EN64" s="882"/>
      <c r="EO64" s="882"/>
      <c r="EP64" s="882"/>
      <c r="EQ64" s="882"/>
      <c r="ER64" s="882"/>
      <c r="ES64" s="882"/>
      <c r="ET64" s="882"/>
      <c r="EU64" s="882"/>
      <c r="EV64" s="882"/>
      <c r="EW64" s="882"/>
      <c r="EX64" s="882"/>
      <c r="EY64" s="882"/>
      <c r="EZ64" s="882"/>
      <c r="FA64" s="882"/>
      <c r="FB64" s="882"/>
      <c r="FC64" s="882"/>
      <c r="FD64" s="882"/>
      <c r="FE64" s="882"/>
      <c r="FF64" s="882"/>
      <c r="FG64" s="882"/>
      <c r="FH64" s="882"/>
      <c r="FI64" s="882"/>
      <c r="FJ64" s="882"/>
      <c r="FK64" s="882"/>
      <c r="FL64" s="882"/>
      <c r="FM64" s="882"/>
      <c r="FN64" s="882"/>
      <c r="FO64" s="882"/>
      <c r="FP64" s="882"/>
      <c r="FQ64" s="882"/>
      <c r="FR64" s="882"/>
      <c r="FS64" s="882"/>
      <c r="FT64" s="882"/>
      <c r="FU64" s="882"/>
      <c r="FV64" s="882"/>
      <c r="FW64" s="882"/>
      <c r="FX64" s="882"/>
      <c r="FY64" s="882"/>
      <c r="FZ64" s="882"/>
      <c r="GA64" s="882"/>
      <c r="GB64" s="882"/>
      <c r="GC64" s="882"/>
      <c r="GD64" s="882"/>
      <c r="GE64" s="882"/>
      <c r="GF64" s="882"/>
      <c r="GG64" s="882"/>
      <c r="GH64" s="882"/>
      <c r="GI64" s="882"/>
      <c r="GJ64" s="882"/>
      <c r="GK64" s="882"/>
      <c r="GL64" s="882"/>
      <c r="GM64" s="882"/>
      <c r="GN64" s="882"/>
      <c r="GO64" s="882"/>
      <c r="GP64" s="882"/>
      <c r="GQ64" s="882"/>
      <c r="GR64" s="882"/>
      <c r="GS64" s="882"/>
      <c r="GT64" s="882"/>
      <c r="GU64" s="882"/>
      <c r="GV64" s="882"/>
      <c r="GW64" s="882"/>
      <c r="GX64" s="882"/>
      <c r="GY64" s="882"/>
      <c r="GZ64" s="882"/>
      <c r="HA64" s="882"/>
      <c r="HB64" s="882"/>
      <c r="HC64" s="882"/>
      <c r="HD64" s="882"/>
      <c r="HE64" s="882"/>
      <c r="HF64" s="882"/>
      <c r="HG64" s="882"/>
    </row>
    <row r="65">
      <c r="A65" s="859"/>
      <c r="B65" s="911" t="s">
        <v>10025</v>
      </c>
      <c r="C65" s="942" t="s">
        <v>6143</v>
      </c>
      <c r="D65" s="786">
        <v>0.0</v>
      </c>
      <c r="E65" s="862" t="s">
        <v>10026</v>
      </c>
      <c r="F65" s="875" t="s">
        <v>10027</v>
      </c>
      <c r="G65" s="941">
        <v>2.037490653209E12</v>
      </c>
      <c r="H65" s="869">
        <v>1001.0</v>
      </c>
      <c r="I65" s="866">
        <v>0.15</v>
      </c>
      <c r="J65" s="373">
        <v>851.0</v>
      </c>
      <c r="K65" s="402" t="s">
        <v>10028</v>
      </c>
      <c r="L65" s="403" t="s">
        <v>10029</v>
      </c>
      <c r="M65" s="403" t="s">
        <v>10014</v>
      </c>
      <c r="N65" s="842" t="s">
        <v>9615</v>
      </c>
      <c r="O65" s="918"/>
      <c r="P65" s="919"/>
      <c r="Q65" s="919"/>
      <c r="R65" s="869" t="s">
        <v>8326</v>
      </c>
      <c r="S65" s="870" t="s">
        <v>9897</v>
      </c>
      <c r="T65" s="870" t="s">
        <v>8386</v>
      </c>
      <c r="U65" s="870" t="s">
        <v>9618</v>
      </c>
      <c r="V65" s="871" t="s">
        <v>9898</v>
      </c>
      <c r="W65" s="872"/>
      <c r="X65" s="871" t="s">
        <v>9626</v>
      </c>
      <c r="Y65" s="871" t="s">
        <v>9899</v>
      </c>
      <c r="Z65" s="873">
        <v>0.41</v>
      </c>
      <c r="AA65" s="874" t="s">
        <v>9587</v>
      </c>
      <c r="AB65" s="875">
        <v>180.0</v>
      </c>
      <c r="AC65" s="928">
        <v>100.0</v>
      </c>
      <c r="AD65" s="875">
        <v>90.0</v>
      </c>
      <c r="AE65" s="875">
        <v>140.0</v>
      </c>
      <c r="AF65" s="879"/>
      <c r="AG65" s="874" t="s">
        <v>9587</v>
      </c>
      <c r="AH65" s="878">
        <v>180.0</v>
      </c>
      <c r="AI65" s="875">
        <v>100.0</v>
      </c>
      <c r="AJ65" s="875">
        <v>90.0</v>
      </c>
      <c r="AK65" s="875">
        <v>140.0</v>
      </c>
      <c r="AL65" s="879"/>
      <c r="AM65" s="879"/>
      <c r="AN65" s="879"/>
      <c r="AO65" s="879"/>
      <c r="AP65" s="879"/>
      <c r="AQ65" s="880"/>
      <c r="AR65" s="881"/>
      <c r="AS65" s="932"/>
      <c r="AT65" s="880"/>
      <c r="AU65" s="880"/>
      <c r="AV65" s="880"/>
      <c r="AW65" s="880"/>
      <c r="AX65" s="880"/>
      <c r="AY65" s="879"/>
      <c r="AZ65" s="880"/>
      <c r="BA65" s="880"/>
      <c r="BB65" s="880"/>
      <c r="BC65" s="880"/>
      <c r="BD65" s="880"/>
      <c r="BE65" s="880"/>
      <c r="BF65" s="880"/>
      <c r="BG65" s="880"/>
      <c r="BH65" s="880"/>
      <c r="BI65" s="882"/>
      <c r="BJ65" s="882"/>
      <c r="BK65" s="882"/>
      <c r="BL65" s="882"/>
      <c r="BM65" s="882"/>
      <c r="BN65" s="882"/>
      <c r="BO65" s="882"/>
      <c r="BP65" s="882"/>
      <c r="BQ65" s="882"/>
      <c r="BR65" s="882"/>
      <c r="BS65" s="882"/>
      <c r="BT65" s="882"/>
      <c r="BU65" s="882"/>
      <c r="BV65" s="882"/>
      <c r="BW65" s="882"/>
      <c r="BX65" s="882"/>
      <c r="BY65" s="882"/>
      <c r="BZ65" s="882"/>
      <c r="CA65" s="882"/>
      <c r="CB65" s="882"/>
      <c r="CC65" s="882"/>
      <c r="CD65" s="882"/>
      <c r="CE65" s="882"/>
      <c r="CF65" s="882"/>
      <c r="CG65" s="882"/>
      <c r="CH65" s="882"/>
      <c r="CI65" s="882"/>
      <c r="CJ65" s="882"/>
      <c r="CK65" s="882"/>
      <c r="CL65" s="882"/>
      <c r="CM65" s="882"/>
      <c r="CN65" s="882"/>
      <c r="CO65" s="882"/>
      <c r="CP65" s="882"/>
      <c r="CQ65" s="882"/>
      <c r="CR65" s="882"/>
      <c r="CS65" s="882"/>
      <c r="CT65" s="882"/>
      <c r="CU65" s="882"/>
      <c r="CV65" s="882"/>
      <c r="CW65" s="882"/>
      <c r="CX65" s="882"/>
      <c r="CY65" s="882"/>
      <c r="CZ65" s="882"/>
      <c r="DA65" s="882"/>
      <c r="DB65" s="882"/>
      <c r="DC65" s="882"/>
      <c r="DD65" s="882"/>
      <c r="DE65" s="882"/>
      <c r="DF65" s="882"/>
      <c r="DG65" s="882"/>
      <c r="DH65" s="882"/>
      <c r="DI65" s="882"/>
      <c r="DJ65" s="882"/>
      <c r="DK65" s="882"/>
      <c r="DL65" s="882"/>
      <c r="DM65" s="882"/>
      <c r="DN65" s="882"/>
      <c r="DO65" s="882"/>
      <c r="DP65" s="882"/>
      <c r="DQ65" s="882"/>
      <c r="DR65" s="882"/>
      <c r="DS65" s="882"/>
      <c r="DT65" s="882"/>
      <c r="DU65" s="882"/>
      <c r="DV65" s="882"/>
      <c r="DW65" s="882"/>
      <c r="DX65" s="882"/>
      <c r="DY65" s="882"/>
      <c r="DZ65" s="882"/>
      <c r="EA65" s="882"/>
      <c r="EB65" s="882"/>
      <c r="EC65" s="882"/>
      <c r="ED65" s="882"/>
      <c r="EE65" s="882"/>
      <c r="EF65" s="882"/>
      <c r="EG65" s="882"/>
      <c r="EH65" s="882"/>
      <c r="EI65" s="882"/>
      <c r="EJ65" s="882"/>
      <c r="EK65" s="882"/>
      <c r="EL65" s="882"/>
      <c r="EM65" s="882"/>
      <c r="EN65" s="882"/>
      <c r="EO65" s="882"/>
      <c r="EP65" s="882"/>
      <c r="EQ65" s="882"/>
      <c r="ER65" s="882"/>
      <c r="ES65" s="882"/>
      <c r="ET65" s="882"/>
      <c r="EU65" s="882"/>
      <c r="EV65" s="882"/>
      <c r="EW65" s="882"/>
      <c r="EX65" s="882"/>
      <c r="EY65" s="882"/>
      <c r="EZ65" s="882"/>
      <c r="FA65" s="882"/>
      <c r="FB65" s="882"/>
      <c r="FC65" s="882"/>
      <c r="FD65" s="882"/>
      <c r="FE65" s="882"/>
      <c r="FF65" s="882"/>
      <c r="FG65" s="882"/>
      <c r="FH65" s="882"/>
      <c r="FI65" s="882"/>
      <c r="FJ65" s="882"/>
      <c r="FK65" s="882"/>
      <c r="FL65" s="882"/>
      <c r="FM65" s="882"/>
      <c r="FN65" s="882"/>
      <c r="FO65" s="882"/>
      <c r="FP65" s="882"/>
      <c r="FQ65" s="882"/>
      <c r="FR65" s="882"/>
      <c r="FS65" s="882"/>
      <c r="FT65" s="882"/>
      <c r="FU65" s="882"/>
      <c r="FV65" s="882"/>
      <c r="FW65" s="882"/>
      <c r="FX65" s="882"/>
      <c r="FY65" s="882"/>
      <c r="FZ65" s="882"/>
      <c r="GA65" s="882"/>
      <c r="GB65" s="882"/>
      <c r="GC65" s="882"/>
      <c r="GD65" s="882"/>
      <c r="GE65" s="882"/>
      <c r="GF65" s="882"/>
      <c r="GG65" s="882"/>
      <c r="GH65" s="882"/>
      <c r="GI65" s="882"/>
      <c r="GJ65" s="882"/>
      <c r="GK65" s="882"/>
      <c r="GL65" s="882"/>
      <c r="GM65" s="882"/>
      <c r="GN65" s="882"/>
      <c r="GO65" s="882"/>
      <c r="GP65" s="882"/>
      <c r="GQ65" s="882"/>
      <c r="GR65" s="882"/>
      <c r="GS65" s="882"/>
      <c r="GT65" s="882"/>
      <c r="GU65" s="882"/>
      <c r="GV65" s="882"/>
      <c r="GW65" s="882"/>
      <c r="GX65" s="882"/>
      <c r="GY65" s="882"/>
      <c r="GZ65" s="882"/>
      <c r="HA65" s="882"/>
      <c r="HB65" s="882"/>
      <c r="HC65" s="882"/>
      <c r="HD65" s="882"/>
      <c r="HE65" s="882"/>
      <c r="HF65" s="882"/>
      <c r="HG65" s="882"/>
    </row>
    <row r="66">
      <c r="A66" s="859"/>
      <c r="B66" s="911" t="s">
        <v>10030</v>
      </c>
      <c r="C66" s="943" t="s">
        <v>6143</v>
      </c>
      <c r="D66" s="425">
        <v>0.0</v>
      </c>
      <c r="E66" s="862" t="s">
        <v>10031</v>
      </c>
      <c r="F66" s="875" t="s">
        <v>10032</v>
      </c>
      <c r="G66" s="944">
        <v>2.037490662058E12</v>
      </c>
      <c r="H66" s="869">
        <v>1045.0</v>
      </c>
      <c r="I66" s="866">
        <v>0.15</v>
      </c>
      <c r="J66" s="373">
        <v>889.0</v>
      </c>
      <c r="K66" s="402" t="s">
        <v>10033</v>
      </c>
      <c r="L66" s="403" t="s">
        <v>10034</v>
      </c>
      <c r="M66" s="403" t="s">
        <v>10014</v>
      </c>
      <c r="N66" s="842" t="s">
        <v>9615</v>
      </c>
      <c r="O66" s="918"/>
      <c r="P66" s="919"/>
      <c r="Q66" s="919"/>
      <c r="R66" s="869" t="s">
        <v>8326</v>
      </c>
      <c r="S66" s="870" t="s">
        <v>9897</v>
      </c>
      <c r="T66" s="870" t="s">
        <v>8386</v>
      </c>
      <c r="U66" s="870" t="s">
        <v>9618</v>
      </c>
      <c r="V66" s="871" t="s">
        <v>9907</v>
      </c>
      <c r="W66" s="872"/>
      <c r="X66" s="871" t="s">
        <v>9626</v>
      </c>
      <c r="Y66" s="871" t="s">
        <v>9908</v>
      </c>
      <c r="Z66" s="873">
        <v>0.43</v>
      </c>
      <c r="AA66" s="874" t="s">
        <v>9587</v>
      </c>
      <c r="AB66" s="875">
        <v>185.0</v>
      </c>
      <c r="AC66" s="875">
        <v>100.0</v>
      </c>
      <c r="AD66" s="875">
        <v>90.0</v>
      </c>
      <c r="AE66" s="875">
        <v>140.0</v>
      </c>
      <c r="AF66" s="879"/>
      <c r="AG66" s="874" t="s">
        <v>9587</v>
      </c>
      <c r="AH66" s="878">
        <v>185.0</v>
      </c>
      <c r="AI66" s="875">
        <v>100.0</v>
      </c>
      <c r="AJ66" s="875">
        <v>90.0</v>
      </c>
      <c r="AK66" s="875">
        <v>140.0</v>
      </c>
      <c r="AL66" s="879"/>
      <c r="AM66" s="879"/>
      <c r="AN66" s="879"/>
      <c r="AO66" s="879"/>
      <c r="AP66" s="879"/>
      <c r="AQ66" s="880"/>
      <c r="AR66" s="881"/>
      <c r="AS66" s="932"/>
      <c r="AT66" s="880"/>
      <c r="AU66" s="880"/>
      <c r="AV66" s="880"/>
      <c r="AW66" s="880"/>
      <c r="AX66" s="880"/>
      <c r="AY66" s="879"/>
      <c r="AZ66" s="880"/>
      <c r="BA66" s="880"/>
      <c r="BB66" s="880"/>
      <c r="BC66" s="880"/>
      <c r="BD66" s="880"/>
      <c r="BE66" s="880"/>
      <c r="BF66" s="880"/>
      <c r="BG66" s="880"/>
      <c r="BH66" s="880"/>
      <c r="BI66" s="882"/>
      <c r="BJ66" s="882"/>
      <c r="BK66" s="882"/>
      <c r="BL66" s="882"/>
      <c r="BM66" s="882"/>
      <c r="BN66" s="882"/>
      <c r="BO66" s="882"/>
      <c r="BP66" s="882"/>
      <c r="BQ66" s="882"/>
      <c r="BR66" s="882"/>
      <c r="BS66" s="882"/>
      <c r="BT66" s="882"/>
      <c r="BU66" s="882"/>
      <c r="BV66" s="882"/>
      <c r="BW66" s="882"/>
      <c r="BX66" s="882"/>
      <c r="BY66" s="882"/>
      <c r="BZ66" s="882"/>
      <c r="CA66" s="882"/>
      <c r="CB66" s="882"/>
      <c r="CC66" s="882"/>
      <c r="CD66" s="882"/>
      <c r="CE66" s="882"/>
      <c r="CF66" s="882"/>
      <c r="CG66" s="882"/>
      <c r="CH66" s="882"/>
      <c r="CI66" s="882"/>
      <c r="CJ66" s="882"/>
      <c r="CK66" s="882"/>
      <c r="CL66" s="882"/>
      <c r="CM66" s="882"/>
      <c r="CN66" s="882"/>
      <c r="CO66" s="882"/>
      <c r="CP66" s="882"/>
      <c r="CQ66" s="882"/>
      <c r="CR66" s="882"/>
      <c r="CS66" s="882"/>
      <c r="CT66" s="882"/>
      <c r="CU66" s="882"/>
      <c r="CV66" s="882"/>
      <c r="CW66" s="882"/>
      <c r="CX66" s="882"/>
      <c r="CY66" s="882"/>
      <c r="CZ66" s="882"/>
      <c r="DA66" s="882"/>
      <c r="DB66" s="882"/>
      <c r="DC66" s="882"/>
      <c r="DD66" s="882"/>
      <c r="DE66" s="882"/>
      <c r="DF66" s="882"/>
      <c r="DG66" s="882"/>
      <c r="DH66" s="882"/>
      <c r="DI66" s="882"/>
      <c r="DJ66" s="882"/>
      <c r="DK66" s="882"/>
      <c r="DL66" s="882"/>
      <c r="DM66" s="882"/>
      <c r="DN66" s="882"/>
      <c r="DO66" s="882"/>
      <c r="DP66" s="882"/>
      <c r="DQ66" s="882"/>
      <c r="DR66" s="882"/>
      <c r="DS66" s="882"/>
      <c r="DT66" s="882"/>
      <c r="DU66" s="882"/>
      <c r="DV66" s="882"/>
      <c r="DW66" s="882"/>
      <c r="DX66" s="882"/>
      <c r="DY66" s="882"/>
      <c r="DZ66" s="882"/>
      <c r="EA66" s="882"/>
      <c r="EB66" s="882"/>
      <c r="EC66" s="882"/>
      <c r="ED66" s="882"/>
      <c r="EE66" s="882"/>
      <c r="EF66" s="882"/>
      <c r="EG66" s="882"/>
      <c r="EH66" s="882"/>
      <c r="EI66" s="882"/>
      <c r="EJ66" s="882"/>
      <c r="EK66" s="882"/>
      <c r="EL66" s="882"/>
      <c r="EM66" s="882"/>
      <c r="EN66" s="882"/>
      <c r="EO66" s="882"/>
      <c r="EP66" s="882"/>
      <c r="EQ66" s="882"/>
      <c r="ER66" s="882"/>
      <c r="ES66" s="882"/>
      <c r="ET66" s="882"/>
      <c r="EU66" s="882"/>
      <c r="EV66" s="882"/>
      <c r="EW66" s="882"/>
      <c r="EX66" s="882"/>
      <c r="EY66" s="882"/>
      <c r="EZ66" s="882"/>
      <c r="FA66" s="882"/>
      <c r="FB66" s="882"/>
      <c r="FC66" s="882"/>
      <c r="FD66" s="882"/>
      <c r="FE66" s="882"/>
      <c r="FF66" s="882"/>
      <c r="FG66" s="882"/>
      <c r="FH66" s="882"/>
      <c r="FI66" s="882"/>
      <c r="FJ66" s="882"/>
      <c r="FK66" s="882"/>
      <c r="FL66" s="882"/>
      <c r="FM66" s="882"/>
      <c r="FN66" s="882"/>
      <c r="FO66" s="882"/>
      <c r="FP66" s="882"/>
      <c r="FQ66" s="882"/>
      <c r="FR66" s="882"/>
      <c r="FS66" s="882"/>
      <c r="FT66" s="882"/>
      <c r="FU66" s="882"/>
      <c r="FV66" s="882"/>
      <c r="FW66" s="882"/>
      <c r="FX66" s="882"/>
      <c r="FY66" s="882"/>
      <c r="FZ66" s="882"/>
      <c r="GA66" s="882"/>
      <c r="GB66" s="882"/>
      <c r="GC66" s="882"/>
      <c r="GD66" s="882"/>
      <c r="GE66" s="882"/>
      <c r="GF66" s="882"/>
      <c r="GG66" s="882"/>
      <c r="GH66" s="882"/>
      <c r="GI66" s="882"/>
      <c r="GJ66" s="882"/>
      <c r="GK66" s="882"/>
      <c r="GL66" s="882"/>
      <c r="GM66" s="882"/>
      <c r="GN66" s="882"/>
      <c r="GO66" s="882"/>
      <c r="GP66" s="882"/>
      <c r="GQ66" s="882"/>
      <c r="GR66" s="882"/>
      <c r="GS66" s="882"/>
      <c r="GT66" s="882"/>
      <c r="GU66" s="882"/>
      <c r="GV66" s="882"/>
      <c r="GW66" s="882"/>
      <c r="GX66" s="882"/>
      <c r="GY66" s="882"/>
      <c r="GZ66" s="882"/>
      <c r="HA66" s="882"/>
      <c r="HB66" s="882"/>
      <c r="HC66" s="882"/>
      <c r="HD66" s="882"/>
      <c r="HE66" s="882"/>
      <c r="HF66" s="882"/>
      <c r="HG66" s="882"/>
    </row>
    <row r="67">
      <c r="A67" s="859"/>
      <c r="B67" s="945"/>
      <c r="C67" s="946"/>
      <c r="D67" s="947"/>
      <c r="E67" s="948" t="s">
        <v>8296</v>
      </c>
      <c r="F67" s="946"/>
      <c r="G67" s="947"/>
      <c r="H67" s="882"/>
      <c r="I67" s="882"/>
      <c r="J67" s="949"/>
      <c r="K67" s="950"/>
      <c r="L67" s="398"/>
      <c r="M67" s="398"/>
      <c r="N67" s="398"/>
      <c r="O67" s="647"/>
      <c r="P67" s="951"/>
      <c r="Q67" s="882"/>
      <c r="R67" s="952"/>
      <c r="S67" s="882"/>
      <c r="T67" s="882"/>
      <c r="U67" s="882"/>
      <c r="V67" s="882"/>
      <c r="W67" s="953"/>
      <c r="X67" s="882"/>
      <c r="Y67" s="882"/>
      <c r="Z67" s="954"/>
      <c r="AA67" s="881"/>
      <c r="AB67" s="882"/>
      <c r="AC67" s="882"/>
      <c r="AD67" s="882"/>
      <c r="AE67" s="882"/>
      <c r="AF67" s="882"/>
      <c r="AG67" s="955"/>
      <c r="AH67" s="955"/>
      <c r="AI67" s="882"/>
      <c r="AJ67" s="882"/>
      <c r="AK67" s="882"/>
      <c r="AL67" s="882"/>
      <c r="AM67" s="882"/>
      <c r="AN67" s="882"/>
      <c r="AO67" s="882"/>
      <c r="AP67" s="882"/>
      <c r="AQ67" s="882"/>
      <c r="AR67" s="882"/>
      <c r="AS67" s="882"/>
      <c r="AT67" s="882"/>
      <c r="AU67" s="882"/>
      <c r="AV67" s="882"/>
      <c r="AW67" s="882"/>
      <c r="AX67" s="882"/>
      <c r="AY67" s="881"/>
      <c r="AZ67" s="882"/>
      <c r="BA67" s="882"/>
      <c r="BB67" s="882"/>
      <c r="BC67" s="882"/>
      <c r="BD67" s="882"/>
      <c r="BE67" s="882"/>
      <c r="BF67" s="882"/>
      <c r="BG67" s="882"/>
      <c r="BH67" s="882"/>
      <c r="BI67" s="882"/>
      <c r="BJ67" s="882"/>
      <c r="BK67" s="882"/>
      <c r="BL67" s="882"/>
      <c r="BM67" s="882"/>
      <c r="BN67" s="882"/>
      <c r="BO67" s="882"/>
      <c r="BP67" s="882"/>
      <c r="BQ67" s="882"/>
      <c r="BR67" s="882"/>
      <c r="BS67" s="882"/>
      <c r="BT67" s="882"/>
      <c r="BU67" s="882"/>
      <c r="BV67" s="882"/>
      <c r="BW67" s="882"/>
      <c r="BX67" s="882"/>
      <c r="BY67" s="882"/>
      <c r="BZ67" s="882"/>
      <c r="CA67" s="882"/>
      <c r="CB67" s="882"/>
      <c r="CC67" s="882"/>
      <c r="CD67" s="882"/>
      <c r="CE67" s="882"/>
      <c r="CF67" s="882"/>
      <c r="CG67" s="882"/>
      <c r="CH67" s="882"/>
      <c r="CI67" s="882"/>
      <c r="CJ67" s="882"/>
      <c r="CK67" s="882"/>
      <c r="CL67" s="882"/>
      <c r="CM67" s="882"/>
      <c r="CN67" s="882"/>
      <c r="CO67" s="882"/>
      <c r="CP67" s="882"/>
      <c r="CQ67" s="882"/>
      <c r="CR67" s="882"/>
      <c r="CS67" s="882"/>
      <c r="CT67" s="882"/>
      <c r="CU67" s="882"/>
      <c r="CV67" s="882"/>
      <c r="CW67" s="882"/>
      <c r="CX67" s="882"/>
      <c r="CY67" s="882"/>
      <c r="CZ67" s="882"/>
      <c r="DA67" s="882"/>
      <c r="DB67" s="882"/>
      <c r="DC67" s="882"/>
      <c r="DD67" s="882"/>
      <c r="DE67" s="882"/>
      <c r="DF67" s="882"/>
      <c r="DG67" s="882"/>
      <c r="DH67" s="882"/>
      <c r="DI67" s="882"/>
      <c r="DJ67" s="882"/>
      <c r="DK67" s="882"/>
      <c r="DL67" s="882"/>
      <c r="DM67" s="882"/>
      <c r="DN67" s="882"/>
      <c r="DO67" s="882"/>
      <c r="DP67" s="882"/>
      <c r="DQ67" s="882"/>
      <c r="DR67" s="882"/>
      <c r="DS67" s="882"/>
      <c r="DT67" s="882"/>
      <c r="DU67" s="882"/>
      <c r="DV67" s="882"/>
      <c r="DW67" s="882"/>
      <c r="DX67" s="882"/>
      <c r="DY67" s="882"/>
      <c r="DZ67" s="882"/>
      <c r="EA67" s="882"/>
      <c r="EB67" s="882"/>
      <c r="EC67" s="882"/>
      <c r="ED67" s="882"/>
      <c r="EE67" s="882"/>
      <c r="EF67" s="882"/>
      <c r="EG67" s="882"/>
      <c r="EH67" s="882"/>
      <c r="EI67" s="882"/>
      <c r="EJ67" s="882"/>
      <c r="EK67" s="882"/>
      <c r="EL67" s="882"/>
      <c r="EM67" s="882"/>
      <c r="EN67" s="882"/>
      <c r="EO67" s="882"/>
      <c r="EP67" s="882"/>
      <c r="EQ67" s="882"/>
      <c r="ER67" s="882"/>
      <c r="ES67" s="882"/>
      <c r="ET67" s="882"/>
      <c r="EU67" s="882"/>
      <c r="EV67" s="882"/>
      <c r="EW67" s="882"/>
      <c r="EX67" s="882"/>
      <c r="EY67" s="882"/>
      <c r="EZ67" s="882"/>
      <c r="FA67" s="882"/>
      <c r="FB67" s="882"/>
      <c r="FC67" s="882"/>
      <c r="FD67" s="882"/>
      <c r="FE67" s="882"/>
      <c r="FF67" s="882"/>
      <c r="FG67" s="882"/>
      <c r="FH67" s="882"/>
      <c r="FI67" s="882"/>
      <c r="FJ67" s="882"/>
      <c r="FK67" s="882"/>
      <c r="FL67" s="882"/>
      <c r="FM67" s="882"/>
      <c r="FN67" s="882"/>
      <c r="FO67" s="882"/>
      <c r="FP67" s="882"/>
      <c r="FQ67" s="882"/>
      <c r="FR67" s="882"/>
      <c r="FS67" s="882"/>
      <c r="FT67" s="882"/>
      <c r="FU67" s="882"/>
      <c r="FV67" s="882"/>
      <c r="FW67" s="882"/>
      <c r="FX67" s="882"/>
      <c r="FY67" s="882"/>
      <c r="FZ67" s="882"/>
      <c r="GA67" s="882"/>
      <c r="GB67" s="882"/>
      <c r="GC67" s="882"/>
      <c r="GD67" s="882"/>
      <c r="GE67" s="882"/>
      <c r="GF67" s="882"/>
      <c r="GG67" s="882"/>
      <c r="GH67" s="882"/>
      <c r="GI67" s="882"/>
      <c r="GJ67" s="882"/>
      <c r="GK67" s="882"/>
      <c r="GL67" s="882"/>
      <c r="GM67" s="882"/>
      <c r="GN67" s="882"/>
      <c r="GO67" s="882"/>
      <c r="GP67" s="882"/>
      <c r="GQ67" s="882"/>
      <c r="GR67" s="882"/>
      <c r="GS67" s="882"/>
      <c r="GT67" s="882"/>
      <c r="GU67" s="882"/>
      <c r="GV67" s="882"/>
      <c r="GW67" s="882"/>
      <c r="GX67" s="882"/>
      <c r="GY67" s="882"/>
      <c r="GZ67" s="882"/>
      <c r="HA67" s="882"/>
      <c r="HB67" s="882"/>
      <c r="HC67" s="882"/>
      <c r="HD67" s="882"/>
      <c r="HE67" s="882"/>
      <c r="HF67" s="882"/>
      <c r="HG67" s="882"/>
    </row>
    <row r="68">
      <c r="B68" s="668"/>
      <c r="D68" s="669"/>
      <c r="J68" s="669"/>
    </row>
    <row r="69">
      <c r="B69" s="668"/>
      <c r="D69" s="669"/>
      <c r="J69" s="669"/>
    </row>
    <row r="70">
      <c r="B70" s="668"/>
      <c r="D70" s="669"/>
      <c r="J70" s="669"/>
    </row>
    <row r="71">
      <c r="B71" s="668"/>
      <c r="D71" s="669"/>
      <c r="J71" s="669"/>
    </row>
    <row r="72">
      <c r="B72" s="668"/>
      <c r="D72" s="669"/>
      <c r="J72" s="669"/>
    </row>
    <row r="73">
      <c r="B73" s="668"/>
      <c r="D73" s="669"/>
      <c r="J73" s="669"/>
    </row>
    <row r="74">
      <c r="B74" s="668"/>
      <c r="D74" s="669"/>
      <c r="J74" s="669"/>
    </row>
    <row r="75">
      <c r="B75" s="668"/>
      <c r="D75" s="669"/>
      <c r="J75" s="669"/>
    </row>
    <row r="76">
      <c r="B76" s="668"/>
      <c r="D76" s="669"/>
      <c r="J76" s="669"/>
    </row>
    <row r="77">
      <c r="B77" s="668"/>
      <c r="D77" s="669"/>
      <c r="J77" s="669"/>
    </row>
    <row r="78">
      <c r="B78" s="668"/>
      <c r="D78" s="669"/>
      <c r="J78" s="669"/>
    </row>
    <row r="79">
      <c r="B79" s="668"/>
      <c r="D79" s="669"/>
      <c r="J79" s="669"/>
    </row>
    <row r="80">
      <c r="B80" s="668"/>
      <c r="D80" s="669"/>
      <c r="J80" s="669"/>
    </row>
    <row r="81">
      <c r="B81" s="668"/>
      <c r="D81" s="669"/>
      <c r="J81" s="669"/>
    </row>
    <row r="82">
      <c r="B82" s="668"/>
      <c r="D82" s="669"/>
      <c r="J82" s="669"/>
    </row>
    <row r="83">
      <c r="B83" s="668"/>
      <c r="D83" s="669"/>
      <c r="J83" s="669"/>
    </row>
    <row r="84">
      <c r="B84" s="668"/>
      <c r="D84" s="669"/>
      <c r="J84" s="669"/>
    </row>
    <row r="85">
      <c r="B85" s="668"/>
      <c r="D85" s="669"/>
      <c r="J85" s="669"/>
    </row>
    <row r="86">
      <c r="B86" s="668"/>
      <c r="D86" s="669"/>
      <c r="J86" s="669"/>
    </row>
    <row r="87">
      <c r="B87" s="668"/>
      <c r="D87" s="669"/>
      <c r="J87" s="669"/>
    </row>
    <row r="88">
      <c r="B88" s="668"/>
      <c r="D88" s="669"/>
      <c r="J88" s="669"/>
    </row>
    <row r="89">
      <c r="B89" s="668"/>
      <c r="D89" s="669"/>
      <c r="J89" s="669"/>
    </row>
    <row r="90">
      <c r="B90" s="668"/>
      <c r="D90" s="669"/>
      <c r="J90" s="669"/>
    </row>
    <row r="91">
      <c r="B91" s="668"/>
      <c r="D91" s="669"/>
      <c r="J91" s="669"/>
    </row>
    <row r="92">
      <c r="B92" s="668"/>
      <c r="D92" s="669"/>
      <c r="J92" s="669"/>
    </row>
    <row r="93">
      <c r="B93" s="668"/>
      <c r="D93" s="669"/>
      <c r="J93" s="669"/>
    </row>
    <row r="94">
      <c r="B94" s="668"/>
      <c r="D94" s="669"/>
      <c r="J94" s="669"/>
    </row>
    <row r="95">
      <c r="B95" s="668"/>
      <c r="D95" s="669"/>
      <c r="J95" s="669"/>
    </row>
    <row r="96">
      <c r="B96" s="668"/>
      <c r="D96" s="669"/>
      <c r="J96" s="669"/>
    </row>
    <row r="97">
      <c r="B97" s="668"/>
      <c r="D97" s="669"/>
      <c r="J97" s="669"/>
    </row>
    <row r="98">
      <c r="B98" s="668"/>
      <c r="D98" s="669"/>
      <c r="J98" s="669"/>
    </row>
    <row r="99">
      <c r="B99" s="668"/>
      <c r="D99" s="669"/>
      <c r="J99" s="669"/>
    </row>
    <row r="100">
      <c r="B100" s="668"/>
      <c r="D100" s="669"/>
      <c r="J100" s="669"/>
    </row>
    <row r="101">
      <c r="B101" s="668"/>
      <c r="D101" s="669"/>
      <c r="J101" s="669"/>
    </row>
    <row r="102">
      <c r="B102" s="668"/>
      <c r="D102" s="669"/>
      <c r="J102" s="669"/>
    </row>
    <row r="103">
      <c r="B103" s="668"/>
      <c r="D103" s="669"/>
      <c r="J103" s="669"/>
    </row>
    <row r="104">
      <c r="B104" s="668"/>
      <c r="D104" s="669"/>
      <c r="J104" s="669"/>
    </row>
    <row r="105">
      <c r="B105" s="668"/>
      <c r="D105" s="669"/>
      <c r="J105" s="669"/>
    </row>
    <row r="106">
      <c r="B106" s="668"/>
      <c r="D106" s="669"/>
      <c r="J106" s="669"/>
    </row>
    <row r="107">
      <c r="B107" s="668"/>
      <c r="D107" s="669"/>
      <c r="J107" s="669"/>
    </row>
    <row r="108">
      <c r="B108" s="668"/>
      <c r="D108" s="669"/>
      <c r="J108" s="669"/>
    </row>
    <row r="109">
      <c r="B109" s="668"/>
      <c r="D109" s="669"/>
      <c r="J109" s="669"/>
    </row>
    <row r="110">
      <c r="B110" s="668"/>
      <c r="D110" s="669"/>
      <c r="J110" s="669"/>
    </row>
    <row r="111">
      <c r="B111" s="668"/>
      <c r="D111" s="669"/>
      <c r="J111" s="669"/>
    </row>
    <row r="112">
      <c r="B112" s="668"/>
      <c r="D112" s="669"/>
      <c r="J112" s="669"/>
    </row>
    <row r="113">
      <c r="B113" s="668"/>
      <c r="D113" s="669"/>
      <c r="J113" s="669"/>
    </row>
    <row r="114">
      <c r="B114" s="668"/>
      <c r="D114" s="669"/>
      <c r="J114" s="669"/>
    </row>
    <row r="115">
      <c r="B115" s="668"/>
      <c r="D115" s="669"/>
      <c r="J115" s="669"/>
    </row>
    <row r="116">
      <c r="B116" s="668"/>
      <c r="D116" s="669"/>
      <c r="J116" s="669"/>
    </row>
    <row r="117">
      <c r="B117" s="668"/>
      <c r="D117" s="669"/>
      <c r="J117" s="669"/>
    </row>
    <row r="118">
      <c r="B118" s="668"/>
      <c r="D118" s="669"/>
      <c r="J118" s="669"/>
    </row>
    <row r="119">
      <c r="B119" s="668"/>
      <c r="D119" s="669"/>
      <c r="J119" s="669"/>
    </row>
    <row r="120">
      <c r="B120" s="668"/>
      <c r="D120" s="669"/>
      <c r="J120" s="669"/>
    </row>
    <row r="121">
      <c r="B121" s="668"/>
      <c r="D121" s="669"/>
      <c r="J121" s="669"/>
    </row>
    <row r="122">
      <c r="B122" s="668"/>
      <c r="D122" s="669"/>
      <c r="J122" s="669"/>
    </row>
    <row r="123">
      <c r="B123" s="668"/>
      <c r="D123" s="669"/>
      <c r="J123" s="669"/>
    </row>
    <row r="124">
      <c r="B124" s="668"/>
      <c r="D124" s="669"/>
      <c r="J124" s="669"/>
    </row>
    <row r="125">
      <c r="B125" s="668"/>
      <c r="D125" s="669"/>
      <c r="J125" s="669"/>
    </row>
    <row r="126">
      <c r="B126" s="668"/>
      <c r="D126" s="669"/>
      <c r="J126" s="669"/>
    </row>
    <row r="127">
      <c r="B127" s="668"/>
      <c r="D127" s="669"/>
      <c r="J127" s="669"/>
    </row>
    <row r="128">
      <c r="B128" s="668"/>
      <c r="D128" s="669"/>
      <c r="J128" s="669"/>
    </row>
    <row r="129">
      <c r="B129" s="668"/>
      <c r="D129" s="669"/>
      <c r="J129" s="669"/>
    </row>
    <row r="130">
      <c r="B130" s="668"/>
      <c r="D130" s="669"/>
      <c r="J130" s="669"/>
    </row>
    <row r="131">
      <c r="B131" s="668"/>
      <c r="D131" s="669"/>
      <c r="J131" s="669"/>
    </row>
    <row r="132">
      <c r="B132" s="668"/>
      <c r="D132" s="669"/>
      <c r="J132" s="669"/>
    </row>
    <row r="133">
      <c r="B133" s="668"/>
      <c r="D133" s="669"/>
      <c r="J133" s="669"/>
    </row>
    <row r="134">
      <c r="B134" s="668"/>
      <c r="D134" s="669"/>
      <c r="J134" s="669"/>
    </row>
    <row r="135">
      <c r="B135" s="668"/>
      <c r="D135" s="669"/>
      <c r="J135" s="669"/>
    </row>
    <row r="136">
      <c r="B136" s="668"/>
      <c r="D136" s="669"/>
      <c r="J136" s="669"/>
    </row>
    <row r="137">
      <c r="B137" s="668"/>
      <c r="D137" s="669"/>
      <c r="J137" s="669"/>
    </row>
    <row r="138">
      <c r="B138" s="668"/>
      <c r="D138" s="669"/>
      <c r="J138" s="669"/>
    </row>
    <row r="139">
      <c r="B139" s="668"/>
      <c r="D139" s="669"/>
      <c r="J139" s="669"/>
    </row>
    <row r="140">
      <c r="B140" s="668"/>
      <c r="D140" s="669"/>
      <c r="J140" s="669"/>
    </row>
    <row r="141">
      <c r="B141" s="668"/>
      <c r="D141" s="669"/>
      <c r="J141" s="669"/>
    </row>
    <row r="142">
      <c r="B142" s="668"/>
      <c r="D142" s="669"/>
      <c r="J142" s="669"/>
    </row>
    <row r="143">
      <c r="B143" s="668"/>
      <c r="D143" s="669"/>
      <c r="J143" s="669"/>
    </row>
    <row r="144">
      <c r="B144" s="668"/>
      <c r="D144" s="669"/>
      <c r="J144" s="669"/>
    </row>
    <row r="145">
      <c r="B145" s="668"/>
      <c r="D145" s="669"/>
      <c r="J145" s="669"/>
    </row>
    <row r="146">
      <c r="B146" s="668"/>
      <c r="D146" s="669"/>
      <c r="J146" s="669"/>
    </row>
    <row r="147">
      <c r="B147" s="668"/>
      <c r="D147" s="669"/>
      <c r="J147" s="669"/>
    </row>
    <row r="148">
      <c r="B148" s="668"/>
      <c r="D148" s="669"/>
      <c r="J148" s="669"/>
    </row>
    <row r="149">
      <c r="B149" s="668"/>
      <c r="D149" s="669"/>
      <c r="J149" s="669"/>
    </row>
    <row r="150">
      <c r="B150" s="668"/>
      <c r="D150" s="669"/>
      <c r="J150" s="669"/>
    </row>
    <row r="151">
      <c r="B151" s="668"/>
      <c r="D151" s="669"/>
      <c r="J151" s="669"/>
    </row>
    <row r="152">
      <c r="B152" s="668"/>
      <c r="D152" s="669"/>
      <c r="J152" s="669"/>
    </row>
    <row r="153">
      <c r="B153" s="668"/>
      <c r="D153" s="669"/>
      <c r="J153" s="669"/>
    </row>
    <row r="154">
      <c r="B154" s="668"/>
      <c r="D154" s="669"/>
      <c r="J154" s="669"/>
    </row>
    <row r="155">
      <c r="B155" s="668"/>
      <c r="D155" s="669"/>
      <c r="J155" s="669"/>
    </row>
    <row r="156">
      <c r="B156" s="668"/>
      <c r="D156" s="669"/>
      <c r="J156" s="669"/>
    </row>
    <row r="157">
      <c r="B157" s="668"/>
      <c r="D157" s="669"/>
      <c r="J157" s="669"/>
    </row>
    <row r="158">
      <c r="B158" s="668"/>
      <c r="D158" s="669"/>
      <c r="J158" s="669"/>
    </row>
    <row r="159">
      <c r="B159" s="668"/>
      <c r="D159" s="669"/>
      <c r="J159" s="669"/>
    </row>
    <row r="160">
      <c r="B160" s="668"/>
      <c r="D160" s="669"/>
      <c r="J160" s="669"/>
    </row>
    <row r="161">
      <c r="B161" s="668"/>
      <c r="D161" s="669"/>
      <c r="J161" s="669"/>
    </row>
    <row r="162">
      <c r="B162" s="668"/>
      <c r="D162" s="669"/>
      <c r="J162" s="669"/>
    </row>
    <row r="163">
      <c r="B163" s="668"/>
      <c r="D163" s="669"/>
      <c r="J163" s="669"/>
    </row>
    <row r="164">
      <c r="B164" s="668"/>
      <c r="D164" s="669"/>
      <c r="J164" s="669"/>
    </row>
    <row r="165">
      <c r="B165" s="668"/>
      <c r="D165" s="669"/>
      <c r="J165" s="669"/>
    </row>
    <row r="166">
      <c r="B166" s="668"/>
      <c r="D166" s="669"/>
      <c r="J166" s="669"/>
    </row>
    <row r="167">
      <c r="B167" s="668"/>
      <c r="D167" s="669"/>
      <c r="J167" s="669"/>
    </row>
    <row r="168">
      <c r="B168" s="668"/>
      <c r="D168" s="669"/>
      <c r="J168" s="669"/>
    </row>
    <row r="169">
      <c r="B169" s="668"/>
      <c r="D169" s="669"/>
      <c r="J169" s="669"/>
    </row>
    <row r="170">
      <c r="B170" s="668"/>
      <c r="D170" s="669"/>
      <c r="J170" s="669"/>
    </row>
    <row r="171">
      <c r="B171" s="668"/>
      <c r="D171" s="669"/>
      <c r="J171" s="669"/>
    </row>
    <row r="172">
      <c r="B172" s="668"/>
      <c r="D172" s="669"/>
      <c r="J172" s="669"/>
    </row>
    <row r="173">
      <c r="B173" s="668"/>
      <c r="D173" s="669"/>
      <c r="J173" s="669"/>
    </row>
    <row r="174">
      <c r="B174" s="668"/>
      <c r="D174" s="669"/>
      <c r="J174" s="669"/>
    </row>
    <row r="175">
      <c r="B175" s="668"/>
      <c r="D175" s="669"/>
      <c r="J175" s="669"/>
    </row>
    <row r="176">
      <c r="B176" s="668"/>
      <c r="D176" s="669"/>
      <c r="J176" s="669"/>
    </row>
    <row r="177">
      <c r="B177" s="668"/>
      <c r="D177" s="669"/>
      <c r="J177" s="669"/>
    </row>
    <row r="178">
      <c r="B178" s="668"/>
      <c r="D178" s="669"/>
      <c r="J178" s="669"/>
    </row>
    <row r="179">
      <c r="B179" s="668"/>
      <c r="D179" s="669"/>
      <c r="J179" s="669"/>
    </row>
    <row r="180">
      <c r="B180" s="668"/>
      <c r="D180" s="669"/>
      <c r="J180" s="669"/>
    </row>
    <row r="181">
      <c r="B181" s="668"/>
      <c r="D181" s="669"/>
      <c r="J181" s="669"/>
    </row>
    <row r="182">
      <c r="B182" s="668"/>
      <c r="D182" s="669"/>
      <c r="J182" s="669"/>
    </row>
    <row r="183">
      <c r="B183" s="668"/>
      <c r="D183" s="669"/>
      <c r="J183" s="669"/>
    </row>
    <row r="184">
      <c r="B184" s="668"/>
      <c r="D184" s="669"/>
      <c r="J184" s="669"/>
    </row>
    <row r="185">
      <c r="B185" s="668"/>
      <c r="D185" s="669"/>
      <c r="J185" s="669"/>
    </row>
    <row r="186">
      <c r="B186" s="668"/>
      <c r="D186" s="669"/>
      <c r="J186" s="669"/>
    </row>
    <row r="187">
      <c r="B187" s="668"/>
      <c r="D187" s="669"/>
      <c r="J187" s="669"/>
    </row>
    <row r="188">
      <c r="B188" s="668"/>
      <c r="D188" s="669"/>
      <c r="J188" s="669"/>
    </row>
    <row r="189">
      <c r="B189" s="668"/>
      <c r="D189" s="669"/>
      <c r="J189" s="669"/>
    </row>
    <row r="190">
      <c r="B190" s="668"/>
      <c r="D190" s="669"/>
      <c r="J190" s="669"/>
    </row>
    <row r="191">
      <c r="B191" s="668"/>
      <c r="D191" s="669"/>
      <c r="J191" s="669"/>
    </row>
    <row r="192">
      <c r="B192" s="668"/>
      <c r="D192" s="669"/>
      <c r="J192" s="669"/>
    </row>
    <row r="193">
      <c r="B193" s="668"/>
      <c r="D193" s="669"/>
      <c r="J193" s="669"/>
    </row>
    <row r="194">
      <c r="B194" s="668"/>
      <c r="D194" s="669"/>
      <c r="J194" s="669"/>
    </row>
    <row r="195">
      <c r="B195" s="668"/>
      <c r="D195" s="669"/>
      <c r="J195" s="669"/>
    </row>
    <row r="196">
      <c r="B196" s="668"/>
      <c r="D196" s="669"/>
      <c r="J196" s="669"/>
    </row>
    <row r="197">
      <c r="B197" s="668"/>
      <c r="D197" s="669"/>
      <c r="J197" s="669"/>
    </row>
    <row r="198">
      <c r="B198" s="668"/>
      <c r="D198" s="669"/>
      <c r="J198" s="669"/>
    </row>
    <row r="199">
      <c r="B199" s="668"/>
      <c r="D199" s="669"/>
      <c r="J199" s="669"/>
    </row>
    <row r="200">
      <c r="B200" s="668"/>
      <c r="D200" s="669"/>
      <c r="J200" s="669"/>
    </row>
    <row r="201">
      <c r="B201" s="668"/>
      <c r="D201" s="669"/>
      <c r="J201" s="669"/>
    </row>
    <row r="202">
      <c r="B202" s="668"/>
      <c r="D202" s="669"/>
      <c r="J202" s="669"/>
    </row>
    <row r="203">
      <c r="B203" s="668"/>
      <c r="D203" s="669"/>
      <c r="J203" s="669"/>
    </row>
    <row r="204">
      <c r="B204" s="668"/>
      <c r="D204" s="669"/>
      <c r="J204" s="669"/>
    </row>
    <row r="205">
      <c r="B205" s="668"/>
      <c r="D205" s="669"/>
      <c r="J205" s="669"/>
    </row>
    <row r="206">
      <c r="B206" s="668"/>
      <c r="D206" s="669"/>
      <c r="J206" s="669"/>
    </row>
    <row r="207">
      <c r="B207" s="668"/>
      <c r="D207" s="669"/>
      <c r="J207" s="669"/>
    </row>
    <row r="208">
      <c r="B208" s="668"/>
      <c r="D208" s="669"/>
      <c r="J208" s="669"/>
    </row>
    <row r="209">
      <c r="B209" s="668"/>
      <c r="D209" s="669"/>
      <c r="J209" s="669"/>
    </row>
    <row r="210">
      <c r="B210" s="668"/>
      <c r="D210" s="669"/>
      <c r="J210" s="669"/>
    </row>
    <row r="211">
      <c r="B211" s="668"/>
      <c r="D211" s="669"/>
      <c r="J211" s="669"/>
    </row>
    <row r="212">
      <c r="B212" s="668"/>
      <c r="D212" s="669"/>
      <c r="J212" s="669"/>
    </row>
    <row r="213">
      <c r="B213" s="668"/>
      <c r="D213" s="669"/>
      <c r="J213" s="669"/>
    </row>
    <row r="214">
      <c r="B214" s="668"/>
      <c r="D214" s="669"/>
      <c r="J214" s="669"/>
    </row>
    <row r="215">
      <c r="B215" s="668"/>
      <c r="D215" s="669"/>
      <c r="J215" s="669"/>
    </row>
    <row r="216">
      <c r="B216" s="668"/>
      <c r="D216" s="669"/>
      <c r="J216" s="669"/>
    </row>
    <row r="217">
      <c r="B217" s="668"/>
      <c r="D217" s="669"/>
      <c r="J217" s="669"/>
    </row>
    <row r="218">
      <c r="B218" s="668"/>
      <c r="D218" s="669"/>
      <c r="J218" s="669"/>
    </row>
    <row r="219">
      <c r="B219" s="668"/>
      <c r="D219" s="669"/>
      <c r="J219" s="669"/>
    </row>
    <row r="220">
      <c r="B220" s="668"/>
      <c r="D220" s="669"/>
      <c r="J220" s="669"/>
    </row>
    <row r="221">
      <c r="B221" s="668"/>
      <c r="D221" s="669"/>
      <c r="J221" s="669"/>
    </row>
    <row r="222">
      <c r="B222" s="668"/>
      <c r="D222" s="669"/>
      <c r="J222" s="669"/>
    </row>
    <row r="223">
      <c r="B223" s="668"/>
      <c r="D223" s="669"/>
      <c r="J223" s="669"/>
    </row>
    <row r="224">
      <c r="B224" s="668"/>
      <c r="D224" s="669"/>
      <c r="J224" s="669"/>
    </row>
    <row r="225">
      <c r="B225" s="668"/>
      <c r="D225" s="669"/>
      <c r="J225" s="669"/>
    </row>
    <row r="226">
      <c r="B226" s="668"/>
      <c r="D226" s="669"/>
      <c r="J226" s="669"/>
    </row>
    <row r="227">
      <c r="B227" s="668"/>
      <c r="D227" s="669"/>
      <c r="J227" s="669"/>
    </row>
    <row r="228">
      <c r="B228" s="668"/>
      <c r="D228" s="669"/>
      <c r="J228" s="669"/>
    </row>
    <row r="229">
      <c r="B229" s="668"/>
      <c r="D229" s="669"/>
      <c r="J229" s="669"/>
    </row>
    <row r="230">
      <c r="B230" s="668"/>
      <c r="D230" s="669"/>
      <c r="J230" s="669"/>
    </row>
    <row r="231">
      <c r="B231" s="668"/>
      <c r="D231" s="669"/>
      <c r="J231" s="669"/>
    </row>
    <row r="232">
      <c r="B232" s="668"/>
      <c r="D232" s="669"/>
      <c r="J232" s="669"/>
    </row>
    <row r="233">
      <c r="B233" s="668"/>
      <c r="D233" s="669"/>
      <c r="J233" s="669"/>
    </row>
    <row r="234">
      <c r="B234" s="668"/>
      <c r="D234" s="669"/>
      <c r="J234" s="669"/>
    </row>
    <row r="235">
      <c r="B235" s="668"/>
      <c r="D235" s="669"/>
      <c r="J235" s="669"/>
    </row>
    <row r="236">
      <c r="B236" s="668"/>
      <c r="D236" s="669"/>
      <c r="J236" s="669"/>
    </row>
    <row r="237">
      <c r="B237" s="668"/>
      <c r="D237" s="669"/>
      <c r="J237" s="669"/>
    </row>
    <row r="238">
      <c r="B238" s="668"/>
      <c r="D238" s="669"/>
      <c r="J238" s="669"/>
    </row>
    <row r="239">
      <c r="B239" s="668"/>
      <c r="D239" s="669"/>
      <c r="J239" s="669"/>
    </row>
    <row r="240">
      <c r="B240" s="668"/>
      <c r="D240" s="669"/>
      <c r="J240" s="669"/>
    </row>
    <row r="241">
      <c r="B241" s="668"/>
      <c r="D241" s="669"/>
      <c r="J241" s="669"/>
    </row>
    <row r="242">
      <c r="B242" s="668"/>
      <c r="D242" s="669"/>
      <c r="J242" s="669"/>
    </row>
    <row r="243">
      <c r="B243" s="668"/>
      <c r="D243" s="669"/>
      <c r="J243" s="669"/>
    </row>
    <row r="244">
      <c r="B244" s="668"/>
      <c r="D244" s="669"/>
      <c r="J244" s="669"/>
    </row>
    <row r="245">
      <c r="B245" s="668"/>
      <c r="D245" s="669"/>
      <c r="J245" s="669"/>
    </row>
    <row r="246">
      <c r="B246" s="668"/>
      <c r="D246" s="669"/>
      <c r="J246" s="669"/>
    </row>
    <row r="247">
      <c r="B247" s="668"/>
      <c r="D247" s="669"/>
      <c r="J247" s="669"/>
    </row>
    <row r="248">
      <c r="B248" s="668"/>
      <c r="D248" s="669"/>
      <c r="J248" s="669"/>
    </row>
    <row r="249">
      <c r="B249" s="668"/>
      <c r="D249" s="669"/>
      <c r="J249" s="669"/>
    </row>
    <row r="250">
      <c r="B250" s="668"/>
      <c r="D250" s="669"/>
      <c r="J250" s="669"/>
    </row>
    <row r="251">
      <c r="B251" s="668"/>
      <c r="D251" s="669"/>
      <c r="J251" s="669"/>
    </row>
    <row r="252">
      <c r="B252" s="668"/>
      <c r="D252" s="669"/>
      <c r="J252" s="669"/>
    </row>
    <row r="253">
      <c r="B253" s="668"/>
      <c r="D253" s="669"/>
      <c r="J253" s="669"/>
    </row>
    <row r="254">
      <c r="B254" s="668"/>
      <c r="D254" s="669"/>
      <c r="J254" s="669"/>
    </row>
    <row r="255">
      <c r="B255" s="668"/>
      <c r="D255" s="669"/>
      <c r="J255" s="669"/>
    </row>
    <row r="256">
      <c r="B256" s="668"/>
      <c r="D256" s="669"/>
      <c r="J256" s="669"/>
    </row>
    <row r="257">
      <c r="B257" s="668"/>
      <c r="D257" s="669"/>
      <c r="J257" s="669"/>
    </row>
    <row r="258">
      <c r="B258" s="668"/>
      <c r="D258" s="669"/>
      <c r="J258" s="669"/>
    </row>
    <row r="259">
      <c r="B259" s="668"/>
      <c r="D259" s="669"/>
      <c r="J259" s="669"/>
    </row>
    <row r="260">
      <c r="B260" s="668"/>
      <c r="D260" s="669"/>
      <c r="J260" s="669"/>
    </row>
    <row r="261">
      <c r="B261" s="668"/>
      <c r="D261" s="669"/>
      <c r="J261" s="669"/>
    </row>
    <row r="262">
      <c r="B262" s="668"/>
      <c r="D262" s="669"/>
      <c r="J262" s="669"/>
    </row>
    <row r="263">
      <c r="B263" s="668"/>
      <c r="D263" s="669"/>
      <c r="J263" s="669"/>
    </row>
    <row r="264">
      <c r="B264" s="668"/>
      <c r="D264" s="669"/>
      <c r="J264" s="669"/>
    </row>
    <row r="265">
      <c r="B265" s="668"/>
      <c r="D265" s="669"/>
      <c r="J265" s="669"/>
    </row>
    <row r="266">
      <c r="B266" s="668"/>
      <c r="D266" s="669"/>
      <c r="J266" s="669"/>
    </row>
    <row r="267">
      <c r="B267" s="668"/>
      <c r="D267" s="669"/>
      <c r="J267" s="669"/>
    </row>
    <row r="268">
      <c r="B268" s="668"/>
      <c r="D268" s="669"/>
      <c r="J268" s="669"/>
    </row>
    <row r="269">
      <c r="B269" s="668"/>
      <c r="D269" s="669"/>
      <c r="J269" s="669"/>
    </row>
    <row r="270">
      <c r="B270" s="668"/>
      <c r="D270" s="669"/>
      <c r="J270" s="669"/>
    </row>
    <row r="271">
      <c r="B271" s="668"/>
      <c r="D271" s="669"/>
      <c r="J271" s="669"/>
    </row>
    <row r="272">
      <c r="B272" s="668"/>
      <c r="D272" s="669"/>
      <c r="J272" s="669"/>
    </row>
    <row r="273">
      <c r="B273" s="668"/>
      <c r="D273" s="669"/>
      <c r="J273" s="669"/>
    </row>
    <row r="274">
      <c r="B274" s="668"/>
      <c r="D274" s="669"/>
      <c r="J274" s="669"/>
    </row>
    <row r="275">
      <c r="B275" s="668"/>
      <c r="D275" s="669"/>
      <c r="J275" s="669"/>
    </row>
    <row r="276">
      <c r="B276" s="668"/>
      <c r="D276" s="669"/>
      <c r="J276" s="669"/>
    </row>
    <row r="277">
      <c r="B277" s="668"/>
      <c r="D277" s="669"/>
      <c r="J277" s="669"/>
    </row>
    <row r="278">
      <c r="B278" s="668"/>
      <c r="D278" s="669"/>
      <c r="J278" s="669"/>
    </row>
    <row r="279">
      <c r="B279" s="668"/>
      <c r="D279" s="669"/>
      <c r="J279" s="669"/>
    </row>
    <row r="280">
      <c r="B280" s="668"/>
      <c r="D280" s="669"/>
      <c r="J280" s="669"/>
    </row>
    <row r="281">
      <c r="B281" s="668"/>
      <c r="D281" s="669"/>
      <c r="J281" s="669"/>
    </row>
    <row r="282">
      <c r="B282" s="668"/>
      <c r="D282" s="669"/>
      <c r="J282" s="669"/>
    </row>
    <row r="283">
      <c r="B283" s="668"/>
      <c r="D283" s="669"/>
      <c r="J283" s="669"/>
    </row>
    <row r="284">
      <c r="B284" s="668"/>
      <c r="D284" s="669"/>
      <c r="J284" s="669"/>
    </row>
    <row r="285">
      <c r="B285" s="668"/>
      <c r="D285" s="669"/>
      <c r="J285" s="669"/>
    </row>
    <row r="286">
      <c r="B286" s="668"/>
      <c r="D286" s="669"/>
      <c r="J286" s="669"/>
    </row>
    <row r="287">
      <c r="B287" s="668"/>
      <c r="D287" s="669"/>
      <c r="J287" s="669"/>
    </row>
    <row r="288">
      <c r="B288" s="668"/>
      <c r="D288" s="669"/>
      <c r="J288" s="669"/>
    </row>
    <row r="289">
      <c r="B289" s="668"/>
      <c r="D289" s="669"/>
      <c r="J289" s="669"/>
    </row>
    <row r="290">
      <c r="B290" s="668"/>
      <c r="D290" s="669"/>
      <c r="J290" s="669"/>
    </row>
    <row r="291">
      <c r="B291" s="668"/>
      <c r="D291" s="669"/>
      <c r="J291" s="669"/>
    </row>
    <row r="292">
      <c r="B292" s="668"/>
      <c r="D292" s="669"/>
      <c r="J292" s="669"/>
    </row>
    <row r="293">
      <c r="B293" s="668"/>
      <c r="D293" s="669"/>
      <c r="J293" s="669"/>
    </row>
    <row r="294">
      <c r="B294" s="668"/>
      <c r="D294" s="669"/>
      <c r="J294" s="669"/>
    </row>
    <row r="295">
      <c r="B295" s="668"/>
      <c r="D295" s="669"/>
      <c r="J295" s="669"/>
    </row>
    <row r="296">
      <c r="B296" s="668"/>
      <c r="D296" s="669"/>
      <c r="J296" s="669"/>
    </row>
    <row r="297">
      <c r="B297" s="668"/>
      <c r="D297" s="669"/>
      <c r="J297" s="669"/>
    </row>
    <row r="298">
      <c r="B298" s="668"/>
      <c r="D298" s="669"/>
      <c r="J298" s="669"/>
    </row>
    <row r="299">
      <c r="B299" s="668"/>
      <c r="D299" s="669"/>
      <c r="J299" s="669"/>
    </row>
    <row r="300">
      <c r="B300" s="668"/>
      <c r="D300" s="669"/>
      <c r="J300" s="669"/>
    </row>
    <row r="301">
      <c r="B301" s="668"/>
      <c r="D301" s="669"/>
      <c r="J301" s="669"/>
    </row>
    <row r="302">
      <c r="B302" s="668"/>
      <c r="D302" s="669"/>
      <c r="J302" s="669"/>
    </row>
    <row r="303">
      <c r="B303" s="668"/>
      <c r="D303" s="669"/>
      <c r="J303" s="669"/>
    </row>
    <row r="304">
      <c r="B304" s="668"/>
      <c r="D304" s="669"/>
      <c r="J304" s="669"/>
    </row>
    <row r="305">
      <c r="B305" s="668"/>
      <c r="D305" s="669"/>
      <c r="J305" s="669"/>
    </row>
    <row r="306">
      <c r="B306" s="668"/>
      <c r="D306" s="669"/>
      <c r="J306" s="669"/>
    </row>
    <row r="307">
      <c r="B307" s="668"/>
      <c r="D307" s="669"/>
      <c r="J307" s="669"/>
    </row>
    <row r="308">
      <c r="B308" s="668"/>
      <c r="D308" s="669"/>
      <c r="J308" s="669"/>
    </row>
    <row r="309">
      <c r="B309" s="668"/>
      <c r="D309" s="669"/>
      <c r="J309" s="669"/>
    </row>
    <row r="310">
      <c r="B310" s="668"/>
      <c r="D310" s="669"/>
      <c r="J310" s="669"/>
    </row>
    <row r="311">
      <c r="B311" s="668"/>
      <c r="D311" s="669"/>
      <c r="J311" s="669"/>
    </row>
    <row r="312">
      <c r="B312" s="668"/>
      <c r="D312" s="669"/>
      <c r="J312" s="669"/>
    </row>
    <row r="313">
      <c r="B313" s="668"/>
      <c r="D313" s="669"/>
      <c r="J313" s="669"/>
    </row>
    <row r="314">
      <c r="B314" s="668"/>
      <c r="D314" s="669"/>
      <c r="J314" s="669"/>
    </row>
    <row r="315">
      <c r="B315" s="668"/>
      <c r="D315" s="669"/>
      <c r="J315" s="669"/>
    </row>
    <row r="316">
      <c r="B316" s="668"/>
      <c r="D316" s="669"/>
      <c r="J316" s="669"/>
    </row>
    <row r="317">
      <c r="B317" s="668"/>
      <c r="D317" s="669"/>
      <c r="J317" s="669"/>
    </row>
    <row r="318">
      <c r="B318" s="668"/>
      <c r="D318" s="669"/>
      <c r="J318" s="669"/>
    </row>
    <row r="319">
      <c r="B319" s="668"/>
      <c r="D319" s="669"/>
      <c r="J319" s="669"/>
    </row>
    <row r="320">
      <c r="B320" s="668"/>
      <c r="D320" s="669"/>
      <c r="J320" s="669"/>
    </row>
    <row r="321">
      <c r="B321" s="668"/>
      <c r="D321" s="669"/>
      <c r="J321" s="669"/>
    </row>
    <row r="322">
      <c r="B322" s="668"/>
      <c r="D322" s="669"/>
      <c r="J322" s="669"/>
    </row>
    <row r="323">
      <c r="B323" s="668"/>
      <c r="D323" s="669"/>
      <c r="J323" s="669"/>
    </row>
    <row r="324">
      <c r="B324" s="668"/>
      <c r="D324" s="669"/>
      <c r="J324" s="669"/>
    </row>
    <row r="325">
      <c r="B325" s="668"/>
      <c r="D325" s="669"/>
      <c r="J325" s="669"/>
    </row>
    <row r="326">
      <c r="B326" s="668"/>
      <c r="D326" s="669"/>
      <c r="J326" s="669"/>
    </row>
    <row r="327">
      <c r="B327" s="668"/>
      <c r="D327" s="669"/>
      <c r="J327" s="669"/>
    </row>
    <row r="328">
      <c r="B328" s="668"/>
      <c r="D328" s="669"/>
      <c r="J328" s="669"/>
    </row>
    <row r="329">
      <c r="B329" s="668"/>
      <c r="D329" s="669"/>
      <c r="J329" s="669"/>
    </row>
    <row r="330">
      <c r="B330" s="668"/>
      <c r="D330" s="669"/>
      <c r="J330" s="669"/>
    </row>
    <row r="331">
      <c r="B331" s="668"/>
      <c r="D331" s="669"/>
      <c r="J331" s="669"/>
    </row>
    <row r="332">
      <c r="B332" s="668"/>
      <c r="D332" s="669"/>
      <c r="J332" s="669"/>
    </row>
    <row r="333">
      <c r="B333" s="668"/>
      <c r="D333" s="669"/>
      <c r="J333" s="669"/>
    </row>
    <row r="334">
      <c r="B334" s="668"/>
      <c r="D334" s="669"/>
      <c r="J334" s="669"/>
    </row>
    <row r="335">
      <c r="B335" s="668"/>
      <c r="D335" s="669"/>
      <c r="J335" s="669"/>
    </row>
    <row r="336">
      <c r="B336" s="668"/>
      <c r="D336" s="669"/>
      <c r="J336" s="669"/>
    </row>
    <row r="337">
      <c r="B337" s="668"/>
      <c r="D337" s="669"/>
      <c r="J337" s="669"/>
    </row>
    <row r="338">
      <c r="B338" s="668"/>
      <c r="D338" s="669"/>
      <c r="J338" s="669"/>
    </row>
    <row r="339">
      <c r="B339" s="668"/>
      <c r="D339" s="669"/>
      <c r="J339" s="669"/>
    </row>
    <row r="340">
      <c r="B340" s="668"/>
      <c r="D340" s="669"/>
      <c r="J340" s="669"/>
    </row>
    <row r="341">
      <c r="B341" s="668"/>
      <c r="D341" s="669"/>
      <c r="J341" s="669"/>
    </row>
    <row r="342">
      <c r="B342" s="668"/>
      <c r="D342" s="669"/>
      <c r="J342" s="669"/>
    </row>
    <row r="343">
      <c r="B343" s="668"/>
      <c r="D343" s="669"/>
      <c r="J343" s="669"/>
    </row>
    <row r="344">
      <c r="B344" s="668"/>
      <c r="D344" s="669"/>
      <c r="J344" s="669"/>
    </row>
    <row r="345">
      <c r="B345" s="668"/>
      <c r="D345" s="669"/>
      <c r="J345" s="669"/>
    </row>
    <row r="346">
      <c r="B346" s="668"/>
      <c r="D346" s="669"/>
      <c r="J346" s="669"/>
    </row>
    <row r="347">
      <c r="B347" s="668"/>
      <c r="D347" s="669"/>
      <c r="J347" s="669"/>
    </row>
    <row r="348">
      <c r="B348" s="668"/>
      <c r="D348" s="669"/>
      <c r="J348" s="669"/>
    </row>
    <row r="349">
      <c r="B349" s="668"/>
      <c r="D349" s="669"/>
      <c r="J349" s="669"/>
    </row>
    <row r="350">
      <c r="B350" s="668"/>
      <c r="D350" s="669"/>
      <c r="J350" s="669"/>
    </row>
    <row r="351">
      <c r="B351" s="668"/>
      <c r="D351" s="669"/>
      <c r="J351" s="669"/>
    </row>
    <row r="352">
      <c r="B352" s="668"/>
      <c r="D352" s="669"/>
      <c r="J352" s="669"/>
    </row>
    <row r="353">
      <c r="B353" s="668"/>
      <c r="D353" s="669"/>
      <c r="J353" s="669"/>
    </row>
    <row r="354">
      <c r="B354" s="668"/>
      <c r="D354" s="669"/>
      <c r="J354" s="669"/>
    </row>
    <row r="355">
      <c r="B355" s="668"/>
      <c r="D355" s="669"/>
      <c r="H355" s="816">
        <v>0.0</v>
      </c>
      <c r="I355" s="816">
        <v>0.0</v>
      </c>
      <c r="J355" s="956">
        <v>0.0</v>
      </c>
      <c r="K355" s="816">
        <v>0.0</v>
      </c>
      <c r="L355" s="816">
        <v>0.0</v>
      </c>
      <c r="M355" s="816">
        <v>0.0</v>
      </c>
      <c r="N355" s="816">
        <v>0.0</v>
      </c>
      <c r="O355" s="816">
        <v>0.0</v>
      </c>
      <c r="P355" s="816">
        <v>0.0</v>
      </c>
      <c r="Q355" s="816">
        <v>0.0</v>
      </c>
      <c r="R355" s="816">
        <v>0.0</v>
      </c>
      <c r="S355" s="816">
        <v>0.0</v>
      </c>
      <c r="T355" s="816">
        <v>0.0</v>
      </c>
      <c r="U355" s="816">
        <v>0.0</v>
      </c>
      <c r="V355" s="816">
        <v>0.0</v>
      </c>
      <c r="W355" s="816">
        <v>0.0</v>
      </c>
      <c r="X355" s="816">
        <v>0.0</v>
      </c>
      <c r="Y355" s="816">
        <v>0.0</v>
      </c>
      <c r="Z355" s="816">
        <v>0.0</v>
      </c>
      <c r="AA355" s="816">
        <v>0.0</v>
      </c>
      <c r="AB355" s="816">
        <v>0.0</v>
      </c>
      <c r="AC355" s="816">
        <v>0.0</v>
      </c>
      <c r="AD355" s="816">
        <v>0.0</v>
      </c>
      <c r="AE355" s="816">
        <v>0.0</v>
      </c>
      <c r="AF355" s="816">
        <v>0.0</v>
      </c>
      <c r="AG355" s="816">
        <v>0.0</v>
      </c>
    </row>
    <row r="356">
      <c r="B356" s="668"/>
      <c r="D356" s="669"/>
      <c r="J356" s="669"/>
    </row>
    <row r="357">
      <c r="B357" s="668"/>
      <c r="D357" s="669"/>
      <c r="J357" s="669"/>
    </row>
    <row r="358">
      <c r="B358" s="668"/>
      <c r="D358" s="669"/>
      <c r="J358" s="669"/>
    </row>
    <row r="359">
      <c r="B359" s="668"/>
      <c r="D359" s="669"/>
      <c r="J359" s="669"/>
    </row>
    <row r="360">
      <c r="B360" s="668"/>
      <c r="D360" s="669"/>
      <c r="J360" s="669"/>
    </row>
    <row r="361">
      <c r="B361" s="668"/>
      <c r="D361" s="669"/>
      <c r="J361" s="669"/>
    </row>
    <row r="362">
      <c r="B362" s="668"/>
      <c r="D362" s="669"/>
      <c r="J362" s="669"/>
    </row>
    <row r="363">
      <c r="B363" s="668"/>
      <c r="D363" s="669"/>
      <c r="J363" s="669"/>
    </row>
    <row r="364">
      <c r="B364" s="668"/>
      <c r="D364" s="669"/>
      <c r="J364" s="669"/>
    </row>
    <row r="365">
      <c r="B365" s="668"/>
      <c r="D365" s="669"/>
      <c r="J365" s="669"/>
    </row>
    <row r="366">
      <c r="B366" s="668"/>
      <c r="D366" s="669"/>
      <c r="J366" s="669"/>
    </row>
    <row r="367">
      <c r="B367" s="668"/>
      <c r="D367" s="669"/>
      <c r="J367" s="669"/>
    </row>
    <row r="368">
      <c r="B368" s="668"/>
      <c r="D368" s="669"/>
      <c r="J368" s="669"/>
    </row>
    <row r="369">
      <c r="B369" s="668"/>
      <c r="D369" s="669"/>
      <c r="J369" s="669"/>
    </row>
    <row r="370">
      <c r="B370" s="668"/>
      <c r="D370" s="669"/>
      <c r="J370" s="669"/>
    </row>
    <row r="371">
      <c r="B371" s="668"/>
      <c r="D371" s="669"/>
      <c r="J371" s="669"/>
    </row>
    <row r="372">
      <c r="B372" s="668"/>
      <c r="D372" s="669"/>
      <c r="J372" s="669"/>
    </row>
    <row r="373">
      <c r="B373" s="668"/>
      <c r="D373" s="669"/>
      <c r="J373" s="669"/>
    </row>
    <row r="374">
      <c r="B374" s="668"/>
      <c r="D374" s="669"/>
      <c r="J374" s="669"/>
    </row>
    <row r="375">
      <c r="B375" s="668"/>
      <c r="D375" s="669"/>
      <c r="J375" s="669"/>
    </row>
    <row r="376">
      <c r="B376" s="668"/>
      <c r="D376" s="669"/>
      <c r="J376" s="669"/>
    </row>
    <row r="377">
      <c r="B377" s="668"/>
      <c r="D377" s="669"/>
      <c r="J377" s="669"/>
    </row>
    <row r="378">
      <c r="B378" s="668"/>
      <c r="D378" s="669"/>
      <c r="J378" s="669"/>
    </row>
    <row r="379">
      <c r="B379" s="668"/>
      <c r="D379" s="669"/>
      <c r="J379" s="669"/>
    </row>
    <row r="380">
      <c r="B380" s="668"/>
      <c r="D380" s="669"/>
      <c r="J380" s="669"/>
    </row>
    <row r="381">
      <c r="B381" s="668"/>
      <c r="D381" s="669"/>
      <c r="J381" s="669"/>
    </row>
    <row r="382">
      <c r="B382" s="668"/>
      <c r="D382" s="669"/>
      <c r="J382" s="669"/>
    </row>
    <row r="383">
      <c r="B383" s="668"/>
      <c r="D383" s="669"/>
      <c r="J383" s="669"/>
    </row>
    <row r="384">
      <c r="B384" s="668"/>
      <c r="D384" s="669"/>
      <c r="J384" s="669"/>
    </row>
    <row r="385">
      <c r="B385" s="668"/>
      <c r="D385" s="669"/>
      <c r="J385" s="669"/>
    </row>
    <row r="386">
      <c r="B386" s="668"/>
      <c r="D386" s="669"/>
      <c r="J386" s="669"/>
    </row>
    <row r="387">
      <c r="B387" s="668"/>
      <c r="D387" s="669"/>
      <c r="J387" s="669"/>
    </row>
    <row r="388">
      <c r="B388" s="668"/>
      <c r="D388" s="669"/>
      <c r="J388" s="669"/>
    </row>
    <row r="389">
      <c r="B389" s="668"/>
      <c r="D389" s="669"/>
      <c r="J389" s="669"/>
    </row>
    <row r="390">
      <c r="B390" s="668"/>
      <c r="D390" s="669"/>
      <c r="J390" s="669"/>
    </row>
    <row r="391">
      <c r="B391" s="668"/>
      <c r="D391" s="669"/>
      <c r="J391" s="669"/>
    </row>
    <row r="392">
      <c r="B392" s="668"/>
      <c r="D392" s="669"/>
      <c r="J392" s="669"/>
    </row>
    <row r="393">
      <c r="B393" s="668"/>
      <c r="D393" s="669"/>
      <c r="J393" s="669"/>
    </row>
    <row r="394">
      <c r="B394" s="668"/>
      <c r="D394" s="669"/>
      <c r="J394" s="669"/>
    </row>
    <row r="395">
      <c r="B395" s="668"/>
      <c r="D395" s="669"/>
      <c r="J395" s="669"/>
    </row>
    <row r="396">
      <c r="B396" s="668"/>
      <c r="D396" s="669"/>
      <c r="J396" s="669"/>
    </row>
    <row r="397">
      <c r="B397" s="668"/>
      <c r="D397" s="669"/>
      <c r="J397" s="669"/>
    </row>
    <row r="398">
      <c r="B398" s="668"/>
      <c r="D398" s="669"/>
      <c r="J398" s="669"/>
    </row>
    <row r="399">
      <c r="B399" s="668"/>
      <c r="D399" s="669"/>
      <c r="J399" s="669"/>
    </row>
    <row r="400">
      <c r="B400" s="668"/>
      <c r="D400" s="669"/>
      <c r="J400" s="669"/>
    </row>
    <row r="401">
      <c r="B401" s="668"/>
      <c r="D401" s="669"/>
      <c r="J401" s="669"/>
    </row>
    <row r="402">
      <c r="B402" s="668"/>
      <c r="D402" s="669"/>
      <c r="J402" s="669"/>
    </row>
    <row r="403">
      <c r="B403" s="668"/>
      <c r="D403" s="669"/>
      <c r="J403" s="669"/>
    </row>
    <row r="404">
      <c r="B404" s="668"/>
      <c r="D404" s="669"/>
      <c r="J404" s="669"/>
    </row>
    <row r="405">
      <c r="B405" s="668"/>
      <c r="D405" s="669"/>
      <c r="J405" s="669"/>
    </row>
    <row r="406">
      <c r="B406" s="668"/>
      <c r="D406" s="669"/>
      <c r="J406" s="669"/>
    </row>
    <row r="407">
      <c r="B407" s="668"/>
      <c r="D407" s="669"/>
      <c r="J407" s="669"/>
    </row>
    <row r="408">
      <c r="B408" s="668"/>
      <c r="D408" s="669"/>
      <c r="J408" s="669"/>
    </row>
    <row r="409">
      <c r="B409" s="668"/>
      <c r="D409" s="669"/>
      <c r="J409" s="669"/>
    </row>
    <row r="410">
      <c r="B410" s="668"/>
      <c r="D410" s="669"/>
      <c r="J410" s="669"/>
    </row>
    <row r="411">
      <c r="B411" s="668"/>
      <c r="D411" s="669"/>
      <c r="J411" s="669"/>
    </row>
    <row r="412">
      <c r="B412" s="668"/>
      <c r="D412" s="669"/>
      <c r="J412" s="669"/>
    </row>
    <row r="413">
      <c r="B413" s="668"/>
      <c r="D413" s="669"/>
      <c r="J413" s="669"/>
    </row>
    <row r="414">
      <c r="B414" s="668"/>
      <c r="D414" s="669"/>
      <c r="J414" s="669"/>
    </row>
    <row r="415">
      <c r="B415" s="668"/>
      <c r="D415" s="669"/>
      <c r="J415" s="669"/>
    </row>
    <row r="416">
      <c r="B416" s="668"/>
      <c r="D416" s="669"/>
      <c r="J416" s="669"/>
    </row>
    <row r="417">
      <c r="B417" s="668"/>
      <c r="D417" s="669"/>
      <c r="J417" s="669"/>
    </row>
    <row r="418">
      <c r="B418" s="668"/>
      <c r="D418" s="669"/>
      <c r="J418" s="669"/>
    </row>
    <row r="419">
      <c r="B419" s="668"/>
      <c r="D419" s="669"/>
      <c r="J419" s="669"/>
    </row>
    <row r="420">
      <c r="B420" s="668"/>
      <c r="D420" s="669"/>
      <c r="J420" s="669"/>
    </row>
    <row r="421">
      <c r="B421" s="668"/>
      <c r="D421" s="669"/>
      <c r="J421" s="669"/>
    </row>
    <row r="422">
      <c r="B422" s="668"/>
      <c r="D422" s="669"/>
      <c r="J422" s="669"/>
    </row>
    <row r="423">
      <c r="B423" s="668"/>
      <c r="D423" s="669"/>
      <c r="J423" s="669"/>
    </row>
    <row r="424">
      <c r="B424" s="668"/>
      <c r="D424" s="669"/>
      <c r="J424" s="669"/>
    </row>
    <row r="425">
      <c r="B425" s="668"/>
      <c r="D425" s="669"/>
      <c r="J425" s="669"/>
    </row>
    <row r="426">
      <c r="B426" s="668"/>
      <c r="D426" s="669"/>
      <c r="J426" s="669"/>
    </row>
    <row r="427">
      <c r="B427" s="668"/>
      <c r="D427" s="669"/>
      <c r="J427" s="669"/>
    </row>
    <row r="428">
      <c r="B428" s="668"/>
      <c r="D428" s="669"/>
      <c r="J428" s="669"/>
    </row>
    <row r="429">
      <c r="B429" s="668"/>
      <c r="D429" s="669"/>
      <c r="J429" s="669"/>
    </row>
    <row r="430">
      <c r="B430" s="668"/>
      <c r="D430" s="669"/>
      <c r="J430" s="669"/>
    </row>
    <row r="431">
      <c r="B431" s="668"/>
      <c r="D431" s="669"/>
      <c r="J431" s="669"/>
    </row>
    <row r="432">
      <c r="B432" s="668"/>
      <c r="D432" s="669"/>
      <c r="J432" s="669"/>
    </row>
    <row r="433">
      <c r="B433" s="668"/>
      <c r="D433" s="669"/>
      <c r="J433" s="669"/>
    </row>
    <row r="434">
      <c r="B434" s="668"/>
      <c r="D434" s="669"/>
      <c r="J434" s="669"/>
    </row>
    <row r="435">
      <c r="B435" s="668"/>
      <c r="D435" s="669"/>
      <c r="J435" s="669"/>
    </row>
    <row r="436">
      <c r="B436" s="668"/>
      <c r="D436" s="669"/>
      <c r="J436" s="669"/>
    </row>
    <row r="437">
      <c r="B437" s="668"/>
      <c r="D437" s="669"/>
      <c r="J437" s="669"/>
    </row>
    <row r="438">
      <c r="B438" s="668"/>
      <c r="D438" s="669"/>
      <c r="J438" s="669"/>
    </row>
    <row r="439">
      <c r="B439" s="668"/>
      <c r="D439" s="669"/>
      <c r="J439" s="669"/>
    </row>
    <row r="440">
      <c r="B440" s="668"/>
      <c r="D440" s="669"/>
      <c r="J440" s="669"/>
    </row>
    <row r="441">
      <c r="B441" s="668"/>
      <c r="D441" s="669"/>
      <c r="J441" s="669"/>
    </row>
    <row r="442">
      <c r="B442" s="668"/>
      <c r="D442" s="669"/>
      <c r="J442" s="669"/>
    </row>
    <row r="443">
      <c r="B443" s="668"/>
      <c r="D443" s="669"/>
      <c r="J443" s="669"/>
    </row>
    <row r="444">
      <c r="B444" s="668"/>
      <c r="D444" s="669"/>
      <c r="J444" s="669"/>
    </row>
    <row r="445">
      <c r="B445" s="668"/>
      <c r="D445" s="669"/>
      <c r="J445" s="669"/>
    </row>
    <row r="446">
      <c r="B446" s="668"/>
      <c r="D446" s="669"/>
      <c r="J446" s="669"/>
    </row>
    <row r="447">
      <c r="B447" s="668"/>
      <c r="D447" s="669"/>
      <c r="J447" s="669"/>
    </row>
    <row r="448">
      <c r="B448" s="668"/>
      <c r="D448" s="669"/>
      <c r="J448" s="669"/>
    </row>
    <row r="449">
      <c r="B449" s="668"/>
      <c r="D449" s="669"/>
      <c r="J449" s="669"/>
    </row>
    <row r="450">
      <c r="B450" s="668"/>
      <c r="D450" s="669"/>
      <c r="J450" s="669"/>
    </row>
    <row r="451">
      <c r="B451" s="668"/>
      <c r="D451" s="669"/>
      <c r="J451" s="669"/>
    </row>
    <row r="452">
      <c r="B452" s="668"/>
      <c r="D452" s="669"/>
      <c r="J452" s="669"/>
    </row>
    <row r="453">
      <c r="B453" s="668"/>
      <c r="D453" s="669"/>
      <c r="J453" s="669"/>
    </row>
    <row r="454">
      <c r="B454" s="668"/>
      <c r="D454" s="669"/>
      <c r="J454" s="669"/>
    </row>
    <row r="455">
      <c r="B455" s="668"/>
      <c r="D455" s="669"/>
      <c r="J455" s="669"/>
    </row>
    <row r="456">
      <c r="B456" s="668"/>
      <c r="D456" s="669"/>
      <c r="J456" s="669"/>
    </row>
    <row r="457">
      <c r="B457" s="668"/>
      <c r="D457" s="669"/>
      <c r="J457" s="669"/>
    </row>
    <row r="458">
      <c r="B458" s="668"/>
      <c r="D458" s="669"/>
      <c r="J458" s="669"/>
    </row>
    <row r="459">
      <c r="B459" s="668"/>
      <c r="D459" s="669"/>
      <c r="J459" s="669"/>
    </row>
    <row r="460">
      <c r="B460" s="668"/>
      <c r="D460" s="669"/>
      <c r="J460" s="669"/>
    </row>
    <row r="461">
      <c r="B461" s="668"/>
      <c r="D461" s="669"/>
      <c r="J461" s="669"/>
    </row>
    <row r="462">
      <c r="B462" s="668"/>
      <c r="D462" s="669"/>
      <c r="J462" s="669"/>
    </row>
    <row r="463">
      <c r="B463" s="668"/>
      <c r="D463" s="669"/>
      <c r="J463" s="669"/>
    </row>
    <row r="464">
      <c r="B464" s="668"/>
      <c r="D464" s="669"/>
      <c r="J464" s="669"/>
    </row>
    <row r="465">
      <c r="B465" s="668"/>
      <c r="D465" s="669"/>
      <c r="J465" s="669"/>
    </row>
    <row r="466">
      <c r="B466" s="668"/>
      <c r="D466" s="669"/>
      <c r="J466" s="669"/>
    </row>
    <row r="467">
      <c r="B467" s="668"/>
      <c r="D467" s="669"/>
      <c r="J467" s="669"/>
    </row>
    <row r="468">
      <c r="B468" s="668"/>
      <c r="D468" s="669"/>
      <c r="J468" s="669"/>
    </row>
    <row r="469">
      <c r="B469" s="668"/>
      <c r="D469" s="669"/>
      <c r="J469" s="669"/>
    </row>
    <row r="470">
      <c r="B470" s="668"/>
      <c r="D470" s="669"/>
      <c r="J470" s="669"/>
    </row>
    <row r="471">
      <c r="B471" s="668"/>
      <c r="D471" s="669"/>
      <c r="J471" s="669"/>
    </row>
    <row r="472">
      <c r="B472" s="668"/>
      <c r="D472" s="669"/>
      <c r="J472" s="669"/>
    </row>
    <row r="473">
      <c r="B473" s="668"/>
      <c r="D473" s="669"/>
      <c r="J473" s="669"/>
    </row>
    <row r="474">
      <c r="B474" s="668"/>
      <c r="D474" s="669"/>
      <c r="J474" s="669"/>
    </row>
    <row r="475">
      <c r="B475" s="668"/>
      <c r="D475" s="669"/>
      <c r="J475" s="669"/>
    </row>
    <row r="476">
      <c r="B476" s="668"/>
      <c r="D476" s="669"/>
      <c r="J476" s="669"/>
    </row>
    <row r="477">
      <c r="B477" s="668"/>
      <c r="D477" s="669"/>
      <c r="J477" s="669"/>
    </row>
    <row r="478">
      <c r="B478" s="668"/>
      <c r="D478" s="669"/>
      <c r="J478" s="669"/>
    </row>
    <row r="479">
      <c r="B479" s="668"/>
      <c r="D479" s="669"/>
      <c r="J479" s="669"/>
    </row>
    <row r="480">
      <c r="B480" s="668"/>
      <c r="D480" s="669"/>
      <c r="J480" s="669"/>
    </row>
    <row r="481">
      <c r="B481" s="668"/>
      <c r="D481" s="669"/>
      <c r="J481" s="669"/>
    </row>
    <row r="482">
      <c r="B482" s="668"/>
      <c r="D482" s="669"/>
      <c r="J482" s="669"/>
    </row>
    <row r="483">
      <c r="B483" s="668"/>
      <c r="D483" s="669"/>
      <c r="J483" s="669"/>
    </row>
    <row r="484">
      <c r="B484" s="668"/>
      <c r="D484" s="669"/>
      <c r="J484" s="669"/>
    </row>
    <row r="485">
      <c r="B485" s="668"/>
      <c r="D485" s="669"/>
      <c r="J485" s="669"/>
    </row>
    <row r="486">
      <c r="B486" s="668"/>
      <c r="D486" s="669"/>
      <c r="J486" s="669"/>
    </row>
    <row r="487">
      <c r="B487" s="668"/>
      <c r="D487" s="669"/>
      <c r="J487" s="669"/>
    </row>
    <row r="488">
      <c r="B488" s="668"/>
      <c r="D488" s="669"/>
      <c r="J488" s="669"/>
    </row>
    <row r="489">
      <c r="B489" s="668"/>
      <c r="D489" s="669"/>
      <c r="J489" s="669"/>
    </row>
    <row r="490">
      <c r="B490" s="668"/>
      <c r="D490" s="669"/>
      <c r="J490" s="669"/>
    </row>
    <row r="491">
      <c r="B491" s="668"/>
      <c r="D491" s="669"/>
      <c r="J491" s="669"/>
    </row>
    <row r="492">
      <c r="B492" s="668"/>
      <c r="D492" s="669"/>
      <c r="J492" s="669"/>
    </row>
    <row r="493">
      <c r="B493" s="668"/>
      <c r="D493" s="669"/>
      <c r="J493" s="669"/>
    </row>
    <row r="494">
      <c r="B494" s="668"/>
      <c r="D494" s="669"/>
      <c r="J494" s="669"/>
    </row>
    <row r="495">
      <c r="B495" s="668"/>
      <c r="D495" s="669"/>
      <c r="J495" s="669"/>
    </row>
    <row r="496">
      <c r="B496" s="668"/>
      <c r="D496" s="669"/>
      <c r="J496" s="669"/>
    </row>
    <row r="497">
      <c r="B497" s="668"/>
      <c r="D497" s="669"/>
      <c r="J497" s="669"/>
    </row>
    <row r="498">
      <c r="B498" s="668"/>
      <c r="D498" s="669"/>
      <c r="J498" s="669"/>
    </row>
    <row r="499">
      <c r="B499" s="668"/>
      <c r="D499" s="669"/>
      <c r="J499" s="669"/>
    </row>
    <row r="500">
      <c r="B500" s="668"/>
      <c r="D500" s="669"/>
      <c r="J500" s="669"/>
    </row>
    <row r="501">
      <c r="B501" s="668"/>
      <c r="D501" s="669"/>
      <c r="J501" s="669"/>
    </row>
    <row r="502">
      <c r="B502" s="668"/>
      <c r="D502" s="669"/>
      <c r="J502" s="669"/>
    </row>
    <row r="503">
      <c r="B503" s="668"/>
      <c r="D503" s="669"/>
      <c r="J503" s="669"/>
    </row>
    <row r="504">
      <c r="B504" s="668"/>
      <c r="D504" s="669"/>
      <c r="J504" s="669"/>
    </row>
    <row r="505">
      <c r="B505" s="668"/>
      <c r="D505" s="669"/>
      <c r="J505" s="669"/>
    </row>
    <row r="506">
      <c r="B506" s="668"/>
      <c r="D506" s="669"/>
      <c r="J506" s="669"/>
    </row>
    <row r="507">
      <c r="B507" s="668"/>
      <c r="D507" s="669"/>
      <c r="J507" s="669"/>
    </row>
    <row r="508">
      <c r="B508" s="668"/>
      <c r="D508" s="669"/>
      <c r="J508" s="669"/>
    </row>
    <row r="509">
      <c r="B509" s="668"/>
      <c r="D509" s="669"/>
      <c r="J509" s="669"/>
    </row>
    <row r="510">
      <c r="B510" s="668"/>
      <c r="D510" s="669"/>
      <c r="J510" s="669"/>
    </row>
    <row r="511">
      <c r="B511" s="668"/>
      <c r="D511" s="669"/>
      <c r="J511" s="669"/>
    </row>
    <row r="512">
      <c r="B512" s="668"/>
      <c r="D512" s="669"/>
      <c r="J512" s="669"/>
    </row>
    <row r="513">
      <c r="B513" s="668"/>
      <c r="D513" s="669"/>
      <c r="J513" s="669"/>
    </row>
    <row r="514">
      <c r="B514" s="668"/>
      <c r="D514" s="669"/>
      <c r="J514" s="669"/>
    </row>
    <row r="515">
      <c r="B515" s="668"/>
      <c r="D515" s="669"/>
      <c r="J515" s="669"/>
    </row>
    <row r="516">
      <c r="B516" s="668"/>
      <c r="D516" s="669"/>
      <c r="J516" s="669"/>
    </row>
    <row r="517">
      <c r="B517" s="668"/>
      <c r="D517" s="669"/>
      <c r="J517" s="669"/>
    </row>
    <row r="518">
      <c r="B518" s="668"/>
      <c r="D518" s="669"/>
      <c r="J518" s="669"/>
    </row>
    <row r="519">
      <c r="B519" s="668"/>
      <c r="D519" s="669"/>
      <c r="J519" s="669"/>
    </row>
    <row r="520">
      <c r="B520" s="668"/>
      <c r="D520" s="669"/>
      <c r="J520" s="669"/>
    </row>
    <row r="521">
      <c r="B521" s="668"/>
      <c r="D521" s="669"/>
      <c r="J521" s="669"/>
    </row>
    <row r="522">
      <c r="B522" s="668"/>
      <c r="D522" s="669"/>
      <c r="J522" s="669"/>
    </row>
    <row r="523">
      <c r="B523" s="668"/>
      <c r="D523" s="669"/>
      <c r="J523" s="669"/>
    </row>
    <row r="524">
      <c r="B524" s="668"/>
      <c r="D524" s="669"/>
      <c r="J524" s="669"/>
    </row>
    <row r="525">
      <c r="B525" s="668"/>
      <c r="D525" s="669"/>
      <c r="J525" s="669"/>
    </row>
    <row r="526">
      <c r="B526" s="668"/>
      <c r="D526" s="669"/>
      <c r="J526" s="669"/>
    </row>
    <row r="527">
      <c r="B527" s="668"/>
      <c r="D527" s="669"/>
      <c r="J527" s="669"/>
    </row>
    <row r="528">
      <c r="B528" s="668"/>
      <c r="D528" s="669"/>
      <c r="J528" s="669"/>
    </row>
    <row r="529">
      <c r="B529" s="668"/>
      <c r="D529" s="669"/>
      <c r="J529" s="669"/>
    </row>
    <row r="530">
      <c r="B530" s="668"/>
      <c r="D530" s="669"/>
      <c r="J530" s="669"/>
    </row>
    <row r="531">
      <c r="B531" s="668"/>
      <c r="D531" s="669"/>
      <c r="J531" s="669"/>
    </row>
    <row r="532">
      <c r="B532" s="668"/>
      <c r="D532" s="669"/>
      <c r="J532" s="669"/>
    </row>
    <row r="533">
      <c r="B533" s="668"/>
      <c r="D533" s="669"/>
      <c r="J533" s="669"/>
    </row>
    <row r="534">
      <c r="B534" s="668"/>
      <c r="D534" s="669"/>
      <c r="J534" s="669"/>
    </row>
    <row r="535">
      <c r="B535" s="668"/>
      <c r="D535" s="669"/>
      <c r="J535" s="669"/>
    </row>
    <row r="536">
      <c r="B536" s="668"/>
      <c r="D536" s="669"/>
      <c r="J536" s="669"/>
    </row>
    <row r="537">
      <c r="B537" s="668"/>
      <c r="D537" s="669"/>
      <c r="J537" s="669"/>
    </row>
    <row r="538">
      <c r="B538" s="668"/>
      <c r="D538" s="669"/>
      <c r="J538" s="669"/>
    </row>
    <row r="539">
      <c r="B539" s="668"/>
      <c r="D539" s="669"/>
      <c r="J539" s="669"/>
    </row>
    <row r="540">
      <c r="B540" s="668"/>
      <c r="D540" s="669"/>
      <c r="J540" s="669"/>
    </row>
    <row r="541">
      <c r="B541" s="668"/>
      <c r="D541" s="669"/>
      <c r="J541" s="669"/>
    </row>
    <row r="542">
      <c r="B542" s="668"/>
      <c r="D542" s="669"/>
      <c r="J542" s="669"/>
    </row>
    <row r="543">
      <c r="B543" s="668"/>
      <c r="D543" s="669"/>
      <c r="J543" s="669"/>
    </row>
    <row r="544">
      <c r="B544" s="668"/>
      <c r="D544" s="669"/>
      <c r="J544" s="669"/>
    </row>
    <row r="545">
      <c r="B545" s="668"/>
      <c r="D545" s="669"/>
      <c r="J545" s="669"/>
    </row>
    <row r="546">
      <c r="B546" s="668"/>
      <c r="D546" s="669"/>
      <c r="J546" s="669"/>
    </row>
    <row r="547">
      <c r="B547" s="668"/>
      <c r="D547" s="669"/>
      <c r="J547" s="669"/>
    </row>
    <row r="548">
      <c r="B548" s="668"/>
      <c r="D548" s="669"/>
      <c r="J548" s="669"/>
    </row>
    <row r="549">
      <c r="B549" s="668"/>
      <c r="D549" s="669"/>
      <c r="J549" s="669"/>
    </row>
    <row r="550">
      <c r="B550" s="668"/>
      <c r="D550" s="669"/>
      <c r="J550" s="669"/>
    </row>
    <row r="551">
      <c r="B551" s="668"/>
      <c r="D551" s="669"/>
      <c r="J551" s="669"/>
    </row>
    <row r="552">
      <c r="B552" s="668"/>
      <c r="D552" s="669"/>
      <c r="J552" s="669"/>
    </row>
    <row r="553">
      <c r="B553" s="668"/>
      <c r="D553" s="669"/>
      <c r="J553" s="669"/>
    </row>
    <row r="554">
      <c r="B554" s="668"/>
      <c r="D554" s="669"/>
      <c r="J554" s="669"/>
    </row>
    <row r="555">
      <c r="B555" s="668"/>
      <c r="D555" s="669"/>
      <c r="J555" s="669"/>
    </row>
    <row r="556">
      <c r="B556" s="668"/>
      <c r="D556" s="669"/>
      <c r="J556" s="669"/>
    </row>
    <row r="557">
      <c r="B557" s="668"/>
      <c r="D557" s="669"/>
      <c r="J557" s="669"/>
    </row>
    <row r="558">
      <c r="B558" s="668"/>
      <c r="D558" s="669"/>
      <c r="J558" s="669"/>
    </row>
    <row r="559">
      <c r="B559" s="668"/>
      <c r="D559" s="669"/>
      <c r="J559" s="669"/>
    </row>
    <row r="560">
      <c r="B560" s="668"/>
      <c r="D560" s="669"/>
      <c r="J560" s="669"/>
    </row>
    <row r="561">
      <c r="B561" s="668"/>
      <c r="D561" s="669"/>
      <c r="J561" s="669"/>
    </row>
    <row r="562">
      <c r="B562" s="668"/>
      <c r="D562" s="669"/>
      <c r="J562" s="669"/>
    </row>
    <row r="563">
      <c r="B563" s="668"/>
      <c r="D563" s="669"/>
      <c r="J563" s="669"/>
    </row>
    <row r="564">
      <c r="B564" s="668"/>
      <c r="D564" s="669"/>
      <c r="J564" s="669"/>
    </row>
    <row r="565">
      <c r="B565" s="668"/>
      <c r="D565" s="669"/>
      <c r="J565" s="669"/>
    </row>
    <row r="566">
      <c r="B566" s="668"/>
      <c r="D566" s="669"/>
      <c r="J566" s="669"/>
    </row>
    <row r="567">
      <c r="B567" s="668"/>
      <c r="D567" s="669"/>
      <c r="J567" s="669"/>
    </row>
    <row r="568">
      <c r="B568" s="668"/>
      <c r="D568" s="669"/>
      <c r="J568" s="669"/>
    </row>
    <row r="569">
      <c r="B569" s="668"/>
      <c r="D569" s="669"/>
      <c r="J569" s="669"/>
    </row>
    <row r="570">
      <c r="B570" s="668"/>
      <c r="D570" s="669"/>
      <c r="J570" s="669"/>
    </row>
    <row r="571">
      <c r="B571" s="668"/>
      <c r="D571" s="669"/>
      <c r="J571" s="669"/>
    </row>
    <row r="572">
      <c r="B572" s="668"/>
      <c r="D572" s="669"/>
      <c r="J572" s="669"/>
    </row>
    <row r="573">
      <c r="B573" s="668"/>
      <c r="D573" s="669"/>
      <c r="J573" s="669"/>
    </row>
    <row r="574">
      <c r="B574" s="668"/>
      <c r="D574" s="669"/>
      <c r="J574" s="669"/>
    </row>
    <row r="575">
      <c r="B575" s="668"/>
      <c r="D575" s="669"/>
      <c r="J575" s="669"/>
    </row>
    <row r="576">
      <c r="B576" s="668"/>
      <c r="D576" s="669"/>
      <c r="J576" s="669"/>
    </row>
    <row r="577">
      <c r="B577" s="668"/>
      <c r="D577" s="669"/>
      <c r="J577" s="669"/>
    </row>
    <row r="578">
      <c r="B578" s="668"/>
      <c r="D578" s="669"/>
      <c r="J578" s="669"/>
    </row>
    <row r="579">
      <c r="B579" s="668"/>
      <c r="D579" s="669"/>
      <c r="J579" s="669"/>
    </row>
    <row r="580">
      <c r="B580" s="668"/>
      <c r="D580" s="669"/>
      <c r="J580" s="669"/>
    </row>
    <row r="581">
      <c r="B581" s="668"/>
      <c r="D581" s="669"/>
      <c r="J581" s="669"/>
    </row>
    <row r="582">
      <c r="B582" s="668"/>
      <c r="D582" s="669"/>
      <c r="J582" s="669"/>
    </row>
    <row r="583">
      <c r="B583" s="668"/>
      <c r="D583" s="669"/>
      <c r="J583" s="669"/>
    </row>
    <row r="584">
      <c r="B584" s="668"/>
      <c r="D584" s="669"/>
      <c r="J584" s="669"/>
    </row>
    <row r="585">
      <c r="B585" s="668"/>
      <c r="D585" s="669"/>
      <c r="J585" s="669"/>
    </row>
    <row r="586">
      <c r="B586" s="668"/>
      <c r="D586" s="669"/>
      <c r="J586" s="669"/>
    </row>
    <row r="587">
      <c r="B587" s="668"/>
      <c r="D587" s="669"/>
      <c r="J587" s="669"/>
    </row>
    <row r="588">
      <c r="B588" s="668"/>
      <c r="D588" s="669"/>
      <c r="J588" s="669"/>
    </row>
    <row r="589">
      <c r="B589" s="668"/>
      <c r="D589" s="669"/>
      <c r="J589" s="669"/>
    </row>
    <row r="590">
      <c r="B590" s="668"/>
      <c r="D590" s="669"/>
      <c r="J590" s="669"/>
    </row>
    <row r="591">
      <c r="B591" s="668"/>
      <c r="D591" s="669"/>
      <c r="J591" s="669"/>
    </row>
    <row r="592">
      <c r="B592" s="668"/>
      <c r="D592" s="669"/>
      <c r="J592" s="669"/>
    </row>
    <row r="593">
      <c r="B593" s="668"/>
      <c r="D593" s="669"/>
      <c r="J593" s="669"/>
    </row>
    <row r="594">
      <c r="B594" s="668"/>
      <c r="D594" s="669"/>
      <c r="J594" s="669"/>
    </row>
    <row r="595">
      <c r="B595" s="668"/>
      <c r="D595" s="669"/>
      <c r="J595" s="669"/>
    </row>
    <row r="596">
      <c r="B596" s="668"/>
      <c r="D596" s="669"/>
      <c r="J596" s="669"/>
    </row>
    <row r="597">
      <c r="B597" s="668"/>
      <c r="D597" s="669"/>
      <c r="J597" s="669"/>
    </row>
    <row r="598">
      <c r="B598" s="668"/>
      <c r="D598" s="669"/>
      <c r="J598" s="669"/>
    </row>
    <row r="599">
      <c r="B599" s="668"/>
      <c r="D599" s="669"/>
      <c r="J599" s="669"/>
    </row>
    <row r="600">
      <c r="B600" s="668"/>
      <c r="D600" s="669"/>
      <c r="J600" s="669"/>
    </row>
    <row r="601">
      <c r="B601" s="668"/>
      <c r="D601" s="669"/>
      <c r="J601" s="669"/>
    </row>
    <row r="602">
      <c r="B602" s="668"/>
      <c r="D602" s="669"/>
      <c r="J602" s="669"/>
    </row>
    <row r="603">
      <c r="B603" s="668"/>
      <c r="D603" s="669"/>
      <c r="J603" s="669"/>
    </row>
    <row r="604">
      <c r="B604" s="668"/>
      <c r="D604" s="669"/>
      <c r="J604" s="669"/>
    </row>
    <row r="605">
      <c r="B605" s="668"/>
      <c r="D605" s="669"/>
      <c r="J605" s="669"/>
    </row>
    <row r="606">
      <c r="B606" s="668"/>
      <c r="D606" s="669"/>
      <c r="J606" s="669"/>
    </row>
    <row r="607">
      <c r="B607" s="668"/>
      <c r="D607" s="669"/>
      <c r="J607" s="669"/>
    </row>
    <row r="608">
      <c r="B608" s="668"/>
      <c r="D608" s="669"/>
      <c r="J608" s="669"/>
    </row>
    <row r="609">
      <c r="B609" s="668"/>
      <c r="D609" s="669"/>
      <c r="J609" s="669"/>
    </row>
    <row r="610">
      <c r="B610" s="668"/>
      <c r="D610" s="669"/>
      <c r="J610" s="669"/>
    </row>
    <row r="611">
      <c r="B611" s="668"/>
      <c r="D611" s="669"/>
      <c r="J611" s="669"/>
    </row>
    <row r="612">
      <c r="B612" s="668"/>
      <c r="D612" s="669"/>
      <c r="J612" s="669"/>
    </row>
    <row r="613">
      <c r="B613" s="668"/>
      <c r="D613" s="669"/>
      <c r="J613" s="669"/>
    </row>
    <row r="614">
      <c r="B614" s="668"/>
      <c r="D614" s="669"/>
      <c r="J614" s="669"/>
    </row>
    <row r="615">
      <c r="B615" s="668"/>
      <c r="D615" s="669"/>
      <c r="J615" s="669"/>
    </row>
    <row r="616">
      <c r="B616" s="668"/>
      <c r="D616" s="669"/>
      <c r="J616" s="669"/>
    </row>
    <row r="617">
      <c r="B617" s="668"/>
      <c r="D617" s="669"/>
      <c r="J617" s="669"/>
    </row>
    <row r="618">
      <c r="B618" s="668"/>
      <c r="D618" s="669"/>
      <c r="J618" s="669"/>
    </row>
    <row r="619">
      <c r="B619" s="668"/>
      <c r="D619" s="669"/>
      <c r="J619" s="669"/>
    </row>
    <row r="620">
      <c r="B620" s="668"/>
      <c r="D620" s="669"/>
      <c r="J620" s="669"/>
    </row>
    <row r="621">
      <c r="B621" s="668"/>
      <c r="D621" s="669"/>
      <c r="J621" s="669"/>
    </row>
    <row r="622">
      <c r="B622" s="668"/>
      <c r="D622" s="669"/>
      <c r="J622" s="669"/>
    </row>
    <row r="623">
      <c r="B623" s="668"/>
      <c r="D623" s="669"/>
      <c r="J623" s="669"/>
    </row>
    <row r="624">
      <c r="B624" s="668"/>
      <c r="D624" s="669"/>
      <c r="J624" s="669"/>
    </row>
    <row r="625">
      <c r="B625" s="668"/>
      <c r="D625" s="669"/>
      <c r="J625" s="669"/>
    </row>
    <row r="626">
      <c r="B626" s="668"/>
      <c r="D626" s="669"/>
      <c r="J626" s="669"/>
    </row>
    <row r="627">
      <c r="B627" s="668"/>
      <c r="D627" s="669"/>
      <c r="J627" s="669"/>
    </row>
    <row r="628">
      <c r="B628" s="668"/>
      <c r="D628" s="669"/>
      <c r="J628" s="669"/>
    </row>
    <row r="629">
      <c r="B629" s="668"/>
      <c r="D629" s="669"/>
      <c r="J629" s="669"/>
    </row>
    <row r="630">
      <c r="B630" s="668"/>
      <c r="D630" s="669"/>
      <c r="J630" s="669"/>
    </row>
    <row r="631">
      <c r="B631" s="668"/>
      <c r="D631" s="669"/>
      <c r="J631" s="669"/>
    </row>
    <row r="632">
      <c r="B632" s="668"/>
      <c r="D632" s="669"/>
      <c r="J632" s="669"/>
    </row>
    <row r="633">
      <c r="B633" s="668"/>
      <c r="D633" s="669"/>
      <c r="J633" s="669"/>
    </row>
    <row r="634">
      <c r="B634" s="668"/>
      <c r="D634" s="669"/>
      <c r="J634" s="669"/>
    </row>
    <row r="635">
      <c r="B635" s="668"/>
      <c r="D635" s="669"/>
      <c r="J635" s="669"/>
    </row>
    <row r="636">
      <c r="B636" s="668"/>
      <c r="D636" s="669"/>
      <c r="J636" s="669"/>
    </row>
    <row r="637">
      <c r="B637" s="668"/>
      <c r="D637" s="669"/>
      <c r="J637" s="669"/>
    </row>
    <row r="638">
      <c r="B638" s="668"/>
      <c r="D638" s="669"/>
      <c r="J638" s="669"/>
    </row>
    <row r="639">
      <c r="B639" s="668"/>
      <c r="D639" s="669"/>
      <c r="J639" s="669"/>
    </row>
    <row r="640">
      <c r="B640" s="668"/>
      <c r="D640" s="669"/>
      <c r="J640" s="669"/>
    </row>
    <row r="641">
      <c r="B641" s="668"/>
      <c r="D641" s="669"/>
      <c r="J641" s="669"/>
    </row>
    <row r="642">
      <c r="B642" s="668"/>
      <c r="D642" s="669"/>
      <c r="J642" s="669"/>
    </row>
    <row r="643">
      <c r="B643" s="668"/>
      <c r="D643" s="669"/>
      <c r="J643" s="669"/>
    </row>
    <row r="644">
      <c r="B644" s="668"/>
      <c r="D644" s="669"/>
      <c r="J644" s="669"/>
    </row>
    <row r="645">
      <c r="B645" s="668"/>
      <c r="D645" s="669"/>
      <c r="J645" s="669"/>
    </row>
    <row r="646">
      <c r="B646" s="668"/>
      <c r="D646" s="669"/>
      <c r="J646" s="669"/>
    </row>
    <row r="647">
      <c r="B647" s="668"/>
      <c r="D647" s="669"/>
      <c r="J647" s="669"/>
    </row>
    <row r="648">
      <c r="B648" s="668"/>
      <c r="D648" s="669"/>
      <c r="J648" s="669"/>
    </row>
    <row r="649">
      <c r="B649" s="668"/>
      <c r="D649" s="669"/>
      <c r="J649" s="669"/>
    </row>
    <row r="650">
      <c r="B650" s="668"/>
      <c r="D650" s="669"/>
      <c r="J650" s="669"/>
    </row>
    <row r="651">
      <c r="B651" s="668"/>
      <c r="D651" s="669"/>
      <c r="J651" s="669"/>
    </row>
    <row r="652">
      <c r="B652" s="668"/>
      <c r="D652" s="669"/>
      <c r="J652" s="669"/>
    </row>
    <row r="653">
      <c r="B653" s="668"/>
      <c r="D653" s="669"/>
      <c r="J653" s="669"/>
    </row>
    <row r="654">
      <c r="B654" s="668"/>
      <c r="D654" s="669"/>
      <c r="J654" s="669"/>
    </row>
    <row r="655">
      <c r="B655" s="668"/>
      <c r="D655" s="669"/>
      <c r="J655" s="669"/>
    </row>
    <row r="656">
      <c r="B656" s="668"/>
      <c r="D656" s="669"/>
      <c r="J656" s="669"/>
    </row>
    <row r="657">
      <c r="B657" s="668"/>
      <c r="D657" s="669"/>
      <c r="J657" s="669"/>
    </row>
    <row r="658">
      <c r="B658" s="668"/>
      <c r="D658" s="669"/>
      <c r="J658" s="669"/>
    </row>
    <row r="659">
      <c r="B659" s="668"/>
      <c r="D659" s="669"/>
      <c r="J659" s="669"/>
    </row>
    <row r="660">
      <c r="B660" s="668"/>
      <c r="D660" s="669"/>
      <c r="J660" s="669"/>
    </row>
    <row r="661">
      <c r="B661" s="668"/>
      <c r="D661" s="669"/>
      <c r="J661" s="669"/>
    </row>
    <row r="662">
      <c r="B662" s="668"/>
      <c r="D662" s="669"/>
      <c r="J662" s="669"/>
    </row>
    <row r="663">
      <c r="B663" s="668"/>
      <c r="D663" s="669"/>
      <c r="J663" s="669"/>
    </row>
    <row r="664">
      <c r="B664" s="668"/>
      <c r="D664" s="669"/>
      <c r="J664" s="669"/>
    </row>
    <row r="665">
      <c r="B665" s="668"/>
      <c r="D665" s="669"/>
      <c r="J665" s="669"/>
    </row>
    <row r="666">
      <c r="B666" s="668"/>
      <c r="D666" s="669"/>
      <c r="J666" s="669"/>
    </row>
    <row r="667">
      <c r="B667" s="668"/>
      <c r="D667" s="669"/>
      <c r="J667" s="669"/>
    </row>
    <row r="668">
      <c r="B668" s="668"/>
      <c r="D668" s="669"/>
      <c r="J668" s="669"/>
    </row>
    <row r="669">
      <c r="B669" s="668"/>
      <c r="D669" s="669"/>
      <c r="J669" s="669"/>
    </row>
    <row r="670">
      <c r="B670" s="668"/>
      <c r="D670" s="669"/>
      <c r="J670" s="669"/>
    </row>
    <row r="671">
      <c r="B671" s="668"/>
      <c r="D671" s="669"/>
      <c r="J671" s="669"/>
    </row>
    <row r="672">
      <c r="B672" s="668"/>
      <c r="D672" s="669"/>
      <c r="J672" s="669"/>
    </row>
    <row r="673">
      <c r="B673" s="668"/>
      <c r="D673" s="669"/>
      <c r="J673" s="669"/>
    </row>
    <row r="674">
      <c r="B674" s="668"/>
      <c r="D674" s="669"/>
      <c r="J674" s="669"/>
    </row>
    <row r="675">
      <c r="B675" s="668"/>
      <c r="D675" s="669"/>
      <c r="J675" s="669"/>
    </row>
    <row r="676">
      <c r="B676" s="668"/>
      <c r="D676" s="669"/>
      <c r="J676" s="669"/>
    </row>
    <row r="677">
      <c r="B677" s="668"/>
      <c r="D677" s="669"/>
      <c r="J677" s="669"/>
    </row>
    <row r="678">
      <c r="B678" s="668"/>
      <c r="D678" s="669"/>
      <c r="J678" s="669"/>
    </row>
    <row r="679">
      <c r="B679" s="668"/>
      <c r="D679" s="669"/>
      <c r="J679" s="669"/>
    </row>
    <row r="680">
      <c r="B680" s="668"/>
      <c r="D680" s="669"/>
      <c r="J680" s="669"/>
    </row>
    <row r="681">
      <c r="B681" s="668"/>
      <c r="D681" s="669"/>
      <c r="J681" s="669"/>
    </row>
    <row r="682">
      <c r="B682" s="668"/>
      <c r="D682" s="669"/>
      <c r="J682" s="669"/>
    </row>
    <row r="683">
      <c r="B683" s="668"/>
      <c r="D683" s="669"/>
      <c r="J683" s="669"/>
    </row>
    <row r="684">
      <c r="B684" s="668"/>
      <c r="D684" s="669"/>
      <c r="J684" s="669"/>
    </row>
    <row r="685">
      <c r="B685" s="668"/>
      <c r="D685" s="669"/>
      <c r="J685" s="669"/>
    </row>
    <row r="686">
      <c r="B686" s="668"/>
      <c r="D686" s="669"/>
      <c r="J686" s="669"/>
    </row>
    <row r="687">
      <c r="B687" s="668"/>
      <c r="D687" s="669"/>
      <c r="J687" s="669"/>
    </row>
    <row r="688">
      <c r="B688" s="668"/>
      <c r="D688" s="669"/>
      <c r="J688" s="669"/>
    </row>
    <row r="689">
      <c r="B689" s="668"/>
      <c r="D689" s="669"/>
      <c r="J689" s="669"/>
    </row>
    <row r="690">
      <c r="B690" s="668"/>
      <c r="D690" s="669"/>
      <c r="J690" s="669"/>
    </row>
    <row r="691">
      <c r="B691" s="668"/>
      <c r="D691" s="669"/>
      <c r="J691" s="669"/>
    </row>
    <row r="692">
      <c r="B692" s="668"/>
      <c r="D692" s="669"/>
      <c r="J692" s="669"/>
    </row>
    <row r="693">
      <c r="B693" s="668"/>
      <c r="D693" s="669"/>
      <c r="J693" s="669"/>
    </row>
    <row r="694">
      <c r="B694" s="668"/>
      <c r="D694" s="669"/>
      <c r="J694" s="669"/>
    </row>
    <row r="695">
      <c r="B695" s="668"/>
      <c r="D695" s="669"/>
      <c r="J695" s="669"/>
    </row>
    <row r="696">
      <c r="B696" s="668"/>
      <c r="D696" s="669"/>
      <c r="J696" s="669"/>
    </row>
    <row r="697">
      <c r="B697" s="668"/>
      <c r="D697" s="669"/>
      <c r="J697" s="669"/>
    </row>
    <row r="698">
      <c r="B698" s="668"/>
      <c r="D698" s="669"/>
      <c r="J698" s="669"/>
    </row>
    <row r="699">
      <c r="B699" s="668"/>
      <c r="D699" s="669"/>
      <c r="J699" s="669"/>
    </row>
    <row r="700">
      <c r="B700" s="668"/>
      <c r="D700" s="669"/>
      <c r="J700" s="669"/>
    </row>
    <row r="701">
      <c r="B701" s="668"/>
      <c r="D701" s="669"/>
      <c r="J701" s="669"/>
    </row>
    <row r="702">
      <c r="B702" s="668"/>
      <c r="D702" s="669"/>
      <c r="J702" s="669"/>
    </row>
    <row r="703">
      <c r="B703" s="668"/>
      <c r="D703" s="669"/>
      <c r="J703" s="669"/>
    </row>
    <row r="704">
      <c r="B704" s="668"/>
      <c r="D704" s="669"/>
      <c r="J704" s="669"/>
    </row>
    <row r="705">
      <c r="B705" s="668"/>
      <c r="D705" s="669"/>
      <c r="J705" s="669"/>
    </row>
    <row r="706">
      <c r="B706" s="668"/>
      <c r="D706" s="669"/>
      <c r="J706" s="669"/>
    </row>
    <row r="707">
      <c r="B707" s="668"/>
      <c r="D707" s="669"/>
      <c r="J707" s="669"/>
    </row>
    <row r="708">
      <c r="B708" s="668"/>
      <c r="D708" s="669"/>
      <c r="J708" s="669"/>
    </row>
    <row r="709">
      <c r="B709" s="668"/>
      <c r="D709" s="669"/>
      <c r="J709" s="669"/>
    </row>
    <row r="710">
      <c r="B710" s="668"/>
      <c r="D710" s="669"/>
      <c r="J710" s="669"/>
    </row>
    <row r="711">
      <c r="B711" s="668"/>
      <c r="D711" s="669"/>
      <c r="J711" s="669"/>
    </row>
    <row r="712">
      <c r="B712" s="668"/>
      <c r="D712" s="669"/>
      <c r="J712" s="669"/>
    </row>
    <row r="713">
      <c r="B713" s="668"/>
      <c r="D713" s="669"/>
      <c r="J713" s="669"/>
    </row>
    <row r="714">
      <c r="B714" s="668"/>
      <c r="D714" s="669"/>
      <c r="J714" s="669"/>
    </row>
    <row r="715">
      <c r="B715" s="668"/>
      <c r="D715" s="669"/>
      <c r="J715" s="669"/>
    </row>
    <row r="716">
      <c r="B716" s="668"/>
      <c r="D716" s="669"/>
      <c r="J716" s="669"/>
    </row>
    <row r="717">
      <c r="B717" s="668"/>
      <c r="D717" s="669"/>
      <c r="J717" s="669"/>
    </row>
    <row r="718">
      <c r="B718" s="668"/>
      <c r="D718" s="669"/>
      <c r="J718" s="669"/>
    </row>
    <row r="719">
      <c r="B719" s="668"/>
      <c r="D719" s="669"/>
      <c r="J719" s="669"/>
    </row>
    <row r="720">
      <c r="B720" s="668"/>
      <c r="D720" s="669"/>
      <c r="J720" s="669"/>
    </row>
    <row r="721">
      <c r="B721" s="668"/>
      <c r="D721" s="669"/>
      <c r="J721" s="669"/>
    </row>
    <row r="722">
      <c r="B722" s="668"/>
      <c r="D722" s="669"/>
      <c r="J722" s="669"/>
    </row>
    <row r="723">
      <c r="B723" s="668"/>
      <c r="D723" s="669"/>
      <c r="J723" s="669"/>
    </row>
    <row r="724">
      <c r="B724" s="668"/>
      <c r="D724" s="669"/>
      <c r="J724" s="669"/>
    </row>
    <row r="725">
      <c r="B725" s="668"/>
      <c r="D725" s="669"/>
      <c r="J725" s="669"/>
    </row>
    <row r="726">
      <c r="B726" s="668"/>
      <c r="D726" s="669"/>
      <c r="J726" s="669"/>
    </row>
    <row r="727">
      <c r="B727" s="668"/>
      <c r="D727" s="669"/>
      <c r="J727" s="669"/>
    </row>
    <row r="728">
      <c r="B728" s="668"/>
      <c r="D728" s="669"/>
      <c r="J728" s="669"/>
    </row>
    <row r="729">
      <c r="B729" s="668"/>
      <c r="D729" s="669"/>
      <c r="J729" s="669"/>
    </row>
    <row r="730">
      <c r="B730" s="668"/>
      <c r="D730" s="669"/>
      <c r="J730" s="669"/>
    </row>
    <row r="731">
      <c r="B731" s="668"/>
      <c r="D731" s="669"/>
      <c r="J731" s="669"/>
    </row>
    <row r="732">
      <c r="B732" s="668"/>
      <c r="D732" s="669"/>
      <c r="J732" s="669"/>
    </row>
    <row r="733">
      <c r="B733" s="668"/>
      <c r="D733" s="669"/>
      <c r="J733" s="669"/>
    </row>
    <row r="734">
      <c r="B734" s="668"/>
      <c r="D734" s="669"/>
      <c r="J734" s="669"/>
    </row>
    <row r="735">
      <c r="B735" s="668"/>
      <c r="D735" s="669"/>
      <c r="J735" s="669"/>
    </row>
    <row r="736">
      <c r="B736" s="668"/>
      <c r="D736" s="669"/>
      <c r="J736" s="669"/>
    </row>
    <row r="737">
      <c r="B737" s="668"/>
      <c r="D737" s="669"/>
      <c r="J737" s="669"/>
    </row>
    <row r="738">
      <c r="B738" s="668"/>
      <c r="D738" s="669"/>
      <c r="J738" s="669"/>
    </row>
    <row r="739">
      <c r="B739" s="668"/>
      <c r="D739" s="669"/>
      <c r="J739" s="669"/>
    </row>
    <row r="740">
      <c r="B740" s="668"/>
      <c r="D740" s="669"/>
      <c r="J740" s="669"/>
    </row>
    <row r="741">
      <c r="B741" s="668"/>
      <c r="D741" s="669"/>
      <c r="J741" s="669"/>
    </row>
    <row r="742">
      <c r="B742" s="668"/>
      <c r="D742" s="669"/>
      <c r="J742" s="669"/>
    </row>
    <row r="743">
      <c r="B743" s="668"/>
      <c r="D743" s="669"/>
      <c r="J743" s="669"/>
    </row>
    <row r="744">
      <c r="B744" s="668"/>
      <c r="D744" s="669"/>
      <c r="J744" s="669"/>
    </row>
    <row r="745">
      <c r="B745" s="668"/>
      <c r="D745" s="669"/>
      <c r="J745" s="669"/>
    </row>
    <row r="746">
      <c r="B746" s="668"/>
      <c r="D746" s="669"/>
      <c r="J746" s="669"/>
    </row>
    <row r="747">
      <c r="B747" s="668"/>
      <c r="D747" s="669"/>
      <c r="J747" s="669"/>
    </row>
    <row r="748">
      <c r="B748" s="668"/>
      <c r="D748" s="669"/>
      <c r="J748" s="669"/>
    </row>
    <row r="749">
      <c r="B749" s="668"/>
      <c r="D749" s="669"/>
      <c r="J749" s="669"/>
    </row>
    <row r="750">
      <c r="B750" s="668"/>
      <c r="D750" s="669"/>
      <c r="J750" s="669"/>
    </row>
    <row r="751">
      <c r="B751" s="668"/>
      <c r="D751" s="669"/>
      <c r="J751" s="669"/>
    </row>
    <row r="752">
      <c r="B752" s="668"/>
      <c r="D752" s="669"/>
      <c r="J752" s="669"/>
    </row>
    <row r="753">
      <c r="B753" s="668"/>
      <c r="D753" s="669"/>
      <c r="J753" s="669"/>
    </row>
    <row r="754">
      <c r="B754" s="668"/>
      <c r="D754" s="669"/>
      <c r="J754" s="669"/>
    </row>
    <row r="755">
      <c r="B755" s="668"/>
      <c r="D755" s="669"/>
      <c r="J755" s="669"/>
    </row>
    <row r="756">
      <c r="B756" s="668"/>
      <c r="D756" s="669"/>
      <c r="J756" s="669"/>
    </row>
    <row r="757">
      <c r="B757" s="668"/>
      <c r="D757" s="669"/>
      <c r="J757" s="669"/>
    </row>
    <row r="758">
      <c r="B758" s="668"/>
      <c r="D758" s="669"/>
      <c r="J758" s="669"/>
    </row>
    <row r="759">
      <c r="B759" s="668"/>
      <c r="D759" s="669"/>
      <c r="J759" s="669"/>
    </row>
    <row r="760">
      <c r="B760" s="668"/>
      <c r="D760" s="669"/>
      <c r="J760" s="669"/>
    </row>
    <row r="761">
      <c r="B761" s="668"/>
      <c r="D761" s="669"/>
      <c r="J761" s="669"/>
    </row>
    <row r="762">
      <c r="B762" s="668"/>
      <c r="D762" s="669"/>
      <c r="J762" s="669"/>
    </row>
    <row r="763">
      <c r="B763" s="668"/>
      <c r="D763" s="669"/>
      <c r="J763" s="669"/>
    </row>
    <row r="764">
      <c r="B764" s="668"/>
      <c r="D764" s="669"/>
      <c r="J764" s="669"/>
    </row>
    <row r="765">
      <c r="B765" s="668"/>
      <c r="D765" s="669"/>
      <c r="J765" s="669"/>
    </row>
    <row r="766">
      <c r="B766" s="668"/>
      <c r="D766" s="669"/>
      <c r="J766" s="669"/>
    </row>
    <row r="767">
      <c r="B767" s="668"/>
      <c r="D767" s="669"/>
      <c r="J767" s="669"/>
    </row>
    <row r="768">
      <c r="B768" s="668"/>
      <c r="D768" s="669"/>
      <c r="J768" s="669"/>
    </row>
    <row r="769">
      <c r="B769" s="668"/>
      <c r="D769" s="669"/>
      <c r="J769" s="669"/>
    </row>
    <row r="770">
      <c r="B770" s="668"/>
      <c r="D770" s="669"/>
      <c r="J770" s="669"/>
    </row>
    <row r="771">
      <c r="B771" s="668"/>
      <c r="D771" s="669"/>
      <c r="J771" s="669"/>
    </row>
    <row r="772">
      <c r="B772" s="668"/>
      <c r="D772" s="669"/>
      <c r="J772" s="669"/>
    </row>
    <row r="773">
      <c r="B773" s="668"/>
      <c r="D773" s="669"/>
      <c r="J773" s="669"/>
    </row>
    <row r="774">
      <c r="B774" s="668"/>
      <c r="D774" s="669"/>
      <c r="J774" s="669"/>
    </row>
    <row r="775">
      <c r="B775" s="668"/>
      <c r="D775" s="669"/>
      <c r="J775" s="669"/>
    </row>
    <row r="776">
      <c r="B776" s="668"/>
      <c r="D776" s="669"/>
      <c r="J776" s="669"/>
    </row>
    <row r="777">
      <c r="B777" s="668"/>
      <c r="D777" s="669"/>
      <c r="J777" s="669"/>
    </row>
    <row r="778">
      <c r="B778" s="668"/>
      <c r="D778" s="669"/>
      <c r="J778" s="669"/>
    </row>
    <row r="779">
      <c r="B779" s="668"/>
      <c r="D779" s="669"/>
      <c r="J779" s="669"/>
    </row>
    <row r="780">
      <c r="B780" s="668"/>
      <c r="D780" s="669"/>
      <c r="J780" s="669"/>
    </row>
    <row r="781">
      <c r="B781" s="668"/>
      <c r="D781" s="669"/>
      <c r="J781" s="669"/>
    </row>
    <row r="782">
      <c r="B782" s="668"/>
      <c r="D782" s="669"/>
      <c r="J782" s="669"/>
    </row>
    <row r="783">
      <c r="B783" s="668"/>
      <c r="D783" s="669"/>
      <c r="J783" s="669"/>
    </row>
    <row r="784">
      <c r="B784" s="668"/>
      <c r="D784" s="669"/>
      <c r="J784" s="669"/>
    </row>
    <row r="785">
      <c r="B785" s="668"/>
      <c r="D785" s="669"/>
      <c r="J785" s="669"/>
    </row>
    <row r="786">
      <c r="B786" s="668"/>
      <c r="D786" s="669"/>
      <c r="J786" s="669"/>
    </row>
    <row r="787">
      <c r="B787" s="668"/>
      <c r="D787" s="669"/>
      <c r="J787" s="669"/>
    </row>
    <row r="788">
      <c r="B788" s="668"/>
      <c r="D788" s="669"/>
      <c r="J788" s="669"/>
    </row>
    <row r="789">
      <c r="B789" s="668"/>
      <c r="D789" s="669"/>
      <c r="J789" s="669"/>
    </row>
    <row r="790">
      <c r="B790" s="668"/>
      <c r="D790" s="669"/>
      <c r="J790" s="669"/>
    </row>
    <row r="791">
      <c r="B791" s="668"/>
      <c r="D791" s="669"/>
      <c r="J791" s="669"/>
    </row>
    <row r="792">
      <c r="B792" s="668"/>
      <c r="D792" s="669"/>
      <c r="J792" s="669"/>
    </row>
    <row r="793">
      <c r="B793" s="668"/>
      <c r="D793" s="669"/>
      <c r="J793" s="669"/>
    </row>
    <row r="794">
      <c r="B794" s="668"/>
      <c r="D794" s="669"/>
      <c r="J794" s="669"/>
    </row>
    <row r="795">
      <c r="B795" s="668"/>
      <c r="D795" s="669"/>
      <c r="J795" s="669"/>
    </row>
    <row r="796">
      <c r="B796" s="668"/>
      <c r="D796" s="669"/>
      <c r="J796" s="669"/>
    </row>
    <row r="797">
      <c r="B797" s="668"/>
      <c r="D797" s="669"/>
      <c r="J797" s="669"/>
    </row>
    <row r="798">
      <c r="B798" s="668"/>
      <c r="D798" s="669"/>
      <c r="J798" s="669"/>
    </row>
    <row r="799">
      <c r="B799" s="668"/>
      <c r="D799" s="669"/>
      <c r="J799" s="669"/>
    </row>
    <row r="800">
      <c r="B800" s="668"/>
      <c r="D800" s="669"/>
      <c r="J800" s="669"/>
    </row>
    <row r="801">
      <c r="B801" s="668"/>
      <c r="D801" s="669"/>
      <c r="J801" s="669"/>
    </row>
    <row r="802">
      <c r="B802" s="668"/>
      <c r="D802" s="669"/>
      <c r="J802" s="669"/>
    </row>
    <row r="803">
      <c r="B803" s="668"/>
      <c r="D803" s="669"/>
      <c r="J803" s="669"/>
    </row>
    <row r="804">
      <c r="B804" s="668"/>
      <c r="D804" s="669"/>
      <c r="J804" s="669"/>
    </row>
    <row r="805">
      <c r="B805" s="668"/>
      <c r="D805" s="669"/>
      <c r="J805" s="669"/>
    </row>
    <row r="806">
      <c r="B806" s="668"/>
      <c r="D806" s="669"/>
      <c r="J806" s="669"/>
    </row>
    <row r="807">
      <c r="B807" s="668"/>
      <c r="D807" s="669"/>
      <c r="J807" s="669"/>
    </row>
    <row r="808">
      <c r="B808" s="668"/>
      <c r="D808" s="669"/>
      <c r="J808" s="669"/>
    </row>
    <row r="809">
      <c r="B809" s="668"/>
      <c r="D809" s="669"/>
      <c r="J809" s="669"/>
    </row>
    <row r="810">
      <c r="B810" s="668"/>
      <c r="D810" s="669"/>
      <c r="J810" s="669"/>
    </row>
    <row r="811">
      <c r="B811" s="668"/>
      <c r="D811" s="669"/>
      <c r="J811" s="669"/>
    </row>
    <row r="812">
      <c r="B812" s="668"/>
      <c r="D812" s="669"/>
      <c r="J812" s="669"/>
    </row>
    <row r="813">
      <c r="B813" s="668"/>
      <c r="D813" s="669"/>
      <c r="J813" s="669"/>
    </row>
    <row r="814">
      <c r="B814" s="668"/>
      <c r="D814" s="669"/>
      <c r="J814" s="669"/>
    </row>
    <row r="815">
      <c r="B815" s="668"/>
      <c r="D815" s="669"/>
      <c r="J815" s="669"/>
    </row>
    <row r="816">
      <c r="B816" s="668"/>
      <c r="D816" s="669"/>
      <c r="J816" s="669"/>
    </row>
    <row r="817">
      <c r="B817" s="668"/>
      <c r="D817" s="669"/>
      <c r="J817" s="669"/>
    </row>
    <row r="818">
      <c r="B818" s="668"/>
      <c r="D818" s="669"/>
      <c r="J818" s="669"/>
    </row>
    <row r="819">
      <c r="B819" s="668"/>
      <c r="D819" s="669"/>
      <c r="J819" s="669"/>
    </row>
    <row r="820">
      <c r="B820" s="668"/>
      <c r="D820" s="669"/>
      <c r="J820" s="669"/>
    </row>
    <row r="821">
      <c r="B821" s="668"/>
      <c r="D821" s="669"/>
      <c r="J821" s="669"/>
    </row>
    <row r="822">
      <c r="B822" s="668"/>
      <c r="D822" s="669"/>
      <c r="J822" s="669"/>
    </row>
    <row r="823">
      <c r="B823" s="668"/>
      <c r="D823" s="669"/>
      <c r="J823" s="669"/>
    </row>
    <row r="824">
      <c r="B824" s="668"/>
      <c r="D824" s="669"/>
      <c r="J824" s="669"/>
    </row>
    <row r="825">
      <c r="B825" s="668"/>
      <c r="D825" s="669"/>
      <c r="J825" s="669"/>
    </row>
    <row r="826">
      <c r="B826" s="668"/>
      <c r="D826" s="669"/>
      <c r="J826" s="669"/>
    </row>
    <row r="827">
      <c r="B827" s="668"/>
      <c r="D827" s="669"/>
      <c r="J827" s="669"/>
    </row>
    <row r="828">
      <c r="B828" s="668"/>
      <c r="D828" s="669"/>
      <c r="J828" s="669"/>
    </row>
    <row r="829">
      <c r="B829" s="668"/>
      <c r="D829" s="669"/>
      <c r="J829" s="669"/>
    </row>
    <row r="830">
      <c r="B830" s="668"/>
      <c r="D830" s="669"/>
      <c r="J830" s="669"/>
    </row>
    <row r="831">
      <c r="B831" s="668"/>
      <c r="D831" s="669"/>
      <c r="J831" s="669"/>
    </row>
    <row r="832">
      <c r="B832" s="668"/>
      <c r="D832" s="669"/>
      <c r="J832" s="669"/>
    </row>
    <row r="833">
      <c r="B833" s="668"/>
      <c r="D833" s="669"/>
      <c r="J833" s="669"/>
    </row>
    <row r="834">
      <c r="B834" s="668"/>
      <c r="D834" s="669"/>
      <c r="J834" s="669"/>
    </row>
    <row r="835">
      <c r="B835" s="668"/>
      <c r="D835" s="669"/>
      <c r="J835" s="669"/>
    </row>
    <row r="836">
      <c r="B836" s="668"/>
      <c r="D836" s="669"/>
      <c r="J836" s="669"/>
    </row>
    <row r="837">
      <c r="B837" s="668"/>
      <c r="D837" s="669"/>
      <c r="J837" s="669"/>
    </row>
    <row r="838">
      <c r="B838" s="668"/>
      <c r="D838" s="669"/>
      <c r="J838" s="669"/>
    </row>
    <row r="839">
      <c r="B839" s="668"/>
      <c r="D839" s="669"/>
      <c r="J839" s="669"/>
    </row>
    <row r="840">
      <c r="B840" s="668"/>
      <c r="D840" s="669"/>
      <c r="J840" s="669"/>
    </row>
    <row r="841">
      <c r="B841" s="668"/>
      <c r="D841" s="669"/>
      <c r="J841" s="669"/>
    </row>
    <row r="842">
      <c r="B842" s="668"/>
      <c r="D842" s="669"/>
      <c r="J842" s="669"/>
    </row>
    <row r="843">
      <c r="B843" s="668"/>
      <c r="D843" s="669"/>
      <c r="J843" s="669"/>
    </row>
    <row r="844">
      <c r="B844" s="668"/>
      <c r="D844" s="669"/>
      <c r="J844" s="669"/>
    </row>
    <row r="845">
      <c r="B845" s="668"/>
      <c r="D845" s="669"/>
      <c r="J845" s="669"/>
    </row>
    <row r="846">
      <c r="B846" s="668"/>
      <c r="D846" s="669"/>
      <c r="J846" s="669"/>
    </row>
    <row r="847">
      <c r="B847" s="668"/>
      <c r="D847" s="669"/>
      <c r="J847" s="669"/>
    </row>
    <row r="848">
      <c r="B848" s="668"/>
      <c r="D848" s="669"/>
      <c r="J848" s="669"/>
    </row>
    <row r="849">
      <c r="B849" s="668"/>
      <c r="D849" s="669"/>
      <c r="J849" s="669"/>
    </row>
    <row r="850">
      <c r="B850" s="668"/>
      <c r="D850" s="669"/>
      <c r="J850" s="669"/>
    </row>
    <row r="851">
      <c r="B851" s="668"/>
      <c r="D851" s="669"/>
      <c r="J851" s="669"/>
    </row>
    <row r="852">
      <c r="B852" s="668"/>
      <c r="D852" s="669"/>
      <c r="J852" s="669"/>
    </row>
    <row r="853">
      <c r="B853" s="668"/>
      <c r="D853" s="669"/>
      <c r="J853" s="669"/>
    </row>
    <row r="854">
      <c r="B854" s="668"/>
      <c r="D854" s="669"/>
      <c r="J854" s="669"/>
    </row>
    <row r="855">
      <c r="B855" s="668"/>
      <c r="D855" s="669"/>
      <c r="J855" s="669"/>
    </row>
    <row r="856">
      <c r="B856" s="668"/>
      <c r="D856" s="669"/>
      <c r="J856" s="669"/>
    </row>
    <row r="857">
      <c r="B857" s="668"/>
      <c r="D857" s="669"/>
      <c r="J857" s="669"/>
    </row>
    <row r="858">
      <c r="B858" s="668"/>
      <c r="D858" s="669"/>
      <c r="J858" s="669"/>
    </row>
    <row r="859">
      <c r="B859" s="668"/>
      <c r="D859" s="669"/>
      <c r="J859" s="669"/>
    </row>
    <row r="860">
      <c r="B860" s="668"/>
      <c r="D860" s="669"/>
      <c r="J860" s="669"/>
    </row>
    <row r="861">
      <c r="B861" s="668"/>
      <c r="D861" s="669"/>
      <c r="J861" s="669"/>
    </row>
    <row r="862">
      <c r="B862" s="668"/>
      <c r="D862" s="669"/>
      <c r="J862" s="669"/>
    </row>
    <row r="863">
      <c r="B863" s="668"/>
      <c r="D863" s="669"/>
      <c r="J863" s="669"/>
    </row>
    <row r="864">
      <c r="B864" s="668"/>
      <c r="D864" s="669"/>
      <c r="J864" s="669"/>
    </row>
    <row r="865">
      <c r="B865" s="668"/>
      <c r="D865" s="669"/>
      <c r="J865" s="669"/>
    </row>
    <row r="866">
      <c r="B866" s="668"/>
      <c r="D866" s="669"/>
      <c r="J866" s="669"/>
    </row>
    <row r="867">
      <c r="B867" s="668"/>
      <c r="D867" s="669"/>
      <c r="J867" s="669"/>
    </row>
    <row r="868">
      <c r="B868" s="668"/>
      <c r="D868" s="669"/>
      <c r="J868" s="669"/>
    </row>
    <row r="869">
      <c r="B869" s="668"/>
      <c r="D869" s="669"/>
      <c r="J869" s="669"/>
    </row>
    <row r="870">
      <c r="B870" s="668"/>
      <c r="D870" s="669"/>
      <c r="J870" s="669"/>
    </row>
    <row r="871">
      <c r="B871" s="668"/>
      <c r="D871" s="669"/>
      <c r="J871" s="669"/>
    </row>
    <row r="872">
      <c r="B872" s="668"/>
      <c r="D872" s="669"/>
      <c r="J872" s="669"/>
    </row>
    <row r="873">
      <c r="B873" s="668"/>
      <c r="D873" s="669"/>
      <c r="J873" s="669"/>
    </row>
    <row r="874">
      <c r="B874" s="668"/>
      <c r="D874" s="669"/>
      <c r="J874" s="669"/>
    </row>
    <row r="875">
      <c r="B875" s="668"/>
      <c r="D875" s="669"/>
      <c r="J875" s="669"/>
    </row>
    <row r="876">
      <c r="B876" s="668"/>
      <c r="D876" s="669"/>
      <c r="J876" s="669"/>
    </row>
    <row r="877">
      <c r="B877" s="668"/>
      <c r="D877" s="669"/>
      <c r="J877" s="669"/>
    </row>
    <row r="878">
      <c r="B878" s="668"/>
      <c r="D878" s="669"/>
      <c r="J878" s="669"/>
    </row>
    <row r="879">
      <c r="B879" s="668"/>
      <c r="D879" s="669"/>
      <c r="J879" s="669"/>
    </row>
    <row r="880">
      <c r="B880" s="668"/>
      <c r="D880" s="669"/>
      <c r="J880" s="669"/>
    </row>
    <row r="881">
      <c r="B881" s="668"/>
      <c r="D881" s="669"/>
      <c r="J881" s="669"/>
    </row>
    <row r="882">
      <c r="B882" s="668"/>
      <c r="D882" s="669"/>
      <c r="J882" s="669"/>
    </row>
    <row r="883">
      <c r="B883" s="668"/>
      <c r="D883" s="669"/>
      <c r="J883" s="669"/>
    </row>
    <row r="884">
      <c r="B884" s="668"/>
      <c r="D884" s="669"/>
      <c r="J884" s="669"/>
    </row>
    <row r="885">
      <c r="B885" s="668"/>
      <c r="D885" s="669"/>
      <c r="J885" s="669"/>
    </row>
    <row r="886">
      <c r="B886" s="668"/>
      <c r="D886" s="669"/>
      <c r="J886" s="669"/>
    </row>
    <row r="887">
      <c r="B887" s="668"/>
      <c r="D887" s="669"/>
      <c r="J887" s="669"/>
    </row>
    <row r="888">
      <c r="B888" s="668"/>
      <c r="D888" s="669"/>
      <c r="J888" s="669"/>
    </row>
    <row r="889">
      <c r="B889" s="668"/>
      <c r="D889" s="669"/>
      <c r="J889" s="669"/>
    </row>
    <row r="890">
      <c r="B890" s="668"/>
      <c r="D890" s="669"/>
      <c r="J890" s="669"/>
    </row>
    <row r="891">
      <c r="B891" s="668"/>
      <c r="D891" s="669"/>
      <c r="J891" s="669"/>
    </row>
    <row r="892">
      <c r="B892" s="668"/>
      <c r="D892" s="669"/>
      <c r="J892" s="669"/>
    </row>
    <row r="893">
      <c r="B893" s="668"/>
      <c r="D893" s="669"/>
      <c r="J893" s="669"/>
    </row>
    <row r="894">
      <c r="B894" s="668"/>
      <c r="D894" s="669"/>
      <c r="J894" s="669"/>
    </row>
    <row r="895">
      <c r="B895" s="668"/>
      <c r="D895" s="669"/>
      <c r="J895" s="669"/>
    </row>
    <row r="896">
      <c r="B896" s="668"/>
      <c r="D896" s="669"/>
      <c r="J896" s="669"/>
    </row>
    <row r="897">
      <c r="B897" s="668"/>
      <c r="D897" s="669"/>
      <c r="J897" s="669"/>
    </row>
    <row r="898">
      <c r="B898" s="668"/>
      <c r="D898" s="669"/>
      <c r="J898" s="669"/>
    </row>
    <row r="899">
      <c r="B899" s="668"/>
      <c r="D899" s="669"/>
      <c r="J899" s="669"/>
    </row>
    <row r="900">
      <c r="B900" s="668"/>
      <c r="D900" s="669"/>
      <c r="J900" s="669"/>
    </row>
    <row r="901">
      <c r="B901" s="668"/>
      <c r="D901" s="669"/>
      <c r="J901" s="669"/>
    </row>
    <row r="902">
      <c r="B902" s="668"/>
      <c r="D902" s="669"/>
      <c r="J902" s="669"/>
    </row>
    <row r="903">
      <c r="B903" s="668"/>
      <c r="D903" s="669"/>
      <c r="J903" s="669"/>
    </row>
    <row r="904">
      <c r="B904" s="668"/>
      <c r="D904" s="669"/>
      <c r="J904" s="669"/>
    </row>
    <row r="905">
      <c r="B905" s="668"/>
      <c r="D905" s="669"/>
      <c r="J905" s="669"/>
    </row>
    <row r="906">
      <c r="B906" s="668"/>
      <c r="D906" s="669"/>
      <c r="J906" s="669"/>
    </row>
    <row r="907">
      <c r="B907" s="668"/>
      <c r="D907" s="669"/>
      <c r="J907" s="669"/>
    </row>
    <row r="908">
      <c r="B908" s="668"/>
      <c r="D908" s="669"/>
      <c r="J908" s="669"/>
    </row>
    <row r="909">
      <c r="B909" s="668"/>
      <c r="D909" s="669"/>
      <c r="J909" s="669"/>
    </row>
    <row r="910">
      <c r="B910" s="668"/>
      <c r="D910" s="669"/>
      <c r="J910" s="669"/>
    </row>
    <row r="911">
      <c r="B911" s="668"/>
      <c r="D911" s="669"/>
      <c r="J911" s="669"/>
    </row>
    <row r="912">
      <c r="B912" s="668"/>
      <c r="D912" s="669"/>
      <c r="J912" s="669"/>
    </row>
    <row r="913">
      <c r="B913" s="668"/>
      <c r="D913" s="669"/>
      <c r="J913" s="669"/>
    </row>
    <row r="914">
      <c r="B914" s="668"/>
      <c r="D914" s="669"/>
      <c r="J914" s="669"/>
    </row>
    <row r="915">
      <c r="B915" s="668"/>
      <c r="D915" s="669"/>
      <c r="J915" s="669"/>
    </row>
    <row r="916">
      <c r="B916" s="668"/>
      <c r="D916" s="669"/>
      <c r="J916" s="669"/>
    </row>
    <row r="917">
      <c r="B917" s="668"/>
      <c r="D917" s="669"/>
      <c r="J917" s="669"/>
    </row>
    <row r="918">
      <c r="B918" s="668"/>
      <c r="D918" s="669"/>
      <c r="J918" s="669"/>
    </row>
    <row r="919">
      <c r="B919" s="668"/>
      <c r="D919" s="669"/>
      <c r="J919" s="669"/>
    </row>
    <row r="920">
      <c r="B920" s="668"/>
      <c r="D920" s="669"/>
      <c r="J920" s="669"/>
    </row>
    <row r="921">
      <c r="B921" s="668"/>
      <c r="D921" s="669"/>
      <c r="J921" s="669"/>
    </row>
    <row r="922">
      <c r="B922" s="668"/>
      <c r="D922" s="669"/>
      <c r="J922" s="669"/>
    </row>
    <row r="923">
      <c r="B923" s="668"/>
      <c r="D923" s="669"/>
      <c r="J923" s="669"/>
    </row>
    <row r="924">
      <c r="B924" s="668"/>
      <c r="D924" s="669"/>
      <c r="J924" s="669"/>
    </row>
    <row r="925">
      <c r="B925" s="668"/>
      <c r="D925" s="669"/>
      <c r="J925" s="669"/>
    </row>
    <row r="926">
      <c r="B926" s="668"/>
      <c r="D926" s="669"/>
      <c r="J926" s="669"/>
    </row>
    <row r="927">
      <c r="B927" s="668"/>
      <c r="D927" s="669"/>
      <c r="J927" s="669"/>
    </row>
    <row r="928">
      <c r="B928" s="668"/>
      <c r="D928" s="669"/>
      <c r="J928" s="669"/>
    </row>
    <row r="929">
      <c r="B929" s="668"/>
      <c r="D929" s="669"/>
      <c r="J929" s="669"/>
    </row>
    <row r="930">
      <c r="B930" s="668"/>
      <c r="D930" s="669"/>
      <c r="J930" s="669"/>
    </row>
    <row r="931">
      <c r="B931" s="668"/>
      <c r="D931" s="669"/>
      <c r="J931" s="669"/>
    </row>
    <row r="932">
      <c r="B932" s="668"/>
      <c r="D932" s="669"/>
      <c r="J932" s="669"/>
    </row>
    <row r="933">
      <c r="B933" s="668"/>
      <c r="D933" s="669"/>
      <c r="J933" s="669"/>
    </row>
    <row r="934">
      <c r="B934" s="668"/>
      <c r="D934" s="669"/>
      <c r="J934" s="669"/>
    </row>
    <row r="935">
      <c r="B935" s="668"/>
      <c r="D935" s="669"/>
      <c r="J935" s="669"/>
    </row>
    <row r="936">
      <c r="B936" s="668"/>
      <c r="D936" s="669"/>
      <c r="J936" s="669"/>
    </row>
    <row r="937">
      <c r="B937" s="668"/>
      <c r="D937" s="669"/>
      <c r="J937" s="669"/>
    </row>
    <row r="938">
      <c r="B938" s="668"/>
      <c r="D938" s="669"/>
      <c r="J938" s="669"/>
    </row>
    <row r="939">
      <c r="B939" s="668"/>
      <c r="D939" s="669"/>
      <c r="J939" s="669"/>
    </row>
    <row r="940">
      <c r="B940" s="668"/>
      <c r="D940" s="669"/>
      <c r="J940" s="669"/>
    </row>
    <row r="941">
      <c r="B941" s="668"/>
      <c r="D941" s="669"/>
      <c r="J941" s="669"/>
    </row>
    <row r="942">
      <c r="B942" s="668"/>
      <c r="D942" s="669"/>
      <c r="J942" s="669"/>
    </row>
    <row r="943">
      <c r="B943" s="668"/>
      <c r="D943" s="669"/>
      <c r="J943" s="669"/>
    </row>
    <row r="944">
      <c r="B944" s="668"/>
      <c r="D944" s="669"/>
      <c r="J944" s="669"/>
    </row>
    <row r="945">
      <c r="B945" s="668"/>
      <c r="D945" s="669"/>
      <c r="J945" s="669"/>
    </row>
    <row r="946">
      <c r="B946" s="668"/>
      <c r="D946" s="669"/>
      <c r="J946" s="669"/>
    </row>
    <row r="947">
      <c r="B947" s="668"/>
      <c r="D947" s="669"/>
      <c r="J947" s="669"/>
    </row>
    <row r="948">
      <c r="B948" s="668"/>
      <c r="D948" s="669"/>
      <c r="J948" s="669"/>
    </row>
    <row r="949">
      <c r="B949" s="668"/>
      <c r="D949" s="669"/>
      <c r="J949" s="669"/>
    </row>
    <row r="950">
      <c r="B950" s="668"/>
      <c r="D950" s="669"/>
      <c r="J950" s="669"/>
    </row>
    <row r="951">
      <c r="B951" s="668"/>
      <c r="D951" s="669"/>
      <c r="J951" s="669"/>
    </row>
    <row r="952">
      <c r="B952" s="668"/>
      <c r="D952" s="669"/>
      <c r="J952" s="669"/>
    </row>
    <row r="953">
      <c r="B953" s="668"/>
      <c r="D953" s="669"/>
      <c r="J953" s="669"/>
    </row>
    <row r="954">
      <c r="B954" s="668"/>
      <c r="D954" s="669"/>
      <c r="J954" s="669"/>
    </row>
    <row r="955">
      <c r="B955" s="668"/>
      <c r="D955" s="669"/>
      <c r="J955" s="669"/>
    </row>
    <row r="956">
      <c r="B956" s="668"/>
      <c r="D956" s="669"/>
      <c r="J956" s="669"/>
    </row>
    <row r="957">
      <c r="B957" s="668"/>
      <c r="D957" s="669"/>
      <c r="J957" s="669"/>
    </row>
    <row r="958">
      <c r="B958" s="668"/>
      <c r="D958" s="669"/>
      <c r="J958" s="669"/>
    </row>
    <row r="959">
      <c r="B959" s="668"/>
      <c r="D959" s="669"/>
      <c r="J959" s="669"/>
    </row>
    <row r="960">
      <c r="B960" s="668"/>
      <c r="D960" s="669"/>
      <c r="J960" s="669"/>
    </row>
    <row r="961">
      <c r="B961" s="668"/>
      <c r="D961" s="669"/>
      <c r="J961" s="669"/>
    </row>
    <row r="962">
      <c r="B962" s="668"/>
      <c r="D962" s="669"/>
      <c r="J962" s="669"/>
    </row>
    <row r="963">
      <c r="B963" s="668"/>
      <c r="D963" s="669"/>
      <c r="J963" s="669"/>
    </row>
    <row r="964">
      <c r="B964" s="668"/>
      <c r="D964" s="669"/>
      <c r="J964" s="669"/>
    </row>
    <row r="965">
      <c r="B965" s="668"/>
      <c r="D965" s="669"/>
      <c r="J965" s="669"/>
    </row>
    <row r="966">
      <c r="B966" s="668"/>
      <c r="D966" s="669"/>
      <c r="J966" s="669"/>
    </row>
    <row r="967">
      <c r="B967" s="668"/>
      <c r="D967" s="669"/>
      <c r="J967" s="669"/>
    </row>
    <row r="968">
      <c r="B968" s="668"/>
      <c r="D968" s="669"/>
      <c r="J968" s="669"/>
    </row>
    <row r="969">
      <c r="B969" s="668"/>
      <c r="D969" s="669"/>
      <c r="J969" s="669"/>
    </row>
    <row r="970">
      <c r="B970" s="668"/>
      <c r="D970" s="669"/>
      <c r="J970" s="669"/>
    </row>
    <row r="971">
      <c r="B971" s="668"/>
      <c r="D971" s="669"/>
      <c r="J971" s="669"/>
    </row>
    <row r="972">
      <c r="B972" s="668"/>
      <c r="D972" s="669"/>
      <c r="J972" s="669"/>
    </row>
    <row r="973">
      <c r="B973" s="668"/>
      <c r="D973" s="669"/>
      <c r="J973" s="669"/>
    </row>
    <row r="974">
      <c r="B974" s="668"/>
      <c r="D974" s="669"/>
      <c r="J974" s="669"/>
    </row>
    <row r="975">
      <c r="B975" s="668"/>
      <c r="D975" s="669"/>
      <c r="J975" s="669"/>
    </row>
    <row r="976">
      <c r="B976" s="668"/>
      <c r="D976" s="669"/>
      <c r="J976" s="669"/>
    </row>
    <row r="977">
      <c r="B977" s="668"/>
      <c r="D977" s="669"/>
      <c r="J977" s="669"/>
    </row>
    <row r="978">
      <c r="B978" s="668"/>
      <c r="D978" s="669"/>
      <c r="J978" s="669"/>
    </row>
    <row r="979">
      <c r="B979" s="668"/>
      <c r="D979" s="669"/>
      <c r="J979" s="669"/>
    </row>
    <row r="980">
      <c r="B980" s="668"/>
      <c r="D980" s="669"/>
      <c r="J980" s="669"/>
    </row>
    <row r="981">
      <c r="B981" s="668"/>
      <c r="D981" s="669"/>
      <c r="J981" s="669"/>
    </row>
    <row r="982">
      <c r="B982" s="668"/>
      <c r="D982" s="669"/>
      <c r="J982" s="669"/>
    </row>
    <row r="983">
      <c r="B983" s="668"/>
      <c r="D983" s="669"/>
      <c r="J983" s="669"/>
    </row>
    <row r="984">
      <c r="B984" s="668"/>
      <c r="D984" s="669"/>
      <c r="J984" s="669"/>
    </row>
    <row r="985">
      <c r="B985" s="668"/>
      <c r="D985" s="669"/>
      <c r="J985" s="669"/>
    </row>
    <row r="986">
      <c r="B986" s="668"/>
      <c r="D986" s="669"/>
      <c r="J986" s="669"/>
    </row>
    <row r="987">
      <c r="B987" s="668"/>
      <c r="D987" s="669"/>
      <c r="J987" s="669"/>
    </row>
    <row r="988">
      <c r="B988" s="668"/>
      <c r="D988" s="669"/>
      <c r="J988" s="669"/>
    </row>
    <row r="989">
      <c r="B989" s="668"/>
      <c r="D989" s="669"/>
      <c r="J989" s="669"/>
    </row>
    <row r="990">
      <c r="B990" s="668"/>
      <c r="D990" s="669"/>
      <c r="J990" s="669"/>
    </row>
    <row r="991">
      <c r="B991" s="668"/>
      <c r="D991" s="669"/>
      <c r="J991" s="669"/>
    </row>
    <row r="992">
      <c r="B992" s="668"/>
      <c r="D992" s="669"/>
      <c r="J992" s="669"/>
    </row>
    <row r="993">
      <c r="B993" s="668"/>
      <c r="D993" s="669"/>
      <c r="J993" s="669"/>
    </row>
    <row r="994">
      <c r="B994" s="668"/>
      <c r="D994" s="669"/>
      <c r="J994" s="669"/>
    </row>
    <row r="995">
      <c r="B995" s="668"/>
      <c r="D995" s="669"/>
      <c r="J995" s="669"/>
    </row>
    <row r="996">
      <c r="B996" s="668"/>
      <c r="D996" s="669"/>
      <c r="J996" s="669"/>
    </row>
    <row r="997">
      <c r="B997" s="668"/>
      <c r="D997" s="669"/>
      <c r="J997" s="669"/>
    </row>
    <row r="998">
      <c r="B998" s="668"/>
      <c r="D998" s="669"/>
      <c r="J998" s="669"/>
    </row>
    <row r="999">
      <c r="B999" s="668"/>
      <c r="D999" s="669"/>
      <c r="J999" s="669"/>
    </row>
  </sheetData>
  <autoFilter ref="$A$1:$HG$67"/>
  <hyperlinks>
    <hyperlink r:id="rId1" ref="AF2"/>
    <hyperlink r:id="rId2" ref="AF3"/>
    <hyperlink r:id="rId3" ref="AF4"/>
    <hyperlink r:id="rId4" ref="AF5"/>
    <hyperlink r:id="rId5" ref="AF6"/>
    <hyperlink r:id="rId6" ref="AF7"/>
    <hyperlink r:id="rId7" ref="AF8"/>
    <hyperlink r:id="rId8" ref="AF9"/>
    <hyperlink r:id="rId9" ref="AF10"/>
    <hyperlink r:id="rId10" ref="AF11"/>
    <hyperlink r:id="rId11" ref="AF12"/>
    <hyperlink r:id="rId12" ref="AF13"/>
    <hyperlink r:id="rId13" ref="AF14"/>
    <hyperlink r:id="rId14" ref="AF15"/>
    <hyperlink r:id="rId15" ref="AF16"/>
    <hyperlink r:id="rId16" ref="AF17"/>
    <hyperlink r:id="rId17" ref="AF18"/>
    <hyperlink r:id="rId18" ref="AF19"/>
    <hyperlink r:id="rId19" ref="AF20"/>
    <hyperlink r:id="rId20" ref="AF21"/>
    <hyperlink r:id="rId21" ref="AF22"/>
    <hyperlink r:id="rId22" ref="AF23"/>
    <hyperlink r:id="rId23" ref="AF24"/>
    <hyperlink r:id="rId24" ref="AF25"/>
    <hyperlink r:id="rId25" ref="AF26"/>
    <hyperlink r:id="rId26" ref="AF27"/>
    <hyperlink r:id="rId27" ref="AF28"/>
    <hyperlink r:id="rId28" ref="AF32"/>
    <hyperlink r:id="rId29" ref="AF33"/>
    <hyperlink r:id="rId30" ref="AF34"/>
    <hyperlink r:id="rId31" ref="AF35"/>
    <hyperlink r:id="rId32" ref="AF36"/>
    <hyperlink r:id="rId33" ref="AF37"/>
    <hyperlink r:id="rId34" ref="AF38"/>
    <hyperlink r:id="rId35" ref="AF39"/>
    <hyperlink r:id="rId36" ref="AF41"/>
    <hyperlink r:id="rId37" ref="AF42"/>
    <hyperlink r:id="rId38" ref="AF43"/>
    <hyperlink r:id="rId39" ref="AF44"/>
    <hyperlink r:id="rId40" ref="AF45"/>
  </hyperlinks>
  <drawing r:id="rId4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8.63"/>
    <col customWidth="1" min="3" max="3" width="13.0"/>
    <col customWidth="1" min="4" max="4" width="9.75"/>
    <col customWidth="1" min="5" max="5" width="62.75"/>
    <col customWidth="1" min="6" max="6" width="9.75"/>
    <col customWidth="1" min="7" max="7" width="16.63"/>
    <col customWidth="1" min="8" max="8" width="7.25"/>
    <col customWidth="1" min="9" max="9" width="6.5"/>
    <col customWidth="1" min="10" max="10" width="9.13"/>
    <col customWidth="1" min="14" max="14" width="5.25"/>
    <col customWidth="1" min="19" max="19" width="6.5"/>
    <col customWidth="1" min="38" max="38" width="22.38"/>
    <col customWidth="1" min="39" max="39" width="15.88"/>
    <col customWidth="1" min="40" max="40" width="15.0"/>
    <col customWidth="1" min="41" max="41" width="15.38"/>
    <col customWidth="1" min="42" max="42" width="16.63"/>
    <col customWidth="1" min="43" max="43" width="16.0"/>
    <col customWidth="1" min="44" max="44" width="14.5"/>
    <col customWidth="1" min="45" max="45" width="30.38"/>
    <col customWidth="1" min="46" max="46" width="20.88"/>
  </cols>
  <sheetData>
    <row r="1">
      <c r="A1" s="1" t="s">
        <v>0</v>
      </c>
      <c r="B1" s="678" t="s">
        <v>1</v>
      </c>
      <c r="C1" s="351" t="s">
        <v>2</v>
      </c>
      <c r="D1" s="351" t="s">
        <v>3</v>
      </c>
      <c r="E1" s="351" t="s">
        <v>4</v>
      </c>
      <c r="F1" s="344" t="s">
        <v>5</v>
      </c>
      <c r="G1" s="957" t="s">
        <v>6</v>
      </c>
      <c r="H1" s="958" t="s">
        <v>7</v>
      </c>
      <c r="I1" s="351" t="s">
        <v>8</v>
      </c>
      <c r="J1" s="351" t="s">
        <v>9</v>
      </c>
      <c r="K1" s="351" t="s">
        <v>10</v>
      </c>
      <c r="L1" s="351" t="s">
        <v>11</v>
      </c>
      <c r="M1" s="351" t="s">
        <v>12</v>
      </c>
      <c r="N1" s="347" t="s">
        <v>13</v>
      </c>
      <c r="O1" s="959" t="s">
        <v>10035</v>
      </c>
      <c r="P1" s="960" t="s">
        <v>10036</v>
      </c>
      <c r="Q1" s="961" t="s">
        <v>10037</v>
      </c>
      <c r="R1" s="962" t="s">
        <v>10038</v>
      </c>
      <c r="S1" s="963" t="s">
        <v>52</v>
      </c>
      <c r="T1" s="962" t="s">
        <v>10039</v>
      </c>
      <c r="U1" s="964" t="s">
        <v>10040</v>
      </c>
      <c r="V1" s="962" t="s">
        <v>9608</v>
      </c>
      <c r="W1" s="964" t="s">
        <v>8300</v>
      </c>
      <c r="X1" s="964" t="s">
        <v>8301</v>
      </c>
      <c r="Y1" s="961" t="s">
        <v>14</v>
      </c>
      <c r="Z1" s="961" t="s">
        <v>15</v>
      </c>
      <c r="AA1" s="961" t="s">
        <v>16</v>
      </c>
      <c r="AB1" s="961" t="s">
        <v>17</v>
      </c>
      <c r="AC1" s="961" t="s">
        <v>8310</v>
      </c>
      <c r="AD1" s="965" t="s">
        <v>8311</v>
      </c>
      <c r="AE1" s="965" t="s">
        <v>8312</v>
      </c>
      <c r="AF1" s="965" t="s">
        <v>8313</v>
      </c>
      <c r="AG1" s="961" t="s">
        <v>8314</v>
      </c>
      <c r="AH1" s="961" t="s">
        <v>21</v>
      </c>
      <c r="AI1" s="961" t="s">
        <v>8315</v>
      </c>
      <c r="AJ1" s="961" t="s">
        <v>22</v>
      </c>
      <c r="AK1" s="360"/>
      <c r="AL1" s="966" t="s">
        <v>10041</v>
      </c>
      <c r="AM1" s="967" t="s">
        <v>10042</v>
      </c>
      <c r="AN1" s="966" t="s">
        <v>10043</v>
      </c>
      <c r="AO1" s="966" t="s">
        <v>10044</v>
      </c>
      <c r="AP1" s="966" t="s">
        <v>10045</v>
      </c>
      <c r="AQ1" s="966" t="s">
        <v>10046</v>
      </c>
      <c r="AR1" s="966" t="s">
        <v>10047</v>
      </c>
      <c r="AS1" s="968" t="s">
        <v>10048</v>
      </c>
      <c r="AT1" s="969" t="s">
        <v>10049</v>
      </c>
      <c r="AU1" s="75" t="s">
        <v>10050</v>
      </c>
      <c r="AV1" s="52"/>
      <c r="AW1" s="52"/>
      <c r="AX1" s="52"/>
      <c r="AY1" s="52"/>
      <c r="AZ1" s="360"/>
      <c r="BA1" s="360"/>
      <c r="BB1" s="360"/>
      <c r="BC1" s="360"/>
      <c r="BD1" s="360"/>
      <c r="BE1" s="360"/>
      <c r="BF1" s="360"/>
      <c r="BG1" s="360"/>
      <c r="BH1" s="360"/>
      <c r="BI1" s="360"/>
      <c r="BJ1" s="360"/>
      <c r="BK1" s="360"/>
      <c r="BL1" s="360"/>
      <c r="BM1" s="360"/>
      <c r="BN1" s="360"/>
      <c r="BO1" s="360"/>
      <c r="BP1" s="360"/>
      <c r="BQ1" s="360"/>
      <c r="BR1" s="360"/>
      <c r="BS1" s="360"/>
      <c r="BT1" s="360"/>
      <c r="BU1" s="360"/>
      <c r="BV1" s="360"/>
      <c r="BW1" s="360"/>
      <c r="BX1" s="360"/>
      <c r="BY1" s="360"/>
      <c r="BZ1" s="360"/>
      <c r="CA1" s="360"/>
      <c r="CB1" s="360"/>
      <c r="CC1" s="360"/>
      <c r="CD1" s="360"/>
      <c r="CE1" s="360"/>
      <c r="CF1" s="360"/>
      <c r="CG1" s="360"/>
      <c r="CH1" s="360"/>
    </row>
    <row r="2">
      <c r="A2" s="970" t="s">
        <v>6049</v>
      </c>
      <c r="B2" s="971" t="s">
        <v>10051</v>
      </c>
      <c r="C2" s="972"/>
      <c r="D2" s="435">
        <v>50.0</v>
      </c>
      <c r="E2" s="973" t="s">
        <v>10052</v>
      </c>
      <c r="F2" s="974" t="s">
        <v>10053</v>
      </c>
      <c r="G2" s="975">
        <v>2.000223114551E12</v>
      </c>
      <c r="H2" s="976">
        <v>324.0</v>
      </c>
      <c r="I2" s="977">
        <v>0.3</v>
      </c>
      <c r="J2" s="370">
        <f t="shared" ref="J2:J69" si="1">ROUND(H2*(1-I2),0)</f>
        <v>227</v>
      </c>
      <c r="K2" s="371" t="s">
        <v>10054</v>
      </c>
      <c r="L2" s="372" t="s">
        <v>10055</v>
      </c>
      <c r="M2" s="372" t="s">
        <v>10056</v>
      </c>
      <c r="N2" s="978"/>
      <c r="O2" s="979"/>
      <c r="P2" s="980" t="s">
        <v>8325</v>
      </c>
      <c r="Q2" s="981">
        <v>10.0</v>
      </c>
      <c r="R2" s="982">
        <v>80.0</v>
      </c>
      <c r="S2" s="983">
        <v>15.0</v>
      </c>
      <c r="T2" s="983">
        <v>15.89</v>
      </c>
      <c r="U2" s="984">
        <v>110.89</v>
      </c>
      <c r="V2" s="983">
        <v>22.7</v>
      </c>
      <c r="W2" s="985">
        <v>116.11</v>
      </c>
      <c r="X2" s="986">
        <v>0.51</v>
      </c>
      <c r="Y2" s="375">
        <v>40.0</v>
      </c>
      <c r="Z2" s="376">
        <v>60.0</v>
      </c>
      <c r="AA2" s="376">
        <v>14.0</v>
      </c>
      <c r="AB2" s="376">
        <v>110.0</v>
      </c>
      <c r="AC2" s="619"/>
      <c r="AD2" s="451"/>
      <c r="AE2" s="619"/>
      <c r="AF2" s="619"/>
      <c r="AG2" s="621" t="s">
        <v>10057</v>
      </c>
      <c r="AH2" s="619"/>
      <c r="AI2" s="619"/>
      <c r="AJ2" s="621" t="s">
        <v>10058</v>
      </c>
      <c r="AK2" s="619"/>
      <c r="AL2" s="987"/>
      <c r="AM2" s="613"/>
      <c r="AN2" s="676"/>
      <c r="AO2" s="676"/>
      <c r="AP2" s="676"/>
      <c r="AQ2" s="613"/>
      <c r="AR2" s="988"/>
      <c r="AS2" s="613"/>
      <c r="AT2" s="613"/>
      <c r="AU2" s="613"/>
      <c r="AV2" s="613"/>
      <c r="AW2" s="613"/>
      <c r="AX2" s="613"/>
      <c r="AY2" s="613"/>
      <c r="AZ2" s="619"/>
      <c r="BA2" s="619"/>
      <c r="BB2" s="619"/>
      <c r="BC2" s="619"/>
      <c r="BD2" s="619"/>
      <c r="BE2" s="619"/>
      <c r="BF2" s="619"/>
      <c r="BG2" s="619"/>
      <c r="BH2" s="619"/>
      <c r="BI2" s="619"/>
      <c r="BJ2" s="619"/>
      <c r="BK2" s="619"/>
      <c r="BL2" s="619"/>
      <c r="BM2" s="619"/>
      <c r="BN2" s="619"/>
      <c r="BO2" s="619"/>
      <c r="BP2" s="619"/>
      <c r="BQ2" s="619"/>
      <c r="BR2" s="619"/>
      <c r="BS2" s="619"/>
      <c r="BT2" s="619"/>
      <c r="BU2" s="619"/>
      <c r="BV2" s="619"/>
      <c r="BW2" s="619"/>
      <c r="BX2" s="619"/>
      <c r="BY2" s="619"/>
      <c r="BZ2" s="619"/>
      <c r="CA2" s="619"/>
      <c r="CB2" s="619"/>
      <c r="CC2" s="619"/>
      <c r="CD2" s="619"/>
      <c r="CE2" s="619"/>
      <c r="CF2" s="619"/>
      <c r="CG2" s="619"/>
      <c r="CH2" s="619"/>
    </row>
    <row r="3">
      <c r="A3" s="970" t="s">
        <v>6049</v>
      </c>
      <c r="B3" s="971" t="s">
        <v>10059</v>
      </c>
      <c r="C3" s="972"/>
      <c r="D3" s="435">
        <v>50.0</v>
      </c>
      <c r="E3" s="973" t="s">
        <v>10060</v>
      </c>
      <c r="F3" s="974" t="s">
        <v>10061</v>
      </c>
      <c r="G3" s="989">
        <v>2.000223114223E12</v>
      </c>
      <c r="H3" s="990">
        <v>300.0</v>
      </c>
      <c r="I3" s="977">
        <v>0.3</v>
      </c>
      <c r="J3" s="370">
        <f t="shared" si="1"/>
        <v>210</v>
      </c>
      <c r="K3" s="402" t="s">
        <v>10062</v>
      </c>
      <c r="L3" s="403" t="s">
        <v>10063</v>
      </c>
      <c r="M3" s="403" t="s">
        <v>10064</v>
      </c>
      <c r="N3" s="991"/>
      <c r="O3" s="992"/>
      <c r="P3" s="980" t="s">
        <v>8325</v>
      </c>
      <c r="Q3" s="993">
        <v>10.0</v>
      </c>
      <c r="R3" s="994">
        <v>80.0</v>
      </c>
      <c r="S3" s="762">
        <v>20.0</v>
      </c>
      <c r="T3" s="762">
        <v>14.7</v>
      </c>
      <c r="U3" s="995">
        <v>114.7</v>
      </c>
      <c r="V3" s="762">
        <v>21.0</v>
      </c>
      <c r="W3" s="996">
        <v>95.3</v>
      </c>
      <c r="X3" s="997">
        <v>0.45</v>
      </c>
      <c r="Y3" s="404">
        <v>40.0</v>
      </c>
      <c r="Z3" s="378">
        <v>60.0</v>
      </c>
      <c r="AA3" s="378">
        <v>14.0</v>
      </c>
      <c r="AB3" s="378">
        <v>110.0</v>
      </c>
      <c r="AC3" s="589"/>
      <c r="AD3" s="589"/>
      <c r="AE3" s="589"/>
      <c r="AF3" s="589"/>
      <c r="AG3" s="593" t="s">
        <v>10065</v>
      </c>
      <c r="AH3" s="589"/>
      <c r="AI3" s="589"/>
      <c r="AJ3" s="593" t="s">
        <v>10058</v>
      </c>
      <c r="AK3" s="589"/>
      <c r="AL3" s="987"/>
      <c r="AM3" s="613"/>
      <c r="AN3" s="676"/>
      <c r="AO3" s="676"/>
      <c r="AP3" s="676"/>
      <c r="AQ3" s="613"/>
      <c r="AR3" s="988"/>
      <c r="AS3" s="613"/>
      <c r="AT3" s="613"/>
      <c r="AU3" s="613"/>
      <c r="AV3" s="613"/>
      <c r="AW3" s="613"/>
      <c r="AX3" s="613"/>
      <c r="AY3" s="613"/>
      <c r="AZ3" s="589"/>
      <c r="BA3" s="589"/>
      <c r="BB3" s="589"/>
      <c r="BC3" s="589"/>
      <c r="BD3" s="589"/>
      <c r="BE3" s="589"/>
      <c r="BF3" s="589"/>
      <c r="BG3" s="589"/>
      <c r="BH3" s="589"/>
      <c r="BI3" s="589"/>
      <c r="BJ3" s="589"/>
      <c r="BK3" s="589"/>
      <c r="BL3" s="589"/>
      <c r="BM3" s="589"/>
      <c r="BN3" s="589"/>
      <c r="BO3" s="589"/>
      <c r="BP3" s="589"/>
      <c r="BQ3" s="589"/>
      <c r="BR3" s="589"/>
      <c r="BS3" s="589"/>
      <c r="BT3" s="589"/>
      <c r="BU3" s="589"/>
      <c r="BV3" s="589"/>
      <c r="BW3" s="589"/>
      <c r="BX3" s="589"/>
      <c r="BY3" s="589"/>
      <c r="BZ3" s="589"/>
      <c r="CA3" s="589"/>
      <c r="CB3" s="589"/>
      <c r="CC3" s="589"/>
      <c r="CD3" s="589"/>
      <c r="CE3" s="589"/>
      <c r="CF3" s="589"/>
      <c r="CG3" s="589"/>
      <c r="CH3" s="589"/>
    </row>
    <row r="4">
      <c r="A4" s="970" t="s">
        <v>6049</v>
      </c>
      <c r="B4" s="971" t="s">
        <v>10066</v>
      </c>
      <c r="C4" s="972"/>
      <c r="D4" s="435">
        <v>50.0</v>
      </c>
      <c r="E4" s="973" t="s">
        <v>10067</v>
      </c>
      <c r="F4" s="974" t="s">
        <v>10068</v>
      </c>
      <c r="G4" s="989">
        <v>2.00022311423E12</v>
      </c>
      <c r="H4" s="990">
        <v>362.0</v>
      </c>
      <c r="I4" s="977">
        <v>0.3</v>
      </c>
      <c r="J4" s="370">
        <f t="shared" si="1"/>
        <v>253</v>
      </c>
      <c r="K4" s="402" t="s">
        <v>10069</v>
      </c>
      <c r="L4" s="403" t="s">
        <v>10070</v>
      </c>
      <c r="M4" s="403" t="s">
        <v>10071</v>
      </c>
      <c r="N4" s="991"/>
      <c r="O4" s="992"/>
      <c r="P4" s="980" t="s">
        <v>8325</v>
      </c>
      <c r="Q4" s="993">
        <v>10.0</v>
      </c>
      <c r="R4" s="994">
        <v>80.0</v>
      </c>
      <c r="S4" s="762">
        <v>27.0</v>
      </c>
      <c r="T4" s="762">
        <v>17.78</v>
      </c>
      <c r="U4" s="995">
        <v>124.78</v>
      </c>
      <c r="V4" s="762">
        <v>25.4</v>
      </c>
      <c r="W4" s="996">
        <v>129.22</v>
      </c>
      <c r="X4" s="997">
        <v>0.51</v>
      </c>
      <c r="Y4" s="404">
        <v>40.0</v>
      </c>
      <c r="Z4" s="378">
        <v>60.0</v>
      </c>
      <c r="AA4" s="378">
        <v>14.0</v>
      </c>
      <c r="AB4" s="378">
        <v>110.0</v>
      </c>
      <c r="AC4" s="589"/>
      <c r="AD4" s="589"/>
      <c r="AE4" s="589"/>
      <c r="AF4" s="589"/>
      <c r="AG4" s="593" t="s">
        <v>10072</v>
      </c>
      <c r="AH4" s="589"/>
      <c r="AI4" s="589"/>
      <c r="AJ4" s="593" t="s">
        <v>10058</v>
      </c>
      <c r="AK4" s="589"/>
      <c r="AL4" s="987"/>
      <c r="AM4" s="613"/>
      <c r="AN4" s="676"/>
      <c r="AO4" s="676"/>
      <c r="AP4" s="676"/>
      <c r="AQ4" s="613"/>
      <c r="AR4" s="988"/>
      <c r="AS4" s="613"/>
      <c r="AT4" s="613"/>
      <c r="AU4" s="613"/>
      <c r="AV4" s="613"/>
      <c r="AW4" s="613"/>
      <c r="AX4" s="613"/>
      <c r="AY4" s="613"/>
      <c r="AZ4" s="589"/>
      <c r="BA4" s="589"/>
      <c r="BB4" s="589"/>
      <c r="BC4" s="589"/>
      <c r="BD4" s="589"/>
      <c r="BE4" s="589"/>
      <c r="BF4" s="589"/>
      <c r="BG4" s="589"/>
      <c r="BH4" s="589"/>
      <c r="BI4" s="589"/>
      <c r="BJ4" s="589"/>
      <c r="BK4" s="589"/>
      <c r="BL4" s="589"/>
      <c r="BM4" s="589"/>
      <c r="BN4" s="589"/>
      <c r="BO4" s="589"/>
      <c r="BP4" s="589"/>
      <c r="BQ4" s="589"/>
      <c r="BR4" s="589"/>
      <c r="BS4" s="589"/>
      <c r="BT4" s="589"/>
      <c r="BU4" s="589"/>
      <c r="BV4" s="589"/>
      <c r="BW4" s="589"/>
      <c r="BX4" s="589"/>
      <c r="BY4" s="589"/>
      <c r="BZ4" s="589"/>
      <c r="CA4" s="589"/>
      <c r="CB4" s="589"/>
      <c r="CC4" s="589"/>
      <c r="CD4" s="589"/>
      <c r="CE4" s="589"/>
      <c r="CF4" s="589"/>
      <c r="CG4" s="589"/>
      <c r="CH4" s="589"/>
    </row>
    <row r="5">
      <c r="A5" s="970" t="s">
        <v>6049</v>
      </c>
      <c r="B5" s="971" t="s">
        <v>10073</v>
      </c>
      <c r="C5" s="972"/>
      <c r="D5" s="435">
        <v>50.0</v>
      </c>
      <c r="E5" s="973" t="s">
        <v>10074</v>
      </c>
      <c r="F5" s="974" t="s">
        <v>10075</v>
      </c>
      <c r="G5" s="989">
        <v>2.000223114247E12</v>
      </c>
      <c r="H5" s="990">
        <v>325.0</v>
      </c>
      <c r="I5" s="977">
        <v>0.3</v>
      </c>
      <c r="J5" s="370">
        <f t="shared" si="1"/>
        <v>228</v>
      </c>
      <c r="K5" s="998" t="s">
        <v>10076</v>
      </c>
      <c r="L5" s="999" t="s">
        <v>10077</v>
      </c>
      <c r="M5" s="999" t="s">
        <v>10078</v>
      </c>
      <c r="N5" s="1000"/>
      <c r="O5" s="1001"/>
      <c r="P5" s="980" t="s">
        <v>8325</v>
      </c>
      <c r="Q5" s="993">
        <v>10.0</v>
      </c>
      <c r="R5" s="994">
        <v>80.0</v>
      </c>
      <c r="S5" s="762">
        <v>31.0</v>
      </c>
      <c r="T5" s="762">
        <v>15.96</v>
      </c>
      <c r="U5" s="995">
        <v>126.96</v>
      </c>
      <c r="V5" s="762">
        <v>22.8</v>
      </c>
      <c r="W5" s="996">
        <v>101.04</v>
      </c>
      <c r="X5" s="997">
        <v>0.44</v>
      </c>
      <c r="Y5" s="404">
        <v>40.0</v>
      </c>
      <c r="Z5" s="378">
        <v>60.0</v>
      </c>
      <c r="AA5" s="378">
        <v>14.0</v>
      </c>
      <c r="AB5" s="378">
        <v>110.0</v>
      </c>
      <c r="AC5" s="589"/>
      <c r="AD5" s="589"/>
      <c r="AE5" s="589"/>
      <c r="AF5" s="589"/>
      <c r="AG5" s="593" t="s">
        <v>10079</v>
      </c>
      <c r="AH5" s="589"/>
      <c r="AI5" s="589"/>
      <c r="AJ5" s="593" t="s">
        <v>10058</v>
      </c>
      <c r="AK5" s="589"/>
      <c r="AL5" s="987"/>
      <c r="AM5" s="613"/>
      <c r="AN5" s="676"/>
      <c r="AO5" s="676"/>
      <c r="AP5" s="676"/>
      <c r="AQ5" s="613"/>
      <c r="AR5" s="988"/>
      <c r="AS5" s="613"/>
      <c r="AT5" s="613"/>
      <c r="AU5" s="613"/>
      <c r="AV5" s="613"/>
      <c r="AW5" s="613"/>
      <c r="AX5" s="613"/>
      <c r="AY5" s="613"/>
      <c r="AZ5" s="589"/>
      <c r="BA5" s="589"/>
      <c r="BB5" s="589"/>
      <c r="BC5" s="589"/>
      <c r="BD5" s="589"/>
      <c r="BE5" s="589"/>
      <c r="BF5" s="589"/>
      <c r="BG5" s="589"/>
      <c r="BH5" s="589"/>
      <c r="BI5" s="589"/>
      <c r="BJ5" s="589"/>
      <c r="BK5" s="589"/>
      <c r="BL5" s="589"/>
      <c r="BM5" s="589"/>
      <c r="BN5" s="589"/>
      <c r="BO5" s="589"/>
      <c r="BP5" s="589"/>
      <c r="BQ5" s="589"/>
      <c r="BR5" s="589"/>
      <c r="BS5" s="589"/>
      <c r="BT5" s="589"/>
      <c r="BU5" s="589"/>
      <c r="BV5" s="589"/>
      <c r="BW5" s="589"/>
      <c r="BX5" s="589"/>
      <c r="BY5" s="589"/>
      <c r="BZ5" s="589"/>
      <c r="CA5" s="589"/>
      <c r="CB5" s="589"/>
      <c r="CC5" s="589"/>
      <c r="CD5" s="589"/>
      <c r="CE5" s="589"/>
      <c r="CF5" s="589"/>
      <c r="CG5" s="589"/>
      <c r="CH5" s="589"/>
    </row>
    <row r="6">
      <c r="A6" s="970" t="s">
        <v>6049</v>
      </c>
      <c r="B6" s="971" t="s">
        <v>10080</v>
      </c>
      <c r="C6" s="972"/>
      <c r="D6" s="435">
        <v>50.0</v>
      </c>
      <c r="E6" s="973" t="s">
        <v>10081</v>
      </c>
      <c r="F6" s="974" t="s">
        <v>10082</v>
      </c>
      <c r="G6" s="989">
        <v>2.000223114254E12</v>
      </c>
      <c r="H6" s="990">
        <v>355.0</v>
      </c>
      <c r="I6" s="977">
        <v>0.3</v>
      </c>
      <c r="J6" s="370">
        <f t="shared" si="1"/>
        <v>249</v>
      </c>
      <c r="K6" s="998" t="s">
        <v>10083</v>
      </c>
      <c r="L6" s="999" t="s">
        <v>10084</v>
      </c>
      <c r="M6" s="999" t="s">
        <v>10085</v>
      </c>
      <c r="N6" s="1000"/>
      <c r="O6" s="1001"/>
      <c r="P6" s="980" t="s">
        <v>8325</v>
      </c>
      <c r="Q6" s="993">
        <v>10.0</v>
      </c>
      <c r="R6" s="994">
        <v>80.0</v>
      </c>
      <c r="S6" s="762">
        <v>33.0</v>
      </c>
      <c r="T6" s="762">
        <v>17.43</v>
      </c>
      <c r="U6" s="995">
        <v>142.43</v>
      </c>
      <c r="V6" s="762">
        <v>24.9</v>
      </c>
      <c r="W6" s="996">
        <v>106.57</v>
      </c>
      <c r="X6" s="997">
        <v>0.43</v>
      </c>
      <c r="Y6" s="404">
        <v>40.0</v>
      </c>
      <c r="Z6" s="378">
        <v>60.0</v>
      </c>
      <c r="AA6" s="378">
        <v>14.0</v>
      </c>
      <c r="AB6" s="378">
        <v>110.0</v>
      </c>
      <c r="AC6" s="589"/>
      <c r="AD6" s="589"/>
      <c r="AE6" s="589"/>
      <c r="AF6" s="589"/>
      <c r="AG6" s="593" t="s">
        <v>10086</v>
      </c>
      <c r="AH6" s="589"/>
      <c r="AI6" s="589"/>
      <c r="AJ6" s="593" t="s">
        <v>10058</v>
      </c>
      <c r="AK6" s="589"/>
      <c r="AL6" s="987"/>
      <c r="AM6" s="613"/>
      <c r="AN6" s="676"/>
      <c r="AO6" s="676"/>
      <c r="AP6" s="676"/>
      <c r="AQ6" s="613"/>
      <c r="AR6" s="988"/>
      <c r="AS6" s="613"/>
      <c r="AT6" s="613"/>
      <c r="AU6" s="613"/>
      <c r="AV6" s="613"/>
      <c r="AW6" s="613"/>
      <c r="AX6" s="613"/>
      <c r="AY6" s="613"/>
      <c r="AZ6" s="589"/>
      <c r="BA6" s="589"/>
      <c r="BB6" s="589"/>
      <c r="BC6" s="589"/>
      <c r="BD6" s="589"/>
      <c r="BE6" s="589"/>
      <c r="BF6" s="589"/>
      <c r="BG6" s="589"/>
      <c r="BH6" s="589"/>
      <c r="BI6" s="589"/>
      <c r="BJ6" s="589"/>
      <c r="BK6" s="589"/>
      <c r="BL6" s="589"/>
      <c r="BM6" s="589"/>
      <c r="BN6" s="589"/>
      <c r="BO6" s="589"/>
      <c r="BP6" s="589"/>
      <c r="BQ6" s="589"/>
      <c r="BR6" s="589"/>
      <c r="BS6" s="589"/>
      <c r="BT6" s="589"/>
      <c r="BU6" s="589"/>
      <c r="BV6" s="589"/>
      <c r="BW6" s="589"/>
      <c r="BX6" s="589"/>
      <c r="BY6" s="589"/>
      <c r="BZ6" s="589"/>
      <c r="CA6" s="589"/>
      <c r="CB6" s="589"/>
      <c r="CC6" s="589"/>
      <c r="CD6" s="589"/>
      <c r="CE6" s="589"/>
      <c r="CF6" s="589"/>
      <c r="CG6" s="589"/>
      <c r="CH6" s="589"/>
    </row>
    <row r="7" ht="23.25" customHeight="1">
      <c r="A7" s="970"/>
      <c r="B7" s="1002" t="s">
        <v>10087</v>
      </c>
      <c r="C7" s="972"/>
      <c r="D7" s="435">
        <v>50.0</v>
      </c>
      <c r="E7" s="1003" t="s">
        <v>10088</v>
      </c>
      <c r="F7" s="591"/>
      <c r="G7" s="1004"/>
      <c r="H7" s="990">
        <v>330.0</v>
      </c>
      <c r="I7" s="977">
        <v>0.3</v>
      </c>
      <c r="J7" s="370">
        <f t="shared" si="1"/>
        <v>231</v>
      </c>
      <c r="K7" s="1005" t="s">
        <v>10088</v>
      </c>
      <c r="L7" s="1006" t="s">
        <v>10089</v>
      </c>
      <c r="M7" s="1006" t="s">
        <v>10090</v>
      </c>
      <c r="N7" s="1000"/>
      <c r="O7" s="1001"/>
      <c r="P7" s="980"/>
      <c r="Q7" s="1007"/>
      <c r="R7" s="994">
        <v>80.0</v>
      </c>
      <c r="S7" s="762">
        <v>33.0</v>
      </c>
      <c r="T7" s="762">
        <v>17.43</v>
      </c>
      <c r="U7" s="995">
        <v>142.43</v>
      </c>
      <c r="V7" s="762">
        <v>24.9</v>
      </c>
      <c r="W7" s="996">
        <v>106.57</v>
      </c>
      <c r="X7" s="997">
        <v>0.43</v>
      </c>
      <c r="Y7" s="1008"/>
      <c r="Z7" s="589"/>
      <c r="AA7" s="589"/>
      <c r="AB7" s="589"/>
      <c r="AC7" s="589"/>
      <c r="AD7" s="589"/>
      <c r="AE7" s="589"/>
      <c r="AF7" s="589"/>
      <c r="AG7" s="589"/>
      <c r="AH7" s="589"/>
      <c r="AI7" s="589"/>
      <c r="AJ7" s="589"/>
      <c r="AK7" s="589"/>
      <c r="AL7" s="987"/>
      <c r="AM7" s="613"/>
      <c r="AN7" s="676"/>
      <c r="AO7" s="676"/>
      <c r="AP7" s="676"/>
      <c r="AQ7" s="613"/>
      <c r="AR7" s="988"/>
      <c r="AS7" s="613"/>
      <c r="AT7" s="613"/>
      <c r="AU7" s="613"/>
      <c r="AV7" s="613"/>
      <c r="AW7" s="613"/>
      <c r="AX7" s="613"/>
      <c r="AY7" s="613"/>
      <c r="AZ7" s="589"/>
      <c r="BA7" s="589"/>
      <c r="BB7" s="589"/>
      <c r="BC7" s="589"/>
      <c r="BD7" s="589"/>
      <c r="BE7" s="589"/>
      <c r="BF7" s="589"/>
      <c r="BG7" s="589"/>
      <c r="BH7" s="589"/>
      <c r="BI7" s="589"/>
      <c r="BJ7" s="589"/>
      <c r="BK7" s="589"/>
      <c r="BL7" s="589"/>
      <c r="BM7" s="589"/>
      <c r="BN7" s="589"/>
      <c r="BO7" s="589"/>
      <c r="BP7" s="589"/>
      <c r="BQ7" s="589"/>
      <c r="BR7" s="589"/>
      <c r="BS7" s="589"/>
      <c r="BT7" s="589"/>
      <c r="BU7" s="589"/>
      <c r="BV7" s="589"/>
      <c r="BW7" s="589"/>
      <c r="BX7" s="589"/>
      <c r="BY7" s="589"/>
      <c r="BZ7" s="589"/>
      <c r="CA7" s="589"/>
      <c r="CB7" s="589"/>
      <c r="CC7" s="589"/>
      <c r="CD7" s="589"/>
      <c r="CE7" s="589"/>
      <c r="CF7" s="589"/>
      <c r="CG7" s="589"/>
      <c r="CH7" s="589"/>
    </row>
    <row r="8" ht="17.25" customHeight="1">
      <c r="A8" s="970"/>
      <c r="B8" s="1002" t="s">
        <v>10091</v>
      </c>
      <c r="C8" s="972"/>
      <c r="D8" s="435">
        <v>50.0</v>
      </c>
      <c r="E8" s="1003" t="s">
        <v>10092</v>
      </c>
      <c r="F8" s="591"/>
      <c r="G8" s="1004"/>
      <c r="H8" s="990">
        <v>330.0</v>
      </c>
      <c r="I8" s="977">
        <v>0.3</v>
      </c>
      <c r="J8" s="370">
        <f t="shared" si="1"/>
        <v>231</v>
      </c>
      <c r="K8" s="1005" t="s">
        <v>10092</v>
      </c>
      <c r="L8" s="1006" t="s">
        <v>10089</v>
      </c>
      <c r="M8" s="1006" t="s">
        <v>10093</v>
      </c>
      <c r="N8" s="1000"/>
      <c r="O8" s="1001"/>
      <c r="P8" s="980"/>
      <c r="Q8" s="1007"/>
      <c r="R8" s="994">
        <v>80.0</v>
      </c>
      <c r="S8" s="762">
        <v>33.0</v>
      </c>
      <c r="T8" s="762">
        <v>17.43</v>
      </c>
      <c r="U8" s="995">
        <v>142.43</v>
      </c>
      <c r="V8" s="762">
        <v>24.9</v>
      </c>
      <c r="W8" s="996">
        <v>106.57</v>
      </c>
      <c r="X8" s="997">
        <v>0.43</v>
      </c>
      <c r="Y8" s="1008"/>
      <c r="Z8" s="589"/>
      <c r="AA8" s="589"/>
      <c r="AB8" s="589"/>
      <c r="AC8" s="589"/>
      <c r="AD8" s="589"/>
      <c r="AE8" s="589"/>
      <c r="AF8" s="589"/>
      <c r="AG8" s="589"/>
      <c r="AH8" s="589"/>
      <c r="AI8" s="589"/>
      <c r="AJ8" s="589"/>
      <c r="AK8" s="589"/>
      <c r="AL8" s="987"/>
      <c r="AM8" s="613"/>
      <c r="AN8" s="676"/>
      <c r="AO8" s="676"/>
      <c r="AP8" s="676"/>
      <c r="AQ8" s="613"/>
      <c r="AR8" s="988"/>
      <c r="AS8" s="613"/>
      <c r="AT8" s="613"/>
      <c r="AU8" s="613"/>
      <c r="AV8" s="613"/>
      <c r="AW8" s="613"/>
      <c r="AX8" s="613"/>
      <c r="AY8" s="613"/>
      <c r="AZ8" s="589"/>
      <c r="BA8" s="589"/>
      <c r="BB8" s="589"/>
      <c r="BC8" s="589"/>
      <c r="BD8" s="589"/>
      <c r="BE8" s="589"/>
      <c r="BF8" s="589"/>
      <c r="BG8" s="589"/>
      <c r="BH8" s="589"/>
      <c r="BI8" s="589"/>
      <c r="BJ8" s="589"/>
      <c r="BK8" s="589"/>
      <c r="BL8" s="589"/>
      <c r="BM8" s="589"/>
      <c r="BN8" s="589"/>
      <c r="BO8" s="589"/>
      <c r="BP8" s="589"/>
      <c r="BQ8" s="589"/>
      <c r="BR8" s="589"/>
      <c r="BS8" s="589"/>
      <c r="BT8" s="589"/>
      <c r="BU8" s="589"/>
      <c r="BV8" s="589"/>
      <c r="BW8" s="589"/>
      <c r="BX8" s="589"/>
      <c r="BY8" s="589"/>
      <c r="BZ8" s="589"/>
      <c r="CA8" s="589"/>
      <c r="CB8" s="589"/>
      <c r="CC8" s="589"/>
      <c r="CD8" s="589"/>
      <c r="CE8" s="589"/>
      <c r="CF8" s="589"/>
      <c r="CG8" s="589"/>
      <c r="CH8" s="589"/>
    </row>
    <row r="9" ht="18.75" customHeight="1">
      <c r="A9" s="970"/>
      <c r="B9" s="1002" t="s">
        <v>10094</v>
      </c>
      <c r="C9" s="972"/>
      <c r="D9" s="435">
        <v>50.0</v>
      </c>
      <c r="E9" s="1003" t="s">
        <v>10095</v>
      </c>
      <c r="F9" s="591"/>
      <c r="G9" s="1004"/>
      <c r="H9" s="990">
        <v>330.0</v>
      </c>
      <c r="I9" s="977">
        <v>0.3</v>
      </c>
      <c r="J9" s="370">
        <f t="shared" si="1"/>
        <v>231</v>
      </c>
      <c r="K9" s="1005" t="s">
        <v>10088</v>
      </c>
      <c r="L9" s="1006" t="s">
        <v>10089</v>
      </c>
      <c r="M9" s="1006" t="s">
        <v>10096</v>
      </c>
      <c r="N9" s="1000"/>
      <c r="O9" s="1001"/>
      <c r="P9" s="980"/>
      <c r="Q9" s="1007"/>
      <c r="R9" s="994">
        <v>80.0</v>
      </c>
      <c r="S9" s="762">
        <v>33.0</v>
      </c>
      <c r="T9" s="762">
        <v>17.43</v>
      </c>
      <c r="U9" s="995">
        <v>142.43</v>
      </c>
      <c r="V9" s="762">
        <v>24.9</v>
      </c>
      <c r="W9" s="996">
        <v>106.57</v>
      </c>
      <c r="X9" s="997">
        <v>0.43</v>
      </c>
      <c r="Y9" s="1008"/>
      <c r="Z9" s="589"/>
      <c r="AA9" s="589"/>
      <c r="AB9" s="589"/>
      <c r="AC9" s="589"/>
      <c r="AD9" s="589"/>
      <c r="AE9" s="589"/>
      <c r="AF9" s="589"/>
      <c r="AG9" s="589"/>
      <c r="AH9" s="589"/>
      <c r="AI9" s="589"/>
      <c r="AJ9" s="589"/>
      <c r="AK9" s="589"/>
      <c r="AL9" s="987"/>
      <c r="AM9" s="613"/>
      <c r="AN9" s="676"/>
      <c r="AO9" s="676"/>
      <c r="AP9" s="676"/>
      <c r="AQ9" s="613"/>
      <c r="AR9" s="988"/>
      <c r="AS9" s="613"/>
      <c r="AT9" s="613"/>
      <c r="AU9" s="613"/>
      <c r="AV9" s="613"/>
      <c r="AW9" s="613"/>
      <c r="AX9" s="613"/>
      <c r="AY9" s="613"/>
      <c r="AZ9" s="589"/>
      <c r="BA9" s="589"/>
      <c r="BB9" s="589"/>
      <c r="BC9" s="589"/>
      <c r="BD9" s="589"/>
      <c r="BE9" s="589"/>
      <c r="BF9" s="589"/>
      <c r="BG9" s="589"/>
      <c r="BH9" s="589"/>
      <c r="BI9" s="589"/>
      <c r="BJ9" s="589"/>
      <c r="BK9" s="589"/>
      <c r="BL9" s="589"/>
      <c r="BM9" s="589"/>
      <c r="BN9" s="589"/>
      <c r="BO9" s="589"/>
      <c r="BP9" s="589"/>
      <c r="BQ9" s="589"/>
      <c r="BR9" s="589"/>
      <c r="BS9" s="589"/>
      <c r="BT9" s="589"/>
      <c r="BU9" s="589"/>
      <c r="BV9" s="589"/>
      <c r="BW9" s="589"/>
      <c r="BX9" s="589"/>
      <c r="BY9" s="589"/>
      <c r="BZ9" s="589"/>
      <c r="CA9" s="589"/>
      <c r="CB9" s="589"/>
      <c r="CC9" s="589"/>
      <c r="CD9" s="589"/>
      <c r="CE9" s="589"/>
      <c r="CF9" s="589"/>
      <c r="CG9" s="589"/>
      <c r="CH9" s="589"/>
    </row>
    <row r="10">
      <c r="A10" s="970"/>
      <c r="B10" s="1002" t="s">
        <v>10097</v>
      </c>
      <c r="C10" s="972"/>
      <c r="D10" s="435">
        <v>50.0</v>
      </c>
      <c r="E10" s="1003" t="s">
        <v>10095</v>
      </c>
      <c r="F10" s="591"/>
      <c r="G10" s="1004"/>
      <c r="H10" s="990">
        <v>330.0</v>
      </c>
      <c r="I10" s="977">
        <v>0.3</v>
      </c>
      <c r="J10" s="370">
        <f t="shared" si="1"/>
        <v>231</v>
      </c>
      <c r="K10" s="1005" t="s">
        <v>10092</v>
      </c>
      <c r="L10" s="1006" t="s">
        <v>10089</v>
      </c>
      <c r="M10" s="1006" t="s">
        <v>10089</v>
      </c>
      <c r="N10" s="1000"/>
      <c r="O10" s="1001"/>
      <c r="P10" s="980"/>
      <c r="Q10" s="1007"/>
      <c r="R10" s="994">
        <v>80.0</v>
      </c>
      <c r="S10" s="762">
        <v>33.0</v>
      </c>
      <c r="T10" s="762">
        <v>17.43</v>
      </c>
      <c r="U10" s="995">
        <v>142.43</v>
      </c>
      <c r="V10" s="762">
        <v>24.9</v>
      </c>
      <c r="W10" s="996">
        <v>106.57</v>
      </c>
      <c r="X10" s="997">
        <v>0.43</v>
      </c>
      <c r="Y10" s="1008"/>
      <c r="Z10" s="589"/>
      <c r="AA10" s="589"/>
      <c r="AB10" s="589"/>
      <c r="AC10" s="589"/>
      <c r="AD10" s="589"/>
      <c r="AE10" s="589"/>
      <c r="AF10" s="589"/>
      <c r="AG10" s="589"/>
      <c r="AH10" s="589"/>
      <c r="AI10" s="589"/>
      <c r="AJ10" s="589"/>
      <c r="AK10" s="589"/>
      <c r="AL10" s="987"/>
      <c r="AM10" s="613"/>
      <c r="AN10" s="676"/>
      <c r="AO10" s="676"/>
      <c r="AP10" s="676"/>
      <c r="AQ10" s="613"/>
      <c r="AR10" s="988"/>
      <c r="AS10" s="613"/>
      <c r="AT10" s="613"/>
      <c r="AU10" s="613"/>
      <c r="AV10" s="613"/>
      <c r="AW10" s="613"/>
      <c r="AX10" s="613"/>
      <c r="AY10" s="613"/>
      <c r="AZ10" s="589"/>
      <c r="BA10" s="589"/>
      <c r="BB10" s="589"/>
      <c r="BC10" s="589"/>
      <c r="BD10" s="589"/>
      <c r="BE10" s="589"/>
      <c r="BF10" s="589"/>
      <c r="BG10" s="589"/>
      <c r="BH10" s="589"/>
      <c r="BI10" s="589"/>
      <c r="BJ10" s="589"/>
      <c r="BK10" s="589"/>
      <c r="BL10" s="589"/>
      <c r="BM10" s="589"/>
      <c r="BN10" s="589"/>
      <c r="BO10" s="589"/>
      <c r="BP10" s="589"/>
      <c r="BQ10" s="589"/>
      <c r="BR10" s="589"/>
      <c r="BS10" s="589"/>
      <c r="BT10" s="589"/>
      <c r="BU10" s="589"/>
      <c r="BV10" s="589"/>
      <c r="BW10" s="589"/>
      <c r="BX10" s="589"/>
      <c r="BY10" s="589"/>
      <c r="BZ10" s="589"/>
      <c r="CA10" s="589"/>
      <c r="CB10" s="589"/>
      <c r="CC10" s="589"/>
      <c r="CD10" s="589"/>
      <c r="CE10" s="589"/>
      <c r="CF10" s="589"/>
      <c r="CG10" s="589"/>
      <c r="CH10" s="589"/>
    </row>
    <row r="11">
      <c r="A11" s="970"/>
      <c r="B11" s="1002" t="s">
        <v>10098</v>
      </c>
      <c r="C11" s="972"/>
      <c r="D11" s="435">
        <v>50.0</v>
      </c>
      <c r="E11" s="1003" t="s">
        <v>10099</v>
      </c>
      <c r="F11" s="591"/>
      <c r="G11" s="1004"/>
      <c r="H11" s="990">
        <v>330.0</v>
      </c>
      <c r="I11" s="977">
        <v>0.3</v>
      </c>
      <c r="J11" s="370">
        <f t="shared" si="1"/>
        <v>231</v>
      </c>
      <c r="K11" s="1005" t="s">
        <v>10088</v>
      </c>
      <c r="L11" s="1006" t="s">
        <v>10089</v>
      </c>
      <c r="M11" s="1006" t="s">
        <v>10089</v>
      </c>
      <c r="N11" s="1000"/>
      <c r="O11" s="1001"/>
      <c r="P11" s="980"/>
      <c r="Q11" s="1007"/>
      <c r="R11" s="994">
        <v>80.0</v>
      </c>
      <c r="S11" s="762">
        <v>33.0</v>
      </c>
      <c r="T11" s="762">
        <v>17.43</v>
      </c>
      <c r="U11" s="995">
        <v>142.43</v>
      </c>
      <c r="V11" s="762">
        <v>24.9</v>
      </c>
      <c r="W11" s="996">
        <v>106.57</v>
      </c>
      <c r="X11" s="997">
        <v>0.43</v>
      </c>
      <c r="Y11" s="1008"/>
      <c r="Z11" s="589"/>
      <c r="AA11" s="589"/>
      <c r="AB11" s="589"/>
      <c r="AC11" s="589"/>
      <c r="AD11" s="589"/>
      <c r="AE11" s="589"/>
      <c r="AF11" s="589"/>
      <c r="AG11" s="589"/>
      <c r="AH11" s="589"/>
      <c r="AI11" s="589"/>
      <c r="AJ11" s="589"/>
      <c r="AK11" s="589"/>
      <c r="AL11" s="987"/>
      <c r="AM11" s="613"/>
      <c r="AN11" s="676"/>
      <c r="AO11" s="676"/>
      <c r="AP11" s="676"/>
      <c r="AQ11" s="613"/>
      <c r="AR11" s="988"/>
      <c r="AS11" s="613"/>
      <c r="AT11" s="613"/>
      <c r="AU11" s="613"/>
      <c r="AV11" s="613"/>
      <c r="AW11" s="613"/>
      <c r="AX11" s="613"/>
      <c r="AY11" s="613"/>
      <c r="AZ11" s="589"/>
      <c r="BA11" s="589"/>
      <c r="BB11" s="589"/>
      <c r="BC11" s="589"/>
      <c r="BD11" s="589"/>
      <c r="BE11" s="589"/>
      <c r="BF11" s="589"/>
      <c r="BG11" s="589"/>
      <c r="BH11" s="589"/>
      <c r="BI11" s="589"/>
      <c r="BJ11" s="589"/>
      <c r="BK11" s="589"/>
      <c r="BL11" s="589"/>
      <c r="BM11" s="589"/>
      <c r="BN11" s="589"/>
      <c r="BO11" s="589"/>
      <c r="BP11" s="589"/>
      <c r="BQ11" s="589"/>
      <c r="BR11" s="589"/>
      <c r="BS11" s="589"/>
      <c r="BT11" s="589"/>
      <c r="BU11" s="589"/>
      <c r="BV11" s="589"/>
      <c r="BW11" s="589"/>
      <c r="BX11" s="589"/>
      <c r="BY11" s="589"/>
      <c r="BZ11" s="589"/>
      <c r="CA11" s="589"/>
      <c r="CB11" s="589"/>
      <c r="CC11" s="589"/>
      <c r="CD11" s="589"/>
      <c r="CE11" s="589"/>
      <c r="CF11" s="589"/>
      <c r="CG11" s="589"/>
      <c r="CH11" s="589"/>
    </row>
    <row r="12">
      <c r="A12" s="970"/>
      <c r="B12" s="1002" t="s">
        <v>10100</v>
      </c>
      <c r="C12" s="972"/>
      <c r="D12" s="435">
        <v>50.0</v>
      </c>
      <c r="E12" s="1003" t="s">
        <v>10101</v>
      </c>
      <c r="F12" s="591"/>
      <c r="G12" s="1004"/>
      <c r="H12" s="990">
        <v>330.0</v>
      </c>
      <c r="I12" s="977">
        <v>0.3</v>
      </c>
      <c r="J12" s="370">
        <f t="shared" si="1"/>
        <v>231</v>
      </c>
      <c r="K12" s="1005" t="s">
        <v>10092</v>
      </c>
      <c r="L12" s="1006" t="s">
        <v>10089</v>
      </c>
      <c r="M12" s="1006" t="s">
        <v>10089</v>
      </c>
      <c r="N12" s="1000"/>
      <c r="O12" s="1001"/>
      <c r="P12" s="980"/>
      <c r="Q12" s="1007"/>
      <c r="R12" s="994">
        <v>80.0</v>
      </c>
      <c r="S12" s="762">
        <v>33.0</v>
      </c>
      <c r="T12" s="762">
        <v>17.43</v>
      </c>
      <c r="U12" s="995">
        <v>142.43</v>
      </c>
      <c r="V12" s="762">
        <v>24.9</v>
      </c>
      <c r="W12" s="996">
        <v>106.57</v>
      </c>
      <c r="X12" s="997">
        <v>0.43</v>
      </c>
      <c r="Y12" s="1008"/>
      <c r="Z12" s="589"/>
      <c r="AA12" s="589"/>
      <c r="AB12" s="589"/>
      <c r="AC12" s="589"/>
      <c r="AD12" s="589"/>
      <c r="AE12" s="589"/>
      <c r="AF12" s="589"/>
      <c r="AG12" s="589"/>
      <c r="AH12" s="589"/>
      <c r="AI12" s="589"/>
      <c r="AJ12" s="589"/>
      <c r="AK12" s="589"/>
      <c r="AL12" s="987"/>
      <c r="AM12" s="613"/>
      <c r="AN12" s="676"/>
      <c r="AO12" s="676"/>
      <c r="AP12" s="676"/>
      <c r="AQ12" s="613"/>
      <c r="AR12" s="988"/>
      <c r="AS12" s="613"/>
      <c r="AT12" s="613"/>
      <c r="AU12" s="613"/>
      <c r="AV12" s="613"/>
      <c r="AW12" s="613"/>
      <c r="AX12" s="613"/>
      <c r="AY12" s="613"/>
      <c r="AZ12" s="589"/>
      <c r="BA12" s="589"/>
      <c r="BB12" s="589"/>
      <c r="BC12" s="589"/>
      <c r="BD12" s="589"/>
      <c r="BE12" s="589"/>
      <c r="BF12" s="589"/>
      <c r="BG12" s="589"/>
      <c r="BH12" s="589"/>
      <c r="BI12" s="589"/>
      <c r="BJ12" s="589"/>
      <c r="BK12" s="589"/>
      <c r="BL12" s="589"/>
      <c r="BM12" s="589"/>
      <c r="BN12" s="589"/>
      <c r="BO12" s="589"/>
      <c r="BP12" s="589"/>
      <c r="BQ12" s="589"/>
      <c r="BR12" s="589"/>
      <c r="BS12" s="589"/>
      <c r="BT12" s="589"/>
      <c r="BU12" s="589"/>
      <c r="BV12" s="589"/>
      <c r="BW12" s="589"/>
      <c r="BX12" s="589"/>
      <c r="BY12" s="589"/>
      <c r="BZ12" s="589"/>
      <c r="CA12" s="589"/>
      <c r="CB12" s="589"/>
      <c r="CC12" s="589"/>
      <c r="CD12" s="589"/>
      <c r="CE12" s="589"/>
      <c r="CF12" s="589"/>
      <c r="CG12" s="589"/>
      <c r="CH12" s="589"/>
    </row>
    <row r="13">
      <c r="A13" s="970"/>
      <c r="B13" s="1002" t="s">
        <v>10102</v>
      </c>
      <c r="C13" s="972"/>
      <c r="D13" s="435">
        <v>50.0</v>
      </c>
      <c r="E13" s="1003" t="s">
        <v>10103</v>
      </c>
      <c r="F13" s="591"/>
      <c r="G13" s="1004"/>
      <c r="H13" s="990">
        <v>330.0</v>
      </c>
      <c r="I13" s="977">
        <v>0.3</v>
      </c>
      <c r="J13" s="370">
        <f t="shared" si="1"/>
        <v>231</v>
      </c>
      <c r="K13" s="1005" t="s">
        <v>10088</v>
      </c>
      <c r="L13" s="1006" t="s">
        <v>10089</v>
      </c>
      <c r="M13" s="1006" t="s">
        <v>10089</v>
      </c>
      <c r="N13" s="1000"/>
      <c r="O13" s="1001"/>
      <c r="P13" s="980"/>
      <c r="Q13" s="1007"/>
      <c r="R13" s="994">
        <v>80.0</v>
      </c>
      <c r="S13" s="762">
        <v>33.0</v>
      </c>
      <c r="T13" s="762">
        <v>17.43</v>
      </c>
      <c r="U13" s="995">
        <v>142.43</v>
      </c>
      <c r="V13" s="762">
        <v>24.9</v>
      </c>
      <c r="W13" s="996">
        <v>106.57</v>
      </c>
      <c r="X13" s="997">
        <v>0.43</v>
      </c>
      <c r="Y13" s="1008"/>
      <c r="Z13" s="589"/>
      <c r="AA13" s="589"/>
      <c r="AB13" s="589"/>
      <c r="AC13" s="589"/>
      <c r="AD13" s="589"/>
      <c r="AE13" s="589"/>
      <c r="AF13" s="589"/>
      <c r="AG13" s="589"/>
      <c r="AH13" s="589"/>
      <c r="AI13" s="589"/>
      <c r="AJ13" s="589"/>
      <c r="AK13" s="589"/>
      <c r="AL13" s="987"/>
      <c r="AM13" s="613"/>
      <c r="AN13" s="676"/>
      <c r="AO13" s="676"/>
      <c r="AP13" s="676"/>
      <c r="AQ13" s="613"/>
      <c r="AR13" s="988"/>
      <c r="AS13" s="613"/>
      <c r="AT13" s="613"/>
      <c r="AU13" s="613"/>
      <c r="AV13" s="613"/>
      <c r="AW13" s="613"/>
      <c r="AX13" s="613"/>
      <c r="AY13" s="613"/>
      <c r="AZ13" s="589"/>
      <c r="BA13" s="589"/>
      <c r="BB13" s="589"/>
      <c r="BC13" s="589"/>
      <c r="BD13" s="589"/>
      <c r="BE13" s="589"/>
      <c r="BF13" s="589"/>
      <c r="BG13" s="589"/>
      <c r="BH13" s="589"/>
      <c r="BI13" s="589"/>
      <c r="BJ13" s="589"/>
      <c r="BK13" s="589"/>
      <c r="BL13" s="589"/>
      <c r="BM13" s="589"/>
      <c r="BN13" s="589"/>
      <c r="BO13" s="589"/>
      <c r="BP13" s="589"/>
      <c r="BQ13" s="589"/>
      <c r="BR13" s="589"/>
      <c r="BS13" s="589"/>
      <c r="BT13" s="589"/>
      <c r="BU13" s="589"/>
      <c r="BV13" s="589"/>
      <c r="BW13" s="589"/>
      <c r="BX13" s="589"/>
      <c r="BY13" s="589"/>
      <c r="BZ13" s="589"/>
      <c r="CA13" s="589"/>
      <c r="CB13" s="589"/>
      <c r="CC13" s="589"/>
      <c r="CD13" s="589"/>
      <c r="CE13" s="589"/>
      <c r="CF13" s="589"/>
      <c r="CG13" s="589"/>
      <c r="CH13" s="589"/>
    </row>
    <row r="14">
      <c r="A14" s="970"/>
      <c r="B14" s="1002" t="s">
        <v>10104</v>
      </c>
      <c r="C14" s="972"/>
      <c r="D14" s="435">
        <v>50.0</v>
      </c>
      <c r="E14" s="1003" t="s">
        <v>10105</v>
      </c>
      <c r="F14" s="591"/>
      <c r="G14" s="1004"/>
      <c r="H14" s="990">
        <v>330.0</v>
      </c>
      <c r="I14" s="977">
        <v>0.3</v>
      </c>
      <c r="J14" s="370">
        <f t="shared" si="1"/>
        <v>231</v>
      </c>
      <c r="K14" s="1005" t="s">
        <v>10106</v>
      </c>
      <c r="L14" s="1006" t="s">
        <v>10089</v>
      </c>
      <c r="M14" s="1006" t="s">
        <v>10089</v>
      </c>
      <c r="N14" s="1000"/>
      <c r="O14" s="1001"/>
      <c r="P14" s="980"/>
      <c r="Q14" s="1007"/>
      <c r="R14" s="994">
        <v>80.0</v>
      </c>
      <c r="S14" s="762">
        <v>33.0</v>
      </c>
      <c r="T14" s="762">
        <v>17.43</v>
      </c>
      <c r="U14" s="995">
        <v>142.43</v>
      </c>
      <c r="V14" s="762">
        <v>24.9</v>
      </c>
      <c r="W14" s="996">
        <v>106.57</v>
      </c>
      <c r="X14" s="997">
        <v>0.43</v>
      </c>
      <c r="Y14" s="1008"/>
      <c r="Z14" s="589"/>
      <c r="AA14" s="589"/>
      <c r="AB14" s="589"/>
      <c r="AC14" s="589"/>
      <c r="AD14" s="589"/>
      <c r="AE14" s="589"/>
      <c r="AF14" s="589"/>
      <c r="AG14" s="589"/>
      <c r="AH14" s="589"/>
      <c r="AI14" s="589"/>
      <c r="AJ14" s="589"/>
      <c r="AK14" s="589"/>
      <c r="AL14" s="987"/>
      <c r="AM14" s="613"/>
      <c r="AN14" s="676"/>
      <c r="AO14" s="676"/>
      <c r="AP14" s="676"/>
      <c r="AQ14" s="613"/>
      <c r="AR14" s="988"/>
      <c r="AS14" s="613"/>
      <c r="AT14" s="613"/>
      <c r="AU14" s="613"/>
      <c r="AV14" s="613"/>
      <c r="AW14" s="613"/>
      <c r="AX14" s="613"/>
      <c r="AY14" s="613"/>
      <c r="AZ14" s="589"/>
      <c r="BA14" s="589"/>
      <c r="BB14" s="589"/>
      <c r="BC14" s="589"/>
      <c r="BD14" s="589"/>
      <c r="BE14" s="589"/>
      <c r="BF14" s="589"/>
      <c r="BG14" s="589"/>
      <c r="BH14" s="589"/>
      <c r="BI14" s="589"/>
      <c r="BJ14" s="589"/>
      <c r="BK14" s="589"/>
      <c r="BL14" s="589"/>
      <c r="BM14" s="589"/>
      <c r="BN14" s="589"/>
      <c r="BO14" s="589"/>
      <c r="BP14" s="589"/>
      <c r="BQ14" s="589"/>
      <c r="BR14" s="589"/>
      <c r="BS14" s="589"/>
      <c r="BT14" s="589"/>
      <c r="BU14" s="589"/>
      <c r="BV14" s="589"/>
      <c r="BW14" s="589"/>
      <c r="BX14" s="589"/>
      <c r="BY14" s="589"/>
      <c r="BZ14" s="589"/>
      <c r="CA14" s="589"/>
      <c r="CB14" s="589"/>
      <c r="CC14" s="589"/>
      <c r="CD14" s="589"/>
      <c r="CE14" s="589"/>
      <c r="CF14" s="589"/>
      <c r="CG14" s="589"/>
      <c r="CH14" s="589"/>
    </row>
    <row r="15">
      <c r="A15" s="970" t="s">
        <v>6049</v>
      </c>
      <c r="B15" s="1002" t="s">
        <v>10107</v>
      </c>
      <c r="C15" s="972"/>
      <c r="D15" s="435">
        <v>50.0</v>
      </c>
      <c r="E15" s="1003" t="s">
        <v>10108</v>
      </c>
      <c r="F15" s="591" t="s">
        <v>10109</v>
      </c>
      <c r="G15" s="1004">
        <v>2.000223114209E12</v>
      </c>
      <c r="H15" s="990">
        <v>355.0</v>
      </c>
      <c r="I15" s="977">
        <v>0.3</v>
      </c>
      <c r="J15" s="370">
        <f t="shared" si="1"/>
        <v>249</v>
      </c>
      <c r="K15" s="998" t="s">
        <v>10110</v>
      </c>
      <c r="L15" s="999" t="s">
        <v>10111</v>
      </c>
      <c r="M15" s="999" t="s">
        <v>10112</v>
      </c>
      <c r="N15" s="1000"/>
      <c r="O15" s="1001"/>
      <c r="P15" s="980" t="s">
        <v>8325</v>
      </c>
      <c r="Q15" s="1007">
        <v>10.0</v>
      </c>
      <c r="R15" s="994">
        <v>80.0</v>
      </c>
      <c r="S15" s="762">
        <v>45.0</v>
      </c>
      <c r="T15" s="762">
        <v>17.43</v>
      </c>
      <c r="U15" s="995">
        <v>142.43</v>
      </c>
      <c r="V15" s="762">
        <v>24.9</v>
      </c>
      <c r="W15" s="996">
        <v>142.57</v>
      </c>
      <c r="X15" s="997">
        <v>0.43</v>
      </c>
      <c r="Y15" s="1008" t="s">
        <v>10113</v>
      </c>
      <c r="Z15" s="589"/>
      <c r="AA15" s="589"/>
      <c r="AB15" s="589"/>
      <c r="AC15" s="589"/>
      <c r="AD15" s="589"/>
      <c r="AE15" s="589"/>
      <c r="AF15" s="589"/>
      <c r="AG15" s="589"/>
      <c r="AH15" s="589"/>
      <c r="AI15" s="589"/>
      <c r="AJ15" s="589"/>
      <c r="AK15" s="589"/>
      <c r="AL15" s="987"/>
      <c r="AM15" s="613"/>
      <c r="AN15" s="676"/>
      <c r="AO15" s="676"/>
      <c r="AP15" s="676"/>
      <c r="AQ15" s="613"/>
      <c r="AR15" s="988"/>
      <c r="AS15" s="613"/>
      <c r="AT15" s="613"/>
      <c r="AU15" s="613"/>
      <c r="AV15" s="613"/>
      <c r="AW15" s="613"/>
      <c r="AX15" s="613"/>
      <c r="AY15" s="613"/>
      <c r="AZ15" s="589"/>
      <c r="BA15" s="589"/>
      <c r="BB15" s="589"/>
      <c r="BC15" s="589"/>
      <c r="BD15" s="589"/>
      <c r="BE15" s="589"/>
      <c r="BF15" s="589"/>
      <c r="BG15" s="589"/>
      <c r="BH15" s="589"/>
      <c r="BI15" s="589"/>
      <c r="BJ15" s="589"/>
      <c r="BK15" s="589"/>
      <c r="BL15" s="589"/>
      <c r="BM15" s="589"/>
      <c r="BN15" s="589"/>
      <c r="BO15" s="589"/>
      <c r="BP15" s="589"/>
      <c r="BQ15" s="589"/>
      <c r="BR15" s="589"/>
      <c r="BS15" s="589"/>
      <c r="BT15" s="589"/>
      <c r="BU15" s="589"/>
      <c r="BV15" s="589"/>
      <c r="BW15" s="589"/>
      <c r="BX15" s="589"/>
      <c r="BY15" s="589"/>
      <c r="BZ15" s="589"/>
      <c r="CA15" s="589"/>
      <c r="CB15" s="589"/>
      <c r="CC15" s="589"/>
      <c r="CD15" s="589"/>
      <c r="CE15" s="589"/>
      <c r="CF15" s="589"/>
      <c r="CG15" s="589"/>
      <c r="CH15" s="589"/>
    </row>
    <row r="16" ht="17.25" customHeight="1">
      <c r="A16" s="647"/>
      <c r="B16" s="971" t="s">
        <v>10114</v>
      </c>
      <c r="C16" s="435"/>
      <c r="D16" s="435">
        <v>50.0</v>
      </c>
      <c r="E16" s="973" t="s">
        <v>10115</v>
      </c>
      <c r="F16" s="1009"/>
      <c r="G16" s="1004">
        <v>2.037857915469E12</v>
      </c>
      <c r="H16" s="1010">
        <v>394.0</v>
      </c>
      <c r="I16" s="1011">
        <v>0.3</v>
      </c>
      <c r="J16" s="370">
        <f t="shared" si="1"/>
        <v>276</v>
      </c>
      <c r="K16" s="402" t="s">
        <v>10116</v>
      </c>
      <c r="L16" s="403" t="s">
        <v>10117</v>
      </c>
      <c r="M16" s="1012" t="s">
        <v>10089</v>
      </c>
      <c r="N16" s="1013"/>
      <c r="O16" s="1013"/>
      <c r="P16" s="1014" t="s">
        <v>10118</v>
      </c>
      <c r="Q16" s="1015">
        <v>10.0</v>
      </c>
      <c r="R16" s="1016"/>
      <c r="S16" s="398"/>
      <c r="T16" s="398"/>
      <c r="U16" s="1017">
        <v>0.0</v>
      </c>
      <c r="V16" s="398"/>
      <c r="W16" s="996">
        <v>276.0</v>
      </c>
      <c r="X16" s="997">
        <v>1.0</v>
      </c>
      <c r="Y16" s="1018"/>
      <c r="Z16" s="647"/>
      <c r="AA16" s="589"/>
      <c r="AB16" s="589"/>
      <c r="AC16" s="589"/>
      <c r="AD16" s="589"/>
      <c r="AE16" s="589"/>
      <c r="AF16" s="589"/>
      <c r="AG16" s="589"/>
      <c r="AH16" s="589"/>
      <c r="AI16" s="589"/>
      <c r="AJ16" s="589"/>
      <c r="AK16" s="589"/>
      <c r="AL16" s="987"/>
      <c r="AM16" s="613"/>
      <c r="AN16" s="676"/>
      <c r="AO16" s="676"/>
      <c r="AP16" s="676"/>
      <c r="AQ16" s="613"/>
      <c r="AR16" s="988"/>
      <c r="AS16" s="613"/>
      <c r="AT16" s="613"/>
      <c r="AU16" s="613"/>
      <c r="AV16" s="613"/>
      <c r="AW16" s="613"/>
      <c r="AX16" s="613"/>
      <c r="AY16" s="613"/>
      <c r="AZ16" s="589"/>
      <c r="BA16" s="589"/>
      <c r="BB16" s="589"/>
      <c r="BC16" s="589"/>
      <c r="BD16" s="589"/>
      <c r="BE16" s="589"/>
      <c r="BF16" s="589"/>
      <c r="BG16" s="589"/>
      <c r="BH16" s="589"/>
      <c r="BI16" s="589"/>
      <c r="BJ16" s="589"/>
      <c r="BK16" s="589"/>
      <c r="BL16" s="589"/>
      <c r="BM16" s="589"/>
      <c r="BN16" s="589"/>
      <c r="BO16" s="589"/>
      <c r="BP16" s="589"/>
      <c r="BQ16" s="589"/>
      <c r="BR16" s="589"/>
      <c r="BS16" s="589"/>
      <c r="BT16" s="589"/>
      <c r="BU16" s="589"/>
      <c r="BV16" s="589"/>
      <c r="BW16" s="589"/>
      <c r="BX16" s="589"/>
      <c r="BY16" s="589"/>
      <c r="BZ16" s="589"/>
      <c r="CA16" s="589"/>
      <c r="CB16" s="589"/>
      <c r="CC16" s="589"/>
      <c r="CD16" s="589"/>
      <c r="CE16" s="589"/>
      <c r="CF16" s="589"/>
      <c r="CG16" s="589"/>
      <c r="CH16" s="589"/>
    </row>
    <row r="17" ht="17.25" customHeight="1">
      <c r="A17" s="647"/>
      <c r="B17" s="1019" t="s">
        <v>10114</v>
      </c>
      <c r="C17" s="1020" t="s">
        <v>106</v>
      </c>
      <c r="D17" s="424">
        <v>0.0</v>
      </c>
      <c r="E17" s="1021" t="s">
        <v>10119</v>
      </c>
      <c r="F17" s="1022"/>
      <c r="G17" s="1023">
        <v>2.034050218809E12</v>
      </c>
      <c r="H17" s="641">
        <v>36300.0</v>
      </c>
      <c r="I17" s="977">
        <v>0.1</v>
      </c>
      <c r="J17" s="370">
        <f t="shared" si="1"/>
        <v>32670</v>
      </c>
      <c r="K17" s="619"/>
      <c r="L17" s="621" t="s">
        <v>10120</v>
      </c>
      <c r="M17" s="619"/>
      <c r="N17" s="619"/>
      <c r="O17" s="619"/>
      <c r="P17" s="1024"/>
      <c r="Q17" s="762">
        <v>1.0</v>
      </c>
      <c r="R17" s="619"/>
      <c r="S17" s="619"/>
      <c r="T17" s="619"/>
      <c r="U17" s="1017">
        <v>0.0</v>
      </c>
      <c r="V17" s="613"/>
      <c r="W17" s="996">
        <v>32670.0</v>
      </c>
      <c r="X17" s="997">
        <v>1.0</v>
      </c>
      <c r="Y17" s="613"/>
      <c r="Z17" s="589"/>
      <c r="AA17" s="589"/>
      <c r="AB17" s="589"/>
      <c r="AC17" s="589"/>
      <c r="AD17" s="589"/>
      <c r="AE17" s="589"/>
      <c r="AF17" s="589"/>
      <c r="AG17" s="593" t="s">
        <v>10121</v>
      </c>
      <c r="AH17" s="589"/>
      <c r="AI17" s="589"/>
      <c r="AJ17" s="589"/>
      <c r="AK17" s="589"/>
      <c r="AL17" s="987"/>
      <c r="AM17" s="613"/>
      <c r="AN17" s="676"/>
      <c r="AO17" s="676"/>
      <c r="AP17" s="676"/>
      <c r="AQ17" s="613"/>
      <c r="AR17" s="988"/>
      <c r="AS17" s="613"/>
      <c r="AT17" s="613"/>
      <c r="AU17" s="613"/>
      <c r="AV17" s="613"/>
      <c r="AW17" s="613"/>
      <c r="AX17" s="613"/>
      <c r="AY17" s="613"/>
      <c r="AZ17" s="589"/>
      <c r="BA17" s="589"/>
      <c r="BB17" s="589"/>
      <c r="BC17" s="589"/>
      <c r="BD17" s="589"/>
      <c r="BE17" s="589"/>
      <c r="BF17" s="589"/>
      <c r="BG17" s="589"/>
      <c r="BH17" s="589"/>
      <c r="BI17" s="589"/>
      <c r="BJ17" s="589"/>
      <c r="BK17" s="589"/>
      <c r="BL17" s="589"/>
      <c r="BM17" s="589"/>
      <c r="BN17" s="589"/>
      <c r="BO17" s="589"/>
      <c r="BP17" s="589"/>
      <c r="BQ17" s="589"/>
      <c r="BR17" s="589"/>
      <c r="BS17" s="589"/>
      <c r="BT17" s="589"/>
      <c r="BU17" s="589"/>
      <c r="BV17" s="589"/>
      <c r="BW17" s="589"/>
      <c r="BX17" s="589"/>
      <c r="BY17" s="589"/>
      <c r="BZ17" s="589"/>
      <c r="CA17" s="589"/>
      <c r="CB17" s="589"/>
      <c r="CC17" s="589"/>
      <c r="CD17" s="589"/>
      <c r="CE17" s="589"/>
      <c r="CF17" s="589"/>
      <c r="CG17" s="589"/>
      <c r="CH17" s="589"/>
    </row>
    <row r="18" ht="17.25" customHeight="1">
      <c r="A18" s="647"/>
      <c r="B18" s="1019" t="s">
        <v>10122</v>
      </c>
      <c r="C18" s="1020" t="s">
        <v>106</v>
      </c>
      <c r="D18" s="1025">
        <v>0.0</v>
      </c>
      <c r="E18" s="1021" t="s">
        <v>10123</v>
      </c>
      <c r="F18" s="1022"/>
      <c r="G18" s="1023">
        <v>2.034050218793E12</v>
      </c>
      <c r="H18" s="641">
        <v>34650.0</v>
      </c>
      <c r="I18" s="977">
        <v>0.1</v>
      </c>
      <c r="J18" s="370">
        <f t="shared" si="1"/>
        <v>31185</v>
      </c>
      <c r="K18" s="589"/>
      <c r="L18" s="593" t="s">
        <v>10124</v>
      </c>
      <c r="M18" s="589"/>
      <c r="N18" s="589"/>
      <c r="O18" s="589"/>
      <c r="P18" s="1024"/>
      <c r="Q18" s="762">
        <v>1.0</v>
      </c>
      <c r="R18" s="589"/>
      <c r="S18" s="589"/>
      <c r="T18" s="589"/>
      <c r="U18" s="1017">
        <v>0.0</v>
      </c>
      <c r="V18" s="647"/>
      <c r="W18" s="996">
        <v>31185.0</v>
      </c>
      <c r="X18" s="997">
        <v>1.0</v>
      </c>
      <c r="Y18" s="647"/>
      <c r="Z18" s="589"/>
      <c r="AA18" s="589"/>
      <c r="AB18" s="589"/>
      <c r="AC18" s="589"/>
      <c r="AD18" s="589"/>
      <c r="AE18" s="589"/>
      <c r="AF18" s="589"/>
      <c r="AG18" s="593" t="s">
        <v>10125</v>
      </c>
      <c r="AH18" s="589"/>
      <c r="AI18" s="589"/>
      <c r="AJ18" s="589"/>
      <c r="AK18" s="589"/>
      <c r="AL18" s="987"/>
      <c r="AM18" s="613"/>
      <c r="AN18" s="676"/>
      <c r="AO18" s="676"/>
      <c r="AP18" s="676"/>
      <c r="AQ18" s="613"/>
      <c r="AR18" s="988"/>
      <c r="AS18" s="613"/>
      <c r="AT18" s="613"/>
      <c r="AU18" s="613"/>
      <c r="AV18" s="613"/>
      <c r="AW18" s="613"/>
      <c r="AX18" s="613"/>
      <c r="AY18" s="613"/>
      <c r="AZ18" s="589"/>
      <c r="BA18" s="589"/>
      <c r="BB18" s="589"/>
      <c r="BC18" s="589"/>
      <c r="BD18" s="589"/>
      <c r="BE18" s="589"/>
      <c r="BF18" s="589"/>
      <c r="BG18" s="589"/>
      <c r="BH18" s="589"/>
      <c r="BI18" s="589"/>
      <c r="BJ18" s="589"/>
      <c r="BK18" s="589"/>
      <c r="BL18" s="589"/>
      <c r="BM18" s="589"/>
      <c r="BN18" s="589"/>
      <c r="BO18" s="589"/>
      <c r="BP18" s="589"/>
      <c r="BQ18" s="589"/>
      <c r="BR18" s="589"/>
      <c r="BS18" s="589"/>
      <c r="BT18" s="589"/>
      <c r="BU18" s="589"/>
      <c r="BV18" s="589"/>
      <c r="BW18" s="589"/>
      <c r="BX18" s="589"/>
      <c r="BY18" s="589"/>
      <c r="BZ18" s="589"/>
      <c r="CA18" s="589"/>
      <c r="CB18" s="589"/>
      <c r="CC18" s="589"/>
      <c r="CD18" s="589"/>
      <c r="CE18" s="589"/>
      <c r="CF18" s="589"/>
      <c r="CG18" s="589"/>
      <c r="CH18" s="589"/>
    </row>
    <row r="19" ht="17.25" customHeight="1">
      <c r="A19" s="647"/>
      <c r="B19" s="1019" t="s">
        <v>10126</v>
      </c>
      <c r="C19" s="1020" t="s">
        <v>106</v>
      </c>
      <c r="D19" s="1025">
        <v>0.0</v>
      </c>
      <c r="E19" s="1021" t="s">
        <v>10127</v>
      </c>
      <c r="F19" s="1022"/>
      <c r="G19" s="1023">
        <v>2.034050218779E12</v>
      </c>
      <c r="H19" s="641">
        <v>85800.0</v>
      </c>
      <c r="I19" s="977">
        <v>0.1</v>
      </c>
      <c r="J19" s="370">
        <f t="shared" si="1"/>
        <v>77220</v>
      </c>
      <c r="K19" s="589"/>
      <c r="L19" s="593" t="s">
        <v>10128</v>
      </c>
      <c r="M19" s="589"/>
      <c r="N19" s="589"/>
      <c r="O19" s="589"/>
      <c r="P19" s="1024"/>
      <c r="Q19" s="762">
        <v>1.0</v>
      </c>
      <c r="R19" s="589"/>
      <c r="S19" s="589"/>
      <c r="T19" s="589"/>
      <c r="U19" s="1017">
        <v>0.0</v>
      </c>
      <c r="V19" s="647"/>
      <c r="W19" s="996">
        <v>77220.0</v>
      </c>
      <c r="X19" s="997">
        <v>1.0</v>
      </c>
      <c r="Y19" s="647"/>
      <c r="Z19" s="589"/>
      <c r="AA19" s="589"/>
      <c r="AB19" s="589"/>
      <c r="AC19" s="589"/>
      <c r="AD19" s="589"/>
      <c r="AE19" s="589"/>
      <c r="AF19" s="589"/>
      <c r="AG19" s="593" t="s">
        <v>10129</v>
      </c>
      <c r="AH19" s="589"/>
      <c r="AI19" s="589"/>
      <c r="AJ19" s="589"/>
      <c r="AK19" s="589"/>
      <c r="AL19" s="987"/>
      <c r="AM19" s="613"/>
      <c r="AN19" s="676"/>
      <c r="AO19" s="676"/>
      <c r="AP19" s="676"/>
      <c r="AQ19" s="613"/>
      <c r="AR19" s="988"/>
      <c r="AS19" s="613"/>
      <c r="AT19" s="613"/>
      <c r="AU19" s="613"/>
      <c r="AV19" s="613"/>
      <c r="AW19" s="613"/>
      <c r="AX19" s="613"/>
      <c r="AY19" s="613"/>
      <c r="AZ19" s="589"/>
      <c r="BA19" s="589"/>
      <c r="BB19" s="589"/>
      <c r="BC19" s="589"/>
      <c r="BD19" s="589"/>
      <c r="BE19" s="589"/>
      <c r="BF19" s="589"/>
      <c r="BG19" s="589"/>
      <c r="BH19" s="589"/>
      <c r="BI19" s="589"/>
      <c r="BJ19" s="589"/>
      <c r="BK19" s="589"/>
      <c r="BL19" s="589"/>
      <c r="BM19" s="589"/>
      <c r="BN19" s="589"/>
      <c r="BO19" s="589"/>
      <c r="BP19" s="589"/>
      <c r="BQ19" s="589"/>
      <c r="BR19" s="589"/>
      <c r="BS19" s="589"/>
      <c r="BT19" s="589"/>
      <c r="BU19" s="589"/>
      <c r="BV19" s="589"/>
      <c r="BW19" s="589"/>
      <c r="BX19" s="589"/>
      <c r="BY19" s="589"/>
      <c r="BZ19" s="589"/>
      <c r="CA19" s="589"/>
      <c r="CB19" s="589"/>
      <c r="CC19" s="589"/>
      <c r="CD19" s="589"/>
      <c r="CE19" s="589"/>
      <c r="CF19" s="589"/>
      <c r="CG19" s="589"/>
      <c r="CH19" s="589"/>
    </row>
    <row r="20" ht="17.25" customHeight="1">
      <c r="A20" s="647"/>
      <c r="B20" s="1019" t="s">
        <v>10130</v>
      </c>
      <c r="C20" s="1020" t="s">
        <v>106</v>
      </c>
      <c r="D20" s="424">
        <v>0.0</v>
      </c>
      <c r="E20" s="1003" t="s">
        <v>10131</v>
      </c>
      <c r="F20" s="1022"/>
      <c r="G20" s="1023">
        <v>2.034050218786E12</v>
      </c>
      <c r="H20" s="641">
        <v>44000.0</v>
      </c>
      <c r="I20" s="977">
        <v>0.1</v>
      </c>
      <c r="J20" s="370">
        <f t="shared" si="1"/>
        <v>39600</v>
      </c>
      <c r="K20" s="589"/>
      <c r="L20" s="593" t="s">
        <v>10132</v>
      </c>
      <c r="M20" s="589"/>
      <c r="N20" s="589"/>
      <c r="O20" s="589"/>
      <c r="P20" s="1024"/>
      <c r="Q20" s="762">
        <v>1.0</v>
      </c>
      <c r="R20" s="589"/>
      <c r="S20" s="589"/>
      <c r="T20" s="589"/>
      <c r="U20" s="1017">
        <v>0.0</v>
      </c>
      <c r="V20" s="647"/>
      <c r="W20" s="996">
        <v>39600.0</v>
      </c>
      <c r="X20" s="997">
        <v>1.0</v>
      </c>
      <c r="Y20" s="647"/>
      <c r="Z20" s="589"/>
      <c r="AA20" s="589"/>
      <c r="AB20" s="589"/>
      <c r="AC20" s="589"/>
      <c r="AD20" s="589"/>
      <c r="AE20" s="589"/>
      <c r="AF20" s="589"/>
      <c r="AG20" s="593" t="s">
        <v>10133</v>
      </c>
      <c r="AH20" s="589"/>
      <c r="AI20" s="589"/>
      <c r="AJ20" s="589"/>
      <c r="AK20" s="589"/>
      <c r="AL20" s="987"/>
      <c r="AM20" s="613"/>
      <c r="AN20" s="676"/>
      <c r="AO20" s="676"/>
      <c r="AP20" s="676"/>
      <c r="AQ20" s="613"/>
      <c r="AR20" s="988"/>
      <c r="AS20" s="613"/>
      <c r="AT20" s="613"/>
      <c r="AU20" s="613"/>
      <c r="AV20" s="613"/>
      <c r="AW20" s="613"/>
      <c r="AX20" s="613"/>
      <c r="AY20" s="613"/>
      <c r="AZ20" s="589"/>
      <c r="BA20" s="589"/>
      <c r="BB20" s="589"/>
      <c r="BC20" s="589"/>
      <c r="BD20" s="589"/>
      <c r="BE20" s="589"/>
      <c r="BF20" s="589"/>
      <c r="BG20" s="589"/>
      <c r="BH20" s="589"/>
      <c r="BI20" s="589"/>
      <c r="BJ20" s="589"/>
      <c r="BK20" s="589"/>
      <c r="BL20" s="589"/>
      <c r="BM20" s="589"/>
      <c r="BN20" s="589"/>
      <c r="BO20" s="589"/>
      <c r="BP20" s="589"/>
      <c r="BQ20" s="589"/>
      <c r="BR20" s="589"/>
      <c r="BS20" s="589"/>
      <c r="BT20" s="589"/>
      <c r="BU20" s="589"/>
      <c r="BV20" s="589"/>
      <c r="BW20" s="589"/>
      <c r="BX20" s="589"/>
      <c r="BY20" s="589"/>
      <c r="BZ20" s="589"/>
      <c r="CA20" s="589"/>
      <c r="CB20" s="589"/>
      <c r="CC20" s="589"/>
      <c r="CD20" s="589"/>
      <c r="CE20" s="589"/>
      <c r="CF20" s="589"/>
      <c r="CG20" s="589"/>
      <c r="CH20" s="589"/>
    </row>
    <row r="21" ht="17.25" customHeight="1">
      <c r="A21" s="970"/>
      <c r="B21" s="1002" t="s">
        <v>10134</v>
      </c>
      <c r="C21" s="1020"/>
      <c r="D21" s="435">
        <v>50.0</v>
      </c>
      <c r="E21" s="1003" t="s">
        <v>10135</v>
      </c>
      <c r="F21" s="1026" t="s">
        <v>10136</v>
      </c>
      <c r="G21" s="1027">
        <v>2.003268586E12</v>
      </c>
      <c r="H21" s="1028">
        <v>921.0</v>
      </c>
      <c r="I21" s="1029">
        <v>0.2</v>
      </c>
      <c r="J21" s="370">
        <f t="shared" si="1"/>
        <v>737</v>
      </c>
      <c r="K21" s="371" t="s">
        <v>10137</v>
      </c>
      <c r="L21" s="372" t="s">
        <v>10138</v>
      </c>
      <c r="M21" s="372" t="s">
        <v>10139</v>
      </c>
      <c r="N21" s="589"/>
      <c r="O21" s="589"/>
      <c r="P21" s="1030"/>
      <c r="Q21" s="1007"/>
      <c r="R21" s="762"/>
      <c r="S21" s="762"/>
      <c r="T21" s="762"/>
      <c r="U21" s="1017"/>
      <c r="V21" s="647"/>
      <c r="W21" s="996"/>
      <c r="X21" s="997"/>
      <c r="Y21" s="647"/>
      <c r="Z21" s="589"/>
      <c r="AA21" s="589"/>
      <c r="AB21" s="589"/>
      <c r="AC21" s="589"/>
      <c r="AD21" s="589"/>
      <c r="AE21" s="589"/>
      <c r="AF21" s="589"/>
      <c r="AG21" s="589"/>
      <c r="AH21" s="589"/>
      <c r="AI21" s="589"/>
      <c r="AJ21" s="593"/>
      <c r="AK21" s="589"/>
      <c r="AL21" s="987"/>
      <c r="AM21" s="613"/>
      <c r="AN21" s="676"/>
      <c r="AO21" s="676"/>
      <c r="AP21" s="676"/>
      <c r="AQ21" s="613"/>
      <c r="AR21" s="988"/>
      <c r="AS21" s="613"/>
      <c r="AT21" s="613"/>
      <c r="AU21" s="613"/>
      <c r="AV21" s="613"/>
      <c r="AW21" s="613"/>
      <c r="AX21" s="613"/>
      <c r="AY21" s="613"/>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row>
    <row r="22" ht="17.25" customHeight="1">
      <c r="A22" s="970" t="s">
        <v>6049</v>
      </c>
      <c r="B22" s="1002" t="s">
        <v>10140</v>
      </c>
      <c r="C22" s="1020"/>
      <c r="D22" s="435">
        <v>50.0</v>
      </c>
      <c r="E22" s="1003" t="s">
        <v>10141</v>
      </c>
      <c r="F22" s="1031" t="s">
        <v>10142</v>
      </c>
      <c r="G22" s="1032">
        <v>2.003378921005E12</v>
      </c>
      <c r="H22" s="1033">
        <v>1141.0</v>
      </c>
      <c r="I22" s="1034">
        <v>0.15</v>
      </c>
      <c r="J22" s="370">
        <f t="shared" si="1"/>
        <v>970</v>
      </c>
      <c r="K22" s="563" t="s">
        <v>10143</v>
      </c>
      <c r="L22" s="450" t="s">
        <v>10144</v>
      </c>
      <c r="M22" s="450" t="s">
        <v>10145</v>
      </c>
      <c r="N22" s="589"/>
      <c r="O22" s="647"/>
      <c r="P22" s="1030"/>
      <c r="Q22" s="1007">
        <v>1.0</v>
      </c>
      <c r="R22" s="762">
        <v>150.0</v>
      </c>
      <c r="S22" s="762">
        <v>400.0</v>
      </c>
      <c r="T22" s="762">
        <f t="shared" ref="T22:T32" si="2">0.18*J22</f>
        <v>174.6</v>
      </c>
      <c r="U22" s="1017">
        <v>676.1</v>
      </c>
      <c r="V22" s="647"/>
      <c r="W22" s="996">
        <v>293.9</v>
      </c>
      <c r="X22" s="997">
        <v>0.3</v>
      </c>
      <c r="Y22" s="647"/>
      <c r="Z22" s="589"/>
      <c r="AA22" s="589"/>
      <c r="AB22" s="589"/>
      <c r="AC22" s="589"/>
      <c r="AD22" s="589"/>
      <c r="AE22" s="589"/>
      <c r="AF22" s="589"/>
      <c r="AG22" s="589"/>
      <c r="AH22" s="589"/>
      <c r="AI22" s="589"/>
      <c r="AJ22" s="593" t="s">
        <v>10146</v>
      </c>
      <c r="AK22" s="589"/>
      <c r="AL22" s="987"/>
      <c r="AM22" s="613"/>
      <c r="AN22" s="676"/>
      <c r="AO22" s="676"/>
      <c r="AP22" s="676"/>
      <c r="AQ22" s="613"/>
      <c r="AR22" s="988"/>
      <c r="AS22" s="613"/>
      <c r="AT22" s="613"/>
      <c r="AU22" s="613"/>
      <c r="AV22" s="613"/>
      <c r="AW22" s="613"/>
      <c r="AX22" s="613"/>
      <c r="AY22" s="613"/>
      <c r="AZ22" s="589"/>
      <c r="BA22" s="589"/>
      <c r="BB22" s="589"/>
      <c r="BC22" s="589"/>
      <c r="BD22" s="589"/>
      <c r="BE22" s="589"/>
      <c r="BF22" s="589"/>
      <c r="BG22" s="589"/>
      <c r="BH22" s="589"/>
      <c r="BI22" s="589"/>
      <c r="BJ22" s="589"/>
      <c r="BK22" s="589"/>
      <c r="BL22" s="589"/>
      <c r="BM22" s="589"/>
      <c r="BN22" s="589"/>
      <c r="BO22" s="589"/>
      <c r="BP22" s="589"/>
      <c r="BQ22" s="589"/>
      <c r="BR22" s="589"/>
      <c r="BS22" s="589"/>
      <c r="BT22" s="589"/>
      <c r="BU22" s="589"/>
      <c r="BV22" s="589"/>
      <c r="BW22" s="589"/>
      <c r="BX22" s="589"/>
      <c r="BY22" s="589"/>
      <c r="BZ22" s="589"/>
      <c r="CA22" s="589"/>
      <c r="CB22" s="589"/>
      <c r="CC22" s="589"/>
      <c r="CD22" s="589"/>
      <c r="CE22" s="589"/>
      <c r="CF22" s="589"/>
      <c r="CG22" s="589"/>
      <c r="CH22" s="589"/>
    </row>
    <row r="23" ht="17.25" customHeight="1">
      <c r="A23" s="970" t="s">
        <v>6049</v>
      </c>
      <c r="B23" s="1002" t="s">
        <v>10147</v>
      </c>
      <c r="C23" s="1020"/>
      <c r="D23" s="435">
        <v>50.0</v>
      </c>
      <c r="E23" s="1003" t="s">
        <v>10148</v>
      </c>
      <c r="F23" s="1031" t="s">
        <v>10149</v>
      </c>
      <c r="G23" s="1032">
        <v>2.003579440008E12</v>
      </c>
      <c r="H23" s="1033">
        <v>921.0</v>
      </c>
      <c r="I23" s="1034">
        <v>0.15</v>
      </c>
      <c r="J23" s="370">
        <f t="shared" si="1"/>
        <v>783</v>
      </c>
      <c r="K23" s="563" t="s">
        <v>10143</v>
      </c>
      <c r="L23" s="450" t="s">
        <v>10150</v>
      </c>
      <c r="M23" s="450" t="s">
        <v>10151</v>
      </c>
      <c r="N23" s="589"/>
      <c r="O23" s="647"/>
      <c r="P23" s="1030"/>
      <c r="Q23" s="1007">
        <v>1.0</v>
      </c>
      <c r="R23" s="762">
        <v>150.0</v>
      </c>
      <c r="S23" s="762">
        <v>360.0</v>
      </c>
      <c r="T23" s="762">
        <f t="shared" si="2"/>
        <v>140.94</v>
      </c>
      <c r="U23" s="1017">
        <v>611.79</v>
      </c>
      <c r="V23" s="647"/>
      <c r="W23" s="996">
        <v>171.21</v>
      </c>
      <c r="X23" s="997">
        <v>0.22</v>
      </c>
      <c r="Y23" s="647"/>
      <c r="Z23" s="589"/>
      <c r="AA23" s="589"/>
      <c r="AB23" s="589"/>
      <c r="AC23" s="589"/>
      <c r="AD23" s="589"/>
      <c r="AE23" s="589"/>
      <c r="AF23" s="589"/>
      <c r="AG23" s="589"/>
      <c r="AH23" s="589"/>
      <c r="AI23" s="589"/>
      <c r="AJ23" s="593" t="s">
        <v>10146</v>
      </c>
      <c r="AK23" s="589"/>
      <c r="AL23" s="987"/>
      <c r="AM23" s="613"/>
      <c r="AN23" s="676"/>
      <c r="AO23" s="676"/>
      <c r="AP23" s="676"/>
      <c r="AQ23" s="613"/>
      <c r="AR23" s="988"/>
      <c r="AS23" s="613"/>
      <c r="AT23" s="613"/>
      <c r="AU23" s="613"/>
      <c r="AV23" s="613"/>
      <c r="AW23" s="613"/>
      <c r="AX23" s="613"/>
      <c r="AY23" s="613"/>
      <c r="AZ23" s="589"/>
      <c r="BA23" s="589"/>
      <c r="BB23" s="589"/>
      <c r="BC23" s="589"/>
      <c r="BD23" s="589"/>
      <c r="BE23" s="589"/>
      <c r="BF23" s="589"/>
      <c r="BG23" s="589"/>
      <c r="BH23" s="589"/>
      <c r="BI23" s="589"/>
      <c r="BJ23" s="589"/>
      <c r="BK23" s="589"/>
      <c r="BL23" s="589"/>
      <c r="BM23" s="589"/>
      <c r="BN23" s="589"/>
      <c r="BO23" s="589"/>
      <c r="BP23" s="589"/>
      <c r="BQ23" s="589"/>
      <c r="BR23" s="589"/>
      <c r="BS23" s="589"/>
      <c r="BT23" s="589"/>
      <c r="BU23" s="589"/>
      <c r="BV23" s="589"/>
      <c r="BW23" s="589"/>
      <c r="BX23" s="589"/>
      <c r="BY23" s="589"/>
      <c r="BZ23" s="589"/>
      <c r="CA23" s="589"/>
      <c r="CB23" s="589"/>
      <c r="CC23" s="589"/>
      <c r="CD23" s="589"/>
      <c r="CE23" s="589"/>
      <c r="CF23" s="589"/>
      <c r="CG23" s="589"/>
      <c r="CH23" s="589"/>
    </row>
    <row r="24" ht="17.25" customHeight="1">
      <c r="A24" s="970" t="s">
        <v>6049</v>
      </c>
      <c r="B24" s="1002" t="s">
        <v>10152</v>
      </c>
      <c r="C24" s="1020"/>
      <c r="D24" s="435">
        <v>50.0</v>
      </c>
      <c r="E24" s="1003" t="s">
        <v>10153</v>
      </c>
      <c r="F24" s="1031" t="s">
        <v>10154</v>
      </c>
      <c r="G24" s="1035">
        <v>2.003579440015E12</v>
      </c>
      <c r="H24" s="1033">
        <v>811.0</v>
      </c>
      <c r="I24" s="1034">
        <v>0.15</v>
      </c>
      <c r="J24" s="370">
        <f t="shared" si="1"/>
        <v>689</v>
      </c>
      <c r="K24" s="563" t="s">
        <v>10143</v>
      </c>
      <c r="L24" s="450" t="s">
        <v>10155</v>
      </c>
      <c r="M24" s="450" t="s">
        <v>10156</v>
      </c>
      <c r="N24" s="589"/>
      <c r="O24" s="647"/>
      <c r="P24" s="1030"/>
      <c r="Q24" s="1007">
        <v>1.0</v>
      </c>
      <c r="R24" s="762">
        <v>100.0</v>
      </c>
      <c r="S24" s="762">
        <v>260.0</v>
      </c>
      <c r="T24" s="762">
        <f t="shared" si="2"/>
        <v>124.02</v>
      </c>
      <c r="U24" s="1017">
        <v>449.7</v>
      </c>
      <c r="V24" s="647"/>
      <c r="W24" s="996">
        <v>240.3</v>
      </c>
      <c r="X24" s="997">
        <v>0.35</v>
      </c>
      <c r="Y24" s="647"/>
      <c r="Z24" s="589"/>
      <c r="AA24" s="589"/>
      <c r="AB24" s="589"/>
      <c r="AC24" s="589"/>
      <c r="AD24" s="589"/>
      <c r="AE24" s="589"/>
      <c r="AF24" s="589"/>
      <c r="AG24" s="589"/>
      <c r="AH24" s="589"/>
      <c r="AI24" s="589"/>
      <c r="AJ24" s="593" t="s">
        <v>10146</v>
      </c>
      <c r="AK24" s="589"/>
      <c r="AL24" s="987"/>
      <c r="AM24" s="613"/>
      <c r="AN24" s="676"/>
      <c r="AO24" s="676"/>
      <c r="AP24" s="676"/>
      <c r="AQ24" s="613"/>
      <c r="AR24" s="988"/>
      <c r="AS24" s="613"/>
      <c r="AT24" s="613"/>
      <c r="AU24" s="613"/>
      <c r="AV24" s="613"/>
      <c r="AW24" s="613"/>
      <c r="AX24" s="613"/>
      <c r="AY24" s="613"/>
      <c r="AZ24" s="589"/>
      <c r="BA24" s="589"/>
      <c r="BB24" s="589"/>
      <c r="BC24" s="589"/>
      <c r="BD24" s="589"/>
      <c r="BE24" s="589"/>
      <c r="BF24" s="589"/>
      <c r="BG24" s="589"/>
      <c r="BH24" s="589"/>
      <c r="BI24" s="589"/>
      <c r="BJ24" s="589"/>
      <c r="BK24" s="589"/>
      <c r="BL24" s="589"/>
      <c r="BM24" s="589"/>
      <c r="BN24" s="589"/>
      <c r="BO24" s="589"/>
      <c r="BP24" s="589"/>
      <c r="BQ24" s="589"/>
      <c r="BR24" s="589"/>
      <c r="BS24" s="589"/>
      <c r="BT24" s="589"/>
      <c r="BU24" s="589"/>
      <c r="BV24" s="589"/>
      <c r="BW24" s="589"/>
      <c r="BX24" s="589"/>
      <c r="BY24" s="589"/>
      <c r="BZ24" s="589"/>
      <c r="CA24" s="589"/>
      <c r="CB24" s="589"/>
      <c r="CC24" s="589"/>
      <c r="CD24" s="589"/>
      <c r="CE24" s="589"/>
      <c r="CF24" s="589"/>
      <c r="CG24" s="589"/>
      <c r="CH24" s="589"/>
    </row>
    <row r="25" ht="17.25" customHeight="1">
      <c r="A25" s="970" t="s">
        <v>6049</v>
      </c>
      <c r="B25" s="1002" t="s">
        <v>10157</v>
      </c>
      <c r="C25" s="1020"/>
      <c r="D25" s="435">
        <v>50.0</v>
      </c>
      <c r="E25" s="1003" t="s">
        <v>10158</v>
      </c>
      <c r="F25" s="1031" t="s">
        <v>10159</v>
      </c>
      <c r="G25" s="1035">
        <v>2.034050218151E12</v>
      </c>
      <c r="H25" s="1033">
        <v>536.0</v>
      </c>
      <c r="I25" s="1034">
        <v>0.2</v>
      </c>
      <c r="J25" s="370">
        <f t="shared" si="1"/>
        <v>429</v>
      </c>
      <c r="K25" s="619"/>
      <c r="L25" s="619"/>
      <c r="M25" s="619"/>
      <c r="N25" s="589"/>
      <c r="O25" s="589"/>
      <c r="P25" s="1030"/>
      <c r="Q25" s="1007">
        <v>1.0</v>
      </c>
      <c r="R25" s="762">
        <v>100.0</v>
      </c>
      <c r="S25" s="762">
        <v>130.0</v>
      </c>
      <c r="T25" s="762">
        <f t="shared" si="2"/>
        <v>77.22</v>
      </c>
      <c r="U25" s="1017">
        <v>285.77</v>
      </c>
      <c r="V25" s="647"/>
      <c r="W25" s="996">
        <v>143.23</v>
      </c>
      <c r="X25" s="997">
        <v>0.33</v>
      </c>
      <c r="Y25" s="647"/>
      <c r="Z25" s="589"/>
      <c r="AA25" s="589"/>
      <c r="AB25" s="589"/>
      <c r="AC25" s="589"/>
      <c r="AD25" s="589"/>
      <c r="AE25" s="589"/>
      <c r="AF25" s="589"/>
      <c r="AG25" s="589"/>
      <c r="AH25" s="589"/>
      <c r="AI25" s="589"/>
      <c r="AJ25" s="593" t="s">
        <v>10160</v>
      </c>
      <c r="AK25" s="589"/>
      <c r="AL25" s="987"/>
      <c r="AM25" s="613"/>
      <c r="AN25" s="676"/>
      <c r="AO25" s="676"/>
      <c r="AP25" s="676"/>
      <c r="AQ25" s="613"/>
      <c r="AR25" s="988"/>
      <c r="AS25" s="613"/>
      <c r="AT25" s="613"/>
      <c r="AU25" s="613"/>
      <c r="AV25" s="613"/>
      <c r="AW25" s="613"/>
      <c r="AX25" s="613"/>
      <c r="AY25" s="613"/>
      <c r="AZ25" s="589"/>
      <c r="BA25" s="589"/>
      <c r="BB25" s="589"/>
      <c r="BC25" s="589"/>
      <c r="BD25" s="589"/>
      <c r="BE25" s="589"/>
      <c r="BF25" s="589"/>
      <c r="BG25" s="589"/>
      <c r="BH25" s="589"/>
      <c r="BI25" s="589"/>
      <c r="BJ25" s="589"/>
      <c r="BK25" s="589"/>
      <c r="BL25" s="589"/>
      <c r="BM25" s="589"/>
      <c r="BN25" s="589"/>
      <c r="BO25" s="589"/>
      <c r="BP25" s="589"/>
      <c r="BQ25" s="589"/>
      <c r="BR25" s="589"/>
      <c r="BS25" s="589"/>
      <c r="BT25" s="589"/>
      <c r="BU25" s="589"/>
      <c r="BV25" s="589"/>
      <c r="BW25" s="589"/>
      <c r="BX25" s="589"/>
      <c r="BY25" s="589"/>
      <c r="BZ25" s="589"/>
      <c r="CA25" s="589"/>
      <c r="CB25" s="589"/>
      <c r="CC25" s="589"/>
      <c r="CD25" s="589"/>
      <c r="CE25" s="589"/>
      <c r="CF25" s="589"/>
      <c r="CG25" s="589"/>
      <c r="CH25" s="589"/>
    </row>
    <row r="26" ht="17.25" customHeight="1">
      <c r="A26" s="970" t="s">
        <v>6049</v>
      </c>
      <c r="B26" s="1002" t="s">
        <v>10161</v>
      </c>
      <c r="C26" s="1020"/>
      <c r="D26" s="435">
        <v>50.0</v>
      </c>
      <c r="E26" s="1003" t="s">
        <v>10162</v>
      </c>
      <c r="F26" s="1031" t="s">
        <v>10163</v>
      </c>
      <c r="G26" s="1035">
        <v>2.034050218168E12</v>
      </c>
      <c r="H26" s="1033">
        <v>536.0</v>
      </c>
      <c r="I26" s="1034">
        <v>0.2</v>
      </c>
      <c r="J26" s="370">
        <f t="shared" si="1"/>
        <v>429</v>
      </c>
      <c r="K26" s="589"/>
      <c r="L26" s="589"/>
      <c r="M26" s="589"/>
      <c r="N26" s="589"/>
      <c r="O26" s="589"/>
      <c r="P26" s="1030"/>
      <c r="Q26" s="1007">
        <v>1.0</v>
      </c>
      <c r="R26" s="762">
        <v>100.0</v>
      </c>
      <c r="S26" s="762">
        <v>130.0</v>
      </c>
      <c r="T26" s="762">
        <f t="shared" si="2"/>
        <v>77.22</v>
      </c>
      <c r="U26" s="1017">
        <v>285.77</v>
      </c>
      <c r="V26" s="647"/>
      <c r="W26" s="996">
        <v>143.23</v>
      </c>
      <c r="X26" s="997">
        <v>0.33</v>
      </c>
      <c r="Y26" s="647"/>
      <c r="Z26" s="589"/>
      <c r="AA26" s="589"/>
      <c r="AB26" s="589"/>
      <c r="AC26" s="589"/>
      <c r="AD26" s="589"/>
      <c r="AE26" s="589"/>
      <c r="AF26" s="589"/>
      <c r="AG26" s="589"/>
      <c r="AH26" s="589"/>
      <c r="AI26" s="589"/>
      <c r="AJ26" s="593" t="s">
        <v>10160</v>
      </c>
      <c r="AK26" s="589"/>
      <c r="AL26" s="987"/>
      <c r="AM26" s="613"/>
      <c r="AN26" s="676"/>
      <c r="AO26" s="676"/>
      <c r="AP26" s="676"/>
      <c r="AQ26" s="613"/>
      <c r="AR26" s="988"/>
      <c r="AS26" s="613"/>
      <c r="AT26" s="613"/>
      <c r="AU26" s="613"/>
      <c r="AV26" s="613"/>
      <c r="AW26" s="613"/>
      <c r="AX26" s="613"/>
      <c r="AY26" s="613"/>
      <c r="AZ26" s="589"/>
      <c r="BA26" s="589"/>
      <c r="BB26" s="589"/>
      <c r="BC26" s="589"/>
      <c r="BD26" s="589"/>
      <c r="BE26" s="589"/>
      <c r="BF26" s="589"/>
      <c r="BG26" s="589"/>
      <c r="BH26" s="589"/>
      <c r="BI26" s="589"/>
      <c r="BJ26" s="589"/>
      <c r="BK26" s="589"/>
      <c r="BL26" s="589"/>
      <c r="BM26" s="589"/>
      <c r="BN26" s="589"/>
      <c r="BO26" s="589"/>
      <c r="BP26" s="589"/>
      <c r="BQ26" s="589"/>
      <c r="BR26" s="589"/>
      <c r="BS26" s="589"/>
      <c r="BT26" s="589"/>
      <c r="BU26" s="589"/>
      <c r="BV26" s="589"/>
      <c r="BW26" s="589"/>
      <c r="BX26" s="589"/>
      <c r="BY26" s="589"/>
      <c r="BZ26" s="589"/>
      <c r="CA26" s="589"/>
      <c r="CB26" s="589"/>
      <c r="CC26" s="589"/>
      <c r="CD26" s="589"/>
      <c r="CE26" s="589"/>
      <c r="CF26" s="589"/>
      <c r="CG26" s="589"/>
      <c r="CH26" s="589"/>
    </row>
    <row r="27" ht="17.25" customHeight="1">
      <c r="A27" s="970" t="s">
        <v>6049</v>
      </c>
      <c r="B27" s="1002" t="s">
        <v>10164</v>
      </c>
      <c r="C27" s="1020"/>
      <c r="D27" s="435">
        <v>50.0</v>
      </c>
      <c r="E27" s="1003" t="s">
        <v>10165</v>
      </c>
      <c r="F27" s="1031" t="s">
        <v>10166</v>
      </c>
      <c r="G27" s="1035">
        <v>2.000223114414E12</v>
      </c>
      <c r="H27" s="1033">
        <v>811.0</v>
      </c>
      <c r="I27" s="1034">
        <v>0.15</v>
      </c>
      <c r="J27" s="370">
        <f t="shared" si="1"/>
        <v>689</v>
      </c>
      <c r="K27" s="618" t="s">
        <v>10167</v>
      </c>
      <c r="L27" s="611" t="s">
        <v>10168</v>
      </c>
      <c r="M27" s="611" t="s">
        <v>10169</v>
      </c>
      <c r="N27" s="1036"/>
      <c r="O27" s="1037">
        <v>552.0</v>
      </c>
      <c r="P27" s="1030"/>
      <c r="Q27" s="1007">
        <v>1.0</v>
      </c>
      <c r="R27" s="762">
        <v>100.0</v>
      </c>
      <c r="S27" s="762">
        <v>260.0</v>
      </c>
      <c r="T27" s="762">
        <f t="shared" si="2"/>
        <v>124.02</v>
      </c>
      <c r="U27" s="1017">
        <f t="shared" ref="U27:U32" si="3">T27+S27+R27</f>
        <v>484.02</v>
      </c>
      <c r="V27" s="647"/>
      <c r="W27" s="996">
        <v>240.3</v>
      </c>
      <c r="X27" s="997">
        <v>0.35</v>
      </c>
      <c r="Y27" s="647"/>
      <c r="Z27" s="762">
        <v>0.0</v>
      </c>
      <c r="AA27" s="589"/>
      <c r="AB27" s="589"/>
      <c r="AC27" s="589"/>
      <c r="AD27" s="589"/>
      <c r="AE27" s="589"/>
      <c r="AF27" s="589"/>
      <c r="AG27" s="589"/>
      <c r="AH27" s="589"/>
      <c r="AI27" s="589"/>
      <c r="AJ27" s="593" t="s">
        <v>10146</v>
      </c>
      <c r="AK27" s="589"/>
      <c r="AL27" s="987"/>
      <c r="AM27" s="613"/>
      <c r="AN27" s="676"/>
      <c r="AO27" s="676"/>
      <c r="AP27" s="676"/>
      <c r="AQ27" s="613"/>
      <c r="AR27" s="988"/>
      <c r="AS27" s="613"/>
      <c r="AT27" s="613"/>
      <c r="AU27" s="613"/>
      <c r="AV27" s="613"/>
      <c r="AW27" s="613"/>
      <c r="AX27" s="613"/>
      <c r="AY27" s="613"/>
      <c r="AZ27" s="589"/>
      <c r="BA27" s="589"/>
      <c r="BB27" s="589"/>
      <c r="BC27" s="589"/>
      <c r="BD27" s="589"/>
      <c r="BE27" s="589"/>
      <c r="BF27" s="589"/>
      <c r="BG27" s="589"/>
      <c r="BH27" s="589"/>
      <c r="BI27" s="589"/>
      <c r="BJ27" s="589"/>
      <c r="BK27" s="589"/>
      <c r="BL27" s="589"/>
      <c r="BM27" s="589"/>
      <c r="BN27" s="589"/>
      <c r="BO27" s="589"/>
      <c r="BP27" s="589"/>
      <c r="BQ27" s="589"/>
      <c r="BR27" s="589"/>
      <c r="BS27" s="589"/>
      <c r="BT27" s="589"/>
      <c r="BU27" s="589"/>
      <c r="BV27" s="589"/>
      <c r="BW27" s="589"/>
      <c r="BX27" s="589"/>
      <c r="BY27" s="589"/>
      <c r="BZ27" s="589"/>
      <c r="CA27" s="589"/>
      <c r="CB27" s="589"/>
      <c r="CC27" s="589"/>
      <c r="CD27" s="589"/>
      <c r="CE27" s="589"/>
      <c r="CF27" s="589"/>
      <c r="CG27" s="589"/>
      <c r="CH27" s="589"/>
    </row>
    <row r="28" ht="17.25" customHeight="1">
      <c r="A28" s="970" t="s">
        <v>6049</v>
      </c>
      <c r="B28" s="1038" t="s">
        <v>10170</v>
      </c>
      <c r="C28" s="435"/>
      <c r="D28" s="435">
        <v>50.0</v>
      </c>
      <c r="E28" s="1039" t="s">
        <v>10171</v>
      </c>
      <c r="F28" s="1031" t="s">
        <v>10172</v>
      </c>
      <c r="G28" s="1040">
        <v>2.004030770009E12</v>
      </c>
      <c r="H28" s="1033">
        <v>496.0</v>
      </c>
      <c r="I28" s="1034">
        <v>0.2</v>
      </c>
      <c r="J28" s="370">
        <f t="shared" si="1"/>
        <v>397</v>
      </c>
      <c r="K28" s="619"/>
      <c r="L28" s="619"/>
      <c r="M28" s="619"/>
      <c r="N28" s="1036"/>
      <c r="O28" s="1036">
        <v>317.6</v>
      </c>
      <c r="P28" s="589"/>
      <c r="Q28" s="762">
        <v>5.0</v>
      </c>
      <c r="R28" s="589"/>
      <c r="S28" s="589"/>
      <c r="T28" s="762">
        <f t="shared" si="2"/>
        <v>71.46</v>
      </c>
      <c r="U28" s="1017">
        <f t="shared" si="3"/>
        <v>71.46</v>
      </c>
      <c r="V28" s="647"/>
      <c r="W28" s="996">
        <v>397.0</v>
      </c>
      <c r="X28" s="997">
        <v>1.0</v>
      </c>
      <c r="Y28" s="647"/>
      <c r="Z28" s="589"/>
      <c r="AA28" s="589"/>
      <c r="AB28" s="589"/>
      <c r="AC28" s="589"/>
      <c r="AD28" s="589"/>
      <c r="AE28" s="589"/>
      <c r="AF28" s="589"/>
      <c r="AG28" s="589"/>
      <c r="AH28" s="589"/>
      <c r="AI28" s="589"/>
      <c r="AJ28" s="589"/>
      <c r="AK28" s="589"/>
      <c r="AL28" s="987"/>
      <c r="AM28" s="613"/>
      <c r="AN28" s="676"/>
      <c r="AO28" s="676"/>
      <c r="AP28" s="676"/>
      <c r="AQ28" s="613"/>
      <c r="AR28" s="988"/>
      <c r="AS28" s="613"/>
      <c r="AT28" s="613"/>
      <c r="AU28" s="613"/>
      <c r="AV28" s="613"/>
      <c r="AW28" s="613"/>
      <c r="AX28" s="613"/>
      <c r="AY28" s="613"/>
      <c r="AZ28" s="589"/>
      <c r="BA28" s="589"/>
      <c r="BB28" s="589"/>
      <c r="BC28" s="589"/>
      <c r="BD28" s="589"/>
      <c r="BE28" s="589"/>
      <c r="BF28" s="589"/>
      <c r="BG28" s="589"/>
      <c r="BH28" s="589"/>
      <c r="BI28" s="589"/>
      <c r="BJ28" s="589"/>
      <c r="BK28" s="589"/>
      <c r="BL28" s="589"/>
      <c r="BM28" s="589"/>
      <c r="BN28" s="589"/>
      <c r="BO28" s="589"/>
      <c r="BP28" s="589"/>
      <c r="BQ28" s="589"/>
      <c r="BR28" s="589"/>
      <c r="BS28" s="589"/>
      <c r="BT28" s="589"/>
      <c r="BU28" s="589"/>
      <c r="BV28" s="589"/>
      <c r="BW28" s="589"/>
      <c r="BX28" s="589"/>
      <c r="BY28" s="589"/>
      <c r="BZ28" s="589"/>
      <c r="CA28" s="589"/>
      <c r="CB28" s="589"/>
      <c r="CC28" s="589"/>
      <c r="CD28" s="589"/>
      <c r="CE28" s="589"/>
      <c r="CF28" s="589"/>
      <c r="CG28" s="589"/>
      <c r="CH28" s="589"/>
    </row>
    <row r="29" ht="17.25" customHeight="1">
      <c r="A29" s="970" t="s">
        <v>6049</v>
      </c>
      <c r="B29" s="1041" t="s">
        <v>10173</v>
      </c>
      <c r="C29" s="1042" t="s">
        <v>6424</v>
      </c>
      <c r="D29" s="424">
        <v>0.0</v>
      </c>
      <c r="E29" s="1039" t="s">
        <v>10174</v>
      </c>
      <c r="F29" s="1031" t="s">
        <v>10175</v>
      </c>
      <c r="G29" s="1040">
        <v>2.004030770016E12</v>
      </c>
      <c r="H29" s="1033">
        <v>534.0</v>
      </c>
      <c r="I29" s="1034">
        <v>0.4</v>
      </c>
      <c r="J29" s="370">
        <f t="shared" si="1"/>
        <v>320</v>
      </c>
      <c r="K29" s="589"/>
      <c r="L29" s="589"/>
      <c r="M29" s="589"/>
      <c r="N29" s="1036"/>
      <c r="O29" s="1036">
        <v>256.8</v>
      </c>
      <c r="P29" s="589"/>
      <c r="Q29" s="762">
        <v>5.0</v>
      </c>
      <c r="R29" s="589"/>
      <c r="S29" s="589"/>
      <c r="T29" s="762">
        <f t="shared" si="2"/>
        <v>57.6</v>
      </c>
      <c r="U29" s="1017">
        <f t="shared" si="3"/>
        <v>57.6</v>
      </c>
      <c r="V29" s="647"/>
      <c r="W29" s="996">
        <v>321.0</v>
      </c>
      <c r="X29" s="997">
        <v>1.0</v>
      </c>
      <c r="Y29" s="647"/>
      <c r="Z29" s="589"/>
      <c r="AA29" s="589"/>
      <c r="AB29" s="589"/>
      <c r="AC29" s="589"/>
      <c r="AD29" s="589"/>
      <c r="AE29" s="589"/>
      <c r="AF29" s="589"/>
      <c r="AG29" s="589"/>
      <c r="AH29" s="589"/>
      <c r="AI29" s="589"/>
      <c r="AJ29" s="589"/>
      <c r="AK29" s="589"/>
      <c r="AL29" s="987"/>
      <c r="AM29" s="613"/>
      <c r="AN29" s="676"/>
      <c r="AO29" s="676"/>
      <c r="AP29" s="676"/>
      <c r="AQ29" s="613"/>
      <c r="AR29" s="988"/>
      <c r="AS29" s="613"/>
      <c r="AT29" s="613"/>
      <c r="AU29" s="613"/>
      <c r="AV29" s="613"/>
      <c r="AW29" s="613"/>
      <c r="AX29" s="613"/>
      <c r="AY29" s="613"/>
      <c r="AZ29" s="589"/>
      <c r="BA29" s="589"/>
      <c r="BB29" s="589"/>
      <c r="BC29" s="589"/>
      <c r="BD29" s="589"/>
      <c r="BE29" s="589"/>
      <c r="BF29" s="589"/>
      <c r="BG29" s="589"/>
      <c r="BH29" s="589"/>
      <c r="BI29" s="589"/>
      <c r="BJ29" s="589"/>
      <c r="BK29" s="589"/>
      <c r="BL29" s="589"/>
      <c r="BM29" s="589"/>
      <c r="BN29" s="589"/>
      <c r="BO29" s="589"/>
      <c r="BP29" s="589"/>
      <c r="BQ29" s="589"/>
      <c r="BR29" s="589"/>
      <c r="BS29" s="589"/>
      <c r="BT29" s="589"/>
      <c r="BU29" s="589"/>
      <c r="BV29" s="589"/>
      <c r="BW29" s="589"/>
      <c r="BX29" s="589"/>
      <c r="BY29" s="589"/>
      <c r="BZ29" s="589"/>
      <c r="CA29" s="589"/>
      <c r="CB29" s="589"/>
      <c r="CC29" s="589"/>
      <c r="CD29" s="589"/>
      <c r="CE29" s="589"/>
      <c r="CF29" s="589"/>
      <c r="CG29" s="589"/>
      <c r="CH29" s="589"/>
    </row>
    <row r="30" ht="17.25" customHeight="1">
      <c r="A30" s="970" t="s">
        <v>8105</v>
      </c>
      <c r="B30" s="1043" t="s">
        <v>10176</v>
      </c>
      <c r="C30" s="1044"/>
      <c r="D30" s="435">
        <v>50.0</v>
      </c>
      <c r="E30" s="1045" t="s">
        <v>10177</v>
      </c>
      <c r="F30" s="1031" t="s">
        <v>10178</v>
      </c>
      <c r="G30" s="1046">
        <v>2.037845864717E12</v>
      </c>
      <c r="H30" s="641">
        <v>2486.7</v>
      </c>
      <c r="I30" s="1047">
        <v>0.15</v>
      </c>
      <c r="J30" s="370">
        <f t="shared" si="1"/>
        <v>2114</v>
      </c>
      <c r="K30" s="589"/>
      <c r="L30" s="589"/>
      <c r="M30" s="589"/>
      <c r="N30" s="1036"/>
      <c r="O30" s="1036">
        <v>1691.2</v>
      </c>
      <c r="P30" s="589"/>
      <c r="Q30" s="762">
        <v>3.0</v>
      </c>
      <c r="R30" s="762">
        <v>250.0</v>
      </c>
      <c r="S30" s="589"/>
      <c r="T30" s="762">
        <f t="shared" si="2"/>
        <v>380.52</v>
      </c>
      <c r="U30" s="1017">
        <f t="shared" si="3"/>
        <v>630.52</v>
      </c>
      <c r="V30" s="647"/>
      <c r="W30" s="996">
        <v>1589.18</v>
      </c>
      <c r="X30" s="997">
        <v>0.75</v>
      </c>
      <c r="Y30" s="647"/>
      <c r="Z30" s="589"/>
      <c r="AA30" s="589"/>
      <c r="AB30" s="589"/>
      <c r="AC30" s="589"/>
      <c r="AD30" s="589"/>
      <c r="AE30" s="589"/>
      <c r="AF30" s="589"/>
      <c r="AG30" s="589"/>
      <c r="AH30" s="589"/>
      <c r="AI30" s="589"/>
      <c r="AJ30" s="593" t="s">
        <v>10146</v>
      </c>
      <c r="AK30" s="589"/>
      <c r="AL30" s="987"/>
      <c r="AM30" s="613"/>
      <c r="AN30" s="676"/>
      <c r="AO30" s="676"/>
      <c r="AP30" s="676"/>
      <c r="AQ30" s="613"/>
      <c r="AR30" s="988"/>
      <c r="AS30" s="613"/>
      <c r="AT30" s="613"/>
      <c r="AU30" s="613"/>
      <c r="AV30" s="613"/>
      <c r="AW30" s="613"/>
      <c r="AX30" s="613"/>
      <c r="AY30" s="613"/>
      <c r="AZ30" s="589"/>
      <c r="BA30" s="589"/>
      <c r="BB30" s="589"/>
      <c r="BC30" s="589"/>
      <c r="BD30" s="589"/>
      <c r="BE30" s="589"/>
      <c r="BF30" s="589"/>
      <c r="BG30" s="589"/>
      <c r="BH30" s="589"/>
      <c r="BI30" s="589"/>
      <c r="BJ30" s="589"/>
      <c r="BK30" s="589"/>
      <c r="BL30" s="589"/>
      <c r="BM30" s="589"/>
      <c r="BN30" s="589"/>
      <c r="BO30" s="589"/>
      <c r="BP30" s="589"/>
      <c r="BQ30" s="589"/>
      <c r="BR30" s="589"/>
      <c r="BS30" s="589"/>
      <c r="BT30" s="589"/>
      <c r="BU30" s="589"/>
      <c r="BV30" s="589"/>
      <c r="BW30" s="589"/>
      <c r="BX30" s="589"/>
      <c r="BY30" s="589"/>
      <c r="BZ30" s="589"/>
      <c r="CA30" s="589"/>
      <c r="CB30" s="589"/>
      <c r="CC30" s="589"/>
      <c r="CD30" s="589"/>
      <c r="CE30" s="589"/>
      <c r="CF30" s="589"/>
      <c r="CG30" s="589"/>
      <c r="CH30" s="589"/>
    </row>
    <row r="31" ht="17.25" customHeight="1">
      <c r="A31" s="970" t="s">
        <v>10179</v>
      </c>
      <c r="B31" s="1048" t="s">
        <v>10180</v>
      </c>
      <c r="C31" s="1049"/>
      <c r="D31" s="435">
        <v>50.0</v>
      </c>
      <c r="E31" s="1050" t="s">
        <v>10141</v>
      </c>
      <c r="F31" s="1031" t="s">
        <v>10181</v>
      </c>
      <c r="G31" s="1051">
        <v>2.037854445631E12</v>
      </c>
      <c r="H31" s="641">
        <v>3080.7</v>
      </c>
      <c r="I31" s="1052">
        <v>0.15</v>
      </c>
      <c r="J31" s="370">
        <f t="shared" si="1"/>
        <v>2619</v>
      </c>
      <c r="K31" s="589"/>
      <c r="L31" s="589"/>
      <c r="M31" s="589"/>
      <c r="N31" s="1036"/>
      <c r="O31" s="1036">
        <v>2095.2</v>
      </c>
      <c r="P31" s="589"/>
      <c r="Q31" s="1053">
        <v>3.0</v>
      </c>
      <c r="R31" s="762">
        <v>250.0</v>
      </c>
      <c r="S31" s="589"/>
      <c r="T31" s="762">
        <f t="shared" si="2"/>
        <v>471.42</v>
      </c>
      <c r="U31" s="1017">
        <f t="shared" si="3"/>
        <v>721.42</v>
      </c>
      <c r="V31" s="647"/>
      <c r="W31" s="996">
        <v>2028.53</v>
      </c>
      <c r="X31" s="997">
        <v>0.77</v>
      </c>
      <c r="Y31" s="647"/>
      <c r="Z31" s="589"/>
      <c r="AA31" s="589"/>
      <c r="AB31" s="589"/>
      <c r="AC31" s="589"/>
      <c r="AD31" s="589"/>
      <c r="AE31" s="589"/>
      <c r="AF31" s="589"/>
      <c r="AG31" s="589"/>
      <c r="AH31" s="589"/>
      <c r="AI31" s="589"/>
      <c r="AJ31" s="593" t="s">
        <v>10146</v>
      </c>
      <c r="AK31" s="589"/>
      <c r="AL31" s="987"/>
      <c r="AM31" s="613"/>
      <c r="AN31" s="676"/>
      <c r="AO31" s="676"/>
      <c r="AP31" s="676"/>
      <c r="AQ31" s="613"/>
      <c r="AR31" s="988"/>
      <c r="AS31" s="613"/>
      <c r="AT31" s="613"/>
      <c r="AU31" s="613"/>
      <c r="AV31" s="613"/>
      <c r="AW31" s="613"/>
      <c r="AX31" s="613"/>
      <c r="AY31" s="613"/>
      <c r="AZ31" s="589"/>
      <c r="BA31" s="589"/>
      <c r="BB31" s="589"/>
      <c r="BC31" s="589"/>
      <c r="BD31" s="589"/>
      <c r="BE31" s="589"/>
      <c r="BF31" s="589"/>
      <c r="BG31" s="589"/>
      <c r="BH31" s="589"/>
      <c r="BI31" s="589"/>
      <c r="BJ31" s="589"/>
      <c r="BK31" s="589"/>
      <c r="BL31" s="589"/>
      <c r="BM31" s="589"/>
      <c r="BN31" s="589"/>
      <c r="BO31" s="589"/>
      <c r="BP31" s="589"/>
      <c r="BQ31" s="589"/>
      <c r="BR31" s="589"/>
      <c r="BS31" s="589"/>
      <c r="BT31" s="589"/>
      <c r="BU31" s="589"/>
      <c r="BV31" s="589"/>
      <c r="BW31" s="589"/>
      <c r="BX31" s="589"/>
      <c r="BY31" s="589"/>
      <c r="BZ31" s="589"/>
      <c r="CA31" s="589"/>
      <c r="CB31" s="589"/>
      <c r="CC31" s="589"/>
      <c r="CD31" s="589"/>
      <c r="CE31" s="589"/>
      <c r="CF31" s="589"/>
      <c r="CG31" s="589"/>
      <c r="CH31" s="589"/>
    </row>
    <row r="32" ht="17.25" customHeight="1">
      <c r="A32" s="970" t="s">
        <v>8105</v>
      </c>
      <c r="B32" s="1054" t="s">
        <v>10182</v>
      </c>
      <c r="C32" s="628"/>
      <c r="D32" s="435">
        <v>50.0</v>
      </c>
      <c r="E32" s="1055" t="s">
        <v>10153</v>
      </c>
      <c r="F32" s="1056" t="s">
        <v>10183</v>
      </c>
      <c r="G32" s="1057">
        <v>2.037881088481E12</v>
      </c>
      <c r="H32" s="1058">
        <v>2189.7</v>
      </c>
      <c r="I32" s="1059">
        <v>0.15</v>
      </c>
      <c r="J32" s="370">
        <f t="shared" si="1"/>
        <v>1861</v>
      </c>
      <c r="K32" s="1060"/>
      <c r="L32" s="1061"/>
      <c r="M32" s="1062"/>
      <c r="N32" s="1063"/>
      <c r="O32" s="1036">
        <v>1489.6</v>
      </c>
      <c r="P32" s="1064"/>
      <c r="Q32" s="1065">
        <v>3.0</v>
      </c>
      <c r="R32" s="1066">
        <v>250.0</v>
      </c>
      <c r="S32" s="1067">
        <v>900.0</v>
      </c>
      <c r="T32" s="762">
        <f t="shared" si="2"/>
        <v>334.98</v>
      </c>
      <c r="U32" s="1017">
        <f t="shared" si="3"/>
        <v>1484.98</v>
      </c>
      <c r="V32" s="1060"/>
      <c r="W32" s="1068">
        <v>469.94</v>
      </c>
      <c r="X32" s="997">
        <v>0.25</v>
      </c>
      <c r="Y32" s="1069"/>
      <c r="Z32" s="1069"/>
      <c r="AA32" s="1069"/>
      <c r="AB32" s="1069"/>
      <c r="AC32" s="1070"/>
      <c r="AD32" s="1070"/>
      <c r="AE32" s="1070"/>
      <c r="AF32" s="1070"/>
      <c r="AG32" s="1070"/>
      <c r="AH32" s="1070"/>
      <c r="AI32" s="1070"/>
      <c r="AJ32" s="1071" t="s">
        <v>10146</v>
      </c>
      <c r="AK32" s="1070"/>
      <c r="AL32" s="987"/>
      <c r="AM32" s="1072"/>
      <c r="AN32" s="1073"/>
      <c r="AO32" s="1073"/>
      <c r="AP32" s="1073"/>
      <c r="AQ32" s="1072"/>
      <c r="AR32" s="1074"/>
      <c r="AS32" s="1072"/>
      <c r="AT32" s="1072"/>
      <c r="AU32" s="1072"/>
      <c r="AV32" s="1072"/>
      <c r="AW32" s="1072"/>
      <c r="AX32" s="1072"/>
      <c r="AY32" s="1072"/>
      <c r="AZ32" s="1071" t="s">
        <v>10153</v>
      </c>
      <c r="BA32" s="1071" t="s">
        <v>10153</v>
      </c>
      <c r="BB32" s="1071" t="s">
        <v>10153</v>
      </c>
      <c r="BC32" s="1071" t="s">
        <v>10153</v>
      </c>
      <c r="BD32" s="1071" t="s">
        <v>10153</v>
      </c>
      <c r="BE32" s="1071" t="s">
        <v>10153</v>
      </c>
      <c r="BF32" s="1071" t="s">
        <v>10153</v>
      </c>
      <c r="BG32" s="1071" t="s">
        <v>10153</v>
      </c>
      <c r="BH32" s="1071" t="s">
        <v>10153</v>
      </c>
      <c r="BI32" s="1071" t="s">
        <v>10153</v>
      </c>
      <c r="BJ32" s="1071" t="s">
        <v>10153</v>
      </c>
      <c r="BK32" s="647"/>
      <c r="BL32" s="589"/>
      <c r="BM32" s="589"/>
      <c r="BN32" s="589"/>
      <c r="BO32" s="589"/>
      <c r="BP32" s="589"/>
      <c r="BQ32" s="589"/>
      <c r="BR32" s="589"/>
      <c r="BS32" s="589"/>
      <c r="BT32" s="589"/>
      <c r="BU32" s="589"/>
      <c r="BV32" s="589"/>
      <c r="BW32" s="589"/>
      <c r="BX32" s="589"/>
      <c r="BY32" s="589"/>
      <c r="BZ32" s="589"/>
      <c r="CA32" s="589"/>
      <c r="CB32" s="589"/>
      <c r="CC32" s="589"/>
      <c r="CD32" s="589"/>
      <c r="CE32" s="589"/>
      <c r="CF32" s="589"/>
      <c r="CG32" s="589"/>
      <c r="CH32" s="589"/>
    </row>
    <row r="33" ht="17.25" customHeight="1">
      <c r="A33" s="647"/>
      <c r="B33" s="1075" t="s">
        <v>10184</v>
      </c>
      <c r="C33" s="1020"/>
      <c r="D33" s="435">
        <v>50.0</v>
      </c>
      <c r="E33" s="1076" t="s">
        <v>10185</v>
      </c>
      <c r="F33" s="1056" t="s">
        <v>10186</v>
      </c>
      <c r="G33" s="1077">
        <v>2.03820436604E12</v>
      </c>
      <c r="H33" s="1028">
        <v>921.0</v>
      </c>
      <c r="I33" s="1029">
        <v>0.2</v>
      </c>
      <c r="J33" s="370">
        <f t="shared" si="1"/>
        <v>737</v>
      </c>
      <c r="K33" s="371" t="s">
        <v>10137</v>
      </c>
      <c r="L33" s="372" t="s">
        <v>10138</v>
      </c>
      <c r="M33" s="372" t="s">
        <v>10139</v>
      </c>
      <c r="N33" s="589"/>
      <c r="O33" s="647"/>
      <c r="P33" s="1078"/>
      <c r="Q33" s="1079">
        <v>1.0</v>
      </c>
      <c r="R33" s="1078"/>
      <c r="S33" s="1078"/>
      <c r="T33" s="1080"/>
      <c r="U33" s="1081"/>
      <c r="V33" s="1078"/>
      <c r="W33" s="1082"/>
      <c r="X33" s="1083"/>
      <c r="Y33" s="1072"/>
      <c r="Z33" s="1078"/>
      <c r="AA33" s="1078"/>
      <c r="AB33" s="1078"/>
      <c r="AC33" s="1078"/>
      <c r="AD33" s="1078"/>
      <c r="AE33" s="1078"/>
      <c r="AF33" s="1078"/>
      <c r="AG33" s="1078"/>
      <c r="AH33" s="1078"/>
      <c r="AI33" s="1078"/>
      <c r="AJ33" s="1078"/>
      <c r="AK33" s="1078"/>
      <c r="AL33" s="987"/>
      <c r="AM33" s="1072"/>
      <c r="AN33" s="1073"/>
      <c r="AO33" s="1073"/>
      <c r="AP33" s="1073"/>
      <c r="AQ33" s="1072"/>
      <c r="AR33" s="1074"/>
      <c r="AS33" s="1072"/>
      <c r="AT33" s="1072"/>
      <c r="AU33" s="1072"/>
      <c r="AV33" s="1072"/>
      <c r="AW33" s="1072"/>
      <c r="AX33" s="1072"/>
      <c r="AY33" s="1072"/>
      <c r="AZ33" s="1078"/>
      <c r="BA33" s="1078"/>
      <c r="BB33" s="1078"/>
      <c r="BC33" s="1078"/>
      <c r="BD33" s="1078"/>
      <c r="BE33" s="1078"/>
      <c r="BF33" s="1078"/>
      <c r="BG33" s="1078"/>
      <c r="BH33" s="1078"/>
      <c r="BI33" s="1078"/>
      <c r="BJ33" s="1078"/>
      <c r="BK33" s="589"/>
      <c r="BL33" s="589"/>
      <c r="BM33" s="589"/>
      <c r="BN33" s="589"/>
      <c r="BO33" s="589"/>
      <c r="BP33" s="589"/>
      <c r="BQ33" s="589"/>
      <c r="BR33" s="589"/>
      <c r="BS33" s="589"/>
      <c r="BT33" s="589"/>
      <c r="BU33" s="589"/>
      <c r="BV33" s="589"/>
      <c r="BW33" s="589"/>
      <c r="BX33" s="589"/>
      <c r="BY33" s="589"/>
      <c r="BZ33" s="589"/>
      <c r="CA33" s="589"/>
      <c r="CB33" s="589"/>
      <c r="CC33" s="589"/>
      <c r="CD33" s="589"/>
      <c r="CE33" s="589"/>
      <c r="CF33" s="589"/>
      <c r="CG33" s="589"/>
      <c r="CH33" s="589"/>
    </row>
    <row r="34" ht="17.25" customHeight="1">
      <c r="A34" s="647"/>
      <c r="B34" s="1084" t="s">
        <v>10187</v>
      </c>
      <c r="C34" s="1020"/>
      <c r="D34" s="435">
        <v>50.0</v>
      </c>
      <c r="E34" s="1085" t="s">
        <v>10188</v>
      </c>
      <c r="F34" s="1056" t="s">
        <v>10189</v>
      </c>
      <c r="G34" s="1086">
        <v>2.038204374748E12</v>
      </c>
      <c r="H34" s="1087">
        <v>1141.0</v>
      </c>
      <c r="I34" s="1029">
        <v>0.15</v>
      </c>
      <c r="J34" s="370">
        <f t="shared" si="1"/>
        <v>970</v>
      </c>
      <c r="K34" s="402" t="s">
        <v>10190</v>
      </c>
      <c r="L34" s="403" t="s">
        <v>10144</v>
      </c>
      <c r="M34" s="403" t="s">
        <v>10139</v>
      </c>
      <c r="N34" s="589"/>
      <c r="O34" s="647"/>
      <c r="P34" s="1080"/>
      <c r="Q34" s="1088">
        <v>1.0</v>
      </c>
      <c r="R34" s="1080"/>
      <c r="S34" s="1080"/>
      <c r="T34" s="1080"/>
      <c r="U34" s="1089"/>
      <c r="V34" s="1090"/>
      <c r="W34" s="1091"/>
      <c r="X34" s="1092">
        <v>0.0</v>
      </c>
      <c r="Y34" s="1070"/>
      <c r="Z34" s="1070"/>
      <c r="AA34" s="1070"/>
      <c r="AB34" s="1070"/>
      <c r="AC34" s="1070"/>
      <c r="AD34" s="1070"/>
      <c r="AE34" s="1070"/>
      <c r="AF34" s="1070"/>
      <c r="AG34" s="1070"/>
      <c r="AH34" s="1070"/>
      <c r="AI34" s="1070"/>
      <c r="AJ34" s="1070"/>
      <c r="AK34" s="1070"/>
      <c r="AL34" s="987"/>
      <c r="AM34" s="1072"/>
      <c r="AN34" s="1073"/>
      <c r="AO34" s="1073"/>
      <c r="AP34" s="1073"/>
      <c r="AQ34" s="1072"/>
      <c r="AR34" s="1074"/>
      <c r="AS34" s="1072"/>
      <c r="AT34" s="1072"/>
      <c r="AU34" s="1072"/>
      <c r="AV34" s="1072"/>
      <c r="AW34" s="1072"/>
      <c r="AX34" s="1072"/>
      <c r="AY34" s="1072"/>
      <c r="AZ34" s="1070"/>
      <c r="BA34" s="1070"/>
      <c r="BB34" s="1070"/>
      <c r="BC34" s="1070"/>
      <c r="BD34" s="1070"/>
      <c r="BE34" s="1070"/>
      <c r="BF34" s="1070"/>
      <c r="BG34" s="1070"/>
      <c r="BH34" s="1070"/>
      <c r="BI34" s="1070"/>
      <c r="BJ34" s="1070"/>
      <c r="BK34" s="398"/>
      <c r="BL34" s="398"/>
      <c r="BM34" s="398"/>
      <c r="BN34" s="398"/>
      <c r="BO34" s="398"/>
      <c r="BP34" s="398"/>
      <c r="BQ34" s="398"/>
      <c r="BR34" s="398"/>
      <c r="BS34" s="398"/>
      <c r="BT34" s="398"/>
      <c r="BU34" s="398"/>
      <c r="BV34" s="398"/>
      <c r="BW34" s="398"/>
      <c r="BX34" s="398"/>
      <c r="BY34" s="398"/>
      <c r="BZ34" s="398"/>
      <c r="CA34" s="398"/>
      <c r="CB34" s="398"/>
      <c r="CC34" s="398"/>
      <c r="CD34" s="398"/>
      <c r="CE34" s="398"/>
      <c r="CF34" s="647"/>
      <c r="CG34" s="589"/>
      <c r="CH34" s="589"/>
    </row>
    <row r="35" ht="17.25" customHeight="1">
      <c r="A35" s="647"/>
      <c r="B35" s="1084" t="s">
        <v>10191</v>
      </c>
      <c r="C35" s="1020"/>
      <c r="D35" s="435">
        <v>50.0</v>
      </c>
      <c r="E35" s="1085" t="s">
        <v>10192</v>
      </c>
      <c r="F35" s="1056" t="s">
        <v>10193</v>
      </c>
      <c r="G35" s="1093">
        <v>2.038207131973E12</v>
      </c>
      <c r="H35" s="1087">
        <v>921.0</v>
      </c>
      <c r="I35" s="1029">
        <v>0.15</v>
      </c>
      <c r="J35" s="370">
        <f t="shared" si="1"/>
        <v>783</v>
      </c>
      <c r="K35" s="402" t="s">
        <v>10194</v>
      </c>
      <c r="L35" s="403" t="s">
        <v>10150</v>
      </c>
      <c r="M35" s="403" t="s">
        <v>10139</v>
      </c>
      <c r="N35" s="589"/>
      <c r="O35" s="647"/>
      <c r="P35" s="1080"/>
      <c r="Q35" s="1088">
        <v>1.0</v>
      </c>
      <c r="R35" s="1080"/>
      <c r="S35" s="1080"/>
      <c r="T35" s="1080"/>
      <c r="U35" s="1089"/>
      <c r="V35" s="1090"/>
      <c r="W35" s="1091"/>
      <c r="X35" s="1092">
        <v>0.0</v>
      </c>
      <c r="Y35" s="1070"/>
      <c r="Z35" s="1070"/>
      <c r="AA35" s="1070"/>
      <c r="AB35" s="1070"/>
      <c r="AC35" s="1070"/>
      <c r="AD35" s="1070"/>
      <c r="AE35" s="1070"/>
      <c r="AF35" s="1070"/>
      <c r="AG35" s="1070"/>
      <c r="AH35" s="1070"/>
      <c r="AI35" s="1070"/>
      <c r="AJ35" s="1070"/>
      <c r="AK35" s="1070"/>
      <c r="AL35" s="987"/>
      <c r="AM35" s="1072"/>
      <c r="AN35" s="1073"/>
      <c r="AO35" s="1073"/>
      <c r="AP35" s="1073"/>
      <c r="AQ35" s="1072"/>
      <c r="AR35" s="1074"/>
      <c r="AS35" s="1072"/>
      <c r="AT35" s="1072"/>
      <c r="AU35" s="1072"/>
      <c r="AV35" s="1072"/>
      <c r="AW35" s="1072"/>
      <c r="AX35" s="1072"/>
      <c r="AY35" s="1072"/>
      <c r="AZ35" s="1070"/>
      <c r="BA35" s="1070"/>
      <c r="BB35" s="1070"/>
      <c r="BC35" s="1070"/>
      <c r="BD35" s="1070"/>
      <c r="BE35" s="1070"/>
      <c r="BF35" s="1070"/>
      <c r="BG35" s="1070"/>
      <c r="BH35" s="1070"/>
      <c r="BI35" s="1070"/>
      <c r="BJ35" s="1070"/>
      <c r="BK35" s="398"/>
      <c r="BL35" s="398"/>
      <c r="BM35" s="398"/>
      <c r="BN35" s="398"/>
      <c r="BO35" s="398"/>
      <c r="BP35" s="398"/>
      <c r="BQ35" s="398"/>
      <c r="BR35" s="398"/>
      <c r="BS35" s="398"/>
      <c r="BT35" s="398"/>
      <c r="BU35" s="398"/>
      <c r="BV35" s="398"/>
      <c r="BW35" s="398"/>
      <c r="BX35" s="398"/>
      <c r="BY35" s="398"/>
      <c r="BZ35" s="398"/>
      <c r="CA35" s="398"/>
      <c r="CB35" s="398"/>
      <c r="CC35" s="398"/>
      <c r="CD35" s="398"/>
      <c r="CE35" s="398"/>
      <c r="CF35" s="647"/>
      <c r="CG35" s="589"/>
      <c r="CH35" s="589"/>
    </row>
    <row r="36" ht="17.25" customHeight="1">
      <c r="A36" s="647"/>
      <c r="B36" s="1084" t="s">
        <v>10195</v>
      </c>
      <c r="C36" s="1020"/>
      <c r="D36" s="435">
        <v>50.0</v>
      </c>
      <c r="E36" s="1094" t="s">
        <v>10196</v>
      </c>
      <c r="F36" s="1056" t="s">
        <v>10197</v>
      </c>
      <c r="G36" s="1086">
        <v>2.038207132864E12</v>
      </c>
      <c r="H36" s="1087">
        <v>811.0</v>
      </c>
      <c r="I36" s="1029">
        <v>0.15</v>
      </c>
      <c r="J36" s="370">
        <f t="shared" si="1"/>
        <v>689</v>
      </c>
      <c r="K36" s="402" t="s">
        <v>10143</v>
      </c>
      <c r="L36" s="403" t="s">
        <v>10155</v>
      </c>
      <c r="M36" s="403" t="s">
        <v>10139</v>
      </c>
      <c r="N36" s="589"/>
      <c r="O36" s="647"/>
      <c r="P36" s="1080"/>
      <c r="Q36" s="1088">
        <v>1.0</v>
      </c>
      <c r="R36" s="1080"/>
      <c r="S36" s="1080"/>
      <c r="T36" s="1080"/>
      <c r="U36" s="1089"/>
      <c r="V36" s="1090"/>
      <c r="W36" s="1095"/>
      <c r="X36" s="1091"/>
      <c r="Y36" s="1070"/>
      <c r="Z36" s="1070"/>
      <c r="AA36" s="1070"/>
      <c r="AB36" s="1070"/>
      <c r="AC36" s="1070"/>
      <c r="AD36" s="1070"/>
      <c r="AE36" s="1070"/>
      <c r="AF36" s="1070"/>
      <c r="AG36" s="1070"/>
      <c r="AH36" s="1070"/>
      <c r="AI36" s="1070"/>
      <c r="AJ36" s="1070"/>
      <c r="AK36" s="1070"/>
      <c r="AL36" s="987"/>
      <c r="AM36" s="1072"/>
      <c r="AN36" s="1073"/>
      <c r="AO36" s="1073"/>
      <c r="AP36" s="1073"/>
      <c r="AQ36" s="1072"/>
      <c r="AR36" s="1074"/>
      <c r="AS36" s="1072"/>
      <c r="AT36" s="1072"/>
      <c r="AU36" s="1072"/>
      <c r="AV36" s="1072"/>
      <c r="AW36" s="1072"/>
      <c r="AX36" s="1072"/>
      <c r="AY36" s="1072"/>
      <c r="AZ36" s="1070"/>
      <c r="BA36" s="1070"/>
      <c r="BB36" s="1070"/>
      <c r="BC36" s="1070"/>
      <c r="BD36" s="1070"/>
      <c r="BE36" s="1070"/>
      <c r="BF36" s="1070"/>
      <c r="BG36" s="1070"/>
      <c r="BH36" s="1070"/>
      <c r="BI36" s="1070"/>
      <c r="BJ36" s="1070"/>
      <c r="BK36" s="398"/>
      <c r="BL36" s="398"/>
      <c r="BM36" s="398"/>
      <c r="BN36" s="398"/>
      <c r="BO36" s="398"/>
      <c r="BP36" s="398"/>
      <c r="BQ36" s="398"/>
      <c r="BR36" s="398"/>
      <c r="BS36" s="398"/>
      <c r="BT36" s="398"/>
      <c r="BU36" s="398"/>
      <c r="BV36" s="398"/>
      <c r="BW36" s="398"/>
      <c r="BX36" s="398"/>
      <c r="BY36" s="398"/>
      <c r="BZ36" s="398"/>
      <c r="CA36" s="398"/>
      <c r="CB36" s="398"/>
      <c r="CC36" s="398"/>
      <c r="CD36" s="398"/>
      <c r="CE36" s="398"/>
      <c r="CF36" s="647"/>
      <c r="CG36" s="589"/>
      <c r="CH36" s="589"/>
    </row>
    <row r="37" ht="1.5" customHeight="1">
      <c r="A37" s="647"/>
      <c r="B37" s="1096" t="s">
        <v>10198</v>
      </c>
      <c r="C37" s="628"/>
      <c r="D37" s="435">
        <v>50.0</v>
      </c>
      <c r="E37" s="1097" t="s">
        <v>10199</v>
      </c>
      <c r="F37" s="1056" t="s">
        <v>10200</v>
      </c>
      <c r="G37" s="1098">
        <v>2.038207141965E12</v>
      </c>
      <c r="H37" s="1099">
        <v>921.0</v>
      </c>
      <c r="I37" s="1100">
        <v>0.15</v>
      </c>
      <c r="J37" s="370">
        <f t="shared" si="1"/>
        <v>783</v>
      </c>
      <c r="K37" s="402" t="s">
        <v>10201</v>
      </c>
      <c r="L37" s="403" t="s">
        <v>10202</v>
      </c>
      <c r="M37" s="403" t="s">
        <v>10139</v>
      </c>
      <c r="N37" s="1101"/>
      <c r="O37" s="1102"/>
      <c r="P37" s="1103"/>
      <c r="Q37" s="1104">
        <v>1.0</v>
      </c>
      <c r="R37" s="1080"/>
      <c r="S37" s="1080"/>
      <c r="T37" s="1080"/>
      <c r="U37" s="1089"/>
      <c r="V37" s="1090"/>
      <c r="W37" s="1095"/>
      <c r="X37" s="1091"/>
      <c r="Y37" s="1070"/>
      <c r="Z37" s="1070"/>
      <c r="AA37" s="1070"/>
      <c r="AB37" s="1070"/>
      <c r="AC37" s="1070"/>
      <c r="AD37" s="1070"/>
      <c r="AE37" s="1070"/>
      <c r="AF37" s="1070"/>
      <c r="AG37" s="1070"/>
      <c r="AH37" s="1070"/>
      <c r="AI37" s="1070"/>
      <c r="AJ37" s="1070"/>
      <c r="AK37" s="1070"/>
      <c r="AL37" s="987"/>
      <c r="AM37" s="1072"/>
      <c r="AN37" s="1073"/>
      <c r="AO37" s="1073"/>
      <c r="AP37" s="1073"/>
      <c r="AQ37" s="1072"/>
      <c r="AR37" s="1074"/>
      <c r="AS37" s="1072"/>
      <c r="AT37" s="1072"/>
      <c r="AU37" s="1072"/>
      <c r="AV37" s="1072"/>
      <c r="AW37" s="1072"/>
      <c r="AX37" s="1072"/>
      <c r="AY37" s="1072"/>
      <c r="AZ37" s="1070"/>
      <c r="BA37" s="1070"/>
      <c r="BB37" s="1070"/>
      <c r="BC37" s="1070"/>
      <c r="BD37" s="1070"/>
      <c r="BE37" s="1070"/>
      <c r="BF37" s="1070"/>
      <c r="BG37" s="1070"/>
      <c r="BH37" s="1070"/>
      <c r="BI37" s="1070"/>
      <c r="BJ37" s="1070"/>
      <c r="BK37" s="398"/>
      <c r="BL37" s="398"/>
      <c r="BM37" s="398"/>
      <c r="BN37" s="398"/>
      <c r="BO37" s="398"/>
      <c r="BP37" s="398"/>
      <c r="BQ37" s="398"/>
      <c r="BR37" s="398"/>
      <c r="BS37" s="398"/>
      <c r="BT37" s="398"/>
      <c r="BU37" s="398"/>
      <c r="BV37" s="398"/>
      <c r="BW37" s="398"/>
      <c r="BX37" s="398"/>
      <c r="BY37" s="398"/>
      <c r="BZ37" s="398"/>
      <c r="CA37" s="398"/>
      <c r="CB37" s="398"/>
      <c r="CC37" s="398"/>
      <c r="CD37" s="398"/>
      <c r="CE37" s="398"/>
      <c r="CF37" s="647"/>
      <c r="CG37" s="589"/>
      <c r="CH37" s="589"/>
    </row>
    <row r="38" ht="17.25" customHeight="1">
      <c r="A38" s="647"/>
      <c r="B38" s="1105" t="s">
        <v>10203</v>
      </c>
      <c r="C38" s="1020" t="s">
        <v>1407</v>
      </c>
      <c r="D38" s="435">
        <v>50.0</v>
      </c>
      <c r="E38" s="1106" t="s">
        <v>10204</v>
      </c>
      <c r="F38" s="1107" t="s">
        <v>10205</v>
      </c>
      <c r="G38" s="1108">
        <v>2.038523078259E12</v>
      </c>
      <c r="H38" s="1109">
        <v>2486.7</v>
      </c>
      <c r="I38" s="1110">
        <v>0.2</v>
      </c>
      <c r="J38" s="370">
        <f t="shared" si="1"/>
        <v>1989</v>
      </c>
      <c r="K38" s="1069"/>
      <c r="L38" s="1070"/>
      <c r="M38" s="1061"/>
      <c r="N38" s="1111"/>
      <c r="O38" s="1111"/>
      <c r="P38" s="1103"/>
      <c r="Q38" s="1104">
        <v>3.0</v>
      </c>
      <c r="R38" s="1080"/>
      <c r="S38" s="1080"/>
      <c r="T38" s="1080"/>
      <c r="U38" s="1112"/>
      <c r="V38" s="1113"/>
      <c r="W38" s="1095"/>
      <c r="X38" s="1095"/>
      <c r="Y38" s="1070"/>
      <c r="Z38" s="1070"/>
      <c r="AA38" s="1070"/>
      <c r="AB38" s="1070"/>
      <c r="AC38" s="1070"/>
      <c r="AD38" s="1070"/>
      <c r="AE38" s="1070"/>
      <c r="AF38" s="1070"/>
      <c r="AG38" s="1070"/>
      <c r="AH38" s="1070"/>
      <c r="AI38" s="1070"/>
      <c r="AJ38" s="1070"/>
      <c r="AK38" s="1070"/>
      <c r="AL38" s="987"/>
      <c r="AM38" s="1072"/>
      <c r="AN38" s="1073"/>
      <c r="AO38" s="1073"/>
      <c r="AP38" s="1073"/>
      <c r="AQ38" s="1072"/>
      <c r="AR38" s="1074"/>
      <c r="AS38" s="1072"/>
      <c r="AT38" s="1072"/>
      <c r="AU38" s="1072"/>
      <c r="AV38" s="1072"/>
      <c r="AW38" s="1072"/>
      <c r="AX38" s="1072"/>
      <c r="AY38" s="1072"/>
      <c r="AZ38" s="1070"/>
      <c r="BA38" s="1070"/>
      <c r="BB38" s="1070"/>
      <c r="BC38" s="1070"/>
      <c r="BD38" s="1070"/>
      <c r="BE38" s="1070"/>
      <c r="BF38" s="1070"/>
      <c r="BG38" s="1070"/>
      <c r="BH38" s="1070"/>
      <c r="BI38" s="1070"/>
      <c r="BJ38" s="1070"/>
      <c r="BK38" s="398"/>
      <c r="BL38" s="398"/>
      <c r="BM38" s="398"/>
      <c r="BN38" s="398"/>
      <c r="BO38" s="398"/>
      <c r="BP38" s="398"/>
      <c r="BQ38" s="398"/>
      <c r="BR38" s="398"/>
      <c r="BS38" s="398"/>
      <c r="BT38" s="398"/>
      <c r="BU38" s="398"/>
      <c r="BV38" s="398"/>
      <c r="BW38" s="398"/>
      <c r="BX38" s="398"/>
      <c r="BY38" s="398"/>
      <c r="BZ38" s="398"/>
      <c r="CA38" s="398"/>
      <c r="CB38" s="398"/>
      <c r="CC38" s="398"/>
      <c r="CD38" s="398"/>
      <c r="CE38" s="398"/>
      <c r="CF38" s="647"/>
      <c r="CG38" s="589"/>
      <c r="CH38" s="589"/>
    </row>
    <row r="39" ht="17.25" customHeight="1">
      <c r="A39" s="647"/>
      <c r="B39" s="1105" t="s">
        <v>10206</v>
      </c>
      <c r="C39" s="1020" t="s">
        <v>1407</v>
      </c>
      <c r="D39" s="435">
        <v>50.0</v>
      </c>
      <c r="E39" s="1045" t="s">
        <v>10207</v>
      </c>
      <c r="F39" s="1107" t="s">
        <v>10208</v>
      </c>
      <c r="G39" s="1114">
        <v>2.038523100813E12</v>
      </c>
      <c r="H39" s="1109">
        <v>3080.7</v>
      </c>
      <c r="I39" s="1110">
        <v>0.45</v>
      </c>
      <c r="J39" s="370">
        <f t="shared" si="1"/>
        <v>1694</v>
      </c>
      <c r="K39" s="1069"/>
      <c r="L39" s="1070"/>
      <c r="M39" s="1061"/>
      <c r="N39" s="1111"/>
      <c r="O39" s="1111"/>
      <c r="P39" s="1103"/>
      <c r="Q39" s="1104">
        <v>3.0</v>
      </c>
      <c r="R39" s="1080"/>
      <c r="S39" s="1080"/>
      <c r="T39" s="1080"/>
      <c r="U39" s="1112"/>
      <c r="V39" s="1113"/>
      <c r="W39" s="1095"/>
      <c r="X39" s="1095"/>
      <c r="Y39" s="1070"/>
      <c r="Z39" s="1070"/>
      <c r="AA39" s="1070"/>
      <c r="AB39" s="1070"/>
      <c r="AC39" s="1070"/>
      <c r="AD39" s="1070"/>
      <c r="AE39" s="1070"/>
      <c r="AF39" s="1070"/>
      <c r="AG39" s="1070"/>
      <c r="AH39" s="1070"/>
      <c r="AI39" s="1070"/>
      <c r="AJ39" s="1070"/>
      <c r="AK39" s="1070"/>
      <c r="AL39" s="987"/>
      <c r="AM39" s="1072"/>
      <c r="AN39" s="1073"/>
      <c r="AO39" s="1073"/>
      <c r="AP39" s="1073"/>
      <c r="AQ39" s="1072"/>
      <c r="AR39" s="1074"/>
      <c r="AS39" s="1072"/>
      <c r="AT39" s="1072"/>
      <c r="AU39" s="1072"/>
      <c r="AV39" s="1072"/>
      <c r="AW39" s="1072"/>
      <c r="AX39" s="1072"/>
      <c r="AY39" s="1072"/>
      <c r="AZ39" s="1070"/>
      <c r="BA39" s="1070"/>
      <c r="BB39" s="1070"/>
      <c r="BC39" s="1070"/>
      <c r="BD39" s="1070"/>
      <c r="BE39" s="1070"/>
      <c r="BF39" s="1070"/>
      <c r="BG39" s="1070"/>
      <c r="BH39" s="1070"/>
      <c r="BI39" s="1070"/>
      <c r="BJ39" s="1070"/>
      <c r="BK39" s="398"/>
      <c r="BL39" s="398"/>
      <c r="BM39" s="398"/>
      <c r="BN39" s="398"/>
      <c r="BO39" s="398"/>
      <c r="BP39" s="398"/>
      <c r="BQ39" s="398"/>
      <c r="BR39" s="398"/>
      <c r="BS39" s="398"/>
      <c r="BT39" s="398"/>
      <c r="BU39" s="398"/>
      <c r="BV39" s="398"/>
      <c r="BW39" s="398"/>
      <c r="BX39" s="398"/>
      <c r="BY39" s="398"/>
      <c r="BZ39" s="398"/>
      <c r="CA39" s="398"/>
      <c r="CB39" s="398"/>
      <c r="CC39" s="398"/>
      <c r="CD39" s="398"/>
      <c r="CE39" s="398"/>
      <c r="CF39" s="647"/>
      <c r="CG39" s="589"/>
      <c r="CH39" s="589"/>
    </row>
    <row r="40" ht="17.25" customHeight="1">
      <c r="A40" s="647"/>
      <c r="B40" s="1105" t="s">
        <v>10209</v>
      </c>
      <c r="C40" s="1020" t="s">
        <v>1407</v>
      </c>
      <c r="D40" s="435">
        <v>50.0</v>
      </c>
      <c r="E40" s="1050" t="s">
        <v>10210</v>
      </c>
      <c r="F40" s="1107" t="s">
        <v>10211</v>
      </c>
      <c r="G40" s="1114">
        <v>2.03852310884E12</v>
      </c>
      <c r="H40" s="1109">
        <v>2189.7</v>
      </c>
      <c r="I40" s="1110">
        <v>0.15</v>
      </c>
      <c r="J40" s="370">
        <f t="shared" si="1"/>
        <v>1861</v>
      </c>
      <c r="K40" s="1069"/>
      <c r="L40" s="1070"/>
      <c r="M40" s="1061"/>
      <c r="N40" s="1111"/>
      <c r="O40" s="1111"/>
      <c r="P40" s="1103"/>
      <c r="Q40" s="1104">
        <v>3.0</v>
      </c>
      <c r="R40" s="1080"/>
      <c r="S40" s="1080"/>
      <c r="T40" s="1080"/>
      <c r="U40" s="1112"/>
      <c r="V40" s="1113"/>
      <c r="W40" s="1095"/>
      <c r="X40" s="1095"/>
      <c r="Y40" s="1070"/>
      <c r="Z40" s="1070"/>
      <c r="AA40" s="1070"/>
      <c r="AB40" s="1070"/>
      <c r="AC40" s="1070"/>
      <c r="AD40" s="1070"/>
      <c r="AE40" s="1070"/>
      <c r="AF40" s="1070"/>
      <c r="AG40" s="1070"/>
      <c r="AH40" s="1070"/>
      <c r="AI40" s="1070"/>
      <c r="AJ40" s="1070"/>
      <c r="AK40" s="1070"/>
      <c r="AL40" s="987"/>
      <c r="AM40" s="1072"/>
      <c r="AN40" s="1073"/>
      <c r="AO40" s="1073"/>
      <c r="AP40" s="1073"/>
      <c r="AQ40" s="1072"/>
      <c r="AR40" s="1074"/>
      <c r="AS40" s="1072"/>
      <c r="AT40" s="1072"/>
      <c r="AU40" s="1072"/>
      <c r="AV40" s="1072"/>
      <c r="AW40" s="1072"/>
      <c r="AX40" s="1072"/>
      <c r="AY40" s="1072"/>
      <c r="AZ40" s="1070"/>
      <c r="BA40" s="1070"/>
      <c r="BB40" s="1070"/>
      <c r="BC40" s="1070"/>
      <c r="BD40" s="1070"/>
      <c r="BE40" s="1070"/>
      <c r="BF40" s="1070"/>
      <c r="BG40" s="1070"/>
      <c r="BH40" s="1070"/>
      <c r="BI40" s="1070"/>
      <c r="BJ40" s="1070"/>
      <c r="BK40" s="398"/>
      <c r="BL40" s="398"/>
      <c r="BM40" s="398"/>
      <c r="BN40" s="398"/>
      <c r="BO40" s="398"/>
      <c r="BP40" s="398"/>
      <c r="BQ40" s="398"/>
      <c r="BR40" s="398"/>
      <c r="BS40" s="398"/>
      <c r="BT40" s="398"/>
      <c r="BU40" s="398"/>
      <c r="BV40" s="398"/>
      <c r="BW40" s="398"/>
      <c r="BX40" s="398"/>
      <c r="BY40" s="398"/>
      <c r="BZ40" s="398"/>
      <c r="CA40" s="398"/>
      <c r="CB40" s="398"/>
      <c r="CC40" s="398"/>
      <c r="CD40" s="398"/>
      <c r="CE40" s="398"/>
      <c r="CF40" s="647"/>
      <c r="CG40" s="589"/>
      <c r="CH40" s="589"/>
    </row>
    <row r="41" ht="17.25" customHeight="1">
      <c r="A41" s="647"/>
      <c r="B41" s="1115" t="s">
        <v>10212</v>
      </c>
      <c r="C41" s="435"/>
      <c r="D41" s="435">
        <v>50.0</v>
      </c>
      <c r="E41" s="1116" t="s">
        <v>10213</v>
      </c>
      <c r="F41" s="373" t="s">
        <v>10214</v>
      </c>
      <c r="G41" s="1117">
        <v>2.000524735547E12</v>
      </c>
      <c r="H41" s="1118">
        <v>447.0</v>
      </c>
      <c r="I41" s="1119">
        <v>0.1</v>
      </c>
      <c r="J41" s="370">
        <f t="shared" si="1"/>
        <v>402</v>
      </c>
      <c r="K41" s="618" t="s">
        <v>10215</v>
      </c>
      <c r="L41" s="611" t="s">
        <v>10216</v>
      </c>
      <c r="M41" s="611" t="s">
        <v>10217</v>
      </c>
      <c r="N41" s="1120"/>
      <c r="O41" s="1121">
        <v>322.4</v>
      </c>
      <c r="P41" s="1122"/>
      <c r="Q41" s="721">
        <v>20.0</v>
      </c>
      <c r="R41" s="406"/>
      <c r="S41" s="406"/>
      <c r="T41" s="406"/>
      <c r="U41" s="1112"/>
      <c r="V41" s="1123"/>
      <c r="W41" s="1124"/>
      <c r="X41" s="1125"/>
      <c r="Y41" s="613"/>
      <c r="Z41" s="619"/>
      <c r="AA41" s="619"/>
      <c r="AB41" s="619"/>
      <c r="AC41" s="619"/>
      <c r="AD41" s="619"/>
      <c r="AE41" s="619"/>
      <c r="AF41" s="619"/>
      <c r="AG41" s="619"/>
      <c r="AH41" s="619"/>
      <c r="AI41" s="619"/>
      <c r="AJ41" s="619"/>
      <c r="AK41" s="619"/>
      <c r="AL41" s="987"/>
      <c r="AM41" s="613"/>
      <c r="AN41" s="676"/>
      <c r="AO41" s="676"/>
      <c r="AP41" s="676"/>
      <c r="AQ41" s="613"/>
      <c r="AR41" s="988"/>
      <c r="AS41" s="613"/>
      <c r="AT41" s="613"/>
      <c r="AU41" s="613"/>
      <c r="AV41" s="613"/>
      <c r="AW41" s="613"/>
      <c r="AX41" s="613"/>
      <c r="AY41" s="613"/>
      <c r="AZ41" s="619"/>
      <c r="BA41" s="619"/>
      <c r="BB41" s="619"/>
      <c r="BC41" s="619"/>
      <c r="BD41" s="619"/>
      <c r="BE41" s="619"/>
      <c r="BF41" s="619"/>
      <c r="BG41" s="619"/>
      <c r="BH41" s="619"/>
      <c r="BI41" s="619"/>
      <c r="BJ41" s="619"/>
      <c r="BK41" s="619"/>
      <c r="BL41" s="619"/>
      <c r="BM41" s="619"/>
      <c r="BN41" s="619"/>
      <c r="BO41" s="619"/>
      <c r="BP41" s="619"/>
      <c r="BQ41" s="619"/>
      <c r="BR41" s="619"/>
      <c r="BS41" s="619"/>
      <c r="BT41" s="619"/>
      <c r="BU41" s="619"/>
      <c r="BV41" s="619"/>
      <c r="BW41" s="619"/>
      <c r="BX41" s="619"/>
      <c r="BY41" s="619"/>
      <c r="BZ41" s="619"/>
      <c r="CA41" s="619"/>
      <c r="CB41" s="619"/>
      <c r="CC41" s="619"/>
      <c r="CD41" s="619"/>
      <c r="CE41" s="619"/>
      <c r="CF41" s="589"/>
      <c r="CG41" s="589"/>
      <c r="CH41" s="589"/>
    </row>
    <row r="42" ht="17.25" customHeight="1">
      <c r="A42" s="398"/>
      <c r="B42" s="1126" t="s">
        <v>10218</v>
      </c>
      <c r="C42" s="435"/>
      <c r="D42" s="435">
        <v>50.0</v>
      </c>
      <c r="E42" s="1116" t="s">
        <v>10219</v>
      </c>
      <c r="F42" s="527" t="s">
        <v>10220</v>
      </c>
      <c r="G42" s="1127">
        <v>2.000524735554E12</v>
      </c>
      <c r="H42" s="1128">
        <v>434.0</v>
      </c>
      <c r="I42" s="1129">
        <v>0.1</v>
      </c>
      <c r="J42" s="370">
        <f t="shared" si="1"/>
        <v>391</v>
      </c>
      <c r="K42" s="563" t="s">
        <v>10221</v>
      </c>
      <c r="L42" s="450" t="s">
        <v>10222</v>
      </c>
      <c r="M42" s="450" t="s">
        <v>10223</v>
      </c>
      <c r="N42" s="1036"/>
      <c r="O42" s="1037">
        <v>312.8</v>
      </c>
      <c r="P42" s="1130"/>
      <c r="Q42" s="1131">
        <v>20.0</v>
      </c>
      <c r="R42" s="398"/>
      <c r="S42" s="398"/>
      <c r="T42" s="398"/>
      <c r="U42" s="1112"/>
      <c r="V42" s="398"/>
      <c r="W42" s="1132"/>
      <c r="X42" s="1133"/>
      <c r="Y42" s="619"/>
      <c r="Z42" s="619"/>
      <c r="AA42" s="619"/>
      <c r="AB42" s="619"/>
      <c r="AC42" s="398"/>
      <c r="AD42" s="398"/>
      <c r="AE42" s="398"/>
      <c r="AF42" s="398"/>
      <c r="AG42" s="398"/>
      <c r="AH42" s="398"/>
      <c r="AI42" s="398"/>
      <c r="AJ42" s="398"/>
      <c r="AK42" s="398"/>
      <c r="AL42" s="987"/>
      <c r="AM42" s="613"/>
      <c r="AN42" s="676"/>
      <c r="AO42" s="676"/>
      <c r="AP42" s="676"/>
      <c r="AQ42" s="613"/>
      <c r="AR42" s="988"/>
      <c r="AS42" s="613"/>
      <c r="AT42" s="613"/>
      <c r="AU42" s="613"/>
      <c r="AV42" s="613"/>
      <c r="AW42" s="613"/>
      <c r="AX42" s="613"/>
      <c r="AY42" s="613"/>
      <c r="AZ42" s="398"/>
      <c r="BA42" s="398"/>
      <c r="BB42" s="398"/>
      <c r="BC42" s="398"/>
      <c r="BD42" s="398"/>
      <c r="BE42" s="398"/>
      <c r="BF42" s="398"/>
      <c r="BG42" s="398"/>
      <c r="BH42" s="398"/>
      <c r="BI42" s="398"/>
      <c r="BJ42" s="398"/>
      <c r="BK42" s="398"/>
      <c r="BL42" s="398"/>
      <c r="BM42" s="398"/>
      <c r="BN42" s="398"/>
      <c r="BO42" s="398"/>
      <c r="BP42" s="398"/>
      <c r="BQ42" s="398"/>
      <c r="BR42" s="398"/>
      <c r="BS42" s="398"/>
      <c r="BT42" s="398"/>
      <c r="BU42" s="398"/>
      <c r="BV42" s="398"/>
      <c r="BW42" s="398"/>
      <c r="BX42" s="398"/>
      <c r="BY42" s="398"/>
      <c r="BZ42" s="398"/>
      <c r="CA42" s="398"/>
      <c r="CB42" s="398"/>
      <c r="CC42" s="398"/>
      <c r="CD42" s="398"/>
      <c r="CE42" s="398"/>
      <c r="CF42" s="398"/>
      <c r="CG42" s="398"/>
      <c r="CH42" s="398"/>
    </row>
    <row r="43" ht="17.25" customHeight="1">
      <c r="A43" s="398"/>
      <c r="B43" s="1134" t="s">
        <v>10224</v>
      </c>
      <c r="C43" s="1020"/>
      <c r="D43" s="435">
        <v>50.0</v>
      </c>
      <c r="E43" s="1135" t="s">
        <v>10225</v>
      </c>
      <c r="F43" s="1136" t="s">
        <v>10226</v>
      </c>
      <c r="G43" s="1137">
        <v>2.037984597903E12</v>
      </c>
      <c r="H43" s="1138">
        <v>921.0</v>
      </c>
      <c r="I43" s="1139">
        <v>0.15</v>
      </c>
      <c r="J43" s="370">
        <f t="shared" si="1"/>
        <v>783</v>
      </c>
      <c r="K43" s="402" t="s">
        <v>10167</v>
      </c>
      <c r="L43" s="403" t="s">
        <v>10202</v>
      </c>
      <c r="M43" s="403" t="s">
        <v>10227</v>
      </c>
      <c r="N43" s="1036"/>
      <c r="O43" s="1037">
        <v>626.4</v>
      </c>
      <c r="P43" s="1140"/>
      <c r="Q43" s="1067">
        <v>1.0</v>
      </c>
      <c r="R43" s="1141">
        <v>100.0</v>
      </c>
      <c r="S43" s="1141">
        <v>310.0</v>
      </c>
      <c r="T43" s="762">
        <f t="shared" ref="T43:T45" si="4">0.18*J43</f>
        <v>140.94</v>
      </c>
      <c r="U43" s="1017">
        <f t="shared" ref="U43:U55" si="5">T43+S43+R43</f>
        <v>550.94</v>
      </c>
      <c r="V43" s="1070"/>
      <c r="W43" s="1142">
        <f t="shared" ref="W43:W55" si="6">J43-U43</f>
        <v>232.06</v>
      </c>
      <c r="X43" s="1143">
        <f t="shared" ref="X43:X55" si="7">W43/J43</f>
        <v>0.2963729246</v>
      </c>
      <c r="Y43" s="1080"/>
      <c r="Z43" s="1080"/>
      <c r="AA43" s="1080"/>
      <c r="AB43" s="1080"/>
      <c r="AC43" s="1070"/>
      <c r="AD43" s="1070"/>
      <c r="AE43" s="1070"/>
      <c r="AF43" s="1070"/>
      <c r="AG43" s="1070"/>
      <c r="AH43" s="1070"/>
      <c r="AI43" s="1070"/>
      <c r="AJ43" s="1071" t="s">
        <v>10146</v>
      </c>
      <c r="AK43" s="1070"/>
      <c r="AL43" s="987"/>
      <c r="AM43" s="1072"/>
      <c r="AN43" s="1073"/>
      <c r="AO43" s="1073"/>
      <c r="AP43" s="1073"/>
      <c r="AQ43" s="1072"/>
      <c r="AR43" s="1074"/>
      <c r="AS43" s="1072"/>
      <c r="AT43" s="1072"/>
      <c r="AU43" s="1072"/>
      <c r="AV43" s="1072"/>
      <c r="AW43" s="1072"/>
      <c r="AX43" s="1072"/>
      <c r="AY43" s="1072"/>
      <c r="AZ43" s="1070"/>
      <c r="BA43" s="1070"/>
      <c r="BB43" s="1070"/>
      <c r="BC43" s="1070"/>
      <c r="BD43" s="1070"/>
      <c r="BE43" s="1070"/>
      <c r="BF43" s="1070"/>
      <c r="BG43" s="1070"/>
      <c r="BH43" s="1070"/>
      <c r="BI43" s="1070"/>
      <c r="BJ43" s="1070"/>
      <c r="BK43" s="398"/>
      <c r="BL43" s="398"/>
      <c r="BM43" s="398"/>
      <c r="BN43" s="398"/>
      <c r="BO43" s="398"/>
      <c r="BP43" s="398"/>
      <c r="BQ43" s="398"/>
      <c r="BR43" s="398"/>
      <c r="BS43" s="398"/>
      <c r="BT43" s="398"/>
      <c r="BU43" s="398"/>
      <c r="BV43" s="398"/>
      <c r="BW43" s="398"/>
      <c r="BX43" s="398"/>
      <c r="BY43" s="398"/>
      <c r="BZ43" s="398"/>
      <c r="CA43" s="398"/>
      <c r="CB43" s="398"/>
      <c r="CC43" s="398"/>
      <c r="CD43" s="398"/>
      <c r="CE43" s="398"/>
      <c r="CF43" s="398"/>
      <c r="CG43" s="398"/>
      <c r="CH43" s="398"/>
    </row>
    <row r="44" ht="17.25" customHeight="1">
      <c r="A44" s="398"/>
      <c r="B44" s="1144" t="s">
        <v>10228</v>
      </c>
      <c r="C44" s="1020"/>
      <c r="D44" s="435">
        <v>50.0</v>
      </c>
      <c r="E44" s="1145" t="s">
        <v>10229</v>
      </c>
      <c r="F44" s="1146" t="s">
        <v>10230</v>
      </c>
      <c r="G44" s="1147">
        <v>2.038169875618E12</v>
      </c>
      <c r="H44" s="1148">
        <v>665.0</v>
      </c>
      <c r="I44" s="1149">
        <v>0.2</v>
      </c>
      <c r="J44" s="370">
        <f t="shared" si="1"/>
        <v>532</v>
      </c>
      <c r="K44" s="402" t="s">
        <v>10231</v>
      </c>
      <c r="L44" s="403" t="s">
        <v>10232</v>
      </c>
      <c r="M44" s="403" t="s">
        <v>10233</v>
      </c>
      <c r="N44" s="1036"/>
      <c r="O44" s="1037">
        <v>425.6</v>
      </c>
      <c r="P44" s="1150"/>
      <c r="Q44" s="1079">
        <v>1.0</v>
      </c>
      <c r="R44" s="1141">
        <v>100.0</v>
      </c>
      <c r="S44" s="1141">
        <v>190.0</v>
      </c>
      <c r="T44" s="762">
        <f t="shared" si="4"/>
        <v>95.76</v>
      </c>
      <c r="U44" s="1017">
        <f t="shared" si="5"/>
        <v>385.76</v>
      </c>
      <c r="V44" s="1070"/>
      <c r="W44" s="1142">
        <f t="shared" si="6"/>
        <v>146.24</v>
      </c>
      <c r="X44" s="1143">
        <f t="shared" si="7"/>
        <v>0.274887218</v>
      </c>
      <c r="Y44" s="1088">
        <v>450.0</v>
      </c>
      <c r="Z44" s="1088">
        <v>330.0</v>
      </c>
      <c r="AA44" s="1088">
        <v>10.0</v>
      </c>
      <c r="AB44" s="1088">
        <v>450.0</v>
      </c>
      <c r="AC44" s="1070"/>
      <c r="AD44" s="1070"/>
      <c r="AE44" s="1070"/>
      <c r="AF44" s="1070"/>
      <c r="AG44" s="1070"/>
      <c r="AH44" s="1070"/>
      <c r="AI44" s="1070"/>
      <c r="AJ44" s="1071" t="s">
        <v>10160</v>
      </c>
      <c r="AK44" s="1070"/>
      <c r="AL44" s="987"/>
      <c r="AM44" s="1072"/>
      <c r="AN44" s="1073"/>
      <c r="AO44" s="1073"/>
      <c r="AP44" s="1073"/>
      <c r="AQ44" s="1072"/>
      <c r="AR44" s="1074"/>
      <c r="AS44" s="1072"/>
      <c r="AT44" s="1072"/>
      <c r="AU44" s="1072"/>
      <c r="AV44" s="1072"/>
      <c r="AW44" s="1072"/>
      <c r="AX44" s="1072"/>
      <c r="AY44" s="1072"/>
      <c r="AZ44" s="1070"/>
      <c r="BA44" s="1070"/>
      <c r="BB44" s="1070"/>
      <c r="BC44" s="1070"/>
      <c r="BD44" s="1070"/>
      <c r="BE44" s="1070"/>
      <c r="BF44" s="1070"/>
      <c r="BG44" s="1070"/>
      <c r="BH44" s="1070"/>
      <c r="BI44" s="1070"/>
      <c r="BJ44" s="1070"/>
      <c r="BK44" s="398"/>
      <c r="BL44" s="398"/>
      <c r="BM44" s="398"/>
      <c r="BN44" s="398"/>
      <c r="BO44" s="398"/>
      <c r="BP44" s="398"/>
      <c r="BQ44" s="398"/>
      <c r="BR44" s="398"/>
      <c r="BS44" s="398"/>
      <c r="BT44" s="398"/>
      <c r="BU44" s="398"/>
      <c r="BV44" s="398"/>
      <c r="BW44" s="398"/>
      <c r="BX44" s="398"/>
      <c r="BY44" s="398"/>
      <c r="BZ44" s="398"/>
      <c r="CA44" s="398"/>
      <c r="CB44" s="398"/>
      <c r="CC44" s="398"/>
      <c r="CD44" s="398"/>
      <c r="CE44" s="398"/>
      <c r="CF44" s="398"/>
      <c r="CG44" s="398"/>
      <c r="CH44" s="398"/>
    </row>
    <row r="45" ht="17.25" customHeight="1">
      <c r="A45" s="398"/>
      <c r="B45" s="1151" t="s">
        <v>10234</v>
      </c>
      <c r="C45" s="1020"/>
      <c r="D45" s="435">
        <v>50.0</v>
      </c>
      <c r="E45" s="1003" t="s">
        <v>10235</v>
      </c>
      <c r="F45" s="1146" t="s">
        <v>10236</v>
      </c>
      <c r="G45" s="1152">
        <v>2.038169875939E12</v>
      </c>
      <c r="H45" s="1148">
        <v>549.0</v>
      </c>
      <c r="I45" s="1149">
        <v>0.2</v>
      </c>
      <c r="J45" s="370">
        <f t="shared" si="1"/>
        <v>439</v>
      </c>
      <c r="K45" s="402" t="s">
        <v>10231</v>
      </c>
      <c r="L45" s="403" t="s">
        <v>10237</v>
      </c>
      <c r="M45" s="403" t="s">
        <v>10238</v>
      </c>
      <c r="N45" s="1036"/>
      <c r="O45" s="1037">
        <v>352.0</v>
      </c>
      <c r="P45" s="1153"/>
      <c r="Q45" s="1088">
        <v>1.0</v>
      </c>
      <c r="R45" s="1141">
        <v>100.0</v>
      </c>
      <c r="S45" s="1141">
        <v>150.0</v>
      </c>
      <c r="T45" s="762">
        <f t="shared" si="4"/>
        <v>79.02</v>
      </c>
      <c r="U45" s="1017">
        <f t="shared" si="5"/>
        <v>329.02</v>
      </c>
      <c r="V45" s="1070"/>
      <c r="W45" s="1142">
        <f t="shared" si="6"/>
        <v>109.98</v>
      </c>
      <c r="X45" s="1143">
        <f t="shared" si="7"/>
        <v>0.250523918</v>
      </c>
      <c r="Y45" s="1088">
        <v>450.0</v>
      </c>
      <c r="Z45" s="1088">
        <v>330.0</v>
      </c>
      <c r="AA45" s="1088">
        <v>10.0</v>
      </c>
      <c r="AB45" s="1088">
        <v>450.0</v>
      </c>
      <c r="AC45" s="1070"/>
      <c r="AD45" s="1070"/>
      <c r="AE45" s="1070"/>
      <c r="AF45" s="1070"/>
      <c r="AG45" s="1070"/>
      <c r="AH45" s="1070"/>
      <c r="AI45" s="1070"/>
      <c r="AJ45" s="1071" t="s">
        <v>10160</v>
      </c>
      <c r="AK45" s="1070"/>
      <c r="AL45" s="987"/>
      <c r="AM45" s="1072"/>
      <c r="AN45" s="1073"/>
      <c r="AO45" s="1073"/>
      <c r="AP45" s="1073"/>
      <c r="AQ45" s="1072"/>
      <c r="AR45" s="1074"/>
      <c r="AS45" s="1072"/>
      <c r="AT45" s="1072"/>
      <c r="AU45" s="1072"/>
      <c r="AV45" s="1072"/>
      <c r="AW45" s="1072"/>
      <c r="AX45" s="1072"/>
      <c r="AY45" s="1072"/>
      <c r="AZ45" s="1070"/>
      <c r="BA45" s="1070"/>
      <c r="BB45" s="1070"/>
      <c r="BC45" s="1070"/>
      <c r="BD45" s="1070"/>
      <c r="BE45" s="1070"/>
      <c r="BF45" s="1070"/>
      <c r="BG45" s="1070"/>
      <c r="BH45" s="1070"/>
      <c r="BI45" s="1070"/>
      <c r="BJ45" s="1070"/>
      <c r="BK45" s="398"/>
      <c r="BL45" s="398"/>
      <c r="BM45" s="398"/>
      <c r="BN45" s="398"/>
      <c r="BO45" s="398"/>
      <c r="BP45" s="398"/>
      <c r="BQ45" s="398"/>
      <c r="BR45" s="398"/>
      <c r="BS45" s="398"/>
      <c r="BT45" s="398"/>
      <c r="BU45" s="398"/>
      <c r="BV45" s="398"/>
      <c r="BW45" s="398"/>
      <c r="BX45" s="398"/>
      <c r="BY45" s="398"/>
      <c r="BZ45" s="398"/>
      <c r="CA45" s="398"/>
      <c r="CB45" s="398"/>
      <c r="CC45" s="398"/>
      <c r="CD45" s="398"/>
      <c r="CE45" s="398"/>
      <c r="CF45" s="398"/>
      <c r="CG45" s="398"/>
      <c r="CH45" s="398"/>
    </row>
    <row r="46" ht="17.25" customHeight="1">
      <c r="A46" s="398"/>
      <c r="B46" s="1154" t="s">
        <v>10239</v>
      </c>
      <c r="C46" s="435"/>
      <c r="D46" s="435">
        <v>50.0</v>
      </c>
      <c r="E46" s="1003" t="s">
        <v>10240</v>
      </c>
      <c r="F46" s="1155"/>
      <c r="G46" s="1156">
        <v>2.03796271986E12</v>
      </c>
      <c r="H46" s="1157">
        <v>428.0</v>
      </c>
      <c r="I46" s="1047">
        <v>0.25</v>
      </c>
      <c r="J46" s="370">
        <f t="shared" si="1"/>
        <v>321</v>
      </c>
      <c r="K46" s="563" t="s">
        <v>10241</v>
      </c>
      <c r="L46" s="1158"/>
      <c r="M46" s="450" t="s">
        <v>10242</v>
      </c>
      <c r="N46" s="1036"/>
      <c r="O46" s="1037">
        <v>256.8</v>
      </c>
      <c r="P46" s="1030"/>
      <c r="Q46" s="1007">
        <v>1.0</v>
      </c>
      <c r="R46" s="1159">
        <f>157-40</f>
        <v>117</v>
      </c>
      <c r="S46" s="1159">
        <v>79.0</v>
      </c>
      <c r="T46" s="762">
        <f t="shared" ref="T46:T52" si="8">0.16*J46</f>
        <v>51.36</v>
      </c>
      <c r="U46" s="1017">
        <f t="shared" si="5"/>
        <v>247.36</v>
      </c>
      <c r="V46" s="398"/>
      <c r="W46" s="1142">
        <f t="shared" si="6"/>
        <v>73.64</v>
      </c>
      <c r="X46" s="1143">
        <f t="shared" si="7"/>
        <v>0.2294080997</v>
      </c>
      <c r="Y46" s="762">
        <v>200.0</v>
      </c>
      <c r="Z46" s="762">
        <v>70.0</v>
      </c>
      <c r="AA46" s="762">
        <v>80.0</v>
      </c>
      <c r="AB46" s="762">
        <v>90.0</v>
      </c>
      <c r="AC46" s="398"/>
      <c r="AD46" s="398"/>
      <c r="AE46" s="398"/>
      <c r="AF46" s="398"/>
      <c r="AG46" s="398"/>
      <c r="AH46" s="398"/>
      <c r="AI46" s="398"/>
      <c r="AJ46" s="398"/>
      <c r="AK46" s="414"/>
      <c r="AL46" s="1160"/>
      <c r="AM46" s="623" t="s">
        <v>10243</v>
      </c>
      <c r="AN46" s="676"/>
      <c r="AO46" s="669"/>
      <c r="AP46" s="1161" t="s">
        <v>10244</v>
      </c>
      <c r="AQ46" s="623" t="s">
        <v>10245</v>
      </c>
      <c r="AR46" s="1162"/>
      <c r="AS46" s="623" t="s">
        <v>10246</v>
      </c>
      <c r="AT46" s="613"/>
      <c r="AU46" s="613"/>
      <c r="AV46" s="613"/>
      <c r="AW46" s="613"/>
      <c r="AX46" s="613"/>
      <c r="AY46" s="613"/>
      <c r="AZ46" s="398"/>
      <c r="BA46" s="398"/>
      <c r="BB46" s="398"/>
      <c r="BC46" s="398"/>
      <c r="BD46" s="398"/>
      <c r="BE46" s="398"/>
      <c r="BF46" s="398"/>
      <c r="BG46" s="398"/>
      <c r="BH46" s="398"/>
      <c r="BI46" s="398"/>
      <c r="BJ46" s="398"/>
      <c r="BK46" s="398"/>
      <c r="BL46" s="398"/>
      <c r="BM46" s="398"/>
      <c r="BN46" s="398"/>
      <c r="BO46" s="398"/>
      <c r="BP46" s="398"/>
      <c r="BQ46" s="398"/>
      <c r="BR46" s="398"/>
      <c r="BS46" s="398"/>
      <c r="BT46" s="398"/>
      <c r="BU46" s="398"/>
      <c r="BV46" s="398"/>
      <c r="BW46" s="398"/>
      <c r="BX46" s="398"/>
      <c r="BY46" s="398"/>
      <c r="BZ46" s="398"/>
      <c r="CA46" s="398"/>
      <c r="CB46" s="398"/>
      <c r="CC46" s="398"/>
      <c r="CD46" s="398"/>
      <c r="CE46" s="398"/>
      <c r="CF46" s="398"/>
      <c r="CG46" s="398"/>
      <c r="CH46" s="398"/>
    </row>
    <row r="47" ht="17.25" customHeight="1">
      <c r="A47" s="398"/>
      <c r="B47" s="1002" t="s">
        <v>10247</v>
      </c>
      <c r="C47" s="1163"/>
      <c r="D47" s="435">
        <v>50.0</v>
      </c>
      <c r="E47" s="1003" t="s">
        <v>10248</v>
      </c>
      <c r="F47" s="1155"/>
      <c r="G47" s="1164">
        <v>2.037963701581E12</v>
      </c>
      <c r="H47" s="1157">
        <v>3106.0</v>
      </c>
      <c r="I47" s="1047">
        <v>0.35</v>
      </c>
      <c r="J47" s="370">
        <f t="shared" si="1"/>
        <v>2019</v>
      </c>
      <c r="K47" s="563" t="s">
        <v>10241</v>
      </c>
      <c r="L47" s="450" t="s">
        <v>10242</v>
      </c>
      <c r="M47" s="450" t="s">
        <v>10242</v>
      </c>
      <c r="N47" s="1036"/>
      <c r="O47" s="1037">
        <v>1864.0</v>
      </c>
      <c r="P47" s="1030"/>
      <c r="Q47" s="1007">
        <v>12.0</v>
      </c>
      <c r="R47" s="1007">
        <f>508-281</f>
        <v>227</v>
      </c>
      <c r="S47" s="1007">
        <f>S46*12</f>
        <v>948</v>
      </c>
      <c r="T47" s="762">
        <f t="shared" si="8"/>
        <v>323.04</v>
      </c>
      <c r="U47" s="1017">
        <f t="shared" si="5"/>
        <v>1498.04</v>
      </c>
      <c r="V47" s="398"/>
      <c r="W47" s="1142">
        <f t="shared" si="6"/>
        <v>520.96</v>
      </c>
      <c r="X47" s="1143">
        <f t="shared" si="7"/>
        <v>0.2580287271</v>
      </c>
      <c r="Y47" s="762">
        <v>2270.0</v>
      </c>
      <c r="Z47" s="762">
        <v>220.0</v>
      </c>
      <c r="AA47" s="762">
        <v>80.0</v>
      </c>
      <c r="AB47" s="762">
        <v>250.0</v>
      </c>
      <c r="AC47" s="398"/>
      <c r="AD47" s="398"/>
      <c r="AE47" s="398"/>
      <c r="AF47" s="398"/>
      <c r="AG47" s="398"/>
      <c r="AH47" s="398"/>
      <c r="AI47" s="398"/>
      <c r="AJ47" s="398"/>
      <c r="AK47" s="414"/>
      <c r="AL47" s="1160"/>
      <c r="AM47" s="613"/>
      <c r="AN47" s="676"/>
      <c r="AO47" s="1161" t="s">
        <v>10249</v>
      </c>
      <c r="AP47" s="1161" t="s">
        <v>10250</v>
      </c>
      <c r="AQ47" s="623" t="s">
        <v>10251</v>
      </c>
      <c r="AR47" s="623" t="s">
        <v>10252</v>
      </c>
      <c r="AT47" s="613"/>
      <c r="AU47" s="613"/>
      <c r="AV47" s="613"/>
      <c r="AW47" s="613"/>
      <c r="AX47" s="613"/>
      <c r="AY47" s="613"/>
      <c r="AZ47" s="398"/>
      <c r="BA47" s="398"/>
      <c r="BB47" s="398"/>
      <c r="BC47" s="398"/>
      <c r="BD47" s="398"/>
      <c r="BE47" s="398"/>
      <c r="BF47" s="398"/>
      <c r="BG47" s="398"/>
      <c r="BH47" s="398"/>
      <c r="BI47" s="398"/>
      <c r="BJ47" s="398"/>
      <c r="BK47" s="398"/>
      <c r="BL47" s="398"/>
      <c r="BM47" s="398"/>
      <c r="BN47" s="398"/>
      <c r="BO47" s="398"/>
      <c r="BP47" s="398"/>
      <c r="BQ47" s="398"/>
      <c r="BR47" s="398"/>
      <c r="BS47" s="398"/>
      <c r="BT47" s="398"/>
      <c r="BU47" s="398"/>
      <c r="BV47" s="398"/>
      <c r="BW47" s="398"/>
      <c r="BX47" s="398"/>
      <c r="BY47" s="398"/>
      <c r="BZ47" s="398"/>
      <c r="CA47" s="398"/>
      <c r="CB47" s="398"/>
      <c r="CC47" s="398"/>
      <c r="CD47" s="398"/>
      <c r="CE47" s="398"/>
      <c r="CF47" s="398"/>
      <c r="CG47" s="398"/>
      <c r="CH47" s="398"/>
    </row>
    <row r="48" ht="17.25" customHeight="1">
      <c r="A48" s="398"/>
      <c r="B48" s="1165" t="s">
        <v>10253</v>
      </c>
      <c r="C48" s="1163"/>
      <c r="D48" s="435">
        <v>50.0</v>
      </c>
      <c r="E48" s="1166" t="s">
        <v>10254</v>
      </c>
      <c r="F48" s="1155"/>
      <c r="G48" s="1167">
        <v>2.038060518751E12</v>
      </c>
      <c r="H48" s="1157">
        <v>1750.0</v>
      </c>
      <c r="I48" s="1047">
        <v>0.37</v>
      </c>
      <c r="J48" s="370">
        <f t="shared" si="1"/>
        <v>1103</v>
      </c>
      <c r="K48" s="563" t="s">
        <v>10241</v>
      </c>
      <c r="L48" s="450" t="s">
        <v>10242</v>
      </c>
      <c r="M48" s="450" t="s">
        <v>10242</v>
      </c>
      <c r="N48" s="1036"/>
      <c r="O48" s="1037">
        <v>980.0</v>
      </c>
      <c r="P48" s="1030"/>
      <c r="Q48" s="1007">
        <v>6.0</v>
      </c>
      <c r="R48" s="1007">
        <f>304-143</f>
        <v>161</v>
      </c>
      <c r="S48" s="1007">
        <f>S46*6</f>
        <v>474</v>
      </c>
      <c r="T48" s="762">
        <f t="shared" si="8"/>
        <v>176.48</v>
      </c>
      <c r="U48" s="1017">
        <f t="shared" si="5"/>
        <v>811.48</v>
      </c>
      <c r="V48" s="398"/>
      <c r="W48" s="1142">
        <f t="shared" si="6"/>
        <v>291.52</v>
      </c>
      <c r="X48" s="1143">
        <f t="shared" si="7"/>
        <v>0.2642973708</v>
      </c>
      <c r="Y48" s="762">
        <v>1160.0</v>
      </c>
      <c r="Z48" s="762">
        <v>70.0</v>
      </c>
      <c r="AA48" s="762">
        <v>150.0</v>
      </c>
      <c r="AB48" s="762">
        <v>190.0</v>
      </c>
      <c r="AC48" s="398"/>
      <c r="AD48" s="398"/>
      <c r="AE48" s="398"/>
      <c r="AF48" s="398"/>
      <c r="AG48" s="398"/>
      <c r="AH48" s="398"/>
      <c r="AI48" s="398"/>
      <c r="AJ48" s="398"/>
      <c r="AK48" s="414"/>
      <c r="AL48" s="1160"/>
      <c r="AN48" s="1161" t="s">
        <v>10255</v>
      </c>
      <c r="AO48" s="1161" t="s">
        <v>10256</v>
      </c>
      <c r="AP48" s="1161" t="s">
        <v>10257</v>
      </c>
      <c r="AQ48" s="623" t="s">
        <v>10258</v>
      </c>
      <c r="AR48" s="1162" t="s">
        <v>10259</v>
      </c>
      <c r="AS48" s="623" t="s">
        <v>10260</v>
      </c>
      <c r="AT48" s="613"/>
      <c r="AU48" s="613"/>
      <c r="AV48" s="613"/>
      <c r="AW48" s="613"/>
      <c r="AX48" s="613"/>
      <c r="AY48" s="613"/>
      <c r="AZ48" s="398"/>
      <c r="BA48" s="398"/>
      <c r="BB48" s="398"/>
      <c r="BC48" s="398"/>
      <c r="BD48" s="398"/>
      <c r="BE48" s="398"/>
      <c r="BF48" s="398"/>
      <c r="BG48" s="398"/>
      <c r="BH48" s="398"/>
      <c r="BI48" s="398"/>
      <c r="BJ48" s="398"/>
      <c r="BK48" s="398"/>
      <c r="BL48" s="398"/>
      <c r="BM48" s="398"/>
      <c r="BN48" s="398"/>
      <c r="BO48" s="398"/>
      <c r="BP48" s="398"/>
      <c r="BQ48" s="398"/>
      <c r="BR48" s="398"/>
      <c r="BS48" s="398"/>
      <c r="BT48" s="398"/>
      <c r="BU48" s="398"/>
      <c r="BV48" s="398"/>
      <c r="BW48" s="398"/>
      <c r="BX48" s="398"/>
      <c r="BY48" s="398"/>
      <c r="BZ48" s="398"/>
      <c r="CA48" s="398"/>
      <c r="CB48" s="398"/>
      <c r="CC48" s="398"/>
      <c r="CD48" s="398"/>
      <c r="CE48" s="398"/>
      <c r="CF48" s="398"/>
      <c r="CG48" s="398"/>
      <c r="CH48" s="398"/>
    </row>
    <row r="49" ht="17.25" customHeight="1">
      <c r="A49" s="398"/>
      <c r="B49" s="1154" t="s">
        <v>10261</v>
      </c>
      <c r="C49" s="435"/>
      <c r="D49" s="435">
        <v>50.0</v>
      </c>
      <c r="E49" s="1145" t="s">
        <v>10262</v>
      </c>
      <c r="F49" s="1168"/>
      <c r="G49" s="1169">
        <v>2.037962870028E12</v>
      </c>
      <c r="H49" s="641">
        <v>634.0</v>
      </c>
      <c r="I49" s="1047">
        <v>0.25</v>
      </c>
      <c r="J49" s="370">
        <f t="shared" si="1"/>
        <v>476</v>
      </c>
      <c r="K49" s="563" t="s">
        <v>10263</v>
      </c>
      <c r="L49" s="450" t="s">
        <v>10264</v>
      </c>
      <c r="M49" s="450" t="s">
        <v>10264</v>
      </c>
      <c r="N49" s="1036"/>
      <c r="O49" s="1037">
        <v>380.8</v>
      </c>
      <c r="P49" s="1030"/>
      <c r="Q49" s="1007">
        <v>1.0</v>
      </c>
      <c r="R49" s="1007">
        <v>145.0</v>
      </c>
      <c r="S49" s="1007">
        <v>151.0</v>
      </c>
      <c r="T49" s="762">
        <f t="shared" si="8"/>
        <v>76.16</v>
      </c>
      <c r="U49" s="1017">
        <f t="shared" si="5"/>
        <v>372.16</v>
      </c>
      <c r="V49" s="398"/>
      <c r="W49" s="1142">
        <f t="shared" si="6"/>
        <v>103.84</v>
      </c>
      <c r="X49" s="1143">
        <f t="shared" si="7"/>
        <v>0.2181512605</v>
      </c>
      <c r="Y49" s="762">
        <v>390.0</v>
      </c>
      <c r="Z49" s="762">
        <v>90.0</v>
      </c>
      <c r="AA49" s="762">
        <v>90.0</v>
      </c>
      <c r="AB49" s="762">
        <v>90.0</v>
      </c>
      <c r="AC49" s="398"/>
      <c r="AD49" s="398"/>
      <c r="AE49" s="398"/>
      <c r="AF49" s="398"/>
      <c r="AG49" s="398"/>
      <c r="AH49" s="398"/>
      <c r="AI49" s="398"/>
      <c r="AJ49" s="398"/>
      <c r="AK49" s="414">
        <v>1.0</v>
      </c>
      <c r="AL49" s="987"/>
      <c r="AM49" s="613"/>
      <c r="AN49" s="676"/>
      <c r="AO49" s="676"/>
      <c r="AP49" s="1161" t="s">
        <v>10265</v>
      </c>
      <c r="AQ49" s="613"/>
      <c r="AR49" s="988"/>
      <c r="AS49" s="613"/>
      <c r="AT49" s="623" t="s">
        <v>10266</v>
      </c>
      <c r="AU49" s="623" t="s">
        <v>10267</v>
      </c>
      <c r="AV49" s="613"/>
      <c r="AW49" s="613"/>
      <c r="AX49" s="613"/>
      <c r="AY49" s="613"/>
      <c r="AZ49" s="398"/>
      <c r="BA49" s="398"/>
      <c r="BB49" s="398"/>
      <c r="BC49" s="398"/>
      <c r="BD49" s="398"/>
      <c r="BE49" s="398"/>
      <c r="BF49" s="398"/>
      <c r="BG49" s="398"/>
      <c r="BH49" s="398"/>
      <c r="BI49" s="398"/>
      <c r="BJ49" s="398"/>
      <c r="BK49" s="398"/>
      <c r="BL49" s="398"/>
      <c r="BM49" s="398"/>
      <c r="BN49" s="398"/>
      <c r="BO49" s="398"/>
      <c r="BP49" s="398"/>
      <c r="BQ49" s="398"/>
      <c r="BR49" s="398"/>
      <c r="BS49" s="398"/>
      <c r="BT49" s="398"/>
      <c r="BU49" s="398"/>
      <c r="BV49" s="398"/>
      <c r="BW49" s="398"/>
      <c r="BX49" s="398"/>
      <c r="BY49" s="398"/>
      <c r="BZ49" s="398"/>
      <c r="CA49" s="398"/>
      <c r="CB49" s="398"/>
      <c r="CC49" s="398"/>
      <c r="CD49" s="398"/>
      <c r="CE49" s="398"/>
      <c r="CF49" s="398"/>
      <c r="CG49" s="398"/>
      <c r="CH49" s="398"/>
    </row>
    <row r="50" ht="17.25" customHeight="1">
      <c r="A50" s="398"/>
      <c r="B50" s="1002" t="s">
        <v>10268</v>
      </c>
      <c r="C50" s="1020" t="s">
        <v>106</v>
      </c>
      <c r="D50" s="424">
        <v>0.0</v>
      </c>
      <c r="E50" s="1003" t="s">
        <v>10269</v>
      </c>
      <c r="F50" s="1022"/>
      <c r="G50" s="1004">
        <v>2.038120996086E12</v>
      </c>
      <c r="H50" s="641">
        <v>1575.0</v>
      </c>
      <c r="I50" s="1047">
        <v>0.34</v>
      </c>
      <c r="J50" s="370">
        <f t="shared" si="1"/>
        <v>1040</v>
      </c>
      <c r="K50" s="563" t="s">
        <v>10263</v>
      </c>
      <c r="L50" s="450" t="s">
        <v>10264</v>
      </c>
      <c r="M50" s="450" t="s">
        <v>10264</v>
      </c>
      <c r="N50" s="1036"/>
      <c r="O50" s="1037">
        <v>945.6</v>
      </c>
      <c r="P50" s="1030"/>
      <c r="Q50" s="1007">
        <v>3.0</v>
      </c>
      <c r="R50" s="1007">
        <f>311-147</f>
        <v>164</v>
      </c>
      <c r="S50" s="1007">
        <f>S49*3</f>
        <v>453</v>
      </c>
      <c r="T50" s="762">
        <f t="shared" si="8"/>
        <v>166.4</v>
      </c>
      <c r="U50" s="1017">
        <f t="shared" si="5"/>
        <v>783.4</v>
      </c>
      <c r="V50" s="398"/>
      <c r="W50" s="1142">
        <f t="shared" si="6"/>
        <v>256.6</v>
      </c>
      <c r="X50" s="1143">
        <f t="shared" si="7"/>
        <v>0.2467307692</v>
      </c>
      <c r="Y50" s="762">
        <v>1175.0</v>
      </c>
      <c r="Z50" s="762">
        <v>90.0</v>
      </c>
      <c r="AA50" s="762">
        <v>90.0</v>
      </c>
      <c r="AB50" s="762">
        <v>170.0</v>
      </c>
      <c r="AC50" s="398"/>
      <c r="AD50" s="398"/>
      <c r="AE50" s="398"/>
      <c r="AF50" s="398"/>
      <c r="AG50" s="398"/>
      <c r="AH50" s="398"/>
      <c r="AI50" s="398"/>
      <c r="AJ50" s="398"/>
      <c r="AK50" s="414">
        <v>3.0</v>
      </c>
      <c r="AL50" s="987"/>
      <c r="AM50" s="613"/>
      <c r="AN50" s="1161" t="s">
        <v>10270</v>
      </c>
      <c r="AO50" s="676"/>
      <c r="AP50" s="1161" t="s">
        <v>10271</v>
      </c>
      <c r="AQ50" s="613"/>
      <c r="AR50" s="988"/>
      <c r="AS50" s="613"/>
      <c r="AT50" s="623" t="s">
        <v>10272</v>
      </c>
      <c r="AU50" s="623" t="s">
        <v>10273</v>
      </c>
      <c r="AV50" s="613"/>
      <c r="AW50" s="613"/>
      <c r="AX50" s="613"/>
      <c r="AY50" s="613"/>
      <c r="AZ50" s="398"/>
      <c r="BA50" s="398"/>
      <c r="BB50" s="398"/>
      <c r="BC50" s="398"/>
      <c r="BD50" s="398"/>
      <c r="BE50" s="398"/>
      <c r="BF50" s="398"/>
      <c r="BG50" s="398"/>
      <c r="BH50" s="398"/>
      <c r="BI50" s="398"/>
      <c r="BJ50" s="398"/>
      <c r="BK50" s="398"/>
      <c r="BL50" s="398"/>
      <c r="BM50" s="398"/>
      <c r="BN50" s="398"/>
      <c r="BO50" s="398"/>
      <c r="BP50" s="398"/>
      <c r="BQ50" s="398"/>
      <c r="BR50" s="398"/>
      <c r="BS50" s="398"/>
      <c r="BT50" s="398"/>
      <c r="BU50" s="398"/>
      <c r="BV50" s="398"/>
      <c r="BW50" s="398"/>
      <c r="BX50" s="398"/>
      <c r="BY50" s="398"/>
      <c r="BZ50" s="398"/>
      <c r="CA50" s="398"/>
      <c r="CB50" s="398"/>
      <c r="CC50" s="398"/>
      <c r="CD50" s="398"/>
      <c r="CE50" s="398"/>
      <c r="CF50" s="398"/>
      <c r="CG50" s="398"/>
      <c r="CH50" s="398"/>
    </row>
    <row r="51" ht="17.25" customHeight="1">
      <c r="A51" s="398"/>
      <c r="B51" s="1002" t="s">
        <v>10274</v>
      </c>
      <c r="C51" s="1020" t="s">
        <v>106</v>
      </c>
      <c r="D51" s="424">
        <v>0.0</v>
      </c>
      <c r="E51" s="1003" t="s">
        <v>10275</v>
      </c>
      <c r="F51" s="1022"/>
      <c r="G51" s="1004">
        <v>2.038120455071E12</v>
      </c>
      <c r="H51" s="641">
        <v>2650.0</v>
      </c>
      <c r="I51" s="1047">
        <v>0.33</v>
      </c>
      <c r="J51" s="370">
        <f t="shared" si="1"/>
        <v>1776</v>
      </c>
      <c r="K51" s="402" t="s">
        <v>10263</v>
      </c>
      <c r="L51" s="450" t="s">
        <v>10264</v>
      </c>
      <c r="M51" s="403" t="s">
        <v>10264</v>
      </c>
      <c r="N51" s="1036"/>
      <c r="O51" s="1037">
        <v>1590.4</v>
      </c>
      <c r="P51" s="1030"/>
      <c r="Q51" s="1007">
        <v>6.0</v>
      </c>
      <c r="R51" s="1007">
        <f>506-280</f>
        <v>226</v>
      </c>
      <c r="S51" s="1007">
        <f>S49*6</f>
        <v>906</v>
      </c>
      <c r="T51" s="762">
        <f t="shared" si="8"/>
        <v>284.16</v>
      </c>
      <c r="U51" s="1017">
        <f t="shared" si="5"/>
        <v>1416.16</v>
      </c>
      <c r="V51" s="398"/>
      <c r="W51" s="1142">
        <f t="shared" si="6"/>
        <v>359.84</v>
      </c>
      <c r="X51" s="1143">
        <f t="shared" si="7"/>
        <v>0.2026126126</v>
      </c>
      <c r="Y51" s="762">
        <v>2350.0</v>
      </c>
      <c r="Z51" s="762">
        <v>90.0</v>
      </c>
      <c r="AA51" s="762">
        <v>180.0</v>
      </c>
      <c r="AB51" s="762">
        <v>230.0</v>
      </c>
      <c r="AC51" s="398"/>
      <c r="AD51" s="398"/>
      <c r="AE51" s="398"/>
      <c r="AF51" s="398"/>
      <c r="AG51" s="398"/>
      <c r="AH51" s="398"/>
      <c r="AI51" s="398"/>
      <c r="AJ51" s="398"/>
      <c r="AK51" s="414">
        <v>6.0</v>
      </c>
      <c r="AL51" s="987"/>
      <c r="AM51" s="613"/>
      <c r="AN51" s="1161" t="s">
        <v>10276</v>
      </c>
      <c r="AO51" s="676"/>
      <c r="AP51" s="1161" t="s">
        <v>10277</v>
      </c>
      <c r="AQ51" s="613"/>
      <c r="AR51" s="988"/>
      <c r="AS51" s="613"/>
      <c r="AT51" s="623" t="s">
        <v>10278</v>
      </c>
      <c r="AU51" s="623" t="s">
        <v>10279</v>
      </c>
      <c r="AV51" s="613"/>
      <c r="AW51" s="613"/>
      <c r="AX51" s="613"/>
      <c r="AY51" s="613"/>
      <c r="AZ51" s="398"/>
      <c r="BA51" s="398"/>
      <c r="BB51" s="398"/>
      <c r="BC51" s="398"/>
      <c r="BD51" s="398"/>
      <c r="BE51" s="398"/>
      <c r="BF51" s="398"/>
      <c r="BG51" s="398"/>
      <c r="BH51" s="398"/>
      <c r="BI51" s="398"/>
      <c r="BJ51" s="398"/>
      <c r="BK51" s="398"/>
      <c r="BL51" s="398"/>
      <c r="BM51" s="398"/>
      <c r="BN51" s="398"/>
      <c r="BO51" s="398"/>
      <c r="BP51" s="398"/>
      <c r="BQ51" s="398"/>
      <c r="BR51" s="398"/>
      <c r="BS51" s="398"/>
      <c r="BT51" s="398"/>
      <c r="BU51" s="398"/>
      <c r="BV51" s="398"/>
      <c r="BW51" s="398"/>
      <c r="BX51" s="398"/>
      <c r="BY51" s="398"/>
      <c r="BZ51" s="398"/>
      <c r="CA51" s="398"/>
      <c r="CB51" s="398"/>
      <c r="CC51" s="398"/>
      <c r="CD51" s="398"/>
      <c r="CE51" s="398"/>
      <c r="CF51" s="398"/>
      <c r="CG51" s="398"/>
      <c r="CH51" s="398"/>
    </row>
    <row r="52" ht="17.25" customHeight="1">
      <c r="A52" s="398"/>
      <c r="B52" s="1002" t="s">
        <v>10280</v>
      </c>
      <c r="C52" s="1020" t="s">
        <v>106</v>
      </c>
      <c r="D52" s="424">
        <v>0.0</v>
      </c>
      <c r="E52" s="1003" t="s">
        <v>10281</v>
      </c>
      <c r="F52" s="1022"/>
      <c r="G52" s="1004">
        <v>2.038120455545E12</v>
      </c>
      <c r="H52" s="641">
        <v>5072.0</v>
      </c>
      <c r="I52" s="1047">
        <v>0.34</v>
      </c>
      <c r="J52" s="370">
        <f t="shared" si="1"/>
        <v>3348</v>
      </c>
      <c r="K52" s="563" t="s">
        <v>10263</v>
      </c>
      <c r="L52" s="1170" t="s">
        <v>10264</v>
      </c>
      <c r="M52" s="450" t="s">
        <v>10264</v>
      </c>
      <c r="N52" s="1036"/>
      <c r="O52" s="1037">
        <v>3043.2</v>
      </c>
      <c r="P52" s="1030"/>
      <c r="Q52" s="1007">
        <v>12.0</v>
      </c>
      <c r="R52" s="1007">
        <f>773-460</f>
        <v>313</v>
      </c>
      <c r="S52" s="1007">
        <f>S49*12</f>
        <v>1812</v>
      </c>
      <c r="T52" s="762">
        <f t="shared" si="8"/>
        <v>535.68</v>
      </c>
      <c r="U52" s="1017">
        <f t="shared" si="5"/>
        <v>2660.68</v>
      </c>
      <c r="V52" s="1171"/>
      <c r="W52" s="1142">
        <f t="shared" si="6"/>
        <v>687.32</v>
      </c>
      <c r="X52" s="1143">
        <f t="shared" si="7"/>
        <v>0.2052927121</v>
      </c>
      <c r="Y52" s="1172">
        <v>4700.0</v>
      </c>
      <c r="Z52" s="1172">
        <v>180.0</v>
      </c>
      <c r="AA52" s="1172">
        <v>180.0</v>
      </c>
      <c r="AB52" s="1172">
        <v>230.0</v>
      </c>
      <c r="AC52" s="398"/>
      <c r="AD52" s="398"/>
      <c r="AE52" s="398"/>
      <c r="AF52" s="398"/>
      <c r="AG52" s="398"/>
      <c r="AH52" s="398"/>
      <c r="AI52" s="398"/>
      <c r="AJ52" s="398"/>
      <c r="AK52" s="414">
        <v>12.0</v>
      </c>
      <c r="AL52" s="987"/>
      <c r="AM52" s="613"/>
      <c r="AN52" s="676"/>
      <c r="AO52" s="676"/>
      <c r="AP52" s="1161" t="s">
        <v>10282</v>
      </c>
      <c r="AQ52" s="613"/>
      <c r="AR52" s="988"/>
      <c r="AS52" s="613"/>
      <c r="AT52" s="623" t="s">
        <v>10283</v>
      </c>
      <c r="AU52" s="623" t="s">
        <v>10284</v>
      </c>
      <c r="AV52" s="613"/>
      <c r="AW52" s="613"/>
      <c r="AX52" s="613"/>
      <c r="AY52" s="613"/>
      <c r="AZ52" s="398"/>
      <c r="BA52" s="398"/>
      <c r="BB52" s="398"/>
      <c r="BC52" s="398"/>
      <c r="BD52" s="398"/>
      <c r="BE52" s="398"/>
      <c r="BF52" s="398"/>
      <c r="BG52" s="398"/>
      <c r="BH52" s="398"/>
      <c r="BI52" s="398"/>
      <c r="BJ52" s="398"/>
      <c r="BK52" s="398"/>
      <c r="BL52" s="398"/>
      <c r="BM52" s="398"/>
      <c r="BN52" s="398"/>
      <c r="BO52" s="398"/>
      <c r="BP52" s="398"/>
      <c r="BQ52" s="398"/>
      <c r="BR52" s="398"/>
      <c r="BS52" s="398"/>
      <c r="BT52" s="398"/>
      <c r="BU52" s="398"/>
      <c r="BV52" s="398"/>
      <c r="BW52" s="398"/>
      <c r="BX52" s="398"/>
      <c r="BY52" s="398"/>
      <c r="BZ52" s="398"/>
      <c r="CA52" s="398"/>
      <c r="CB52" s="398"/>
      <c r="CC52" s="398"/>
      <c r="CD52" s="398"/>
      <c r="CE52" s="398"/>
      <c r="CF52" s="398"/>
      <c r="CG52" s="398"/>
      <c r="CH52" s="398"/>
    </row>
    <row r="53" ht="17.25" customHeight="1">
      <c r="A53" s="398"/>
      <c r="B53" s="1173" t="s">
        <v>10285</v>
      </c>
      <c r="C53" s="1020" t="s">
        <v>106</v>
      </c>
      <c r="D53" s="424">
        <v>0.0</v>
      </c>
      <c r="E53" s="1003" t="s">
        <v>10286</v>
      </c>
      <c r="F53" s="1022"/>
      <c r="G53" s="1174">
        <v>2.038134245446E12</v>
      </c>
      <c r="H53" s="641">
        <v>1000.0</v>
      </c>
      <c r="I53" s="1047">
        <v>0.22</v>
      </c>
      <c r="J53" s="370">
        <f t="shared" si="1"/>
        <v>780</v>
      </c>
      <c r="K53" s="563" t="s">
        <v>10287</v>
      </c>
      <c r="L53" s="450" t="s">
        <v>10288</v>
      </c>
      <c r="M53" s="450" t="s">
        <v>10289</v>
      </c>
      <c r="N53" s="1175"/>
      <c r="O53" s="1176">
        <v>560.0</v>
      </c>
      <c r="P53" s="1177"/>
      <c r="Q53" s="1178">
        <v>4.0</v>
      </c>
      <c r="R53" s="1178">
        <v>140.0</v>
      </c>
      <c r="S53" s="1178">
        <f>90*4+20</f>
        <v>380</v>
      </c>
      <c r="T53" s="762">
        <f t="shared" ref="T53:T55" si="9">0.18*J53</f>
        <v>140.4</v>
      </c>
      <c r="U53" s="1017">
        <f t="shared" si="5"/>
        <v>660.4</v>
      </c>
      <c r="V53" s="613"/>
      <c r="W53" s="1142">
        <f t="shared" si="6"/>
        <v>119.6</v>
      </c>
      <c r="X53" s="1143">
        <f t="shared" si="7"/>
        <v>0.1533333333</v>
      </c>
      <c r="Y53" s="1179">
        <v>2100.0</v>
      </c>
      <c r="Z53" s="983">
        <v>400.0</v>
      </c>
      <c r="AA53" s="983">
        <v>400.0</v>
      </c>
      <c r="AB53" s="983">
        <v>600.0</v>
      </c>
      <c r="AC53" s="619"/>
      <c r="AD53" s="983">
        <v>600.0</v>
      </c>
      <c r="AE53" s="983">
        <v>400.0</v>
      </c>
      <c r="AF53" s="983">
        <v>400.0</v>
      </c>
      <c r="AG53" s="619"/>
      <c r="AH53" s="621" t="s">
        <v>298</v>
      </c>
      <c r="AI53" s="619"/>
      <c r="AJ53" s="621" t="s">
        <v>10290</v>
      </c>
      <c r="AK53" s="619"/>
      <c r="AL53" s="987"/>
      <c r="AM53" s="613"/>
      <c r="AN53" s="676"/>
      <c r="AO53" s="676"/>
      <c r="AP53" s="676"/>
      <c r="AQ53" s="613"/>
      <c r="AR53" s="988"/>
      <c r="AS53" s="613"/>
      <c r="AT53" s="613"/>
      <c r="AU53" s="613"/>
      <c r="AV53" s="613"/>
      <c r="AW53" s="613"/>
      <c r="AX53" s="613"/>
      <c r="AY53" s="613"/>
      <c r="AZ53" s="619"/>
      <c r="BA53" s="619"/>
      <c r="BB53" s="619"/>
      <c r="BC53" s="619"/>
      <c r="BD53" s="619"/>
      <c r="BE53" s="619"/>
      <c r="BF53" s="619"/>
      <c r="BG53" s="619"/>
      <c r="BH53" s="619"/>
      <c r="BI53" s="619"/>
      <c r="BJ53" s="619"/>
      <c r="BK53" s="619"/>
      <c r="BL53" s="619"/>
      <c r="BM53" s="619"/>
      <c r="BN53" s="619"/>
      <c r="BO53" s="619"/>
      <c r="BP53" s="619"/>
      <c r="BQ53" s="619"/>
      <c r="BR53" s="619"/>
      <c r="BS53" s="619"/>
      <c r="BT53" s="619"/>
      <c r="BU53" s="619"/>
      <c r="BV53" s="619"/>
      <c r="BW53" s="619"/>
      <c r="BX53" s="619"/>
      <c r="BY53" s="619"/>
      <c r="BZ53" s="619"/>
      <c r="CA53" s="619"/>
      <c r="CB53" s="619"/>
      <c r="CC53" s="619"/>
      <c r="CD53" s="619"/>
      <c r="CE53" s="619"/>
      <c r="CF53" s="398"/>
      <c r="CG53" s="398"/>
      <c r="CH53" s="398"/>
    </row>
    <row r="54" ht="17.25" customHeight="1">
      <c r="A54" s="398"/>
      <c r="B54" s="1173" t="s">
        <v>10291</v>
      </c>
      <c r="C54" s="1020" t="s">
        <v>106</v>
      </c>
      <c r="D54" s="424">
        <v>0.0</v>
      </c>
      <c r="E54" s="1003" t="s">
        <v>10292</v>
      </c>
      <c r="F54" s="1022"/>
      <c r="G54" s="1174">
        <v>2.038134245767E12</v>
      </c>
      <c r="H54" s="641">
        <v>1350.0</v>
      </c>
      <c r="I54" s="1047">
        <v>0.2</v>
      </c>
      <c r="J54" s="370">
        <f t="shared" si="1"/>
        <v>1080</v>
      </c>
      <c r="K54" s="563" t="s">
        <v>10293</v>
      </c>
      <c r="L54" s="450" t="s">
        <v>10294</v>
      </c>
      <c r="M54" s="450" t="s">
        <v>10295</v>
      </c>
      <c r="N54" s="1175"/>
      <c r="O54" s="1176">
        <v>777.6</v>
      </c>
      <c r="P54" s="1177"/>
      <c r="Q54" s="1178">
        <v>6.0</v>
      </c>
      <c r="R54" s="1178">
        <v>160.0</v>
      </c>
      <c r="S54" s="1178">
        <f>90*6+20</f>
        <v>560</v>
      </c>
      <c r="T54" s="762">
        <f t="shared" si="9"/>
        <v>194.4</v>
      </c>
      <c r="U54" s="1017">
        <f t="shared" si="5"/>
        <v>914.4</v>
      </c>
      <c r="V54" s="647"/>
      <c r="W54" s="1142">
        <f t="shared" si="6"/>
        <v>165.6</v>
      </c>
      <c r="X54" s="1143">
        <f t="shared" si="7"/>
        <v>0.1533333333</v>
      </c>
      <c r="Y54" s="1180">
        <v>3200.0</v>
      </c>
      <c r="Z54" s="762">
        <v>400.0</v>
      </c>
      <c r="AA54" s="762">
        <v>400.0</v>
      </c>
      <c r="AB54" s="762">
        <v>600.0</v>
      </c>
      <c r="AC54" s="589"/>
      <c r="AD54" s="762">
        <v>600.0</v>
      </c>
      <c r="AE54" s="762">
        <v>400.0</v>
      </c>
      <c r="AF54" s="762">
        <v>400.0</v>
      </c>
      <c r="AG54" s="589"/>
      <c r="AH54" s="593" t="s">
        <v>298</v>
      </c>
      <c r="AI54" s="589"/>
      <c r="AJ54" s="593" t="s">
        <v>10290</v>
      </c>
      <c r="AK54" s="589"/>
      <c r="AL54" s="987"/>
      <c r="AM54" s="613"/>
      <c r="AN54" s="676"/>
      <c r="AO54" s="676"/>
      <c r="AP54" s="676"/>
      <c r="AQ54" s="613"/>
      <c r="AR54" s="988"/>
      <c r="AS54" s="613"/>
      <c r="AT54" s="613"/>
      <c r="AU54" s="613"/>
      <c r="AV54" s="613"/>
      <c r="AW54" s="613"/>
      <c r="AX54" s="613"/>
      <c r="AY54" s="613"/>
      <c r="AZ54" s="589"/>
      <c r="BA54" s="589"/>
      <c r="BB54" s="589"/>
      <c r="BC54" s="589"/>
      <c r="BD54" s="589"/>
      <c r="BE54" s="589"/>
      <c r="BF54" s="589"/>
      <c r="BG54" s="589"/>
      <c r="BH54" s="589"/>
      <c r="BI54" s="589"/>
      <c r="BJ54" s="589"/>
      <c r="BK54" s="589"/>
      <c r="BL54" s="589"/>
      <c r="BM54" s="589"/>
      <c r="BN54" s="589"/>
      <c r="BO54" s="589"/>
      <c r="BP54" s="589"/>
      <c r="BQ54" s="589"/>
      <c r="BR54" s="589"/>
      <c r="BS54" s="589"/>
      <c r="BT54" s="589"/>
      <c r="BU54" s="589"/>
      <c r="BV54" s="589"/>
      <c r="BW54" s="589"/>
      <c r="BX54" s="589"/>
      <c r="BY54" s="589"/>
      <c r="BZ54" s="589"/>
      <c r="CA54" s="589"/>
      <c r="CB54" s="589"/>
      <c r="CC54" s="589"/>
      <c r="CD54" s="589"/>
      <c r="CE54" s="589"/>
      <c r="CF54" s="398"/>
      <c r="CG54" s="398"/>
      <c r="CH54" s="398"/>
    </row>
    <row r="55" ht="17.25" customHeight="1">
      <c r="A55" s="398"/>
      <c r="B55" s="1173" t="s">
        <v>10296</v>
      </c>
      <c r="C55" s="1020" t="s">
        <v>106</v>
      </c>
      <c r="D55" s="424">
        <v>0.0</v>
      </c>
      <c r="E55" s="1003" t="s">
        <v>10297</v>
      </c>
      <c r="F55" s="1022"/>
      <c r="G55" s="1174">
        <v>2.038134246221E12</v>
      </c>
      <c r="H55" s="1181">
        <v>2100.0</v>
      </c>
      <c r="I55" s="1182">
        <v>0.13</v>
      </c>
      <c r="J55" s="370">
        <f t="shared" si="1"/>
        <v>1827</v>
      </c>
      <c r="K55" s="563" t="s">
        <v>10298</v>
      </c>
      <c r="L55" s="450" t="s">
        <v>10299</v>
      </c>
      <c r="M55" s="450" t="s">
        <v>10300</v>
      </c>
      <c r="N55" s="1183"/>
      <c r="O55" s="1184"/>
      <c r="P55" s="1177"/>
      <c r="Q55" s="1178">
        <v>10.0</v>
      </c>
      <c r="R55" s="1185">
        <v>300.0</v>
      </c>
      <c r="S55" s="1178">
        <f>90*10+20</f>
        <v>920</v>
      </c>
      <c r="T55" s="762">
        <f t="shared" si="9"/>
        <v>328.86</v>
      </c>
      <c r="U55" s="1017">
        <f t="shared" si="5"/>
        <v>1548.86</v>
      </c>
      <c r="V55" s="647"/>
      <c r="W55" s="1142">
        <f t="shared" si="6"/>
        <v>278.14</v>
      </c>
      <c r="X55" s="1143">
        <f t="shared" si="7"/>
        <v>0.1522386426</v>
      </c>
      <c r="Y55" s="1180">
        <v>5300.0</v>
      </c>
      <c r="Z55" s="762">
        <v>400.0</v>
      </c>
      <c r="AA55" s="762">
        <v>400.0</v>
      </c>
      <c r="AB55" s="762">
        <v>600.0</v>
      </c>
      <c r="AC55" s="589"/>
      <c r="AD55" s="762">
        <v>600.0</v>
      </c>
      <c r="AE55" s="762">
        <v>400.0</v>
      </c>
      <c r="AF55" s="762">
        <v>400.0</v>
      </c>
      <c r="AG55" s="589"/>
      <c r="AH55" s="593" t="s">
        <v>298</v>
      </c>
      <c r="AI55" s="589"/>
      <c r="AJ55" s="593" t="s">
        <v>10290</v>
      </c>
      <c r="AK55" s="589"/>
      <c r="AL55" s="987"/>
      <c r="AM55" s="613"/>
      <c r="AN55" s="676"/>
      <c r="AO55" s="676"/>
      <c r="AP55" s="676"/>
      <c r="AQ55" s="613"/>
      <c r="AR55" s="988"/>
      <c r="AS55" s="613"/>
      <c r="AT55" s="613"/>
      <c r="AU55" s="613"/>
      <c r="AV55" s="613"/>
      <c r="AW55" s="613"/>
      <c r="AX55" s="613"/>
      <c r="AY55" s="613"/>
      <c r="AZ55" s="589"/>
      <c r="BA55" s="589"/>
      <c r="BB55" s="589"/>
      <c r="BC55" s="589"/>
      <c r="BD55" s="589"/>
      <c r="BE55" s="589"/>
      <c r="BF55" s="589"/>
      <c r="BG55" s="589"/>
      <c r="BH55" s="589"/>
      <c r="BI55" s="589"/>
      <c r="BJ55" s="589"/>
      <c r="BK55" s="589"/>
      <c r="BL55" s="589"/>
      <c r="BM55" s="589"/>
      <c r="BN55" s="589"/>
      <c r="BO55" s="589"/>
      <c r="BP55" s="589"/>
      <c r="BQ55" s="589"/>
      <c r="BR55" s="589"/>
      <c r="BS55" s="589"/>
      <c r="BT55" s="589"/>
      <c r="BU55" s="589"/>
      <c r="BV55" s="589"/>
      <c r="BW55" s="589"/>
      <c r="BX55" s="589"/>
      <c r="BY55" s="589"/>
      <c r="BZ55" s="589"/>
      <c r="CA55" s="589"/>
      <c r="CB55" s="589"/>
      <c r="CC55" s="589"/>
      <c r="CD55" s="589"/>
      <c r="CE55" s="589"/>
      <c r="CF55" s="398"/>
      <c r="CG55" s="398"/>
      <c r="CH55" s="398"/>
    </row>
    <row r="56" ht="17.25" customHeight="1">
      <c r="A56" s="398"/>
      <c r="B56" s="1186" t="s">
        <v>10301</v>
      </c>
      <c r="C56" s="435" t="s">
        <v>10302</v>
      </c>
      <c r="D56" s="435"/>
      <c r="E56" s="1187" t="s">
        <v>10303</v>
      </c>
      <c r="F56" s="406"/>
      <c r="G56" s="1188">
        <v>1.92160894E8</v>
      </c>
      <c r="H56" s="1181">
        <v>300.0</v>
      </c>
      <c r="I56" s="1034">
        <v>0.3</v>
      </c>
      <c r="J56" s="370">
        <f t="shared" si="1"/>
        <v>210</v>
      </c>
      <c r="K56" s="583"/>
      <c r="L56" s="1189"/>
      <c r="M56" s="583"/>
      <c r="N56" s="1190"/>
      <c r="O56" s="1190"/>
      <c r="P56" s="1191"/>
      <c r="Q56" s="1192"/>
      <c r="R56" s="1193" t="s">
        <v>8326</v>
      </c>
      <c r="S56" s="1194" t="s">
        <v>10304</v>
      </c>
      <c r="T56" s="703" t="s">
        <v>8690</v>
      </c>
      <c r="U56" s="1189"/>
      <c r="V56" s="1195"/>
      <c r="W56" s="1196" t="s">
        <v>10305</v>
      </c>
      <c r="X56" s="705">
        <v>0.5163</v>
      </c>
      <c r="Y56" s="1197"/>
      <c r="Z56" s="1195"/>
      <c r="AA56" s="1198"/>
      <c r="AB56" s="1199"/>
      <c r="AC56" s="1195"/>
      <c r="AD56" s="1195"/>
      <c r="AE56" s="1195"/>
      <c r="AF56" s="1200"/>
      <c r="AG56" s="1195"/>
      <c r="AH56" s="1199"/>
      <c r="AI56" s="1195"/>
      <c r="AJ56" s="1195"/>
      <c r="AK56" s="1195"/>
      <c r="AL56" s="1201"/>
      <c r="AM56" s="1202"/>
      <c r="AN56" s="1203"/>
      <c r="AO56" s="1204"/>
      <c r="AP56" s="1203"/>
      <c r="AQ56" s="1202"/>
      <c r="AR56" s="1205"/>
      <c r="AS56" s="1202"/>
      <c r="AT56" s="1202"/>
      <c r="AU56" s="1202"/>
      <c r="AV56" s="1202"/>
      <c r="AW56" s="1202"/>
      <c r="AX56" s="1202"/>
      <c r="AY56" s="1206"/>
      <c r="AZ56" s="1207"/>
      <c r="BA56" s="1207"/>
      <c r="BB56" s="1207"/>
      <c r="BC56" s="1207"/>
      <c r="BD56" s="1207"/>
      <c r="BE56" s="1207"/>
      <c r="BF56" s="1207"/>
      <c r="BG56" s="1207"/>
      <c r="BH56" s="1207"/>
      <c r="BI56" s="1207"/>
      <c r="BJ56" s="1207"/>
      <c r="BK56" s="1207"/>
      <c r="BL56" s="1207"/>
      <c r="BM56" s="1207"/>
      <c r="BN56" s="1207"/>
      <c r="BO56" s="1207"/>
      <c r="BP56" s="1208"/>
      <c r="BQ56" s="1208"/>
      <c r="BR56" s="1208"/>
      <c r="BS56" s="1208"/>
      <c r="BT56" s="1208"/>
      <c r="BU56" s="1208"/>
      <c r="BV56" s="1208"/>
      <c r="BW56" s="1208"/>
      <c r="BX56" s="1208"/>
      <c r="BY56" s="1208"/>
      <c r="BZ56" s="1208"/>
      <c r="CA56" s="1208"/>
      <c r="CB56" s="1208"/>
      <c r="CC56" s="1208"/>
      <c r="CD56" s="1208"/>
      <c r="CE56" s="1208"/>
      <c r="CF56" s="1208"/>
      <c r="CG56" s="1208"/>
      <c r="CH56" s="1208"/>
    </row>
    <row r="57">
      <c r="A57" s="398"/>
      <c r="B57" s="1209" t="s">
        <v>10306</v>
      </c>
      <c r="C57" s="435" t="s">
        <v>10302</v>
      </c>
      <c r="D57" s="435"/>
      <c r="E57" s="1210" t="s">
        <v>10307</v>
      </c>
      <c r="F57" s="406"/>
      <c r="G57" s="1211">
        <v>2.038610617309E12</v>
      </c>
      <c r="H57" s="1033">
        <v>300.0</v>
      </c>
      <c r="I57" s="1034">
        <v>0.3</v>
      </c>
      <c r="J57" s="370">
        <f t="shared" si="1"/>
        <v>210</v>
      </c>
      <c r="K57" s="492"/>
      <c r="L57" s="1195"/>
      <c r="M57" s="492"/>
      <c r="N57" s="1191"/>
      <c r="O57" s="1191"/>
      <c r="P57" s="1191"/>
      <c r="Q57" s="1192"/>
      <c r="R57" s="734" t="s">
        <v>8326</v>
      </c>
      <c r="S57" s="1194" t="s">
        <v>8701</v>
      </c>
      <c r="T57" s="722" t="s">
        <v>8690</v>
      </c>
      <c r="U57" s="1195"/>
      <c r="V57" s="1195"/>
      <c r="W57" s="734" t="s">
        <v>10308</v>
      </c>
      <c r="X57" s="724">
        <v>0.5175</v>
      </c>
      <c r="Y57" s="1197"/>
      <c r="Z57" s="1195"/>
      <c r="AA57" s="1198"/>
      <c r="AB57" s="1199"/>
      <c r="AC57" s="1195"/>
      <c r="AD57" s="1195"/>
      <c r="AE57" s="1195"/>
      <c r="AF57" s="1200"/>
      <c r="AG57" s="1195"/>
      <c r="AH57" s="1199"/>
      <c r="AI57" s="1195"/>
      <c r="AJ57" s="1195"/>
      <c r="AK57" s="1195"/>
      <c r="AL57" s="1201"/>
      <c r="AM57" s="1202"/>
      <c r="AN57" s="1203"/>
      <c r="AO57" s="1204"/>
      <c r="AP57" s="1203"/>
      <c r="AQ57" s="1202"/>
      <c r="AR57" s="1205"/>
      <c r="AS57" s="1202"/>
      <c r="AT57" s="1202"/>
      <c r="AU57" s="1202"/>
      <c r="AV57" s="1202"/>
      <c r="AW57" s="1202"/>
      <c r="AX57" s="1202"/>
      <c r="AY57" s="1206"/>
      <c r="AZ57" s="1207"/>
      <c r="BA57" s="1212"/>
      <c r="BB57" s="1207"/>
      <c r="BC57" s="1207"/>
      <c r="BD57" s="1207"/>
      <c r="BE57" s="1207"/>
      <c r="BF57" s="1207"/>
      <c r="BG57" s="1207"/>
      <c r="BH57" s="1207"/>
      <c r="BI57" s="1207"/>
      <c r="BJ57" s="1207"/>
      <c r="BK57" s="1207"/>
      <c r="BL57" s="1207"/>
      <c r="BM57" s="1207"/>
      <c r="BN57" s="1207"/>
      <c r="BO57" s="1207"/>
      <c r="BP57" s="1208"/>
      <c r="BQ57" s="1208"/>
      <c r="BR57" s="1208"/>
      <c r="BS57" s="1208"/>
      <c r="BT57" s="1208"/>
      <c r="BU57" s="1208"/>
      <c r="BV57" s="1208"/>
      <c r="BW57" s="1208"/>
      <c r="BX57" s="1208"/>
      <c r="BY57" s="1208"/>
      <c r="BZ57" s="1208"/>
      <c r="CA57" s="1208"/>
      <c r="CB57" s="1208"/>
      <c r="CC57" s="1208"/>
      <c r="CD57" s="1208"/>
      <c r="CE57" s="1208"/>
      <c r="CF57" s="1208"/>
      <c r="CG57" s="1208"/>
      <c r="CH57" s="1208"/>
    </row>
    <row r="58">
      <c r="A58" s="398"/>
      <c r="B58" s="1209" t="s">
        <v>10309</v>
      </c>
      <c r="C58" s="435" t="s">
        <v>10302</v>
      </c>
      <c r="D58" s="435"/>
      <c r="E58" s="1210" t="s">
        <v>10310</v>
      </c>
      <c r="F58" s="406"/>
      <c r="G58" s="1211">
        <v>1.92596382E8</v>
      </c>
      <c r="H58" s="1033">
        <v>300.0</v>
      </c>
      <c r="I58" s="1034">
        <v>0.3</v>
      </c>
      <c r="J58" s="370">
        <f t="shared" si="1"/>
        <v>210</v>
      </c>
      <c r="K58" s="492"/>
      <c r="L58" s="1195"/>
      <c r="M58" s="492"/>
      <c r="N58" s="1191"/>
      <c r="O58" s="1191"/>
      <c r="P58" s="1191"/>
      <c r="Q58" s="1192"/>
      <c r="R58" s="734" t="s">
        <v>8326</v>
      </c>
      <c r="S58" s="1194" t="s">
        <v>10311</v>
      </c>
      <c r="T58" s="722" t="s">
        <v>8690</v>
      </c>
      <c r="U58" s="1195"/>
      <c r="V58" s="1195"/>
      <c r="W58" s="734" t="s">
        <v>10312</v>
      </c>
      <c r="X58" s="724">
        <v>0.5138</v>
      </c>
      <c r="Y58" s="1197"/>
      <c r="Z58" s="1195"/>
      <c r="AA58" s="1198"/>
      <c r="AB58" s="1199"/>
      <c r="AC58" s="1195"/>
      <c r="AD58" s="1195"/>
      <c r="AE58" s="1195"/>
      <c r="AF58" s="1200"/>
      <c r="AG58" s="1195"/>
      <c r="AH58" s="1199"/>
      <c r="AI58" s="1195"/>
      <c r="AJ58" s="1195"/>
      <c r="AK58" s="1195"/>
      <c r="AL58" s="1201"/>
      <c r="AM58" s="1202"/>
      <c r="AN58" s="1203"/>
      <c r="AO58" s="1204"/>
      <c r="AP58" s="1203"/>
      <c r="AQ58" s="1202"/>
      <c r="AR58" s="1205"/>
      <c r="AS58" s="1202"/>
      <c r="AT58" s="1202"/>
      <c r="AU58" s="1202"/>
      <c r="AV58" s="1202"/>
      <c r="AW58" s="1202"/>
      <c r="AX58" s="1202"/>
      <c r="AY58" s="1206"/>
      <c r="AZ58" s="1207"/>
      <c r="BA58" s="1207"/>
      <c r="BB58" s="1207"/>
      <c r="BC58" s="1207"/>
      <c r="BD58" s="1207"/>
      <c r="BE58" s="1207"/>
      <c r="BF58" s="1207"/>
      <c r="BG58" s="1207"/>
      <c r="BH58" s="1207"/>
      <c r="BI58" s="1207"/>
      <c r="BJ58" s="1207"/>
      <c r="BK58" s="1207"/>
      <c r="BL58" s="1207"/>
      <c r="BM58" s="1207"/>
      <c r="BN58" s="1207"/>
      <c r="BO58" s="1207"/>
      <c r="BP58" s="1208"/>
      <c r="BQ58" s="1208"/>
      <c r="BR58" s="1208"/>
      <c r="BS58" s="1208"/>
      <c r="BT58" s="1208"/>
      <c r="BU58" s="1208"/>
      <c r="BV58" s="1208"/>
      <c r="BW58" s="1208"/>
      <c r="BX58" s="1208"/>
      <c r="BY58" s="1208"/>
      <c r="BZ58" s="1208"/>
      <c r="CA58" s="1208"/>
      <c r="CB58" s="1208"/>
      <c r="CC58" s="1208"/>
      <c r="CD58" s="1208"/>
      <c r="CE58" s="1208"/>
      <c r="CF58" s="1208"/>
      <c r="CG58" s="1208"/>
      <c r="CH58" s="1208"/>
    </row>
    <row r="59">
      <c r="A59" s="398"/>
      <c r="B59" s="1209" t="s">
        <v>10313</v>
      </c>
      <c r="C59" s="435" t="s">
        <v>10302</v>
      </c>
      <c r="D59" s="435"/>
      <c r="E59" s="1210" t="s">
        <v>10314</v>
      </c>
      <c r="F59" s="406"/>
      <c r="G59" s="1211">
        <v>1.92596522E8</v>
      </c>
      <c r="H59" s="1033">
        <v>300.0</v>
      </c>
      <c r="I59" s="1034">
        <v>0.3</v>
      </c>
      <c r="J59" s="370">
        <f t="shared" si="1"/>
        <v>210</v>
      </c>
      <c r="K59" s="492"/>
      <c r="L59" s="1195"/>
      <c r="M59" s="492"/>
      <c r="N59" s="1191"/>
      <c r="O59" s="1191"/>
      <c r="P59" s="1191"/>
      <c r="Q59" s="1192"/>
      <c r="R59" s="1213" t="s">
        <v>8326</v>
      </c>
      <c r="S59" s="1194" t="s">
        <v>10315</v>
      </c>
      <c r="T59" s="722" t="s">
        <v>8690</v>
      </c>
      <c r="U59" s="1195"/>
      <c r="V59" s="1195"/>
      <c r="W59" s="734" t="s">
        <v>10316</v>
      </c>
      <c r="X59" s="724">
        <v>0.4904</v>
      </c>
      <c r="Y59" s="1197"/>
      <c r="Z59" s="1195"/>
      <c r="AA59" s="1198"/>
      <c r="AB59" s="1199"/>
      <c r="AC59" s="1195"/>
      <c r="AD59" s="1195"/>
      <c r="AE59" s="1195"/>
      <c r="AF59" s="1200"/>
      <c r="AG59" s="1195"/>
      <c r="AH59" s="1199"/>
      <c r="AI59" s="1195"/>
      <c r="AJ59" s="1195"/>
      <c r="AK59" s="1195"/>
      <c r="AL59" s="1201"/>
      <c r="AM59" s="1202"/>
      <c r="AN59" s="1203"/>
      <c r="AO59" s="1204"/>
      <c r="AP59" s="1203"/>
      <c r="AQ59" s="1202"/>
      <c r="AR59" s="1205"/>
      <c r="AS59" s="1202"/>
      <c r="AT59" s="1202"/>
      <c r="AU59" s="1202"/>
      <c r="AV59" s="1202"/>
      <c r="AW59" s="1202"/>
      <c r="AX59" s="1202"/>
      <c r="AY59" s="1206"/>
      <c r="AZ59" s="1207"/>
      <c r="BA59" s="1207"/>
      <c r="BB59" s="1207"/>
      <c r="BC59" s="1207"/>
      <c r="BD59" s="1207"/>
      <c r="BE59" s="1207"/>
      <c r="BF59" s="1207"/>
      <c r="BG59" s="1207"/>
      <c r="BH59" s="1207"/>
      <c r="BI59" s="1207"/>
      <c r="BJ59" s="1207"/>
      <c r="BK59" s="1207"/>
      <c r="BL59" s="1207"/>
      <c r="BM59" s="1207"/>
      <c r="BN59" s="1207"/>
      <c r="BO59" s="1207"/>
      <c r="BP59" s="1208"/>
      <c r="BQ59" s="1208"/>
      <c r="BR59" s="1208"/>
      <c r="BS59" s="1208"/>
      <c r="BT59" s="1208"/>
      <c r="BU59" s="1208"/>
      <c r="BV59" s="1208"/>
      <c r="BW59" s="1208"/>
      <c r="BX59" s="1208"/>
      <c r="BY59" s="1208"/>
      <c r="BZ59" s="1208"/>
      <c r="CA59" s="1208"/>
      <c r="CB59" s="1208"/>
      <c r="CC59" s="1208"/>
      <c r="CD59" s="1208"/>
      <c r="CE59" s="1208"/>
      <c r="CF59" s="1208"/>
      <c r="CG59" s="1208"/>
      <c r="CH59" s="1208"/>
    </row>
    <row r="60">
      <c r="A60" s="398"/>
      <c r="B60" s="1209" t="s">
        <v>10317</v>
      </c>
      <c r="C60" s="435" t="s">
        <v>10302</v>
      </c>
      <c r="D60" s="435"/>
      <c r="E60" s="1210" t="s">
        <v>10318</v>
      </c>
      <c r="F60" s="406"/>
      <c r="G60" s="1211">
        <v>1.92596383E8</v>
      </c>
      <c r="H60" s="1033">
        <v>300.0</v>
      </c>
      <c r="I60" s="1034">
        <v>0.3</v>
      </c>
      <c r="J60" s="370">
        <f t="shared" si="1"/>
        <v>210</v>
      </c>
      <c r="K60" s="492"/>
      <c r="L60" s="1195"/>
      <c r="M60" s="492"/>
      <c r="N60" s="1191"/>
      <c r="O60" s="1191"/>
      <c r="P60" s="1191"/>
      <c r="Q60" s="1192"/>
      <c r="R60" s="1213" t="s">
        <v>8326</v>
      </c>
      <c r="S60" s="1194" t="s">
        <v>10315</v>
      </c>
      <c r="T60" s="722" t="s">
        <v>8690</v>
      </c>
      <c r="U60" s="1195"/>
      <c r="V60" s="1195"/>
      <c r="W60" s="734" t="s">
        <v>10316</v>
      </c>
      <c r="X60" s="724">
        <v>0.4904</v>
      </c>
      <c r="Y60" s="1197"/>
      <c r="Z60" s="1195"/>
      <c r="AA60" s="1198"/>
      <c r="AB60" s="1199"/>
      <c r="AC60" s="1195"/>
      <c r="AD60" s="1195"/>
      <c r="AE60" s="1195"/>
      <c r="AF60" s="1200"/>
      <c r="AG60" s="1195"/>
      <c r="AH60" s="1199"/>
      <c r="AI60" s="1195"/>
      <c r="AJ60" s="1195"/>
      <c r="AK60" s="1195"/>
      <c r="AL60" s="1201"/>
      <c r="AM60" s="1202"/>
      <c r="AN60" s="1203"/>
      <c r="AO60" s="1204"/>
      <c r="AP60" s="1203"/>
      <c r="AQ60" s="1202"/>
      <c r="AR60" s="1205"/>
      <c r="AS60" s="1202"/>
      <c r="AT60" s="1202"/>
      <c r="AU60" s="1202"/>
      <c r="AV60" s="1202"/>
      <c r="AW60" s="1202"/>
      <c r="AX60" s="1202"/>
      <c r="AY60" s="1206"/>
      <c r="AZ60" s="1207"/>
      <c r="BA60" s="1207"/>
      <c r="BB60" s="1207"/>
      <c r="BC60" s="1207"/>
      <c r="BD60" s="1207"/>
      <c r="BE60" s="1207"/>
      <c r="BF60" s="1207"/>
      <c r="BG60" s="1207"/>
      <c r="BH60" s="1207"/>
      <c r="BI60" s="1207"/>
      <c r="BJ60" s="1207"/>
      <c r="BK60" s="1207"/>
      <c r="BL60" s="1207"/>
      <c r="BM60" s="1207"/>
      <c r="BN60" s="1207"/>
      <c r="BO60" s="1207"/>
      <c r="BP60" s="1208"/>
      <c r="BQ60" s="1208"/>
      <c r="BR60" s="1208"/>
      <c r="BS60" s="1208"/>
      <c r="BT60" s="1208"/>
      <c r="BU60" s="1208"/>
      <c r="BV60" s="1208"/>
      <c r="BW60" s="1208"/>
      <c r="BX60" s="1208"/>
      <c r="BY60" s="1208"/>
      <c r="BZ60" s="1208"/>
      <c r="CA60" s="1208"/>
      <c r="CB60" s="1208"/>
      <c r="CC60" s="1208"/>
      <c r="CD60" s="1208"/>
      <c r="CE60" s="1208"/>
      <c r="CF60" s="1208"/>
      <c r="CG60" s="1208"/>
      <c r="CH60" s="1208"/>
    </row>
    <row r="61">
      <c r="A61" s="398"/>
      <c r="B61" s="1209" t="s">
        <v>10319</v>
      </c>
      <c r="C61" s="435" t="s">
        <v>10302</v>
      </c>
      <c r="D61" s="435"/>
      <c r="E61" s="1210" t="s">
        <v>10320</v>
      </c>
      <c r="F61" s="406"/>
      <c r="G61" s="1211">
        <v>1.92596622E8</v>
      </c>
      <c r="H61" s="1033">
        <v>300.0</v>
      </c>
      <c r="I61" s="1034">
        <v>0.3</v>
      </c>
      <c r="J61" s="370">
        <f t="shared" si="1"/>
        <v>210</v>
      </c>
      <c r="K61" s="492"/>
      <c r="L61" s="1195"/>
      <c r="M61" s="492"/>
      <c r="N61" s="1191"/>
      <c r="O61" s="1191"/>
      <c r="P61" s="1191"/>
      <c r="Q61" s="1192"/>
      <c r="R61" s="1213" t="s">
        <v>8326</v>
      </c>
      <c r="S61" s="1194" t="s">
        <v>10315</v>
      </c>
      <c r="T61" s="722" t="s">
        <v>8690</v>
      </c>
      <c r="U61" s="1195"/>
      <c r="V61" s="1195"/>
      <c r="W61" s="734" t="s">
        <v>10316</v>
      </c>
      <c r="X61" s="724">
        <v>0.4904</v>
      </c>
      <c r="Y61" s="1197"/>
      <c r="Z61" s="1195"/>
      <c r="AA61" s="1198"/>
      <c r="AB61" s="1199"/>
      <c r="AC61" s="1195"/>
      <c r="AD61" s="1195"/>
      <c r="AE61" s="1195"/>
      <c r="AF61" s="1200"/>
      <c r="AG61" s="1195"/>
      <c r="AH61" s="1199"/>
      <c r="AI61" s="1195"/>
      <c r="AJ61" s="1195"/>
      <c r="AK61" s="1195"/>
      <c r="AL61" s="1201"/>
      <c r="AM61" s="1202"/>
      <c r="AN61" s="1203"/>
      <c r="AO61" s="1204"/>
      <c r="AP61" s="1203"/>
      <c r="AQ61" s="1202"/>
      <c r="AR61" s="1205"/>
      <c r="AS61" s="1202"/>
      <c r="AT61" s="1202"/>
      <c r="AU61" s="1202"/>
      <c r="AV61" s="1202"/>
      <c r="AW61" s="1202"/>
      <c r="AX61" s="1202"/>
      <c r="AY61" s="1206"/>
      <c r="AZ61" s="1207"/>
      <c r="BA61" s="1207"/>
      <c r="BB61" s="1207"/>
      <c r="BC61" s="1207"/>
      <c r="BD61" s="1207"/>
      <c r="BE61" s="1207"/>
      <c r="BF61" s="1207"/>
      <c r="BG61" s="1207"/>
      <c r="BH61" s="1207"/>
      <c r="BI61" s="1207"/>
      <c r="BJ61" s="1207"/>
      <c r="BK61" s="1207"/>
      <c r="BL61" s="1207"/>
      <c r="BM61" s="1207"/>
      <c r="BN61" s="1207"/>
      <c r="BO61" s="1207"/>
      <c r="BP61" s="1208"/>
      <c r="BQ61" s="1208"/>
      <c r="BR61" s="1208"/>
      <c r="BS61" s="1208"/>
      <c r="BT61" s="1208"/>
      <c r="BU61" s="1208"/>
      <c r="BV61" s="1208"/>
      <c r="BW61" s="1208"/>
      <c r="BX61" s="1208"/>
      <c r="BY61" s="1208"/>
      <c r="BZ61" s="1208"/>
      <c r="CA61" s="1208"/>
      <c r="CB61" s="1208"/>
      <c r="CC61" s="1208"/>
      <c r="CD61" s="1208"/>
      <c r="CE61" s="1208"/>
      <c r="CF61" s="1208"/>
      <c r="CG61" s="1208"/>
      <c r="CH61" s="1208"/>
    </row>
    <row r="62">
      <c r="A62" s="398"/>
      <c r="B62" s="1209" t="s">
        <v>10321</v>
      </c>
      <c r="C62" s="435" t="s">
        <v>10302</v>
      </c>
      <c r="D62" s="435"/>
      <c r="E62" s="1210" t="s">
        <v>10322</v>
      </c>
      <c r="F62" s="406"/>
      <c r="G62" s="1211">
        <v>1.92596381E8</v>
      </c>
      <c r="H62" s="1033">
        <v>300.0</v>
      </c>
      <c r="I62" s="1034">
        <v>0.2</v>
      </c>
      <c r="J62" s="370">
        <f t="shared" si="1"/>
        <v>240</v>
      </c>
      <c r="K62" s="492"/>
      <c r="L62" s="1195"/>
      <c r="M62" s="492"/>
      <c r="N62" s="1191"/>
      <c r="O62" s="1191"/>
      <c r="P62" s="1191"/>
      <c r="Q62" s="1192"/>
      <c r="R62" s="1213" t="s">
        <v>8326</v>
      </c>
      <c r="S62" s="1194" t="s">
        <v>10315</v>
      </c>
      <c r="T62" s="722" t="s">
        <v>8690</v>
      </c>
      <c r="U62" s="1195"/>
      <c r="V62" s="1195"/>
      <c r="W62" s="734" t="s">
        <v>10316</v>
      </c>
      <c r="X62" s="724">
        <v>0.4904</v>
      </c>
      <c r="Y62" s="1197"/>
      <c r="Z62" s="1195"/>
      <c r="AA62" s="1198"/>
      <c r="AB62" s="1199"/>
      <c r="AC62" s="1195"/>
      <c r="AD62" s="1195"/>
      <c r="AE62" s="1195"/>
      <c r="AF62" s="1200"/>
      <c r="AG62" s="1195"/>
      <c r="AH62" s="1199"/>
      <c r="AI62" s="1195"/>
      <c r="AJ62" s="1195"/>
      <c r="AK62" s="1195"/>
      <c r="AL62" s="1201"/>
      <c r="AM62" s="1202"/>
      <c r="AN62" s="1203"/>
      <c r="AO62" s="1204"/>
      <c r="AP62" s="1203"/>
      <c r="AQ62" s="1202"/>
      <c r="AR62" s="1205"/>
      <c r="AS62" s="1202"/>
      <c r="AT62" s="1202"/>
      <c r="AU62" s="1202"/>
      <c r="AV62" s="1202"/>
      <c r="AW62" s="1202"/>
      <c r="AX62" s="1202"/>
      <c r="AY62" s="1206"/>
      <c r="AZ62" s="1207"/>
      <c r="BA62" s="1207"/>
      <c r="BB62" s="1207"/>
      <c r="BC62" s="1207"/>
      <c r="BD62" s="1207"/>
      <c r="BE62" s="1207"/>
      <c r="BF62" s="1207"/>
      <c r="BG62" s="1207"/>
      <c r="BH62" s="1207"/>
      <c r="BI62" s="1207"/>
      <c r="BJ62" s="1207"/>
      <c r="BK62" s="1207"/>
      <c r="BL62" s="1207"/>
      <c r="BM62" s="1207"/>
      <c r="BN62" s="1207"/>
      <c r="BO62" s="1207"/>
      <c r="BP62" s="1208"/>
      <c r="BQ62" s="1208"/>
      <c r="BR62" s="1208"/>
      <c r="BS62" s="1208"/>
      <c r="BT62" s="1208"/>
      <c r="BU62" s="1208"/>
      <c r="BV62" s="1208"/>
      <c r="BW62" s="1208"/>
      <c r="BX62" s="1208"/>
      <c r="BY62" s="1208"/>
      <c r="BZ62" s="1208"/>
      <c r="CA62" s="1208"/>
      <c r="CB62" s="1208"/>
      <c r="CC62" s="1208"/>
      <c r="CD62" s="1208"/>
      <c r="CE62" s="1208"/>
      <c r="CF62" s="1208"/>
      <c r="CG62" s="1208"/>
      <c r="CH62" s="1208"/>
    </row>
    <row r="63">
      <c r="A63" s="398"/>
      <c r="B63" s="1209" t="s">
        <v>10323</v>
      </c>
      <c r="C63" s="435" t="s">
        <v>10302</v>
      </c>
      <c r="D63" s="435"/>
      <c r="E63" s="1210" t="s">
        <v>10324</v>
      </c>
      <c r="F63" s="406"/>
      <c r="G63" s="1211">
        <v>1.92596384E8</v>
      </c>
      <c r="H63" s="1033">
        <v>300.0</v>
      </c>
      <c r="I63" s="1034">
        <v>0.3</v>
      </c>
      <c r="J63" s="370">
        <f t="shared" si="1"/>
        <v>210</v>
      </c>
      <c r="K63" s="492"/>
      <c r="L63" s="1195"/>
      <c r="M63" s="492"/>
      <c r="N63" s="1191"/>
      <c r="O63" s="1191"/>
      <c r="P63" s="1191"/>
      <c r="Q63" s="1192"/>
      <c r="R63" s="1213" t="s">
        <v>8326</v>
      </c>
      <c r="S63" s="1194" t="s">
        <v>10325</v>
      </c>
      <c r="T63" s="722" t="s">
        <v>8690</v>
      </c>
      <c r="U63" s="1195"/>
      <c r="V63" s="1195"/>
      <c r="W63" s="734" t="s">
        <v>10326</v>
      </c>
      <c r="X63" s="724">
        <v>0.4363</v>
      </c>
      <c r="Y63" s="1197"/>
      <c r="Z63" s="1195"/>
      <c r="AA63" s="1198"/>
      <c r="AB63" s="1199"/>
      <c r="AC63" s="1195"/>
      <c r="AD63" s="1195"/>
      <c r="AE63" s="1195"/>
      <c r="AF63" s="1200"/>
      <c r="AG63" s="1195"/>
      <c r="AH63" s="1199"/>
      <c r="AI63" s="1195"/>
      <c r="AJ63" s="1195"/>
      <c r="AK63" s="1195"/>
      <c r="AL63" s="1201"/>
      <c r="AM63" s="1202"/>
      <c r="AN63" s="1203"/>
      <c r="AO63" s="1204"/>
      <c r="AP63" s="1203"/>
      <c r="AQ63" s="1202"/>
      <c r="AR63" s="1205"/>
      <c r="AS63" s="1202"/>
      <c r="AT63" s="1202"/>
      <c r="AU63" s="1202"/>
      <c r="AV63" s="1202"/>
      <c r="AW63" s="1202"/>
      <c r="AX63" s="1202"/>
      <c r="AY63" s="1206"/>
      <c r="AZ63" s="1207"/>
      <c r="BA63" s="1207"/>
      <c r="BB63" s="1207"/>
      <c r="BC63" s="1207"/>
      <c r="BD63" s="1207"/>
      <c r="BE63" s="1207"/>
      <c r="BF63" s="1207"/>
      <c r="BG63" s="1207"/>
      <c r="BH63" s="1207"/>
      <c r="BI63" s="1207"/>
      <c r="BJ63" s="1207"/>
      <c r="BK63" s="1207"/>
      <c r="BL63" s="1207"/>
      <c r="BM63" s="1207"/>
      <c r="BN63" s="1207"/>
      <c r="BO63" s="1207"/>
      <c r="BP63" s="1208"/>
      <c r="BQ63" s="1208"/>
      <c r="BR63" s="1208"/>
      <c r="BS63" s="1208"/>
      <c r="BT63" s="1208"/>
      <c r="BU63" s="1208"/>
      <c r="BV63" s="1208"/>
      <c r="BW63" s="1208"/>
      <c r="BX63" s="1208"/>
      <c r="BY63" s="1208"/>
      <c r="BZ63" s="1208"/>
      <c r="CA63" s="1208"/>
      <c r="CB63" s="1208"/>
      <c r="CC63" s="1208"/>
      <c r="CD63" s="1208"/>
      <c r="CE63" s="1208"/>
      <c r="CF63" s="1208"/>
      <c r="CG63" s="1208"/>
      <c r="CH63" s="1208"/>
    </row>
    <row r="64">
      <c r="A64" s="398"/>
      <c r="B64" s="1209" t="s">
        <v>10327</v>
      </c>
      <c r="C64" s="435" t="s">
        <v>10302</v>
      </c>
      <c r="D64" s="435"/>
      <c r="E64" s="1210" t="s">
        <v>10328</v>
      </c>
      <c r="F64" s="406"/>
      <c r="G64" s="1211">
        <v>1.92596378E8</v>
      </c>
      <c r="H64" s="1033">
        <v>350.0</v>
      </c>
      <c r="I64" s="1034">
        <v>0.3</v>
      </c>
      <c r="J64" s="370">
        <f t="shared" si="1"/>
        <v>245</v>
      </c>
      <c r="K64" s="492"/>
      <c r="L64" s="1195"/>
      <c r="M64" s="492"/>
      <c r="N64" s="1191"/>
      <c r="O64" s="1191"/>
      <c r="P64" s="1191"/>
      <c r="Q64" s="1192"/>
      <c r="R64" s="1213" t="s">
        <v>8326</v>
      </c>
      <c r="S64" s="1194" t="s">
        <v>10325</v>
      </c>
      <c r="T64" s="722" t="s">
        <v>8690</v>
      </c>
      <c r="U64" s="1195"/>
      <c r="V64" s="1195"/>
      <c r="W64" s="734" t="s">
        <v>10326</v>
      </c>
      <c r="X64" s="724">
        <v>0.4363</v>
      </c>
      <c r="Y64" s="1197"/>
      <c r="Z64" s="1195"/>
      <c r="AA64" s="1198"/>
      <c r="AB64" s="1199"/>
      <c r="AC64" s="1195"/>
      <c r="AD64" s="1195"/>
      <c r="AE64" s="1195"/>
      <c r="AF64" s="1200"/>
      <c r="AG64" s="1195"/>
      <c r="AH64" s="1199"/>
      <c r="AI64" s="1195"/>
      <c r="AJ64" s="1195"/>
      <c r="AK64" s="1195"/>
      <c r="AL64" s="1201"/>
      <c r="AM64" s="1202"/>
      <c r="AN64" s="1203"/>
      <c r="AO64" s="1204"/>
      <c r="AP64" s="1203"/>
      <c r="AQ64" s="1202"/>
      <c r="AR64" s="1205"/>
      <c r="AS64" s="1202"/>
      <c r="AT64" s="1202"/>
      <c r="AU64" s="1202"/>
      <c r="AV64" s="1202"/>
      <c r="AW64" s="1202"/>
      <c r="AX64" s="1202"/>
      <c r="AY64" s="1206"/>
      <c r="AZ64" s="1207"/>
      <c r="BA64" s="1207"/>
      <c r="BB64" s="1207"/>
      <c r="BC64" s="1207"/>
      <c r="BD64" s="1207"/>
      <c r="BE64" s="1207"/>
      <c r="BF64" s="1207"/>
      <c r="BG64" s="1207"/>
      <c r="BH64" s="1207"/>
      <c r="BI64" s="1207"/>
      <c r="BJ64" s="1207"/>
      <c r="BK64" s="1207"/>
      <c r="BL64" s="1207"/>
      <c r="BM64" s="1207"/>
      <c r="BN64" s="1207"/>
      <c r="BO64" s="1207"/>
      <c r="BP64" s="1208"/>
      <c r="BQ64" s="1208"/>
      <c r="BR64" s="1208"/>
      <c r="BS64" s="1208"/>
      <c r="BT64" s="1208"/>
      <c r="BU64" s="1208"/>
      <c r="BV64" s="1208"/>
      <c r="BW64" s="1208"/>
      <c r="BX64" s="1208"/>
      <c r="BY64" s="1208"/>
      <c r="BZ64" s="1208"/>
      <c r="CA64" s="1208"/>
      <c r="CB64" s="1208"/>
      <c r="CC64" s="1208"/>
      <c r="CD64" s="1208"/>
      <c r="CE64" s="1208"/>
      <c r="CF64" s="1208"/>
      <c r="CG64" s="1208"/>
      <c r="CH64" s="1208"/>
    </row>
    <row r="65">
      <c r="A65" s="398"/>
      <c r="B65" s="1209" t="s">
        <v>10329</v>
      </c>
      <c r="C65" s="435" t="s">
        <v>10302</v>
      </c>
      <c r="D65" s="435"/>
      <c r="E65" s="1210" t="s">
        <v>10330</v>
      </c>
      <c r="F65" s="406"/>
      <c r="G65" s="1211">
        <v>1.9259638E8</v>
      </c>
      <c r="H65" s="1033">
        <v>363.0</v>
      </c>
      <c r="I65" s="1034">
        <v>0.2</v>
      </c>
      <c r="J65" s="370">
        <f t="shared" si="1"/>
        <v>290</v>
      </c>
      <c r="K65" s="492"/>
      <c r="L65" s="1214"/>
      <c r="M65" s="492"/>
      <c r="N65" s="1195"/>
      <c r="O65" s="1195"/>
      <c r="P65" s="1195"/>
      <c r="Q65" s="1192"/>
      <c r="R65" s="721" t="s">
        <v>8326</v>
      </c>
      <c r="S65" s="1194" t="s">
        <v>10325</v>
      </c>
      <c r="T65" s="722" t="s">
        <v>8719</v>
      </c>
      <c r="U65" s="1191"/>
      <c r="V65" s="1191"/>
      <c r="W65" s="734" t="s">
        <v>10331</v>
      </c>
      <c r="X65" s="724">
        <v>0.5228</v>
      </c>
      <c r="Y65" s="1215"/>
      <c r="Z65" s="1191"/>
      <c r="AA65" s="1191"/>
      <c r="AB65" s="1216"/>
      <c r="AC65" s="1215"/>
      <c r="AD65" s="1217"/>
      <c r="AE65" s="1197"/>
      <c r="AF65" s="1195"/>
      <c r="AG65" s="1195"/>
      <c r="AH65" s="1199"/>
      <c r="AI65" s="1195"/>
      <c r="AJ65" s="1195"/>
      <c r="AK65" s="1195"/>
      <c r="AL65" s="1201"/>
      <c r="AM65" s="1202"/>
      <c r="AN65" s="1203"/>
      <c r="AO65" s="1203"/>
      <c r="AP65" s="1203"/>
      <c r="AQ65" s="1218"/>
      <c r="AR65" s="1205"/>
      <c r="AS65" s="1202"/>
      <c r="AT65" s="1202"/>
      <c r="AU65" s="1202"/>
      <c r="AV65" s="1202"/>
      <c r="AW65" s="1202"/>
      <c r="AX65" s="1202"/>
      <c r="AY65" s="1202"/>
      <c r="AZ65" s="1219"/>
      <c r="BA65" s="1189"/>
      <c r="BB65" s="1189"/>
      <c r="BC65" s="1189"/>
      <c r="BD65" s="1189"/>
      <c r="BE65" s="1189"/>
      <c r="BF65" s="1189"/>
      <c r="BG65" s="1189"/>
      <c r="BH65" s="1189"/>
      <c r="BI65" s="1189"/>
      <c r="BJ65" s="1189"/>
      <c r="BK65" s="1207"/>
      <c r="BL65" s="1207"/>
      <c r="BM65" s="1207"/>
      <c r="BN65" s="1208"/>
      <c r="BO65" s="1208"/>
      <c r="BP65" s="1208"/>
      <c r="BQ65" s="1208"/>
      <c r="BR65" s="1208"/>
      <c r="BS65" s="1208"/>
      <c r="BT65" s="1208"/>
      <c r="BU65" s="1208"/>
      <c r="BV65" s="1208"/>
      <c r="BW65" s="1208"/>
      <c r="BX65" s="1208"/>
      <c r="BY65" s="1208"/>
      <c r="BZ65" s="1208"/>
      <c r="CA65" s="1208"/>
      <c r="CB65" s="1208"/>
      <c r="CC65" s="1208"/>
      <c r="CD65" s="1208"/>
      <c r="CE65" s="1208"/>
      <c r="CF65" s="1208"/>
      <c r="CG65" s="1208"/>
      <c r="CH65" s="1208"/>
    </row>
    <row r="66">
      <c r="A66" s="398"/>
      <c r="B66" s="1209" t="s">
        <v>10332</v>
      </c>
      <c r="C66" s="435" t="s">
        <v>10302</v>
      </c>
      <c r="D66" s="435"/>
      <c r="E66" s="1210" t="s">
        <v>10333</v>
      </c>
      <c r="F66" s="406"/>
      <c r="G66" s="1211">
        <v>1.9259652E8</v>
      </c>
      <c r="H66" s="1033">
        <v>461.0</v>
      </c>
      <c r="I66" s="1034">
        <v>0.2</v>
      </c>
      <c r="J66" s="370">
        <f t="shared" si="1"/>
        <v>369</v>
      </c>
      <c r="K66" s="492"/>
      <c r="L66" s="1214"/>
      <c r="M66" s="492"/>
      <c r="N66" s="1195"/>
      <c r="O66" s="1195"/>
      <c r="P66" s="1195"/>
      <c r="Q66" s="1192"/>
      <c r="R66" s="721" t="s">
        <v>8326</v>
      </c>
      <c r="S66" s="1194" t="s">
        <v>10325</v>
      </c>
      <c r="T66" s="722" t="s">
        <v>10334</v>
      </c>
      <c r="U66" s="1191"/>
      <c r="V66" s="1191"/>
      <c r="W66" s="734" t="s">
        <v>10335</v>
      </c>
      <c r="X66" s="724">
        <v>0.6089</v>
      </c>
      <c r="Y66" s="1215"/>
      <c r="Z66" s="1191"/>
      <c r="AA66" s="1191"/>
      <c r="AB66" s="1216"/>
      <c r="AC66" s="1215"/>
      <c r="AD66" s="1217"/>
      <c r="AE66" s="1197"/>
      <c r="AF66" s="1195"/>
      <c r="AG66" s="1195"/>
      <c r="AH66" s="1199"/>
      <c r="AI66" s="1195"/>
      <c r="AJ66" s="1195"/>
      <c r="AK66" s="1195"/>
      <c r="AL66" s="1201"/>
      <c r="AM66" s="1202"/>
      <c r="AN66" s="1203"/>
      <c r="AO66" s="1203"/>
      <c r="AP66" s="1203"/>
      <c r="AQ66" s="1218"/>
      <c r="AR66" s="1205"/>
      <c r="AS66" s="1202"/>
      <c r="AT66" s="1202"/>
      <c r="AU66" s="1202"/>
      <c r="AV66" s="1202"/>
      <c r="AW66" s="1202"/>
      <c r="AX66" s="1202"/>
      <c r="AY66" s="1202"/>
      <c r="AZ66" s="1220"/>
      <c r="BA66" s="1195"/>
      <c r="BB66" s="1195"/>
      <c r="BC66" s="1195"/>
      <c r="BD66" s="1195"/>
      <c r="BE66" s="1195"/>
      <c r="BF66" s="1195"/>
      <c r="BG66" s="1195"/>
      <c r="BH66" s="1195"/>
      <c r="BI66" s="1195"/>
      <c r="BJ66" s="1195"/>
      <c r="BK66" s="1207"/>
      <c r="BL66" s="1207"/>
      <c r="BM66" s="1207"/>
      <c r="BN66" s="1208"/>
      <c r="BO66" s="1208"/>
      <c r="BP66" s="1208"/>
      <c r="BQ66" s="1208"/>
      <c r="BR66" s="1208"/>
      <c r="BS66" s="1208"/>
      <c r="BT66" s="1208"/>
      <c r="BU66" s="1208"/>
      <c r="BV66" s="1208"/>
      <c r="BW66" s="1208"/>
      <c r="BX66" s="1208"/>
      <c r="BY66" s="1208"/>
      <c r="BZ66" s="1208"/>
      <c r="CA66" s="1208"/>
      <c r="CB66" s="1208"/>
      <c r="CC66" s="1208"/>
      <c r="CD66" s="1208"/>
      <c r="CE66" s="1208"/>
      <c r="CF66" s="1208"/>
      <c r="CG66" s="1208"/>
      <c r="CH66" s="1208"/>
    </row>
    <row r="67">
      <c r="A67" s="398"/>
      <c r="B67" s="1209" t="s">
        <v>10336</v>
      </c>
      <c r="C67" s="435" t="s">
        <v>10302</v>
      </c>
      <c r="D67" s="435"/>
      <c r="E67" s="1210" t="s">
        <v>10337</v>
      </c>
      <c r="F67" s="406"/>
      <c r="G67" s="1211">
        <v>1.92596521E8</v>
      </c>
      <c r="H67" s="1033">
        <v>448.0</v>
      </c>
      <c r="I67" s="1034">
        <v>0.2</v>
      </c>
      <c r="J67" s="370">
        <f t="shared" si="1"/>
        <v>358</v>
      </c>
      <c r="K67" s="492"/>
      <c r="L67" s="1214"/>
      <c r="M67" s="492"/>
      <c r="N67" s="1195"/>
      <c r="O67" s="1195"/>
      <c r="P67" s="1195"/>
      <c r="Q67" s="1192"/>
      <c r="R67" s="721" t="s">
        <v>8326</v>
      </c>
      <c r="S67" s="1194" t="s">
        <v>10325</v>
      </c>
      <c r="T67" s="722" t="s">
        <v>8740</v>
      </c>
      <c r="U67" s="1191"/>
      <c r="V67" s="1191"/>
      <c r="W67" s="734" t="s">
        <v>10338</v>
      </c>
      <c r="X67" s="724">
        <v>0.5999</v>
      </c>
      <c r="Y67" s="1215"/>
      <c r="Z67" s="1191"/>
      <c r="AA67" s="1191"/>
      <c r="AB67" s="1216"/>
      <c r="AC67" s="1215"/>
      <c r="AD67" s="1217"/>
      <c r="AE67" s="1197"/>
      <c r="AF67" s="1195"/>
      <c r="AG67" s="1195"/>
      <c r="AH67" s="1199"/>
      <c r="AI67" s="1195"/>
      <c r="AJ67" s="1195"/>
      <c r="AK67" s="1195"/>
      <c r="AL67" s="1201"/>
      <c r="AM67" s="1202"/>
      <c r="AN67" s="1203"/>
      <c r="AO67" s="1203"/>
      <c r="AP67" s="1203"/>
      <c r="AQ67" s="1218"/>
      <c r="AR67" s="1205"/>
      <c r="AS67" s="1202"/>
      <c r="AT67" s="1202"/>
      <c r="AU67" s="1202"/>
      <c r="AV67" s="1202"/>
      <c r="AW67" s="1202"/>
      <c r="AX67" s="1202"/>
      <c r="AY67" s="1202"/>
      <c r="AZ67" s="1220"/>
      <c r="BA67" s="1195"/>
      <c r="BB67" s="1195"/>
      <c r="BC67" s="1195"/>
      <c r="BD67" s="1195"/>
      <c r="BE67" s="1195"/>
      <c r="BF67" s="1195"/>
      <c r="BG67" s="1195"/>
      <c r="BH67" s="1195"/>
      <c r="BI67" s="1195"/>
      <c r="BJ67" s="1195"/>
      <c r="BK67" s="1207"/>
      <c r="BL67" s="1207"/>
      <c r="BM67" s="1207"/>
      <c r="BN67" s="1208"/>
      <c r="BO67" s="1208"/>
      <c r="BP67" s="1208"/>
      <c r="BQ67" s="1208"/>
      <c r="BR67" s="1208"/>
      <c r="BS67" s="1208"/>
      <c r="BT67" s="1208"/>
      <c r="BU67" s="1208"/>
      <c r="BV67" s="1208"/>
      <c r="BW67" s="1208"/>
      <c r="BX67" s="1208"/>
      <c r="BY67" s="1208"/>
      <c r="BZ67" s="1208"/>
      <c r="CA67" s="1208"/>
      <c r="CB67" s="1208"/>
      <c r="CC67" s="1208"/>
      <c r="CD67" s="1208"/>
      <c r="CE67" s="1208"/>
      <c r="CF67" s="1208"/>
      <c r="CG67" s="1208"/>
      <c r="CH67" s="1208"/>
    </row>
    <row r="68">
      <c r="A68" s="398"/>
      <c r="B68" s="1209" t="s">
        <v>10339</v>
      </c>
      <c r="C68" s="435" t="s">
        <v>10302</v>
      </c>
      <c r="D68" s="435"/>
      <c r="E68" s="1210" t="s">
        <v>10340</v>
      </c>
      <c r="F68" s="1221"/>
      <c r="G68" s="1222">
        <v>1.92596375E8</v>
      </c>
      <c r="H68" s="1223">
        <v>425.0</v>
      </c>
      <c r="I68" s="1224">
        <v>0.2</v>
      </c>
      <c r="J68" s="1225">
        <f t="shared" si="1"/>
        <v>340</v>
      </c>
      <c r="K68" s="1226"/>
      <c r="L68" s="1227"/>
      <c r="M68" s="1226"/>
      <c r="N68" s="1202"/>
      <c r="O68" s="1202"/>
      <c r="P68" s="1202"/>
      <c r="Q68" s="1228"/>
      <c r="R68" s="1229" t="s">
        <v>8326</v>
      </c>
      <c r="S68" s="1194" t="s">
        <v>10325</v>
      </c>
      <c r="T68" s="1230" t="s">
        <v>8729</v>
      </c>
      <c r="U68" s="1191"/>
      <c r="V68" s="1191"/>
      <c r="W68" s="734" t="s">
        <v>10341</v>
      </c>
      <c r="X68" s="1231">
        <v>0.5815</v>
      </c>
      <c r="Y68" s="1123"/>
      <c r="Z68" s="1123"/>
      <c r="AA68" s="1123"/>
      <c r="AB68" s="1232"/>
      <c r="AC68" s="1123"/>
      <c r="AD68" s="1123"/>
      <c r="AE68" s="1202"/>
      <c r="AF68" s="1195"/>
      <c r="AG68" s="1195"/>
      <c r="AH68" s="1199"/>
      <c r="AI68" s="1195"/>
      <c r="AJ68" s="1195"/>
      <c r="AK68" s="1195"/>
      <c r="AL68" s="1201"/>
      <c r="AM68" s="1202"/>
      <c r="AN68" s="1203"/>
      <c r="AO68" s="1203"/>
      <c r="AP68" s="1203"/>
      <c r="AQ68" s="1218"/>
      <c r="AR68" s="1205"/>
      <c r="AS68" s="1202"/>
      <c r="AT68" s="1202"/>
      <c r="AU68" s="1202"/>
      <c r="AV68" s="1202"/>
      <c r="AW68" s="1202"/>
      <c r="AX68" s="1202"/>
      <c r="AY68" s="1202"/>
      <c r="AZ68" s="1220"/>
      <c r="BA68" s="1195"/>
      <c r="BB68" s="1195"/>
      <c r="BC68" s="1195"/>
      <c r="BD68" s="1195"/>
      <c r="BE68" s="1195"/>
      <c r="BF68" s="1195"/>
      <c r="BG68" s="1195"/>
      <c r="BH68" s="1195"/>
      <c r="BI68" s="1195"/>
      <c r="BJ68" s="1195"/>
      <c r="BK68" s="1207"/>
      <c r="BL68" s="1207"/>
      <c r="BM68" s="1207"/>
      <c r="BN68" s="1208"/>
      <c r="BO68" s="1208"/>
      <c r="BP68" s="1208"/>
      <c r="BQ68" s="1208"/>
      <c r="BR68" s="1208"/>
      <c r="BS68" s="1208"/>
      <c r="BT68" s="1208"/>
      <c r="BU68" s="1208"/>
      <c r="BV68" s="1208"/>
      <c r="BW68" s="1208"/>
      <c r="BX68" s="1208"/>
      <c r="BY68" s="1208"/>
      <c r="BZ68" s="1208"/>
      <c r="CA68" s="1208"/>
      <c r="CB68" s="1208"/>
      <c r="CC68" s="1208"/>
      <c r="CD68" s="1208"/>
      <c r="CE68" s="1208"/>
      <c r="CF68" s="1208"/>
      <c r="CG68" s="1208"/>
      <c r="CH68" s="1208"/>
    </row>
    <row r="69">
      <c r="A69" s="398"/>
      <c r="B69" s="1233" t="s">
        <v>10342</v>
      </c>
      <c r="C69" s="435" t="s">
        <v>10343</v>
      </c>
      <c r="D69" s="435">
        <v>0.0</v>
      </c>
      <c r="E69" s="1234" t="s">
        <v>10344</v>
      </c>
      <c r="F69" s="1161" t="s">
        <v>10345</v>
      </c>
      <c r="G69" s="1235">
        <v>2.038928103464E12</v>
      </c>
      <c r="H69" s="1236">
        <v>320.0</v>
      </c>
      <c r="I69" s="1237">
        <v>0.18</v>
      </c>
      <c r="J69" s="370">
        <f t="shared" si="1"/>
        <v>262</v>
      </c>
      <c r="K69" s="1238" t="s">
        <v>10346</v>
      </c>
      <c r="L69" s="1239" t="s">
        <v>10347</v>
      </c>
      <c r="M69" s="1240"/>
      <c r="N69" s="1228"/>
      <c r="O69" s="1228"/>
      <c r="P69" s="1228"/>
      <c r="Q69" s="1241">
        <v>3.0</v>
      </c>
      <c r="R69" s="1229" t="s">
        <v>8326</v>
      </c>
      <c r="S69" s="1194">
        <v>72.0</v>
      </c>
      <c r="T69" s="1230">
        <v>17.92</v>
      </c>
      <c r="U69" s="1242">
        <v>169.22</v>
      </c>
      <c r="V69" s="1208"/>
      <c r="W69" s="734">
        <v>86.08</v>
      </c>
      <c r="X69" s="1231">
        <v>0.3363</v>
      </c>
      <c r="Y69" s="1241">
        <v>80.0</v>
      </c>
      <c r="Z69" s="1241">
        <v>110.0</v>
      </c>
      <c r="AA69" s="1241">
        <v>40.0</v>
      </c>
      <c r="AB69" s="1241">
        <v>110.0</v>
      </c>
      <c r="AC69" s="1243" t="s">
        <v>10348</v>
      </c>
      <c r="AD69" s="1228"/>
      <c r="AE69" s="1228"/>
      <c r="AF69" s="1208"/>
      <c r="AG69" s="1208"/>
      <c r="AH69" s="1208"/>
      <c r="AI69" s="1208"/>
      <c r="AJ69" s="1208"/>
      <c r="AK69" s="1208"/>
      <c r="AL69" s="1201"/>
      <c r="AM69" s="1228"/>
      <c r="AN69" s="1204"/>
      <c r="AO69" s="1204"/>
      <c r="AP69" s="1204"/>
      <c r="AQ69" s="1228"/>
      <c r="AR69" s="1205"/>
      <c r="AS69" s="1228"/>
      <c r="AT69" s="1228"/>
      <c r="AU69" s="1228"/>
      <c r="AV69" s="1228"/>
      <c r="AW69" s="1228"/>
      <c r="AX69" s="1228"/>
      <c r="AY69" s="1228"/>
      <c r="AZ69" s="1208"/>
      <c r="BA69" s="1208"/>
      <c r="BB69" s="1208"/>
      <c r="BC69" s="1208"/>
      <c r="BD69" s="1208"/>
      <c r="BE69" s="1208"/>
      <c r="BF69" s="1208"/>
      <c r="BG69" s="1208"/>
      <c r="BH69" s="1208"/>
      <c r="BI69" s="1208"/>
      <c r="BJ69" s="1208"/>
      <c r="BK69" s="1208"/>
      <c r="BL69" s="1208"/>
      <c r="BM69" s="1208"/>
      <c r="BN69" s="1208"/>
      <c r="BO69" s="1208"/>
      <c r="BP69" s="1208"/>
      <c r="BQ69" s="1208"/>
      <c r="BR69" s="1208"/>
      <c r="BS69" s="1208"/>
      <c r="BT69" s="1208"/>
      <c r="BU69" s="1208"/>
      <c r="BV69" s="1208"/>
      <c r="BW69" s="1208"/>
      <c r="BX69" s="1208"/>
      <c r="BY69" s="1208"/>
      <c r="BZ69" s="1208"/>
      <c r="CA69" s="1208"/>
      <c r="CB69" s="1208"/>
      <c r="CC69" s="1208"/>
      <c r="CD69" s="1208"/>
      <c r="CE69" s="1208"/>
      <c r="CF69" s="1208"/>
      <c r="CG69" s="1208"/>
      <c r="CH69" s="1208"/>
    </row>
    <row r="70">
      <c r="A70" s="398"/>
      <c r="B70" s="1244"/>
      <c r="C70" s="1245"/>
      <c r="D70" s="1025"/>
      <c r="E70" s="1246"/>
      <c r="F70" s="676"/>
      <c r="G70" s="1247"/>
      <c r="H70" s="1248"/>
      <c r="I70" s="1249"/>
      <c r="J70" s="1228"/>
      <c r="K70" s="1240"/>
      <c r="L70" s="1228"/>
      <c r="M70" s="1240"/>
      <c r="N70" s="1228"/>
      <c r="O70" s="1228"/>
      <c r="P70" s="1228"/>
      <c r="Q70" s="1228"/>
      <c r="R70" s="1228"/>
      <c r="S70" s="1250"/>
      <c r="T70" s="1228"/>
      <c r="U70" s="1208"/>
      <c r="V70" s="1208"/>
      <c r="W70" s="1251" t="s">
        <v>10349</v>
      </c>
      <c r="X70" s="1228"/>
      <c r="Y70" s="1228"/>
      <c r="Z70" s="1228"/>
      <c r="AA70" s="1228"/>
      <c r="AB70" s="1228"/>
      <c r="AC70" s="1228"/>
      <c r="AD70" s="1228"/>
      <c r="AE70" s="1228"/>
      <c r="AF70" s="1208"/>
      <c r="AG70" s="1208"/>
      <c r="AH70" s="1208"/>
      <c r="AI70" s="1208"/>
      <c r="AJ70" s="1208"/>
      <c r="AK70" s="1208"/>
      <c r="AL70" s="1201"/>
      <c r="AM70" s="1228"/>
      <c r="AN70" s="1204"/>
      <c r="AO70" s="1204"/>
      <c r="AP70" s="1204"/>
      <c r="AQ70" s="1228"/>
      <c r="AR70" s="1205"/>
      <c r="AS70" s="1228"/>
      <c r="AT70" s="1228"/>
      <c r="AU70" s="1228"/>
      <c r="AV70" s="1228"/>
      <c r="AW70" s="1228"/>
      <c r="AX70" s="1228"/>
      <c r="AY70" s="1228"/>
      <c r="AZ70" s="1208"/>
      <c r="BA70" s="1208"/>
      <c r="BB70" s="1208"/>
      <c r="BC70" s="1208"/>
      <c r="BD70" s="1208"/>
      <c r="BE70" s="1208"/>
      <c r="BF70" s="1208"/>
      <c r="BG70" s="1208"/>
      <c r="BH70" s="1208"/>
      <c r="BI70" s="1208"/>
      <c r="BJ70" s="1208"/>
      <c r="BK70" s="1208"/>
      <c r="BL70" s="1208"/>
      <c r="BM70" s="1208"/>
      <c r="BN70" s="1208"/>
      <c r="BO70" s="1208"/>
      <c r="BP70" s="1208"/>
      <c r="BQ70" s="1208"/>
      <c r="BR70" s="1208"/>
      <c r="BS70" s="1208"/>
      <c r="BT70" s="1208"/>
      <c r="BU70" s="1208"/>
      <c r="BV70" s="1208"/>
      <c r="BW70" s="1208"/>
      <c r="BX70" s="1208"/>
      <c r="BY70" s="1208"/>
      <c r="BZ70" s="1208"/>
      <c r="CA70" s="1208"/>
      <c r="CB70" s="1208"/>
      <c r="CC70" s="1208"/>
      <c r="CD70" s="1208"/>
      <c r="CE70" s="1208"/>
      <c r="CF70" s="1208"/>
      <c r="CG70" s="1208"/>
      <c r="CH70" s="1208"/>
    </row>
    <row r="71">
      <c r="A71" s="398"/>
      <c r="B71" s="1244"/>
      <c r="C71" s="1245"/>
      <c r="D71" s="1025"/>
      <c r="E71" s="1246"/>
      <c r="F71" s="676"/>
      <c r="G71" s="1247"/>
      <c r="H71" s="1248"/>
      <c r="I71" s="1249"/>
      <c r="J71" s="1228"/>
      <c r="K71" s="1240"/>
      <c r="L71" s="1228"/>
      <c r="M71" s="1240"/>
      <c r="N71" s="1228"/>
      <c r="O71" s="1228"/>
      <c r="P71" s="1228"/>
      <c r="Q71" s="1228"/>
      <c r="R71" s="1228"/>
      <c r="S71" s="1228"/>
      <c r="T71" s="1228"/>
      <c r="U71" s="1208"/>
      <c r="V71" s="1208"/>
      <c r="W71" s="1251" t="s">
        <v>10349</v>
      </c>
      <c r="X71" s="1228"/>
      <c r="Y71" s="1228"/>
      <c r="Z71" s="1228"/>
      <c r="AA71" s="1228"/>
      <c r="AB71" s="1228"/>
      <c r="AC71" s="1228"/>
      <c r="AD71" s="1228"/>
      <c r="AE71" s="1228"/>
      <c r="AF71" s="1208"/>
      <c r="AG71" s="1208"/>
      <c r="AH71" s="1208"/>
      <c r="AI71" s="1208"/>
      <c r="AJ71" s="1208"/>
      <c r="AK71" s="1208"/>
      <c r="AL71" s="1201"/>
      <c r="AM71" s="1228"/>
      <c r="AN71" s="1204"/>
      <c r="AO71" s="1204"/>
      <c r="AP71" s="1204"/>
      <c r="AQ71" s="1228"/>
      <c r="AR71" s="1205"/>
      <c r="AS71" s="1228"/>
      <c r="AT71" s="1228"/>
      <c r="AU71" s="1228"/>
      <c r="AV71" s="1228"/>
      <c r="AW71" s="1228"/>
      <c r="AX71" s="1228"/>
      <c r="AY71" s="1228"/>
      <c r="AZ71" s="1208"/>
      <c r="BA71" s="1208"/>
      <c r="BB71" s="1208"/>
      <c r="BC71" s="1208"/>
      <c r="BD71" s="1208"/>
      <c r="BE71" s="1208"/>
      <c r="BF71" s="1208"/>
      <c r="BG71" s="1208"/>
      <c r="BH71" s="1208"/>
      <c r="BI71" s="1208"/>
      <c r="BJ71" s="1208"/>
      <c r="BK71" s="1208"/>
      <c r="BL71" s="1208"/>
      <c r="BM71" s="1208"/>
      <c r="BN71" s="1208"/>
      <c r="BO71" s="1208"/>
      <c r="BP71" s="1208"/>
      <c r="BQ71" s="1208"/>
      <c r="BR71" s="1208"/>
      <c r="BS71" s="1208"/>
      <c r="BT71" s="1208"/>
      <c r="BU71" s="1208"/>
      <c r="BV71" s="1208"/>
      <c r="BW71" s="1208"/>
      <c r="BX71" s="1208"/>
      <c r="BY71" s="1208"/>
      <c r="BZ71" s="1208"/>
      <c r="CA71" s="1208"/>
      <c r="CB71" s="1208"/>
      <c r="CC71" s="1208"/>
      <c r="CD71" s="1208"/>
      <c r="CE71" s="1208"/>
      <c r="CF71" s="1208"/>
      <c r="CG71" s="1208"/>
      <c r="CH71" s="1208"/>
    </row>
    <row r="72">
      <c r="A72" s="398"/>
      <c r="B72" s="1244"/>
      <c r="C72" s="1245"/>
      <c r="D72" s="1025"/>
      <c r="E72" s="1246"/>
      <c r="F72" s="676"/>
      <c r="G72" s="1247"/>
      <c r="H72" s="1248"/>
      <c r="I72" s="1249"/>
      <c r="J72" s="1228"/>
      <c r="K72" s="1240"/>
      <c r="L72" s="1228"/>
      <c r="M72" s="1240"/>
      <c r="N72" s="1228"/>
      <c r="O72" s="1228"/>
      <c r="P72" s="1228"/>
      <c r="Q72" s="1228"/>
      <c r="R72" s="1228"/>
      <c r="S72" s="1228"/>
      <c r="T72" s="1228"/>
      <c r="U72" s="1208"/>
      <c r="V72" s="1208"/>
      <c r="W72" s="1251" t="s">
        <v>10349</v>
      </c>
      <c r="X72" s="1228"/>
      <c r="Y72" s="1228"/>
      <c r="Z72" s="1228"/>
      <c r="AA72" s="1228"/>
      <c r="AB72" s="1228"/>
      <c r="AC72" s="1228"/>
      <c r="AD72" s="1228"/>
      <c r="AE72" s="1228"/>
      <c r="AF72" s="1208"/>
      <c r="AG72" s="1208"/>
      <c r="AH72" s="1208"/>
      <c r="AI72" s="1208"/>
      <c r="AJ72" s="1208"/>
      <c r="AK72" s="1208"/>
      <c r="AL72" s="1201"/>
      <c r="AM72" s="1228"/>
      <c r="AN72" s="1204"/>
      <c r="AO72" s="1204"/>
      <c r="AP72" s="1204"/>
      <c r="AQ72" s="1228"/>
      <c r="AR72" s="1205"/>
      <c r="AS72" s="1228"/>
      <c r="AT72" s="1228"/>
      <c r="AU72" s="1228"/>
      <c r="AV72" s="1228"/>
      <c r="AW72" s="1228"/>
      <c r="AX72" s="1228"/>
      <c r="AY72" s="1228"/>
      <c r="AZ72" s="1208"/>
      <c r="BA72" s="1208"/>
      <c r="BB72" s="1208"/>
      <c r="BC72" s="1208"/>
      <c r="BD72" s="1208"/>
      <c r="BE72" s="1208"/>
      <c r="BF72" s="1208"/>
      <c r="BG72" s="1208"/>
      <c r="BH72" s="1208"/>
      <c r="BI72" s="1208"/>
      <c r="BJ72" s="1208"/>
      <c r="BK72" s="1208"/>
      <c r="BL72" s="1208"/>
      <c r="BM72" s="1208"/>
      <c r="BN72" s="1208"/>
      <c r="BO72" s="1208"/>
      <c r="BP72" s="1208"/>
      <c r="BQ72" s="1208"/>
      <c r="BR72" s="1208"/>
      <c r="BS72" s="1208"/>
      <c r="BT72" s="1208"/>
      <c r="BU72" s="1208"/>
      <c r="BV72" s="1208"/>
      <c r="BW72" s="1208"/>
      <c r="BX72" s="1208"/>
      <c r="BY72" s="1208"/>
      <c r="BZ72" s="1208"/>
      <c r="CA72" s="1208"/>
      <c r="CB72" s="1208"/>
      <c r="CC72" s="1208"/>
      <c r="CD72" s="1208"/>
      <c r="CE72" s="1208"/>
      <c r="CF72" s="1208"/>
      <c r="CG72" s="1208"/>
      <c r="CH72" s="1208"/>
    </row>
    <row r="73">
      <c r="A73" s="398"/>
      <c r="B73" s="1244"/>
      <c r="C73" s="1245"/>
      <c r="D73" s="1025"/>
      <c r="E73" s="1246"/>
      <c r="F73" s="676"/>
      <c r="G73" s="1247"/>
      <c r="H73" s="1248"/>
      <c r="I73" s="1249"/>
      <c r="J73" s="1228"/>
      <c r="K73" s="1240"/>
      <c r="L73" s="1228"/>
      <c r="M73" s="1240"/>
      <c r="N73" s="1228"/>
      <c r="O73" s="1228"/>
      <c r="P73" s="1228"/>
      <c r="Q73" s="1228"/>
      <c r="R73" s="1228"/>
      <c r="S73" s="1228"/>
      <c r="T73" s="1228"/>
      <c r="U73" s="1208"/>
      <c r="V73" s="1208"/>
      <c r="W73" s="1251" t="s">
        <v>10349</v>
      </c>
      <c r="X73" s="1228"/>
      <c r="Y73" s="1228"/>
      <c r="Z73" s="1228"/>
      <c r="AA73" s="1228"/>
      <c r="AB73" s="1228"/>
      <c r="AC73" s="1228"/>
      <c r="AD73" s="1228"/>
      <c r="AE73" s="1228"/>
      <c r="AF73" s="1208"/>
      <c r="AG73" s="1208"/>
      <c r="AH73" s="1208"/>
      <c r="AI73" s="1208"/>
      <c r="AJ73" s="1208"/>
      <c r="AK73" s="1208"/>
      <c r="AL73" s="1201"/>
      <c r="AM73" s="1228"/>
      <c r="AN73" s="1204"/>
      <c r="AO73" s="1204"/>
      <c r="AP73" s="1204"/>
      <c r="AQ73" s="1228"/>
      <c r="AR73" s="1205"/>
      <c r="AS73" s="1228"/>
      <c r="AT73" s="1228"/>
      <c r="AU73" s="1228"/>
      <c r="AV73" s="1228"/>
      <c r="AW73" s="1228"/>
      <c r="AX73" s="1228"/>
      <c r="AY73" s="1228"/>
      <c r="AZ73" s="1208"/>
      <c r="BA73" s="1208"/>
      <c r="BB73" s="1208"/>
      <c r="BC73" s="1208"/>
      <c r="BD73" s="1208"/>
      <c r="BE73" s="1208"/>
      <c r="BF73" s="1208"/>
      <c r="BG73" s="1208"/>
      <c r="BH73" s="1208"/>
      <c r="BI73" s="1208"/>
      <c r="BJ73" s="1208"/>
      <c r="BK73" s="1208"/>
      <c r="BL73" s="1208"/>
      <c r="BM73" s="1208"/>
      <c r="BN73" s="1208"/>
      <c r="BO73" s="1208"/>
      <c r="BP73" s="1208"/>
      <c r="BQ73" s="1208"/>
      <c r="BR73" s="1208"/>
      <c r="BS73" s="1208"/>
      <c r="BT73" s="1208"/>
      <c r="BU73" s="1208"/>
      <c r="BV73" s="1208"/>
      <c r="BW73" s="1208"/>
      <c r="BX73" s="1208"/>
      <c r="BY73" s="1208"/>
      <c r="BZ73" s="1208"/>
      <c r="CA73" s="1208"/>
      <c r="CB73" s="1208"/>
      <c r="CC73" s="1208"/>
      <c r="CD73" s="1208"/>
      <c r="CE73" s="1208"/>
      <c r="CF73" s="1208"/>
      <c r="CG73" s="1208"/>
      <c r="CH73" s="1208"/>
    </row>
    <row r="74">
      <c r="A74" s="398"/>
      <c r="B74" s="1244"/>
      <c r="C74" s="1245"/>
      <c r="D74" s="1025"/>
      <c r="E74" s="1246"/>
      <c r="F74" s="676"/>
      <c r="G74" s="1247"/>
      <c r="H74" s="1248"/>
      <c r="I74" s="1249"/>
      <c r="J74" s="1228"/>
      <c r="K74" s="1240"/>
      <c r="L74" s="1228"/>
      <c r="M74" s="1240"/>
      <c r="N74" s="1228"/>
      <c r="O74" s="1228"/>
      <c r="P74" s="1228"/>
      <c r="Q74" s="1228"/>
      <c r="R74" s="1228"/>
      <c r="S74" s="1228"/>
      <c r="T74" s="1228"/>
      <c r="U74" s="1208"/>
      <c r="V74" s="1208"/>
      <c r="W74" s="1251" t="s">
        <v>10349</v>
      </c>
      <c r="X74" s="1228"/>
      <c r="Y74" s="1228"/>
      <c r="Z74" s="1228"/>
      <c r="AA74" s="1228"/>
      <c r="AB74" s="1228"/>
      <c r="AC74" s="1228"/>
      <c r="AD74" s="1228"/>
      <c r="AE74" s="1228"/>
      <c r="AF74" s="1208"/>
      <c r="AG74" s="1208"/>
      <c r="AH74" s="1208"/>
      <c r="AI74" s="1208"/>
      <c r="AJ74" s="1208"/>
      <c r="AK74" s="1208"/>
      <c r="AL74" s="1201"/>
      <c r="AM74" s="1228"/>
      <c r="AN74" s="1204"/>
      <c r="AO74" s="1204"/>
      <c r="AP74" s="1204"/>
      <c r="AQ74" s="1228"/>
      <c r="AR74" s="1205"/>
      <c r="AS74" s="1228"/>
      <c r="AT74" s="1228"/>
      <c r="AU74" s="1228"/>
      <c r="AV74" s="1228"/>
      <c r="AW74" s="1228"/>
      <c r="AX74" s="1228"/>
      <c r="AY74" s="1228"/>
      <c r="AZ74" s="1208"/>
      <c r="BA74" s="1208"/>
      <c r="BB74" s="1208"/>
      <c r="BC74" s="1208"/>
      <c r="BD74" s="1208"/>
      <c r="BE74" s="1208"/>
      <c r="BF74" s="1208"/>
      <c r="BG74" s="1208"/>
      <c r="BH74" s="1208"/>
      <c r="BI74" s="1208"/>
      <c r="BJ74" s="1208"/>
      <c r="BK74" s="1208"/>
      <c r="BL74" s="1208"/>
      <c r="BM74" s="1208"/>
      <c r="BN74" s="1208"/>
      <c r="BO74" s="1208"/>
      <c r="BP74" s="1208"/>
      <c r="BQ74" s="1208"/>
      <c r="BR74" s="1208"/>
      <c r="BS74" s="1208"/>
      <c r="BT74" s="1208"/>
      <c r="BU74" s="1208"/>
      <c r="BV74" s="1208"/>
      <c r="BW74" s="1208"/>
      <c r="BX74" s="1208"/>
      <c r="BY74" s="1208"/>
      <c r="BZ74" s="1208"/>
      <c r="CA74" s="1208"/>
      <c r="CB74" s="1208"/>
      <c r="CC74" s="1208"/>
      <c r="CD74" s="1208"/>
      <c r="CE74" s="1208"/>
      <c r="CF74" s="1208"/>
      <c r="CG74" s="1208"/>
      <c r="CH74" s="1208"/>
    </row>
    <row r="75">
      <c r="A75" s="652" t="s">
        <v>4865</v>
      </c>
      <c r="B75" s="1252" t="s">
        <v>10350</v>
      </c>
      <c r="C75" s="435" t="s">
        <v>10351</v>
      </c>
      <c r="D75" s="1025">
        <v>0.0</v>
      </c>
      <c r="E75" s="1253" t="s">
        <v>10352</v>
      </c>
      <c r="F75" s="676"/>
      <c r="G75" s="1254">
        <v>2.039141758615E12</v>
      </c>
      <c r="H75" s="1236">
        <v>500.0</v>
      </c>
      <c r="I75" s="1237">
        <v>0.3</v>
      </c>
      <c r="J75" s="1241">
        <v>350.0</v>
      </c>
      <c r="K75" s="1253" t="s">
        <v>10352</v>
      </c>
      <c r="L75" s="1255" t="s">
        <v>10353</v>
      </c>
      <c r="M75" s="1255" t="s">
        <v>10353</v>
      </c>
      <c r="N75" s="1241" t="s">
        <v>10354</v>
      </c>
      <c r="O75" s="1228"/>
      <c r="P75" s="1228"/>
      <c r="Q75" s="1228"/>
      <c r="R75" s="1228"/>
      <c r="S75" s="1228"/>
      <c r="T75" s="1228"/>
      <c r="U75" s="1208"/>
      <c r="V75" s="1208"/>
      <c r="W75" s="1208"/>
      <c r="X75" s="1228"/>
      <c r="Y75" s="1228"/>
      <c r="Z75" s="1228"/>
      <c r="AA75" s="1228"/>
      <c r="AB75" s="1228"/>
      <c r="AC75" s="1228"/>
      <c r="AD75" s="1228"/>
      <c r="AE75" s="1228"/>
      <c r="AF75" s="1208"/>
      <c r="AG75" s="1208"/>
      <c r="AH75" s="1208"/>
      <c r="AI75" s="1208"/>
      <c r="AJ75" s="1208"/>
      <c r="AK75" s="1208"/>
      <c r="AL75" s="1201"/>
      <c r="AM75" s="1228"/>
      <c r="AN75" s="1204"/>
      <c r="AO75" s="1204"/>
      <c r="AP75" s="1204"/>
      <c r="AQ75" s="1228"/>
      <c r="AR75" s="1205"/>
      <c r="AS75" s="1228"/>
      <c r="AT75" s="1228"/>
      <c r="AU75" s="1228"/>
      <c r="AV75" s="1228"/>
      <c r="AW75" s="1228"/>
      <c r="AX75" s="1228"/>
      <c r="AY75" s="1228"/>
      <c r="AZ75" s="1208"/>
      <c r="BA75" s="1208"/>
      <c r="BB75" s="1208"/>
      <c r="BC75" s="1208"/>
      <c r="BD75" s="1208"/>
      <c r="BE75" s="1208"/>
      <c r="BF75" s="1208"/>
      <c r="BG75" s="1208"/>
      <c r="BH75" s="1208"/>
      <c r="BI75" s="1208"/>
      <c r="BJ75" s="1208"/>
      <c r="BK75" s="1208"/>
      <c r="BL75" s="1208"/>
      <c r="BM75" s="1208"/>
      <c r="BN75" s="1208"/>
      <c r="BO75" s="1208"/>
      <c r="BP75" s="1208"/>
      <c r="BQ75" s="1208"/>
      <c r="BR75" s="1208"/>
      <c r="BS75" s="1208"/>
      <c r="BT75" s="1208"/>
      <c r="BU75" s="1208"/>
      <c r="BV75" s="1208"/>
      <c r="BW75" s="1208"/>
      <c r="BX75" s="1208"/>
      <c r="BY75" s="1208"/>
      <c r="BZ75" s="1208"/>
      <c r="CA75" s="1208"/>
      <c r="CB75" s="1208"/>
      <c r="CC75" s="1208"/>
      <c r="CD75" s="1208"/>
      <c r="CE75" s="1208"/>
      <c r="CF75" s="1208"/>
      <c r="CG75" s="1208"/>
      <c r="CH75" s="1208"/>
    </row>
    <row r="76">
      <c r="A76" s="398"/>
      <c r="B76" s="136" t="s">
        <v>10355</v>
      </c>
      <c r="C76" s="1245"/>
      <c r="D76" s="1020">
        <v>50.0</v>
      </c>
      <c r="E76" s="1234" t="s">
        <v>10356</v>
      </c>
      <c r="F76" s="676"/>
      <c r="G76" s="1256">
        <v>2.03922537157E12</v>
      </c>
      <c r="H76" s="1236">
        <v>500.0</v>
      </c>
      <c r="I76" s="1237">
        <v>0.3</v>
      </c>
      <c r="J76" s="1241">
        <v>350.0</v>
      </c>
      <c r="K76" s="1234" t="s">
        <v>10356</v>
      </c>
      <c r="L76" s="1257" t="s">
        <v>10357</v>
      </c>
      <c r="M76" s="1257" t="s">
        <v>10357</v>
      </c>
      <c r="N76" s="1241" t="s">
        <v>10358</v>
      </c>
      <c r="O76" s="1228"/>
      <c r="P76" s="1228"/>
      <c r="Q76" s="1228"/>
      <c r="R76" s="1228"/>
      <c r="S76" s="1228"/>
      <c r="T76" s="1228"/>
      <c r="U76" s="1208"/>
      <c r="V76" s="1208"/>
      <c r="W76" s="1208"/>
      <c r="X76" s="1228"/>
      <c r="Y76" s="1228"/>
      <c r="Z76" s="1228"/>
      <c r="AA76" s="1228"/>
      <c r="AB76" s="1228"/>
      <c r="AC76" s="1228"/>
      <c r="AD76" s="1228"/>
      <c r="AE76" s="1228"/>
      <c r="AF76" s="1208"/>
      <c r="AG76" s="1208"/>
      <c r="AH76" s="1208"/>
      <c r="AI76" s="1208"/>
      <c r="AJ76" s="1208"/>
      <c r="AK76" s="1208"/>
      <c r="AL76" s="1201"/>
      <c r="AM76" s="1228"/>
      <c r="AN76" s="1204"/>
      <c r="AO76" s="1204"/>
      <c r="AP76" s="1204"/>
      <c r="AQ76" s="1228"/>
      <c r="AR76" s="1205"/>
      <c r="AS76" s="1228"/>
      <c r="AT76" s="1228"/>
      <c r="AU76" s="1228"/>
      <c r="AV76" s="1228"/>
      <c r="AW76" s="1228"/>
      <c r="AX76" s="1228"/>
      <c r="AY76" s="1228"/>
      <c r="AZ76" s="1208"/>
      <c r="BA76" s="1208"/>
      <c r="BB76" s="1208"/>
      <c r="BC76" s="1208"/>
      <c r="BD76" s="1208"/>
      <c r="BE76" s="1208"/>
      <c r="BF76" s="1208"/>
      <c r="BG76" s="1208"/>
      <c r="BH76" s="1208"/>
      <c r="BI76" s="1208"/>
      <c r="BJ76" s="1208"/>
      <c r="BK76" s="1208"/>
      <c r="BL76" s="1208"/>
      <c r="BM76" s="1208"/>
      <c r="BN76" s="1208"/>
      <c r="BO76" s="1208"/>
      <c r="BP76" s="1208"/>
      <c r="BQ76" s="1208"/>
      <c r="BR76" s="1208"/>
      <c r="BS76" s="1208"/>
      <c r="BT76" s="1208"/>
      <c r="BU76" s="1208"/>
      <c r="BV76" s="1208"/>
      <c r="BW76" s="1208"/>
      <c r="BX76" s="1208"/>
      <c r="BY76" s="1208"/>
      <c r="BZ76" s="1208"/>
      <c r="CA76" s="1208"/>
      <c r="CB76" s="1208"/>
      <c r="CC76" s="1208"/>
      <c r="CD76" s="1208"/>
      <c r="CE76" s="1208"/>
      <c r="CF76" s="1208"/>
      <c r="CG76" s="1208"/>
      <c r="CH76" s="1208"/>
    </row>
    <row r="77" ht="44.25" customHeight="1">
      <c r="A77" s="613"/>
      <c r="B77" s="286" t="s">
        <v>10359</v>
      </c>
      <c r="C77" s="1258"/>
      <c r="D77" s="1259">
        <v>50.0</v>
      </c>
      <c r="E77" s="1234" t="s">
        <v>10360</v>
      </c>
      <c r="F77" s="676"/>
      <c r="G77" s="1260">
        <v>2.039409366781E12</v>
      </c>
      <c r="H77" s="33">
        <v>2600.0</v>
      </c>
      <c r="I77" s="34">
        <v>0.3</v>
      </c>
      <c r="J77" s="35">
        <f t="shared" ref="J77:J78" si="10">ROUND(H77*(1-I77),0)</f>
        <v>1820</v>
      </c>
      <c r="K77" s="1261"/>
      <c r="L77" s="1261" t="s">
        <v>10361</v>
      </c>
      <c r="M77" s="1261" t="s">
        <v>10361</v>
      </c>
      <c r="N77" s="1228"/>
      <c r="O77" s="1228"/>
      <c r="P77" s="1228"/>
      <c r="Q77" s="1228"/>
      <c r="R77" s="1228"/>
      <c r="S77" s="1228"/>
      <c r="T77" s="1228"/>
      <c r="U77" s="1228"/>
      <c r="V77" s="1228"/>
      <c r="W77" s="1228"/>
      <c r="X77" s="1228"/>
      <c r="Y77" s="1228"/>
      <c r="Z77" s="1228"/>
      <c r="AA77" s="1228"/>
      <c r="AB77" s="1228"/>
      <c r="AC77" s="1228"/>
      <c r="AD77" s="1228"/>
      <c r="AE77" s="1228"/>
      <c r="AF77" s="1228"/>
      <c r="AG77" s="1228"/>
      <c r="AH77" s="1228"/>
      <c r="AI77" s="1228"/>
      <c r="AJ77" s="1228"/>
      <c r="AK77" s="1228"/>
      <c r="AL77" s="1201"/>
      <c r="AM77" s="1228"/>
      <c r="AN77" s="1204"/>
      <c r="AO77" s="1204"/>
      <c r="AP77" s="1204"/>
      <c r="AQ77" s="1228"/>
      <c r="AR77" s="1205"/>
      <c r="AS77" s="1228"/>
      <c r="AT77" s="1228"/>
      <c r="AU77" s="1228"/>
      <c r="AV77" s="1228"/>
      <c r="AW77" s="1228"/>
      <c r="AX77" s="1228"/>
      <c r="AY77" s="1228"/>
      <c r="AZ77" s="1228"/>
      <c r="BA77" s="1228"/>
      <c r="BB77" s="1228"/>
      <c r="BC77" s="1228"/>
      <c r="BD77" s="1228"/>
      <c r="BE77" s="1228"/>
      <c r="BF77" s="1228"/>
      <c r="BG77" s="1228"/>
      <c r="BH77" s="1228"/>
      <c r="BI77" s="1228"/>
      <c r="BJ77" s="1228"/>
      <c r="BK77" s="1228"/>
      <c r="BL77" s="1228"/>
      <c r="BM77" s="1228"/>
      <c r="BN77" s="1228"/>
      <c r="BO77" s="1228"/>
      <c r="BP77" s="1228"/>
      <c r="BQ77" s="1228"/>
      <c r="BR77" s="1228"/>
      <c r="BS77" s="1228"/>
      <c r="BT77" s="1228"/>
      <c r="BU77" s="1228"/>
      <c r="BV77" s="1228"/>
      <c r="BW77" s="1228"/>
      <c r="BX77" s="1228"/>
      <c r="BY77" s="1228"/>
      <c r="BZ77" s="1228"/>
      <c r="CA77" s="1228"/>
      <c r="CB77" s="1228"/>
      <c r="CC77" s="1228"/>
      <c r="CD77" s="1228"/>
      <c r="CE77" s="1228"/>
      <c r="CF77" s="1228"/>
      <c r="CG77" s="1228"/>
      <c r="CH77" s="1228"/>
    </row>
    <row r="78" ht="44.25" customHeight="1">
      <c r="A78" s="613"/>
      <c r="B78" s="286" t="s">
        <v>10362</v>
      </c>
      <c r="C78" s="1258"/>
      <c r="D78" s="1259">
        <v>50.0</v>
      </c>
      <c r="E78" s="1234" t="s">
        <v>10363</v>
      </c>
      <c r="F78" s="676"/>
      <c r="G78" s="293">
        <v>2.039415018391E12</v>
      </c>
      <c r="H78" s="33">
        <v>2600.0</v>
      </c>
      <c r="I78" s="34">
        <v>0.3</v>
      </c>
      <c r="J78" s="35">
        <f t="shared" si="10"/>
        <v>1820</v>
      </c>
      <c r="K78" s="1261" t="s">
        <v>10364</v>
      </c>
      <c r="L78" s="1241" t="s">
        <v>10365</v>
      </c>
      <c r="M78" s="1261" t="s">
        <v>10366</v>
      </c>
      <c r="N78" s="1228"/>
      <c r="O78" s="1228"/>
      <c r="P78" s="1228"/>
      <c r="Q78" s="1228"/>
      <c r="R78" s="1228"/>
      <c r="S78" s="1228"/>
      <c r="T78" s="1228"/>
      <c r="U78" s="1228"/>
      <c r="V78" s="1228"/>
      <c r="W78" s="1228"/>
      <c r="X78" s="1228"/>
      <c r="Y78" s="1228"/>
      <c r="Z78" s="1228"/>
      <c r="AA78" s="1228"/>
      <c r="AB78" s="1228"/>
      <c r="AC78" s="1228"/>
      <c r="AD78" s="1228"/>
      <c r="AE78" s="1228"/>
      <c r="AF78" s="1228"/>
      <c r="AG78" s="1228"/>
      <c r="AH78" s="1228"/>
      <c r="AI78" s="1228"/>
      <c r="AJ78" s="1228"/>
      <c r="AK78" s="1228"/>
      <c r="AL78" s="1201"/>
      <c r="AM78" s="1228"/>
      <c r="AN78" s="1204"/>
      <c r="AO78" s="1204"/>
      <c r="AP78" s="1204"/>
      <c r="AQ78" s="1228"/>
      <c r="AR78" s="1205"/>
      <c r="AS78" s="1228"/>
      <c r="AT78" s="1228"/>
      <c r="AU78" s="1228"/>
      <c r="AV78" s="1228"/>
      <c r="AW78" s="1228"/>
      <c r="AX78" s="1228"/>
      <c r="AY78" s="1228"/>
      <c r="AZ78" s="1228"/>
      <c r="BA78" s="1228"/>
      <c r="BB78" s="1228"/>
      <c r="BC78" s="1228"/>
      <c r="BD78" s="1228"/>
      <c r="BE78" s="1228"/>
      <c r="BF78" s="1228"/>
      <c r="BG78" s="1228"/>
      <c r="BH78" s="1228"/>
      <c r="BI78" s="1228"/>
      <c r="BJ78" s="1228"/>
      <c r="BK78" s="1228"/>
      <c r="BL78" s="1228"/>
      <c r="BM78" s="1228"/>
      <c r="BN78" s="1228"/>
      <c r="BO78" s="1228"/>
      <c r="BP78" s="1228"/>
      <c r="BQ78" s="1228"/>
      <c r="BR78" s="1228"/>
      <c r="BS78" s="1228"/>
      <c r="BT78" s="1228"/>
      <c r="BU78" s="1228"/>
      <c r="BV78" s="1228"/>
      <c r="BW78" s="1228"/>
      <c r="BX78" s="1228"/>
      <c r="BY78" s="1228"/>
      <c r="BZ78" s="1228"/>
      <c r="CA78" s="1228"/>
      <c r="CB78" s="1228"/>
      <c r="CC78" s="1228"/>
      <c r="CD78" s="1228"/>
      <c r="CE78" s="1228"/>
      <c r="CF78" s="1228"/>
      <c r="CG78" s="1228"/>
      <c r="CH78" s="1228"/>
    </row>
    <row r="79">
      <c r="A79" s="398"/>
      <c r="B79" s="1244"/>
      <c r="C79" s="1245"/>
      <c r="D79" s="1163"/>
      <c r="E79" s="1246"/>
      <c r="F79" s="676"/>
      <c r="G79" s="1247"/>
      <c r="H79" s="1248"/>
      <c r="I79" s="1249"/>
      <c r="J79" s="1228"/>
      <c r="K79" s="1240"/>
      <c r="L79" s="1228"/>
      <c r="M79" s="1240"/>
      <c r="N79" s="1228"/>
      <c r="O79" s="1228"/>
      <c r="P79" s="1228"/>
      <c r="Q79" s="1228"/>
      <c r="R79" s="1228"/>
      <c r="S79" s="1228"/>
      <c r="T79" s="1228"/>
      <c r="U79" s="1208"/>
      <c r="V79" s="1208"/>
      <c r="W79" s="1208"/>
      <c r="X79" s="1228"/>
      <c r="Y79" s="1228"/>
      <c r="Z79" s="1228"/>
      <c r="AA79" s="1228"/>
      <c r="AB79" s="1228"/>
      <c r="AC79" s="1228"/>
      <c r="AD79" s="1228"/>
      <c r="AE79" s="1228"/>
      <c r="AF79" s="1208"/>
      <c r="AG79" s="1208"/>
      <c r="AH79" s="1208"/>
      <c r="AI79" s="1208"/>
      <c r="AJ79" s="1208"/>
      <c r="AK79" s="1208"/>
      <c r="AL79" s="1201"/>
      <c r="AM79" s="1228"/>
      <c r="AN79" s="1204"/>
      <c r="AO79" s="1204"/>
      <c r="AP79" s="1204"/>
      <c r="AQ79" s="1228"/>
      <c r="AR79" s="1205"/>
      <c r="AS79" s="1228"/>
      <c r="AT79" s="1228"/>
      <c r="AU79" s="1228"/>
      <c r="AV79" s="1228"/>
      <c r="AW79" s="1228"/>
      <c r="AX79" s="1228"/>
      <c r="AY79" s="1228"/>
      <c r="AZ79" s="1208"/>
      <c r="BA79" s="1208"/>
      <c r="BB79" s="1208"/>
      <c r="BC79" s="1208"/>
      <c r="BD79" s="1208"/>
      <c r="BE79" s="1208"/>
      <c r="BF79" s="1208"/>
      <c r="BG79" s="1208"/>
      <c r="BH79" s="1208"/>
      <c r="BI79" s="1208"/>
      <c r="BJ79" s="1208"/>
      <c r="BK79" s="1208"/>
      <c r="BL79" s="1208"/>
      <c r="BM79" s="1208"/>
      <c r="BN79" s="1208"/>
      <c r="BO79" s="1208"/>
      <c r="BP79" s="1208"/>
      <c r="BQ79" s="1208"/>
      <c r="BR79" s="1208"/>
      <c r="BS79" s="1208"/>
      <c r="BT79" s="1208"/>
      <c r="BU79" s="1208"/>
      <c r="BV79" s="1208"/>
      <c r="BW79" s="1208"/>
      <c r="BX79" s="1208"/>
      <c r="BY79" s="1208"/>
      <c r="BZ79" s="1208"/>
      <c r="CA79" s="1208"/>
      <c r="CB79" s="1208"/>
      <c r="CC79" s="1208"/>
      <c r="CD79" s="1208"/>
      <c r="CE79" s="1208"/>
      <c r="CF79" s="1208"/>
      <c r="CG79" s="1208"/>
      <c r="CH79" s="1208"/>
    </row>
    <row r="80">
      <c r="A80" s="398"/>
      <c r="B80" s="1262"/>
      <c r="C80" s="1263" t="s">
        <v>10367</v>
      </c>
      <c r="D80" s="1163"/>
      <c r="E80" s="1264"/>
      <c r="F80" s="676"/>
      <c r="G80" s="1247"/>
      <c r="H80" s="1248"/>
      <c r="I80" s="1249"/>
      <c r="J80" s="1228"/>
      <c r="K80" s="1240"/>
      <c r="L80" s="1228"/>
      <c r="M80" s="1240"/>
      <c r="N80" s="1228"/>
      <c r="O80" s="1228"/>
      <c r="P80" s="1228"/>
      <c r="Q80" s="1228"/>
      <c r="R80" s="1228"/>
      <c r="S80" s="1228"/>
      <c r="T80" s="1228"/>
      <c r="U80" s="1208"/>
      <c r="V80" s="1208"/>
      <c r="W80" s="1251" t="s">
        <v>10349</v>
      </c>
      <c r="X80" s="1228"/>
      <c r="Y80" s="1228"/>
      <c r="Z80" s="1228"/>
      <c r="AA80" s="1228"/>
      <c r="AB80" s="1228"/>
      <c r="AC80" s="1228"/>
      <c r="AD80" s="1228"/>
      <c r="AE80" s="1228"/>
      <c r="AF80" s="1208"/>
      <c r="AG80" s="1208"/>
      <c r="AH80" s="1208"/>
      <c r="AI80" s="1208"/>
      <c r="AJ80" s="1208"/>
      <c r="AK80" s="1208"/>
      <c r="AL80" s="1201"/>
      <c r="AM80" s="1228"/>
      <c r="AN80" s="1204"/>
      <c r="AO80" s="1204"/>
      <c r="AP80" s="1204"/>
      <c r="AQ80" s="1228"/>
      <c r="AR80" s="1205"/>
      <c r="AS80" s="1228"/>
      <c r="AT80" s="1228"/>
      <c r="AU80" s="1228"/>
      <c r="AV80" s="1228"/>
      <c r="AW80" s="1228"/>
      <c r="AX80" s="1228"/>
      <c r="AY80" s="1228"/>
      <c r="AZ80" s="1208"/>
      <c r="BA80" s="1208"/>
      <c r="BB80" s="1208"/>
      <c r="BC80" s="1208"/>
      <c r="BD80" s="1208"/>
      <c r="BE80" s="1208"/>
      <c r="BF80" s="1208"/>
      <c r="BG80" s="1208"/>
      <c r="BH80" s="1208"/>
      <c r="BI80" s="1208"/>
      <c r="BJ80" s="1208"/>
      <c r="BK80" s="1208"/>
      <c r="BL80" s="1208"/>
      <c r="BM80" s="1208"/>
      <c r="BN80" s="1208"/>
      <c r="BO80" s="1208"/>
      <c r="BP80" s="1208"/>
      <c r="BQ80" s="1208"/>
      <c r="BR80" s="1208"/>
      <c r="BS80" s="1208"/>
      <c r="BT80" s="1208"/>
      <c r="BU80" s="1208"/>
      <c r="BV80" s="1208"/>
      <c r="BW80" s="1208"/>
      <c r="BX80" s="1208"/>
      <c r="BY80" s="1208"/>
      <c r="BZ80" s="1208"/>
      <c r="CA80" s="1208"/>
      <c r="CB80" s="1208"/>
      <c r="CC80" s="1208"/>
      <c r="CD80" s="1208"/>
      <c r="CE80" s="1208"/>
      <c r="CF80" s="1208"/>
      <c r="CG80" s="1208"/>
      <c r="CH80" s="1208"/>
    </row>
    <row r="81">
      <c r="A81" s="398"/>
      <c r="B81" s="1244"/>
      <c r="C81" s="1245"/>
      <c r="D81" s="1163"/>
      <c r="E81" s="1246"/>
      <c r="F81" s="676"/>
      <c r="G81" s="1247"/>
      <c r="H81" s="1248"/>
      <c r="I81" s="1249"/>
      <c r="J81" s="1228"/>
      <c r="K81" s="1240"/>
      <c r="L81" s="1228"/>
      <c r="M81" s="1240"/>
      <c r="N81" s="1228"/>
      <c r="O81" s="1228"/>
      <c r="P81" s="1228"/>
      <c r="Q81" s="1228"/>
      <c r="R81" s="1228"/>
      <c r="S81" s="1228"/>
      <c r="T81" s="1228"/>
      <c r="U81" s="1208"/>
      <c r="V81" s="1208"/>
      <c r="W81" s="1208"/>
      <c r="X81" s="1208"/>
      <c r="Y81" s="1208"/>
      <c r="Z81" s="1208"/>
      <c r="AA81" s="1208"/>
      <c r="AB81" s="1208"/>
      <c r="AC81" s="1208"/>
      <c r="AD81" s="1208"/>
      <c r="AE81" s="1208"/>
      <c r="AF81" s="1208"/>
      <c r="AG81" s="1208"/>
      <c r="AH81" s="1208"/>
      <c r="AI81" s="1208"/>
      <c r="AJ81" s="1208"/>
      <c r="AK81" s="1208"/>
      <c r="AL81" s="1201"/>
      <c r="AM81" s="1228"/>
      <c r="AN81" s="1204"/>
      <c r="AO81" s="1204"/>
      <c r="AP81" s="1204"/>
      <c r="AQ81" s="1228"/>
      <c r="AR81" s="1205"/>
      <c r="AS81" s="1228"/>
      <c r="AT81" s="1228"/>
      <c r="AU81" s="1228"/>
      <c r="AV81" s="1228"/>
      <c r="AW81" s="1228"/>
      <c r="AX81" s="1228"/>
      <c r="AY81" s="1228"/>
      <c r="AZ81" s="1208"/>
      <c r="BA81" s="1208"/>
      <c r="BB81" s="1208"/>
      <c r="BC81" s="1208"/>
      <c r="BD81" s="1208"/>
      <c r="BE81" s="1208"/>
      <c r="BF81" s="1208"/>
      <c r="BG81" s="1208"/>
      <c r="BH81" s="1208"/>
      <c r="BI81" s="1208"/>
      <c r="BJ81" s="1208"/>
      <c r="BK81" s="1208"/>
      <c r="BL81" s="1208"/>
      <c r="BM81" s="1208"/>
      <c r="BN81" s="1208"/>
      <c r="BO81" s="1208"/>
      <c r="BP81" s="1208"/>
      <c r="BQ81" s="1208"/>
      <c r="BR81" s="1208"/>
      <c r="BS81" s="1208"/>
      <c r="BT81" s="1208"/>
      <c r="BU81" s="1208"/>
      <c r="BV81" s="1208"/>
      <c r="BW81" s="1208"/>
      <c r="BX81" s="1208"/>
      <c r="BY81" s="1208"/>
      <c r="BZ81" s="1208"/>
      <c r="CA81" s="1208"/>
      <c r="CB81" s="1208"/>
      <c r="CC81" s="1208"/>
      <c r="CD81" s="1208"/>
      <c r="CE81" s="1208"/>
      <c r="CF81" s="1208"/>
      <c r="CG81" s="1208"/>
      <c r="CH81" s="1208"/>
    </row>
    <row r="82">
      <c r="A82" s="398"/>
      <c r="B82" s="1244"/>
      <c r="C82" s="1245"/>
      <c r="D82" s="1163"/>
      <c r="E82" s="1246"/>
      <c r="F82" s="676"/>
      <c r="G82" s="1247"/>
      <c r="H82" s="1248"/>
      <c r="I82" s="1249"/>
      <c r="J82" s="1228"/>
      <c r="K82" s="1240"/>
      <c r="L82" s="1228"/>
      <c r="M82" s="1240"/>
      <c r="N82" s="1228"/>
      <c r="O82" s="1228"/>
      <c r="P82" s="1228"/>
      <c r="Q82" s="1228"/>
      <c r="R82" s="1228"/>
      <c r="S82" s="1228"/>
      <c r="T82" s="1228"/>
      <c r="U82" s="1208"/>
      <c r="V82" s="1208"/>
      <c r="W82" s="1208"/>
      <c r="X82" s="1208"/>
      <c r="Y82" s="1208"/>
      <c r="Z82" s="1208"/>
      <c r="AA82" s="1208"/>
      <c r="AB82" s="1208"/>
      <c r="AC82" s="1208"/>
      <c r="AD82" s="1208"/>
      <c r="AE82" s="1208"/>
      <c r="AF82" s="1208"/>
      <c r="AG82" s="1208"/>
      <c r="AH82" s="1208"/>
      <c r="AI82" s="1208"/>
      <c r="AJ82" s="1208"/>
      <c r="AK82" s="1208"/>
      <c r="AL82" s="1201"/>
      <c r="AM82" s="1228"/>
      <c r="AN82" s="1204"/>
      <c r="AO82" s="1204"/>
      <c r="AP82" s="1204"/>
      <c r="AQ82" s="1228"/>
      <c r="AR82" s="1205"/>
      <c r="AS82" s="1228"/>
      <c r="AT82" s="1228"/>
      <c r="AU82" s="1228"/>
      <c r="AV82" s="1228"/>
      <c r="AW82" s="1228"/>
      <c r="AX82" s="1228"/>
      <c r="AY82" s="1228"/>
      <c r="AZ82" s="1208"/>
      <c r="BA82" s="1208"/>
      <c r="BB82" s="1208"/>
      <c r="BC82" s="1208"/>
      <c r="BD82" s="1208"/>
      <c r="BE82" s="1208"/>
      <c r="BF82" s="1208"/>
      <c r="BG82" s="1208"/>
      <c r="BH82" s="1208"/>
      <c r="BI82" s="1208"/>
      <c r="BJ82" s="1208"/>
      <c r="BK82" s="1208"/>
      <c r="BL82" s="1208"/>
      <c r="BM82" s="1208"/>
      <c r="BN82" s="1208"/>
      <c r="BO82" s="1208"/>
      <c r="BP82" s="1208"/>
      <c r="BQ82" s="1208"/>
      <c r="BR82" s="1208"/>
      <c r="BS82" s="1208"/>
      <c r="BT82" s="1208"/>
      <c r="BU82" s="1208"/>
      <c r="BV82" s="1208"/>
      <c r="BW82" s="1208"/>
      <c r="BX82" s="1208"/>
      <c r="BY82" s="1208"/>
      <c r="BZ82" s="1208"/>
      <c r="CA82" s="1208"/>
      <c r="CB82" s="1208"/>
      <c r="CC82" s="1208"/>
      <c r="CD82" s="1208"/>
      <c r="CE82" s="1208"/>
      <c r="CF82" s="1208"/>
      <c r="CG82" s="1208"/>
      <c r="CH82" s="1208"/>
    </row>
    <row r="83">
      <c r="A83" s="398"/>
      <c r="B83" s="1244"/>
      <c r="C83" s="1245"/>
      <c r="D83" s="1163"/>
      <c r="E83" s="1246"/>
      <c r="F83" s="676"/>
      <c r="G83" s="1247"/>
      <c r="H83" s="1248"/>
      <c r="I83" s="1249"/>
      <c r="J83" s="1228"/>
      <c r="K83" s="1240"/>
      <c r="L83" s="1228"/>
      <c r="M83" s="1240"/>
      <c r="N83" s="1228"/>
      <c r="O83" s="1228"/>
      <c r="P83" s="1228"/>
      <c r="Q83" s="1228"/>
      <c r="R83" s="1228"/>
      <c r="S83" s="1228"/>
      <c r="T83" s="1228"/>
      <c r="U83" s="1208"/>
      <c r="V83" s="1208"/>
      <c r="W83" s="1208"/>
      <c r="X83" s="1208"/>
      <c r="Y83" s="1208"/>
      <c r="Z83" s="1208"/>
      <c r="AA83" s="1208"/>
      <c r="AB83" s="1208"/>
      <c r="AC83" s="1208"/>
      <c r="AD83" s="1208"/>
      <c r="AE83" s="1208"/>
      <c r="AF83" s="1208"/>
      <c r="AG83" s="1208"/>
      <c r="AH83" s="1208"/>
      <c r="AI83" s="1208"/>
      <c r="AJ83" s="1208"/>
      <c r="AK83" s="1208"/>
      <c r="AL83" s="1201"/>
      <c r="AM83" s="1228"/>
      <c r="AN83" s="1204"/>
      <c r="AO83" s="1204"/>
      <c r="AP83" s="1204"/>
      <c r="AQ83" s="1228"/>
      <c r="AR83" s="1205"/>
      <c r="AS83" s="1228"/>
      <c r="AT83" s="1228"/>
      <c r="AU83" s="1228"/>
      <c r="AV83" s="1228"/>
      <c r="AW83" s="1228"/>
      <c r="AX83" s="1228"/>
      <c r="AY83" s="1228"/>
      <c r="AZ83" s="1208"/>
      <c r="BA83" s="1208"/>
      <c r="BB83" s="1208"/>
      <c r="BC83" s="1208"/>
      <c r="BD83" s="1208"/>
      <c r="BE83" s="1208"/>
      <c r="BF83" s="1208"/>
      <c r="BG83" s="1208"/>
      <c r="BH83" s="1208"/>
      <c r="BI83" s="1208"/>
      <c r="BJ83" s="1208"/>
      <c r="BK83" s="1208"/>
      <c r="BL83" s="1208"/>
      <c r="BM83" s="1208"/>
      <c r="BN83" s="1208"/>
      <c r="BO83" s="1208"/>
      <c r="BP83" s="1208"/>
      <c r="BQ83" s="1208"/>
      <c r="BR83" s="1208"/>
      <c r="BS83" s="1208"/>
      <c r="BT83" s="1208"/>
      <c r="BU83" s="1208"/>
      <c r="BV83" s="1208"/>
      <c r="BW83" s="1208"/>
      <c r="BX83" s="1208"/>
      <c r="BY83" s="1208"/>
      <c r="BZ83" s="1208"/>
      <c r="CA83" s="1208"/>
      <c r="CB83" s="1208"/>
      <c r="CC83" s="1208"/>
      <c r="CD83" s="1208"/>
      <c r="CE83" s="1208"/>
      <c r="CF83" s="1208"/>
      <c r="CG83" s="1208"/>
      <c r="CH83" s="1208"/>
    </row>
    <row r="84">
      <c r="A84" s="398"/>
      <c r="B84" s="1244"/>
      <c r="C84" s="1245"/>
      <c r="D84" s="1163"/>
      <c r="E84" s="1246"/>
      <c r="F84" s="676"/>
      <c r="G84" s="1247"/>
      <c r="H84" s="1248"/>
      <c r="I84" s="1249"/>
      <c r="J84" s="1228"/>
      <c r="K84" s="1240"/>
      <c r="L84" s="1228"/>
      <c r="M84" s="1240"/>
      <c r="N84" s="1228"/>
      <c r="O84" s="1228"/>
      <c r="P84" s="1228"/>
      <c r="Q84" s="1228"/>
      <c r="R84" s="1228"/>
      <c r="S84" s="1228"/>
      <c r="T84" s="1228"/>
      <c r="U84" s="1208"/>
      <c r="V84" s="1208"/>
      <c r="W84" s="1208"/>
      <c r="X84" s="1208"/>
      <c r="Y84" s="1208"/>
      <c r="Z84" s="1208"/>
      <c r="AA84" s="1208"/>
      <c r="AB84" s="1208"/>
      <c r="AC84" s="1208"/>
      <c r="AD84" s="1208"/>
      <c r="AE84" s="1208"/>
      <c r="AF84" s="1208"/>
      <c r="AG84" s="1208"/>
      <c r="AH84" s="1208"/>
      <c r="AI84" s="1208"/>
      <c r="AJ84" s="1208"/>
      <c r="AK84" s="1208"/>
      <c r="AL84" s="1201"/>
      <c r="AM84" s="1228"/>
      <c r="AN84" s="1204"/>
      <c r="AO84" s="1204"/>
      <c r="AP84" s="1204"/>
      <c r="AQ84" s="1228"/>
      <c r="AR84" s="1205"/>
      <c r="AS84" s="1228"/>
      <c r="AT84" s="1228"/>
      <c r="AU84" s="1228"/>
      <c r="AV84" s="1228"/>
      <c r="AW84" s="1228"/>
      <c r="AX84" s="1228"/>
      <c r="AY84" s="1228"/>
      <c r="AZ84" s="1208"/>
      <c r="BA84" s="1208"/>
      <c r="BB84" s="1208"/>
      <c r="BC84" s="1208"/>
      <c r="BD84" s="1208"/>
      <c r="BE84" s="1208"/>
      <c r="BF84" s="1208"/>
      <c r="BG84" s="1208"/>
      <c r="BH84" s="1208"/>
      <c r="BI84" s="1208"/>
      <c r="BJ84" s="1208"/>
      <c r="BK84" s="1208"/>
      <c r="BL84" s="1208"/>
      <c r="BM84" s="1208"/>
      <c r="BN84" s="1208"/>
      <c r="BO84" s="1208"/>
      <c r="BP84" s="1208"/>
      <c r="BQ84" s="1208"/>
      <c r="BR84" s="1208"/>
      <c r="BS84" s="1208"/>
      <c r="BT84" s="1208"/>
      <c r="BU84" s="1208"/>
      <c r="BV84" s="1208"/>
      <c r="BW84" s="1208"/>
      <c r="BX84" s="1208"/>
      <c r="BY84" s="1208"/>
      <c r="BZ84" s="1208"/>
      <c r="CA84" s="1208"/>
      <c r="CB84" s="1208"/>
      <c r="CC84" s="1208"/>
      <c r="CD84" s="1208"/>
      <c r="CE84" s="1208"/>
      <c r="CF84" s="1208"/>
      <c r="CG84" s="1208"/>
      <c r="CH84" s="1208"/>
    </row>
    <row r="85">
      <c r="A85" s="398"/>
      <c r="B85" s="1244"/>
      <c r="C85" s="1245"/>
      <c r="D85" s="1163"/>
      <c r="E85" s="1246"/>
      <c r="F85" s="676"/>
      <c r="G85" s="1247"/>
      <c r="H85" s="1248"/>
      <c r="I85" s="1249"/>
      <c r="J85" s="1228"/>
      <c r="K85" s="1240"/>
      <c r="L85" s="1228"/>
      <c r="M85" s="1240"/>
      <c r="N85" s="1228"/>
      <c r="O85" s="1228"/>
      <c r="P85" s="1228"/>
      <c r="Q85" s="1228"/>
      <c r="R85" s="1228"/>
      <c r="S85" s="1228"/>
      <c r="T85" s="1228"/>
      <c r="U85" s="1208"/>
      <c r="V85" s="1208"/>
      <c r="W85" s="1208"/>
      <c r="X85" s="1208"/>
      <c r="Y85" s="1208"/>
      <c r="Z85" s="1208"/>
      <c r="AA85" s="1208"/>
      <c r="AB85" s="1208"/>
      <c r="AC85" s="1208"/>
      <c r="AD85" s="1208"/>
      <c r="AE85" s="1208"/>
      <c r="AF85" s="1208"/>
      <c r="AG85" s="1208"/>
      <c r="AH85" s="1208"/>
      <c r="AI85" s="1208"/>
      <c r="AJ85" s="1208"/>
      <c r="AK85" s="1208"/>
      <c r="AL85" s="1201"/>
      <c r="AM85" s="1228"/>
      <c r="AN85" s="1204"/>
      <c r="AO85" s="1204"/>
      <c r="AP85" s="1204"/>
      <c r="AQ85" s="1228"/>
      <c r="AR85" s="1205"/>
      <c r="AS85" s="1228"/>
      <c r="AT85" s="1228"/>
      <c r="AU85" s="1228"/>
      <c r="AV85" s="1228"/>
      <c r="AW85" s="1228"/>
      <c r="AX85" s="1228"/>
      <c r="AY85" s="1228"/>
      <c r="AZ85" s="1208"/>
      <c r="BA85" s="1208"/>
      <c r="BB85" s="1208"/>
      <c r="BC85" s="1208"/>
      <c r="BD85" s="1208"/>
      <c r="BE85" s="1208"/>
      <c r="BF85" s="1208"/>
      <c r="BG85" s="1208"/>
      <c r="BH85" s="1208"/>
      <c r="BI85" s="1208"/>
      <c r="BJ85" s="1208"/>
      <c r="BK85" s="1208"/>
      <c r="BL85" s="1208"/>
      <c r="BM85" s="1208"/>
      <c r="BN85" s="1208"/>
      <c r="BO85" s="1208"/>
      <c r="BP85" s="1208"/>
      <c r="BQ85" s="1208"/>
      <c r="BR85" s="1208"/>
      <c r="BS85" s="1208"/>
      <c r="BT85" s="1208"/>
      <c r="BU85" s="1208"/>
      <c r="BV85" s="1208"/>
      <c r="BW85" s="1208"/>
      <c r="BX85" s="1208"/>
      <c r="BY85" s="1208"/>
      <c r="BZ85" s="1208"/>
      <c r="CA85" s="1208"/>
      <c r="CB85" s="1208"/>
      <c r="CC85" s="1208"/>
      <c r="CD85" s="1208"/>
      <c r="CE85" s="1208"/>
      <c r="CF85" s="1208"/>
      <c r="CG85" s="1208"/>
      <c r="CH85" s="1208"/>
    </row>
    <row r="86">
      <c r="A86" s="398"/>
      <c r="B86" s="1244"/>
      <c r="C86" s="1245"/>
      <c r="D86" s="1163"/>
      <c r="E86" s="1246"/>
      <c r="F86" s="676"/>
      <c r="G86" s="1247"/>
      <c r="H86" s="1248"/>
      <c r="I86" s="1249"/>
      <c r="J86" s="1228"/>
      <c r="K86" s="1240"/>
      <c r="L86" s="1228"/>
      <c r="M86" s="1240"/>
      <c r="N86" s="1228"/>
      <c r="O86" s="1228"/>
      <c r="P86" s="1228"/>
      <c r="Q86" s="1228"/>
      <c r="R86" s="1228"/>
      <c r="S86" s="1228"/>
      <c r="T86" s="1228"/>
      <c r="U86" s="1208"/>
      <c r="V86" s="1208"/>
      <c r="W86" s="1208"/>
      <c r="X86" s="1208"/>
      <c r="Y86" s="1208"/>
      <c r="Z86" s="1208"/>
      <c r="AA86" s="1208"/>
      <c r="AB86" s="1208"/>
      <c r="AC86" s="1208"/>
      <c r="AD86" s="1208"/>
      <c r="AE86" s="1208"/>
      <c r="AF86" s="1208"/>
      <c r="AG86" s="1208"/>
      <c r="AH86" s="1208"/>
      <c r="AI86" s="1208"/>
      <c r="AJ86" s="1208"/>
      <c r="AK86" s="1208"/>
      <c r="AL86" s="1201"/>
      <c r="AM86" s="1228"/>
      <c r="AN86" s="1204"/>
      <c r="AO86" s="1204"/>
      <c r="AP86" s="1204"/>
      <c r="AQ86" s="1228"/>
      <c r="AR86" s="1205"/>
      <c r="AS86" s="1228"/>
      <c r="AT86" s="1228"/>
      <c r="AU86" s="1228"/>
      <c r="AV86" s="1228"/>
      <c r="AW86" s="1228"/>
      <c r="AX86" s="1228"/>
      <c r="AY86" s="1228"/>
      <c r="AZ86" s="1208"/>
      <c r="BA86" s="1208"/>
      <c r="BB86" s="1208"/>
      <c r="BC86" s="1208"/>
      <c r="BD86" s="1208"/>
      <c r="BE86" s="1208"/>
      <c r="BF86" s="1208"/>
      <c r="BG86" s="1208"/>
      <c r="BH86" s="1208"/>
      <c r="BI86" s="1208"/>
      <c r="BJ86" s="1208"/>
      <c r="BK86" s="1208"/>
      <c r="BL86" s="1208"/>
      <c r="BM86" s="1208"/>
      <c r="BN86" s="1208"/>
      <c r="BO86" s="1208"/>
      <c r="BP86" s="1208"/>
      <c r="BQ86" s="1208"/>
      <c r="BR86" s="1208"/>
      <c r="BS86" s="1208"/>
      <c r="BT86" s="1208"/>
      <c r="BU86" s="1208"/>
      <c r="BV86" s="1208"/>
      <c r="BW86" s="1208"/>
      <c r="BX86" s="1208"/>
      <c r="BY86" s="1208"/>
      <c r="BZ86" s="1208"/>
      <c r="CA86" s="1208"/>
      <c r="CB86" s="1208"/>
      <c r="CC86" s="1208"/>
      <c r="CD86" s="1208"/>
      <c r="CE86" s="1208"/>
      <c r="CF86" s="1208"/>
      <c r="CG86" s="1208"/>
      <c r="CH86" s="1208"/>
    </row>
    <row r="87">
      <c r="A87" s="398"/>
      <c r="B87" s="1244"/>
      <c r="C87" s="1245"/>
      <c r="D87" s="1163"/>
      <c r="E87" s="1246"/>
      <c r="F87" s="676"/>
      <c r="G87" s="1247"/>
      <c r="H87" s="1248"/>
      <c r="I87" s="1249"/>
      <c r="J87" s="1228"/>
      <c r="K87" s="1240"/>
      <c r="L87" s="1228"/>
      <c r="M87" s="1240"/>
      <c r="N87" s="1228"/>
      <c r="O87" s="1228"/>
      <c r="P87" s="1228"/>
      <c r="Q87" s="1228"/>
      <c r="R87" s="1228"/>
      <c r="S87" s="1228"/>
      <c r="T87" s="1228"/>
      <c r="U87" s="1208"/>
      <c r="V87" s="1208"/>
      <c r="W87" s="1208"/>
      <c r="X87" s="1208"/>
      <c r="Y87" s="1208"/>
      <c r="Z87" s="1208"/>
      <c r="AA87" s="1208"/>
      <c r="AB87" s="1208"/>
      <c r="AC87" s="1208"/>
      <c r="AD87" s="1208"/>
      <c r="AE87" s="1208"/>
      <c r="AF87" s="1208"/>
      <c r="AG87" s="1208"/>
      <c r="AH87" s="1208"/>
      <c r="AI87" s="1208"/>
      <c r="AJ87" s="1208"/>
      <c r="AK87" s="1208"/>
      <c r="AL87" s="1201"/>
      <c r="AM87" s="1228"/>
      <c r="AN87" s="1204"/>
      <c r="AO87" s="1204"/>
      <c r="AP87" s="1204"/>
      <c r="AQ87" s="1228"/>
      <c r="AR87" s="1205"/>
      <c r="AS87" s="1228"/>
      <c r="AT87" s="1228"/>
      <c r="AU87" s="1228"/>
      <c r="AV87" s="1228"/>
      <c r="AW87" s="1228"/>
      <c r="AX87" s="1228"/>
      <c r="AY87" s="1228"/>
      <c r="AZ87" s="1208"/>
      <c r="BA87" s="1208"/>
      <c r="BB87" s="1208"/>
      <c r="BC87" s="1208"/>
      <c r="BD87" s="1208"/>
      <c r="BE87" s="1208"/>
      <c r="BF87" s="1208"/>
      <c r="BG87" s="1208"/>
      <c r="BH87" s="1208"/>
      <c r="BI87" s="1208"/>
      <c r="BJ87" s="1208"/>
      <c r="BK87" s="1208"/>
      <c r="BL87" s="1208"/>
      <c r="BM87" s="1208"/>
      <c r="BN87" s="1208"/>
      <c r="BO87" s="1208"/>
      <c r="BP87" s="1208"/>
      <c r="BQ87" s="1208"/>
      <c r="BR87" s="1208"/>
      <c r="BS87" s="1208"/>
      <c r="BT87" s="1208"/>
      <c r="BU87" s="1208"/>
      <c r="BV87" s="1208"/>
      <c r="BW87" s="1208"/>
      <c r="BX87" s="1208"/>
      <c r="BY87" s="1208"/>
      <c r="BZ87" s="1208"/>
      <c r="CA87" s="1208"/>
      <c r="CB87" s="1208"/>
      <c r="CC87" s="1208"/>
      <c r="CD87" s="1208"/>
      <c r="CE87" s="1208"/>
      <c r="CF87" s="1208"/>
      <c r="CG87" s="1208"/>
      <c r="CH87" s="1208"/>
    </row>
    <row r="88">
      <c r="B88" s="668"/>
      <c r="F88" s="1265"/>
      <c r="G88" s="1266"/>
      <c r="H88" s="1265"/>
      <c r="I88" s="1265"/>
      <c r="J88" s="1265"/>
      <c r="K88" s="1265"/>
      <c r="L88" s="1265"/>
      <c r="M88" s="1265"/>
      <c r="N88" s="1265"/>
      <c r="O88" s="1265"/>
      <c r="P88" s="1265"/>
      <c r="Q88" s="1265"/>
      <c r="R88" s="1265"/>
      <c r="S88" s="1265"/>
      <c r="T88" s="1265"/>
      <c r="AL88" s="1267"/>
      <c r="AM88" s="1265"/>
      <c r="AN88" s="1268"/>
      <c r="AO88" s="1268"/>
      <c r="AP88" s="1268"/>
      <c r="AQ88" s="1265"/>
      <c r="AR88" s="1269"/>
      <c r="AS88" s="1265"/>
      <c r="AT88" s="1265"/>
      <c r="AU88" s="1265"/>
      <c r="AV88" s="1265"/>
      <c r="AW88" s="1265"/>
      <c r="AX88" s="1265"/>
      <c r="AY88" s="1265"/>
    </row>
    <row r="89">
      <c r="B89" s="668"/>
      <c r="F89" s="1265"/>
      <c r="G89" s="1266"/>
      <c r="H89" s="1265"/>
      <c r="I89" s="1265"/>
      <c r="J89" s="1265"/>
      <c r="K89" s="1265"/>
      <c r="L89" s="1265"/>
      <c r="M89" s="1265"/>
      <c r="N89" s="1265"/>
      <c r="O89" s="1265"/>
      <c r="P89" s="1265"/>
      <c r="Q89" s="1265"/>
      <c r="R89" s="1265"/>
      <c r="S89" s="1265"/>
      <c r="T89" s="1265"/>
      <c r="AL89" s="1267"/>
      <c r="AM89" s="1265"/>
      <c r="AN89" s="1268"/>
      <c r="AO89" s="1268"/>
      <c r="AP89" s="1268"/>
      <c r="AQ89" s="1265"/>
      <c r="AR89" s="1269"/>
      <c r="AS89" s="1265"/>
      <c r="AT89" s="1265"/>
      <c r="AU89" s="1265"/>
      <c r="AV89" s="1265"/>
      <c r="AW89" s="1265"/>
      <c r="AX89" s="1265"/>
      <c r="AY89" s="1265"/>
    </row>
    <row r="90">
      <c r="B90" s="668"/>
      <c r="G90" s="1270"/>
      <c r="AL90" s="1267"/>
      <c r="AM90" s="1265"/>
      <c r="AN90" s="1268"/>
      <c r="AO90" s="1268"/>
      <c r="AP90" s="1268"/>
      <c r="AQ90" s="1265"/>
      <c r="AR90" s="1269"/>
      <c r="AS90" s="1265"/>
      <c r="AT90" s="1265"/>
      <c r="AU90" s="1265"/>
      <c r="AV90" s="1265"/>
      <c r="AW90" s="1265"/>
      <c r="AX90" s="1265"/>
      <c r="AY90" s="1265"/>
    </row>
    <row r="91">
      <c r="B91" s="668"/>
      <c r="G91" s="1270"/>
      <c r="AL91" s="1267"/>
      <c r="AM91" s="1265"/>
      <c r="AN91" s="1268"/>
      <c r="AO91" s="1268"/>
      <c r="AP91" s="1268"/>
      <c r="AQ91" s="1265"/>
      <c r="AR91" s="1269"/>
      <c r="AS91" s="1265"/>
      <c r="AT91" s="1265"/>
      <c r="AU91" s="1265"/>
      <c r="AV91" s="1265"/>
      <c r="AW91" s="1265"/>
      <c r="AX91" s="1265"/>
      <c r="AY91" s="1265"/>
    </row>
    <row r="92">
      <c r="B92" s="668"/>
      <c r="G92" s="1270"/>
      <c r="AL92" s="1267"/>
      <c r="AM92" s="1265"/>
      <c r="AN92" s="1268"/>
      <c r="AO92" s="1268"/>
      <c r="AP92" s="1268"/>
      <c r="AQ92" s="1265"/>
      <c r="AR92" s="1269"/>
      <c r="AS92" s="1265"/>
      <c r="AT92" s="1265"/>
      <c r="AU92" s="1265"/>
      <c r="AV92" s="1265"/>
      <c r="AW92" s="1265"/>
      <c r="AX92" s="1265"/>
      <c r="AY92" s="1265"/>
    </row>
    <row r="93">
      <c r="B93" s="668"/>
      <c r="G93" s="1270"/>
      <c r="AL93" s="1267"/>
      <c r="AM93" s="1265"/>
      <c r="AN93" s="1268"/>
      <c r="AO93" s="1268"/>
      <c r="AP93" s="1268"/>
      <c r="AQ93" s="1265"/>
      <c r="AR93" s="1269"/>
      <c r="AS93" s="1265"/>
      <c r="AT93" s="1265"/>
      <c r="AU93" s="1265"/>
      <c r="AV93" s="1265"/>
      <c r="AW93" s="1265"/>
      <c r="AX93" s="1265"/>
      <c r="AY93" s="1265"/>
    </row>
    <row r="94">
      <c r="B94" s="668"/>
      <c r="G94" s="1270"/>
      <c r="AL94" s="1267"/>
      <c r="AM94" s="1265"/>
      <c r="AN94" s="1268"/>
      <c r="AO94" s="1268"/>
      <c r="AP94" s="1268"/>
      <c r="AQ94" s="1265"/>
      <c r="AR94" s="1269"/>
      <c r="AS94" s="1265"/>
      <c r="AT94" s="1265"/>
      <c r="AU94" s="1265"/>
      <c r="AV94" s="1265"/>
      <c r="AW94" s="1265"/>
      <c r="AX94" s="1265"/>
      <c r="AY94" s="1265"/>
    </row>
    <row r="95">
      <c r="B95" s="668"/>
      <c r="G95" s="1270"/>
      <c r="AL95" s="1267"/>
      <c r="AM95" s="1265"/>
      <c r="AN95" s="1268"/>
      <c r="AO95" s="1268"/>
      <c r="AP95" s="1268"/>
      <c r="AQ95" s="1265"/>
      <c r="AR95" s="1269"/>
      <c r="AS95" s="1265"/>
      <c r="AT95" s="1265"/>
      <c r="AU95" s="1265"/>
      <c r="AV95" s="1265"/>
      <c r="AW95" s="1265"/>
      <c r="AX95" s="1265"/>
      <c r="AY95" s="1265"/>
    </row>
    <row r="96">
      <c r="B96" s="668"/>
      <c r="G96" s="1270"/>
      <c r="AL96" s="1267"/>
      <c r="AM96" s="1265"/>
      <c r="AN96" s="1268"/>
      <c r="AO96" s="1268"/>
      <c r="AP96" s="1268"/>
      <c r="AQ96" s="1265"/>
      <c r="AR96" s="1269"/>
      <c r="AS96" s="1265"/>
      <c r="AT96" s="1265"/>
      <c r="AU96" s="1265"/>
      <c r="AV96" s="1265"/>
      <c r="AW96" s="1265"/>
      <c r="AX96" s="1265"/>
      <c r="AY96" s="1265"/>
    </row>
    <row r="97">
      <c r="B97" s="668"/>
      <c r="G97" s="1270"/>
      <c r="AL97" s="1267"/>
      <c r="AM97" s="1265"/>
      <c r="AN97" s="1268"/>
      <c r="AO97" s="1268"/>
      <c r="AP97" s="1268"/>
      <c r="AQ97" s="1265"/>
      <c r="AR97" s="1269"/>
      <c r="AS97" s="1265"/>
      <c r="AT97" s="1265"/>
      <c r="AU97" s="1265"/>
      <c r="AV97" s="1265"/>
      <c r="AW97" s="1265"/>
      <c r="AX97" s="1265"/>
      <c r="AY97" s="1265"/>
    </row>
    <row r="98">
      <c r="B98" s="668"/>
      <c r="G98" s="1270"/>
      <c r="AL98" s="1267"/>
      <c r="AM98" s="1265"/>
      <c r="AN98" s="1268"/>
      <c r="AO98" s="1268"/>
      <c r="AP98" s="1268"/>
      <c r="AQ98" s="1265"/>
      <c r="AR98" s="1269"/>
      <c r="AS98" s="1265"/>
      <c r="AT98" s="1265"/>
      <c r="AU98" s="1265"/>
      <c r="AV98" s="1265"/>
      <c r="AW98" s="1265"/>
      <c r="AX98" s="1265"/>
      <c r="AY98" s="1265"/>
    </row>
    <row r="99">
      <c r="B99" s="668"/>
      <c r="G99" s="1270"/>
      <c r="AL99" s="1267"/>
      <c r="AM99" s="1265"/>
      <c r="AN99" s="1268"/>
      <c r="AO99" s="1268"/>
      <c r="AP99" s="1268"/>
      <c r="AQ99" s="1265"/>
      <c r="AR99" s="1269"/>
      <c r="AS99" s="1265"/>
      <c r="AT99" s="1265"/>
      <c r="AU99" s="1265"/>
      <c r="AV99" s="1265"/>
      <c r="AW99" s="1265"/>
      <c r="AX99" s="1265"/>
      <c r="AY99" s="1265"/>
    </row>
    <row r="100">
      <c r="B100" s="668"/>
      <c r="G100" s="1270"/>
      <c r="AL100" s="1267"/>
      <c r="AM100" s="1265"/>
      <c r="AN100" s="1268"/>
      <c r="AO100" s="1268"/>
      <c r="AP100" s="1268"/>
      <c r="AQ100" s="1265"/>
      <c r="AR100" s="1269"/>
      <c r="AS100" s="1265"/>
      <c r="AT100" s="1265"/>
      <c r="AU100" s="1265"/>
      <c r="AV100" s="1265"/>
      <c r="AW100" s="1265"/>
      <c r="AX100" s="1265"/>
      <c r="AY100" s="1265"/>
    </row>
    <row r="101">
      <c r="B101" s="668"/>
      <c r="G101" s="1270"/>
      <c r="AL101" s="1267"/>
      <c r="AM101" s="1265"/>
      <c r="AN101" s="1268"/>
      <c r="AO101" s="1268"/>
      <c r="AP101" s="1268"/>
      <c r="AQ101" s="1265"/>
      <c r="AR101" s="1269"/>
      <c r="AS101" s="1265"/>
      <c r="AT101" s="1265"/>
      <c r="AU101" s="1265"/>
      <c r="AV101" s="1265"/>
      <c r="AW101" s="1265"/>
      <c r="AX101" s="1265"/>
      <c r="AY101" s="1265"/>
    </row>
    <row r="102">
      <c r="B102" s="668"/>
      <c r="G102" s="1270"/>
      <c r="AL102" s="1267"/>
      <c r="AM102" s="1265"/>
      <c r="AN102" s="1268"/>
      <c r="AO102" s="1268"/>
      <c r="AP102" s="1268"/>
      <c r="AQ102" s="1265"/>
      <c r="AR102" s="1269"/>
      <c r="AS102" s="1265"/>
      <c r="AT102" s="1265"/>
      <c r="AU102" s="1265"/>
      <c r="AV102" s="1265"/>
      <c r="AW102" s="1265"/>
      <c r="AX102" s="1265"/>
      <c r="AY102" s="1265"/>
    </row>
    <row r="103">
      <c r="B103" s="668"/>
      <c r="G103" s="1270"/>
      <c r="AL103" s="1267"/>
      <c r="AM103" s="1265"/>
      <c r="AN103" s="1268"/>
      <c r="AO103" s="1268"/>
      <c r="AP103" s="1268"/>
      <c r="AQ103" s="1265"/>
      <c r="AR103" s="1269"/>
      <c r="AS103" s="1265"/>
      <c r="AT103" s="1265"/>
      <c r="AU103" s="1265"/>
      <c r="AV103" s="1265"/>
      <c r="AW103" s="1265"/>
      <c r="AX103" s="1265"/>
      <c r="AY103" s="1265"/>
    </row>
    <row r="104">
      <c r="B104" s="668"/>
      <c r="G104" s="1270"/>
      <c r="AL104" s="1267"/>
      <c r="AM104" s="1265"/>
      <c r="AN104" s="1268"/>
      <c r="AO104" s="1268"/>
      <c r="AP104" s="1268"/>
      <c r="AQ104" s="1265"/>
      <c r="AR104" s="1269"/>
      <c r="AS104" s="1265"/>
      <c r="AT104" s="1265"/>
      <c r="AU104" s="1265"/>
      <c r="AV104" s="1265"/>
      <c r="AW104" s="1265"/>
      <c r="AX104" s="1265"/>
      <c r="AY104" s="1265"/>
    </row>
    <row r="105">
      <c r="B105" s="668"/>
      <c r="G105" s="1270"/>
      <c r="AL105" s="1267"/>
      <c r="AM105" s="1265"/>
      <c r="AN105" s="1268"/>
      <c r="AO105" s="1268"/>
      <c r="AP105" s="1268"/>
      <c r="AQ105" s="1265"/>
      <c r="AR105" s="1269"/>
      <c r="AS105" s="1265"/>
      <c r="AT105" s="1265"/>
      <c r="AU105" s="1265"/>
      <c r="AV105" s="1265"/>
      <c r="AW105" s="1265"/>
      <c r="AX105" s="1265"/>
      <c r="AY105" s="1265"/>
    </row>
    <row r="106">
      <c r="B106" s="668"/>
      <c r="G106" s="1270"/>
      <c r="AL106" s="1267"/>
      <c r="AM106" s="1265"/>
      <c r="AN106" s="1268"/>
      <c r="AO106" s="1268"/>
      <c r="AP106" s="1268"/>
      <c r="AQ106" s="1265"/>
      <c r="AR106" s="1269"/>
      <c r="AS106" s="1265"/>
      <c r="AT106" s="1265"/>
      <c r="AU106" s="1265"/>
      <c r="AV106" s="1265"/>
      <c r="AW106" s="1265"/>
      <c r="AX106" s="1265"/>
      <c r="AY106" s="1265"/>
    </row>
    <row r="107">
      <c r="B107" s="668"/>
      <c r="G107" s="1270"/>
      <c r="AL107" s="1267"/>
      <c r="AM107" s="1265"/>
      <c r="AN107" s="1268"/>
      <c r="AO107" s="1268"/>
      <c r="AP107" s="1268"/>
      <c r="AQ107" s="1265"/>
      <c r="AR107" s="1269"/>
      <c r="AS107" s="1265"/>
      <c r="AT107" s="1265"/>
      <c r="AU107" s="1265"/>
      <c r="AV107" s="1265"/>
      <c r="AW107" s="1265"/>
      <c r="AX107" s="1265"/>
      <c r="AY107" s="1265"/>
    </row>
    <row r="108">
      <c r="B108" s="668"/>
      <c r="G108" s="1270"/>
      <c r="AL108" s="1267"/>
      <c r="AM108" s="1265"/>
      <c r="AN108" s="1268"/>
      <c r="AO108" s="1268"/>
      <c r="AP108" s="1268"/>
      <c r="AQ108" s="1265"/>
      <c r="AR108" s="1269"/>
      <c r="AS108" s="1265"/>
      <c r="AT108" s="1265"/>
      <c r="AU108" s="1265"/>
      <c r="AV108" s="1265"/>
      <c r="AW108" s="1265"/>
      <c r="AX108" s="1265"/>
      <c r="AY108" s="1265"/>
    </row>
    <row r="109">
      <c r="B109" s="668"/>
      <c r="G109" s="1270"/>
      <c r="AL109" s="1267"/>
      <c r="AM109" s="1265"/>
      <c r="AN109" s="1268"/>
      <c r="AO109" s="1268"/>
      <c r="AP109" s="1268"/>
      <c r="AQ109" s="1265"/>
      <c r="AR109" s="1269"/>
      <c r="AS109" s="1265"/>
      <c r="AT109" s="1265"/>
      <c r="AU109" s="1265"/>
      <c r="AV109" s="1265"/>
      <c r="AW109" s="1265"/>
      <c r="AX109" s="1265"/>
      <c r="AY109" s="1265"/>
    </row>
    <row r="110">
      <c r="B110" s="668"/>
      <c r="G110" s="1270"/>
      <c r="AL110" s="1267"/>
      <c r="AM110" s="1265"/>
      <c r="AN110" s="1268"/>
      <c r="AO110" s="1268"/>
      <c r="AP110" s="1268"/>
      <c r="AQ110" s="1265"/>
      <c r="AR110" s="1269"/>
      <c r="AS110" s="1265"/>
      <c r="AT110" s="1265"/>
      <c r="AU110" s="1265"/>
      <c r="AV110" s="1265"/>
      <c r="AW110" s="1265"/>
      <c r="AX110" s="1265"/>
      <c r="AY110" s="1265"/>
    </row>
    <row r="111">
      <c r="B111" s="668"/>
      <c r="G111" s="1270"/>
      <c r="AL111" s="1267"/>
      <c r="AM111" s="1265"/>
      <c r="AN111" s="1268"/>
      <c r="AO111" s="1268"/>
      <c r="AP111" s="1268"/>
      <c r="AQ111" s="1265"/>
      <c r="AR111" s="1269"/>
      <c r="AS111" s="1265"/>
      <c r="AT111" s="1265"/>
      <c r="AU111" s="1265"/>
      <c r="AV111" s="1265"/>
      <c r="AW111" s="1265"/>
      <c r="AX111" s="1265"/>
      <c r="AY111" s="1265"/>
    </row>
    <row r="112">
      <c r="B112" s="668"/>
      <c r="G112" s="1270"/>
      <c r="AL112" s="1267"/>
      <c r="AM112" s="1265"/>
      <c r="AN112" s="1268"/>
      <c r="AO112" s="1268"/>
      <c r="AP112" s="1268"/>
      <c r="AQ112" s="1265"/>
      <c r="AR112" s="1269"/>
      <c r="AS112" s="1265"/>
      <c r="AT112" s="1265"/>
      <c r="AU112" s="1265"/>
      <c r="AV112" s="1265"/>
      <c r="AW112" s="1265"/>
      <c r="AX112" s="1265"/>
      <c r="AY112" s="1265"/>
    </row>
    <row r="113">
      <c r="B113" s="668"/>
      <c r="G113" s="1270"/>
      <c r="AL113" s="1267"/>
      <c r="AM113" s="1265"/>
      <c r="AN113" s="1268"/>
      <c r="AO113" s="1268"/>
      <c r="AP113" s="1268"/>
      <c r="AQ113" s="1265"/>
      <c r="AR113" s="1269"/>
      <c r="AS113" s="1265"/>
      <c r="AT113" s="1265"/>
      <c r="AU113" s="1265"/>
      <c r="AV113" s="1265"/>
      <c r="AW113" s="1265"/>
      <c r="AX113" s="1265"/>
      <c r="AY113" s="1265"/>
    </row>
    <row r="114">
      <c r="B114" s="668"/>
      <c r="G114" s="1270"/>
      <c r="AL114" s="1267"/>
      <c r="AM114" s="1265"/>
      <c r="AN114" s="1268"/>
      <c r="AO114" s="1268"/>
      <c r="AP114" s="1268"/>
      <c r="AQ114" s="1265"/>
      <c r="AR114" s="1269"/>
      <c r="AS114" s="1265"/>
      <c r="AT114" s="1265"/>
      <c r="AU114" s="1265"/>
      <c r="AV114" s="1265"/>
      <c r="AW114" s="1265"/>
      <c r="AX114" s="1265"/>
      <c r="AY114" s="1265"/>
    </row>
    <row r="115">
      <c r="B115" s="668"/>
      <c r="G115" s="1270"/>
      <c r="AL115" s="1267"/>
      <c r="AM115" s="1265"/>
      <c r="AN115" s="1268"/>
      <c r="AO115" s="1268"/>
      <c r="AP115" s="1268"/>
      <c r="AQ115" s="1265"/>
      <c r="AR115" s="1269"/>
      <c r="AS115" s="1265"/>
      <c r="AT115" s="1265"/>
      <c r="AU115" s="1265"/>
      <c r="AV115" s="1265"/>
      <c r="AW115" s="1265"/>
      <c r="AX115" s="1265"/>
      <c r="AY115" s="1265"/>
    </row>
    <row r="116">
      <c r="B116" s="668"/>
      <c r="G116" s="1270"/>
      <c r="AL116" s="1267"/>
      <c r="AM116" s="1265"/>
      <c r="AN116" s="1268"/>
      <c r="AO116" s="1268"/>
      <c r="AP116" s="1268"/>
      <c r="AQ116" s="1265"/>
      <c r="AR116" s="1269"/>
      <c r="AS116" s="1265"/>
      <c r="AT116" s="1265"/>
      <c r="AU116" s="1265"/>
      <c r="AV116" s="1265"/>
      <c r="AW116" s="1265"/>
      <c r="AX116" s="1265"/>
      <c r="AY116" s="1265"/>
    </row>
    <row r="117">
      <c r="B117" s="668"/>
      <c r="G117" s="1270"/>
      <c r="AL117" s="1267"/>
      <c r="AM117" s="1265"/>
      <c r="AN117" s="1268"/>
      <c r="AO117" s="1268"/>
      <c r="AP117" s="1268"/>
      <c r="AQ117" s="1265"/>
      <c r="AR117" s="1269"/>
      <c r="AS117" s="1265"/>
      <c r="AT117" s="1265"/>
      <c r="AU117" s="1265"/>
      <c r="AV117" s="1265"/>
      <c r="AW117" s="1265"/>
      <c r="AX117" s="1265"/>
      <c r="AY117" s="1265"/>
    </row>
    <row r="118">
      <c r="B118" s="668"/>
      <c r="G118" s="1270"/>
      <c r="AL118" s="1267"/>
      <c r="AM118" s="1265"/>
      <c r="AN118" s="1268"/>
      <c r="AO118" s="1268"/>
      <c r="AP118" s="1268"/>
      <c r="AQ118" s="1265"/>
      <c r="AR118" s="1269"/>
      <c r="AS118" s="1265"/>
      <c r="AT118" s="1265"/>
      <c r="AU118" s="1265"/>
      <c r="AV118" s="1265"/>
      <c r="AW118" s="1265"/>
      <c r="AX118" s="1265"/>
      <c r="AY118" s="1265"/>
    </row>
    <row r="119">
      <c r="B119" s="668"/>
      <c r="G119" s="1270"/>
      <c r="AL119" s="1267"/>
      <c r="AM119" s="1265"/>
      <c r="AN119" s="1268"/>
      <c r="AO119" s="1268"/>
      <c r="AP119" s="1268"/>
      <c r="AQ119" s="1265"/>
      <c r="AR119" s="1269"/>
      <c r="AS119" s="1265"/>
      <c r="AT119" s="1265"/>
      <c r="AU119" s="1265"/>
      <c r="AV119" s="1265"/>
      <c r="AW119" s="1265"/>
      <c r="AX119" s="1265"/>
      <c r="AY119" s="1265"/>
    </row>
    <row r="120">
      <c r="B120" s="668"/>
      <c r="G120" s="1270"/>
      <c r="AL120" s="1267"/>
      <c r="AM120" s="1265"/>
      <c r="AN120" s="1268"/>
      <c r="AO120" s="1268"/>
      <c r="AP120" s="1268"/>
      <c r="AQ120" s="1265"/>
      <c r="AR120" s="1269"/>
      <c r="AS120" s="1265"/>
      <c r="AT120" s="1265"/>
      <c r="AU120" s="1265"/>
      <c r="AV120" s="1265"/>
      <c r="AW120" s="1265"/>
      <c r="AX120" s="1265"/>
      <c r="AY120" s="1265"/>
    </row>
    <row r="121">
      <c r="B121" s="668"/>
      <c r="G121" s="1270"/>
      <c r="AL121" s="1267"/>
      <c r="AM121" s="1265"/>
      <c r="AN121" s="1268"/>
      <c r="AO121" s="1268"/>
      <c r="AP121" s="1268"/>
      <c r="AQ121" s="1265"/>
      <c r="AR121" s="1269"/>
      <c r="AS121" s="1265"/>
      <c r="AT121" s="1265"/>
      <c r="AU121" s="1265"/>
      <c r="AV121" s="1265"/>
      <c r="AW121" s="1265"/>
      <c r="AX121" s="1265"/>
      <c r="AY121" s="1265"/>
    </row>
    <row r="122">
      <c r="B122" s="668"/>
      <c r="G122" s="1270"/>
      <c r="AL122" s="1267"/>
      <c r="AM122" s="1265"/>
      <c r="AN122" s="1268"/>
      <c r="AO122" s="1268"/>
      <c r="AP122" s="1268"/>
      <c r="AQ122" s="1265"/>
      <c r="AR122" s="1269"/>
      <c r="AS122" s="1265"/>
      <c r="AT122" s="1265"/>
      <c r="AU122" s="1265"/>
      <c r="AV122" s="1265"/>
      <c r="AW122" s="1265"/>
      <c r="AX122" s="1265"/>
      <c r="AY122" s="1265"/>
    </row>
    <row r="123">
      <c r="B123" s="668"/>
      <c r="G123" s="1270"/>
      <c r="AL123" s="1267"/>
      <c r="AM123" s="1265"/>
      <c r="AN123" s="1268"/>
      <c r="AO123" s="1268"/>
      <c r="AP123" s="1268"/>
      <c r="AQ123" s="1265"/>
      <c r="AR123" s="1269"/>
      <c r="AS123" s="1265"/>
      <c r="AT123" s="1265"/>
      <c r="AU123" s="1265"/>
      <c r="AV123" s="1265"/>
      <c r="AW123" s="1265"/>
      <c r="AX123" s="1265"/>
      <c r="AY123" s="1265"/>
    </row>
    <row r="124">
      <c r="B124" s="668"/>
      <c r="G124" s="1270"/>
      <c r="AL124" s="1267"/>
      <c r="AM124" s="1265"/>
      <c r="AN124" s="1268"/>
      <c r="AO124" s="1268"/>
      <c r="AP124" s="1268"/>
      <c r="AQ124" s="1265"/>
      <c r="AR124" s="1269"/>
      <c r="AS124" s="1265"/>
      <c r="AT124" s="1265"/>
      <c r="AU124" s="1265"/>
      <c r="AV124" s="1265"/>
      <c r="AW124" s="1265"/>
      <c r="AX124" s="1265"/>
      <c r="AY124" s="1265"/>
    </row>
    <row r="125">
      <c r="B125" s="668"/>
      <c r="G125" s="1270"/>
      <c r="AL125" s="1267"/>
      <c r="AM125" s="1265"/>
      <c r="AN125" s="1268"/>
      <c r="AO125" s="1268"/>
      <c r="AP125" s="1268"/>
      <c r="AQ125" s="1265"/>
      <c r="AR125" s="1269"/>
      <c r="AS125" s="1265"/>
      <c r="AT125" s="1265"/>
      <c r="AU125" s="1265"/>
      <c r="AV125" s="1265"/>
      <c r="AW125" s="1265"/>
      <c r="AX125" s="1265"/>
      <c r="AY125" s="1265"/>
    </row>
    <row r="126">
      <c r="B126" s="668"/>
      <c r="G126" s="1270"/>
      <c r="AL126" s="1267"/>
      <c r="AM126" s="1265"/>
      <c r="AN126" s="1268"/>
      <c r="AO126" s="1268"/>
      <c r="AP126" s="1268"/>
      <c r="AQ126" s="1265"/>
      <c r="AR126" s="1269"/>
      <c r="AS126" s="1265"/>
      <c r="AT126" s="1265"/>
      <c r="AU126" s="1265"/>
      <c r="AV126" s="1265"/>
      <c r="AW126" s="1265"/>
      <c r="AX126" s="1265"/>
      <c r="AY126" s="1265"/>
    </row>
    <row r="127">
      <c r="B127" s="668"/>
      <c r="G127" s="1270"/>
      <c r="AL127" s="1267"/>
      <c r="AM127" s="1265"/>
      <c r="AN127" s="1268"/>
      <c r="AO127" s="1268"/>
      <c r="AP127" s="1268"/>
      <c r="AQ127" s="1265"/>
      <c r="AR127" s="1269"/>
      <c r="AS127" s="1265"/>
      <c r="AT127" s="1265"/>
      <c r="AU127" s="1265"/>
      <c r="AV127" s="1265"/>
      <c r="AW127" s="1265"/>
      <c r="AX127" s="1265"/>
      <c r="AY127" s="1265"/>
    </row>
    <row r="128">
      <c r="B128" s="668"/>
      <c r="G128" s="1270"/>
      <c r="AL128" s="1267"/>
      <c r="AM128" s="1265"/>
      <c r="AN128" s="1268"/>
      <c r="AO128" s="1268"/>
      <c r="AP128" s="1268"/>
      <c r="AQ128" s="1265"/>
      <c r="AR128" s="1269"/>
      <c r="AS128" s="1265"/>
      <c r="AT128" s="1265"/>
      <c r="AU128" s="1265"/>
      <c r="AV128" s="1265"/>
      <c r="AW128" s="1265"/>
      <c r="AX128" s="1265"/>
      <c r="AY128" s="1265"/>
    </row>
    <row r="129">
      <c r="B129" s="668"/>
      <c r="G129" s="1270"/>
      <c r="AL129" s="1267"/>
      <c r="AM129" s="1265"/>
      <c r="AN129" s="1268"/>
      <c r="AO129" s="1268"/>
      <c r="AP129" s="1268"/>
      <c r="AQ129" s="1265"/>
      <c r="AR129" s="1269"/>
      <c r="AS129" s="1265"/>
      <c r="AT129" s="1265"/>
      <c r="AU129" s="1265"/>
      <c r="AV129" s="1265"/>
      <c r="AW129" s="1265"/>
      <c r="AX129" s="1265"/>
      <c r="AY129" s="1265"/>
    </row>
    <row r="130">
      <c r="B130" s="668"/>
      <c r="G130" s="1270"/>
      <c r="AL130" s="1267"/>
      <c r="AM130" s="1265"/>
      <c r="AN130" s="1268"/>
      <c r="AO130" s="1268"/>
      <c r="AP130" s="1268"/>
      <c r="AQ130" s="1265"/>
      <c r="AR130" s="1269"/>
      <c r="AS130" s="1265"/>
      <c r="AT130" s="1265"/>
      <c r="AU130" s="1265"/>
      <c r="AV130" s="1265"/>
      <c r="AW130" s="1265"/>
      <c r="AX130" s="1265"/>
      <c r="AY130" s="1265"/>
    </row>
    <row r="131">
      <c r="B131" s="668"/>
      <c r="G131" s="1270"/>
      <c r="AL131" s="1267"/>
      <c r="AM131" s="1265"/>
      <c r="AN131" s="1268"/>
      <c r="AO131" s="1268"/>
      <c r="AP131" s="1268"/>
      <c r="AQ131" s="1265"/>
      <c r="AR131" s="1269"/>
      <c r="AS131" s="1265"/>
      <c r="AT131" s="1265"/>
      <c r="AU131" s="1265"/>
      <c r="AV131" s="1265"/>
      <c r="AW131" s="1265"/>
      <c r="AX131" s="1265"/>
      <c r="AY131" s="1265"/>
    </row>
    <row r="132">
      <c r="B132" s="668"/>
      <c r="G132" s="1270"/>
      <c r="AL132" s="1267"/>
      <c r="AM132" s="1265"/>
      <c r="AN132" s="1268"/>
      <c r="AO132" s="1268"/>
      <c r="AP132" s="1268"/>
      <c r="AQ132" s="1265"/>
      <c r="AR132" s="1269"/>
      <c r="AS132" s="1265"/>
      <c r="AT132" s="1265"/>
      <c r="AU132" s="1265"/>
      <c r="AV132" s="1265"/>
      <c r="AW132" s="1265"/>
      <c r="AX132" s="1265"/>
      <c r="AY132" s="1265"/>
    </row>
    <row r="133">
      <c r="B133" s="668"/>
      <c r="G133" s="1270"/>
      <c r="AL133" s="1267"/>
      <c r="AM133" s="1265"/>
      <c r="AN133" s="1268"/>
      <c r="AO133" s="1268"/>
      <c r="AP133" s="1268"/>
      <c r="AQ133" s="1265"/>
      <c r="AR133" s="1269"/>
      <c r="AS133" s="1265"/>
      <c r="AT133" s="1265"/>
      <c r="AU133" s="1265"/>
      <c r="AV133" s="1265"/>
      <c r="AW133" s="1265"/>
      <c r="AX133" s="1265"/>
      <c r="AY133" s="1265"/>
    </row>
    <row r="134">
      <c r="B134" s="668"/>
      <c r="G134" s="1270"/>
      <c r="AL134" s="1267"/>
      <c r="AM134" s="1265"/>
      <c r="AN134" s="1268"/>
      <c r="AO134" s="1268"/>
      <c r="AP134" s="1268"/>
      <c r="AQ134" s="1265"/>
      <c r="AR134" s="1269"/>
      <c r="AS134" s="1265"/>
      <c r="AT134" s="1265"/>
      <c r="AU134" s="1265"/>
      <c r="AV134" s="1265"/>
      <c r="AW134" s="1265"/>
      <c r="AX134" s="1265"/>
      <c r="AY134" s="1265"/>
    </row>
    <row r="135">
      <c r="B135" s="668"/>
      <c r="G135" s="1270"/>
      <c r="AL135" s="1267"/>
      <c r="AM135" s="1265"/>
      <c r="AN135" s="1268"/>
      <c r="AO135" s="1268"/>
      <c r="AP135" s="1268"/>
      <c r="AQ135" s="1265"/>
      <c r="AR135" s="1269"/>
      <c r="AS135" s="1265"/>
      <c r="AT135" s="1265"/>
      <c r="AU135" s="1265"/>
      <c r="AV135" s="1265"/>
      <c r="AW135" s="1265"/>
      <c r="AX135" s="1265"/>
      <c r="AY135" s="1265"/>
    </row>
    <row r="136">
      <c r="B136" s="668"/>
      <c r="G136" s="1270"/>
      <c r="AL136" s="1267"/>
      <c r="AM136" s="1265"/>
      <c r="AN136" s="1268"/>
      <c r="AO136" s="1268"/>
      <c r="AP136" s="1268"/>
      <c r="AQ136" s="1265"/>
      <c r="AR136" s="1269"/>
      <c r="AS136" s="1265"/>
      <c r="AT136" s="1265"/>
      <c r="AU136" s="1265"/>
      <c r="AV136" s="1265"/>
      <c r="AW136" s="1265"/>
      <c r="AX136" s="1265"/>
      <c r="AY136" s="1265"/>
    </row>
    <row r="137">
      <c r="B137" s="668"/>
      <c r="G137" s="1270"/>
      <c r="AL137" s="1267"/>
      <c r="AM137" s="1265"/>
      <c r="AN137" s="1268"/>
      <c r="AO137" s="1268"/>
      <c r="AP137" s="1268"/>
      <c r="AQ137" s="1265"/>
      <c r="AR137" s="1269"/>
      <c r="AS137" s="1265"/>
      <c r="AT137" s="1265"/>
      <c r="AU137" s="1265"/>
      <c r="AV137" s="1265"/>
      <c r="AW137" s="1265"/>
      <c r="AX137" s="1265"/>
      <c r="AY137" s="1265"/>
    </row>
    <row r="138">
      <c r="B138" s="668"/>
      <c r="G138" s="1270"/>
      <c r="AL138" s="1267"/>
      <c r="AM138" s="1265"/>
      <c r="AN138" s="1268"/>
      <c r="AO138" s="1268"/>
      <c r="AP138" s="1268"/>
      <c r="AQ138" s="1265"/>
      <c r="AR138" s="1269"/>
      <c r="AS138" s="1265"/>
      <c r="AT138" s="1265"/>
      <c r="AU138" s="1265"/>
      <c r="AV138" s="1265"/>
      <c r="AW138" s="1265"/>
      <c r="AX138" s="1265"/>
      <c r="AY138" s="1265"/>
    </row>
    <row r="139">
      <c r="B139" s="668"/>
      <c r="G139" s="1270"/>
      <c r="AL139" s="1267"/>
      <c r="AM139" s="1265"/>
      <c r="AN139" s="1268"/>
      <c r="AO139" s="1268"/>
      <c r="AP139" s="1268"/>
      <c r="AQ139" s="1265"/>
      <c r="AR139" s="1269"/>
      <c r="AS139" s="1265"/>
      <c r="AT139" s="1265"/>
      <c r="AU139" s="1265"/>
      <c r="AV139" s="1265"/>
      <c r="AW139" s="1265"/>
      <c r="AX139" s="1265"/>
      <c r="AY139" s="1265"/>
    </row>
    <row r="140">
      <c r="B140" s="668"/>
      <c r="G140" s="1270"/>
      <c r="AL140" s="1267"/>
      <c r="AM140" s="1265"/>
      <c r="AN140" s="1268"/>
      <c r="AO140" s="1268"/>
      <c r="AP140" s="1268"/>
      <c r="AQ140" s="1265"/>
      <c r="AR140" s="1269"/>
      <c r="AS140" s="1265"/>
      <c r="AT140" s="1265"/>
      <c r="AU140" s="1265"/>
      <c r="AV140" s="1265"/>
      <c r="AW140" s="1265"/>
      <c r="AX140" s="1265"/>
      <c r="AY140" s="1265"/>
    </row>
    <row r="141">
      <c r="B141" s="668"/>
      <c r="G141" s="1270"/>
      <c r="AL141" s="1267"/>
      <c r="AM141" s="1265"/>
      <c r="AN141" s="1268"/>
      <c r="AO141" s="1268"/>
      <c r="AP141" s="1268"/>
      <c r="AQ141" s="1265"/>
      <c r="AR141" s="1269"/>
      <c r="AS141" s="1265"/>
      <c r="AT141" s="1265"/>
      <c r="AU141" s="1265"/>
      <c r="AV141" s="1265"/>
      <c r="AW141" s="1265"/>
      <c r="AX141" s="1265"/>
      <c r="AY141" s="1265"/>
    </row>
    <row r="142">
      <c r="B142" s="668"/>
      <c r="G142" s="1270"/>
      <c r="AL142" s="1267"/>
      <c r="AM142" s="1265"/>
      <c r="AN142" s="1268"/>
      <c r="AO142" s="1268"/>
      <c r="AP142" s="1268"/>
      <c r="AQ142" s="1265"/>
      <c r="AR142" s="1269"/>
      <c r="AS142" s="1265"/>
      <c r="AT142" s="1265"/>
      <c r="AU142" s="1265"/>
      <c r="AV142" s="1265"/>
      <c r="AW142" s="1265"/>
      <c r="AX142" s="1265"/>
      <c r="AY142" s="1265"/>
    </row>
    <row r="143">
      <c r="B143" s="668"/>
      <c r="G143" s="1270"/>
      <c r="AL143" s="1267"/>
      <c r="AM143" s="1265"/>
      <c r="AN143" s="1268"/>
      <c r="AO143" s="1268"/>
      <c r="AP143" s="1268"/>
      <c r="AQ143" s="1265"/>
      <c r="AR143" s="1269"/>
      <c r="AS143" s="1265"/>
      <c r="AT143" s="1265"/>
      <c r="AU143" s="1265"/>
      <c r="AV143" s="1265"/>
      <c r="AW143" s="1265"/>
      <c r="AX143" s="1265"/>
      <c r="AY143" s="1265"/>
    </row>
    <row r="144">
      <c r="B144" s="668"/>
      <c r="G144" s="1270"/>
      <c r="AL144" s="1267"/>
      <c r="AM144" s="1265"/>
      <c r="AN144" s="1268"/>
      <c r="AO144" s="1268"/>
      <c r="AP144" s="1268"/>
      <c r="AQ144" s="1265"/>
      <c r="AR144" s="1269"/>
      <c r="AS144" s="1265"/>
      <c r="AT144" s="1265"/>
      <c r="AU144" s="1265"/>
      <c r="AV144" s="1265"/>
      <c r="AW144" s="1265"/>
      <c r="AX144" s="1265"/>
      <c r="AY144" s="1265"/>
    </row>
    <row r="145">
      <c r="B145" s="668"/>
      <c r="G145" s="1270"/>
      <c r="AL145" s="1267"/>
      <c r="AM145" s="1265"/>
      <c r="AN145" s="1268"/>
      <c r="AO145" s="1268"/>
      <c r="AP145" s="1268"/>
      <c r="AQ145" s="1265"/>
      <c r="AR145" s="1269"/>
      <c r="AS145" s="1265"/>
      <c r="AT145" s="1265"/>
      <c r="AU145" s="1265"/>
      <c r="AV145" s="1265"/>
      <c r="AW145" s="1265"/>
      <c r="AX145" s="1265"/>
      <c r="AY145" s="1265"/>
    </row>
    <row r="146">
      <c r="B146" s="668"/>
      <c r="G146" s="1270"/>
      <c r="AL146" s="1267"/>
      <c r="AM146" s="1265"/>
      <c r="AN146" s="1268"/>
      <c r="AO146" s="1268"/>
      <c r="AP146" s="1268"/>
      <c r="AQ146" s="1265"/>
      <c r="AR146" s="1269"/>
      <c r="AS146" s="1265"/>
      <c r="AT146" s="1265"/>
      <c r="AU146" s="1265"/>
      <c r="AV146" s="1265"/>
      <c r="AW146" s="1265"/>
      <c r="AX146" s="1265"/>
      <c r="AY146" s="1265"/>
    </row>
    <row r="147">
      <c r="B147" s="668"/>
      <c r="G147" s="1270"/>
      <c r="AL147" s="1267"/>
      <c r="AM147" s="1265"/>
      <c r="AN147" s="1268"/>
      <c r="AO147" s="1268"/>
      <c r="AP147" s="1268"/>
      <c r="AQ147" s="1265"/>
      <c r="AR147" s="1269"/>
      <c r="AS147" s="1265"/>
      <c r="AT147" s="1265"/>
      <c r="AU147" s="1265"/>
      <c r="AV147" s="1265"/>
      <c r="AW147" s="1265"/>
      <c r="AX147" s="1265"/>
      <c r="AY147" s="1265"/>
    </row>
    <row r="148">
      <c r="B148" s="668"/>
      <c r="G148" s="1270"/>
      <c r="AL148" s="1267"/>
      <c r="AM148" s="1265"/>
      <c r="AN148" s="1268"/>
      <c r="AO148" s="1268"/>
      <c r="AP148" s="1268"/>
      <c r="AQ148" s="1265"/>
      <c r="AR148" s="1269"/>
      <c r="AS148" s="1265"/>
      <c r="AT148" s="1265"/>
      <c r="AU148" s="1265"/>
      <c r="AV148" s="1265"/>
      <c r="AW148" s="1265"/>
      <c r="AX148" s="1265"/>
      <c r="AY148" s="1265"/>
    </row>
    <row r="149">
      <c r="B149" s="668"/>
      <c r="G149" s="1270"/>
      <c r="AL149" s="1267"/>
      <c r="AM149" s="1265"/>
      <c r="AN149" s="1268"/>
      <c r="AO149" s="1268"/>
      <c r="AP149" s="1268"/>
      <c r="AQ149" s="1265"/>
      <c r="AR149" s="1269"/>
      <c r="AS149" s="1265"/>
      <c r="AT149" s="1265"/>
      <c r="AU149" s="1265"/>
      <c r="AV149" s="1265"/>
      <c r="AW149" s="1265"/>
      <c r="AX149" s="1265"/>
      <c r="AY149" s="1265"/>
    </row>
    <row r="150">
      <c r="B150" s="668"/>
      <c r="G150" s="1270"/>
      <c r="AL150" s="1267"/>
      <c r="AM150" s="1265"/>
      <c r="AN150" s="1268"/>
      <c r="AO150" s="1268"/>
      <c r="AP150" s="1268"/>
      <c r="AQ150" s="1265"/>
      <c r="AR150" s="1269"/>
      <c r="AS150" s="1265"/>
      <c r="AT150" s="1265"/>
      <c r="AU150" s="1265"/>
      <c r="AV150" s="1265"/>
      <c r="AW150" s="1265"/>
      <c r="AX150" s="1265"/>
      <c r="AY150" s="1265"/>
    </row>
    <row r="151">
      <c r="B151" s="668"/>
      <c r="G151" s="1270"/>
      <c r="AL151" s="1267"/>
      <c r="AM151" s="1265"/>
      <c r="AN151" s="1268"/>
      <c r="AO151" s="1268"/>
      <c r="AP151" s="1268"/>
      <c r="AQ151" s="1265"/>
      <c r="AR151" s="1269"/>
      <c r="AS151" s="1265"/>
      <c r="AT151" s="1265"/>
      <c r="AU151" s="1265"/>
      <c r="AV151" s="1265"/>
      <c r="AW151" s="1265"/>
      <c r="AX151" s="1265"/>
      <c r="AY151" s="1265"/>
    </row>
    <row r="152">
      <c r="B152" s="668"/>
      <c r="G152" s="1270"/>
      <c r="AL152" s="1267"/>
      <c r="AM152" s="1265"/>
      <c r="AN152" s="1268"/>
      <c r="AO152" s="1268"/>
      <c r="AP152" s="1268"/>
      <c r="AQ152" s="1265"/>
      <c r="AR152" s="1269"/>
      <c r="AS152" s="1265"/>
      <c r="AT152" s="1265"/>
      <c r="AU152" s="1265"/>
      <c r="AV152" s="1265"/>
      <c r="AW152" s="1265"/>
      <c r="AX152" s="1265"/>
      <c r="AY152" s="1265"/>
    </row>
    <row r="153">
      <c r="B153" s="668"/>
      <c r="G153" s="1270"/>
      <c r="AL153" s="1267"/>
      <c r="AM153" s="1265"/>
      <c r="AN153" s="1268"/>
      <c r="AO153" s="1268"/>
      <c r="AP153" s="1268"/>
      <c r="AQ153" s="1265"/>
      <c r="AR153" s="1269"/>
      <c r="AS153" s="1265"/>
      <c r="AT153" s="1265"/>
      <c r="AU153" s="1265"/>
      <c r="AV153" s="1265"/>
      <c r="AW153" s="1265"/>
      <c r="AX153" s="1265"/>
      <c r="AY153" s="1265"/>
    </row>
    <row r="154">
      <c r="B154" s="668"/>
      <c r="G154" s="1270"/>
      <c r="AL154" s="1267"/>
      <c r="AM154" s="1265"/>
      <c r="AN154" s="1268"/>
      <c r="AO154" s="1268"/>
      <c r="AP154" s="1268"/>
      <c r="AQ154" s="1265"/>
      <c r="AR154" s="1269"/>
      <c r="AS154" s="1265"/>
      <c r="AT154" s="1265"/>
      <c r="AU154" s="1265"/>
      <c r="AV154" s="1265"/>
      <c r="AW154" s="1265"/>
      <c r="AX154" s="1265"/>
      <c r="AY154" s="1265"/>
    </row>
    <row r="155">
      <c r="B155" s="668"/>
      <c r="G155" s="1270"/>
      <c r="AL155" s="1267"/>
      <c r="AM155" s="1265"/>
      <c r="AN155" s="1268"/>
      <c r="AO155" s="1268"/>
      <c r="AP155" s="1268"/>
      <c r="AQ155" s="1265"/>
      <c r="AR155" s="1269"/>
      <c r="AS155" s="1265"/>
      <c r="AT155" s="1265"/>
      <c r="AU155" s="1265"/>
      <c r="AV155" s="1265"/>
      <c r="AW155" s="1265"/>
      <c r="AX155" s="1265"/>
      <c r="AY155" s="1265"/>
    </row>
    <row r="156">
      <c r="B156" s="668"/>
      <c r="G156" s="1270"/>
      <c r="AL156" s="1267"/>
      <c r="AM156" s="1265"/>
      <c r="AN156" s="1268"/>
      <c r="AO156" s="1268"/>
      <c r="AP156" s="1268"/>
      <c r="AQ156" s="1265"/>
      <c r="AR156" s="1269"/>
      <c r="AS156" s="1265"/>
      <c r="AT156" s="1265"/>
      <c r="AU156" s="1265"/>
      <c r="AV156" s="1265"/>
      <c r="AW156" s="1265"/>
      <c r="AX156" s="1265"/>
      <c r="AY156" s="1265"/>
    </row>
    <row r="157">
      <c r="B157" s="668"/>
      <c r="G157" s="1270"/>
      <c r="AL157" s="1267"/>
      <c r="AM157" s="1265"/>
      <c r="AN157" s="1268"/>
      <c r="AO157" s="1268"/>
      <c r="AP157" s="1268"/>
      <c r="AQ157" s="1265"/>
      <c r="AR157" s="1269"/>
      <c r="AS157" s="1265"/>
      <c r="AT157" s="1265"/>
      <c r="AU157" s="1265"/>
      <c r="AV157" s="1265"/>
      <c r="AW157" s="1265"/>
      <c r="AX157" s="1265"/>
      <c r="AY157" s="1265"/>
    </row>
    <row r="158">
      <c r="B158" s="668"/>
      <c r="G158" s="1270"/>
      <c r="AL158" s="1267"/>
      <c r="AM158" s="1265"/>
      <c r="AN158" s="1268"/>
      <c r="AO158" s="1268"/>
      <c r="AP158" s="1268"/>
      <c r="AQ158" s="1265"/>
      <c r="AR158" s="1269"/>
      <c r="AS158" s="1265"/>
      <c r="AT158" s="1265"/>
      <c r="AU158" s="1265"/>
      <c r="AV158" s="1265"/>
      <c r="AW158" s="1265"/>
      <c r="AX158" s="1265"/>
      <c r="AY158" s="1265"/>
    </row>
    <row r="159">
      <c r="B159" s="668"/>
      <c r="G159" s="1270"/>
      <c r="AL159" s="1267"/>
      <c r="AM159" s="1265"/>
      <c r="AN159" s="1268"/>
      <c r="AO159" s="1268"/>
      <c r="AP159" s="1268"/>
      <c r="AQ159" s="1265"/>
      <c r="AR159" s="1269"/>
      <c r="AS159" s="1265"/>
      <c r="AT159" s="1265"/>
      <c r="AU159" s="1265"/>
      <c r="AV159" s="1265"/>
      <c r="AW159" s="1265"/>
      <c r="AX159" s="1265"/>
      <c r="AY159" s="1265"/>
    </row>
    <row r="160">
      <c r="B160" s="668"/>
      <c r="G160" s="1270"/>
      <c r="AL160" s="1267"/>
      <c r="AM160" s="1265"/>
      <c r="AN160" s="1268"/>
      <c r="AO160" s="1268"/>
      <c r="AP160" s="1268"/>
      <c r="AQ160" s="1265"/>
      <c r="AR160" s="1269"/>
      <c r="AS160" s="1265"/>
      <c r="AT160" s="1265"/>
      <c r="AU160" s="1265"/>
      <c r="AV160" s="1265"/>
      <c r="AW160" s="1265"/>
      <c r="AX160" s="1265"/>
      <c r="AY160" s="1265"/>
    </row>
    <row r="161">
      <c r="B161" s="668"/>
      <c r="G161" s="1270"/>
      <c r="AL161" s="1267"/>
      <c r="AM161" s="1265"/>
      <c r="AN161" s="1268"/>
      <c r="AO161" s="1268"/>
      <c r="AP161" s="1268"/>
      <c r="AQ161" s="1265"/>
      <c r="AR161" s="1269"/>
      <c r="AS161" s="1265"/>
      <c r="AT161" s="1265"/>
      <c r="AU161" s="1265"/>
      <c r="AV161" s="1265"/>
      <c r="AW161" s="1265"/>
      <c r="AX161" s="1265"/>
      <c r="AY161" s="1265"/>
    </row>
    <row r="162">
      <c r="B162" s="668"/>
      <c r="G162" s="1270"/>
      <c r="AL162" s="1267"/>
      <c r="AM162" s="1265"/>
      <c r="AN162" s="1268"/>
      <c r="AO162" s="1268"/>
      <c r="AP162" s="1268"/>
      <c r="AQ162" s="1265"/>
      <c r="AR162" s="1269"/>
      <c r="AS162" s="1265"/>
      <c r="AT162" s="1265"/>
      <c r="AU162" s="1265"/>
      <c r="AV162" s="1265"/>
      <c r="AW162" s="1265"/>
      <c r="AX162" s="1265"/>
      <c r="AY162" s="1265"/>
    </row>
    <row r="163">
      <c r="B163" s="668"/>
      <c r="G163" s="1270"/>
      <c r="AL163" s="1267"/>
      <c r="AM163" s="1265"/>
      <c r="AN163" s="1268"/>
      <c r="AO163" s="1268"/>
      <c r="AP163" s="1268"/>
      <c r="AQ163" s="1265"/>
      <c r="AR163" s="1269"/>
      <c r="AS163" s="1265"/>
      <c r="AT163" s="1265"/>
      <c r="AU163" s="1265"/>
      <c r="AV163" s="1265"/>
      <c r="AW163" s="1265"/>
      <c r="AX163" s="1265"/>
      <c r="AY163" s="1265"/>
    </row>
    <row r="164">
      <c r="B164" s="668"/>
      <c r="G164" s="1270"/>
      <c r="AL164" s="1267"/>
      <c r="AM164" s="1265"/>
      <c r="AN164" s="1268"/>
      <c r="AO164" s="1268"/>
      <c r="AP164" s="1268"/>
      <c r="AQ164" s="1265"/>
      <c r="AR164" s="1269"/>
      <c r="AS164" s="1265"/>
      <c r="AT164" s="1265"/>
      <c r="AU164" s="1265"/>
      <c r="AV164" s="1265"/>
      <c r="AW164" s="1265"/>
      <c r="AX164" s="1265"/>
      <c r="AY164" s="1265"/>
    </row>
    <row r="165">
      <c r="B165" s="668"/>
      <c r="G165" s="1270"/>
      <c r="AL165" s="1267"/>
      <c r="AM165" s="1265"/>
      <c r="AN165" s="1268"/>
      <c r="AO165" s="1268"/>
      <c r="AP165" s="1268"/>
      <c r="AQ165" s="1265"/>
      <c r="AR165" s="1269"/>
      <c r="AS165" s="1265"/>
      <c r="AT165" s="1265"/>
      <c r="AU165" s="1265"/>
      <c r="AV165" s="1265"/>
      <c r="AW165" s="1265"/>
      <c r="AX165" s="1265"/>
      <c r="AY165" s="1265"/>
    </row>
    <row r="166">
      <c r="B166" s="668"/>
      <c r="G166" s="1270"/>
      <c r="AL166" s="1267"/>
      <c r="AM166" s="1265"/>
      <c r="AN166" s="1268"/>
      <c r="AO166" s="1268"/>
      <c r="AP166" s="1268"/>
      <c r="AQ166" s="1265"/>
      <c r="AR166" s="1269"/>
      <c r="AS166" s="1265"/>
      <c r="AT166" s="1265"/>
      <c r="AU166" s="1265"/>
      <c r="AV166" s="1265"/>
      <c r="AW166" s="1265"/>
      <c r="AX166" s="1265"/>
      <c r="AY166" s="1265"/>
    </row>
    <row r="167">
      <c r="B167" s="668"/>
      <c r="G167" s="1270"/>
      <c r="AL167" s="1267"/>
      <c r="AM167" s="1265"/>
      <c r="AN167" s="1268"/>
      <c r="AO167" s="1268"/>
      <c r="AP167" s="1268"/>
      <c r="AQ167" s="1265"/>
      <c r="AR167" s="1269"/>
      <c r="AS167" s="1265"/>
      <c r="AT167" s="1265"/>
      <c r="AU167" s="1265"/>
      <c r="AV167" s="1265"/>
      <c r="AW167" s="1265"/>
      <c r="AX167" s="1265"/>
      <c r="AY167" s="1265"/>
    </row>
    <row r="168">
      <c r="B168" s="668"/>
      <c r="G168" s="1270"/>
      <c r="AL168" s="1267"/>
      <c r="AM168" s="1265"/>
      <c r="AN168" s="1268"/>
      <c r="AO168" s="1268"/>
      <c r="AP168" s="1268"/>
      <c r="AQ168" s="1265"/>
      <c r="AR168" s="1269"/>
      <c r="AS168" s="1265"/>
      <c r="AT168" s="1265"/>
      <c r="AU168" s="1265"/>
      <c r="AV168" s="1265"/>
      <c r="AW168" s="1265"/>
      <c r="AX168" s="1265"/>
      <c r="AY168" s="1265"/>
    </row>
    <row r="169">
      <c r="B169" s="668"/>
      <c r="G169" s="1270"/>
      <c r="AL169" s="1267"/>
      <c r="AM169" s="1265"/>
      <c r="AN169" s="1268"/>
      <c r="AO169" s="1268"/>
      <c r="AP169" s="1268"/>
      <c r="AQ169" s="1265"/>
      <c r="AR169" s="1269"/>
      <c r="AS169" s="1265"/>
      <c r="AT169" s="1265"/>
      <c r="AU169" s="1265"/>
      <c r="AV169" s="1265"/>
      <c r="AW169" s="1265"/>
      <c r="AX169" s="1265"/>
      <c r="AY169" s="1265"/>
    </row>
    <row r="170">
      <c r="B170" s="668"/>
      <c r="G170" s="1270"/>
      <c r="AL170" s="1267"/>
      <c r="AM170" s="1265"/>
      <c r="AN170" s="1268"/>
      <c r="AO170" s="1268"/>
      <c r="AP170" s="1268"/>
      <c r="AQ170" s="1265"/>
      <c r="AR170" s="1269"/>
      <c r="AS170" s="1265"/>
      <c r="AT170" s="1265"/>
      <c r="AU170" s="1265"/>
      <c r="AV170" s="1265"/>
      <c r="AW170" s="1265"/>
      <c r="AX170" s="1265"/>
      <c r="AY170" s="1265"/>
    </row>
    <row r="171">
      <c r="B171" s="668"/>
      <c r="G171" s="1270"/>
      <c r="AL171" s="1267"/>
      <c r="AM171" s="1265"/>
      <c r="AN171" s="1268"/>
      <c r="AO171" s="1268"/>
      <c r="AP171" s="1268"/>
      <c r="AQ171" s="1265"/>
      <c r="AR171" s="1269"/>
      <c r="AS171" s="1265"/>
      <c r="AT171" s="1265"/>
      <c r="AU171" s="1265"/>
      <c r="AV171" s="1265"/>
      <c r="AW171" s="1265"/>
      <c r="AX171" s="1265"/>
      <c r="AY171" s="1265"/>
    </row>
    <row r="172">
      <c r="B172" s="668"/>
      <c r="G172" s="1270"/>
      <c r="AL172" s="1267"/>
      <c r="AM172" s="1265"/>
      <c r="AN172" s="1268"/>
      <c r="AO172" s="1268"/>
      <c r="AP172" s="1268"/>
      <c r="AQ172" s="1265"/>
      <c r="AR172" s="1269"/>
      <c r="AS172" s="1265"/>
      <c r="AT172" s="1265"/>
      <c r="AU172" s="1265"/>
      <c r="AV172" s="1265"/>
      <c r="AW172" s="1265"/>
      <c r="AX172" s="1265"/>
      <c r="AY172" s="1265"/>
    </row>
    <row r="173">
      <c r="B173" s="668"/>
      <c r="G173" s="1270"/>
      <c r="AL173" s="1267"/>
      <c r="AM173" s="1265"/>
      <c r="AN173" s="1268"/>
      <c r="AO173" s="1268"/>
      <c r="AP173" s="1268"/>
      <c r="AQ173" s="1265"/>
      <c r="AR173" s="1269"/>
      <c r="AS173" s="1265"/>
      <c r="AT173" s="1265"/>
      <c r="AU173" s="1265"/>
      <c r="AV173" s="1265"/>
      <c r="AW173" s="1265"/>
      <c r="AX173" s="1265"/>
      <c r="AY173" s="1265"/>
    </row>
    <row r="174">
      <c r="B174" s="668"/>
      <c r="G174" s="1270"/>
      <c r="AL174" s="1267"/>
      <c r="AM174" s="1265"/>
      <c r="AN174" s="1268"/>
      <c r="AO174" s="1268"/>
      <c r="AP174" s="1268"/>
      <c r="AQ174" s="1265"/>
      <c r="AR174" s="1269"/>
      <c r="AS174" s="1265"/>
      <c r="AT174" s="1265"/>
      <c r="AU174" s="1265"/>
      <c r="AV174" s="1265"/>
      <c r="AW174" s="1265"/>
      <c r="AX174" s="1265"/>
      <c r="AY174" s="1265"/>
    </row>
    <row r="175">
      <c r="B175" s="668"/>
      <c r="G175" s="1270"/>
      <c r="AL175" s="1267"/>
      <c r="AM175" s="1265"/>
      <c r="AN175" s="1268"/>
      <c r="AO175" s="1268"/>
      <c r="AP175" s="1268"/>
      <c r="AQ175" s="1265"/>
      <c r="AR175" s="1269"/>
      <c r="AS175" s="1265"/>
      <c r="AT175" s="1265"/>
      <c r="AU175" s="1265"/>
      <c r="AV175" s="1265"/>
      <c r="AW175" s="1265"/>
      <c r="AX175" s="1265"/>
      <c r="AY175" s="1265"/>
    </row>
    <row r="176">
      <c r="B176" s="668"/>
      <c r="G176" s="1270"/>
      <c r="AL176" s="1267"/>
      <c r="AM176" s="1265"/>
      <c r="AN176" s="1268"/>
      <c r="AO176" s="1268"/>
      <c r="AP176" s="1268"/>
      <c r="AQ176" s="1265"/>
      <c r="AR176" s="1269"/>
      <c r="AS176" s="1265"/>
      <c r="AT176" s="1265"/>
      <c r="AU176" s="1265"/>
      <c r="AV176" s="1265"/>
      <c r="AW176" s="1265"/>
      <c r="AX176" s="1265"/>
      <c r="AY176" s="1265"/>
    </row>
    <row r="177">
      <c r="B177" s="668"/>
      <c r="G177" s="1270"/>
      <c r="AL177" s="1267"/>
      <c r="AM177" s="1265"/>
      <c r="AN177" s="1268"/>
      <c r="AO177" s="1268"/>
      <c r="AP177" s="1268"/>
      <c r="AQ177" s="1265"/>
      <c r="AR177" s="1269"/>
      <c r="AS177" s="1265"/>
      <c r="AT177" s="1265"/>
      <c r="AU177" s="1265"/>
      <c r="AV177" s="1265"/>
      <c r="AW177" s="1265"/>
      <c r="AX177" s="1265"/>
      <c r="AY177" s="1265"/>
    </row>
    <row r="178">
      <c r="B178" s="668"/>
      <c r="G178" s="1270"/>
      <c r="AL178" s="1267"/>
      <c r="AM178" s="1265"/>
      <c r="AN178" s="1268"/>
      <c r="AO178" s="1268"/>
      <c r="AP178" s="1268"/>
      <c r="AQ178" s="1265"/>
      <c r="AR178" s="1269"/>
      <c r="AS178" s="1265"/>
      <c r="AT178" s="1265"/>
      <c r="AU178" s="1265"/>
      <c r="AV178" s="1265"/>
      <c r="AW178" s="1265"/>
      <c r="AX178" s="1265"/>
      <c r="AY178" s="1265"/>
    </row>
    <row r="179">
      <c r="B179" s="668"/>
      <c r="G179" s="1270"/>
      <c r="AL179" s="1267"/>
      <c r="AM179" s="1265"/>
      <c r="AN179" s="1268"/>
      <c r="AO179" s="1268"/>
      <c r="AP179" s="1268"/>
      <c r="AQ179" s="1265"/>
      <c r="AR179" s="1269"/>
      <c r="AS179" s="1265"/>
      <c r="AT179" s="1265"/>
      <c r="AU179" s="1265"/>
      <c r="AV179" s="1265"/>
      <c r="AW179" s="1265"/>
      <c r="AX179" s="1265"/>
      <c r="AY179" s="1265"/>
    </row>
    <row r="180">
      <c r="B180" s="668"/>
      <c r="G180" s="1270"/>
      <c r="AL180" s="1267"/>
      <c r="AM180" s="1265"/>
      <c r="AN180" s="1268"/>
      <c r="AO180" s="1268"/>
      <c r="AP180" s="1268"/>
      <c r="AQ180" s="1265"/>
      <c r="AR180" s="1269"/>
      <c r="AS180" s="1265"/>
      <c r="AT180" s="1265"/>
      <c r="AU180" s="1265"/>
      <c r="AV180" s="1265"/>
      <c r="AW180" s="1265"/>
      <c r="AX180" s="1265"/>
      <c r="AY180" s="1265"/>
    </row>
    <row r="181">
      <c r="B181" s="668"/>
      <c r="G181" s="1270"/>
      <c r="AL181" s="1267"/>
      <c r="AM181" s="1265"/>
      <c r="AN181" s="1268"/>
      <c r="AO181" s="1268"/>
      <c r="AP181" s="1268"/>
      <c r="AQ181" s="1265"/>
      <c r="AR181" s="1269"/>
      <c r="AS181" s="1265"/>
      <c r="AT181" s="1265"/>
      <c r="AU181" s="1265"/>
      <c r="AV181" s="1265"/>
      <c r="AW181" s="1265"/>
      <c r="AX181" s="1265"/>
      <c r="AY181" s="1265"/>
    </row>
    <row r="182">
      <c r="B182" s="668"/>
      <c r="G182" s="1270"/>
      <c r="AL182" s="1267"/>
      <c r="AM182" s="1265"/>
      <c r="AN182" s="1268"/>
      <c r="AO182" s="1268"/>
      <c r="AP182" s="1268"/>
      <c r="AQ182" s="1265"/>
      <c r="AR182" s="1269"/>
      <c r="AS182" s="1265"/>
      <c r="AT182" s="1265"/>
      <c r="AU182" s="1265"/>
      <c r="AV182" s="1265"/>
      <c r="AW182" s="1265"/>
      <c r="AX182" s="1265"/>
      <c r="AY182" s="1265"/>
    </row>
    <row r="183">
      <c r="B183" s="668"/>
      <c r="G183" s="1270"/>
      <c r="AL183" s="1267"/>
      <c r="AM183" s="1265"/>
      <c r="AN183" s="1268"/>
      <c r="AO183" s="1268"/>
      <c r="AP183" s="1268"/>
      <c r="AQ183" s="1265"/>
      <c r="AR183" s="1269"/>
      <c r="AS183" s="1265"/>
      <c r="AT183" s="1265"/>
      <c r="AU183" s="1265"/>
      <c r="AV183" s="1265"/>
      <c r="AW183" s="1265"/>
      <c r="AX183" s="1265"/>
      <c r="AY183" s="1265"/>
    </row>
    <row r="184">
      <c r="B184" s="668"/>
      <c r="G184" s="1270"/>
      <c r="AL184" s="1267"/>
      <c r="AM184" s="1265"/>
      <c r="AN184" s="1268"/>
      <c r="AO184" s="1268"/>
      <c r="AP184" s="1268"/>
      <c r="AQ184" s="1265"/>
      <c r="AR184" s="1269"/>
      <c r="AS184" s="1265"/>
      <c r="AT184" s="1265"/>
      <c r="AU184" s="1265"/>
      <c r="AV184" s="1265"/>
      <c r="AW184" s="1265"/>
      <c r="AX184" s="1265"/>
      <c r="AY184" s="1265"/>
    </row>
    <row r="185">
      <c r="B185" s="668"/>
      <c r="G185" s="1270"/>
      <c r="AL185" s="1267"/>
      <c r="AM185" s="1265"/>
      <c r="AN185" s="1268"/>
      <c r="AO185" s="1268"/>
      <c r="AP185" s="1268"/>
      <c r="AQ185" s="1265"/>
      <c r="AR185" s="1269"/>
      <c r="AS185" s="1265"/>
      <c r="AT185" s="1265"/>
      <c r="AU185" s="1265"/>
      <c r="AV185" s="1265"/>
      <c r="AW185" s="1265"/>
      <c r="AX185" s="1265"/>
      <c r="AY185" s="1265"/>
    </row>
    <row r="186">
      <c r="B186" s="668"/>
      <c r="G186" s="1270"/>
      <c r="AL186" s="1267"/>
      <c r="AM186" s="1265"/>
      <c r="AN186" s="1268"/>
      <c r="AO186" s="1268"/>
      <c r="AP186" s="1268"/>
      <c r="AQ186" s="1265"/>
      <c r="AR186" s="1269"/>
      <c r="AS186" s="1265"/>
      <c r="AT186" s="1265"/>
      <c r="AU186" s="1265"/>
      <c r="AV186" s="1265"/>
      <c r="AW186" s="1265"/>
      <c r="AX186" s="1265"/>
      <c r="AY186" s="1265"/>
    </row>
    <row r="187">
      <c r="B187" s="668"/>
      <c r="G187" s="1270"/>
      <c r="AL187" s="1267"/>
      <c r="AM187" s="1265"/>
      <c r="AN187" s="1268"/>
      <c r="AO187" s="1268"/>
      <c r="AP187" s="1268"/>
      <c r="AQ187" s="1265"/>
      <c r="AR187" s="1269"/>
      <c r="AS187" s="1265"/>
      <c r="AT187" s="1265"/>
      <c r="AU187" s="1265"/>
      <c r="AV187" s="1265"/>
      <c r="AW187" s="1265"/>
      <c r="AX187" s="1265"/>
      <c r="AY187" s="1265"/>
    </row>
    <row r="188">
      <c r="B188" s="668"/>
      <c r="G188" s="1270"/>
      <c r="AL188" s="1267"/>
      <c r="AM188" s="1265"/>
      <c r="AN188" s="1268"/>
      <c r="AO188" s="1268"/>
      <c r="AP188" s="1268"/>
      <c r="AQ188" s="1265"/>
      <c r="AR188" s="1269"/>
      <c r="AS188" s="1265"/>
      <c r="AT188" s="1265"/>
      <c r="AU188" s="1265"/>
      <c r="AV188" s="1265"/>
      <c r="AW188" s="1265"/>
      <c r="AX188" s="1265"/>
      <c r="AY188" s="1265"/>
    </row>
    <row r="189">
      <c r="B189" s="668"/>
      <c r="G189" s="1270"/>
      <c r="AL189" s="1267"/>
      <c r="AM189" s="1265"/>
      <c r="AN189" s="1268"/>
      <c r="AO189" s="1268"/>
      <c r="AP189" s="1268"/>
      <c r="AQ189" s="1265"/>
      <c r="AR189" s="1269"/>
      <c r="AS189" s="1265"/>
      <c r="AT189" s="1265"/>
      <c r="AU189" s="1265"/>
      <c r="AV189" s="1265"/>
      <c r="AW189" s="1265"/>
      <c r="AX189" s="1265"/>
      <c r="AY189" s="1265"/>
    </row>
    <row r="190">
      <c r="B190" s="668"/>
      <c r="G190" s="1270"/>
      <c r="AL190" s="1267"/>
      <c r="AM190" s="1265"/>
      <c r="AN190" s="1268"/>
      <c r="AO190" s="1268"/>
      <c r="AP190" s="1268"/>
      <c r="AQ190" s="1265"/>
      <c r="AR190" s="1269"/>
      <c r="AS190" s="1265"/>
      <c r="AT190" s="1265"/>
      <c r="AU190" s="1265"/>
      <c r="AV190" s="1265"/>
      <c r="AW190" s="1265"/>
      <c r="AX190" s="1265"/>
      <c r="AY190" s="1265"/>
    </row>
    <row r="191">
      <c r="B191" s="668"/>
      <c r="G191" s="1270"/>
      <c r="AL191" s="1267"/>
      <c r="AM191" s="1265"/>
      <c r="AN191" s="1268"/>
      <c r="AO191" s="1268"/>
      <c r="AP191" s="1268"/>
      <c r="AQ191" s="1265"/>
      <c r="AR191" s="1269"/>
      <c r="AS191" s="1265"/>
      <c r="AT191" s="1265"/>
      <c r="AU191" s="1265"/>
      <c r="AV191" s="1265"/>
      <c r="AW191" s="1265"/>
      <c r="AX191" s="1265"/>
      <c r="AY191" s="1265"/>
    </row>
    <row r="192">
      <c r="B192" s="668"/>
      <c r="G192" s="1270"/>
      <c r="AL192" s="1267"/>
      <c r="AM192" s="1265"/>
      <c r="AN192" s="1268"/>
      <c r="AO192" s="1268"/>
      <c r="AP192" s="1268"/>
      <c r="AQ192" s="1265"/>
      <c r="AR192" s="1269"/>
      <c r="AS192" s="1265"/>
      <c r="AT192" s="1265"/>
      <c r="AU192" s="1265"/>
      <c r="AV192" s="1265"/>
      <c r="AW192" s="1265"/>
      <c r="AX192" s="1265"/>
      <c r="AY192" s="1265"/>
    </row>
    <row r="193">
      <c r="B193" s="668"/>
      <c r="G193" s="1270"/>
      <c r="AL193" s="1267"/>
      <c r="AM193" s="1265"/>
      <c r="AN193" s="1268"/>
      <c r="AO193" s="1268"/>
      <c r="AP193" s="1268"/>
      <c r="AQ193" s="1265"/>
      <c r="AR193" s="1269"/>
      <c r="AS193" s="1265"/>
      <c r="AT193" s="1265"/>
      <c r="AU193" s="1265"/>
      <c r="AV193" s="1265"/>
      <c r="AW193" s="1265"/>
      <c r="AX193" s="1265"/>
      <c r="AY193" s="1265"/>
    </row>
    <row r="194">
      <c r="B194" s="668"/>
      <c r="G194" s="1270"/>
      <c r="AL194" s="1267"/>
      <c r="AM194" s="1265"/>
      <c r="AN194" s="1268"/>
      <c r="AO194" s="1268"/>
      <c r="AP194" s="1268"/>
      <c r="AQ194" s="1265"/>
      <c r="AR194" s="1269"/>
      <c r="AS194" s="1265"/>
      <c r="AT194" s="1265"/>
      <c r="AU194" s="1265"/>
      <c r="AV194" s="1265"/>
      <c r="AW194" s="1265"/>
      <c r="AX194" s="1265"/>
      <c r="AY194" s="1265"/>
    </row>
    <row r="195">
      <c r="B195" s="668"/>
      <c r="G195" s="1270"/>
      <c r="AL195" s="1267"/>
      <c r="AM195" s="1265"/>
      <c r="AN195" s="1268"/>
      <c r="AO195" s="1268"/>
      <c r="AP195" s="1268"/>
      <c r="AQ195" s="1265"/>
      <c r="AR195" s="1269"/>
      <c r="AS195" s="1265"/>
      <c r="AT195" s="1265"/>
      <c r="AU195" s="1265"/>
      <c r="AV195" s="1265"/>
      <c r="AW195" s="1265"/>
      <c r="AX195" s="1265"/>
      <c r="AY195" s="1265"/>
    </row>
    <row r="196">
      <c r="B196" s="668"/>
      <c r="G196" s="1270"/>
      <c r="AL196" s="1267"/>
      <c r="AM196" s="1265"/>
      <c r="AN196" s="1268"/>
      <c r="AO196" s="1268"/>
      <c r="AP196" s="1268"/>
      <c r="AQ196" s="1265"/>
      <c r="AR196" s="1269"/>
      <c r="AS196" s="1265"/>
      <c r="AT196" s="1265"/>
      <c r="AU196" s="1265"/>
      <c r="AV196" s="1265"/>
      <c r="AW196" s="1265"/>
      <c r="AX196" s="1265"/>
      <c r="AY196" s="1265"/>
    </row>
    <row r="197">
      <c r="B197" s="668"/>
      <c r="G197" s="1270"/>
      <c r="AL197" s="1267"/>
      <c r="AM197" s="1265"/>
      <c r="AN197" s="1268"/>
      <c r="AO197" s="1268"/>
      <c r="AP197" s="1268"/>
      <c r="AQ197" s="1265"/>
      <c r="AR197" s="1269"/>
      <c r="AS197" s="1265"/>
      <c r="AT197" s="1265"/>
      <c r="AU197" s="1265"/>
      <c r="AV197" s="1265"/>
      <c r="AW197" s="1265"/>
      <c r="AX197" s="1265"/>
      <c r="AY197" s="1265"/>
    </row>
    <row r="198">
      <c r="B198" s="668"/>
      <c r="G198" s="1270"/>
      <c r="AL198" s="1267"/>
      <c r="AM198" s="1265"/>
      <c r="AN198" s="1268"/>
      <c r="AO198" s="1268"/>
      <c r="AP198" s="1268"/>
      <c r="AQ198" s="1265"/>
      <c r="AR198" s="1269"/>
      <c r="AS198" s="1265"/>
      <c r="AT198" s="1265"/>
      <c r="AU198" s="1265"/>
      <c r="AV198" s="1265"/>
      <c r="AW198" s="1265"/>
      <c r="AX198" s="1265"/>
      <c r="AY198" s="1265"/>
    </row>
    <row r="199">
      <c r="B199" s="668"/>
      <c r="G199" s="1270"/>
      <c r="AL199" s="1267"/>
      <c r="AM199" s="1265"/>
      <c r="AN199" s="1268"/>
      <c r="AO199" s="1268"/>
      <c r="AP199" s="1268"/>
      <c r="AQ199" s="1265"/>
      <c r="AR199" s="1269"/>
      <c r="AS199" s="1265"/>
      <c r="AT199" s="1265"/>
      <c r="AU199" s="1265"/>
      <c r="AV199" s="1265"/>
      <c r="AW199" s="1265"/>
      <c r="AX199" s="1265"/>
      <c r="AY199" s="1265"/>
    </row>
    <row r="200">
      <c r="B200" s="668"/>
      <c r="G200" s="1270"/>
      <c r="AL200" s="1267"/>
      <c r="AM200" s="1265"/>
      <c r="AN200" s="1268"/>
      <c r="AO200" s="1268"/>
      <c r="AP200" s="1268"/>
      <c r="AQ200" s="1265"/>
      <c r="AR200" s="1269"/>
      <c r="AS200" s="1265"/>
      <c r="AT200" s="1265"/>
      <c r="AU200" s="1265"/>
      <c r="AV200" s="1265"/>
      <c r="AW200" s="1265"/>
      <c r="AX200" s="1265"/>
      <c r="AY200" s="1265"/>
    </row>
    <row r="201">
      <c r="B201" s="668"/>
      <c r="G201" s="1270"/>
      <c r="AL201" s="1267"/>
      <c r="AM201" s="1265"/>
      <c r="AN201" s="1268"/>
      <c r="AO201" s="1268"/>
      <c r="AP201" s="1268"/>
      <c r="AQ201" s="1265"/>
      <c r="AR201" s="1269"/>
      <c r="AS201" s="1265"/>
      <c r="AT201" s="1265"/>
      <c r="AU201" s="1265"/>
      <c r="AV201" s="1265"/>
      <c r="AW201" s="1265"/>
      <c r="AX201" s="1265"/>
      <c r="AY201" s="1265"/>
    </row>
    <row r="202">
      <c r="B202" s="668"/>
      <c r="G202" s="1270"/>
      <c r="AL202" s="1267"/>
      <c r="AM202" s="1265"/>
      <c r="AN202" s="1268"/>
      <c r="AO202" s="1268"/>
      <c r="AP202" s="1268"/>
      <c r="AQ202" s="1265"/>
      <c r="AR202" s="1269"/>
      <c r="AS202" s="1265"/>
      <c r="AT202" s="1265"/>
      <c r="AU202" s="1265"/>
      <c r="AV202" s="1265"/>
      <c r="AW202" s="1265"/>
      <c r="AX202" s="1265"/>
      <c r="AY202" s="1265"/>
    </row>
    <row r="203">
      <c r="B203" s="668"/>
      <c r="G203" s="1270"/>
      <c r="AL203" s="1267"/>
      <c r="AM203" s="1265"/>
      <c r="AN203" s="1268"/>
      <c r="AO203" s="1268"/>
      <c r="AP203" s="1268"/>
      <c r="AQ203" s="1265"/>
      <c r="AR203" s="1269"/>
      <c r="AS203" s="1265"/>
      <c r="AT203" s="1265"/>
      <c r="AU203" s="1265"/>
      <c r="AV203" s="1265"/>
      <c r="AW203" s="1265"/>
      <c r="AX203" s="1265"/>
      <c r="AY203" s="1265"/>
    </row>
    <row r="204">
      <c r="B204" s="668"/>
      <c r="G204" s="1270"/>
      <c r="AL204" s="1267"/>
      <c r="AM204" s="1265"/>
      <c r="AN204" s="1268"/>
      <c r="AO204" s="1268"/>
      <c r="AP204" s="1268"/>
      <c r="AQ204" s="1265"/>
      <c r="AR204" s="1269"/>
      <c r="AS204" s="1265"/>
      <c r="AT204" s="1265"/>
      <c r="AU204" s="1265"/>
      <c r="AV204" s="1265"/>
      <c r="AW204" s="1265"/>
      <c r="AX204" s="1265"/>
      <c r="AY204" s="1265"/>
    </row>
    <row r="205">
      <c r="B205" s="668"/>
      <c r="G205" s="1270"/>
      <c r="AL205" s="1267"/>
      <c r="AM205" s="1265"/>
      <c r="AN205" s="1268"/>
      <c r="AO205" s="1268"/>
      <c r="AP205" s="1268"/>
      <c r="AQ205" s="1265"/>
      <c r="AR205" s="1269"/>
      <c r="AS205" s="1265"/>
      <c r="AT205" s="1265"/>
      <c r="AU205" s="1265"/>
      <c r="AV205" s="1265"/>
      <c r="AW205" s="1265"/>
      <c r="AX205" s="1265"/>
      <c r="AY205" s="1265"/>
    </row>
    <row r="206">
      <c r="B206" s="668"/>
      <c r="G206" s="1270"/>
      <c r="AL206" s="1267"/>
      <c r="AM206" s="1265"/>
      <c r="AN206" s="1268"/>
      <c r="AO206" s="1268"/>
      <c r="AP206" s="1268"/>
      <c r="AQ206" s="1265"/>
      <c r="AR206" s="1269"/>
      <c r="AS206" s="1265"/>
      <c r="AT206" s="1265"/>
      <c r="AU206" s="1265"/>
      <c r="AV206" s="1265"/>
      <c r="AW206" s="1265"/>
      <c r="AX206" s="1265"/>
      <c r="AY206" s="1265"/>
    </row>
    <row r="207">
      <c r="B207" s="668"/>
      <c r="G207" s="1270"/>
      <c r="AL207" s="1267"/>
      <c r="AM207" s="1265"/>
      <c r="AN207" s="1268"/>
      <c r="AO207" s="1268"/>
      <c r="AP207" s="1268"/>
      <c r="AQ207" s="1265"/>
      <c r="AR207" s="1269"/>
      <c r="AS207" s="1265"/>
      <c r="AT207" s="1265"/>
      <c r="AU207" s="1265"/>
      <c r="AV207" s="1265"/>
      <c r="AW207" s="1265"/>
      <c r="AX207" s="1265"/>
      <c r="AY207" s="1265"/>
    </row>
    <row r="208">
      <c r="B208" s="668"/>
      <c r="G208" s="1270"/>
      <c r="AL208" s="1267"/>
      <c r="AM208" s="1265"/>
      <c r="AN208" s="1268"/>
      <c r="AO208" s="1268"/>
      <c r="AP208" s="1268"/>
      <c r="AQ208" s="1265"/>
      <c r="AR208" s="1269"/>
      <c r="AS208" s="1265"/>
      <c r="AT208" s="1265"/>
      <c r="AU208" s="1265"/>
      <c r="AV208" s="1265"/>
      <c r="AW208" s="1265"/>
      <c r="AX208" s="1265"/>
      <c r="AY208" s="1265"/>
    </row>
    <row r="209">
      <c r="B209" s="668"/>
      <c r="G209" s="1270"/>
      <c r="AL209" s="1267"/>
      <c r="AM209" s="1265"/>
      <c r="AN209" s="1268"/>
      <c r="AO209" s="1268"/>
      <c r="AP209" s="1268"/>
      <c r="AQ209" s="1265"/>
      <c r="AR209" s="1269"/>
      <c r="AS209" s="1265"/>
      <c r="AT209" s="1265"/>
      <c r="AU209" s="1265"/>
      <c r="AV209" s="1265"/>
      <c r="AW209" s="1265"/>
      <c r="AX209" s="1265"/>
      <c r="AY209" s="1265"/>
    </row>
    <row r="210">
      <c r="B210" s="668"/>
      <c r="G210" s="1270"/>
      <c r="AL210" s="1267"/>
      <c r="AM210" s="1265"/>
      <c r="AN210" s="1268"/>
      <c r="AO210" s="1268"/>
      <c r="AP210" s="1268"/>
      <c r="AQ210" s="1265"/>
      <c r="AR210" s="1269"/>
      <c r="AS210" s="1265"/>
      <c r="AT210" s="1265"/>
      <c r="AU210" s="1265"/>
      <c r="AV210" s="1265"/>
      <c r="AW210" s="1265"/>
      <c r="AX210" s="1265"/>
      <c r="AY210" s="1265"/>
    </row>
    <row r="211">
      <c r="B211" s="668"/>
      <c r="G211" s="1270"/>
      <c r="AL211" s="1267"/>
      <c r="AM211" s="1265"/>
      <c r="AN211" s="1268"/>
      <c r="AO211" s="1268"/>
      <c r="AP211" s="1268"/>
      <c r="AQ211" s="1265"/>
      <c r="AR211" s="1269"/>
      <c r="AS211" s="1265"/>
      <c r="AT211" s="1265"/>
      <c r="AU211" s="1265"/>
      <c r="AV211" s="1265"/>
      <c r="AW211" s="1265"/>
      <c r="AX211" s="1265"/>
      <c r="AY211" s="1265"/>
    </row>
    <row r="212">
      <c r="B212" s="668"/>
      <c r="G212" s="1270"/>
      <c r="AL212" s="1267"/>
      <c r="AM212" s="1265"/>
      <c r="AN212" s="1268"/>
      <c r="AO212" s="1268"/>
      <c r="AP212" s="1268"/>
      <c r="AQ212" s="1265"/>
      <c r="AR212" s="1269"/>
      <c r="AS212" s="1265"/>
      <c r="AT212" s="1265"/>
      <c r="AU212" s="1265"/>
      <c r="AV212" s="1265"/>
      <c r="AW212" s="1265"/>
      <c r="AX212" s="1265"/>
      <c r="AY212" s="1265"/>
    </row>
    <row r="213">
      <c r="B213" s="668"/>
      <c r="G213" s="1270"/>
      <c r="AL213" s="1267"/>
      <c r="AM213" s="1265"/>
      <c r="AN213" s="1268"/>
      <c r="AO213" s="1268"/>
      <c r="AP213" s="1268"/>
      <c r="AQ213" s="1265"/>
      <c r="AR213" s="1269"/>
      <c r="AS213" s="1265"/>
      <c r="AT213" s="1265"/>
      <c r="AU213" s="1265"/>
      <c r="AV213" s="1265"/>
      <c r="AW213" s="1265"/>
      <c r="AX213" s="1265"/>
      <c r="AY213" s="1265"/>
    </row>
    <row r="214">
      <c r="B214" s="668"/>
      <c r="G214" s="1270"/>
      <c r="AL214" s="1267"/>
      <c r="AM214" s="1265"/>
      <c r="AN214" s="1268"/>
      <c r="AO214" s="1268"/>
      <c r="AP214" s="1268"/>
      <c r="AQ214" s="1265"/>
      <c r="AR214" s="1269"/>
      <c r="AS214" s="1265"/>
      <c r="AT214" s="1265"/>
      <c r="AU214" s="1265"/>
      <c r="AV214" s="1265"/>
      <c r="AW214" s="1265"/>
      <c r="AX214" s="1265"/>
      <c r="AY214" s="1265"/>
    </row>
    <row r="215">
      <c r="B215" s="668"/>
      <c r="G215" s="1270"/>
      <c r="AL215" s="1267"/>
      <c r="AM215" s="1265"/>
      <c r="AN215" s="1268"/>
      <c r="AO215" s="1268"/>
      <c r="AP215" s="1268"/>
      <c r="AQ215" s="1265"/>
      <c r="AR215" s="1269"/>
      <c r="AS215" s="1265"/>
      <c r="AT215" s="1265"/>
      <c r="AU215" s="1265"/>
      <c r="AV215" s="1265"/>
      <c r="AW215" s="1265"/>
      <c r="AX215" s="1265"/>
      <c r="AY215" s="1265"/>
    </row>
    <row r="216">
      <c r="B216" s="668"/>
      <c r="G216" s="1270"/>
      <c r="AL216" s="1267"/>
      <c r="AM216" s="1265"/>
      <c r="AN216" s="1268"/>
      <c r="AO216" s="1268"/>
      <c r="AP216" s="1268"/>
      <c r="AQ216" s="1265"/>
      <c r="AR216" s="1269"/>
      <c r="AS216" s="1265"/>
      <c r="AT216" s="1265"/>
      <c r="AU216" s="1265"/>
      <c r="AV216" s="1265"/>
      <c r="AW216" s="1265"/>
      <c r="AX216" s="1265"/>
      <c r="AY216" s="1265"/>
    </row>
    <row r="217">
      <c r="B217" s="668"/>
      <c r="G217" s="1270"/>
      <c r="AL217" s="1267"/>
      <c r="AM217" s="1265"/>
      <c r="AN217" s="1268"/>
      <c r="AO217" s="1268"/>
      <c r="AP217" s="1268"/>
      <c r="AQ217" s="1265"/>
      <c r="AR217" s="1269"/>
      <c r="AS217" s="1265"/>
      <c r="AT217" s="1265"/>
      <c r="AU217" s="1265"/>
      <c r="AV217" s="1265"/>
      <c r="AW217" s="1265"/>
      <c r="AX217" s="1265"/>
      <c r="AY217" s="1265"/>
    </row>
    <row r="218">
      <c r="B218" s="668"/>
      <c r="G218" s="1270"/>
      <c r="AL218" s="1267"/>
      <c r="AM218" s="1265"/>
      <c r="AN218" s="1268"/>
      <c r="AO218" s="1268"/>
      <c r="AP218" s="1268"/>
      <c r="AQ218" s="1265"/>
      <c r="AR218" s="1269"/>
      <c r="AS218" s="1265"/>
      <c r="AT218" s="1265"/>
      <c r="AU218" s="1265"/>
      <c r="AV218" s="1265"/>
      <c r="AW218" s="1265"/>
      <c r="AX218" s="1265"/>
      <c r="AY218" s="1265"/>
    </row>
    <row r="219">
      <c r="B219" s="668"/>
      <c r="G219" s="1270"/>
      <c r="AL219" s="1267"/>
      <c r="AM219" s="1265"/>
      <c r="AN219" s="1268"/>
      <c r="AO219" s="1268"/>
      <c r="AP219" s="1268"/>
      <c r="AQ219" s="1265"/>
      <c r="AR219" s="1269"/>
      <c r="AS219" s="1265"/>
      <c r="AT219" s="1265"/>
      <c r="AU219" s="1265"/>
      <c r="AV219" s="1265"/>
      <c r="AW219" s="1265"/>
      <c r="AX219" s="1265"/>
      <c r="AY219" s="1265"/>
    </row>
    <row r="220">
      <c r="B220" s="668"/>
      <c r="G220" s="1270"/>
      <c r="AL220" s="1267"/>
      <c r="AM220" s="1265"/>
      <c r="AN220" s="1268"/>
      <c r="AO220" s="1268"/>
      <c r="AP220" s="1268"/>
      <c r="AQ220" s="1265"/>
      <c r="AR220" s="1269"/>
      <c r="AS220" s="1265"/>
      <c r="AT220" s="1265"/>
      <c r="AU220" s="1265"/>
      <c r="AV220" s="1265"/>
      <c r="AW220" s="1265"/>
      <c r="AX220" s="1265"/>
      <c r="AY220" s="1265"/>
    </row>
    <row r="221">
      <c r="B221" s="668"/>
      <c r="G221" s="1270"/>
      <c r="AL221" s="1267"/>
      <c r="AM221" s="1265"/>
      <c r="AN221" s="1268"/>
      <c r="AO221" s="1268"/>
      <c r="AP221" s="1268"/>
      <c r="AQ221" s="1265"/>
      <c r="AR221" s="1269"/>
      <c r="AS221" s="1265"/>
      <c r="AT221" s="1265"/>
      <c r="AU221" s="1265"/>
      <c r="AV221" s="1265"/>
      <c r="AW221" s="1265"/>
      <c r="AX221" s="1265"/>
      <c r="AY221" s="1265"/>
    </row>
    <row r="222">
      <c r="B222" s="668"/>
      <c r="G222" s="1270"/>
      <c r="AL222" s="1267"/>
      <c r="AM222" s="1265"/>
      <c r="AN222" s="1268"/>
      <c r="AO222" s="1268"/>
      <c r="AP222" s="1268"/>
      <c r="AQ222" s="1265"/>
      <c r="AR222" s="1269"/>
      <c r="AS222" s="1265"/>
      <c r="AT222" s="1265"/>
      <c r="AU222" s="1265"/>
      <c r="AV222" s="1265"/>
      <c r="AW222" s="1265"/>
      <c r="AX222" s="1265"/>
      <c r="AY222" s="1265"/>
    </row>
    <row r="223">
      <c r="B223" s="668"/>
      <c r="G223" s="1270"/>
      <c r="AL223" s="1267"/>
      <c r="AM223" s="1265"/>
      <c r="AN223" s="1268"/>
      <c r="AO223" s="1268"/>
      <c r="AP223" s="1268"/>
      <c r="AQ223" s="1265"/>
      <c r="AR223" s="1269"/>
      <c r="AS223" s="1265"/>
      <c r="AT223" s="1265"/>
      <c r="AU223" s="1265"/>
      <c r="AV223" s="1265"/>
      <c r="AW223" s="1265"/>
      <c r="AX223" s="1265"/>
      <c r="AY223" s="1265"/>
    </row>
    <row r="224">
      <c r="B224" s="668"/>
      <c r="G224" s="1270"/>
      <c r="AL224" s="1267"/>
      <c r="AM224" s="1265"/>
      <c r="AN224" s="1268"/>
      <c r="AO224" s="1268"/>
      <c r="AP224" s="1268"/>
      <c r="AQ224" s="1265"/>
      <c r="AR224" s="1269"/>
      <c r="AS224" s="1265"/>
      <c r="AT224" s="1265"/>
      <c r="AU224" s="1265"/>
      <c r="AV224" s="1265"/>
      <c r="AW224" s="1265"/>
      <c r="AX224" s="1265"/>
      <c r="AY224" s="1265"/>
    </row>
    <row r="225">
      <c r="B225" s="668"/>
      <c r="G225" s="1270"/>
      <c r="AL225" s="1267"/>
      <c r="AM225" s="1265"/>
      <c r="AN225" s="1268"/>
      <c r="AO225" s="1268"/>
      <c r="AP225" s="1268"/>
      <c r="AQ225" s="1265"/>
      <c r="AR225" s="1269"/>
      <c r="AS225" s="1265"/>
      <c r="AT225" s="1265"/>
      <c r="AU225" s="1265"/>
      <c r="AV225" s="1265"/>
      <c r="AW225" s="1265"/>
      <c r="AX225" s="1265"/>
      <c r="AY225" s="1265"/>
    </row>
    <row r="226">
      <c r="B226" s="668"/>
      <c r="G226" s="1270"/>
      <c r="AL226" s="1267"/>
      <c r="AM226" s="1265"/>
      <c r="AN226" s="1268"/>
      <c r="AO226" s="1268"/>
      <c r="AP226" s="1268"/>
      <c r="AQ226" s="1265"/>
      <c r="AR226" s="1269"/>
      <c r="AS226" s="1265"/>
      <c r="AT226" s="1265"/>
      <c r="AU226" s="1265"/>
      <c r="AV226" s="1265"/>
      <c r="AW226" s="1265"/>
      <c r="AX226" s="1265"/>
      <c r="AY226" s="1265"/>
    </row>
    <row r="227">
      <c r="B227" s="668"/>
      <c r="G227" s="1270"/>
      <c r="AL227" s="1267"/>
      <c r="AM227" s="1265"/>
      <c r="AN227" s="1268"/>
      <c r="AO227" s="1268"/>
      <c r="AP227" s="1268"/>
      <c r="AQ227" s="1265"/>
      <c r="AR227" s="1269"/>
      <c r="AS227" s="1265"/>
      <c r="AT227" s="1265"/>
      <c r="AU227" s="1265"/>
      <c r="AV227" s="1265"/>
      <c r="AW227" s="1265"/>
      <c r="AX227" s="1265"/>
      <c r="AY227" s="1265"/>
    </row>
    <row r="228">
      <c r="B228" s="668"/>
      <c r="G228" s="1270"/>
      <c r="AL228" s="1267"/>
      <c r="AM228" s="1265"/>
      <c r="AN228" s="1268"/>
      <c r="AO228" s="1268"/>
      <c r="AP228" s="1268"/>
      <c r="AQ228" s="1265"/>
      <c r="AR228" s="1269"/>
      <c r="AS228" s="1265"/>
      <c r="AT228" s="1265"/>
      <c r="AU228" s="1265"/>
      <c r="AV228" s="1265"/>
      <c r="AW228" s="1265"/>
      <c r="AX228" s="1265"/>
      <c r="AY228" s="1265"/>
    </row>
    <row r="229">
      <c r="B229" s="668"/>
      <c r="G229" s="1270"/>
      <c r="AL229" s="1267"/>
      <c r="AM229" s="1265"/>
      <c r="AN229" s="1268"/>
      <c r="AO229" s="1268"/>
      <c r="AP229" s="1268"/>
      <c r="AQ229" s="1265"/>
      <c r="AR229" s="1269"/>
      <c r="AS229" s="1265"/>
      <c r="AT229" s="1265"/>
      <c r="AU229" s="1265"/>
      <c r="AV229" s="1265"/>
      <c r="AW229" s="1265"/>
      <c r="AX229" s="1265"/>
      <c r="AY229" s="1265"/>
    </row>
    <row r="230">
      <c r="B230" s="668"/>
      <c r="G230" s="1270"/>
      <c r="AL230" s="1267"/>
      <c r="AM230" s="1265"/>
      <c r="AN230" s="1268"/>
      <c r="AO230" s="1268"/>
      <c r="AP230" s="1268"/>
      <c r="AQ230" s="1265"/>
      <c r="AR230" s="1269"/>
      <c r="AS230" s="1265"/>
      <c r="AT230" s="1265"/>
      <c r="AU230" s="1265"/>
      <c r="AV230" s="1265"/>
      <c r="AW230" s="1265"/>
      <c r="AX230" s="1265"/>
      <c r="AY230" s="1265"/>
    </row>
    <row r="231">
      <c r="B231" s="668"/>
      <c r="G231" s="1270"/>
      <c r="AL231" s="1267"/>
      <c r="AM231" s="1265"/>
      <c r="AN231" s="1268"/>
      <c r="AO231" s="1268"/>
      <c r="AP231" s="1268"/>
      <c r="AQ231" s="1265"/>
      <c r="AR231" s="1269"/>
      <c r="AS231" s="1265"/>
      <c r="AT231" s="1265"/>
      <c r="AU231" s="1265"/>
      <c r="AV231" s="1265"/>
      <c r="AW231" s="1265"/>
      <c r="AX231" s="1265"/>
      <c r="AY231" s="1265"/>
    </row>
    <row r="232">
      <c r="B232" s="668"/>
      <c r="G232" s="1270"/>
      <c r="AL232" s="1267"/>
      <c r="AM232" s="1265"/>
      <c r="AN232" s="1268"/>
      <c r="AO232" s="1268"/>
      <c r="AP232" s="1268"/>
      <c r="AQ232" s="1265"/>
      <c r="AR232" s="1269"/>
      <c r="AS232" s="1265"/>
      <c r="AT232" s="1265"/>
      <c r="AU232" s="1265"/>
      <c r="AV232" s="1265"/>
      <c r="AW232" s="1265"/>
      <c r="AX232" s="1265"/>
      <c r="AY232" s="1265"/>
    </row>
    <row r="233">
      <c r="B233" s="668"/>
      <c r="G233" s="1270"/>
      <c r="AL233" s="1267"/>
      <c r="AM233" s="1265"/>
      <c r="AN233" s="1268"/>
      <c r="AO233" s="1268"/>
      <c r="AP233" s="1268"/>
      <c r="AQ233" s="1265"/>
      <c r="AR233" s="1269"/>
      <c r="AS233" s="1265"/>
      <c r="AT233" s="1265"/>
      <c r="AU233" s="1265"/>
      <c r="AV233" s="1265"/>
      <c r="AW233" s="1265"/>
      <c r="AX233" s="1265"/>
      <c r="AY233" s="1265"/>
    </row>
    <row r="234">
      <c r="B234" s="668"/>
      <c r="G234" s="1270"/>
      <c r="AL234" s="1267"/>
      <c r="AM234" s="1265"/>
      <c r="AN234" s="1268"/>
      <c r="AO234" s="1268"/>
      <c r="AP234" s="1268"/>
      <c r="AQ234" s="1265"/>
      <c r="AR234" s="1269"/>
      <c r="AS234" s="1265"/>
      <c r="AT234" s="1265"/>
      <c r="AU234" s="1265"/>
      <c r="AV234" s="1265"/>
      <c r="AW234" s="1265"/>
      <c r="AX234" s="1265"/>
      <c r="AY234" s="1265"/>
    </row>
    <row r="235">
      <c r="B235" s="668"/>
      <c r="G235" s="1270"/>
      <c r="AL235" s="1267"/>
      <c r="AM235" s="1265"/>
      <c r="AN235" s="1268"/>
      <c r="AO235" s="1268"/>
      <c r="AP235" s="1268"/>
      <c r="AQ235" s="1265"/>
      <c r="AR235" s="1269"/>
      <c r="AS235" s="1265"/>
      <c r="AT235" s="1265"/>
      <c r="AU235" s="1265"/>
      <c r="AV235" s="1265"/>
      <c r="AW235" s="1265"/>
      <c r="AX235" s="1265"/>
      <c r="AY235" s="1265"/>
    </row>
    <row r="236">
      <c r="B236" s="668"/>
      <c r="G236" s="1270"/>
      <c r="AL236" s="1267"/>
      <c r="AM236" s="1265"/>
      <c r="AN236" s="1268"/>
      <c r="AO236" s="1268"/>
      <c r="AP236" s="1268"/>
      <c r="AQ236" s="1265"/>
      <c r="AR236" s="1269"/>
      <c r="AS236" s="1265"/>
      <c r="AT236" s="1265"/>
      <c r="AU236" s="1265"/>
      <c r="AV236" s="1265"/>
      <c r="AW236" s="1265"/>
      <c r="AX236" s="1265"/>
      <c r="AY236" s="1265"/>
    </row>
    <row r="237">
      <c r="B237" s="668"/>
      <c r="G237" s="1270"/>
      <c r="AL237" s="1267"/>
      <c r="AM237" s="1265"/>
      <c r="AN237" s="1268"/>
      <c r="AO237" s="1268"/>
      <c r="AP237" s="1268"/>
      <c r="AQ237" s="1265"/>
      <c r="AR237" s="1269"/>
      <c r="AS237" s="1265"/>
      <c r="AT237" s="1265"/>
      <c r="AU237" s="1265"/>
      <c r="AV237" s="1265"/>
      <c r="AW237" s="1265"/>
      <c r="AX237" s="1265"/>
      <c r="AY237" s="1265"/>
    </row>
    <row r="238">
      <c r="B238" s="668"/>
      <c r="G238" s="1270"/>
      <c r="AL238" s="1267"/>
      <c r="AM238" s="1265"/>
      <c r="AN238" s="1268"/>
      <c r="AO238" s="1268"/>
      <c r="AP238" s="1268"/>
      <c r="AQ238" s="1265"/>
      <c r="AR238" s="1269"/>
      <c r="AS238" s="1265"/>
      <c r="AT238" s="1265"/>
      <c r="AU238" s="1265"/>
      <c r="AV238" s="1265"/>
      <c r="AW238" s="1265"/>
      <c r="AX238" s="1265"/>
      <c r="AY238" s="1265"/>
    </row>
    <row r="239">
      <c r="B239" s="668"/>
      <c r="G239" s="1270"/>
      <c r="AL239" s="1267"/>
      <c r="AM239" s="1265"/>
      <c r="AN239" s="1268"/>
      <c r="AO239" s="1268"/>
      <c r="AP239" s="1268"/>
      <c r="AQ239" s="1265"/>
      <c r="AR239" s="1269"/>
      <c r="AS239" s="1265"/>
      <c r="AT239" s="1265"/>
      <c r="AU239" s="1265"/>
      <c r="AV239" s="1265"/>
      <c r="AW239" s="1265"/>
      <c r="AX239" s="1265"/>
      <c r="AY239" s="1265"/>
    </row>
    <row r="240">
      <c r="B240" s="668"/>
      <c r="G240" s="1270"/>
      <c r="AL240" s="1267"/>
      <c r="AM240" s="1265"/>
      <c r="AN240" s="1268"/>
      <c r="AO240" s="1268"/>
      <c r="AP240" s="1268"/>
      <c r="AQ240" s="1265"/>
      <c r="AR240" s="1269"/>
      <c r="AS240" s="1265"/>
      <c r="AT240" s="1265"/>
      <c r="AU240" s="1265"/>
      <c r="AV240" s="1265"/>
      <c r="AW240" s="1265"/>
      <c r="AX240" s="1265"/>
      <c r="AY240" s="1265"/>
    </row>
    <row r="241">
      <c r="B241" s="668"/>
      <c r="G241" s="1270"/>
      <c r="AL241" s="1267"/>
      <c r="AM241" s="1265"/>
      <c r="AN241" s="1268"/>
      <c r="AO241" s="1268"/>
      <c r="AP241" s="1268"/>
      <c r="AQ241" s="1265"/>
      <c r="AR241" s="1269"/>
      <c r="AS241" s="1265"/>
      <c r="AT241" s="1265"/>
      <c r="AU241" s="1265"/>
      <c r="AV241" s="1265"/>
      <c r="AW241" s="1265"/>
      <c r="AX241" s="1265"/>
      <c r="AY241" s="1265"/>
    </row>
    <row r="242">
      <c r="B242" s="668"/>
      <c r="G242" s="1270"/>
      <c r="AL242" s="1267"/>
      <c r="AM242" s="1265"/>
      <c r="AN242" s="1268"/>
      <c r="AO242" s="1268"/>
      <c r="AP242" s="1268"/>
      <c r="AQ242" s="1265"/>
      <c r="AR242" s="1269"/>
      <c r="AS242" s="1265"/>
      <c r="AT242" s="1265"/>
      <c r="AU242" s="1265"/>
      <c r="AV242" s="1265"/>
      <c r="AW242" s="1265"/>
      <c r="AX242" s="1265"/>
      <c r="AY242" s="1265"/>
    </row>
    <row r="243">
      <c r="B243" s="668"/>
      <c r="G243" s="1270"/>
      <c r="AL243" s="1267"/>
      <c r="AM243" s="1265"/>
      <c r="AN243" s="1268"/>
      <c r="AO243" s="1268"/>
      <c r="AP243" s="1268"/>
      <c r="AQ243" s="1265"/>
      <c r="AR243" s="1269"/>
      <c r="AS243" s="1265"/>
      <c r="AT243" s="1265"/>
      <c r="AU243" s="1265"/>
      <c r="AV243" s="1265"/>
      <c r="AW243" s="1265"/>
      <c r="AX243" s="1265"/>
      <c r="AY243" s="1265"/>
    </row>
    <row r="244">
      <c r="B244" s="668"/>
      <c r="G244" s="1270"/>
      <c r="AL244" s="1267"/>
      <c r="AM244" s="1265"/>
      <c r="AN244" s="1268"/>
      <c r="AO244" s="1268"/>
      <c r="AP244" s="1268"/>
      <c r="AQ244" s="1265"/>
      <c r="AR244" s="1269"/>
      <c r="AS244" s="1265"/>
      <c r="AT244" s="1265"/>
      <c r="AU244" s="1265"/>
      <c r="AV244" s="1265"/>
      <c r="AW244" s="1265"/>
      <c r="AX244" s="1265"/>
      <c r="AY244" s="1265"/>
    </row>
    <row r="245">
      <c r="B245" s="668"/>
      <c r="G245" s="1270"/>
      <c r="AL245" s="1267"/>
      <c r="AM245" s="1265"/>
      <c r="AN245" s="1268"/>
      <c r="AO245" s="1268"/>
      <c r="AP245" s="1268"/>
      <c r="AQ245" s="1265"/>
      <c r="AR245" s="1269"/>
      <c r="AS245" s="1265"/>
      <c r="AT245" s="1265"/>
      <c r="AU245" s="1265"/>
      <c r="AV245" s="1265"/>
      <c r="AW245" s="1265"/>
      <c r="AX245" s="1265"/>
      <c r="AY245" s="1265"/>
    </row>
    <row r="246">
      <c r="B246" s="668"/>
      <c r="G246" s="1270"/>
      <c r="AL246" s="1267"/>
      <c r="AM246" s="1265"/>
      <c r="AN246" s="1268"/>
      <c r="AO246" s="1268"/>
      <c r="AP246" s="1268"/>
      <c r="AQ246" s="1265"/>
      <c r="AR246" s="1269"/>
      <c r="AS246" s="1265"/>
      <c r="AT246" s="1265"/>
      <c r="AU246" s="1265"/>
      <c r="AV246" s="1265"/>
      <c r="AW246" s="1265"/>
      <c r="AX246" s="1265"/>
      <c r="AY246" s="1265"/>
    </row>
    <row r="247">
      <c r="B247" s="668"/>
      <c r="G247" s="1270"/>
      <c r="AL247" s="1267"/>
      <c r="AM247" s="1265"/>
      <c r="AN247" s="1268"/>
      <c r="AO247" s="1268"/>
      <c r="AP247" s="1268"/>
      <c r="AQ247" s="1265"/>
      <c r="AR247" s="1269"/>
      <c r="AS247" s="1265"/>
      <c r="AT247" s="1265"/>
      <c r="AU247" s="1265"/>
      <c r="AV247" s="1265"/>
      <c r="AW247" s="1265"/>
      <c r="AX247" s="1265"/>
      <c r="AY247" s="1265"/>
    </row>
    <row r="248">
      <c r="B248" s="668"/>
      <c r="G248" s="1270"/>
      <c r="AL248" s="1267"/>
      <c r="AM248" s="1265"/>
      <c r="AN248" s="1268"/>
      <c r="AO248" s="1268"/>
      <c r="AP248" s="1268"/>
      <c r="AQ248" s="1265"/>
      <c r="AR248" s="1269"/>
      <c r="AS248" s="1265"/>
      <c r="AT248" s="1265"/>
      <c r="AU248" s="1265"/>
      <c r="AV248" s="1265"/>
      <c r="AW248" s="1265"/>
      <c r="AX248" s="1265"/>
      <c r="AY248" s="1265"/>
    </row>
    <row r="249">
      <c r="B249" s="668"/>
      <c r="G249" s="1270"/>
      <c r="AL249" s="1267"/>
      <c r="AM249" s="1265"/>
      <c r="AN249" s="1268"/>
      <c r="AO249" s="1268"/>
      <c r="AP249" s="1268"/>
      <c r="AQ249" s="1265"/>
      <c r="AR249" s="1269"/>
      <c r="AS249" s="1265"/>
      <c r="AT249" s="1265"/>
      <c r="AU249" s="1265"/>
      <c r="AV249" s="1265"/>
      <c r="AW249" s="1265"/>
      <c r="AX249" s="1265"/>
      <c r="AY249" s="1265"/>
    </row>
    <row r="250">
      <c r="B250" s="668"/>
      <c r="G250" s="1270"/>
      <c r="AL250" s="1267"/>
      <c r="AM250" s="1265"/>
      <c r="AN250" s="1268"/>
      <c r="AO250" s="1268"/>
      <c r="AP250" s="1268"/>
      <c r="AQ250" s="1265"/>
      <c r="AR250" s="1269"/>
      <c r="AS250" s="1265"/>
      <c r="AT250" s="1265"/>
      <c r="AU250" s="1265"/>
      <c r="AV250" s="1265"/>
      <c r="AW250" s="1265"/>
      <c r="AX250" s="1265"/>
      <c r="AY250" s="1265"/>
    </row>
    <row r="251">
      <c r="B251" s="668"/>
      <c r="G251" s="1270"/>
      <c r="AL251" s="1267"/>
      <c r="AM251" s="1265"/>
      <c r="AN251" s="1268"/>
      <c r="AO251" s="1268"/>
      <c r="AP251" s="1268"/>
      <c r="AQ251" s="1265"/>
      <c r="AR251" s="1269"/>
      <c r="AS251" s="1265"/>
      <c r="AT251" s="1265"/>
      <c r="AU251" s="1265"/>
      <c r="AV251" s="1265"/>
      <c r="AW251" s="1265"/>
      <c r="AX251" s="1265"/>
      <c r="AY251" s="1265"/>
    </row>
    <row r="252">
      <c r="B252" s="668"/>
      <c r="G252" s="1270"/>
      <c r="AL252" s="1267"/>
      <c r="AM252" s="1265"/>
      <c r="AN252" s="1268"/>
      <c r="AO252" s="1268"/>
      <c r="AP252" s="1268"/>
      <c r="AQ252" s="1265"/>
      <c r="AR252" s="1269"/>
      <c r="AS252" s="1265"/>
      <c r="AT252" s="1265"/>
      <c r="AU252" s="1265"/>
      <c r="AV252" s="1265"/>
      <c r="AW252" s="1265"/>
      <c r="AX252" s="1265"/>
      <c r="AY252" s="1265"/>
    </row>
    <row r="253">
      <c r="B253" s="668"/>
      <c r="G253" s="1270"/>
      <c r="AL253" s="1267"/>
      <c r="AM253" s="1265"/>
      <c r="AN253" s="1268"/>
      <c r="AO253" s="1268"/>
      <c r="AP253" s="1268"/>
      <c r="AQ253" s="1265"/>
      <c r="AR253" s="1269"/>
      <c r="AS253" s="1265"/>
      <c r="AT253" s="1265"/>
      <c r="AU253" s="1265"/>
      <c r="AV253" s="1265"/>
      <c r="AW253" s="1265"/>
      <c r="AX253" s="1265"/>
      <c r="AY253" s="1265"/>
    </row>
    <row r="254">
      <c r="B254" s="668"/>
      <c r="G254" s="1270"/>
      <c r="AL254" s="1267"/>
      <c r="AM254" s="1265"/>
      <c r="AN254" s="1268"/>
      <c r="AO254" s="1268"/>
      <c r="AP254" s="1268"/>
      <c r="AQ254" s="1265"/>
      <c r="AR254" s="1269"/>
      <c r="AS254" s="1265"/>
      <c r="AT254" s="1265"/>
      <c r="AU254" s="1265"/>
      <c r="AV254" s="1265"/>
      <c r="AW254" s="1265"/>
      <c r="AX254" s="1265"/>
      <c r="AY254" s="1265"/>
    </row>
    <row r="255">
      <c r="B255" s="668"/>
      <c r="G255" s="1270"/>
      <c r="AL255" s="1267"/>
      <c r="AM255" s="1265"/>
      <c r="AN255" s="1268"/>
      <c r="AO255" s="1268"/>
      <c r="AP255" s="1268"/>
      <c r="AQ255" s="1265"/>
      <c r="AR255" s="1269"/>
      <c r="AS255" s="1265"/>
      <c r="AT255" s="1265"/>
      <c r="AU255" s="1265"/>
      <c r="AV255" s="1265"/>
      <c r="AW255" s="1265"/>
      <c r="AX255" s="1265"/>
      <c r="AY255" s="1265"/>
    </row>
    <row r="256">
      <c r="B256" s="668"/>
      <c r="G256" s="1270"/>
      <c r="AL256" s="1267"/>
      <c r="AM256" s="1265"/>
      <c r="AN256" s="1268"/>
      <c r="AO256" s="1268"/>
      <c r="AP256" s="1268"/>
      <c r="AQ256" s="1265"/>
      <c r="AR256" s="1269"/>
      <c r="AS256" s="1265"/>
      <c r="AT256" s="1265"/>
      <c r="AU256" s="1265"/>
      <c r="AV256" s="1265"/>
      <c r="AW256" s="1265"/>
      <c r="AX256" s="1265"/>
      <c r="AY256" s="1265"/>
    </row>
    <row r="257">
      <c r="B257" s="668"/>
      <c r="G257" s="1270"/>
      <c r="AL257" s="1267"/>
      <c r="AM257" s="1265"/>
      <c r="AN257" s="1268"/>
      <c r="AO257" s="1268"/>
      <c r="AP257" s="1268"/>
      <c r="AQ257" s="1265"/>
      <c r="AR257" s="1269"/>
      <c r="AS257" s="1265"/>
      <c r="AT257" s="1265"/>
      <c r="AU257" s="1265"/>
      <c r="AV257" s="1265"/>
      <c r="AW257" s="1265"/>
      <c r="AX257" s="1265"/>
      <c r="AY257" s="1265"/>
    </row>
    <row r="258">
      <c r="B258" s="668"/>
      <c r="G258" s="1270"/>
      <c r="AL258" s="1267"/>
      <c r="AM258" s="1265"/>
      <c r="AN258" s="1268"/>
      <c r="AO258" s="1268"/>
      <c r="AP258" s="1268"/>
      <c r="AQ258" s="1265"/>
      <c r="AR258" s="1269"/>
      <c r="AS258" s="1265"/>
      <c r="AT258" s="1265"/>
      <c r="AU258" s="1265"/>
      <c r="AV258" s="1265"/>
      <c r="AW258" s="1265"/>
      <c r="AX258" s="1265"/>
      <c r="AY258" s="1265"/>
    </row>
    <row r="259">
      <c r="B259" s="668"/>
      <c r="G259" s="1270"/>
      <c r="AL259" s="1267"/>
      <c r="AM259" s="1265"/>
      <c r="AN259" s="1268"/>
      <c r="AO259" s="1268"/>
      <c r="AP259" s="1268"/>
      <c r="AQ259" s="1265"/>
      <c r="AR259" s="1269"/>
      <c r="AS259" s="1265"/>
      <c r="AT259" s="1265"/>
      <c r="AU259" s="1265"/>
      <c r="AV259" s="1265"/>
      <c r="AW259" s="1265"/>
      <c r="AX259" s="1265"/>
      <c r="AY259" s="1265"/>
    </row>
    <row r="260">
      <c r="B260" s="668"/>
      <c r="G260" s="1270"/>
      <c r="AL260" s="1267"/>
      <c r="AM260" s="1265"/>
      <c r="AN260" s="1268"/>
      <c r="AO260" s="1268"/>
      <c r="AP260" s="1268"/>
      <c r="AQ260" s="1265"/>
      <c r="AR260" s="1269"/>
      <c r="AS260" s="1265"/>
      <c r="AT260" s="1265"/>
      <c r="AU260" s="1265"/>
      <c r="AV260" s="1265"/>
      <c r="AW260" s="1265"/>
      <c r="AX260" s="1265"/>
      <c r="AY260" s="1265"/>
    </row>
    <row r="261">
      <c r="B261" s="668"/>
      <c r="G261" s="1270"/>
      <c r="AL261" s="1267"/>
      <c r="AM261" s="1265"/>
      <c r="AN261" s="1268"/>
      <c r="AO261" s="1268"/>
      <c r="AP261" s="1268"/>
      <c r="AQ261" s="1265"/>
      <c r="AR261" s="1269"/>
      <c r="AS261" s="1265"/>
      <c r="AT261" s="1265"/>
      <c r="AU261" s="1265"/>
      <c r="AV261" s="1265"/>
      <c r="AW261" s="1265"/>
      <c r="AX261" s="1265"/>
      <c r="AY261" s="1265"/>
    </row>
    <row r="262">
      <c r="B262" s="668"/>
      <c r="G262" s="1270"/>
      <c r="AL262" s="1267"/>
      <c r="AM262" s="1265"/>
      <c r="AN262" s="1268"/>
      <c r="AO262" s="1268"/>
      <c r="AP262" s="1268"/>
      <c r="AQ262" s="1265"/>
      <c r="AR262" s="1269"/>
      <c r="AS262" s="1265"/>
      <c r="AT262" s="1265"/>
      <c r="AU262" s="1265"/>
      <c r="AV262" s="1265"/>
      <c r="AW262" s="1265"/>
      <c r="AX262" s="1265"/>
      <c r="AY262" s="1265"/>
    </row>
    <row r="263">
      <c r="B263" s="668"/>
      <c r="G263" s="1270"/>
      <c r="AL263" s="1267"/>
      <c r="AM263" s="1265"/>
      <c r="AN263" s="1268"/>
      <c r="AO263" s="1268"/>
      <c r="AP263" s="1268"/>
      <c r="AQ263" s="1265"/>
      <c r="AR263" s="1269"/>
      <c r="AS263" s="1265"/>
      <c r="AT263" s="1265"/>
      <c r="AU263" s="1265"/>
      <c r="AV263" s="1265"/>
      <c r="AW263" s="1265"/>
      <c r="AX263" s="1265"/>
      <c r="AY263" s="1265"/>
    </row>
    <row r="264">
      <c r="B264" s="668"/>
      <c r="G264" s="1270"/>
      <c r="AL264" s="1267"/>
      <c r="AM264" s="1265"/>
      <c r="AN264" s="1268"/>
      <c r="AO264" s="1268"/>
      <c r="AP264" s="1268"/>
      <c r="AQ264" s="1265"/>
      <c r="AR264" s="1269"/>
      <c r="AS264" s="1265"/>
      <c r="AT264" s="1265"/>
      <c r="AU264" s="1265"/>
      <c r="AV264" s="1265"/>
      <c r="AW264" s="1265"/>
      <c r="AX264" s="1265"/>
      <c r="AY264" s="1265"/>
    </row>
    <row r="265">
      <c r="B265" s="668"/>
      <c r="G265" s="1270"/>
      <c r="AL265" s="1267"/>
      <c r="AM265" s="1265"/>
      <c r="AN265" s="1268"/>
      <c r="AO265" s="1268"/>
      <c r="AP265" s="1268"/>
      <c r="AQ265" s="1265"/>
      <c r="AR265" s="1269"/>
      <c r="AS265" s="1265"/>
      <c r="AT265" s="1265"/>
      <c r="AU265" s="1265"/>
      <c r="AV265" s="1265"/>
      <c r="AW265" s="1265"/>
      <c r="AX265" s="1265"/>
      <c r="AY265" s="1265"/>
    </row>
    <row r="266">
      <c r="B266" s="668"/>
      <c r="G266" s="1270"/>
      <c r="AL266" s="1267"/>
      <c r="AM266" s="1265"/>
      <c r="AN266" s="1268"/>
      <c r="AO266" s="1268"/>
      <c r="AP266" s="1268"/>
      <c r="AQ266" s="1265"/>
      <c r="AR266" s="1269"/>
      <c r="AS266" s="1265"/>
      <c r="AT266" s="1265"/>
      <c r="AU266" s="1265"/>
      <c r="AV266" s="1265"/>
      <c r="AW266" s="1265"/>
      <c r="AX266" s="1265"/>
      <c r="AY266" s="1265"/>
    </row>
    <row r="267">
      <c r="B267" s="668"/>
      <c r="G267" s="1270"/>
      <c r="AL267" s="1267"/>
      <c r="AM267" s="1265"/>
      <c r="AN267" s="1268"/>
      <c r="AO267" s="1268"/>
      <c r="AP267" s="1268"/>
      <c r="AQ267" s="1265"/>
      <c r="AR267" s="1269"/>
      <c r="AS267" s="1265"/>
      <c r="AT267" s="1265"/>
      <c r="AU267" s="1265"/>
      <c r="AV267" s="1265"/>
      <c r="AW267" s="1265"/>
      <c r="AX267" s="1265"/>
      <c r="AY267" s="1265"/>
    </row>
    <row r="268">
      <c r="B268" s="668"/>
      <c r="G268" s="1270"/>
      <c r="AL268" s="1267"/>
      <c r="AM268" s="1265"/>
      <c r="AN268" s="1268"/>
      <c r="AO268" s="1268"/>
      <c r="AP268" s="1268"/>
      <c r="AQ268" s="1265"/>
      <c r="AR268" s="1269"/>
      <c r="AS268" s="1265"/>
      <c r="AT268" s="1265"/>
      <c r="AU268" s="1265"/>
      <c r="AV268" s="1265"/>
      <c r="AW268" s="1265"/>
      <c r="AX268" s="1265"/>
      <c r="AY268" s="1265"/>
    </row>
    <row r="269">
      <c r="B269" s="668"/>
      <c r="G269" s="1270"/>
      <c r="AL269" s="1267"/>
      <c r="AM269" s="1265"/>
      <c r="AN269" s="1268"/>
      <c r="AO269" s="1268"/>
      <c r="AP269" s="1268"/>
      <c r="AQ269" s="1265"/>
      <c r="AR269" s="1269"/>
      <c r="AS269" s="1265"/>
      <c r="AT269" s="1265"/>
      <c r="AU269" s="1265"/>
      <c r="AV269" s="1265"/>
      <c r="AW269" s="1265"/>
      <c r="AX269" s="1265"/>
      <c r="AY269" s="1265"/>
    </row>
    <row r="270">
      <c r="B270" s="668"/>
      <c r="G270" s="1270"/>
      <c r="AL270" s="1267"/>
      <c r="AM270" s="1265"/>
      <c r="AN270" s="1268"/>
      <c r="AO270" s="1268"/>
      <c r="AP270" s="1268"/>
      <c r="AQ270" s="1265"/>
      <c r="AR270" s="1269"/>
      <c r="AS270" s="1265"/>
      <c r="AT270" s="1265"/>
      <c r="AU270" s="1265"/>
      <c r="AV270" s="1265"/>
      <c r="AW270" s="1265"/>
      <c r="AX270" s="1265"/>
      <c r="AY270" s="1265"/>
    </row>
    <row r="271">
      <c r="B271" s="668"/>
      <c r="G271" s="1270"/>
      <c r="AL271" s="1267"/>
      <c r="AM271" s="1265"/>
      <c r="AN271" s="1268"/>
      <c r="AO271" s="1268"/>
      <c r="AP271" s="1268"/>
      <c r="AQ271" s="1265"/>
      <c r="AR271" s="1269"/>
      <c r="AS271" s="1265"/>
      <c r="AT271" s="1265"/>
      <c r="AU271" s="1265"/>
      <c r="AV271" s="1265"/>
      <c r="AW271" s="1265"/>
      <c r="AX271" s="1265"/>
      <c r="AY271" s="1265"/>
    </row>
    <row r="272">
      <c r="B272" s="668"/>
      <c r="G272" s="1270"/>
      <c r="AL272" s="1267"/>
      <c r="AM272" s="1265"/>
      <c r="AN272" s="1268"/>
      <c r="AO272" s="1268"/>
      <c r="AP272" s="1268"/>
      <c r="AQ272" s="1265"/>
      <c r="AR272" s="1269"/>
      <c r="AS272" s="1265"/>
      <c r="AT272" s="1265"/>
      <c r="AU272" s="1265"/>
      <c r="AV272" s="1265"/>
      <c r="AW272" s="1265"/>
      <c r="AX272" s="1265"/>
      <c r="AY272" s="1265"/>
    </row>
    <row r="273">
      <c r="B273" s="668"/>
      <c r="G273" s="1270"/>
      <c r="AL273" s="1267"/>
      <c r="AM273" s="1265"/>
      <c r="AN273" s="1268"/>
      <c r="AO273" s="1268"/>
      <c r="AP273" s="1268"/>
      <c r="AQ273" s="1265"/>
      <c r="AR273" s="1269"/>
      <c r="AS273" s="1265"/>
      <c r="AT273" s="1265"/>
      <c r="AU273" s="1265"/>
      <c r="AV273" s="1265"/>
      <c r="AW273" s="1265"/>
      <c r="AX273" s="1265"/>
      <c r="AY273" s="1265"/>
    </row>
    <row r="274">
      <c r="B274" s="668"/>
      <c r="G274" s="1270"/>
      <c r="AL274" s="1267"/>
      <c r="AM274" s="1265"/>
      <c r="AN274" s="1268"/>
      <c r="AO274" s="1268"/>
      <c r="AP274" s="1268"/>
      <c r="AQ274" s="1265"/>
      <c r="AR274" s="1269"/>
      <c r="AS274" s="1265"/>
      <c r="AT274" s="1265"/>
      <c r="AU274" s="1265"/>
      <c r="AV274" s="1265"/>
      <c r="AW274" s="1265"/>
      <c r="AX274" s="1265"/>
      <c r="AY274" s="1265"/>
    </row>
    <row r="275">
      <c r="B275" s="668"/>
      <c r="G275" s="1270"/>
      <c r="AL275" s="1267"/>
      <c r="AM275" s="1265"/>
      <c r="AN275" s="1268"/>
      <c r="AO275" s="1268"/>
      <c r="AP275" s="1268"/>
      <c r="AQ275" s="1265"/>
      <c r="AR275" s="1269"/>
      <c r="AS275" s="1265"/>
      <c r="AT275" s="1265"/>
      <c r="AU275" s="1265"/>
      <c r="AV275" s="1265"/>
      <c r="AW275" s="1265"/>
      <c r="AX275" s="1265"/>
      <c r="AY275" s="1265"/>
    </row>
    <row r="276">
      <c r="B276" s="668"/>
      <c r="G276" s="1270"/>
      <c r="AL276" s="1267"/>
      <c r="AM276" s="1265"/>
      <c r="AN276" s="1268"/>
      <c r="AO276" s="1268"/>
      <c r="AP276" s="1268"/>
      <c r="AQ276" s="1265"/>
      <c r="AR276" s="1269"/>
      <c r="AS276" s="1265"/>
      <c r="AT276" s="1265"/>
      <c r="AU276" s="1265"/>
      <c r="AV276" s="1265"/>
      <c r="AW276" s="1265"/>
      <c r="AX276" s="1265"/>
      <c r="AY276" s="1265"/>
    </row>
    <row r="277">
      <c r="B277" s="668"/>
      <c r="G277" s="1270"/>
      <c r="AL277" s="1267"/>
      <c r="AM277" s="1265"/>
      <c r="AN277" s="1268"/>
      <c r="AO277" s="1268"/>
      <c r="AP277" s="1268"/>
      <c r="AQ277" s="1265"/>
      <c r="AR277" s="1269"/>
      <c r="AS277" s="1265"/>
      <c r="AT277" s="1265"/>
      <c r="AU277" s="1265"/>
      <c r="AV277" s="1265"/>
      <c r="AW277" s="1265"/>
      <c r="AX277" s="1265"/>
      <c r="AY277" s="1265"/>
    </row>
    <row r="278">
      <c r="B278" s="668"/>
      <c r="G278" s="1270"/>
      <c r="AL278" s="1267"/>
      <c r="AM278" s="1265"/>
      <c r="AN278" s="1268"/>
      <c r="AO278" s="1268"/>
      <c r="AP278" s="1268"/>
      <c r="AQ278" s="1265"/>
      <c r="AR278" s="1269"/>
      <c r="AS278" s="1265"/>
      <c r="AT278" s="1265"/>
      <c r="AU278" s="1265"/>
      <c r="AV278" s="1265"/>
      <c r="AW278" s="1265"/>
      <c r="AX278" s="1265"/>
      <c r="AY278" s="1265"/>
    </row>
    <row r="279">
      <c r="B279" s="668"/>
      <c r="G279" s="1270"/>
      <c r="AL279" s="1267"/>
      <c r="AM279" s="1265"/>
      <c r="AN279" s="1268"/>
      <c r="AO279" s="1268"/>
      <c r="AP279" s="1268"/>
      <c r="AQ279" s="1265"/>
      <c r="AR279" s="1269"/>
      <c r="AS279" s="1265"/>
      <c r="AT279" s="1265"/>
      <c r="AU279" s="1265"/>
      <c r="AV279" s="1265"/>
      <c r="AW279" s="1265"/>
      <c r="AX279" s="1265"/>
      <c r="AY279" s="1265"/>
    </row>
    <row r="280">
      <c r="B280" s="668"/>
      <c r="G280" s="1270"/>
      <c r="AL280" s="1267"/>
      <c r="AM280" s="1265"/>
      <c r="AN280" s="1268"/>
      <c r="AO280" s="1268"/>
      <c r="AP280" s="1268"/>
      <c r="AQ280" s="1265"/>
      <c r="AR280" s="1269"/>
      <c r="AS280" s="1265"/>
      <c r="AT280" s="1265"/>
      <c r="AU280" s="1265"/>
      <c r="AV280" s="1265"/>
      <c r="AW280" s="1265"/>
      <c r="AX280" s="1265"/>
      <c r="AY280" s="1265"/>
    </row>
    <row r="281">
      <c r="B281" s="668"/>
      <c r="G281" s="1270"/>
      <c r="AL281" s="1267"/>
      <c r="AM281" s="1265"/>
      <c r="AN281" s="1268"/>
      <c r="AO281" s="1268"/>
      <c r="AP281" s="1268"/>
      <c r="AQ281" s="1265"/>
      <c r="AR281" s="1269"/>
      <c r="AS281" s="1265"/>
      <c r="AT281" s="1265"/>
      <c r="AU281" s="1265"/>
      <c r="AV281" s="1265"/>
      <c r="AW281" s="1265"/>
      <c r="AX281" s="1265"/>
      <c r="AY281" s="1265"/>
    </row>
    <row r="282">
      <c r="B282" s="668"/>
      <c r="G282" s="1270"/>
      <c r="AL282" s="1267"/>
      <c r="AM282" s="1265"/>
      <c r="AN282" s="1268"/>
      <c r="AO282" s="1268"/>
      <c r="AP282" s="1268"/>
      <c r="AQ282" s="1265"/>
      <c r="AR282" s="1269"/>
      <c r="AS282" s="1265"/>
      <c r="AT282" s="1265"/>
      <c r="AU282" s="1265"/>
      <c r="AV282" s="1265"/>
      <c r="AW282" s="1265"/>
      <c r="AX282" s="1265"/>
      <c r="AY282" s="1265"/>
    </row>
    <row r="283">
      <c r="B283" s="668"/>
      <c r="G283" s="1270"/>
      <c r="AL283" s="1267"/>
      <c r="AM283" s="1265"/>
      <c r="AN283" s="1268"/>
      <c r="AO283" s="1268"/>
      <c r="AP283" s="1268"/>
      <c r="AQ283" s="1265"/>
      <c r="AR283" s="1269"/>
      <c r="AS283" s="1265"/>
      <c r="AT283" s="1265"/>
      <c r="AU283" s="1265"/>
      <c r="AV283" s="1265"/>
      <c r="AW283" s="1265"/>
      <c r="AX283" s="1265"/>
      <c r="AY283" s="1265"/>
    </row>
    <row r="284">
      <c r="B284" s="668"/>
      <c r="G284" s="1270"/>
      <c r="AL284" s="1267"/>
      <c r="AM284" s="1265"/>
      <c r="AN284" s="1268"/>
      <c r="AO284" s="1268"/>
      <c r="AP284" s="1268"/>
      <c r="AQ284" s="1265"/>
      <c r="AR284" s="1269"/>
      <c r="AS284" s="1265"/>
      <c r="AT284" s="1265"/>
      <c r="AU284" s="1265"/>
      <c r="AV284" s="1265"/>
      <c r="AW284" s="1265"/>
      <c r="AX284" s="1265"/>
      <c r="AY284" s="1265"/>
    </row>
    <row r="285">
      <c r="B285" s="668"/>
      <c r="G285" s="1270"/>
      <c r="AL285" s="1267"/>
      <c r="AM285" s="1265"/>
      <c r="AN285" s="1268"/>
      <c r="AO285" s="1268"/>
      <c r="AP285" s="1268"/>
      <c r="AQ285" s="1265"/>
      <c r="AR285" s="1269"/>
      <c r="AS285" s="1265"/>
      <c r="AT285" s="1265"/>
      <c r="AU285" s="1265"/>
      <c r="AV285" s="1265"/>
      <c r="AW285" s="1265"/>
      <c r="AX285" s="1265"/>
      <c r="AY285" s="1265"/>
    </row>
    <row r="286">
      <c r="B286" s="668"/>
      <c r="G286" s="1270"/>
      <c r="AL286" s="1267"/>
      <c r="AM286" s="1265"/>
      <c r="AN286" s="1268"/>
      <c r="AO286" s="1268"/>
      <c r="AP286" s="1268"/>
      <c r="AQ286" s="1265"/>
      <c r="AR286" s="1269"/>
      <c r="AS286" s="1265"/>
      <c r="AT286" s="1265"/>
      <c r="AU286" s="1265"/>
      <c r="AV286" s="1265"/>
      <c r="AW286" s="1265"/>
      <c r="AX286" s="1265"/>
      <c r="AY286" s="1265"/>
    </row>
    <row r="287">
      <c r="B287" s="668"/>
      <c r="G287" s="1270"/>
      <c r="AL287" s="1267"/>
      <c r="AM287" s="1265"/>
      <c r="AN287" s="1268"/>
      <c r="AO287" s="1268"/>
      <c r="AP287" s="1268"/>
      <c r="AQ287" s="1265"/>
      <c r="AR287" s="1269"/>
      <c r="AS287" s="1265"/>
      <c r="AT287" s="1265"/>
      <c r="AU287" s="1265"/>
      <c r="AV287" s="1265"/>
      <c r="AW287" s="1265"/>
      <c r="AX287" s="1265"/>
      <c r="AY287" s="1265"/>
    </row>
    <row r="288">
      <c r="B288" s="668"/>
      <c r="G288" s="1270"/>
      <c r="AL288" s="1267"/>
      <c r="AM288" s="1265"/>
      <c r="AN288" s="1268"/>
      <c r="AO288" s="1268"/>
      <c r="AP288" s="1268"/>
      <c r="AQ288" s="1265"/>
      <c r="AR288" s="1269"/>
      <c r="AS288" s="1265"/>
      <c r="AT288" s="1265"/>
      <c r="AU288" s="1265"/>
      <c r="AV288" s="1265"/>
      <c r="AW288" s="1265"/>
      <c r="AX288" s="1265"/>
      <c r="AY288" s="1265"/>
    </row>
    <row r="289">
      <c r="B289" s="668"/>
      <c r="G289" s="1270"/>
      <c r="AL289" s="1267"/>
      <c r="AM289" s="1265"/>
      <c r="AN289" s="1268"/>
      <c r="AO289" s="1268"/>
      <c r="AP289" s="1268"/>
      <c r="AQ289" s="1265"/>
      <c r="AR289" s="1269"/>
      <c r="AS289" s="1265"/>
      <c r="AT289" s="1265"/>
      <c r="AU289" s="1265"/>
      <c r="AV289" s="1265"/>
      <c r="AW289" s="1265"/>
      <c r="AX289" s="1265"/>
      <c r="AY289" s="1265"/>
    </row>
    <row r="290">
      <c r="B290" s="668"/>
      <c r="G290" s="1270"/>
      <c r="AL290" s="1267"/>
      <c r="AM290" s="1265"/>
      <c r="AN290" s="1268"/>
      <c r="AO290" s="1268"/>
      <c r="AP290" s="1268"/>
      <c r="AQ290" s="1265"/>
      <c r="AR290" s="1269"/>
      <c r="AS290" s="1265"/>
      <c r="AT290" s="1265"/>
      <c r="AU290" s="1265"/>
      <c r="AV290" s="1265"/>
      <c r="AW290" s="1265"/>
      <c r="AX290" s="1265"/>
      <c r="AY290" s="1265"/>
    </row>
    <row r="291">
      <c r="B291" s="668"/>
      <c r="G291" s="1270"/>
      <c r="AL291" s="1267"/>
      <c r="AM291" s="1265"/>
      <c r="AN291" s="1268"/>
      <c r="AO291" s="1268"/>
      <c r="AP291" s="1268"/>
      <c r="AQ291" s="1265"/>
      <c r="AR291" s="1269"/>
      <c r="AS291" s="1265"/>
      <c r="AT291" s="1265"/>
      <c r="AU291" s="1265"/>
      <c r="AV291" s="1265"/>
      <c r="AW291" s="1265"/>
      <c r="AX291" s="1265"/>
      <c r="AY291" s="1265"/>
    </row>
    <row r="292">
      <c r="B292" s="668"/>
      <c r="G292" s="1270"/>
      <c r="AL292" s="1267"/>
      <c r="AM292" s="1265"/>
      <c r="AN292" s="1268"/>
      <c r="AO292" s="1268"/>
      <c r="AP292" s="1268"/>
      <c r="AQ292" s="1265"/>
      <c r="AR292" s="1269"/>
      <c r="AS292" s="1265"/>
      <c r="AT292" s="1265"/>
      <c r="AU292" s="1265"/>
      <c r="AV292" s="1265"/>
      <c r="AW292" s="1265"/>
      <c r="AX292" s="1265"/>
      <c r="AY292" s="1265"/>
    </row>
    <row r="293">
      <c r="B293" s="668"/>
      <c r="G293" s="1270"/>
      <c r="AL293" s="1267"/>
      <c r="AM293" s="1265"/>
      <c r="AN293" s="1268"/>
      <c r="AO293" s="1268"/>
      <c r="AP293" s="1268"/>
      <c r="AQ293" s="1265"/>
      <c r="AR293" s="1269"/>
      <c r="AS293" s="1265"/>
      <c r="AT293" s="1265"/>
      <c r="AU293" s="1265"/>
      <c r="AV293" s="1265"/>
      <c r="AW293" s="1265"/>
      <c r="AX293" s="1265"/>
      <c r="AY293" s="1265"/>
    </row>
    <row r="294">
      <c r="B294" s="668"/>
      <c r="G294" s="1270"/>
      <c r="AL294" s="1267"/>
      <c r="AM294" s="1265"/>
      <c r="AN294" s="1268"/>
      <c r="AO294" s="1268"/>
      <c r="AP294" s="1268"/>
      <c r="AQ294" s="1265"/>
      <c r="AR294" s="1269"/>
      <c r="AS294" s="1265"/>
      <c r="AT294" s="1265"/>
      <c r="AU294" s="1265"/>
      <c r="AV294" s="1265"/>
      <c r="AW294" s="1265"/>
      <c r="AX294" s="1265"/>
      <c r="AY294" s="1265"/>
    </row>
    <row r="295">
      <c r="B295" s="668"/>
      <c r="G295" s="1270"/>
      <c r="AL295" s="1267"/>
      <c r="AM295" s="1265"/>
      <c r="AN295" s="1268"/>
      <c r="AO295" s="1268"/>
      <c r="AP295" s="1268"/>
      <c r="AQ295" s="1265"/>
      <c r="AR295" s="1269"/>
      <c r="AS295" s="1265"/>
      <c r="AT295" s="1265"/>
      <c r="AU295" s="1265"/>
      <c r="AV295" s="1265"/>
      <c r="AW295" s="1265"/>
      <c r="AX295" s="1265"/>
      <c r="AY295" s="1265"/>
    </row>
    <row r="296">
      <c r="B296" s="668"/>
      <c r="G296" s="1270"/>
      <c r="AL296" s="1267"/>
      <c r="AM296" s="1265"/>
      <c r="AN296" s="1268"/>
      <c r="AO296" s="1268"/>
      <c r="AP296" s="1268"/>
      <c r="AQ296" s="1265"/>
      <c r="AR296" s="1269"/>
      <c r="AS296" s="1265"/>
      <c r="AT296" s="1265"/>
      <c r="AU296" s="1265"/>
      <c r="AV296" s="1265"/>
      <c r="AW296" s="1265"/>
      <c r="AX296" s="1265"/>
      <c r="AY296" s="1265"/>
    </row>
    <row r="297">
      <c r="B297" s="668"/>
      <c r="G297" s="1270"/>
      <c r="AL297" s="1267"/>
      <c r="AM297" s="1265"/>
      <c r="AN297" s="1268"/>
      <c r="AO297" s="1268"/>
      <c r="AP297" s="1268"/>
      <c r="AQ297" s="1265"/>
      <c r="AR297" s="1269"/>
      <c r="AS297" s="1265"/>
      <c r="AT297" s="1265"/>
      <c r="AU297" s="1265"/>
      <c r="AV297" s="1265"/>
      <c r="AW297" s="1265"/>
      <c r="AX297" s="1265"/>
      <c r="AY297" s="1265"/>
    </row>
    <row r="298">
      <c r="B298" s="668"/>
      <c r="G298" s="1270"/>
      <c r="AL298" s="1267"/>
      <c r="AM298" s="1265"/>
      <c r="AN298" s="1268"/>
      <c r="AO298" s="1268"/>
      <c r="AP298" s="1268"/>
      <c r="AQ298" s="1265"/>
      <c r="AR298" s="1269"/>
      <c r="AS298" s="1265"/>
      <c r="AT298" s="1265"/>
      <c r="AU298" s="1265"/>
      <c r="AV298" s="1265"/>
      <c r="AW298" s="1265"/>
      <c r="AX298" s="1265"/>
      <c r="AY298" s="1265"/>
    </row>
    <row r="299">
      <c r="B299" s="668"/>
      <c r="G299" s="1270"/>
      <c r="AL299" s="1267"/>
      <c r="AM299" s="1265"/>
      <c r="AN299" s="1268"/>
      <c r="AO299" s="1268"/>
      <c r="AP299" s="1268"/>
      <c r="AQ299" s="1265"/>
      <c r="AR299" s="1269"/>
      <c r="AS299" s="1265"/>
      <c r="AT299" s="1265"/>
      <c r="AU299" s="1265"/>
      <c r="AV299" s="1265"/>
      <c r="AW299" s="1265"/>
      <c r="AX299" s="1265"/>
      <c r="AY299" s="1265"/>
    </row>
    <row r="300">
      <c r="B300" s="668"/>
      <c r="G300" s="1270"/>
      <c r="AL300" s="1267"/>
      <c r="AM300" s="1265"/>
      <c r="AN300" s="1268"/>
      <c r="AO300" s="1268"/>
      <c r="AP300" s="1268"/>
      <c r="AQ300" s="1265"/>
      <c r="AR300" s="1269"/>
      <c r="AS300" s="1265"/>
      <c r="AT300" s="1265"/>
      <c r="AU300" s="1265"/>
      <c r="AV300" s="1265"/>
      <c r="AW300" s="1265"/>
      <c r="AX300" s="1265"/>
      <c r="AY300" s="1265"/>
    </row>
    <row r="301">
      <c r="B301" s="668"/>
      <c r="G301" s="1270"/>
      <c r="AL301" s="1267"/>
      <c r="AM301" s="1265"/>
      <c r="AN301" s="1268"/>
      <c r="AO301" s="1268"/>
      <c r="AP301" s="1268"/>
      <c r="AQ301" s="1265"/>
      <c r="AR301" s="1269"/>
      <c r="AS301" s="1265"/>
      <c r="AT301" s="1265"/>
      <c r="AU301" s="1265"/>
      <c r="AV301" s="1265"/>
      <c r="AW301" s="1265"/>
      <c r="AX301" s="1265"/>
      <c r="AY301" s="1265"/>
    </row>
    <row r="302">
      <c r="B302" s="668"/>
      <c r="G302" s="1270"/>
      <c r="AL302" s="1267"/>
      <c r="AM302" s="1265"/>
      <c r="AN302" s="1268"/>
      <c r="AO302" s="1268"/>
      <c r="AP302" s="1268"/>
      <c r="AQ302" s="1265"/>
      <c r="AR302" s="1269"/>
      <c r="AS302" s="1265"/>
      <c r="AT302" s="1265"/>
      <c r="AU302" s="1265"/>
      <c r="AV302" s="1265"/>
      <c r="AW302" s="1265"/>
      <c r="AX302" s="1265"/>
      <c r="AY302" s="1265"/>
    </row>
    <row r="303">
      <c r="B303" s="668"/>
      <c r="G303" s="1270"/>
      <c r="AL303" s="1267"/>
      <c r="AM303" s="1265"/>
      <c r="AN303" s="1268"/>
      <c r="AO303" s="1268"/>
      <c r="AP303" s="1268"/>
      <c r="AQ303" s="1265"/>
      <c r="AR303" s="1269"/>
      <c r="AS303" s="1265"/>
      <c r="AT303" s="1265"/>
      <c r="AU303" s="1265"/>
      <c r="AV303" s="1265"/>
      <c r="AW303" s="1265"/>
      <c r="AX303" s="1265"/>
      <c r="AY303" s="1265"/>
    </row>
    <row r="304">
      <c r="B304" s="668"/>
      <c r="G304" s="1270"/>
      <c r="AL304" s="1267"/>
      <c r="AM304" s="1265"/>
      <c r="AN304" s="1268"/>
      <c r="AO304" s="1268"/>
      <c r="AP304" s="1268"/>
      <c r="AQ304" s="1265"/>
      <c r="AR304" s="1269"/>
      <c r="AS304" s="1265"/>
      <c r="AT304" s="1265"/>
      <c r="AU304" s="1265"/>
      <c r="AV304" s="1265"/>
      <c r="AW304" s="1265"/>
      <c r="AX304" s="1265"/>
      <c r="AY304" s="1265"/>
    </row>
    <row r="305">
      <c r="B305" s="668"/>
      <c r="G305" s="1270"/>
      <c r="AL305" s="1267"/>
      <c r="AM305" s="1265"/>
      <c r="AN305" s="1268"/>
      <c r="AO305" s="1268"/>
      <c r="AP305" s="1268"/>
      <c r="AQ305" s="1265"/>
      <c r="AR305" s="1269"/>
      <c r="AS305" s="1265"/>
      <c r="AT305" s="1265"/>
      <c r="AU305" s="1265"/>
      <c r="AV305" s="1265"/>
      <c r="AW305" s="1265"/>
      <c r="AX305" s="1265"/>
      <c r="AY305" s="1265"/>
    </row>
    <row r="306">
      <c r="B306" s="668"/>
      <c r="G306" s="1270"/>
      <c r="AL306" s="1267"/>
      <c r="AM306" s="1265"/>
      <c r="AN306" s="1268"/>
      <c r="AO306" s="1268"/>
      <c r="AP306" s="1268"/>
      <c r="AQ306" s="1265"/>
      <c r="AR306" s="1269"/>
      <c r="AS306" s="1265"/>
      <c r="AT306" s="1265"/>
      <c r="AU306" s="1265"/>
      <c r="AV306" s="1265"/>
      <c r="AW306" s="1265"/>
      <c r="AX306" s="1265"/>
      <c r="AY306" s="1265"/>
    </row>
    <row r="307">
      <c r="B307" s="668"/>
      <c r="G307" s="1270"/>
      <c r="AL307" s="1267"/>
      <c r="AM307" s="1265"/>
      <c r="AN307" s="1268"/>
      <c r="AO307" s="1268"/>
      <c r="AP307" s="1268"/>
      <c r="AQ307" s="1265"/>
      <c r="AR307" s="1269"/>
      <c r="AS307" s="1265"/>
      <c r="AT307" s="1265"/>
      <c r="AU307" s="1265"/>
      <c r="AV307" s="1265"/>
      <c r="AW307" s="1265"/>
      <c r="AX307" s="1265"/>
      <c r="AY307" s="1265"/>
    </row>
    <row r="308">
      <c r="B308" s="668"/>
      <c r="G308" s="1270"/>
      <c r="AL308" s="1267"/>
      <c r="AM308" s="1265"/>
      <c r="AN308" s="1268"/>
      <c r="AO308" s="1268"/>
      <c r="AP308" s="1268"/>
      <c r="AQ308" s="1265"/>
      <c r="AR308" s="1269"/>
      <c r="AS308" s="1265"/>
      <c r="AT308" s="1265"/>
      <c r="AU308" s="1265"/>
      <c r="AV308" s="1265"/>
      <c r="AW308" s="1265"/>
      <c r="AX308" s="1265"/>
      <c r="AY308" s="1265"/>
    </row>
    <row r="309">
      <c r="B309" s="668"/>
      <c r="G309" s="1270"/>
      <c r="AL309" s="1267"/>
      <c r="AM309" s="1265"/>
      <c r="AN309" s="1268"/>
      <c r="AO309" s="1268"/>
      <c r="AP309" s="1268"/>
      <c r="AQ309" s="1265"/>
      <c r="AR309" s="1269"/>
      <c r="AS309" s="1265"/>
      <c r="AT309" s="1265"/>
      <c r="AU309" s="1265"/>
      <c r="AV309" s="1265"/>
      <c r="AW309" s="1265"/>
      <c r="AX309" s="1265"/>
      <c r="AY309" s="1265"/>
    </row>
    <row r="310">
      <c r="B310" s="668"/>
      <c r="G310" s="1270"/>
      <c r="AL310" s="1267"/>
      <c r="AM310" s="1265"/>
      <c r="AN310" s="1268"/>
      <c r="AO310" s="1268"/>
      <c r="AP310" s="1268"/>
      <c r="AQ310" s="1265"/>
      <c r="AR310" s="1269"/>
      <c r="AS310" s="1265"/>
      <c r="AT310" s="1265"/>
      <c r="AU310" s="1265"/>
      <c r="AV310" s="1265"/>
      <c r="AW310" s="1265"/>
      <c r="AX310" s="1265"/>
      <c r="AY310" s="1265"/>
    </row>
    <row r="311">
      <c r="B311" s="668"/>
      <c r="G311" s="1270"/>
      <c r="AL311" s="1267"/>
      <c r="AM311" s="1265"/>
      <c r="AN311" s="1268"/>
      <c r="AO311" s="1268"/>
      <c r="AP311" s="1268"/>
      <c r="AQ311" s="1265"/>
      <c r="AR311" s="1269"/>
      <c r="AS311" s="1265"/>
      <c r="AT311" s="1265"/>
      <c r="AU311" s="1265"/>
      <c r="AV311" s="1265"/>
      <c r="AW311" s="1265"/>
      <c r="AX311" s="1265"/>
      <c r="AY311" s="1265"/>
    </row>
    <row r="312">
      <c r="B312" s="668"/>
      <c r="G312" s="1270"/>
      <c r="AL312" s="1267"/>
      <c r="AM312" s="1265"/>
      <c r="AN312" s="1268"/>
      <c r="AO312" s="1268"/>
      <c r="AP312" s="1268"/>
      <c r="AQ312" s="1265"/>
      <c r="AR312" s="1269"/>
      <c r="AS312" s="1265"/>
      <c r="AT312" s="1265"/>
      <c r="AU312" s="1265"/>
      <c r="AV312" s="1265"/>
      <c r="AW312" s="1265"/>
      <c r="AX312" s="1265"/>
      <c r="AY312" s="1265"/>
    </row>
    <row r="313">
      <c r="B313" s="668"/>
      <c r="G313" s="1270"/>
      <c r="AL313" s="1267"/>
      <c r="AM313" s="1265"/>
      <c r="AN313" s="1268"/>
      <c r="AO313" s="1268"/>
      <c r="AP313" s="1268"/>
      <c r="AQ313" s="1265"/>
      <c r="AR313" s="1269"/>
      <c r="AS313" s="1265"/>
      <c r="AT313" s="1265"/>
      <c r="AU313" s="1265"/>
      <c r="AV313" s="1265"/>
      <c r="AW313" s="1265"/>
      <c r="AX313" s="1265"/>
      <c r="AY313" s="1265"/>
    </row>
    <row r="314">
      <c r="B314" s="668"/>
      <c r="G314" s="1270"/>
      <c r="AL314" s="1267"/>
      <c r="AM314" s="1265"/>
      <c r="AN314" s="1268"/>
      <c r="AO314" s="1268"/>
      <c r="AP314" s="1268"/>
      <c r="AQ314" s="1265"/>
      <c r="AR314" s="1269"/>
      <c r="AS314" s="1265"/>
      <c r="AT314" s="1265"/>
      <c r="AU314" s="1265"/>
      <c r="AV314" s="1265"/>
      <c r="AW314" s="1265"/>
      <c r="AX314" s="1265"/>
      <c r="AY314" s="1265"/>
    </row>
    <row r="315">
      <c r="B315" s="668"/>
      <c r="G315" s="1270"/>
      <c r="AL315" s="1267"/>
      <c r="AM315" s="1265"/>
      <c r="AN315" s="1268"/>
      <c r="AO315" s="1268"/>
      <c r="AP315" s="1268"/>
      <c r="AQ315" s="1265"/>
      <c r="AR315" s="1269"/>
      <c r="AS315" s="1265"/>
      <c r="AT315" s="1265"/>
      <c r="AU315" s="1265"/>
      <c r="AV315" s="1265"/>
      <c r="AW315" s="1265"/>
      <c r="AX315" s="1265"/>
      <c r="AY315" s="1265"/>
    </row>
    <row r="316">
      <c r="B316" s="668"/>
      <c r="G316" s="1270"/>
      <c r="AL316" s="1267"/>
      <c r="AM316" s="1265"/>
      <c r="AN316" s="1268"/>
      <c r="AO316" s="1268"/>
      <c r="AP316" s="1268"/>
      <c r="AQ316" s="1265"/>
      <c r="AR316" s="1269"/>
      <c r="AS316" s="1265"/>
      <c r="AT316" s="1265"/>
      <c r="AU316" s="1265"/>
      <c r="AV316" s="1265"/>
      <c r="AW316" s="1265"/>
      <c r="AX316" s="1265"/>
      <c r="AY316" s="1265"/>
    </row>
    <row r="317">
      <c r="B317" s="668"/>
      <c r="G317" s="1270"/>
      <c r="AL317" s="1267"/>
      <c r="AM317" s="1265"/>
      <c r="AN317" s="1268"/>
      <c r="AO317" s="1268"/>
      <c r="AP317" s="1268"/>
      <c r="AQ317" s="1265"/>
      <c r="AR317" s="1269"/>
      <c r="AS317" s="1265"/>
      <c r="AT317" s="1265"/>
      <c r="AU317" s="1265"/>
      <c r="AV317" s="1265"/>
      <c r="AW317" s="1265"/>
      <c r="AX317" s="1265"/>
      <c r="AY317" s="1265"/>
    </row>
    <row r="318">
      <c r="B318" s="668"/>
      <c r="G318" s="1270"/>
      <c r="AL318" s="1267"/>
      <c r="AM318" s="1265"/>
      <c r="AN318" s="1268"/>
      <c r="AO318" s="1268"/>
      <c r="AP318" s="1268"/>
      <c r="AQ318" s="1265"/>
      <c r="AR318" s="1269"/>
      <c r="AS318" s="1265"/>
      <c r="AT318" s="1265"/>
      <c r="AU318" s="1265"/>
      <c r="AV318" s="1265"/>
      <c r="AW318" s="1265"/>
      <c r="AX318" s="1265"/>
      <c r="AY318" s="1265"/>
    </row>
    <row r="319">
      <c r="B319" s="668"/>
      <c r="G319" s="1270"/>
      <c r="AL319" s="1267"/>
      <c r="AM319" s="1265"/>
      <c r="AN319" s="1268"/>
      <c r="AO319" s="1268"/>
      <c r="AP319" s="1268"/>
      <c r="AQ319" s="1265"/>
      <c r="AR319" s="1269"/>
      <c r="AS319" s="1265"/>
      <c r="AT319" s="1265"/>
      <c r="AU319" s="1265"/>
      <c r="AV319" s="1265"/>
      <c r="AW319" s="1265"/>
      <c r="AX319" s="1265"/>
      <c r="AY319" s="1265"/>
    </row>
    <row r="320">
      <c r="B320" s="668"/>
      <c r="G320" s="1270"/>
      <c r="AL320" s="1267"/>
      <c r="AM320" s="1265"/>
      <c r="AN320" s="1268"/>
      <c r="AO320" s="1268"/>
      <c r="AP320" s="1268"/>
      <c r="AQ320" s="1265"/>
      <c r="AR320" s="1269"/>
      <c r="AS320" s="1265"/>
      <c r="AT320" s="1265"/>
      <c r="AU320" s="1265"/>
      <c r="AV320" s="1265"/>
      <c r="AW320" s="1265"/>
      <c r="AX320" s="1265"/>
      <c r="AY320" s="1265"/>
    </row>
    <row r="321">
      <c r="B321" s="668"/>
      <c r="G321" s="1270"/>
      <c r="AL321" s="1267"/>
      <c r="AM321" s="1265"/>
      <c r="AN321" s="1268"/>
      <c r="AO321" s="1268"/>
      <c r="AP321" s="1268"/>
      <c r="AQ321" s="1265"/>
      <c r="AR321" s="1269"/>
      <c r="AS321" s="1265"/>
      <c r="AT321" s="1265"/>
      <c r="AU321" s="1265"/>
      <c r="AV321" s="1265"/>
      <c r="AW321" s="1265"/>
      <c r="AX321" s="1265"/>
      <c r="AY321" s="1265"/>
    </row>
    <row r="322">
      <c r="B322" s="668"/>
      <c r="G322" s="1270"/>
      <c r="AL322" s="1267"/>
      <c r="AM322" s="1265"/>
      <c r="AN322" s="1268"/>
      <c r="AO322" s="1268"/>
      <c r="AP322" s="1268"/>
      <c r="AQ322" s="1265"/>
      <c r="AR322" s="1269"/>
      <c r="AS322" s="1265"/>
      <c r="AT322" s="1265"/>
      <c r="AU322" s="1265"/>
      <c r="AV322" s="1265"/>
      <c r="AW322" s="1265"/>
      <c r="AX322" s="1265"/>
      <c r="AY322" s="1265"/>
    </row>
    <row r="323">
      <c r="B323" s="668"/>
      <c r="G323" s="1270"/>
      <c r="AL323" s="1267"/>
      <c r="AM323" s="1265"/>
      <c r="AN323" s="1268"/>
      <c r="AO323" s="1268"/>
      <c r="AP323" s="1268"/>
      <c r="AQ323" s="1265"/>
      <c r="AR323" s="1269"/>
      <c r="AS323" s="1265"/>
      <c r="AT323" s="1265"/>
      <c r="AU323" s="1265"/>
      <c r="AV323" s="1265"/>
      <c r="AW323" s="1265"/>
      <c r="AX323" s="1265"/>
      <c r="AY323" s="1265"/>
    </row>
    <row r="324">
      <c r="B324" s="668"/>
      <c r="G324" s="1270"/>
      <c r="AL324" s="1267"/>
      <c r="AM324" s="1265"/>
      <c r="AN324" s="1268"/>
      <c r="AO324" s="1268"/>
      <c r="AP324" s="1268"/>
      <c r="AQ324" s="1265"/>
      <c r="AR324" s="1269"/>
      <c r="AS324" s="1265"/>
      <c r="AT324" s="1265"/>
      <c r="AU324" s="1265"/>
      <c r="AV324" s="1265"/>
      <c r="AW324" s="1265"/>
      <c r="AX324" s="1265"/>
      <c r="AY324" s="1265"/>
    </row>
    <row r="325">
      <c r="B325" s="668"/>
      <c r="G325" s="1270"/>
      <c r="AL325" s="1267"/>
      <c r="AM325" s="1265"/>
      <c r="AN325" s="1268"/>
      <c r="AO325" s="1268"/>
      <c r="AP325" s="1268"/>
      <c r="AQ325" s="1265"/>
      <c r="AR325" s="1269"/>
      <c r="AS325" s="1265"/>
      <c r="AT325" s="1265"/>
      <c r="AU325" s="1265"/>
      <c r="AV325" s="1265"/>
      <c r="AW325" s="1265"/>
      <c r="AX325" s="1265"/>
      <c r="AY325" s="1265"/>
    </row>
    <row r="326">
      <c r="B326" s="668"/>
      <c r="G326" s="1270"/>
      <c r="AL326" s="1267"/>
      <c r="AM326" s="1265"/>
      <c r="AN326" s="1268"/>
      <c r="AO326" s="1268"/>
      <c r="AP326" s="1268"/>
      <c r="AQ326" s="1265"/>
      <c r="AR326" s="1269"/>
      <c r="AS326" s="1265"/>
      <c r="AT326" s="1265"/>
      <c r="AU326" s="1265"/>
      <c r="AV326" s="1265"/>
      <c r="AW326" s="1265"/>
      <c r="AX326" s="1265"/>
      <c r="AY326" s="1265"/>
    </row>
    <row r="327">
      <c r="B327" s="668"/>
      <c r="G327" s="1270"/>
      <c r="AL327" s="1267"/>
      <c r="AM327" s="1265"/>
      <c r="AN327" s="1268"/>
      <c r="AO327" s="1268"/>
      <c r="AP327" s="1268"/>
      <c r="AQ327" s="1265"/>
      <c r="AR327" s="1269"/>
      <c r="AS327" s="1265"/>
      <c r="AT327" s="1265"/>
      <c r="AU327" s="1265"/>
      <c r="AV327" s="1265"/>
      <c r="AW327" s="1265"/>
      <c r="AX327" s="1265"/>
      <c r="AY327" s="1265"/>
    </row>
    <row r="328">
      <c r="B328" s="668"/>
      <c r="G328" s="1270"/>
      <c r="AL328" s="1267"/>
      <c r="AM328" s="1265"/>
      <c r="AN328" s="1268"/>
      <c r="AO328" s="1268"/>
      <c r="AP328" s="1268"/>
      <c r="AQ328" s="1265"/>
      <c r="AR328" s="1269"/>
      <c r="AS328" s="1265"/>
      <c r="AT328" s="1265"/>
      <c r="AU328" s="1265"/>
      <c r="AV328" s="1265"/>
      <c r="AW328" s="1265"/>
      <c r="AX328" s="1265"/>
      <c r="AY328" s="1265"/>
    </row>
    <row r="329">
      <c r="B329" s="668"/>
      <c r="G329" s="1270"/>
      <c r="AL329" s="1267"/>
      <c r="AM329" s="1265"/>
      <c r="AN329" s="1268"/>
      <c r="AO329" s="1268"/>
      <c r="AP329" s="1268"/>
      <c r="AQ329" s="1265"/>
      <c r="AR329" s="1269"/>
      <c r="AS329" s="1265"/>
      <c r="AT329" s="1265"/>
      <c r="AU329" s="1265"/>
      <c r="AV329" s="1265"/>
      <c r="AW329" s="1265"/>
      <c r="AX329" s="1265"/>
      <c r="AY329" s="1265"/>
    </row>
    <row r="330">
      <c r="B330" s="668"/>
      <c r="G330" s="1270"/>
      <c r="AL330" s="1267"/>
      <c r="AM330" s="1265"/>
      <c r="AN330" s="1268"/>
      <c r="AO330" s="1268"/>
      <c r="AP330" s="1268"/>
      <c r="AQ330" s="1265"/>
      <c r="AR330" s="1269"/>
      <c r="AS330" s="1265"/>
      <c r="AT330" s="1265"/>
      <c r="AU330" s="1265"/>
      <c r="AV330" s="1265"/>
      <c r="AW330" s="1265"/>
      <c r="AX330" s="1265"/>
      <c r="AY330" s="1265"/>
    </row>
    <row r="331">
      <c r="B331" s="668"/>
      <c r="G331" s="1270"/>
      <c r="AL331" s="1267"/>
      <c r="AM331" s="1265"/>
      <c r="AN331" s="1268"/>
      <c r="AO331" s="1268"/>
      <c r="AP331" s="1268"/>
      <c r="AQ331" s="1265"/>
      <c r="AR331" s="1269"/>
      <c r="AS331" s="1265"/>
      <c r="AT331" s="1265"/>
      <c r="AU331" s="1265"/>
      <c r="AV331" s="1265"/>
      <c r="AW331" s="1265"/>
      <c r="AX331" s="1265"/>
      <c r="AY331" s="1265"/>
    </row>
    <row r="332">
      <c r="B332" s="668"/>
      <c r="G332" s="1270"/>
      <c r="AL332" s="1267"/>
      <c r="AM332" s="1265"/>
      <c r="AN332" s="1268"/>
      <c r="AO332" s="1268"/>
      <c r="AP332" s="1268"/>
      <c r="AQ332" s="1265"/>
      <c r="AR332" s="1269"/>
      <c r="AS332" s="1265"/>
      <c r="AT332" s="1265"/>
      <c r="AU332" s="1265"/>
      <c r="AV332" s="1265"/>
      <c r="AW332" s="1265"/>
      <c r="AX332" s="1265"/>
      <c r="AY332" s="1265"/>
    </row>
    <row r="333">
      <c r="B333" s="668"/>
      <c r="G333" s="1270"/>
      <c r="AL333" s="1267"/>
      <c r="AM333" s="1265"/>
      <c r="AN333" s="1268"/>
      <c r="AO333" s="1268"/>
      <c r="AP333" s="1268"/>
      <c r="AQ333" s="1265"/>
      <c r="AR333" s="1269"/>
      <c r="AS333" s="1265"/>
      <c r="AT333" s="1265"/>
      <c r="AU333" s="1265"/>
      <c r="AV333" s="1265"/>
      <c r="AW333" s="1265"/>
      <c r="AX333" s="1265"/>
      <c r="AY333" s="1265"/>
    </row>
    <row r="334">
      <c r="B334" s="668"/>
      <c r="G334" s="1270"/>
      <c r="AL334" s="1267"/>
      <c r="AM334" s="1265"/>
      <c r="AN334" s="1268"/>
      <c r="AO334" s="1268"/>
      <c r="AP334" s="1268"/>
      <c r="AQ334" s="1265"/>
      <c r="AR334" s="1269"/>
      <c r="AS334" s="1265"/>
      <c r="AT334" s="1265"/>
      <c r="AU334" s="1265"/>
      <c r="AV334" s="1265"/>
      <c r="AW334" s="1265"/>
      <c r="AX334" s="1265"/>
      <c r="AY334" s="1265"/>
    </row>
    <row r="335">
      <c r="B335" s="668"/>
      <c r="G335" s="1270"/>
      <c r="AL335" s="1267"/>
      <c r="AM335" s="1265"/>
      <c r="AN335" s="1268"/>
      <c r="AO335" s="1268"/>
      <c r="AP335" s="1268"/>
      <c r="AQ335" s="1265"/>
      <c r="AR335" s="1269"/>
      <c r="AS335" s="1265"/>
      <c r="AT335" s="1265"/>
      <c r="AU335" s="1265"/>
      <c r="AV335" s="1265"/>
      <c r="AW335" s="1265"/>
      <c r="AX335" s="1265"/>
      <c r="AY335" s="1265"/>
    </row>
    <row r="336">
      <c r="B336" s="668"/>
      <c r="G336" s="1270"/>
      <c r="AL336" s="1267"/>
      <c r="AM336" s="1265"/>
      <c r="AN336" s="1268"/>
      <c r="AO336" s="1268"/>
      <c r="AP336" s="1268"/>
      <c r="AQ336" s="1265"/>
      <c r="AR336" s="1269"/>
      <c r="AS336" s="1265"/>
      <c r="AT336" s="1265"/>
      <c r="AU336" s="1265"/>
      <c r="AV336" s="1265"/>
      <c r="AW336" s="1265"/>
      <c r="AX336" s="1265"/>
      <c r="AY336" s="1265"/>
    </row>
    <row r="337">
      <c r="B337" s="668"/>
      <c r="G337" s="1270"/>
      <c r="AL337" s="1267"/>
      <c r="AM337" s="1265"/>
      <c r="AN337" s="1268"/>
      <c r="AO337" s="1268"/>
      <c r="AP337" s="1268"/>
      <c r="AQ337" s="1265"/>
      <c r="AR337" s="1269"/>
      <c r="AS337" s="1265"/>
      <c r="AT337" s="1265"/>
      <c r="AU337" s="1265"/>
      <c r="AV337" s="1265"/>
      <c r="AW337" s="1265"/>
      <c r="AX337" s="1265"/>
      <c r="AY337" s="1265"/>
    </row>
    <row r="338">
      <c r="B338" s="668"/>
      <c r="G338" s="1270"/>
      <c r="AL338" s="1267"/>
      <c r="AM338" s="1265"/>
      <c r="AN338" s="1268"/>
      <c r="AO338" s="1268"/>
      <c r="AP338" s="1268"/>
      <c r="AQ338" s="1265"/>
      <c r="AR338" s="1269"/>
      <c r="AS338" s="1265"/>
      <c r="AT338" s="1265"/>
      <c r="AU338" s="1265"/>
      <c r="AV338" s="1265"/>
      <c r="AW338" s="1265"/>
      <c r="AX338" s="1265"/>
      <c r="AY338" s="1265"/>
    </row>
    <row r="339">
      <c r="B339" s="668"/>
      <c r="G339" s="1270"/>
      <c r="AL339" s="1267"/>
      <c r="AM339" s="1265"/>
      <c r="AN339" s="1268"/>
      <c r="AO339" s="1268"/>
      <c r="AP339" s="1268"/>
      <c r="AQ339" s="1265"/>
      <c r="AR339" s="1269"/>
      <c r="AS339" s="1265"/>
      <c r="AT339" s="1265"/>
      <c r="AU339" s="1265"/>
      <c r="AV339" s="1265"/>
      <c r="AW339" s="1265"/>
      <c r="AX339" s="1265"/>
      <c r="AY339" s="1265"/>
    </row>
    <row r="340">
      <c r="B340" s="668"/>
      <c r="G340" s="1270"/>
      <c r="AL340" s="1267"/>
      <c r="AM340" s="1265"/>
      <c r="AN340" s="1268"/>
      <c r="AO340" s="1268"/>
      <c r="AP340" s="1268"/>
      <c r="AQ340" s="1265"/>
      <c r="AR340" s="1269"/>
      <c r="AS340" s="1265"/>
      <c r="AT340" s="1265"/>
      <c r="AU340" s="1265"/>
      <c r="AV340" s="1265"/>
      <c r="AW340" s="1265"/>
      <c r="AX340" s="1265"/>
      <c r="AY340" s="1265"/>
    </row>
    <row r="341">
      <c r="B341" s="668"/>
      <c r="G341" s="1270"/>
      <c r="AL341" s="1267"/>
      <c r="AM341" s="1265"/>
      <c r="AN341" s="1268"/>
      <c r="AO341" s="1268"/>
      <c r="AP341" s="1268"/>
      <c r="AQ341" s="1265"/>
      <c r="AR341" s="1269"/>
      <c r="AS341" s="1265"/>
      <c r="AT341" s="1265"/>
      <c r="AU341" s="1265"/>
      <c r="AV341" s="1265"/>
      <c r="AW341" s="1265"/>
      <c r="AX341" s="1265"/>
      <c r="AY341" s="1265"/>
    </row>
    <row r="342">
      <c r="B342" s="668"/>
      <c r="G342" s="1270"/>
      <c r="AL342" s="1267"/>
      <c r="AM342" s="1265"/>
      <c r="AN342" s="1268"/>
      <c r="AO342" s="1268"/>
      <c r="AP342" s="1268"/>
      <c r="AQ342" s="1265"/>
      <c r="AR342" s="1269"/>
      <c r="AS342" s="1265"/>
      <c r="AT342" s="1265"/>
      <c r="AU342" s="1265"/>
      <c r="AV342" s="1265"/>
      <c r="AW342" s="1265"/>
      <c r="AX342" s="1265"/>
      <c r="AY342" s="1265"/>
    </row>
    <row r="343">
      <c r="B343" s="668"/>
      <c r="G343" s="1270"/>
      <c r="AL343" s="1267"/>
      <c r="AM343" s="1265"/>
      <c r="AN343" s="1268"/>
      <c r="AO343" s="1268"/>
      <c r="AP343" s="1268"/>
      <c r="AQ343" s="1265"/>
      <c r="AR343" s="1269"/>
      <c r="AS343" s="1265"/>
      <c r="AT343" s="1265"/>
      <c r="AU343" s="1265"/>
      <c r="AV343" s="1265"/>
      <c r="AW343" s="1265"/>
      <c r="AX343" s="1265"/>
      <c r="AY343" s="1265"/>
    </row>
    <row r="344">
      <c r="B344" s="668"/>
      <c r="G344" s="1270"/>
      <c r="AL344" s="1267"/>
      <c r="AM344" s="1265"/>
      <c r="AN344" s="1268"/>
      <c r="AO344" s="1268"/>
      <c r="AP344" s="1268"/>
      <c r="AQ344" s="1265"/>
      <c r="AR344" s="1269"/>
      <c r="AS344" s="1265"/>
      <c r="AT344" s="1265"/>
      <c r="AU344" s="1265"/>
      <c r="AV344" s="1265"/>
      <c r="AW344" s="1265"/>
      <c r="AX344" s="1265"/>
      <c r="AY344" s="1265"/>
    </row>
    <row r="345">
      <c r="B345" s="668"/>
      <c r="G345" s="1270"/>
      <c r="AL345" s="1267"/>
      <c r="AM345" s="1265"/>
      <c r="AN345" s="1268"/>
      <c r="AO345" s="1268"/>
      <c r="AP345" s="1268"/>
      <c r="AQ345" s="1265"/>
      <c r="AR345" s="1269"/>
      <c r="AS345" s="1265"/>
      <c r="AT345" s="1265"/>
      <c r="AU345" s="1265"/>
      <c r="AV345" s="1265"/>
      <c r="AW345" s="1265"/>
      <c r="AX345" s="1265"/>
      <c r="AY345" s="1265"/>
    </row>
    <row r="346">
      <c r="B346" s="668"/>
      <c r="G346" s="1270"/>
      <c r="AL346" s="1267"/>
      <c r="AM346" s="1265"/>
      <c r="AN346" s="1268"/>
      <c r="AO346" s="1268"/>
      <c r="AP346" s="1268"/>
      <c r="AQ346" s="1265"/>
      <c r="AR346" s="1269"/>
      <c r="AS346" s="1265"/>
      <c r="AT346" s="1265"/>
      <c r="AU346" s="1265"/>
      <c r="AV346" s="1265"/>
      <c r="AW346" s="1265"/>
      <c r="AX346" s="1265"/>
      <c r="AY346" s="1265"/>
    </row>
    <row r="347">
      <c r="B347" s="668"/>
      <c r="G347" s="1270"/>
      <c r="AL347" s="1267"/>
      <c r="AM347" s="1265"/>
      <c r="AN347" s="1268"/>
      <c r="AO347" s="1268"/>
      <c r="AP347" s="1268"/>
      <c r="AQ347" s="1265"/>
      <c r="AR347" s="1269"/>
      <c r="AS347" s="1265"/>
      <c r="AT347" s="1265"/>
      <c r="AU347" s="1265"/>
      <c r="AV347" s="1265"/>
      <c r="AW347" s="1265"/>
      <c r="AX347" s="1265"/>
      <c r="AY347" s="1265"/>
    </row>
    <row r="348">
      <c r="B348" s="668"/>
      <c r="G348" s="1270"/>
      <c r="AL348" s="1267"/>
      <c r="AM348" s="1265"/>
      <c r="AN348" s="1268"/>
      <c r="AO348" s="1268"/>
      <c r="AP348" s="1268"/>
      <c r="AQ348" s="1265"/>
      <c r="AR348" s="1269"/>
      <c r="AS348" s="1265"/>
      <c r="AT348" s="1265"/>
      <c r="AU348" s="1265"/>
      <c r="AV348" s="1265"/>
      <c r="AW348" s="1265"/>
      <c r="AX348" s="1265"/>
      <c r="AY348" s="1265"/>
    </row>
    <row r="349">
      <c r="B349" s="668"/>
      <c r="G349" s="1270"/>
      <c r="AL349" s="1267"/>
      <c r="AM349" s="1265"/>
      <c r="AN349" s="1268"/>
      <c r="AO349" s="1268"/>
      <c r="AP349" s="1268"/>
      <c r="AQ349" s="1265"/>
      <c r="AR349" s="1269"/>
      <c r="AS349" s="1265"/>
      <c r="AT349" s="1265"/>
      <c r="AU349" s="1265"/>
      <c r="AV349" s="1265"/>
      <c r="AW349" s="1265"/>
      <c r="AX349" s="1265"/>
      <c r="AY349" s="1265"/>
    </row>
    <row r="350">
      <c r="B350" s="668"/>
      <c r="G350" s="1270"/>
      <c r="AL350" s="1267"/>
      <c r="AM350" s="1265"/>
      <c r="AN350" s="1268"/>
      <c r="AO350" s="1268"/>
      <c r="AP350" s="1268"/>
      <c r="AQ350" s="1265"/>
      <c r="AR350" s="1269"/>
      <c r="AS350" s="1265"/>
      <c r="AT350" s="1265"/>
      <c r="AU350" s="1265"/>
      <c r="AV350" s="1265"/>
      <c r="AW350" s="1265"/>
      <c r="AX350" s="1265"/>
      <c r="AY350" s="1265"/>
    </row>
    <row r="351">
      <c r="B351" s="668"/>
      <c r="G351" s="1270"/>
      <c r="AL351" s="1267"/>
      <c r="AM351" s="1265"/>
      <c r="AN351" s="1268"/>
      <c r="AO351" s="1268"/>
      <c r="AP351" s="1268"/>
      <c r="AQ351" s="1265"/>
      <c r="AR351" s="1269"/>
      <c r="AS351" s="1265"/>
      <c r="AT351" s="1265"/>
      <c r="AU351" s="1265"/>
      <c r="AV351" s="1265"/>
      <c r="AW351" s="1265"/>
      <c r="AX351" s="1265"/>
      <c r="AY351" s="1265"/>
    </row>
    <row r="352">
      <c r="B352" s="668"/>
      <c r="G352" s="1270"/>
      <c r="AL352" s="1267"/>
      <c r="AM352" s="1265"/>
      <c r="AN352" s="1268"/>
      <c r="AO352" s="1268"/>
      <c r="AP352" s="1268"/>
      <c r="AQ352" s="1265"/>
      <c r="AR352" s="1269"/>
      <c r="AS352" s="1265"/>
      <c r="AT352" s="1265"/>
      <c r="AU352" s="1265"/>
      <c r="AV352" s="1265"/>
      <c r="AW352" s="1265"/>
      <c r="AX352" s="1265"/>
      <c r="AY352" s="1265"/>
    </row>
    <row r="353">
      <c r="B353" s="668"/>
      <c r="G353" s="1270"/>
      <c r="AL353" s="1267"/>
      <c r="AM353" s="1265"/>
      <c r="AN353" s="1268"/>
      <c r="AO353" s="1268"/>
      <c r="AP353" s="1268"/>
      <c r="AQ353" s="1265"/>
      <c r="AR353" s="1269"/>
      <c r="AS353" s="1265"/>
      <c r="AT353" s="1265"/>
      <c r="AU353" s="1265"/>
      <c r="AV353" s="1265"/>
      <c r="AW353" s="1265"/>
      <c r="AX353" s="1265"/>
      <c r="AY353" s="1265"/>
    </row>
    <row r="354">
      <c r="B354" s="668"/>
      <c r="G354" s="1270"/>
      <c r="AL354" s="1267"/>
      <c r="AM354" s="1265"/>
      <c r="AN354" s="1268"/>
      <c r="AO354" s="1268"/>
      <c r="AP354" s="1268"/>
      <c r="AQ354" s="1265"/>
      <c r="AR354" s="1269"/>
      <c r="AS354" s="1265"/>
      <c r="AT354" s="1265"/>
      <c r="AU354" s="1265"/>
      <c r="AV354" s="1265"/>
      <c r="AW354" s="1265"/>
      <c r="AX354" s="1265"/>
      <c r="AY354" s="1265"/>
    </row>
    <row r="355">
      <c r="B355" s="668"/>
      <c r="G355" s="1270"/>
      <c r="AL355" s="1267"/>
      <c r="AM355" s="1265"/>
      <c r="AN355" s="1268"/>
      <c r="AO355" s="1268"/>
      <c r="AP355" s="1268"/>
      <c r="AQ355" s="1265"/>
      <c r="AR355" s="1269"/>
      <c r="AS355" s="1265"/>
      <c r="AT355" s="1265"/>
      <c r="AU355" s="1265"/>
      <c r="AV355" s="1265"/>
      <c r="AW355" s="1265"/>
      <c r="AX355" s="1265"/>
      <c r="AY355" s="1265"/>
    </row>
    <row r="356">
      <c r="B356" s="668"/>
      <c r="G356" s="1270"/>
      <c r="AL356" s="1267"/>
      <c r="AM356" s="1265"/>
      <c r="AN356" s="1268"/>
      <c r="AO356" s="1268"/>
      <c r="AP356" s="1268"/>
      <c r="AQ356" s="1265"/>
      <c r="AR356" s="1269"/>
      <c r="AS356" s="1265"/>
      <c r="AT356" s="1265"/>
      <c r="AU356" s="1265"/>
      <c r="AV356" s="1265"/>
      <c r="AW356" s="1265"/>
      <c r="AX356" s="1265"/>
      <c r="AY356" s="1265"/>
    </row>
    <row r="357">
      <c r="B357" s="668"/>
      <c r="G357" s="1270"/>
      <c r="AL357" s="1267"/>
      <c r="AM357" s="1265"/>
      <c r="AN357" s="1268"/>
      <c r="AO357" s="1268"/>
      <c r="AP357" s="1268"/>
      <c r="AQ357" s="1265"/>
      <c r="AR357" s="1269"/>
      <c r="AS357" s="1265"/>
      <c r="AT357" s="1265"/>
      <c r="AU357" s="1265"/>
      <c r="AV357" s="1265"/>
      <c r="AW357" s="1265"/>
      <c r="AX357" s="1265"/>
      <c r="AY357" s="1265"/>
    </row>
    <row r="358">
      <c r="B358" s="668"/>
      <c r="G358" s="1270"/>
      <c r="AL358" s="1267"/>
      <c r="AM358" s="1265"/>
      <c r="AN358" s="1268"/>
      <c r="AO358" s="1268"/>
      <c r="AP358" s="1268"/>
      <c r="AQ358" s="1265"/>
      <c r="AR358" s="1269"/>
      <c r="AS358" s="1265"/>
      <c r="AT358" s="1265"/>
      <c r="AU358" s="1265"/>
      <c r="AV358" s="1265"/>
      <c r="AW358" s="1265"/>
      <c r="AX358" s="1265"/>
      <c r="AY358" s="1265"/>
    </row>
    <row r="359">
      <c r="B359" s="668"/>
      <c r="G359" s="1270"/>
      <c r="AL359" s="1267"/>
      <c r="AM359" s="1265"/>
      <c r="AN359" s="1268"/>
      <c r="AO359" s="1268"/>
      <c r="AP359" s="1268"/>
      <c r="AQ359" s="1265"/>
      <c r="AR359" s="1269"/>
      <c r="AS359" s="1265"/>
      <c r="AT359" s="1265"/>
      <c r="AU359" s="1265"/>
      <c r="AV359" s="1265"/>
      <c r="AW359" s="1265"/>
      <c r="AX359" s="1265"/>
      <c r="AY359" s="1265"/>
    </row>
    <row r="360">
      <c r="B360" s="668"/>
      <c r="G360" s="1270"/>
      <c r="AL360" s="1267"/>
      <c r="AM360" s="1265"/>
      <c r="AN360" s="1268"/>
      <c r="AO360" s="1268"/>
      <c r="AP360" s="1268"/>
      <c r="AQ360" s="1265"/>
      <c r="AR360" s="1269"/>
      <c r="AS360" s="1265"/>
      <c r="AT360" s="1265"/>
      <c r="AU360" s="1265"/>
      <c r="AV360" s="1265"/>
      <c r="AW360" s="1265"/>
      <c r="AX360" s="1265"/>
      <c r="AY360" s="1265"/>
    </row>
    <row r="361">
      <c r="B361" s="668"/>
      <c r="G361" s="1270"/>
      <c r="AL361" s="1267"/>
      <c r="AM361" s="1265"/>
      <c r="AN361" s="1268"/>
      <c r="AO361" s="1268"/>
      <c r="AP361" s="1268"/>
      <c r="AQ361" s="1265"/>
      <c r="AR361" s="1269"/>
      <c r="AS361" s="1265"/>
      <c r="AT361" s="1265"/>
      <c r="AU361" s="1265"/>
      <c r="AV361" s="1265"/>
      <c r="AW361" s="1265"/>
      <c r="AX361" s="1265"/>
      <c r="AY361" s="1265"/>
    </row>
    <row r="362">
      <c r="B362" s="668"/>
      <c r="G362" s="1270"/>
      <c r="AL362" s="1267"/>
      <c r="AM362" s="1265"/>
      <c r="AN362" s="1268"/>
      <c r="AO362" s="1268"/>
      <c r="AP362" s="1268"/>
      <c r="AQ362" s="1265"/>
      <c r="AR362" s="1269"/>
      <c r="AS362" s="1265"/>
      <c r="AT362" s="1265"/>
      <c r="AU362" s="1265"/>
      <c r="AV362" s="1265"/>
      <c r="AW362" s="1265"/>
      <c r="AX362" s="1265"/>
      <c r="AY362" s="1265"/>
    </row>
    <row r="363">
      <c r="B363" s="668"/>
      <c r="G363" s="1270"/>
      <c r="AL363" s="1267"/>
      <c r="AM363" s="1265"/>
      <c r="AN363" s="1268"/>
      <c r="AO363" s="1268"/>
      <c r="AP363" s="1268"/>
      <c r="AQ363" s="1265"/>
      <c r="AR363" s="1269"/>
      <c r="AS363" s="1265"/>
      <c r="AT363" s="1265"/>
      <c r="AU363" s="1265"/>
      <c r="AV363" s="1265"/>
      <c r="AW363" s="1265"/>
      <c r="AX363" s="1265"/>
      <c r="AY363" s="1265"/>
    </row>
    <row r="364">
      <c r="B364" s="668"/>
      <c r="G364" s="1270"/>
      <c r="AL364" s="1267"/>
      <c r="AM364" s="1265"/>
      <c r="AN364" s="1268"/>
      <c r="AO364" s="1268"/>
      <c r="AP364" s="1268"/>
      <c r="AQ364" s="1265"/>
      <c r="AR364" s="1269"/>
      <c r="AS364" s="1265"/>
      <c r="AT364" s="1265"/>
      <c r="AU364" s="1265"/>
      <c r="AV364" s="1265"/>
      <c r="AW364" s="1265"/>
      <c r="AX364" s="1265"/>
      <c r="AY364" s="1265"/>
    </row>
    <row r="365">
      <c r="B365" s="668"/>
      <c r="G365" s="1270"/>
      <c r="AL365" s="1267"/>
      <c r="AM365" s="1265"/>
      <c r="AN365" s="1268"/>
      <c r="AO365" s="1268"/>
      <c r="AP365" s="1268"/>
      <c r="AQ365" s="1265"/>
      <c r="AR365" s="1269"/>
      <c r="AS365" s="1265"/>
      <c r="AT365" s="1265"/>
      <c r="AU365" s="1265"/>
      <c r="AV365" s="1265"/>
      <c r="AW365" s="1265"/>
      <c r="AX365" s="1265"/>
      <c r="AY365" s="1265"/>
    </row>
    <row r="366">
      <c r="B366" s="668"/>
      <c r="G366" s="1270"/>
      <c r="AL366" s="1267"/>
      <c r="AM366" s="1265"/>
      <c r="AN366" s="1268"/>
      <c r="AO366" s="1268"/>
      <c r="AP366" s="1268"/>
      <c r="AQ366" s="1265"/>
      <c r="AR366" s="1269"/>
      <c r="AS366" s="1265"/>
      <c r="AT366" s="1265"/>
      <c r="AU366" s="1265"/>
      <c r="AV366" s="1265"/>
      <c r="AW366" s="1265"/>
      <c r="AX366" s="1265"/>
      <c r="AY366" s="1265"/>
    </row>
    <row r="367">
      <c r="B367" s="668"/>
      <c r="G367" s="1270"/>
      <c r="AL367" s="1267"/>
      <c r="AM367" s="1265"/>
      <c r="AN367" s="1268"/>
      <c r="AO367" s="1268"/>
      <c r="AP367" s="1268"/>
      <c r="AQ367" s="1265"/>
      <c r="AR367" s="1269"/>
      <c r="AS367" s="1265"/>
      <c r="AT367" s="1265"/>
      <c r="AU367" s="1265"/>
      <c r="AV367" s="1265"/>
      <c r="AW367" s="1265"/>
      <c r="AX367" s="1265"/>
      <c r="AY367" s="1265"/>
    </row>
    <row r="368">
      <c r="B368" s="668"/>
      <c r="G368" s="1270"/>
      <c r="AL368" s="1267"/>
      <c r="AM368" s="1265"/>
      <c r="AN368" s="1268"/>
      <c r="AO368" s="1268"/>
      <c r="AP368" s="1268"/>
      <c r="AQ368" s="1265"/>
      <c r="AR368" s="1269"/>
      <c r="AS368" s="1265"/>
      <c r="AT368" s="1265"/>
      <c r="AU368" s="1265"/>
      <c r="AV368" s="1265"/>
      <c r="AW368" s="1265"/>
      <c r="AX368" s="1265"/>
      <c r="AY368" s="1265"/>
    </row>
    <row r="369">
      <c r="B369" s="668"/>
      <c r="G369" s="1270"/>
      <c r="AL369" s="1267"/>
      <c r="AM369" s="1265"/>
      <c r="AN369" s="1268"/>
      <c r="AO369" s="1268"/>
      <c r="AP369" s="1268"/>
      <c r="AQ369" s="1265"/>
      <c r="AR369" s="1269"/>
      <c r="AS369" s="1265"/>
      <c r="AT369" s="1265"/>
      <c r="AU369" s="1265"/>
      <c r="AV369" s="1265"/>
      <c r="AW369" s="1265"/>
      <c r="AX369" s="1265"/>
      <c r="AY369" s="1265"/>
    </row>
    <row r="370">
      <c r="B370" s="668"/>
      <c r="G370" s="1270"/>
      <c r="AL370" s="1267"/>
      <c r="AM370" s="1265"/>
      <c r="AN370" s="1268"/>
      <c r="AO370" s="1268"/>
      <c r="AP370" s="1268"/>
      <c r="AQ370" s="1265"/>
      <c r="AR370" s="1269"/>
      <c r="AS370" s="1265"/>
      <c r="AT370" s="1265"/>
      <c r="AU370" s="1265"/>
      <c r="AV370" s="1265"/>
      <c r="AW370" s="1265"/>
      <c r="AX370" s="1265"/>
      <c r="AY370" s="1265"/>
    </row>
    <row r="371">
      <c r="B371" s="668"/>
      <c r="G371" s="1270"/>
      <c r="AL371" s="1267"/>
      <c r="AM371" s="1265"/>
      <c r="AN371" s="1268"/>
      <c r="AO371" s="1268"/>
      <c r="AP371" s="1268"/>
      <c r="AQ371" s="1265"/>
      <c r="AR371" s="1269"/>
      <c r="AS371" s="1265"/>
      <c r="AT371" s="1265"/>
      <c r="AU371" s="1265"/>
      <c r="AV371" s="1265"/>
      <c r="AW371" s="1265"/>
      <c r="AX371" s="1265"/>
      <c r="AY371" s="1265"/>
    </row>
    <row r="372">
      <c r="B372" s="668"/>
      <c r="G372" s="1270"/>
      <c r="AL372" s="1267"/>
      <c r="AM372" s="1265"/>
      <c r="AN372" s="1268"/>
      <c r="AO372" s="1268"/>
      <c r="AP372" s="1268"/>
      <c r="AQ372" s="1265"/>
      <c r="AR372" s="1269"/>
      <c r="AS372" s="1265"/>
      <c r="AT372" s="1265"/>
      <c r="AU372" s="1265"/>
      <c r="AV372" s="1265"/>
      <c r="AW372" s="1265"/>
      <c r="AX372" s="1265"/>
      <c r="AY372" s="1265"/>
    </row>
    <row r="373">
      <c r="B373" s="668"/>
      <c r="G373" s="1270"/>
      <c r="AL373" s="1267"/>
      <c r="AM373" s="1265"/>
      <c r="AN373" s="1268"/>
      <c r="AO373" s="1268"/>
      <c r="AP373" s="1268"/>
      <c r="AQ373" s="1265"/>
      <c r="AR373" s="1269"/>
      <c r="AS373" s="1265"/>
      <c r="AT373" s="1265"/>
      <c r="AU373" s="1265"/>
      <c r="AV373" s="1265"/>
      <c r="AW373" s="1265"/>
      <c r="AX373" s="1265"/>
      <c r="AY373" s="1265"/>
    </row>
    <row r="374">
      <c r="B374" s="668"/>
      <c r="G374" s="1270"/>
      <c r="AL374" s="1267"/>
      <c r="AM374" s="1265"/>
      <c r="AN374" s="1268"/>
      <c r="AO374" s="1268"/>
      <c r="AP374" s="1268"/>
      <c r="AQ374" s="1265"/>
      <c r="AR374" s="1269"/>
      <c r="AS374" s="1265"/>
      <c r="AT374" s="1265"/>
      <c r="AU374" s="1265"/>
      <c r="AV374" s="1265"/>
      <c r="AW374" s="1265"/>
      <c r="AX374" s="1265"/>
      <c r="AY374" s="1265"/>
    </row>
    <row r="375">
      <c r="B375" s="668"/>
      <c r="G375" s="1270"/>
      <c r="AL375" s="1267"/>
      <c r="AM375" s="1265"/>
      <c r="AN375" s="1268"/>
      <c r="AO375" s="1268"/>
      <c r="AP375" s="1268"/>
      <c r="AQ375" s="1265"/>
      <c r="AR375" s="1269"/>
      <c r="AS375" s="1265"/>
      <c r="AT375" s="1265"/>
      <c r="AU375" s="1265"/>
      <c r="AV375" s="1265"/>
      <c r="AW375" s="1265"/>
      <c r="AX375" s="1265"/>
      <c r="AY375" s="1265"/>
    </row>
    <row r="376">
      <c r="B376" s="668"/>
      <c r="G376" s="1270"/>
      <c r="AL376" s="1267"/>
      <c r="AM376" s="1265"/>
      <c r="AN376" s="1268"/>
      <c r="AO376" s="1268"/>
      <c r="AP376" s="1268"/>
      <c r="AQ376" s="1265"/>
      <c r="AR376" s="1269"/>
      <c r="AS376" s="1265"/>
      <c r="AT376" s="1265"/>
      <c r="AU376" s="1265"/>
      <c r="AV376" s="1265"/>
      <c r="AW376" s="1265"/>
      <c r="AX376" s="1265"/>
      <c r="AY376" s="1265"/>
    </row>
    <row r="377">
      <c r="B377" s="668"/>
      <c r="G377" s="1270"/>
      <c r="AL377" s="1267"/>
      <c r="AM377" s="1265"/>
      <c r="AN377" s="1268"/>
      <c r="AO377" s="1268"/>
      <c r="AP377" s="1268"/>
      <c r="AQ377" s="1265"/>
      <c r="AR377" s="1269"/>
      <c r="AS377" s="1265"/>
      <c r="AT377" s="1265"/>
      <c r="AU377" s="1265"/>
      <c r="AV377" s="1265"/>
      <c r="AW377" s="1265"/>
      <c r="AX377" s="1265"/>
      <c r="AY377" s="1265"/>
    </row>
    <row r="378">
      <c r="B378" s="668"/>
      <c r="G378" s="1270"/>
      <c r="AL378" s="1267"/>
      <c r="AM378" s="1265"/>
      <c r="AN378" s="1268"/>
      <c r="AO378" s="1268"/>
      <c r="AP378" s="1268"/>
      <c r="AQ378" s="1265"/>
      <c r="AR378" s="1269"/>
      <c r="AS378" s="1265"/>
      <c r="AT378" s="1265"/>
      <c r="AU378" s="1265"/>
      <c r="AV378" s="1265"/>
      <c r="AW378" s="1265"/>
      <c r="AX378" s="1265"/>
      <c r="AY378" s="1265"/>
    </row>
    <row r="379">
      <c r="B379" s="668"/>
      <c r="G379" s="1270"/>
      <c r="AL379" s="1267"/>
      <c r="AM379" s="1265"/>
      <c r="AN379" s="1268"/>
      <c r="AO379" s="1268"/>
      <c r="AP379" s="1268"/>
      <c r="AQ379" s="1265"/>
      <c r="AR379" s="1269"/>
      <c r="AS379" s="1265"/>
      <c r="AT379" s="1265"/>
      <c r="AU379" s="1265"/>
      <c r="AV379" s="1265"/>
      <c r="AW379" s="1265"/>
      <c r="AX379" s="1265"/>
      <c r="AY379" s="1265"/>
    </row>
    <row r="380">
      <c r="B380" s="668"/>
      <c r="G380" s="1270"/>
      <c r="AL380" s="1267"/>
      <c r="AM380" s="1265"/>
      <c r="AN380" s="1268"/>
      <c r="AO380" s="1268"/>
      <c r="AP380" s="1268"/>
      <c r="AQ380" s="1265"/>
      <c r="AR380" s="1269"/>
      <c r="AS380" s="1265"/>
      <c r="AT380" s="1265"/>
      <c r="AU380" s="1265"/>
      <c r="AV380" s="1265"/>
      <c r="AW380" s="1265"/>
      <c r="AX380" s="1265"/>
      <c r="AY380" s="1265"/>
    </row>
    <row r="381">
      <c r="B381" s="668"/>
      <c r="G381" s="1270"/>
      <c r="AL381" s="1267"/>
      <c r="AM381" s="1265"/>
      <c r="AN381" s="1268"/>
      <c r="AO381" s="1268"/>
      <c r="AP381" s="1268"/>
      <c r="AQ381" s="1265"/>
      <c r="AR381" s="1269"/>
      <c r="AS381" s="1265"/>
      <c r="AT381" s="1265"/>
      <c r="AU381" s="1265"/>
      <c r="AV381" s="1265"/>
      <c r="AW381" s="1265"/>
      <c r="AX381" s="1265"/>
      <c r="AY381" s="1265"/>
    </row>
    <row r="382">
      <c r="B382" s="668"/>
      <c r="G382" s="1270"/>
      <c r="AL382" s="1267"/>
      <c r="AM382" s="1265"/>
      <c r="AN382" s="1268"/>
      <c r="AO382" s="1268"/>
      <c r="AP382" s="1268"/>
      <c r="AQ382" s="1265"/>
      <c r="AR382" s="1269"/>
      <c r="AS382" s="1265"/>
      <c r="AT382" s="1265"/>
      <c r="AU382" s="1265"/>
      <c r="AV382" s="1265"/>
      <c r="AW382" s="1265"/>
      <c r="AX382" s="1265"/>
      <c r="AY382" s="1265"/>
    </row>
    <row r="383">
      <c r="B383" s="668"/>
      <c r="G383" s="1270"/>
      <c r="AL383" s="1267"/>
      <c r="AM383" s="1265"/>
      <c r="AN383" s="1268"/>
      <c r="AO383" s="1268"/>
      <c r="AP383" s="1268"/>
      <c r="AQ383" s="1265"/>
      <c r="AR383" s="1269"/>
      <c r="AS383" s="1265"/>
      <c r="AT383" s="1265"/>
      <c r="AU383" s="1265"/>
      <c r="AV383" s="1265"/>
      <c r="AW383" s="1265"/>
      <c r="AX383" s="1265"/>
      <c r="AY383" s="1265"/>
    </row>
    <row r="384">
      <c r="B384" s="668"/>
      <c r="G384" s="1270"/>
      <c r="AL384" s="1267"/>
      <c r="AM384" s="1265"/>
      <c r="AN384" s="1268"/>
      <c r="AO384" s="1268"/>
      <c r="AP384" s="1268"/>
      <c r="AQ384" s="1265"/>
      <c r="AR384" s="1269"/>
      <c r="AS384" s="1265"/>
      <c r="AT384" s="1265"/>
      <c r="AU384" s="1265"/>
      <c r="AV384" s="1265"/>
      <c r="AW384" s="1265"/>
      <c r="AX384" s="1265"/>
      <c r="AY384" s="1265"/>
    </row>
    <row r="385">
      <c r="B385" s="668"/>
      <c r="G385" s="1270"/>
      <c r="AL385" s="1267"/>
      <c r="AM385" s="1265"/>
      <c r="AN385" s="1268"/>
      <c r="AO385" s="1268"/>
      <c r="AP385" s="1268"/>
      <c r="AQ385" s="1265"/>
      <c r="AR385" s="1269"/>
      <c r="AS385" s="1265"/>
      <c r="AT385" s="1265"/>
      <c r="AU385" s="1265"/>
      <c r="AV385" s="1265"/>
      <c r="AW385" s="1265"/>
      <c r="AX385" s="1265"/>
      <c r="AY385" s="1265"/>
    </row>
    <row r="386">
      <c r="B386" s="668"/>
      <c r="G386" s="1270"/>
      <c r="AL386" s="1267"/>
      <c r="AM386" s="1265"/>
      <c r="AN386" s="1268"/>
      <c r="AO386" s="1268"/>
      <c r="AP386" s="1268"/>
      <c r="AQ386" s="1265"/>
      <c r="AR386" s="1269"/>
      <c r="AS386" s="1265"/>
      <c r="AT386" s="1265"/>
      <c r="AU386" s="1265"/>
      <c r="AV386" s="1265"/>
      <c r="AW386" s="1265"/>
      <c r="AX386" s="1265"/>
      <c r="AY386" s="1265"/>
    </row>
    <row r="387">
      <c r="B387" s="668"/>
      <c r="G387" s="1270"/>
      <c r="AL387" s="1267"/>
      <c r="AM387" s="1265"/>
      <c r="AN387" s="1268"/>
      <c r="AO387" s="1268"/>
      <c r="AP387" s="1268"/>
      <c r="AQ387" s="1265"/>
      <c r="AR387" s="1269"/>
      <c r="AS387" s="1265"/>
      <c r="AT387" s="1265"/>
      <c r="AU387" s="1265"/>
      <c r="AV387" s="1265"/>
      <c r="AW387" s="1265"/>
      <c r="AX387" s="1265"/>
      <c r="AY387" s="1265"/>
    </row>
    <row r="388">
      <c r="B388" s="668"/>
      <c r="G388" s="1270"/>
      <c r="AL388" s="1267"/>
      <c r="AM388" s="1265"/>
      <c r="AN388" s="1268"/>
      <c r="AO388" s="1268"/>
      <c r="AP388" s="1268"/>
      <c r="AQ388" s="1265"/>
      <c r="AR388" s="1269"/>
      <c r="AS388" s="1265"/>
      <c r="AT388" s="1265"/>
      <c r="AU388" s="1265"/>
      <c r="AV388" s="1265"/>
      <c r="AW388" s="1265"/>
      <c r="AX388" s="1265"/>
      <c r="AY388" s="1265"/>
    </row>
    <row r="389">
      <c r="B389" s="668"/>
      <c r="G389" s="1270"/>
      <c r="AL389" s="1267"/>
      <c r="AM389" s="1265"/>
      <c r="AN389" s="1268"/>
      <c r="AO389" s="1268"/>
      <c r="AP389" s="1268"/>
      <c r="AQ389" s="1265"/>
      <c r="AR389" s="1269"/>
      <c r="AS389" s="1265"/>
      <c r="AT389" s="1265"/>
      <c r="AU389" s="1265"/>
      <c r="AV389" s="1265"/>
      <c r="AW389" s="1265"/>
      <c r="AX389" s="1265"/>
      <c r="AY389" s="1265"/>
    </row>
    <row r="390">
      <c r="B390" s="668"/>
      <c r="G390" s="1270"/>
      <c r="AL390" s="1267"/>
      <c r="AM390" s="1265"/>
      <c r="AN390" s="1268"/>
      <c r="AO390" s="1268"/>
      <c r="AP390" s="1268"/>
      <c r="AQ390" s="1265"/>
      <c r="AR390" s="1269"/>
      <c r="AS390" s="1265"/>
      <c r="AT390" s="1265"/>
      <c r="AU390" s="1265"/>
      <c r="AV390" s="1265"/>
      <c r="AW390" s="1265"/>
      <c r="AX390" s="1265"/>
      <c r="AY390" s="1265"/>
    </row>
    <row r="391">
      <c r="B391" s="668"/>
      <c r="G391" s="1270"/>
      <c r="AL391" s="1267"/>
      <c r="AM391" s="1265"/>
      <c r="AN391" s="1268"/>
      <c r="AO391" s="1268"/>
      <c r="AP391" s="1268"/>
      <c r="AQ391" s="1265"/>
      <c r="AR391" s="1269"/>
      <c r="AS391" s="1265"/>
      <c r="AT391" s="1265"/>
      <c r="AU391" s="1265"/>
      <c r="AV391" s="1265"/>
      <c r="AW391" s="1265"/>
      <c r="AX391" s="1265"/>
      <c r="AY391" s="1265"/>
    </row>
    <row r="392">
      <c r="B392" s="668"/>
      <c r="G392" s="1270"/>
      <c r="AL392" s="1267"/>
      <c r="AM392" s="1265"/>
      <c r="AN392" s="1268"/>
      <c r="AO392" s="1268"/>
      <c r="AP392" s="1268"/>
      <c r="AQ392" s="1265"/>
      <c r="AR392" s="1269"/>
      <c r="AS392" s="1265"/>
      <c r="AT392" s="1265"/>
      <c r="AU392" s="1265"/>
      <c r="AV392" s="1265"/>
      <c r="AW392" s="1265"/>
      <c r="AX392" s="1265"/>
      <c r="AY392" s="1265"/>
    </row>
    <row r="393">
      <c r="B393" s="668"/>
      <c r="G393" s="1270"/>
      <c r="AL393" s="1267"/>
      <c r="AM393" s="1265"/>
      <c r="AN393" s="1268"/>
      <c r="AO393" s="1268"/>
      <c r="AP393" s="1268"/>
      <c r="AQ393" s="1265"/>
      <c r="AR393" s="1269"/>
      <c r="AS393" s="1265"/>
      <c r="AT393" s="1265"/>
      <c r="AU393" s="1265"/>
      <c r="AV393" s="1265"/>
      <c r="AW393" s="1265"/>
      <c r="AX393" s="1265"/>
      <c r="AY393" s="1265"/>
    </row>
    <row r="394">
      <c r="B394" s="668"/>
      <c r="G394" s="1270"/>
      <c r="AL394" s="1267"/>
      <c r="AM394" s="1265"/>
      <c r="AN394" s="1268"/>
      <c r="AO394" s="1268"/>
      <c r="AP394" s="1268"/>
      <c r="AQ394" s="1265"/>
      <c r="AR394" s="1269"/>
      <c r="AS394" s="1265"/>
      <c r="AT394" s="1265"/>
      <c r="AU394" s="1265"/>
      <c r="AV394" s="1265"/>
      <c r="AW394" s="1265"/>
      <c r="AX394" s="1265"/>
      <c r="AY394" s="1265"/>
    </row>
    <row r="395">
      <c r="B395" s="668"/>
      <c r="G395" s="1270"/>
      <c r="AL395" s="1267"/>
      <c r="AM395" s="1265"/>
      <c r="AN395" s="1268"/>
      <c r="AO395" s="1268"/>
      <c r="AP395" s="1268"/>
      <c r="AQ395" s="1265"/>
      <c r="AR395" s="1269"/>
      <c r="AS395" s="1265"/>
      <c r="AT395" s="1265"/>
      <c r="AU395" s="1265"/>
      <c r="AV395" s="1265"/>
      <c r="AW395" s="1265"/>
      <c r="AX395" s="1265"/>
      <c r="AY395" s="1265"/>
    </row>
    <row r="396">
      <c r="B396" s="668"/>
      <c r="G396" s="1270"/>
      <c r="AL396" s="1267"/>
      <c r="AM396" s="1265"/>
      <c r="AN396" s="1268"/>
      <c r="AO396" s="1268"/>
      <c r="AP396" s="1268"/>
      <c r="AQ396" s="1265"/>
      <c r="AR396" s="1269"/>
      <c r="AS396" s="1265"/>
      <c r="AT396" s="1265"/>
      <c r="AU396" s="1265"/>
      <c r="AV396" s="1265"/>
      <c r="AW396" s="1265"/>
      <c r="AX396" s="1265"/>
      <c r="AY396" s="1265"/>
    </row>
    <row r="397">
      <c r="B397" s="668"/>
      <c r="G397" s="1270"/>
      <c r="AL397" s="1267"/>
      <c r="AM397" s="1265"/>
      <c r="AN397" s="1268"/>
      <c r="AO397" s="1268"/>
      <c r="AP397" s="1268"/>
      <c r="AQ397" s="1265"/>
      <c r="AR397" s="1269"/>
      <c r="AS397" s="1265"/>
      <c r="AT397" s="1265"/>
      <c r="AU397" s="1265"/>
      <c r="AV397" s="1265"/>
      <c r="AW397" s="1265"/>
      <c r="AX397" s="1265"/>
      <c r="AY397" s="1265"/>
    </row>
    <row r="398">
      <c r="B398" s="668"/>
      <c r="G398" s="1270"/>
      <c r="AL398" s="1267"/>
      <c r="AM398" s="1265"/>
      <c r="AN398" s="1268"/>
      <c r="AO398" s="1268"/>
      <c r="AP398" s="1268"/>
      <c r="AQ398" s="1265"/>
      <c r="AR398" s="1269"/>
      <c r="AS398" s="1265"/>
      <c r="AT398" s="1265"/>
      <c r="AU398" s="1265"/>
      <c r="AV398" s="1265"/>
      <c r="AW398" s="1265"/>
      <c r="AX398" s="1265"/>
      <c r="AY398" s="1265"/>
    </row>
    <row r="399">
      <c r="B399" s="668"/>
      <c r="G399" s="1270"/>
      <c r="AL399" s="1267"/>
      <c r="AM399" s="1265"/>
      <c r="AN399" s="1268"/>
      <c r="AO399" s="1268"/>
      <c r="AP399" s="1268"/>
      <c r="AQ399" s="1265"/>
      <c r="AR399" s="1269"/>
      <c r="AS399" s="1265"/>
      <c r="AT399" s="1265"/>
      <c r="AU399" s="1265"/>
      <c r="AV399" s="1265"/>
      <c r="AW399" s="1265"/>
      <c r="AX399" s="1265"/>
      <c r="AY399" s="1265"/>
    </row>
    <row r="400">
      <c r="B400" s="668"/>
      <c r="G400" s="1270"/>
      <c r="AL400" s="1267"/>
      <c r="AM400" s="1265"/>
      <c r="AN400" s="1268"/>
      <c r="AO400" s="1268"/>
      <c r="AP400" s="1268"/>
      <c r="AQ400" s="1265"/>
      <c r="AR400" s="1269"/>
      <c r="AS400" s="1265"/>
      <c r="AT400" s="1265"/>
      <c r="AU400" s="1265"/>
      <c r="AV400" s="1265"/>
      <c r="AW400" s="1265"/>
      <c r="AX400" s="1265"/>
      <c r="AY400" s="1265"/>
    </row>
    <row r="401">
      <c r="B401" s="668"/>
      <c r="G401" s="1270"/>
      <c r="AL401" s="1267"/>
      <c r="AM401" s="1265"/>
      <c r="AN401" s="1268"/>
      <c r="AO401" s="1268"/>
      <c r="AP401" s="1268"/>
      <c r="AQ401" s="1265"/>
      <c r="AR401" s="1269"/>
      <c r="AS401" s="1265"/>
      <c r="AT401" s="1265"/>
      <c r="AU401" s="1265"/>
      <c r="AV401" s="1265"/>
      <c r="AW401" s="1265"/>
      <c r="AX401" s="1265"/>
      <c r="AY401" s="1265"/>
    </row>
    <row r="402">
      <c r="B402" s="668"/>
      <c r="G402" s="1270"/>
      <c r="AL402" s="1267"/>
      <c r="AM402" s="1265"/>
      <c r="AN402" s="1268"/>
      <c r="AO402" s="1268"/>
      <c r="AP402" s="1268"/>
      <c r="AQ402" s="1265"/>
      <c r="AR402" s="1269"/>
      <c r="AS402" s="1265"/>
      <c r="AT402" s="1265"/>
      <c r="AU402" s="1265"/>
      <c r="AV402" s="1265"/>
      <c r="AW402" s="1265"/>
      <c r="AX402" s="1265"/>
      <c r="AY402" s="1265"/>
    </row>
    <row r="403">
      <c r="B403" s="668"/>
      <c r="G403" s="1270"/>
      <c r="AL403" s="1267"/>
      <c r="AM403" s="1265"/>
      <c r="AN403" s="1268"/>
      <c r="AO403" s="1268"/>
      <c r="AP403" s="1268"/>
      <c r="AQ403" s="1265"/>
      <c r="AR403" s="1269"/>
      <c r="AS403" s="1265"/>
      <c r="AT403" s="1265"/>
      <c r="AU403" s="1265"/>
      <c r="AV403" s="1265"/>
      <c r="AW403" s="1265"/>
      <c r="AX403" s="1265"/>
      <c r="AY403" s="1265"/>
    </row>
    <row r="404">
      <c r="B404" s="668"/>
      <c r="G404" s="1270"/>
      <c r="AL404" s="1267"/>
      <c r="AM404" s="1265"/>
      <c r="AN404" s="1268"/>
      <c r="AO404" s="1268"/>
      <c r="AP404" s="1268"/>
      <c r="AQ404" s="1265"/>
      <c r="AR404" s="1269"/>
      <c r="AS404" s="1265"/>
      <c r="AT404" s="1265"/>
      <c r="AU404" s="1265"/>
      <c r="AV404" s="1265"/>
      <c r="AW404" s="1265"/>
      <c r="AX404" s="1265"/>
      <c r="AY404" s="1265"/>
    </row>
    <row r="405">
      <c r="B405" s="668"/>
      <c r="G405" s="1270"/>
      <c r="AL405" s="1267"/>
      <c r="AM405" s="1265"/>
      <c r="AN405" s="1268"/>
      <c r="AO405" s="1268"/>
      <c r="AP405" s="1268"/>
      <c r="AQ405" s="1265"/>
      <c r="AR405" s="1269"/>
      <c r="AS405" s="1265"/>
      <c r="AT405" s="1265"/>
      <c r="AU405" s="1265"/>
      <c r="AV405" s="1265"/>
      <c r="AW405" s="1265"/>
      <c r="AX405" s="1265"/>
      <c r="AY405" s="1265"/>
    </row>
    <row r="406">
      <c r="B406" s="668"/>
      <c r="G406" s="1270"/>
      <c r="AL406" s="1267"/>
      <c r="AM406" s="1265"/>
      <c r="AN406" s="1268"/>
      <c r="AO406" s="1268"/>
      <c r="AP406" s="1268"/>
      <c r="AQ406" s="1265"/>
      <c r="AR406" s="1269"/>
      <c r="AS406" s="1265"/>
      <c r="AT406" s="1265"/>
      <c r="AU406" s="1265"/>
      <c r="AV406" s="1265"/>
      <c r="AW406" s="1265"/>
      <c r="AX406" s="1265"/>
      <c r="AY406" s="1265"/>
    </row>
    <row r="407">
      <c r="B407" s="668"/>
      <c r="G407" s="1270"/>
      <c r="AL407" s="1267"/>
      <c r="AM407" s="1265"/>
      <c r="AN407" s="1268"/>
      <c r="AO407" s="1268"/>
      <c r="AP407" s="1268"/>
      <c r="AQ407" s="1265"/>
      <c r="AR407" s="1269"/>
      <c r="AS407" s="1265"/>
      <c r="AT407" s="1265"/>
      <c r="AU407" s="1265"/>
      <c r="AV407" s="1265"/>
      <c r="AW407" s="1265"/>
      <c r="AX407" s="1265"/>
      <c r="AY407" s="1265"/>
    </row>
    <row r="408">
      <c r="B408" s="668"/>
      <c r="G408" s="1270"/>
      <c r="AL408" s="1267"/>
      <c r="AM408" s="1265"/>
      <c r="AN408" s="1268"/>
      <c r="AO408" s="1268"/>
      <c r="AP408" s="1268"/>
      <c r="AQ408" s="1265"/>
      <c r="AR408" s="1269"/>
      <c r="AS408" s="1265"/>
      <c r="AT408" s="1265"/>
      <c r="AU408" s="1265"/>
      <c r="AV408" s="1265"/>
      <c r="AW408" s="1265"/>
      <c r="AX408" s="1265"/>
      <c r="AY408" s="1265"/>
    </row>
    <row r="409">
      <c r="B409" s="668"/>
      <c r="G409" s="1270"/>
      <c r="AL409" s="1267"/>
      <c r="AM409" s="1265"/>
      <c r="AN409" s="1268"/>
      <c r="AO409" s="1268"/>
      <c r="AP409" s="1268"/>
      <c r="AQ409" s="1265"/>
      <c r="AR409" s="1269"/>
      <c r="AS409" s="1265"/>
      <c r="AT409" s="1265"/>
      <c r="AU409" s="1265"/>
      <c r="AV409" s="1265"/>
      <c r="AW409" s="1265"/>
      <c r="AX409" s="1265"/>
      <c r="AY409" s="1265"/>
    </row>
    <row r="410">
      <c r="B410" s="668"/>
      <c r="G410" s="1270"/>
      <c r="AL410" s="1267"/>
      <c r="AM410" s="1265"/>
      <c r="AN410" s="1268"/>
      <c r="AO410" s="1268"/>
      <c r="AP410" s="1268"/>
      <c r="AQ410" s="1265"/>
      <c r="AR410" s="1269"/>
      <c r="AS410" s="1265"/>
      <c r="AT410" s="1265"/>
      <c r="AU410" s="1265"/>
      <c r="AV410" s="1265"/>
      <c r="AW410" s="1265"/>
      <c r="AX410" s="1265"/>
      <c r="AY410" s="1265"/>
    </row>
    <row r="411">
      <c r="B411" s="668"/>
      <c r="G411" s="1270"/>
      <c r="AL411" s="1267"/>
      <c r="AM411" s="1265"/>
      <c r="AN411" s="1268"/>
      <c r="AO411" s="1268"/>
      <c r="AP411" s="1268"/>
      <c r="AQ411" s="1265"/>
      <c r="AR411" s="1269"/>
      <c r="AS411" s="1265"/>
      <c r="AT411" s="1265"/>
      <c r="AU411" s="1265"/>
      <c r="AV411" s="1265"/>
      <c r="AW411" s="1265"/>
      <c r="AX411" s="1265"/>
      <c r="AY411" s="1265"/>
    </row>
    <row r="412">
      <c r="B412" s="668"/>
      <c r="G412" s="1270"/>
      <c r="AL412" s="1267"/>
      <c r="AM412" s="1265"/>
      <c r="AN412" s="1268"/>
      <c r="AO412" s="1268"/>
      <c r="AP412" s="1268"/>
      <c r="AQ412" s="1265"/>
      <c r="AR412" s="1269"/>
      <c r="AS412" s="1265"/>
      <c r="AT412" s="1265"/>
      <c r="AU412" s="1265"/>
      <c r="AV412" s="1265"/>
      <c r="AW412" s="1265"/>
      <c r="AX412" s="1265"/>
      <c r="AY412" s="1265"/>
    </row>
    <row r="413">
      <c r="B413" s="668"/>
      <c r="G413" s="1270"/>
      <c r="AL413" s="1267"/>
      <c r="AM413" s="1265"/>
      <c r="AN413" s="1268"/>
      <c r="AO413" s="1268"/>
      <c r="AP413" s="1268"/>
      <c r="AQ413" s="1265"/>
      <c r="AR413" s="1269"/>
      <c r="AS413" s="1265"/>
      <c r="AT413" s="1265"/>
      <c r="AU413" s="1265"/>
      <c r="AV413" s="1265"/>
      <c r="AW413" s="1265"/>
      <c r="AX413" s="1265"/>
      <c r="AY413" s="1265"/>
    </row>
    <row r="414">
      <c r="B414" s="668"/>
      <c r="G414" s="1270"/>
      <c r="AL414" s="1267"/>
      <c r="AM414" s="1265"/>
      <c r="AN414" s="1268"/>
      <c r="AO414" s="1268"/>
      <c r="AP414" s="1268"/>
      <c r="AQ414" s="1265"/>
      <c r="AR414" s="1269"/>
      <c r="AS414" s="1265"/>
      <c r="AT414" s="1265"/>
      <c r="AU414" s="1265"/>
      <c r="AV414" s="1265"/>
      <c r="AW414" s="1265"/>
      <c r="AX414" s="1265"/>
      <c r="AY414" s="1265"/>
    </row>
    <row r="415">
      <c r="B415" s="668"/>
      <c r="G415" s="1270"/>
      <c r="AL415" s="1267"/>
      <c r="AM415" s="1265"/>
      <c r="AN415" s="1268"/>
      <c r="AO415" s="1268"/>
      <c r="AP415" s="1268"/>
      <c r="AQ415" s="1265"/>
      <c r="AR415" s="1269"/>
      <c r="AS415" s="1265"/>
      <c r="AT415" s="1265"/>
      <c r="AU415" s="1265"/>
      <c r="AV415" s="1265"/>
      <c r="AW415" s="1265"/>
      <c r="AX415" s="1265"/>
      <c r="AY415" s="1265"/>
    </row>
    <row r="416">
      <c r="B416" s="668"/>
      <c r="G416" s="1270"/>
      <c r="AL416" s="1267"/>
      <c r="AM416" s="1265"/>
      <c r="AN416" s="1268"/>
      <c r="AO416" s="1268"/>
      <c r="AP416" s="1268"/>
      <c r="AQ416" s="1265"/>
      <c r="AR416" s="1269"/>
      <c r="AS416" s="1265"/>
      <c r="AT416" s="1265"/>
      <c r="AU416" s="1265"/>
      <c r="AV416" s="1265"/>
      <c r="AW416" s="1265"/>
      <c r="AX416" s="1265"/>
      <c r="AY416" s="1265"/>
    </row>
    <row r="417">
      <c r="B417" s="668"/>
      <c r="G417" s="1270"/>
      <c r="AL417" s="1267"/>
      <c r="AM417" s="1265"/>
      <c r="AN417" s="1268"/>
      <c r="AO417" s="1268"/>
      <c r="AP417" s="1268"/>
      <c r="AQ417" s="1265"/>
      <c r="AR417" s="1269"/>
      <c r="AS417" s="1265"/>
      <c r="AT417" s="1265"/>
      <c r="AU417" s="1265"/>
      <c r="AV417" s="1265"/>
      <c r="AW417" s="1265"/>
      <c r="AX417" s="1265"/>
      <c r="AY417" s="1265"/>
    </row>
    <row r="418">
      <c r="B418" s="668"/>
      <c r="G418" s="1270"/>
      <c r="AL418" s="1267"/>
      <c r="AM418" s="1265"/>
      <c r="AN418" s="1268"/>
      <c r="AO418" s="1268"/>
      <c r="AP418" s="1268"/>
      <c r="AQ418" s="1265"/>
      <c r="AR418" s="1269"/>
      <c r="AS418" s="1265"/>
      <c r="AT418" s="1265"/>
      <c r="AU418" s="1265"/>
      <c r="AV418" s="1265"/>
      <c r="AW418" s="1265"/>
      <c r="AX418" s="1265"/>
      <c r="AY418" s="1265"/>
    </row>
    <row r="419">
      <c r="B419" s="668"/>
      <c r="G419" s="1270"/>
      <c r="AL419" s="1267"/>
      <c r="AM419" s="1265"/>
      <c r="AN419" s="1268"/>
      <c r="AO419" s="1268"/>
      <c r="AP419" s="1268"/>
      <c r="AQ419" s="1265"/>
      <c r="AR419" s="1269"/>
      <c r="AS419" s="1265"/>
      <c r="AT419" s="1265"/>
      <c r="AU419" s="1265"/>
      <c r="AV419" s="1265"/>
      <c r="AW419" s="1265"/>
      <c r="AX419" s="1265"/>
      <c r="AY419" s="1265"/>
    </row>
    <row r="420">
      <c r="B420" s="668"/>
      <c r="G420" s="1270"/>
      <c r="AL420" s="1267"/>
      <c r="AM420" s="1265"/>
      <c r="AN420" s="1268"/>
      <c r="AO420" s="1268"/>
      <c r="AP420" s="1268"/>
      <c r="AQ420" s="1265"/>
      <c r="AR420" s="1269"/>
      <c r="AS420" s="1265"/>
      <c r="AT420" s="1265"/>
      <c r="AU420" s="1265"/>
      <c r="AV420" s="1265"/>
      <c r="AW420" s="1265"/>
      <c r="AX420" s="1265"/>
      <c r="AY420" s="1265"/>
    </row>
    <row r="421">
      <c r="B421" s="668"/>
      <c r="G421" s="1270"/>
      <c r="AL421" s="1267"/>
      <c r="AM421" s="1265"/>
      <c r="AN421" s="1268"/>
      <c r="AO421" s="1268"/>
      <c r="AP421" s="1268"/>
      <c r="AQ421" s="1265"/>
      <c r="AR421" s="1269"/>
      <c r="AS421" s="1265"/>
      <c r="AT421" s="1265"/>
      <c r="AU421" s="1265"/>
      <c r="AV421" s="1265"/>
      <c r="AW421" s="1265"/>
      <c r="AX421" s="1265"/>
      <c r="AY421" s="1265"/>
    </row>
    <row r="422">
      <c r="B422" s="668"/>
      <c r="G422" s="1270"/>
      <c r="AL422" s="1267"/>
      <c r="AM422" s="1265"/>
      <c r="AN422" s="1268"/>
      <c r="AO422" s="1268"/>
      <c r="AP422" s="1268"/>
      <c r="AQ422" s="1265"/>
      <c r="AR422" s="1269"/>
      <c r="AS422" s="1265"/>
      <c r="AT422" s="1265"/>
      <c r="AU422" s="1265"/>
      <c r="AV422" s="1265"/>
      <c r="AW422" s="1265"/>
      <c r="AX422" s="1265"/>
      <c r="AY422" s="1265"/>
    </row>
    <row r="423">
      <c r="B423" s="668"/>
      <c r="G423" s="1270"/>
      <c r="AL423" s="1267"/>
      <c r="AM423" s="1265"/>
      <c r="AN423" s="1268"/>
      <c r="AO423" s="1268"/>
      <c r="AP423" s="1268"/>
      <c r="AQ423" s="1265"/>
      <c r="AR423" s="1269"/>
      <c r="AS423" s="1265"/>
      <c r="AT423" s="1265"/>
      <c r="AU423" s="1265"/>
      <c r="AV423" s="1265"/>
      <c r="AW423" s="1265"/>
      <c r="AX423" s="1265"/>
      <c r="AY423" s="1265"/>
    </row>
    <row r="424">
      <c r="B424" s="668"/>
      <c r="G424" s="1270"/>
      <c r="AL424" s="1267"/>
      <c r="AM424" s="1265"/>
      <c r="AN424" s="1268"/>
      <c r="AO424" s="1268"/>
      <c r="AP424" s="1268"/>
      <c r="AQ424" s="1265"/>
      <c r="AR424" s="1269"/>
      <c r="AS424" s="1265"/>
      <c r="AT424" s="1265"/>
      <c r="AU424" s="1265"/>
      <c r="AV424" s="1265"/>
      <c r="AW424" s="1265"/>
      <c r="AX424" s="1265"/>
      <c r="AY424" s="1265"/>
    </row>
    <row r="425">
      <c r="B425" s="668"/>
      <c r="G425" s="1270"/>
      <c r="AL425" s="1267"/>
      <c r="AM425" s="1265"/>
      <c r="AN425" s="1268"/>
      <c r="AO425" s="1268"/>
      <c r="AP425" s="1268"/>
      <c r="AQ425" s="1265"/>
      <c r="AR425" s="1269"/>
      <c r="AS425" s="1265"/>
      <c r="AT425" s="1265"/>
      <c r="AU425" s="1265"/>
      <c r="AV425" s="1265"/>
      <c r="AW425" s="1265"/>
      <c r="AX425" s="1265"/>
      <c r="AY425" s="1265"/>
    </row>
    <row r="426">
      <c r="B426" s="668"/>
      <c r="G426" s="1270"/>
      <c r="AL426" s="1267"/>
      <c r="AM426" s="1265"/>
      <c r="AN426" s="1268"/>
      <c r="AO426" s="1268"/>
      <c r="AP426" s="1268"/>
      <c r="AQ426" s="1265"/>
      <c r="AR426" s="1269"/>
      <c r="AS426" s="1265"/>
      <c r="AT426" s="1265"/>
      <c r="AU426" s="1265"/>
      <c r="AV426" s="1265"/>
      <c r="AW426" s="1265"/>
      <c r="AX426" s="1265"/>
      <c r="AY426" s="1265"/>
    </row>
    <row r="427">
      <c r="B427" s="668"/>
      <c r="G427" s="1270"/>
      <c r="AL427" s="1267"/>
      <c r="AM427" s="1265"/>
      <c r="AN427" s="1268"/>
      <c r="AO427" s="1268"/>
      <c r="AP427" s="1268"/>
      <c r="AQ427" s="1265"/>
      <c r="AR427" s="1269"/>
      <c r="AS427" s="1265"/>
      <c r="AT427" s="1265"/>
      <c r="AU427" s="1265"/>
      <c r="AV427" s="1265"/>
      <c r="AW427" s="1265"/>
      <c r="AX427" s="1265"/>
      <c r="AY427" s="1265"/>
    </row>
    <row r="428">
      <c r="B428" s="668"/>
      <c r="G428" s="1270"/>
      <c r="AL428" s="1267"/>
      <c r="AM428" s="1265"/>
      <c r="AN428" s="1268"/>
      <c r="AO428" s="1268"/>
      <c r="AP428" s="1268"/>
      <c r="AQ428" s="1265"/>
      <c r="AR428" s="1269"/>
      <c r="AS428" s="1265"/>
      <c r="AT428" s="1265"/>
      <c r="AU428" s="1265"/>
      <c r="AV428" s="1265"/>
      <c r="AW428" s="1265"/>
      <c r="AX428" s="1265"/>
      <c r="AY428" s="1265"/>
    </row>
    <row r="429">
      <c r="B429" s="668"/>
      <c r="G429" s="1270"/>
      <c r="AL429" s="1267"/>
      <c r="AM429" s="1265"/>
      <c r="AN429" s="1268"/>
      <c r="AO429" s="1268"/>
      <c r="AP429" s="1268"/>
      <c r="AQ429" s="1265"/>
      <c r="AR429" s="1269"/>
      <c r="AS429" s="1265"/>
      <c r="AT429" s="1265"/>
      <c r="AU429" s="1265"/>
      <c r="AV429" s="1265"/>
      <c r="AW429" s="1265"/>
      <c r="AX429" s="1265"/>
      <c r="AY429" s="1265"/>
    </row>
    <row r="430">
      <c r="B430" s="668"/>
      <c r="G430" s="1270"/>
      <c r="AL430" s="1267"/>
      <c r="AM430" s="1265"/>
      <c r="AN430" s="1268"/>
      <c r="AO430" s="1268"/>
      <c r="AP430" s="1268"/>
      <c r="AQ430" s="1265"/>
      <c r="AR430" s="1269"/>
      <c r="AS430" s="1265"/>
      <c r="AT430" s="1265"/>
      <c r="AU430" s="1265"/>
      <c r="AV430" s="1265"/>
      <c r="AW430" s="1265"/>
      <c r="AX430" s="1265"/>
      <c r="AY430" s="1265"/>
    </row>
    <row r="431">
      <c r="B431" s="668"/>
      <c r="G431" s="1270"/>
      <c r="AL431" s="1267"/>
      <c r="AM431" s="1265"/>
      <c r="AN431" s="1268"/>
      <c r="AO431" s="1268"/>
      <c r="AP431" s="1268"/>
      <c r="AQ431" s="1265"/>
      <c r="AR431" s="1269"/>
      <c r="AS431" s="1265"/>
      <c r="AT431" s="1265"/>
      <c r="AU431" s="1265"/>
      <c r="AV431" s="1265"/>
      <c r="AW431" s="1265"/>
      <c r="AX431" s="1265"/>
      <c r="AY431" s="1265"/>
    </row>
    <row r="432">
      <c r="B432" s="668"/>
      <c r="G432" s="1270"/>
      <c r="AL432" s="1267"/>
      <c r="AM432" s="1265"/>
      <c r="AN432" s="1268"/>
      <c r="AO432" s="1268"/>
      <c r="AP432" s="1268"/>
      <c r="AQ432" s="1265"/>
      <c r="AR432" s="1269"/>
      <c r="AS432" s="1265"/>
      <c r="AT432" s="1265"/>
      <c r="AU432" s="1265"/>
      <c r="AV432" s="1265"/>
      <c r="AW432" s="1265"/>
      <c r="AX432" s="1265"/>
      <c r="AY432" s="1265"/>
    </row>
    <row r="433">
      <c r="B433" s="668"/>
      <c r="G433" s="1270"/>
      <c r="AL433" s="1267"/>
      <c r="AM433" s="1265"/>
      <c r="AN433" s="1268"/>
      <c r="AO433" s="1268"/>
      <c r="AP433" s="1268"/>
      <c r="AQ433" s="1265"/>
      <c r="AR433" s="1269"/>
      <c r="AS433" s="1265"/>
      <c r="AT433" s="1265"/>
      <c r="AU433" s="1265"/>
      <c r="AV433" s="1265"/>
      <c r="AW433" s="1265"/>
      <c r="AX433" s="1265"/>
      <c r="AY433" s="1265"/>
    </row>
    <row r="434">
      <c r="B434" s="668"/>
      <c r="G434" s="1270"/>
      <c r="AL434" s="1267"/>
      <c r="AM434" s="1265"/>
      <c r="AN434" s="1268"/>
      <c r="AO434" s="1268"/>
      <c r="AP434" s="1268"/>
      <c r="AQ434" s="1265"/>
      <c r="AR434" s="1269"/>
      <c r="AS434" s="1265"/>
      <c r="AT434" s="1265"/>
      <c r="AU434" s="1265"/>
      <c r="AV434" s="1265"/>
      <c r="AW434" s="1265"/>
      <c r="AX434" s="1265"/>
      <c r="AY434" s="1265"/>
    </row>
    <row r="435">
      <c r="B435" s="668"/>
      <c r="G435" s="1270"/>
      <c r="AL435" s="1267"/>
      <c r="AM435" s="1265"/>
      <c r="AN435" s="1268"/>
      <c r="AO435" s="1268"/>
      <c r="AP435" s="1268"/>
      <c r="AQ435" s="1265"/>
      <c r="AR435" s="1269"/>
      <c r="AS435" s="1265"/>
      <c r="AT435" s="1265"/>
      <c r="AU435" s="1265"/>
      <c r="AV435" s="1265"/>
      <c r="AW435" s="1265"/>
      <c r="AX435" s="1265"/>
      <c r="AY435" s="1265"/>
    </row>
    <row r="436">
      <c r="B436" s="668"/>
      <c r="G436" s="1270"/>
      <c r="AL436" s="1267"/>
      <c r="AM436" s="1265"/>
      <c r="AN436" s="1268"/>
      <c r="AO436" s="1268"/>
      <c r="AP436" s="1268"/>
      <c r="AQ436" s="1265"/>
      <c r="AR436" s="1269"/>
      <c r="AS436" s="1265"/>
      <c r="AT436" s="1265"/>
      <c r="AU436" s="1265"/>
      <c r="AV436" s="1265"/>
      <c r="AW436" s="1265"/>
      <c r="AX436" s="1265"/>
      <c r="AY436" s="1265"/>
    </row>
    <row r="437">
      <c r="B437" s="668"/>
      <c r="G437" s="1270"/>
      <c r="AL437" s="1267"/>
      <c r="AM437" s="1265"/>
      <c r="AN437" s="1268"/>
      <c r="AO437" s="1268"/>
      <c r="AP437" s="1268"/>
      <c r="AQ437" s="1265"/>
      <c r="AR437" s="1269"/>
      <c r="AS437" s="1265"/>
      <c r="AT437" s="1265"/>
      <c r="AU437" s="1265"/>
      <c r="AV437" s="1265"/>
      <c r="AW437" s="1265"/>
      <c r="AX437" s="1265"/>
      <c r="AY437" s="1265"/>
    </row>
    <row r="438">
      <c r="B438" s="668"/>
      <c r="G438" s="1270"/>
      <c r="AL438" s="1267"/>
      <c r="AM438" s="1265"/>
      <c r="AN438" s="1268"/>
      <c r="AO438" s="1268"/>
      <c r="AP438" s="1268"/>
      <c r="AQ438" s="1265"/>
      <c r="AR438" s="1269"/>
      <c r="AS438" s="1265"/>
      <c r="AT438" s="1265"/>
      <c r="AU438" s="1265"/>
      <c r="AV438" s="1265"/>
      <c r="AW438" s="1265"/>
      <c r="AX438" s="1265"/>
      <c r="AY438" s="1265"/>
    </row>
    <row r="439">
      <c r="B439" s="668"/>
      <c r="G439" s="1270"/>
      <c r="AL439" s="1267"/>
      <c r="AM439" s="1265"/>
      <c r="AN439" s="1268"/>
      <c r="AO439" s="1268"/>
      <c r="AP439" s="1268"/>
      <c r="AQ439" s="1265"/>
      <c r="AR439" s="1269"/>
      <c r="AS439" s="1265"/>
      <c r="AT439" s="1265"/>
      <c r="AU439" s="1265"/>
      <c r="AV439" s="1265"/>
      <c r="AW439" s="1265"/>
      <c r="AX439" s="1265"/>
      <c r="AY439" s="1265"/>
    </row>
    <row r="440">
      <c r="B440" s="668"/>
      <c r="G440" s="1270"/>
      <c r="AL440" s="1267"/>
      <c r="AM440" s="1265"/>
      <c r="AN440" s="1268"/>
      <c r="AO440" s="1268"/>
      <c r="AP440" s="1268"/>
      <c r="AQ440" s="1265"/>
      <c r="AR440" s="1269"/>
      <c r="AS440" s="1265"/>
      <c r="AT440" s="1265"/>
      <c r="AU440" s="1265"/>
      <c r="AV440" s="1265"/>
      <c r="AW440" s="1265"/>
      <c r="AX440" s="1265"/>
      <c r="AY440" s="1265"/>
    </row>
    <row r="441">
      <c r="B441" s="668"/>
      <c r="G441" s="1270"/>
      <c r="AL441" s="1267"/>
      <c r="AM441" s="1265"/>
      <c r="AN441" s="1268"/>
      <c r="AO441" s="1268"/>
      <c r="AP441" s="1268"/>
      <c r="AQ441" s="1265"/>
      <c r="AR441" s="1269"/>
      <c r="AS441" s="1265"/>
      <c r="AT441" s="1265"/>
      <c r="AU441" s="1265"/>
      <c r="AV441" s="1265"/>
      <c r="AW441" s="1265"/>
      <c r="AX441" s="1265"/>
      <c r="AY441" s="1265"/>
    </row>
    <row r="442">
      <c r="B442" s="668"/>
      <c r="G442" s="1270"/>
      <c r="AL442" s="1267"/>
      <c r="AM442" s="1265"/>
      <c r="AN442" s="1268"/>
      <c r="AO442" s="1268"/>
      <c r="AP442" s="1268"/>
      <c r="AQ442" s="1265"/>
      <c r="AR442" s="1269"/>
      <c r="AS442" s="1265"/>
      <c r="AT442" s="1265"/>
      <c r="AU442" s="1265"/>
      <c r="AV442" s="1265"/>
      <c r="AW442" s="1265"/>
      <c r="AX442" s="1265"/>
      <c r="AY442" s="1265"/>
    </row>
    <row r="443">
      <c r="B443" s="668"/>
      <c r="G443" s="1270"/>
      <c r="AL443" s="1267"/>
      <c r="AM443" s="1265"/>
      <c r="AN443" s="1268"/>
      <c r="AO443" s="1268"/>
      <c r="AP443" s="1268"/>
      <c r="AQ443" s="1265"/>
      <c r="AR443" s="1269"/>
      <c r="AS443" s="1265"/>
      <c r="AT443" s="1265"/>
      <c r="AU443" s="1265"/>
      <c r="AV443" s="1265"/>
      <c r="AW443" s="1265"/>
      <c r="AX443" s="1265"/>
      <c r="AY443" s="1265"/>
    </row>
    <row r="444">
      <c r="B444" s="668"/>
      <c r="G444" s="1270"/>
      <c r="AL444" s="1267"/>
      <c r="AM444" s="1265"/>
      <c r="AN444" s="1268"/>
      <c r="AO444" s="1268"/>
      <c r="AP444" s="1268"/>
      <c r="AQ444" s="1265"/>
      <c r="AR444" s="1269"/>
      <c r="AS444" s="1265"/>
      <c r="AT444" s="1265"/>
      <c r="AU444" s="1265"/>
      <c r="AV444" s="1265"/>
      <c r="AW444" s="1265"/>
      <c r="AX444" s="1265"/>
      <c r="AY444" s="1265"/>
    </row>
    <row r="445">
      <c r="B445" s="668"/>
      <c r="G445" s="1270"/>
      <c r="AL445" s="1267"/>
      <c r="AM445" s="1265"/>
      <c r="AN445" s="1268"/>
      <c r="AO445" s="1268"/>
      <c r="AP445" s="1268"/>
      <c r="AQ445" s="1265"/>
      <c r="AR445" s="1269"/>
      <c r="AS445" s="1265"/>
      <c r="AT445" s="1265"/>
      <c r="AU445" s="1265"/>
      <c r="AV445" s="1265"/>
      <c r="AW445" s="1265"/>
      <c r="AX445" s="1265"/>
      <c r="AY445" s="1265"/>
    </row>
    <row r="446">
      <c r="B446" s="668"/>
      <c r="G446" s="1270"/>
      <c r="AL446" s="1267"/>
      <c r="AM446" s="1265"/>
      <c r="AN446" s="1268"/>
      <c r="AO446" s="1268"/>
      <c r="AP446" s="1268"/>
      <c r="AQ446" s="1265"/>
      <c r="AR446" s="1269"/>
      <c r="AS446" s="1265"/>
      <c r="AT446" s="1265"/>
      <c r="AU446" s="1265"/>
      <c r="AV446" s="1265"/>
      <c r="AW446" s="1265"/>
      <c r="AX446" s="1265"/>
      <c r="AY446" s="1265"/>
    </row>
    <row r="447">
      <c r="B447" s="668"/>
      <c r="G447" s="1270"/>
      <c r="AL447" s="1267"/>
      <c r="AM447" s="1265"/>
      <c r="AN447" s="1268"/>
      <c r="AO447" s="1268"/>
      <c r="AP447" s="1268"/>
      <c r="AQ447" s="1265"/>
      <c r="AR447" s="1269"/>
      <c r="AS447" s="1265"/>
      <c r="AT447" s="1265"/>
      <c r="AU447" s="1265"/>
      <c r="AV447" s="1265"/>
      <c r="AW447" s="1265"/>
      <c r="AX447" s="1265"/>
      <c r="AY447" s="1265"/>
    </row>
    <row r="448">
      <c r="B448" s="668"/>
      <c r="G448" s="1270"/>
      <c r="AL448" s="1267"/>
      <c r="AM448" s="1265"/>
      <c r="AN448" s="1268"/>
      <c r="AO448" s="1268"/>
      <c r="AP448" s="1268"/>
      <c r="AQ448" s="1265"/>
      <c r="AR448" s="1269"/>
      <c r="AS448" s="1265"/>
      <c r="AT448" s="1265"/>
      <c r="AU448" s="1265"/>
      <c r="AV448" s="1265"/>
      <c r="AW448" s="1265"/>
      <c r="AX448" s="1265"/>
      <c r="AY448" s="1265"/>
    </row>
    <row r="449">
      <c r="B449" s="668"/>
      <c r="G449" s="1270"/>
      <c r="AL449" s="1267"/>
      <c r="AM449" s="1265"/>
      <c r="AN449" s="1268"/>
      <c r="AO449" s="1268"/>
      <c r="AP449" s="1268"/>
      <c r="AQ449" s="1265"/>
      <c r="AR449" s="1269"/>
      <c r="AS449" s="1265"/>
      <c r="AT449" s="1265"/>
      <c r="AU449" s="1265"/>
      <c r="AV449" s="1265"/>
      <c r="AW449" s="1265"/>
      <c r="AX449" s="1265"/>
      <c r="AY449" s="1265"/>
    </row>
    <row r="450">
      <c r="B450" s="668"/>
      <c r="G450" s="1270"/>
      <c r="AL450" s="1267"/>
      <c r="AM450" s="1265"/>
      <c r="AN450" s="1268"/>
      <c r="AO450" s="1268"/>
      <c r="AP450" s="1268"/>
      <c r="AQ450" s="1265"/>
      <c r="AR450" s="1269"/>
      <c r="AS450" s="1265"/>
      <c r="AT450" s="1265"/>
      <c r="AU450" s="1265"/>
      <c r="AV450" s="1265"/>
      <c r="AW450" s="1265"/>
      <c r="AX450" s="1265"/>
      <c r="AY450" s="1265"/>
    </row>
    <row r="451">
      <c r="B451" s="668"/>
      <c r="G451" s="1270"/>
      <c r="AL451" s="1267"/>
      <c r="AM451" s="1265"/>
      <c r="AN451" s="1268"/>
      <c r="AO451" s="1268"/>
      <c r="AP451" s="1268"/>
      <c r="AQ451" s="1265"/>
      <c r="AR451" s="1269"/>
      <c r="AS451" s="1265"/>
      <c r="AT451" s="1265"/>
      <c r="AU451" s="1265"/>
      <c r="AV451" s="1265"/>
      <c r="AW451" s="1265"/>
      <c r="AX451" s="1265"/>
      <c r="AY451" s="1265"/>
    </row>
    <row r="452">
      <c r="B452" s="668"/>
      <c r="G452" s="1270"/>
      <c r="AL452" s="1267"/>
      <c r="AM452" s="1265"/>
      <c r="AN452" s="1268"/>
      <c r="AO452" s="1268"/>
      <c r="AP452" s="1268"/>
      <c r="AQ452" s="1265"/>
      <c r="AR452" s="1269"/>
      <c r="AS452" s="1265"/>
      <c r="AT452" s="1265"/>
      <c r="AU452" s="1265"/>
      <c r="AV452" s="1265"/>
      <c r="AW452" s="1265"/>
      <c r="AX452" s="1265"/>
      <c r="AY452" s="1265"/>
    </row>
    <row r="453">
      <c r="B453" s="668"/>
      <c r="G453" s="1270"/>
      <c r="AL453" s="1267"/>
      <c r="AM453" s="1265"/>
      <c r="AN453" s="1268"/>
      <c r="AO453" s="1268"/>
      <c r="AP453" s="1268"/>
      <c r="AQ453" s="1265"/>
      <c r="AR453" s="1269"/>
      <c r="AS453" s="1265"/>
      <c r="AT453" s="1265"/>
      <c r="AU453" s="1265"/>
      <c r="AV453" s="1265"/>
      <c r="AW453" s="1265"/>
      <c r="AX453" s="1265"/>
      <c r="AY453" s="1265"/>
    </row>
    <row r="454">
      <c r="B454" s="668"/>
      <c r="G454" s="1270"/>
      <c r="AL454" s="1267"/>
      <c r="AM454" s="1265"/>
      <c r="AN454" s="1268"/>
      <c r="AO454" s="1268"/>
      <c r="AP454" s="1268"/>
      <c r="AQ454" s="1265"/>
      <c r="AR454" s="1269"/>
      <c r="AS454" s="1265"/>
      <c r="AT454" s="1265"/>
      <c r="AU454" s="1265"/>
      <c r="AV454" s="1265"/>
      <c r="AW454" s="1265"/>
      <c r="AX454" s="1265"/>
      <c r="AY454" s="1265"/>
    </row>
    <row r="455">
      <c r="B455" s="668"/>
      <c r="G455" s="1270"/>
      <c r="AL455" s="1267"/>
      <c r="AM455" s="1265"/>
      <c r="AN455" s="1268"/>
      <c r="AO455" s="1268"/>
      <c r="AP455" s="1268"/>
      <c r="AQ455" s="1265"/>
      <c r="AR455" s="1269"/>
      <c r="AS455" s="1265"/>
      <c r="AT455" s="1265"/>
      <c r="AU455" s="1265"/>
      <c r="AV455" s="1265"/>
      <c r="AW455" s="1265"/>
      <c r="AX455" s="1265"/>
      <c r="AY455" s="1265"/>
    </row>
    <row r="456">
      <c r="B456" s="668"/>
      <c r="G456" s="1270"/>
      <c r="AL456" s="1267"/>
      <c r="AM456" s="1265"/>
      <c r="AN456" s="1268"/>
      <c r="AO456" s="1268"/>
      <c r="AP456" s="1268"/>
      <c r="AQ456" s="1265"/>
      <c r="AR456" s="1269"/>
      <c r="AS456" s="1265"/>
      <c r="AT456" s="1265"/>
      <c r="AU456" s="1265"/>
      <c r="AV456" s="1265"/>
      <c r="AW456" s="1265"/>
      <c r="AX456" s="1265"/>
      <c r="AY456" s="1265"/>
    </row>
    <row r="457">
      <c r="B457" s="668"/>
      <c r="G457" s="1270"/>
      <c r="AL457" s="1267"/>
      <c r="AM457" s="1265"/>
      <c r="AN457" s="1268"/>
      <c r="AO457" s="1268"/>
      <c r="AP457" s="1268"/>
      <c r="AQ457" s="1265"/>
      <c r="AR457" s="1269"/>
      <c r="AS457" s="1265"/>
      <c r="AT457" s="1265"/>
      <c r="AU457" s="1265"/>
      <c r="AV457" s="1265"/>
      <c r="AW457" s="1265"/>
      <c r="AX457" s="1265"/>
      <c r="AY457" s="1265"/>
    </row>
    <row r="458">
      <c r="B458" s="668"/>
      <c r="G458" s="1270"/>
      <c r="AL458" s="1267"/>
      <c r="AM458" s="1265"/>
      <c r="AN458" s="1268"/>
      <c r="AO458" s="1268"/>
      <c r="AP458" s="1268"/>
      <c r="AQ458" s="1265"/>
      <c r="AR458" s="1269"/>
      <c r="AS458" s="1265"/>
      <c r="AT458" s="1265"/>
      <c r="AU458" s="1265"/>
      <c r="AV458" s="1265"/>
      <c r="AW458" s="1265"/>
      <c r="AX458" s="1265"/>
      <c r="AY458" s="1265"/>
    </row>
    <row r="459">
      <c r="B459" s="668"/>
      <c r="G459" s="1270"/>
      <c r="AL459" s="1267"/>
      <c r="AM459" s="1265"/>
      <c r="AN459" s="1268"/>
      <c r="AO459" s="1268"/>
      <c r="AP459" s="1268"/>
      <c r="AQ459" s="1265"/>
      <c r="AR459" s="1269"/>
      <c r="AS459" s="1265"/>
      <c r="AT459" s="1265"/>
      <c r="AU459" s="1265"/>
      <c r="AV459" s="1265"/>
      <c r="AW459" s="1265"/>
      <c r="AX459" s="1265"/>
      <c r="AY459" s="1265"/>
    </row>
    <row r="460">
      <c r="B460" s="668"/>
      <c r="G460" s="1270"/>
      <c r="AL460" s="1267"/>
      <c r="AM460" s="1265"/>
      <c r="AN460" s="1268"/>
      <c r="AO460" s="1268"/>
      <c r="AP460" s="1268"/>
      <c r="AQ460" s="1265"/>
      <c r="AR460" s="1269"/>
      <c r="AS460" s="1265"/>
      <c r="AT460" s="1265"/>
      <c r="AU460" s="1265"/>
      <c r="AV460" s="1265"/>
      <c r="AW460" s="1265"/>
      <c r="AX460" s="1265"/>
      <c r="AY460" s="1265"/>
    </row>
    <row r="461">
      <c r="B461" s="668"/>
      <c r="G461" s="1270"/>
      <c r="AL461" s="1267"/>
      <c r="AM461" s="1265"/>
      <c r="AN461" s="1268"/>
      <c r="AO461" s="1268"/>
      <c r="AP461" s="1268"/>
      <c r="AQ461" s="1265"/>
      <c r="AR461" s="1269"/>
      <c r="AS461" s="1265"/>
      <c r="AT461" s="1265"/>
      <c r="AU461" s="1265"/>
      <c r="AV461" s="1265"/>
      <c r="AW461" s="1265"/>
      <c r="AX461" s="1265"/>
      <c r="AY461" s="1265"/>
    </row>
    <row r="462">
      <c r="B462" s="668"/>
      <c r="G462" s="1270"/>
      <c r="AL462" s="1267"/>
      <c r="AM462" s="1265"/>
      <c r="AN462" s="1268"/>
      <c r="AO462" s="1268"/>
      <c r="AP462" s="1268"/>
      <c r="AQ462" s="1265"/>
      <c r="AR462" s="1269"/>
      <c r="AS462" s="1265"/>
      <c r="AT462" s="1265"/>
      <c r="AU462" s="1265"/>
      <c r="AV462" s="1265"/>
      <c r="AW462" s="1265"/>
      <c r="AX462" s="1265"/>
      <c r="AY462" s="1265"/>
    </row>
    <row r="463">
      <c r="B463" s="668"/>
      <c r="G463" s="1270"/>
      <c r="AL463" s="1267"/>
      <c r="AM463" s="1265"/>
      <c r="AN463" s="1268"/>
      <c r="AO463" s="1268"/>
      <c r="AP463" s="1268"/>
      <c r="AQ463" s="1265"/>
      <c r="AR463" s="1269"/>
      <c r="AS463" s="1265"/>
      <c r="AT463" s="1265"/>
      <c r="AU463" s="1265"/>
      <c r="AV463" s="1265"/>
      <c r="AW463" s="1265"/>
      <c r="AX463" s="1265"/>
      <c r="AY463" s="1265"/>
    </row>
    <row r="464">
      <c r="B464" s="668"/>
      <c r="G464" s="1270"/>
      <c r="AL464" s="1267"/>
      <c r="AM464" s="1265"/>
      <c r="AN464" s="1268"/>
      <c r="AO464" s="1268"/>
      <c r="AP464" s="1268"/>
      <c r="AQ464" s="1265"/>
      <c r="AR464" s="1269"/>
      <c r="AS464" s="1265"/>
      <c r="AT464" s="1265"/>
      <c r="AU464" s="1265"/>
      <c r="AV464" s="1265"/>
      <c r="AW464" s="1265"/>
      <c r="AX464" s="1265"/>
      <c r="AY464" s="1265"/>
    </row>
    <row r="465">
      <c r="B465" s="668"/>
      <c r="G465" s="1270"/>
      <c r="AL465" s="1267"/>
      <c r="AM465" s="1265"/>
      <c r="AN465" s="1268"/>
      <c r="AO465" s="1268"/>
      <c r="AP465" s="1268"/>
      <c r="AQ465" s="1265"/>
      <c r="AR465" s="1269"/>
      <c r="AS465" s="1265"/>
      <c r="AT465" s="1265"/>
      <c r="AU465" s="1265"/>
      <c r="AV465" s="1265"/>
      <c r="AW465" s="1265"/>
      <c r="AX465" s="1265"/>
      <c r="AY465" s="1265"/>
    </row>
    <row r="466">
      <c r="B466" s="668"/>
      <c r="G466" s="1270"/>
      <c r="AL466" s="1267"/>
      <c r="AM466" s="1265"/>
      <c r="AN466" s="1268"/>
      <c r="AO466" s="1268"/>
      <c r="AP466" s="1268"/>
      <c r="AQ466" s="1265"/>
      <c r="AR466" s="1269"/>
      <c r="AS466" s="1265"/>
      <c r="AT466" s="1265"/>
      <c r="AU466" s="1265"/>
      <c r="AV466" s="1265"/>
      <c r="AW466" s="1265"/>
      <c r="AX466" s="1265"/>
      <c r="AY466" s="1265"/>
    </row>
    <row r="467">
      <c r="B467" s="668"/>
      <c r="G467" s="1270"/>
      <c r="AL467" s="1267"/>
      <c r="AM467" s="1265"/>
      <c r="AN467" s="1268"/>
      <c r="AO467" s="1268"/>
      <c r="AP467" s="1268"/>
      <c r="AQ467" s="1265"/>
      <c r="AR467" s="1269"/>
      <c r="AS467" s="1265"/>
      <c r="AT467" s="1265"/>
      <c r="AU467" s="1265"/>
      <c r="AV467" s="1265"/>
      <c r="AW467" s="1265"/>
      <c r="AX467" s="1265"/>
      <c r="AY467" s="1265"/>
    </row>
    <row r="468">
      <c r="B468" s="668"/>
      <c r="G468" s="1270"/>
      <c r="AL468" s="1267"/>
      <c r="AM468" s="1265"/>
      <c r="AN468" s="1268"/>
      <c r="AO468" s="1268"/>
      <c r="AP468" s="1268"/>
      <c r="AQ468" s="1265"/>
      <c r="AR468" s="1269"/>
      <c r="AS468" s="1265"/>
      <c r="AT468" s="1265"/>
      <c r="AU468" s="1265"/>
      <c r="AV468" s="1265"/>
      <c r="AW468" s="1265"/>
      <c r="AX468" s="1265"/>
      <c r="AY468" s="1265"/>
    </row>
    <row r="469">
      <c r="B469" s="668"/>
      <c r="G469" s="1270"/>
      <c r="AL469" s="1267"/>
      <c r="AM469" s="1265"/>
      <c r="AN469" s="1268"/>
      <c r="AO469" s="1268"/>
      <c r="AP469" s="1268"/>
      <c r="AQ469" s="1265"/>
      <c r="AR469" s="1269"/>
      <c r="AS469" s="1265"/>
      <c r="AT469" s="1265"/>
      <c r="AU469" s="1265"/>
      <c r="AV469" s="1265"/>
      <c r="AW469" s="1265"/>
      <c r="AX469" s="1265"/>
      <c r="AY469" s="1265"/>
    </row>
    <row r="470">
      <c r="B470" s="668"/>
      <c r="G470" s="1270"/>
      <c r="AL470" s="1267"/>
      <c r="AM470" s="1265"/>
      <c r="AN470" s="1268"/>
      <c r="AO470" s="1268"/>
      <c r="AP470" s="1268"/>
      <c r="AQ470" s="1265"/>
      <c r="AR470" s="1269"/>
      <c r="AS470" s="1265"/>
      <c r="AT470" s="1265"/>
      <c r="AU470" s="1265"/>
      <c r="AV470" s="1265"/>
      <c r="AW470" s="1265"/>
      <c r="AX470" s="1265"/>
      <c r="AY470" s="1265"/>
    </row>
    <row r="471">
      <c r="B471" s="668"/>
      <c r="G471" s="1270"/>
      <c r="AL471" s="1267"/>
      <c r="AM471" s="1265"/>
      <c r="AN471" s="1268"/>
      <c r="AO471" s="1268"/>
      <c r="AP471" s="1268"/>
      <c r="AQ471" s="1265"/>
      <c r="AR471" s="1269"/>
      <c r="AS471" s="1265"/>
      <c r="AT471" s="1265"/>
      <c r="AU471" s="1265"/>
      <c r="AV471" s="1265"/>
      <c r="AW471" s="1265"/>
      <c r="AX471" s="1265"/>
      <c r="AY471" s="1265"/>
    </row>
    <row r="472">
      <c r="B472" s="668"/>
      <c r="G472" s="1270"/>
      <c r="AL472" s="1267"/>
      <c r="AM472" s="1265"/>
      <c r="AN472" s="1268"/>
      <c r="AO472" s="1268"/>
      <c r="AP472" s="1268"/>
      <c r="AQ472" s="1265"/>
      <c r="AR472" s="1269"/>
      <c r="AS472" s="1265"/>
      <c r="AT472" s="1265"/>
      <c r="AU472" s="1265"/>
      <c r="AV472" s="1265"/>
      <c r="AW472" s="1265"/>
      <c r="AX472" s="1265"/>
      <c r="AY472" s="1265"/>
    </row>
    <row r="473">
      <c r="B473" s="668"/>
      <c r="G473" s="1270"/>
      <c r="AL473" s="1267"/>
      <c r="AM473" s="1265"/>
      <c r="AN473" s="1268"/>
      <c r="AO473" s="1268"/>
      <c r="AP473" s="1268"/>
      <c r="AQ473" s="1265"/>
      <c r="AR473" s="1269"/>
      <c r="AS473" s="1265"/>
      <c r="AT473" s="1265"/>
      <c r="AU473" s="1265"/>
      <c r="AV473" s="1265"/>
      <c r="AW473" s="1265"/>
      <c r="AX473" s="1265"/>
      <c r="AY473" s="1265"/>
    </row>
    <row r="474">
      <c r="B474" s="668"/>
      <c r="G474" s="1270"/>
      <c r="AL474" s="1267"/>
      <c r="AM474" s="1265"/>
      <c r="AN474" s="1268"/>
      <c r="AO474" s="1268"/>
      <c r="AP474" s="1268"/>
      <c r="AQ474" s="1265"/>
      <c r="AR474" s="1269"/>
      <c r="AS474" s="1265"/>
      <c r="AT474" s="1265"/>
      <c r="AU474" s="1265"/>
      <c r="AV474" s="1265"/>
      <c r="AW474" s="1265"/>
      <c r="AX474" s="1265"/>
      <c r="AY474" s="1265"/>
    </row>
    <row r="475">
      <c r="B475" s="668"/>
      <c r="G475" s="1270"/>
      <c r="AL475" s="1267"/>
      <c r="AM475" s="1265"/>
      <c r="AN475" s="1268"/>
      <c r="AO475" s="1268"/>
      <c r="AP475" s="1268"/>
      <c r="AQ475" s="1265"/>
      <c r="AR475" s="1269"/>
      <c r="AS475" s="1265"/>
      <c r="AT475" s="1265"/>
      <c r="AU475" s="1265"/>
      <c r="AV475" s="1265"/>
      <c r="AW475" s="1265"/>
      <c r="AX475" s="1265"/>
      <c r="AY475" s="1265"/>
    </row>
    <row r="476">
      <c r="B476" s="668"/>
      <c r="G476" s="1270"/>
      <c r="AL476" s="1267"/>
      <c r="AM476" s="1265"/>
      <c r="AN476" s="1268"/>
      <c r="AO476" s="1268"/>
      <c r="AP476" s="1268"/>
      <c r="AQ476" s="1265"/>
      <c r="AR476" s="1269"/>
      <c r="AS476" s="1265"/>
      <c r="AT476" s="1265"/>
      <c r="AU476" s="1265"/>
      <c r="AV476" s="1265"/>
      <c r="AW476" s="1265"/>
      <c r="AX476" s="1265"/>
      <c r="AY476" s="1265"/>
    </row>
    <row r="477">
      <c r="B477" s="668"/>
      <c r="G477" s="1270"/>
      <c r="AL477" s="1267"/>
      <c r="AM477" s="1265"/>
      <c r="AN477" s="1268"/>
      <c r="AO477" s="1268"/>
      <c r="AP477" s="1268"/>
      <c r="AQ477" s="1265"/>
      <c r="AR477" s="1269"/>
      <c r="AS477" s="1265"/>
      <c r="AT477" s="1265"/>
      <c r="AU477" s="1265"/>
      <c r="AV477" s="1265"/>
      <c r="AW477" s="1265"/>
      <c r="AX477" s="1265"/>
      <c r="AY477" s="1265"/>
    </row>
    <row r="478">
      <c r="B478" s="668"/>
      <c r="G478" s="1270"/>
      <c r="AL478" s="1267"/>
      <c r="AM478" s="1265"/>
      <c r="AN478" s="1268"/>
      <c r="AO478" s="1268"/>
      <c r="AP478" s="1268"/>
      <c r="AQ478" s="1265"/>
      <c r="AR478" s="1269"/>
      <c r="AS478" s="1265"/>
      <c r="AT478" s="1265"/>
      <c r="AU478" s="1265"/>
      <c r="AV478" s="1265"/>
      <c r="AW478" s="1265"/>
      <c r="AX478" s="1265"/>
      <c r="AY478" s="1265"/>
    </row>
    <row r="479">
      <c r="B479" s="668"/>
      <c r="G479" s="1270"/>
      <c r="AL479" s="1267"/>
      <c r="AM479" s="1265"/>
      <c r="AN479" s="1268"/>
      <c r="AO479" s="1268"/>
      <c r="AP479" s="1268"/>
      <c r="AQ479" s="1265"/>
      <c r="AR479" s="1269"/>
      <c r="AS479" s="1265"/>
      <c r="AT479" s="1265"/>
      <c r="AU479" s="1265"/>
      <c r="AV479" s="1265"/>
      <c r="AW479" s="1265"/>
      <c r="AX479" s="1265"/>
      <c r="AY479" s="1265"/>
    </row>
    <row r="480">
      <c r="B480" s="668"/>
      <c r="G480" s="1270"/>
      <c r="AL480" s="1267"/>
      <c r="AM480" s="1265"/>
      <c r="AN480" s="1268"/>
      <c r="AO480" s="1268"/>
      <c r="AP480" s="1268"/>
      <c r="AQ480" s="1265"/>
      <c r="AR480" s="1269"/>
      <c r="AS480" s="1265"/>
      <c r="AT480" s="1265"/>
      <c r="AU480" s="1265"/>
      <c r="AV480" s="1265"/>
      <c r="AW480" s="1265"/>
      <c r="AX480" s="1265"/>
      <c r="AY480" s="1265"/>
    </row>
    <row r="481">
      <c r="B481" s="668"/>
      <c r="G481" s="1270"/>
      <c r="AL481" s="1267"/>
      <c r="AM481" s="1265"/>
      <c r="AN481" s="1268"/>
      <c r="AO481" s="1268"/>
      <c r="AP481" s="1268"/>
      <c r="AQ481" s="1265"/>
      <c r="AR481" s="1269"/>
      <c r="AS481" s="1265"/>
      <c r="AT481" s="1265"/>
      <c r="AU481" s="1265"/>
      <c r="AV481" s="1265"/>
      <c r="AW481" s="1265"/>
      <c r="AX481" s="1265"/>
      <c r="AY481" s="1265"/>
    </row>
    <row r="482">
      <c r="B482" s="668"/>
      <c r="G482" s="1270"/>
      <c r="AL482" s="1267"/>
      <c r="AM482" s="1265"/>
      <c r="AN482" s="1268"/>
      <c r="AO482" s="1268"/>
      <c r="AP482" s="1268"/>
      <c r="AQ482" s="1265"/>
      <c r="AR482" s="1269"/>
      <c r="AS482" s="1265"/>
      <c r="AT482" s="1265"/>
      <c r="AU482" s="1265"/>
      <c r="AV482" s="1265"/>
      <c r="AW482" s="1265"/>
      <c r="AX482" s="1265"/>
      <c r="AY482" s="1265"/>
    </row>
    <row r="483">
      <c r="B483" s="668"/>
      <c r="G483" s="1270"/>
      <c r="AL483" s="1267"/>
      <c r="AM483" s="1265"/>
      <c r="AN483" s="1268"/>
      <c r="AO483" s="1268"/>
      <c r="AP483" s="1268"/>
      <c r="AQ483" s="1265"/>
      <c r="AR483" s="1269"/>
      <c r="AS483" s="1265"/>
      <c r="AT483" s="1265"/>
      <c r="AU483" s="1265"/>
      <c r="AV483" s="1265"/>
      <c r="AW483" s="1265"/>
      <c r="AX483" s="1265"/>
      <c r="AY483" s="1265"/>
    </row>
    <row r="484">
      <c r="B484" s="668"/>
      <c r="G484" s="1270"/>
      <c r="AL484" s="1267"/>
      <c r="AM484" s="1265"/>
      <c r="AN484" s="1268"/>
      <c r="AO484" s="1268"/>
      <c r="AP484" s="1268"/>
      <c r="AQ484" s="1265"/>
      <c r="AR484" s="1269"/>
      <c r="AS484" s="1265"/>
      <c r="AT484" s="1265"/>
      <c r="AU484" s="1265"/>
      <c r="AV484" s="1265"/>
      <c r="AW484" s="1265"/>
      <c r="AX484" s="1265"/>
      <c r="AY484" s="1265"/>
    </row>
    <row r="485">
      <c r="B485" s="668"/>
      <c r="G485" s="1270"/>
      <c r="AL485" s="1267"/>
      <c r="AM485" s="1265"/>
      <c r="AN485" s="1268"/>
      <c r="AO485" s="1268"/>
      <c r="AP485" s="1268"/>
      <c r="AQ485" s="1265"/>
      <c r="AR485" s="1269"/>
      <c r="AS485" s="1265"/>
      <c r="AT485" s="1265"/>
      <c r="AU485" s="1265"/>
      <c r="AV485" s="1265"/>
      <c r="AW485" s="1265"/>
      <c r="AX485" s="1265"/>
      <c r="AY485" s="1265"/>
    </row>
    <row r="486">
      <c r="B486" s="668"/>
      <c r="G486" s="1270"/>
      <c r="AL486" s="1267"/>
      <c r="AM486" s="1265"/>
      <c r="AN486" s="1268"/>
      <c r="AO486" s="1268"/>
      <c r="AP486" s="1268"/>
      <c r="AQ486" s="1265"/>
      <c r="AR486" s="1269"/>
      <c r="AS486" s="1265"/>
      <c r="AT486" s="1265"/>
      <c r="AU486" s="1265"/>
      <c r="AV486" s="1265"/>
      <c r="AW486" s="1265"/>
      <c r="AX486" s="1265"/>
      <c r="AY486" s="1265"/>
    </row>
    <row r="487">
      <c r="B487" s="668"/>
      <c r="G487" s="1270"/>
      <c r="AL487" s="1267"/>
      <c r="AM487" s="1265"/>
      <c r="AN487" s="1268"/>
      <c r="AO487" s="1268"/>
      <c r="AP487" s="1268"/>
      <c r="AQ487" s="1265"/>
      <c r="AR487" s="1269"/>
      <c r="AS487" s="1265"/>
      <c r="AT487" s="1265"/>
      <c r="AU487" s="1265"/>
      <c r="AV487" s="1265"/>
      <c r="AW487" s="1265"/>
      <c r="AX487" s="1265"/>
      <c r="AY487" s="1265"/>
    </row>
    <row r="488">
      <c r="B488" s="668"/>
      <c r="G488" s="1270"/>
      <c r="AL488" s="1267"/>
      <c r="AM488" s="1265"/>
      <c r="AN488" s="1268"/>
      <c r="AO488" s="1268"/>
      <c r="AP488" s="1268"/>
      <c r="AQ488" s="1265"/>
      <c r="AR488" s="1269"/>
      <c r="AS488" s="1265"/>
      <c r="AT488" s="1265"/>
      <c r="AU488" s="1265"/>
      <c r="AV488" s="1265"/>
      <c r="AW488" s="1265"/>
      <c r="AX488" s="1265"/>
      <c r="AY488" s="1265"/>
    </row>
    <row r="489">
      <c r="B489" s="668"/>
      <c r="G489" s="1270"/>
      <c r="AL489" s="1267"/>
      <c r="AM489" s="1265"/>
      <c r="AN489" s="1268"/>
      <c r="AO489" s="1268"/>
      <c r="AP489" s="1268"/>
      <c r="AQ489" s="1265"/>
      <c r="AR489" s="1269"/>
      <c r="AS489" s="1265"/>
      <c r="AT489" s="1265"/>
      <c r="AU489" s="1265"/>
      <c r="AV489" s="1265"/>
      <c r="AW489" s="1265"/>
      <c r="AX489" s="1265"/>
      <c r="AY489" s="1265"/>
    </row>
    <row r="490">
      <c r="B490" s="668"/>
      <c r="G490" s="1270"/>
      <c r="AL490" s="1267"/>
      <c r="AM490" s="1265"/>
      <c r="AN490" s="1268"/>
      <c r="AO490" s="1268"/>
      <c r="AP490" s="1268"/>
      <c r="AQ490" s="1265"/>
      <c r="AR490" s="1269"/>
      <c r="AS490" s="1265"/>
      <c r="AT490" s="1265"/>
      <c r="AU490" s="1265"/>
      <c r="AV490" s="1265"/>
      <c r="AW490" s="1265"/>
      <c r="AX490" s="1265"/>
      <c r="AY490" s="1265"/>
    </row>
    <row r="491">
      <c r="B491" s="668"/>
      <c r="G491" s="1270"/>
      <c r="AL491" s="1267"/>
      <c r="AM491" s="1265"/>
      <c r="AN491" s="1268"/>
      <c r="AO491" s="1268"/>
      <c r="AP491" s="1268"/>
      <c r="AQ491" s="1265"/>
      <c r="AR491" s="1269"/>
      <c r="AS491" s="1265"/>
      <c r="AT491" s="1265"/>
      <c r="AU491" s="1265"/>
      <c r="AV491" s="1265"/>
      <c r="AW491" s="1265"/>
      <c r="AX491" s="1265"/>
      <c r="AY491" s="1265"/>
    </row>
    <row r="492">
      <c r="B492" s="668"/>
      <c r="G492" s="1270"/>
      <c r="AL492" s="1267"/>
      <c r="AM492" s="1265"/>
      <c r="AN492" s="1268"/>
      <c r="AO492" s="1268"/>
      <c r="AP492" s="1268"/>
      <c r="AQ492" s="1265"/>
      <c r="AR492" s="1269"/>
      <c r="AS492" s="1265"/>
      <c r="AT492" s="1265"/>
      <c r="AU492" s="1265"/>
      <c r="AV492" s="1265"/>
      <c r="AW492" s="1265"/>
      <c r="AX492" s="1265"/>
      <c r="AY492" s="1265"/>
    </row>
    <row r="493">
      <c r="B493" s="668"/>
      <c r="G493" s="1270"/>
      <c r="AL493" s="1267"/>
      <c r="AM493" s="1265"/>
      <c r="AN493" s="1268"/>
      <c r="AO493" s="1268"/>
      <c r="AP493" s="1268"/>
      <c r="AQ493" s="1265"/>
      <c r="AR493" s="1269"/>
      <c r="AS493" s="1265"/>
      <c r="AT493" s="1265"/>
      <c r="AU493" s="1265"/>
      <c r="AV493" s="1265"/>
      <c r="AW493" s="1265"/>
      <c r="AX493" s="1265"/>
      <c r="AY493" s="1265"/>
    </row>
    <row r="494">
      <c r="B494" s="668"/>
      <c r="G494" s="1270"/>
      <c r="AL494" s="1267"/>
      <c r="AM494" s="1265"/>
      <c r="AN494" s="1268"/>
      <c r="AO494" s="1268"/>
      <c r="AP494" s="1268"/>
      <c r="AQ494" s="1265"/>
      <c r="AR494" s="1269"/>
      <c r="AS494" s="1265"/>
      <c r="AT494" s="1265"/>
      <c r="AU494" s="1265"/>
      <c r="AV494" s="1265"/>
      <c r="AW494" s="1265"/>
      <c r="AX494" s="1265"/>
      <c r="AY494" s="1265"/>
    </row>
    <row r="495">
      <c r="B495" s="668"/>
      <c r="G495" s="1270"/>
      <c r="AL495" s="1267"/>
      <c r="AM495" s="1265"/>
      <c r="AN495" s="1268"/>
      <c r="AO495" s="1268"/>
      <c r="AP495" s="1268"/>
      <c r="AQ495" s="1265"/>
      <c r="AR495" s="1269"/>
      <c r="AS495" s="1265"/>
      <c r="AT495" s="1265"/>
      <c r="AU495" s="1265"/>
      <c r="AV495" s="1265"/>
      <c r="AW495" s="1265"/>
      <c r="AX495" s="1265"/>
      <c r="AY495" s="1265"/>
    </row>
    <row r="496">
      <c r="B496" s="668"/>
      <c r="G496" s="1270"/>
      <c r="AL496" s="1267"/>
      <c r="AM496" s="1265"/>
      <c r="AN496" s="1268"/>
      <c r="AO496" s="1268"/>
      <c r="AP496" s="1268"/>
      <c r="AQ496" s="1265"/>
      <c r="AR496" s="1269"/>
      <c r="AS496" s="1265"/>
      <c r="AT496" s="1265"/>
      <c r="AU496" s="1265"/>
      <c r="AV496" s="1265"/>
      <c r="AW496" s="1265"/>
      <c r="AX496" s="1265"/>
      <c r="AY496" s="1265"/>
    </row>
    <row r="497">
      <c r="B497" s="668"/>
      <c r="G497" s="1270"/>
      <c r="AL497" s="1267"/>
      <c r="AM497" s="1265"/>
      <c r="AN497" s="1268"/>
      <c r="AO497" s="1268"/>
      <c r="AP497" s="1268"/>
      <c r="AQ497" s="1265"/>
      <c r="AR497" s="1269"/>
      <c r="AS497" s="1265"/>
      <c r="AT497" s="1265"/>
      <c r="AU497" s="1265"/>
      <c r="AV497" s="1265"/>
      <c r="AW497" s="1265"/>
      <c r="AX497" s="1265"/>
      <c r="AY497" s="1265"/>
    </row>
    <row r="498">
      <c r="B498" s="668"/>
      <c r="G498" s="1270"/>
      <c r="AL498" s="1267"/>
      <c r="AM498" s="1265"/>
      <c r="AN498" s="1268"/>
      <c r="AO498" s="1268"/>
      <c r="AP498" s="1268"/>
      <c r="AQ498" s="1265"/>
      <c r="AR498" s="1269"/>
      <c r="AS498" s="1265"/>
      <c r="AT498" s="1265"/>
      <c r="AU498" s="1265"/>
      <c r="AV498" s="1265"/>
      <c r="AW498" s="1265"/>
      <c r="AX498" s="1265"/>
      <c r="AY498" s="1265"/>
    </row>
    <row r="499">
      <c r="B499" s="668"/>
      <c r="G499" s="1270"/>
      <c r="AL499" s="1267"/>
      <c r="AM499" s="1265"/>
      <c r="AN499" s="1268"/>
      <c r="AO499" s="1268"/>
      <c r="AP499" s="1268"/>
      <c r="AQ499" s="1265"/>
      <c r="AR499" s="1269"/>
      <c r="AS499" s="1265"/>
      <c r="AT499" s="1265"/>
      <c r="AU499" s="1265"/>
      <c r="AV499" s="1265"/>
      <c r="AW499" s="1265"/>
      <c r="AX499" s="1265"/>
      <c r="AY499" s="1265"/>
    </row>
    <row r="500">
      <c r="B500" s="668"/>
      <c r="G500" s="1270"/>
      <c r="AL500" s="1267"/>
      <c r="AM500" s="1265"/>
      <c r="AN500" s="1268"/>
      <c r="AO500" s="1268"/>
      <c r="AP500" s="1268"/>
      <c r="AQ500" s="1265"/>
      <c r="AR500" s="1269"/>
      <c r="AS500" s="1265"/>
      <c r="AT500" s="1265"/>
      <c r="AU500" s="1265"/>
      <c r="AV500" s="1265"/>
      <c r="AW500" s="1265"/>
      <c r="AX500" s="1265"/>
      <c r="AY500" s="1265"/>
    </row>
    <row r="501">
      <c r="B501" s="668"/>
      <c r="G501" s="1270"/>
      <c r="AL501" s="1267"/>
      <c r="AM501" s="1265"/>
      <c r="AN501" s="1268"/>
      <c r="AO501" s="1268"/>
      <c r="AP501" s="1268"/>
      <c r="AQ501" s="1265"/>
      <c r="AR501" s="1269"/>
      <c r="AS501" s="1265"/>
      <c r="AT501" s="1265"/>
      <c r="AU501" s="1265"/>
      <c r="AV501" s="1265"/>
      <c r="AW501" s="1265"/>
      <c r="AX501" s="1265"/>
      <c r="AY501" s="1265"/>
    </row>
    <row r="502">
      <c r="B502" s="668"/>
      <c r="G502" s="1270"/>
      <c r="AL502" s="1267"/>
      <c r="AM502" s="1265"/>
      <c r="AN502" s="1268"/>
      <c r="AO502" s="1268"/>
      <c r="AP502" s="1268"/>
      <c r="AQ502" s="1265"/>
      <c r="AR502" s="1269"/>
      <c r="AS502" s="1265"/>
      <c r="AT502" s="1265"/>
      <c r="AU502" s="1265"/>
      <c r="AV502" s="1265"/>
      <c r="AW502" s="1265"/>
      <c r="AX502" s="1265"/>
      <c r="AY502" s="1265"/>
    </row>
    <row r="503">
      <c r="B503" s="668"/>
      <c r="G503" s="1270"/>
      <c r="AL503" s="1267"/>
      <c r="AM503" s="1265"/>
      <c r="AN503" s="1268"/>
      <c r="AO503" s="1268"/>
      <c r="AP503" s="1268"/>
      <c r="AQ503" s="1265"/>
      <c r="AR503" s="1269"/>
      <c r="AS503" s="1265"/>
      <c r="AT503" s="1265"/>
      <c r="AU503" s="1265"/>
      <c r="AV503" s="1265"/>
      <c r="AW503" s="1265"/>
      <c r="AX503" s="1265"/>
      <c r="AY503" s="1265"/>
    </row>
    <row r="504">
      <c r="B504" s="668"/>
      <c r="G504" s="1270"/>
      <c r="AL504" s="1267"/>
      <c r="AM504" s="1265"/>
      <c r="AN504" s="1268"/>
      <c r="AO504" s="1268"/>
      <c r="AP504" s="1268"/>
      <c r="AQ504" s="1265"/>
      <c r="AR504" s="1269"/>
      <c r="AS504" s="1265"/>
      <c r="AT504" s="1265"/>
      <c r="AU504" s="1265"/>
      <c r="AV504" s="1265"/>
      <c r="AW504" s="1265"/>
      <c r="AX504" s="1265"/>
      <c r="AY504" s="1265"/>
    </row>
    <row r="505">
      <c r="B505" s="668"/>
      <c r="G505" s="1270"/>
      <c r="AL505" s="1267"/>
      <c r="AM505" s="1265"/>
      <c r="AN505" s="1268"/>
      <c r="AO505" s="1268"/>
      <c r="AP505" s="1268"/>
      <c r="AQ505" s="1265"/>
      <c r="AR505" s="1269"/>
      <c r="AS505" s="1265"/>
      <c r="AT505" s="1265"/>
      <c r="AU505" s="1265"/>
      <c r="AV505" s="1265"/>
      <c r="AW505" s="1265"/>
      <c r="AX505" s="1265"/>
      <c r="AY505" s="1265"/>
    </row>
    <row r="506">
      <c r="B506" s="668"/>
      <c r="G506" s="1270"/>
      <c r="AL506" s="1267"/>
      <c r="AM506" s="1265"/>
      <c r="AN506" s="1268"/>
      <c r="AO506" s="1268"/>
      <c r="AP506" s="1268"/>
      <c r="AQ506" s="1265"/>
      <c r="AR506" s="1269"/>
      <c r="AS506" s="1265"/>
      <c r="AT506" s="1265"/>
      <c r="AU506" s="1265"/>
      <c r="AV506" s="1265"/>
      <c r="AW506" s="1265"/>
      <c r="AX506" s="1265"/>
      <c r="AY506" s="1265"/>
    </row>
    <row r="507">
      <c r="B507" s="668"/>
      <c r="G507" s="1270"/>
      <c r="AL507" s="1267"/>
      <c r="AM507" s="1265"/>
      <c r="AN507" s="1268"/>
      <c r="AO507" s="1268"/>
      <c r="AP507" s="1268"/>
      <c r="AQ507" s="1265"/>
      <c r="AR507" s="1269"/>
      <c r="AS507" s="1265"/>
      <c r="AT507" s="1265"/>
      <c r="AU507" s="1265"/>
      <c r="AV507" s="1265"/>
      <c r="AW507" s="1265"/>
      <c r="AX507" s="1265"/>
      <c r="AY507" s="1265"/>
    </row>
    <row r="508">
      <c r="B508" s="668"/>
      <c r="G508" s="1270"/>
      <c r="AL508" s="1267"/>
      <c r="AM508" s="1265"/>
      <c r="AN508" s="1268"/>
      <c r="AO508" s="1268"/>
      <c r="AP508" s="1268"/>
      <c r="AQ508" s="1265"/>
      <c r="AR508" s="1269"/>
      <c r="AS508" s="1265"/>
      <c r="AT508" s="1265"/>
      <c r="AU508" s="1265"/>
      <c r="AV508" s="1265"/>
      <c r="AW508" s="1265"/>
      <c r="AX508" s="1265"/>
      <c r="AY508" s="1265"/>
    </row>
    <row r="509">
      <c r="B509" s="668"/>
      <c r="G509" s="1270"/>
      <c r="AL509" s="1267"/>
      <c r="AM509" s="1265"/>
      <c r="AN509" s="1268"/>
      <c r="AO509" s="1268"/>
      <c r="AP509" s="1268"/>
      <c r="AQ509" s="1265"/>
      <c r="AR509" s="1269"/>
      <c r="AS509" s="1265"/>
      <c r="AT509" s="1265"/>
      <c r="AU509" s="1265"/>
      <c r="AV509" s="1265"/>
      <c r="AW509" s="1265"/>
      <c r="AX509" s="1265"/>
      <c r="AY509" s="1265"/>
    </row>
    <row r="510">
      <c r="B510" s="668"/>
      <c r="G510" s="1270"/>
      <c r="AL510" s="1267"/>
      <c r="AM510" s="1265"/>
      <c r="AN510" s="1268"/>
      <c r="AO510" s="1268"/>
      <c r="AP510" s="1268"/>
      <c r="AQ510" s="1265"/>
      <c r="AR510" s="1269"/>
      <c r="AS510" s="1265"/>
      <c r="AT510" s="1265"/>
      <c r="AU510" s="1265"/>
      <c r="AV510" s="1265"/>
      <c r="AW510" s="1265"/>
      <c r="AX510" s="1265"/>
      <c r="AY510" s="1265"/>
    </row>
    <row r="511">
      <c r="B511" s="668"/>
      <c r="G511" s="1270"/>
      <c r="AL511" s="1267"/>
      <c r="AM511" s="1265"/>
      <c r="AN511" s="1268"/>
      <c r="AO511" s="1268"/>
      <c r="AP511" s="1268"/>
      <c r="AQ511" s="1265"/>
      <c r="AR511" s="1269"/>
      <c r="AS511" s="1265"/>
      <c r="AT511" s="1265"/>
      <c r="AU511" s="1265"/>
      <c r="AV511" s="1265"/>
      <c r="AW511" s="1265"/>
      <c r="AX511" s="1265"/>
      <c r="AY511" s="1265"/>
    </row>
    <row r="512">
      <c r="B512" s="668"/>
      <c r="G512" s="1270"/>
      <c r="AL512" s="1267"/>
      <c r="AM512" s="1265"/>
      <c r="AN512" s="1268"/>
      <c r="AO512" s="1268"/>
      <c r="AP512" s="1268"/>
      <c r="AQ512" s="1265"/>
      <c r="AR512" s="1269"/>
      <c r="AS512" s="1265"/>
      <c r="AT512" s="1265"/>
      <c r="AU512" s="1265"/>
      <c r="AV512" s="1265"/>
      <c r="AW512" s="1265"/>
      <c r="AX512" s="1265"/>
      <c r="AY512" s="1265"/>
    </row>
    <row r="513">
      <c r="B513" s="668"/>
      <c r="G513" s="1270"/>
      <c r="AL513" s="1267"/>
      <c r="AM513" s="1265"/>
      <c r="AN513" s="1268"/>
      <c r="AO513" s="1268"/>
      <c r="AP513" s="1268"/>
      <c r="AQ513" s="1265"/>
      <c r="AR513" s="1269"/>
      <c r="AS513" s="1265"/>
      <c r="AT513" s="1265"/>
      <c r="AU513" s="1265"/>
      <c r="AV513" s="1265"/>
      <c r="AW513" s="1265"/>
      <c r="AX513" s="1265"/>
      <c r="AY513" s="1265"/>
    </row>
    <row r="514">
      <c r="B514" s="668"/>
      <c r="G514" s="1270"/>
      <c r="AL514" s="1267"/>
      <c r="AM514" s="1265"/>
      <c r="AN514" s="1268"/>
      <c r="AO514" s="1268"/>
      <c r="AP514" s="1268"/>
      <c r="AQ514" s="1265"/>
      <c r="AR514" s="1269"/>
      <c r="AS514" s="1265"/>
      <c r="AT514" s="1265"/>
      <c r="AU514" s="1265"/>
      <c r="AV514" s="1265"/>
      <c r="AW514" s="1265"/>
      <c r="AX514" s="1265"/>
      <c r="AY514" s="1265"/>
    </row>
    <row r="515">
      <c r="B515" s="668"/>
      <c r="G515" s="1270"/>
      <c r="AL515" s="1267"/>
      <c r="AM515" s="1265"/>
      <c r="AN515" s="1268"/>
      <c r="AO515" s="1268"/>
      <c r="AP515" s="1268"/>
      <c r="AQ515" s="1265"/>
      <c r="AR515" s="1269"/>
      <c r="AS515" s="1265"/>
      <c r="AT515" s="1265"/>
      <c r="AU515" s="1265"/>
      <c r="AV515" s="1265"/>
      <c r="AW515" s="1265"/>
      <c r="AX515" s="1265"/>
      <c r="AY515" s="1265"/>
    </row>
    <row r="516">
      <c r="B516" s="668"/>
      <c r="G516" s="1270"/>
      <c r="AL516" s="1267"/>
      <c r="AM516" s="1265"/>
      <c r="AN516" s="1268"/>
      <c r="AO516" s="1268"/>
      <c r="AP516" s="1268"/>
      <c r="AQ516" s="1265"/>
      <c r="AR516" s="1269"/>
      <c r="AS516" s="1265"/>
      <c r="AT516" s="1265"/>
      <c r="AU516" s="1265"/>
      <c r="AV516" s="1265"/>
      <c r="AW516" s="1265"/>
      <c r="AX516" s="1265"/>
      <c r="AY516" s="1265"/>
    </row>
    <row r="517">
      <c r="B517" s="668"/>
      <c r="G517" s="1270"/>
      <c r="AL517" s="1267"/>
      <c r="AM517" s="1265"/>
      <c r="AN517" s="1268"/>
      <c r="AO517" s="1268"/>
      <c r="AP517" s="1268"/>
      <c r="AQ517" s="1265"/>
      <c r="AR517" s="1269"/>
      <c r="AS517" s="1265"/>
      <c r="AT517" s="1265"/>
      <c r="AU517" s="1265"/>
      <c r="AV517" s="1265"/>
      <c r="AW517" s="1265"/>
      <c r="AX517" s="1265"/>
      <c r="AY517" s="1265"/>
    </row>
    <row r="518">
      <c r="B518" s="668"/>
      <c r="G518" s="1270"/>
      <c r="AL518" s="1267"/>
      <c r="AM518" s="1265"/>
      <c r="AN518" s="1268"/>
      <c r="AO518" s="1268"/>
      <c r="AP518" s="1268"/>
      <c r="AQ518" s="1265"/>
      <c r="AR518" s="1269"/>
      <c r="AS518" s="1265"/>
      <c r="AT518" s="1265"/>
      <c r="AU518" s="1265"/>
      <c r="AV518" s="1265"/>
      <c r="AW518" s="1265"/>
      <c r="AX518" s="1265"/>
      <c r="AY518" s="1265"/>
    </row>
    <row r="519">
      <c r="B519" s="668"/>
      <c r="G519" s="1270"/>
      <c r="AL519" s="1267"/>
      <c r="AM519" s="1265"/>
      <c r="AN519" s="1268"/>
      <c r="AO519" s="1268"/>
      <c r="AP519" s="1268"/>
      <c r="AQ519" s="1265"/>
      <c r="AR519" s="1269"/>
      <c r="AS519" s="1265"/>
      <c r="AT519" s="1265"/>
      <c r="AU519" s="1265"/>
      <c r="AV519" s="1265"/>
      <c r="AW519" s="1265"/>
      <c r="AX519" s="1265"/>
      <c r="AY519" s="1265"/>
    </row>
    <row r="520">
      <c r="B520" s="668"/>
      <c r="G520" s="1270"/>
      <c r="AL520" s="1267"/>
      <c r="AM520" s="1265"/>
      <c r="AN520" s="1268"/>
      <c r="AO520" s="1268"/>
      <c r="AP520" s="1268"/>
      <c r="AQ520" s="1265"/>
      <c r="AR520" s="1269"/>
      <c r="AS520" s="1265"/>
      <c r="AT520" s="1265"/>
      <c r="AU520" s="1265"/>
      <c r="AV520" s="1265"/>
      <c r="AW520" s="1265"/>
      <c r="AX520" s="1265"/>
      <c r="AY520" s="1265"/>
    </row>
    <row r="521">
      <c r="B521" s="668"/>
      <c r="G521" s="1270"/>
      <c r="AL521" s="1267"/>
      <c r="AM521" s="1265"/>
      <c r="AN521" s="1268"/>
      <c r="AO521" s="1268"/>
      <c r="AP521" s="1268"/>
      <c r="AQ521" s="1265"/>
      <c r="AR521" s="1269"/>
      <c r="AS521" s="1265"/>
      <c r="AT521" s="1265"/>
      <c r="AU521" s="1265"/>
      <c r="AV521" s="1265"/>
      <c r="AW521" s="1265"/>
      <c r="AX521" s="1265"/>
      <c r="AY521" s="1265"/>
    </row>
    <row r="522">
      <c r="B522" s="668"/>
      <c r="G522" s="1270"/>
      <c r="AL522" s="1267"/>
      <c r="AM522" s="1265"/>
      <c r="AN522" s="1268"/>
      <c r="AO522" s="1268"/>
      <c r="AP522" s="1268"/>
      <c r="AQ522" s="1265"/>
      <c r="AR522" s="1269"/>
      <c r="AS522" s="1265"/>
      <c r="AT522" s="1265"/>
      <c r="AU522" s="1265"/>
      <c r="AV522" s="1265"/>
      <c r="AW522" s="1265"/>
      <c r="AX522" s="1265"/>
      <c r="AY522" s="1265"/>
    </row>
    <row r="523">
      <c r="B523" s="668"/>
      <c r="G523" s="1270"/>
      <c r="AL523" s="1267"/>
      <c r="AM523" s="1265"/>
      <c r="AN523" s="1268"/>
      <c r="AO523" s="1268"/>
      <c r="AP523" s="1268"/>
      <c r="AQ523" s="1265"/>
      <c r="AR523" s="1269"/>
      <c r="AS523" s="1265"/>
      <c r="AT523" s="1265"/>
      <c r="AU523" s="1265"/>
      <c r="AV523" s="1265"/>
      <c r="AW523" s="1265"/>
      <c r="AX523" s="1265"/>
      <c r="AY523" s="1265"/>
    </row>
    <row r="524">
      <c r="B524" s="668"/>
      <c r="G524" s="1270"/>
      <c r="AL524" s="1267"/>
      <c r="AM524" s="1265"/>
      <c r="AN524" s="1268"/>
      <c r="AO524" s="1268"/>
      <c r="AP524" s="1268"/>
      <c r="AQ524" s="1265"/>
      <c r="AR524" s="1269"/>
      <c r="AS524" s="1265"/>
      <c r="AT524" s="1265"/>
      <c r="AU524" s="1265"/>
      <c r="AV524" s="1265"/>
      <c r="AW524" s="1265"/>
      <c r="AX524" s="1265"/>
      <c r="AY524" s="1265"/>
    </row>
    <row r="525">
      <c r="B525" s="668"/>
      <c r="G525" s="1270"/>
      <c r="AL525" s="1267"/>
      <c r="AM525" s="1265"/>
      <c r="AN525" s="1268"/>
      <c r="AO525" s="1268"/>
      <c r="AP525" s="1268"/>
      <c r="AQ525" s="1265"/>
      <c r="AR525" s="1269"/>
      <c r="AS525" s="1265"/>
      <c r="AT525" s="1265"/>
      <c r="AU525" s="1265"/>
      <c r="AV525" s="1265"/>
      <c r="AW525" s="1265"/>
      <c r="AX525" s="1265"/>
      <c r="AY525" s="1265"/>
    </row>
    <row r="526">
      <c r="B526" s="668"/>
      <c r="G526" s="1270"/>
      <c r="AL526" s="1267"/>
      <c r="AM526" s="1265"/>
      <c r="AN526" s="1268"/>
      <c r="AO526" s="1268"/>
      <c r="AP526" s="1268"/>
      <c r="AQ526" s="1265"/>
      <c r="AR526" s="1269"/>
      <c r="AS526" s="1265"/>
      <c r="AT526" s="1265"/>
      <c r="AU526" s="1265"/>
      <c r="AV526" s="1265"/>
      <c r="AW526" s="1265"/>
      <c r="AX526" s="1265"/>
      <c r="AY526" s="1265"/>
    </row>
    <row r="527">
      <c r="B527" s="668"/>
      <c r="G527" s="1270"/>
      <c r="AL527" s="1267"/>
      <c r="AM527" s="1265"/>
      <c r="AN527" s="1268"/>
      <c r="AO527" s="1268"/>
      <c r="AP527" s="1268"/>
      <c r="AQ527" s="1265"/>
      <c r="AR527" s="1269"/>
      <c r="AS527" s="1265"/>
      <c r="AT527" s="1265"/>
      <c r="AU527" s="1265"/>
      <c r="AV527" s="1265"/>
      <c r="AW527" s="1265"/>
      <c r="AX527" s="1265"/>
      <c r="AY527" s="1265"/>
    </row>
    <row r="528">
      <c r="B528" s="668"/>
      <c r="G528" s="1270"/>
      <c r="AL528" s="1267"/>
      <c r="AM528" s="1265"/>
      <c r="AN528" s="1268"/>
      <c r="AO528" s="1268"/>
      <c r="AP528" s="1268"/>
      <c r="AQ528" s="1265"/>
      <c r="AR528" s="1269"/>
      <c r="AS528" s="1265"/>
      <c r="AT528" s="1265"/>
      <c r="AU528" s="1265"/>
      <c r="AV528" s="1265"/>
      <c r="AW528" s="1265"/>
      <c r="AX528" s="1265"/>
      <c r="AY528" s="1265"/>
    </row>
    <row r="529">
      <c r="B529" s="668"/>
      <c r="G529" s="1270"/>
      <c r="AL529" s="1267"/>
      <c r="AM529" s="1265"/>
      <c r="AN529" s="1268"/>
      <c r="AO529" s="1268"/>
      <c r="AP529" s="1268"/>
      <c r="AQ529" s="1265"/>
      <c r="AR529" s="1269"/>
      <c r="AS529" s="1265"/>
      <c r="AT529" s="1265"/>
      <c r="AU529" s="1265"/>
      <c r="AV529" s="1265"/>
      <c r="AW529" s="1265"/>
      <c r="AX529" s="1265"/>
      <c r="AY529" s="1265"/>
    </row>
    <row r="530">
      <c r="B530" s="668"/>
      <c r="G530" s="1270"/>
      <c r="AL530" s="1267"/>
      <c r="AM530" s="1265"/>
      <c r="AN530" s="1268"/>
      <c r="AO530" s="1268"/>
      <c r="AP530" s="1268"/>
      <c r="AQ530" s="1265"/>
      <c r="AR530" s="1269"/>
      <c r="AS530" s="1265"/>
      <c r="AT530" s="1265"/>
      <c r="AU530" s="1265"/>
      <c r="AV530" s="1265"/>
      <c r="AW530" s="1265"/>
      <c r="AX530" s="1265"/>
      <c r="AY530" s="1265"/>
    </row>
    <row r="531">
      <c r="B531" s="668"/>
      <c r="G531" s="1270"/>
      <c r="AL531" s="1267"/>
      <c r="AM531" s="1265"/>
      <c r="AN531" s="1268"/>
      <c r="AO531" s="1268"/>
      <c r="AP531" s="1268"/>
      <c r="AQ531" s="1265"/>
      <c r="AR531" s="1269"/>
      <c r="AS531" s="1265"/>
      <c r="AT531" s="1265"/>
      <c r="AU531" s="1265"/>
      <c r="AV531" s="1265"/>
      <c r="AW531" s="1265"/>
      <c r="AX531" s="1265"/>
      <c r="AY531" s="1265"/>
    </row>
    <row r="532">
      <c r="B532" s="668"/>
      <c r="G532" s="1270"/>
      <c r="AL532" s="1267"/>
      <c r="AM532" s="1265"/>
      <c r="AN532" s="1268"/>
      <c r="AO532" s="1268"/>
      <c r="AP532" s="1268"/>
      <c r="AQ532" s="1265"/>
      <c r="AR532" s="1269"/>
      <c r="AS532" s="1265"/>
      <c r="AT532" s="1265"/>
      <c r="AU532" s="1265"/>
      <c r="AV532" s="1265"/>
      <c r="AW532" s="1265"/>
      <c r="AX532" s="1265"/>
      <c r="AY532" s="1265"/>
    </row>
    <row r="533">
      <c r="B533" s="668"/>
      <c r="G533" s="1270"/>
      <c r="AL533" s="1267"/>
      <c r="AM533" s="1265"/>
      <c r="AN533" s="1268"/>
      <c r="AO533" s="1268"/>
      <c r="AP533" s="1268"/>
      <c r="AQ533" s="1265"/>
      <c r="AR533" s="1269"/>
      <c r="AS533" s="1265"/>
      <c r="AT533" s="1265"/>
      <c r="AU533" s="1265"/>
      <c r="AV533" s="1265"/>
      <c r="AW533" s="1265"/>
      <c r="AX533" s="1265"/>
      <c r="AY533" s="1265"/>
    </row>
    <row r="534">
      <c r="B534" s="668"/>
      <c r="G534" s="1270"/>
      <c r="AL534" s="1267"/>
      <c r="AM534" s="1265"/>
      <c r="AN534" s="1268"/>
      <c r="AO534" s="1268"/>
      <c r="AP534" s="1268"/>
      <c r="AQ534" s="1265"/>
      <c r="AR534" s="1269"/>
      <c r="AS534" s="1265"/>
      <c r="AT534" s="1265"/>
      <c r="AU534" s="1265"/>
      <c r="AV534" s="1265"/>
      <c r="AW534" s="1265"/>
      <c r="AX534" s="1265"/>
      <c r="AY534" s="1265"/>
    </row>
    <row r="535">
      <c r="B535" s="668"/>
      <c r="G535" s="1270"/>
      <c r="AL535" s="1267"/>
      <c r="AM535" s="1265"/>
      <c r="AN535" s="1268"/>
      <c r="AO535" s="1268"/>
      <c r="AP535" s="1268"/>
      <c r="AQ535" s="1265"/>
      <c r="AR535" s="1269"/>
      <c r="AS535" s="1265"/>
      <c r="AT535" s="1265"/>
      <c r="AU535" s="1265"/>
      <c r="AV535" s="1265"/>
      <c r="AW535" s="1265"/>
      <c r="AX535" s="1265"/>
      <c r="AY535" s="1265"/>
    </row>
    <row r="536">
      <c r="B536" s="668"/>
      <c r="G536" s="1270"/>
      <c r="AL536" s="1267"/>
      <c r="AM536" s="1265"/>
      <c r="AN536" s="1268"/>
      <c r="AO536" s="1268"/>
      <c r="AP536" s="1268"/>
      <c r="AQ536" s="1265"/>
      <c r="AR536" s="1269"/>
      <c r="AS536" s="1265"/>
      <c r="AT536" s="1265"/>
      <c r="AU536" s="1265"/>
      <c r="AV536" s="1265"/>
      <c r="AW536" s="1265"/>
      <c r="AX536" s="1265"/>
      <c r="AY536" s="1265"/>
    </row>
    <row r="537">
      <c r="B537" s="668"/>
      <c r="G537" s="1270"/>
      <c r="AL537" s="1267"/>
      <c r="AM537" s="1265"/>
      <c r="AN537" s="1268"/>
      <c r="AO537" s="1268"/>
      <c r="AP537" s="1268"/>
      <c r="AQ537" s="1265"/>
      <c r="AR537" s="1269"/>
      <c r="AS537" s="1265"/>
      <c r="AT537" s="1265"/>
      <c r="AU537" s="1265"/>
      <c r="AV537" s="1265"/>
      <c r="AW537" s="1265"/>
      <c r="AX537" s="1265"/>
      <c r="AY537" s="1265"/>
    </row>
    <row r="538">
      <c r="B538" s="668"/>
      <c r="G538" s="1270"/>
      <c r="AL538" s="1267"/>
      <c r="AM538" s="1265"/>
      <c r="AN538" s="1268"/>
      <c r="AO538" s="1268"/>
      <c r="AP538" s="1268"/>
      <c r="AQ538" s="1265"/>
      <c r="AR538" s="1269"/>
      <c r="AS538" s="1265"/>
      <c r="AT538" s="1265"/>
      <c r="AU538" s="1265"/>
      <c r="AV538" s="1265"/>
      <c r="AW538" s="1265"/>
      <c r="AX538" s="1265"/>
      <c r="AY538" s="1265"/>
    </row>
    <row r="539">
      <c r="B539" s="668"/>
      <c r="G539" s="1270"/>
      <c r="AL539" s="1267"/>
      <c r="AM539" s="1265"/>
      <c r="AN539" s="1268"/>
      <c r="AO539" s="1268"/>
      <c r="AP539" s="1268"/>
      <c r="AQ539" s="1265"/>
      <c r="AR539" s="1269"/>
      <c r="AS539" s="1265"/>
      <c r="AT539" s="1265"/>
      <c r="AU539" s="1265"/>
      <c r="AV539" s="1265"/>
      <c r="AW539" s="1265"/>
      <c r="AX539" s="1265"/>
      <c r="AY539" s="1265"/>
    </row>
    <row r="540">
      <c r="B540" s="668"/>
      <c r="G540" s="1270"/>
      <c r="AL540" s="1267"/>
      <c r="AM540" s="1265"/>
      <c r="AN540" s="1268"/>
      <c r="AO540" s="1268"/>
      <c r="AP540" s="1268"/>
      <c r="AQ540" s="1265"/>
      <c r="AR540" s="1269"/>
      <c r="AS540" s="1265"/>
      <c r="AT540" s="1265"/>
      <c r="AU540" s="1265"/>
      <c r="AV540" s="1265"/>
      <c r="AW540" s="1265"/>
      <c r="AX540" s="1265"/>
      <c r="AY540" s="1265"/>
    </row>
    <row r="541">
      <c r="B541" s="668"/>
      <c r="G541" s="1270"/>
      <c r="AL541" s="1267"/>
      <c r="AM541" s="1265"/>
      <c r="AN541" s="1268"/>
      <c r="AO541" s="1268"/>
      <c r="AP541" s="1268"/>
      <c r="AQ541" s="1265"/>
      <c r="AR541" s="1269"/>
      <c r="AS541" s="1265"/>
      <c r="AT541" s="1265"/>
      <c r="AU541" s="1265"/>
      <c r="AV541" s="1265"/>
      <c r="AW541" s="1265"/>
      <c r="AX541" s="1265"/>
      <c r="AY541" s="1265"/>
    </row>
    <row r="542">
      <c r="B542" s="668"/>
      <c r="G542" s="1270"/>
      <c r="AL542" s="1267"/>
      <c r="AM542" s="1265"/>
      <c r="AN542" s="1268"/>
      <c r="AO542" s="1268"/>
      <c r="AP542" s="1268"/>
      <c r="AQ542" s="1265"/>
      <c r="AR542" s="1269"/>
      <c r="AS542" s="1265"/>
      <c r="AT542" s="1265"/>
      <c r="AU542" s="1265"/>
      <c r="AV542" s="1265"/>
      <c r="AW542" s="1265"/>
      <c r="AX542" s="1265"/>
      <c r="AY542" s="1265"/>
    </row>
    <row r="543">
      <c r="B543" s="668"/>
      <c r="G543" s="1270"/>
      <c r="AL543" s="1267"/>
      <c r="AM543" s="1265"/>
      <c r="AN543" s="1268"/>
      <c r="AO543" s="1268"/>
      <c r="AP543" s="1268"/>
      <c r="AQ543" s="1265"/>
      <c r="AR543" s="1269"/>
      <c r="AS543" s="1265"/>
      <c r="AT543" s="1265"/>
      <c r="AU543" s="1265"/>
      <c r="AV543" s="1265"/>
      <c r="AW543" s="1265"/>
      <c r="AX543" s="1265"/>
      <c r="AY543" s="1265"/>
    </row>
    <row r="544">
      <c r="B544" s="668"/>
      <c r="G544" s="1270"/>
      <c r="AL544" s="1267"/>
      <c r="AM544" s="1265"/>
      <c r="AN544" s="1268"/>
      <c r="AO544" s="1268"/>
      <c r="AP544" s="1268"/>
      <c r="AQ544" s="1265"/>
      <c r="AR544" s="1269"/>
      <c r="AS544" s="1265"/>
      <c r="AT544" s="1265"/>
      <c r="AU544" s="1265"/>
      <c r="AV544" s="1265"/>
      <c r="AW544" s="1265"/>
      <c r="AX544" s="1265"/>
      <c r="AY544" s="1265"/>
    </row>
    <row r="545">
      <c r="B545" s="668"/>
      <c r="G545" s="1270"/>
      <c r="AL545" s="1267"/>
      <c r="AM545" s="1265"/>
      <c r="AN545" s="1268"/>
      <c r="AO545" s="1268"/>
      <c r="AP545" s="1268"/>
      <c r="AQ545" s="1265"/>
      <c r="AR545" s="1269"/>
      <c r="AS545" s="1265"/>
      <c r="AT545" s="1265"/>
      <c r="AU545" s="1265"/>
      <c r="AV545" s="1265"/>
      <c r="AW545" s="1265"/>
      <c r="AX545" s="1265"/>
      <c r="AY545" s="1265"/>
    </row>
    <row r="546">
      <c r="B546" s="668"/>
      <c r="G546" s="1270"/>
      <c r="AL546" s="1267"/>
      <c r="AM546" s="1265"/>
      <c r="AN546" s="1268"/>
      <c r="AO546" s="1268"/>
      <c r="AP546" s="1268"/>
      <c r="AQ546" s="1265"/>
      <c r="AR546" s="1269"/>
      <c r="AS546" s="1265"/>
      <c r="AT546" s="1265"/>
      <c r="AU546" s="1265"/>
      <c r="AV546" s="1265"/>
      <c r="AW546" s="1265"/>
      <c r="AX546" s="1265"/>
      <c r="AY546" s="1265"/>
    </row>
    <row r="547">
      <c r="B547" s="668"/>
      <c r="G547" s="1270"/>
      <c r="AL547" s="1267"/>
      <c r="AM547" s="1265"/>
      <c r="AN547" s="1268"/>
      <c r="AO547" s="1268"/>
      <c r="AP547" s="1268"/>
      <c r="AQ547" s="1265"/>
      <c r="AR547" s="1269"/>
      <c r="AS547" s="1265"/>
      <c r="AT547" s="1265"/>
      <c r="AU547" s="1265"/>
      <c r="AV547" s="1265"/>
      <c r="AW547" s="1265"/>
      <c r="AX547" s="1265"/>
      <c r="AY547" s="1265"/>
    </row>
    <row r="548">
      <c r="B548" s="668"/>
      <c r="G548" s="1270"/>
      <c r="AL548" s="1267"/>
      <c r="AM548" s="1265"/>
      <c r="AN548" s="1268"/>
      <c r="AO548" s="1268"/>
      <c r="AP548" s="1268"/>
      <c r="AQ548" s="1265"/>
      <c r="AR548" s="1269"/>
      <c r="AS548" s="1265"/>
      <c r="AT548" s="1265"/>
      <c r="AU548" s="1265"/>
      <c r="AV548" s="1265"/>
      <c r="AW548" s="1265"/>
      <c r="AX548" s="1265"/>
      <c r="AY548" s="1265"/>
    </row>
    <row r="549">
      <c r="B549" s="668"/>
      <c r="G549" s="1270"/>
      <c r="AL549" s="1267"/>
      <c r="AM549" s="1265"/>
      <c r="AN549" s="1268"/>
      <c r="AO549" s="1268"/>
      <c r="AP549" s="1268"/>
      <c r="AQ549" s="1265"/>
      <c r="AR549" s="1269"/>
      <c r="AS549" s="1265"/>
      <c r="AT549" s="1265"/>
      <c r="AU549" s="1265"/>
      <c r="AV549" s="1265"/>
      <c r="AW549" s="1265"/>
      <c r="AX549" s="1265"/>
      <c r="AY549" s="1265"/>
    </row>
    <row r="550">
      <c r="B550" s="668"/>
      <c r="G550" s="1270"/>
      <c r="AL550" s="1267"/>
      <c r="AM550" s="1265"/>
      <c r="AN550" s="1268"/>
      <c r="AO550" s="1268"/>
      <c r="AP550" s="1268"/>
      <c r="AQ550" s="1265"/>
      <c r="AR550" s="1269"/>
      <c r="AS550" s="1265"/>
      <c r="AT550" s="1265"/>
      <c r="AU550" s="1265"/>
      <c r="AV550" s="1265"/>
      <c r="AW550" s="1265"/>
      <c r="AX550" s="1265"/>
      <c r="AY550" s="1265"/>
    </row>
    <row r="551">
      <c r="B551" s="668"/>
      <c r="G551" s="1270"/>
      <c r="AL551" s="1267"/>
      <c r="AM551" s="1265"/>
      <c r="AN551" s="1268"/>
      <c r="AO551" s="1268"/>
      <c r="AP551" s="1268"/>
      <c r="AQ551" s="1265"/>
      <c r="AR551" s="1269"/>
      <c r="AS551" s="1265"/>
      <c r="AT551" s="1265"/>
      <c r="AU551" s="1265"/>
      <c r="AV551" s="1265"/>
      <c r="AW551" s="1265"/>
      <c r="AX551" s="1265"/>
      <c r="AY551" s="1265"/>
    </row>
    <row r="552">
      <c r="B552" s="668"/>
      <c r="G552" s="1270"/>
      <c r="AL552" s="1267"/>
      <c r="AM552" s="1265"/>
      <c r="AN552" s="1268"/>
      <c r="AO552" s="1268"/>
      <c r="AP552" s="1268"/>
      <c r="AQ552" s="1265"/>
      <c r="AR552" s="1269"/>
      <c r="AS552" s="1265"/>
      <c r="AT552" s="1265"/>
      <c r="AU552" s="1265"/>
      <c r="AV552" s="1265"/>
      <c r="AW552" s="1265"/>
      <c r="AX552" s="1265"/>
      <c r="AY552" s="1265"/>
    </row>
    <row r="553">
      <c r="B553" s="668"/>
      <c r="G553" s="1270"/>
      <c r="AL553" s="1267"/>
      <c r="AM553" s="1265"/>
      <c r="AN553" s="1268"/>
      <c r="AO553" s="1268"/>
      <c r="AP553" s="1268"/>
      <c r="AQ553" s="1265"/>
      <c r="AR553" s="1269"/>
      <c r="AS553" s="1265"/>
      <c r="AT553" s="1265"/>
      <c r="AU553" s="1265"/>
      <c r="AV553" s="1265"/>
      <c r="AW553" s="1265"/>
      <c r="AX553" s="1265"/>
      <c r="AY553" s="1265"/>
    </row>
    <row r="554">
      <c r="B554" s="668"/>
      <c r="G554" s="1270"/>
      <c r="AL554" s="1267"/>
      <c r="AM554" s="1265"/>
      <c r="AN554" s="1268"/>
      <c r="AO554" s="1268"/>
      <c r="AP554" s="1268"/>
      <c r="AQ554" s="1265"/>
      <c r="AR554" s="1269"/>
      <c r="AS554" s="1265"/>
      <c r="AT554" s="1265"/>
      <c r="AU554" s="1265"/>
      <c r="AV554" s="1265"/>
      <c r="AW554" s="1265"/>
      <c r="AX554" s="1265"/>
      <c r="AY554" s="1265"/>
    </row>
    <row r="555">
      <c r="B555" s="668"/>
      <c r="G555" s="1270"/>
      <c r="AL555" s="1267"/>
      <c r="AM555" s="1265"/>
      <c r="AN555" s="1268"/>
      <c r="AO555" s="1268"/>
      <c r="AP555" s="1268"/>
      <c r="AQ555" s="1265"/>
      <c r="AR555" s="1269"/>
      <c r="AS555" s="1265"/>
      <c r="AT555" s="1265"/>
      <c r="AU555" s="1265"/>
      <c r="AV555" s="1265"/>
      <c r="AW555" s="1265"/>
      <c r="AX555" s="1265"/>
      <c r="AY555" s="1265"/>
    </row>
    <row r="556">
      <c r="B556" s="668"/>
      <c r="G556" s="1270"/>
      <c r="AL556" s="1267"/>
      <c r="AM556" s="1265"/>
      <c r="AN556" s="1268"/>
      <c r="AO556" s="1268"/>
      <c r="AP556" s="1268"/>
      <c r="AQ556" s="1265"/>
      <c r="AR556" s="1269"/>
      <c r="AS556" s="1265"/>
      <c r="AT556" s="1265"/>
      <c r="AU556" s="1265"/>
      <c r="AV556" s="1265"/>
      <c r="AW556" s="1265"/>
      <c r="AX556" s="1265"/>
      <c r="AY556" s="1265"/>
    </row>
    <row r="557">
      <c r="B557" s="668"/>
      <c r="G557" s="1270"/>
      <c r="AL557" s="1267"/>
      <c r="AM557" s="1265"/>
      <c r="AN557" s="1268"/>
      <c r="AO557" s="1268"/>
      <c r="AP557" s="1268"/>
      <c r="AQ557" s="1265"/>
      <c r="AR557" s="1269"/>
      <c r="AS557" s="1265"/>
      <c r="AT557" s="1265"/>
      <c r="AU557" s="1265"/>
      <c r="AV557" s="1265"/>
      <c r="AW557" s="1265"/>
      <c r="AX557" s="1265"/>
      <c r="AY557" s="1265"/>
    </row>
    <row r="558">
      <c r="B558" s="668"/>
      <c r="G558" s="1270"/>
      <c r="AL558" s="1267"/>
      <c r="AM558" s="1265"/>
      <c r="AN558" s="1268"/>
      <c r="AO558" s="1268"/>
      <c r="AP558" s="1268"/>
      <c r="AQ558" s="1265"/>
      <c r="AR558" s="1269"/>
      <c r="AS558" s="1265"/>
      <c r="AT558" s="1265"/>
      <c r="AU558" s="1265"/>
      <c r="AV558" s="1265"/>
      <c r="AW558" s="1265"/>
      <c r="AX558" s="1265"/>
      <c r="AY558" s="1265"/>
    </row>
    <row r="559">
      <c r="B559" s="668"/>
      <c r="G559" s="1270"/>
      <c r="AL559" s="1267"/>
      <c r="AM559" s="1265"/>
      <c r="AN559" s="1268"/>
      <c r="AO559" s="1268"/>
      <c r="AP559" s="1268"/>
      <c r="AQ559" s="1265"/>
      <c r="AR559" s="1269"/>
      <c r="AS559" s="1265"/>
      <c r="AT559" s="1265"/>
      <c r="AU559" s="1265"/>
      <c r="AV559" s="1265"/>
      <c r="AW559" s="1265"/>
      <c r="AX559" s="1265"/>
      <c r="AY559" s="1265"/>
    </row>
    <row r="560">
      <c r="B560" s="668"/>
      <c r="G560" s="1270"/>
      <c r="AL560" s="1267"/>
      <c r="AM560" s="1265"/>
      <c r="AN560" s="1268"/>
      <c r="AO560" s="1268"/>
      <c r="AP560" s="1268"/>
      <c r="AQ560" s="1265"/>
      <c r="AR560" s="1269"/>
      <c r="AS560" s="1265"/>
      <c r="AT560" s="1265"/>
      <c r="AU560" s="1265"/>
      <c r="AV560" s="1265"/>
      <c r="AW560" s="1265"/>
      <c r="AX560" s="1265"/>
      <c r="AY560" s="1265"/>
    </row>
    <row r="561">
      <c r="B561" s="668"/>
      <c r="G561" s="1270"/>
      <c r="AL561" s="1267"/>
      <c r="AM561" s="1265"/>
      <c r="AN561" s="1268"/>
      <c r="AO561" s="1268"/>
      <c r="AP561" s="1268"/>
      <c r="AQ561" s="1265"/>
      <c r="AR561" s="1269"/>
      <c r="AS561" s="1265"/>
      <c r="AT561" s="1265"/>
      <c r="AU561" s="1265"/>
      <c r="AV561" s="1265"/>
      <c r="AW561" s="1265"/>
      <c r="AX561" s="1265"/>
      <c r="AY561" s="1265"/>
    </row>
    <row r="562">
      <c r="B562" s="668"/>
      <c r="G562" s="1270"/>
      <c r="AL562" s="1267"/>
      <c r="AM562" s="1265"/>
      <c r="AN562" s="1268"/>
      <c r="AO562" s="1268"/>
      <c r="AP562" s="1268"/>
      <c r="AQ562" s="1265"/>
      <c r="AR562" s="1269"/>
      <c r="AS562" s="1265"/>
      <c r="AT562" s="1265"/>
      <c r="AU562" s="1265"/>
      <c r="AV562" s="1265"/>
      <c r="AW562" s="1265"/>
      <c r="AX562" s="1265"/>
      <c r="AY562" s="1265"/>
    </row>
    <row r="563">
      <c r="B563" s="668"/>
      <c r="G563" s="1270"/>
      <c r="AL563" s="1267"/>
      <c r="AM563" s="1265"/>
      <c r="AN563" s="1268"/>
      <c r="AO563" s="1268"/>
      <c r="AP563" s="1268"/>
      <c r="AQ563" s="1265"/>
      <c r="AR563" s="1269"/>
      <c r="AS563" s="1265"/>
      <c r="AT563" s="1265"/>
      <c r="AU563" s="1265"/>
      <c r="AV563" s="1265"/>
      <c r="AW563" s="1265"/>
      <c r="AX563" s="1265"/>
      <c r="AY563" s="1265"/>
    </row>
    <row r="564">
      <c r="B564" s="668"/>
      <c r="G564" s="1270"/>
      <c r="AL564" s="1267"/>
      <c r="AM564" s="1265"/>
      <c r="AN564" s="1268"/>
      <c r="AO564" s="1268"/>
      <c r="AP564" s="1268"/>
      <c r="AQ564" s="1265"/>
      <c r="AR564" s="1269"/>
      <c r="AS564" s="1265"/>
      <c r="AT564" s="1265"/>
      <c r="AU564" s="1265"/>
      <c r="AV564" s="1265"/>
      <c r="AW564" s="1265"/>
      <c r="AX564" s="1265"/>
      <c r="AY564" s="1265"/>
    </row>
    <row r="565">
      <c r="B565" s="668"/>
      <c r="G565" s="1270"/>
      <c r="AL565" s="1267"/>
      <c r="AM565" s="1265"/>
      <c r="AN565" s="1268"/>
      <c r="AO565" s="1268"/>
      <c r="AP565" s="1268"/>
      <c r="AQ565" s="1265"/>
      <c r="AR565" s="1269"/>
      <c r="AS565" s="1265"/>
      <c r="AT565" s="1265"/>
      <c r="AU565" s="1265"/>
      <c r="AV565" s="1265"/>
      <c r="AW565" s="1265"/>
      <c r="AX565" s="1265"/>
      <c r="AY565" s="1265"/>
    </row>
    <row r="566">
      <c r="B566" s="668"/>
      <c r="G566" s="1270"/>
      <c r="AL566" s="1267"/>
      <c r="AM566" s="1265"/>
      <c r="AN566" s="1268"/>
      <c r="AO566" s="1268"/>
      <c r="AP566" s="1268"/>
      <c r="AQ566" s="1265"/>
      <c r="AR566" s="1269"/>
      <c r="AS566" s="1265"/>
      <c r="AT566" s="1265"/>
      <c r="AU566" s="1265"/>
      <c r="AV566" s="1265"/>
      <c r="AW566" s="1265"/>
      <c r="AX566" s="1265"/>
      <c r="AY566" s="1265"/>
    </row>
    <row r="567">
      <c r="B567" s="668"/>
      <c r="G567" s="1270"/>
      <c r="AL567" s="1267"/>
      <c r="AM567" s="1265"/>
      <c r="AN567" s="1268"/>
      <c r="AO567" s="1268"/>
      <c r="AP567" s="1268"/>
      <c r="AQ567" s="1265"/>
      <c r="AR567" s="1269"/>
      <c r="AS567" s="1265"/>
      <c r="AT567" s="1265"/>
      <c r="AU567" s="1265"/>
      <c r="AV567" s="1265"/>
      <c r="AW567" s="1265"/>
      <c r="AX567" s="1265"/>
      <c r="AY567" s="1265"/>
    </row>
    <row r="568">
      <c r="B568" s="668"/>
      <c r="G568" s="1270"/>
      <c r="AL568" s="1267"/>
      <c r="AM568" s="1265"/>
      <c r="AN568" s="1268"/>
      <c r="AO568" s="1268"/>
      <c r="AP568" s="1268"/>
      <c r="AQ568" s="1265"/>
      <c r="AR568" s="1269"/>
      <c r="AS568" s="1265"/>
      <c r="AT568" s="1265"/>
      <c r="AU568" s="1265"/>
      <c r="AV568" s="1265"/>
      <c r="AW568" s="1265"/>
      <c r="AX568" s="1265"/>
      <c r="AY568" s="1265"/>
    </row>
    <row r="569">
      <c r="B569" s="668"/>
      <c r="G569" s="1270"/>
      <c r="AL569" s="1267"/>
      <c r="AM569" s="1265"/>
      <c r="AN569" s="1268"/>
      <c r="AO569" s="1268"/>
      <c r="AP569" s="1268"/>
      <c r="AQ569" s="1265"/>
      <c r="AR569" s="1269"/>
      <c r="AS569" s="1265"/>
      <c r="AT569" s="1265"/>
      <c r="AU569" s="1265"/>
      <c r="AV569" s="1265"/>
      <c r="AW569" s="1265"/>
      <c r="AX569" s="1265"/>
      <c r="AY569" s="1265"/>
    </row>
    <row r="570">
      <c r="B570" s="668"/>
      <c r="G570" s="1270"/>
      <c r="AL570" s="1267"/>
      <c r="AM570" s="1265"/>
      <c r="AN570" s="1268"/>
      <c r="AO570" s="1268"/>
      <c r="AP570" s="1268"/>
      <c r="AQ570" s="1265"/>
      <c r="AR570" s="1269"/>
      <c r="AS570" s="1265"/>
      <c r="AT570" s="1265"/>
      <c r="AU570" s="1265"/>
      <c r="AV570" s="1265"/>
      <c r="AW570" s="1265"/>
      <c r="AX570" s="1265"/>
      <c r="AY570" s="1265"/>
    </row>
    <row r="571">
      <c r="B571" s="668"/>
      <c r="G571" s="1270"/>
      <c r="AL571" s="1267"/>
      <c r="AM571" s="1265"/>
      <c r="AN571" s="1268"/>
      <c r="AO571" s="1268"/>
      <c r="AP571" s="1268"/>
      <c r="AQ571" s="1265"/>
      <c r="AR571" s="1269"/>
      <c r="AS571" s="1265"/>
      <c r="AT571" s="1265"/>
      <c r="AU571" s="1265"/>
      <c r="AV571" s="1265"/>
      <c r="AW571" s="1265"/>
      <c r="AX571" s="1265"/>
      <c r="AY571" s="1265"/>
    </row>
    <row r="572">
      <c r="B572" s="668"/>
      <c r="G572" s="1270"/>
      <c r="AL572" s="1267"/>
      <c r="AM572" s="1265"/>
      <c r="AN572" s="1268"/>
      <c r="AO572" s="1268"/>
      <c r="AP572" s="1268"/>
      <c r="AQ572" s="1265"/>
      <c r="AR572" s="1269"/>
      <c r="AS572" s="1265"/>
      <c r="AT572" s="1265"/>
      <c r="AU572" s="1265"/>
      <c r="AV572" s="1265"/>
      <c r="AW572" s="1265"/>
      <c r="AX572" s="1265"/>
      <c r="AY572" s="1265"/>
    </row>
    <row r="573">
      <c r="B573" s="668"/>
      <c r="G573" s="1270"/>
      <c r="AL573" s="1267"/>
      <c r="AM573" s="1265"/>
      <c r="AN573" s="1268"/>
      <c r="AO573" s="1268"/>
      <c r="AP573" s="1268"/>
      <c r="AQ573" s="1265"/>
      <c r="AR573" s="1269"/>
      <c r="AS573" s="1265"/>
      <c r="AT573" s="1265"/>
      <c r="AU573" s="1265"/>
      <c r="AV573" s="1265"/>
      <c r="AW573" s="1265"/>
      <c r="AX573" s="1265"/>
      <c r="AY573" s="1265"/>
    </row>
    <row r="574">
      <c r="B574" s="668"/>
      <c r="G574" s="1270"/>
      <c r="AL574" s="1267"/>
      <c r="AM574" s="1265"/>
      <c r="AN574" s="1268"/>
      <c r="AO574" s="1268"/>
      <c r="AP574" s="1268"/>
      <c r="AQ574" s="1265"/>
      <c r="AR574" s="1269"/>
      <c r="AS574" s="1265"/>
      <c r="AT574" s="1265"/>
      <c r="AU574" s="1265"/>
      <c r="AV574" s="1265"/>
      <c r="AW574" s="1265"/>
      <c r="AX574" s="1265"/>
      <c r="AY574" s="1265"/>
    </row>
    <row r="575">
      <c r="B575" s="668"/>
      <c r="G575" s="1270"/>
      <c r="AL575" s="1267"/>
      <c r="AM575" s="1265"/>
      <c r="AN575" s="1268"/>
      <c r="AO575" s="1268"/>
      <c r="AP575" s="1268"/>
      <c r="AQ575" s="1265"/>
      <c r="AR575" s="1269"/>
      <c r="AS575" s="1265"/>
      <c r="AT575" s="1265"/>
      <c r="AU575" s="1265"/>
      <c r="AV575" s="1265"/>
      <c r="AW575" s="1265"/>
      <c r="AX575" s="1265"/>
      <c r="AY575" s="1265"/>
    </row>
    <row r="576">
      <c r="B576" s="668"/>
      <c r="G576" s="1270"/>
      <c r="AL576" s="1267"/>
      <c r="AM576" s="1265"/>
      <c r="AN576" s="1268"/>
      <c r="AO576" s="1268"/>
      <c r="AP576" s="1268"/>
      <c r="AQ576" s="1265"/>
      <c r="AR576" s="1269"/>
      <c r="AS576" s="1265"/>
      <c r="AT576" s="1265"/>
      <c r="AU576" s="1265"/>
      <c r="AV576" s="1265"/>
      <c r="AW576" s="1265"/>
      <c r="AX576" s="1265"/>
      <c r="AY576" s="1265"/>
    </row>
    <row r="577">
      <c r="B577" s="668"/>
      <c r="G577" s="1270"/>
      <c r="AL577" s="1267"/>
      <c r="AM577" s="1265"/>
      <c r="AN577" s="1268"/>
      <c r="AO577" s="1268"/>
      <c r="AP577" s="1268"/>
      <c r="AQ577" s="1265"/>
      <c r="AR577" s="1269"/>
      <c r="AS577" s="1265"/>
      <c r="AT577" s="1265"/>
      <c r="AU577" s="1265"/>
      <c r="AV577" s="1265"/>
      <c r="AW577" s="1265"/>
      <c r="AX577" s="1265"/>
      <c r="AY577" s="1265"/>
    </row>
    <row r="578">
      <c r="B578" s="668"/>
      <c r="G578" s="1270"/>
      <c r="AL578" s="1267"/>
      <c r="AM578" s="1265"/>
      <c r="AN578" s="1268"/>
      <c r="AO578" s="1268"/>
      <c r="AP578" s="1268"/>
      <c r="AQ578" s="1265"/>
      <c r="AR578" s="1269"/>
      <c r="AS578" s="1265"/>
      <c r="AT578" s="1265"/>
      <c r="AU578" s="1265"/>
      <c r="AV578" s="1265"/>
      <c r="AW578" s="1265"/>
      <c r="AX578" s="1265"/>
      <c r="AY578" s="1265"/>
    </row>
    <row r="579">
      <c r="B579" s="668"/>
      <c r="G579" s="1270"/>
      <c r="AL579" s="1267"/>
      <c r="AM579" s="1265"/>
      <c r="AN579" s="1268"/>
      <c r="AO579" s="1268"/>
      <c r="AP579" s="1268"/>
      <c r="AQ579" s="1265"/>
      <c r="AR579" s="1269"/>
      <c r="AS579" s="1265"/>
      <c r="AT579" s="1265"/>
      <c r="AU579" s="1265"/>
      <c r="AV579" s="1265"/>
      <c r="AW579" s="1265"/>
      <c r="AX579" s="1265"/>
      <c r="AY579" s="1265"/>
    </row>
    <row r="580">
      <c r="B580" s="668"/>
      <c r="G580" s="1270"/>
      <c r="AL580" s="1267"/>
      <c r="AM580" s="1265"/>
      <c r="AN580" s="1268"/>
      <c r="AO580" s="1268"/>
      <c r="AP580" s="1268"/>
      <c r="AQ580" s="1265"/>
      <c r="AR580" s="1269"/>
      <c r="AS580" s="1265"/>
      <c r="AT580" s="1265"/>
      <c r="AU580" s="1265"/>
      <c r="AV580" s="1265"/>
      <c r="AW580" s="1265"/>
      <c r="AX580" s="1265"/>
      <c r="AY580" s="1265"/>
    </row>
    <row r="581">
      <c r="B581" s="668"/>
      <c r="G581" s="1270"/>
      <c r="AL581" s="1267"/>
      <c r="AM581" s="1265"/>
      <c r="AN581" s="1268"/>
      <c r="AO581" s="1268"/>
      <c r="AP581" s="1268"/>
      <c r="AQ581" s="1265"/>
      <c r="AR581" s="1269"/>
      <c r="AS581" s="1265"/>
      <c r="AT581" s="1265"/>
      <c r="AU581" s="1265"/>
      <c r="AV581" s="1265"/>
      <c r="AW581" s="1265"/>
      <c r="AX581" s="1265"/>
      <c r="AY581" s="1265"/>
    </row>
    <row r="582">
      <c r="B582" s="668"/>
      <c r="G582" s="1270"/>
      <c r="AL582" s="1267"/>
      <c r="AM582" s="1265"/>
      <c r="AN582" s="1268"/>
      <c r="AO582" s="1268"/>
      <c r="AP582" s="1268"/>
      <c r="AQ582" s="1265"/>
      <c r="AR582" s="1269"/>
      <c r="AS582" s="1265"/>
      <c r="AT582" s="1265"/>
      <c r="AU582" s="1265"/>
      <c r="AV582" s="1265"/>
      <c r="AW582" s="1265"/>
      <c r="AX582" s="1265"/>
      <c r="AY582" s="1265"/>
    </row>
    <row r="583">
      <c r="B583" s="668"/>
      <c r="G583" s="1270"/>
      <c r="AL583" s="1267"/>
      <c r="AM583" s="1265"/>
      <c r="AN583" s="1268"/>
      <c r="AO583" s="1268"/>
      <c r="AP583" s="1268"/>
      <c r="AQ583" s="1265"/>
      <c r="AR583" s="1269"/>
      <c r="AS583" s="1265"/>
      <c r="AT583" s="1265"/>
      <c r="AU583" s="1265"/>
      <c r="AV583" s="1265"/>
      <c r="AW583" s="1265"/>
      <c r="AX583" s="1265"/>
      <c r="AY583" s="1265"/>
    </row>
    <row r="584">
      <c r="B584" s="668"/>
      <c r="G584" s="1270"/>
      <c r="AL584" s="1267"/>
      <c r="AM584" s="1265"/>
      <c r="AN584" s="1268"/>
      <c r="AO584" s="1268"/>
      <c r="AP584" s="1268"/>
      <c r="AQ584" s="1265"/>
      <c r="AR584" s="1269"/>
      <c r="AS584" s="1265"/>
      <c r="AT584" s="1265"/>
      <c r="AU584" s="1265"/>
      <c r="AV584" s="1265"/>
      <c r="AW584" s="1265"/>
      <c r="AX584" s="1265"/>
      <c r="AY584" s="1265"/>
    </row>
    <row r="585">
      <c r="B585" s="668"/>
      <c r="G585" s="1270"/>
      <c r="AL585" s="1267"/>
      <c r="AM585" s="1265"/>
      <c r="AN585" s="1268"/>
      <c r="AO585" s="1268"/>
      <c r="AP585" s="1268"/>
      <c r="AQ585" s="1265"/>
      <c r="AR585" s="1269"/>
      <c r="AS585" s="1265"/>
      <c r="AT585" s="1265"/>
      <c r="AU585" s="1265"/>
      <c r="AV585" s="1265"/>
      <c r="AW585" s="1265"/>
      <c r="AX585" s="1265"/>
      <c r="AY585" s="1265"/>
    </row>
    <row r="586">
      <c r="B586" s="668"/>
      <c r="G586" s="1270"/>
      <c r="AL586" s="1267"/>
      <c r="AM586" s="1265"/>
      <c r="AN586" s="1268"/>
      <c r="AO586" s="1268"/>
      <c r="AP586" s="1268"/>
      <c r="AQ586" s="1265"/>
      <c r="AR586" s="1269"/>
      <c r="AS586" s="1265"/>
      <c r="AT586" s="1265"/>
      <c r="AU586" s="1265"/>
      <c r="AV586" s="1265"/>
      <c r="AW586" s="1265"/>
      <c r="AX586" s="1265"/>
      <c r="AY586" s="1265"/>
    </row>
    <row r="587">
      <c r="B587" s="668"/>
      <c r="G587" s="1270"/>
      <c r="AL587" s="1267"/>
      <c r="AM587" s="1265"/>
      <c r="AN587" s="1268"/>
      <c r="AO587" s="1268"/>
      <c r="AP587" s="1268"/>
      <c r="AQ587" s="1265"/>
      <c r="AR587" s="1269"/>
      <c r="AS587" s="1265"/>
      <c r="AT587" s="1265"/>
      <c r="AU587" s="1265"/>
      <c r="AV587" s="1265"/>
      <c r="AW587" s="1265"/>
      <c r="AX587" s="1265"/>
      <c r="AY587" s="1265"/>
    </row>
    <row r="588">
      <c r="B588" s="668"/>
      <c r="G588" s="1270"/>
      <c r="AL588" s="1267"/>
      <c r="AM588" s="1265"/>
      <c r="AN588" s="1268"/>
      <c r="AO588" s="1268"/>
      <c r="AP588" s="1268"/>
      <c r="AQ588" s="1265"/>
      <c r="AR588" s="1269"/>
      <c r="AS588" s="1265"/>
      <c r="AT588" s="1265"/>
      <c r="AU588" s="1265"/>
      <c r="AV588" s="1265"/>
      <c r="AW588" s="1265"/>
      <c r="AX588" s="1265"/>
      <c r="AY588" s="1265"/>
    </row>
    <row r="589">
      <c r="B589" s="668"/>
      <c r="G589" s="1270"/>
      <c r="AL589" s="1267"/>
      <c r="AM589" s="1265"/>
      <c r="AN589" s="1268"/>
      <c r="AO589" s="1268"/>
      <c r="AP589" s="1268"/>
      <c r="AQ589" s="1265"/>
      <c r="AR589" s="1269"/>
      <c r="AS589" s="1265"/>
      <c r="AT589" s="1265"/>
      <c r="AU589" s="1265"/>
      <c r="AV589" s="1265"/>
      <c r="AW589" s="1265"/>
      <c r="AX589" s="1265"/>
      <c r="AY589" s="1265"/>
    </row>
    <row r="590">
      <c r="B590" s="668"/>
      <c r="G590" s="1270"/>
      <c r="AL590" s="1267"/>
      <c r="AM590" s="1265"/>
      <c r="AN590" s="1268"/>
      <c r="AO590" s="1268"/>
      <c r="AP590" s="1268"/>
      <c r="AQ590" s="1265"/>
      <c r="AR590" s="1269"/>
      <c r="AS590" s="1265"/>
      <c r="AT590" s="1265"/>
      <c r="AU590" s="1265"/>
      <c r="AV590" s="1265"/>
      <c r="AW590" s="1265"/>
      <c r="AX590" s="1265"/>
      <c r="AY590" s="1265"/>
    </row>
    <row r="591">
      <c r="B591" s="668"/>
      <c r="G591" s="1270"/>
      <c r="AL591" s="1267"/>
      <c r="AM591" s="1265"/>
      <c r="AN591" s="1268"/>
      <c r="AO591" s="1268"/>
      <c r="AP591" s="1268"/>
      <c r="AQ591" s="1265"/>
      <c r="AR591" s="1269"/>
      <c r="AS591" s="1265"/>
      <c r="AT591" s="1265"/>
      <c r="AU591" s="1265"/>
      <c r="AV591" s="1265"/>
      <c r="AW591" s="1265"/>
      <c r="AX591" s="1265"/>
      <c r="AY591" s="1265"/>
    </row>
    <row r="592">
      <c r="B592" s="668"/>
      <c r="G592" s="1270"/>
      <c r="AL592" s="1267"/>
      <c r="AM592" s="1265"/>
      <c r="AN592" s="1268"/>
      <c r="AO592" s="1268"/>
      <c r="AP592" s="1268"/>
      <c r="AQ592" s="1265"/>
      <c r="AR592" s="1269"/>
      <c r="AS592" s="1265"/>
      <c r="AT592" s="1265"/>
      <c r="AU592" s="1265"/>
      <c r="AV592" s="1265"/>
      <c r="AW592" s="1265"/>
      <c r="AX592" s="1265"/>
      <c r="AY592" s="1265"/>
    </row>
    <row r="593">
      <c r="B593" s="668"/>
      <c r="G593" s="1270"/>
      <c r="AL593" s="1267"/>
      <c r="AM593" s="1265"/>
      <c r="AN593" s="1268"/>
      <c r="AO593" s="1268"/>
      <c r="AP593" s="1268"/>
      <c r="AQ593" s="1265"/>
      <c r="AR593" s="1269"/>
      <c r="AS593" s="1265"/>
      <c r="AT593" s="1265"/>
      <c r="AU593" s="1265"/>
      <c r="AV593" s="1265"/>
      <c r="AW593" s="1265"/>
      <c r="AX593" s="1265"/>
      <c r="AY593" s="1265"/>
    </row>
    <row r="594">
      <c r="B594" s="668"/>
      <c r="G594" s="1270"/>
      <c r="AL594" s="1267"/>
      <c r="AM594" s="1265"/>
      <c r="AN594" s="1268"/>
      <c r="AO594" s="1268"/>
      <c r="AP594" s="1268"/>
      <c r="AQ594" s="1265"/>
      <c r="AR594" s="1269"/>
      <c r="AS594" s="1265"/>
      <c r="AT594" s="1265"/>
      <c r="AU594" s="1265"/>
      <c r="AV594" s="1265"/>
      <c r="AW594" s="1265"/>
      <c r="AX594" s="1265"/>
      <c r="AY594" s="1265"/>
    </row>
    <row r="595">
      <c r="B595" s="668"/>
      <c r="G595" s="1270"/>
      <c r="AL595" s="1267"/>
      <c r="AM595" s="1265"/>
      <c r="AN595" s="1268"/>
      <c r="AO595" s="1268"/>
      <c r="AP595" s="1268"/>
      <c r="AQ595" s="1265"/>
      <c r="AR595" s="1269"/>
      <c r="AS595" s="1265"/>
      <c r="AT595" s="1265"/>
      <c r="AU595" s="1265"/>
      <c r="AV595" s="1265"/>
      <c r="AW595" s="1265"/>
      <c r="AX595" s="1265"/>
      <c r="AY595" s="1265"/>
    </row>
    <row r="596">
      <c r="B596" s="668"/>
      <c r="G596" s="1270"/>
      <c r="AL596" s="1267"/>
      <c r="AM596" s="1265"/>
      <c r="AN596" s="1268"/>
      <c r="AO596" s="1268"/>
      <c r="AP596" s="1268"/>
      <c r="AQ596" s="1265"/>
      <c r="AR596" s="1269"/>
      <c r="AS596" s="1265"/>
      <c r="AT596" s="1265"/>
      <c r="AU596" s="1265"/>
      <c r="AV596" s="1265"/>
      <c r="AW596" s="1265"/>
      <c r="AX596" s="1265"/>
      <c r="AY596" s="1265"/>
    </row>
    <row r="597">
      <c r="B597" s="668"/>
      <c r="G597" s="1270"/>
      <c r="AL597" s="1267"/>
      <c r="AM597" s="1265"/>
      <c r="AN597" s="1268"/>
      <c r="AO597" s="1268"/>
      <c r="AP597" s="1268"/>
      <c r="AQ597" s="1265"/>
      <c r="AR597" s="1269"/>
      <c r="AS597" s="1265"/>
      <c r="AT597" s="1265"/>
      <c r="AU597" s="1265"/>
      <c r="AV597" s="1265"/>
      <c r="AW597" s="1265"/>
      <c r="AX597" s="1265"/>
      <c r="AY597" s="1265"/>
    </row>
    <row r="598">
      <c r="B598" s="668"/>
      <c r="G598" s="1270"/>
      <c r="AL598" s="1267"/>
      <c r="AM598" s="1265"/>
      <c r="AN598" s="1268"/>
      <c r="AO598" s="1268"/>
      <c r="AP598" s="1268"/>
      <c r="AQ598" s="1265"/>
      <c r="AR598" s="1269"/>
      <c r="AS598" s="1265"/>
      <c r="AT598" s="1265"/>
      <c r="AU598" s="1265"/>
      <c r="AV598" s="1265"/>
      <c r="AW598" s="1265"/>
      <c r="AX598" s="1265"/>
      <c r="AY598" s="1265"/>
    </row>
    <row r="599">
      <c r="B599" s="668"/>
      <c r="G599" s="1270"/>
      <c r="AL599" s="1267"/>
      <c r="AM599" s="1265"/>
      <c r="AN599" s="1268"/>
      <c r="AO599" s="1268"/>
      <c r="AP599" s="1268"/>
      <c r="AQ599" s="1265"/>
      <c r="AR599" s="1269"/>
      <c r="AS599" s="1265"/>
      <c r="AT599" s="1265"/>
      <c r="AU599" s="1265"/>
      <c r="AV599" s="1265"/>
      <c r="AW599" s="1265"/>
      <c r="AX599" s="1265"/>
      <c r="AY599" s="1265"/>
    </row>
    <row r="600">
      <c r="B600" s="668"/>
      <c r="G600" s="1270"/>
      <c r="AL600" s="1267"/>
      <c r="AM600" s="1265"/>
      <c r="AN600" s="1268"/>
      <c r="AO600" s="1268"/>
      <c r="AP600" s="1268"/>
      <c r="AQ600" s="1265"/>
      <c r="AR600" s="1269"/>
      <c r="AS600" s="1265"/>
      <c r="AT600" s="1265"/>
      <c r="AU600" s="1265"/>
      <c r="AV600" s="1265"/>
      <c r="AW600" s="1265"/>
      <c r="AX600" s="1265"/>
      <c r="AY600" s="1265"/>
    </row>
    <row r="601">
      <c r="B601" s="668"/>
      <c r="G601" s="1270"/>
      <c r="AL601" s="1267"/>
      <c r="AM601" s="1265"/>
      <c r="AN601" s="1268"/>
      <c r="AO601" s="1268"/>
      <c r="AP601" s="1268"/>
      <c r="AQ601" s="1265"/>
      <c r="AR601" s="1269"/>
      <c r="AS601" s="1265"/>
      <c r="AT601" s="1265"/>
      <c r="AU601" s="1265"/>
      <c r="AV601" s="1265"/>
      <c r="AW601" s="1265"/>
      <c r="AX601" s="1265"/>
      <c r="AY601" s="1265"/>
    </row>
    <row r="602">
      <c r="B602" s="668"/>
      <c r="G602" s="1270"/>
      <c r="AL602" s="1267"/>
      <c r="AM602" s="1265"/>
      <c r="AN602" s="1268"/>
      <c r="AO602" s="1268"/>
      <c r="AP602" s="1268"/>
      <c r="AQ602" s="1265"/>
      <c r="AR602" s="1269"/>
      <c r="AS602" s="1265"/>
      <c r="AT602" s="1265"/>
      <c r="AU602" s="1265"/>
      <c r="AV602" s="1265"/>
      <c r="AW602" s="1265"/>
      <c r="AX602" s="1265"/>
      <c r="AY602" s="1265"/>
    </row>
    <row r="603">
      <c r="B603" s="668"/>
      <c r="G603" s="1270"/>
      <c r="AL603" s="1267"/>
      <c r="AM603" s="1265"/>
      <c r="AN603" s="1268"/>
      <c r="AO603" s="1268"/>
      <c r="AP603" s="1268"/>
      <c r="AQ603" s="1265"/>
      <c r="AR603" s="1269"/>
      <c r="AS603" s="1265"/>
      <c r="AT603" s="1265"/>
      <c r="AU603" s="1265"/>
      <c r="AV603" s="1265"/>
      <c r="AW603" s="1265"/>
      <c r="AX603" s="1265"/>
      <c r="AY603" s="1265"/>
    </row>
    <row r="604">
      <c r="B604" s="668"/>
      <c r="G604" s="1270"/>
      <c r="AL604" s="1267"/>
      <c r="AM604" s="1265"/>
      <c r="AN604" s="1268"/>
      <c r="AO604" s="1268"/>
      <c r="AP604" s="1268"/>
      <c r="AQ604" s="1265"/>
      <c r="AR604" s="1269"/>
      <c r="AS604" s="1265"/>
      <c r="AT604" s="1265"/>
      <c r="AU604" s="1265"/>
      <c r="AV604" s="1265"/>
      <c r="AW604" s="1265"/>
      <c r="AX604" s="1265"/>
      <c r="AY604" s="1265"/>
    </row>
    <row r="605">
      <c r="B605" s="668"/>
      <c r="G605" s="1270"/>
      <c r="AL605" s="1267"/>
      <c r="AM605" s="1265"/>
      <c r="AN605" s="1268"/>
      <c r="AO605" s="1268"/>
      <c r="AP605" s="1268"/>
      <c r="AQ605" s="1265"/>
      <c r="AR605" s="1269"/>
      <c r="AS605" s="1265"/>
      <c r="AT605" s="1265"/>
      <c r="AU605" s="1265"/>
      <c r="AV605" s="1265"/>
      <c r="AW605" s="1265"/>
      <c r="AX605" s="1265"/>
      <c r="AY605" s="1265"/>
    </row>
    <row r="606">
      <c r="B606" s="668"/>
      <c r="G606" s="1270"/>
      <c r="AL606" s="1267"/>
      <c r="AM606" s="1265"/>
      <c r="AN606" s="1268"/>
      <c r="AO606" s="1268"/>
      <c r="AP606" s="1268"/>
      <c r="AQ606" s="1265"/>
      <c r="AR606" s="1269"/>
      <c r="AS606" s="1265"/>
      <c r="AT606" s="1265"/>
      <c r="AU606" s="1265"/>
      <c r="AV606" s="1265"/>
      <c r="AW606" s="1265"/>
      <c r="AX606" s="1265"/>
      <c r="AY606" s="1265"/>
    </row>
    <row r="607">
      <c r="B607" s="668"/>
      <c r="G607" s="1270"/>
      <c r="AL607" s="1267"/>
      <c r="AM607" s="1265"/>
      <c r="AN607" s="1268"/>
      <c r="AO607" s="1268"/>
      <c r="AP607" s="1268"/>
      <c r="AQ607" s="1265"/>
      <c r="AR607" s="1269"/>
      <c r="AS607" s="1265"/>
      <c r="AT607" s="1265"/>
      <c r="AU607" s="1265"/>
      <c r="AV607" s="1265"/>
      <c r="AW607" s="1265"/>
      <c r="AX607" s="1265"/>
      <c r="AY607" s="1265"/>
    </row>
    <row r="608">
      <c r="B608" s="668"/>
      <c r="G608" s="1270"/>
      <c r="AL608" s="1267"/>
      <c r="AM608" s="1265"/>
      <c r="AN608" s="1268"/>
      <c r="AO608" s="1268"/>
      <c r="AP608" s="1268"/>
      <c r="AQ608" s="1265"/>
      <c r="AR608" s="1269"/>
      <c r="AS608" s="1265"/>
      <c r="AT608" s="1265"/>
      <c r="AU608" s="1265"/>
      <c r="AV608" s="1265"/>
      <c r="AW608" s="1265"/>
      <c r="AX608" s="1265"/>
      <c r="AY608" s="1265"/>
    </row>
    <row r="609">
      <c r="B609" s="668"/>
      <c r="G609" s="1270"/>
      <c r="AL609" s="1267"/>
      <c r="AM609" s="1265"/>
      <c r="AN609" s="1268"/>
      <c r="AO609" s="1268"/>
      <c r="AP609" s="1268"/>
      <c r="AQ609" s="1265"/>
      <c r="AR609" s="1269"/>
      <c r="AS609" s="1265"/>
      <c r="AT609" s="1265"/>
      <c r="AU609" s="1265"/>
      <c r="AV609" s="1265"/>
      <c r="AW609" s="1265"/>
      <c r="AX609" s="1265"/>
      <c r="AY609" s="1265"/>
    </row>
    <row r="610">
      <c r="B610" s="668"/>
      <c r="G610" s="1270"/>
      <c r="AL610" s="1267"/>
      <c r="AM610" s="1265"/>
      <c r="AN610" s="1268"/>
      <c r="AO610" s="1268"/>
      <c r="AP610" s="1268"/>
      <c r="AQ610" s="1265"/>
      <c r="AR610" s="1269"/>
      <c r="AS610" s="1265"/>
      <c r="AT610" s="1265"/>
      <c r="AU610" s="1265"/>
      <c r="AV610" s="1265"/>
      <c r="AW610" s="1265"/>
      <c r="AX610" s="1265"/>
      <c r="AY610" s="1265"/>
    </row>
    <row r="611">
      <c r="B611" s="668"/>
      <c r="G611" s="1270"/>
      <c r="AL611" s="1267"/>
      <c r="AM611" s="1265"/>
      <c r="AN611" s="1268"/>
      <c r="AO611" s="1268"/>
      <c r="AP611" s="1268"/>
      <c r="AQ611" s="1265"/>
      <c r="AR611" s="1269"/>
      <c r="AS611" s="1265"/>
      <c r="AT611" s="1265"/>
      <c r="AU611" s="1265"/>
      <c r="AV611" s="1265"/>
      <c r="AW611" s="1265"/>
      <c r="AX611" s="1265"/>
      <c r="AY611" s="1265"/>
    </row>
    <row r="612">
      <c r="B612" s="668"/>
      <c r="G612" s="1270"/>
      <c r="AL612" s="1267"/>
      <c r="AM612" s="1265"/>
      <c r="AN612" s="1268"/>
      <c r="AO612" s="1268"/>
      <c r="AP612" s="1268"/>
      <c r="AQ612" s="1265"/>
      <c r="AR612" s="1269"/>
      <c r="AS612" s="1265"/>
      <c r="AT612" s="1265"/>
      <c r="AU612" s="1265"/>
      <c r="AV612" s="1265"/>
      <c r="AW612" s="1265"/>
      <c r="AX612" s="1265"/>
      <c r="AY612" s="1265"/>
    </row>
    <row r="613">
      <c r="B613" s="668"/>
      <c r="G613" s="1270"/>
      <c r="AL613" s="1267"/>
      <c r="AM613" s="1265"/>
      <c r="AN613" s="1268"/>
      <c r="AO613" s="1268"/>
      <c r="AP613" s="1268"/>
      <c r="AQ613" s="1265"/>
      <c r="AR613" s="1269"/>
      <c r="AS613" s="1265"/>
      <c r="AT613" s="1265"/>
      <c r="AU613" s="1265"/>
      <c r="AV613" s="1265"/>
      <c r="AW613" s="1265"/>
      <c r="AX613" s="1265"/>
      <c r="AY613" s="1265"/>
    </row>
    <row r="614">
      <c r="B614" s="668"/>
      <c r="G614" s="1270"/>
      <c r="AL614" s="1267"/>
      <c r="AM614" s="1265"/>
      <c r="AN614" s="1268"/>
      <c r="AO614" s="1268"/>
      <c r="AP614" s="1268"/>
      <c r="AQ614" s="1265"/>
      <c r="AR614" s="1269"/>
      <c r="AS614" s="1265"/>
      <c r="AT614" s="1265"/>
      <c r="AU614" s="1265"/>
      <c r="AV614" s="1265"/>
      <c r="AW614" s="1265"/>
      <c r="AX614" s="1265"/>
      <c r="AY614" s="1265"/>
    </row>
    <row r="615">
      <c r="B615" s="668"/>
      <c r="G615" s="1270"/>
      <c r="AL615" s="1267"/>
      <c r="AM615" s="1265"/>
      <c r="AN615" s="1268"/>
      <c r="AO615" s="1268"/>
      <c r="AP615" s="1268"/>
      <c r="AQ615" s="1265"/>
      <c r="AR615" s="1269"/>
      <c r="AS615" s="1265"/>
      <c r="AT615" s="1265"/>
      <c r="AU615" s="1265"/>
      <c r="AV615" s="1265"/>
      <c r="AW615" s="1265"/>
      <c r="AX615" s="1265"/>
      <c r="AY615" s="1265"/>
    </row>
    <row r="616">
      <c r="B616" s="668"/>
      <c r="G616" s="1270"/>
      <c r="AL616" s="1267"/>
      <c r="AM616" s="1265"/>
      <c r="AN616" s="1268"/>
      <c r="AO616" s="1268"/>
      <c r="AP616" s="1268"/>
      <c r="AQ616" s="1265"/>
      <c r="AR616" s="1269"/>
      <c r="AS616" s="1265"/>
      <c r="AT616" s="1265"/>
      <c r="AU616" s="1265"/>
      <c r="AV616" s="1265"/>
      <c r="AW616" s="1265"/>
      <c r="AX616" s="1265"/>
      <c r="AY616" s="1265"/>
    </row>
    <row r="617">
      <c r="B617" s="668"/>
      <c r="G617" s="1270"/>
      <c r="AL617" s="1267"/>
      <c r="AM617" s="1265"/>
      <c r="AN617" s="1268"/>
      <c r="AO617" s="1268"/>
      <c r="AP617" s="1268"/>
      <c r="AQ617" s="1265"/>
      <c r="AR617" s="1269"/>
      <c r="AS617" s="1265"/>
      <c r="AT617" s="1265"/>
      <c r="AU617" s="1265"/>
      <c r="AV617" s="1265"/>
      <c r="AW617" s="1265"/>
      <c r="AX617" s="1265"/>
      <c r="AY617" s="1265"/>
    </row>
    <row r="618">
      <c r="B618" s="668"/>
      <c r="G618" s="1270"/>
      <c r="AL618" s="1267"/>
      <c r="AM618" s="1265"/>
      <c r="AN618" s="1268"/>
      <c r="AO618" s="1268"/>
      <c r="AP618" s="1268"/>
      <c r="AQ618" s="1265"/>
      <c r="AR618" s="1269"/>
      <c r="AS618" s="1265"/>
      <c r="AT618" s="1265"/>
      <c r="AU618" s="1265"/>
      <c r="AV618" s="1265"/>
      <c r="AW618" s="1265"/>
      <c r="AX618" s="1265"/>
      <c r="AY618" s="1265"/>
    </row>
    <row r="619">
      <c r="B619" s="668"/>
      <c r="G619" s="1270"/>
      <c r="AL619" s="1267"/>
      <c r="AM619" s="1265"/>
      <c r="AN619" s="1268"/>
      <c r="AO619" s="1268"/>
      <c r="AP619" s="1268"/>
      <c r="AQ619" s="1265"/>
      <c r="AR619" s="1269"/>
      <c r="AS619" s="1265"/>
      <c r="AT619" s="1265"/>
      <c r="AU619" s="1265"/>
      <c r="AV619" s="1265"/>
      <c r="AW619" s="1265"/>
      <c r="AX619" s="1265"/>
      <c r="AY619" s="1265"/>
    </row>
    <row r="620">
      <c r="B620" s="668"/>
      <c r="G620" s="1270"/>
      <c r="AL620" s="1267"/>
      <c r="AM620" s="1265"/>
      <c r="AN620" s="1268"/>
      <c r="AO620" s="1268"/>
      <c r="AP620" s="1268"/>
      <c r="AQ620" s="1265"/>
      <c r="AR620" s="1269"/>
      <c r="AS620" s="1265"/>
      <c r="AT620" s="1265"/>
      <c r="AU620" s="1265"/>
      <c r="AV620" s="1265"/>
      <c r="AW620" s="1265"/>
      <c r="AX620" s="1265"/>
      <c r="AY620" s="1265"/>
    </row>
    <row r="621">
      <c r="B621" s="668"/>
      <c r="G621" s="1270"/>
      <c r="AL621" s="1267"/>
      <c r="AM621" s="1265"/>
      <c r="AN621" s="1268"/>
      <c r="AO621" s="1268"/>
      <c r="AP621" s="1268"/>
      <c r="AQ621" s="1265"/>
      <c r="AR621" s="1269"/>
      <c r="AS621" s="1265"/>
      <c r="AT621" s="1265"/>
      <c r="AU621" s="1265"/>
      <c r="AV621" s="1265"/>
      <c r="AW621" s="1265"/>
      <c r="AX621" s="1265"/>
      <c r="AY621" s="1265"/>
    </row>
    <row r="622">
      <c r="B622" s="668"/>
      <c r="G622" s="1270"/>
      <c r="AL622" s="1267"/>
      <c r="AM622" s="1265"/>
      <c r="AN622" s="1268"/>
      <c r="AO622" s="1268"/>
      <c r="AP622" s="1268"/>
      <c r="AQ622" s="1265"/>
      <c r="AR622" s="1269"/>
      <c r="AS622" s="1265"/>
      <c r="AT622" s="1265"/>
      <c r="AU622" s="1265"/>
      <c r="AV622" s="1265"/>
      <c r="AW622" s="1265"/>
      <c r="AX622" s="1265"/>
      <c r="AY622" s="1265"/>
    </row>
    <row r="623">
      <c r="B623" s="668"/>
      <c r="G623" s="1270"/>
      <c r="AL623" s="1267"/>
      <c r="AM623" s="1265"/>
      <c r="AN623" s="1268"/>
      <c r="AO623" s="1268"/>
      <c r="AP623" s="1268"/>
      <c r="AQ623" s="1265"/>
      <c r="AR623" s="1269"/>
      <c r="AS623" s="1265"/>
      <c r="AT623" s="1265"/>
      <c r="AU623" s="1265"/>
      <c r="AV623" s="1265"/>
      <c r="AW623" s="1265"/>
      <c r="AX623" s="1265"/>
      <c r="AY623" s="1265"/>
    </row>
    <row r="624">
      <c r="B624" s="668"/>
      <c r="G624" s="1270"/>
      <c r="AL624" s="1267"/>
      <c r="AM624" s="1265"/>
      <c r="AN624" s="1268"/>
      <c r="AO624" s="1268"/>
      <c r="AP624" s="1268"/>
      <c r="AQ624" s="1265"/>
      <c r="AR624" s="1269"/>
      <c r="AS624" s="1265"/>
      <c r="AT624" s="1265"/>
      <c r="AU624" s="1265"/>
      <c r="AV624" s="1265"/>
      <c r="AW624" s="1265"/>
      <c r="AX624" s="1265"/>
      <c r="AY624" s="1265"/>
    </row>
    <row r="625">
      <c r="B625" s="668"/>
      <c r="G625" s="1270"/>
      <c r="AL625" s="1267"/>
      <c r="AM625" s="1265"/>
      <c r="AN625" s="1268"/>
      <c r="AO625" s="1268"/>
      <c r="AP625" s="1268"/>
      <c r="AQ625" s="1265"/>
      <c r="AR625" s="1269"/>
      <c r="AS625" s="1265"/>
      <c r="AT625" s="1265"/>
      <c r="AU625" s="1265"/>
      <c r="AV625" s="1265"/>
      <c r="AW625" s="1265"/>
      <c r="AX625" s="1265"/>
      <c r="AY625" s="1265"/>
    </row>
    <row r="626">
      <c r="B626" s="668"/>
      <c r="G626" s="1270"/>
      <c r="AL626" s="1267"/>
      <c r="AM626" s="1265"/>
      <c r="AN626" s="1268"/>
      <c r="AO626" s="1268"/>
      <c r="AP626" s="1268"/>
      <c r="AQ626" s="1265"/>
      <c r="AR626" s="1269"/>
      <c r="AS626" s="1265"/>
      <c r="AT626" s="1265"/>
      <c r="AU626" s="1265"/>
      <c r="AV626" s="1265"/>
      <c r="AW626" s="1265"/>
      <c r="AX626" s="1265"/>
      <c r="AY626" s="1265"/>
    </row>
    <row r="627">
      <c r="B627" s="668"/>
      <c r="G627" s="1270"/>
      <c r="AL627" s="1267"/>
      <c r="AM627" s="1265"/>
      <c r="AN627" s="1268"/>
      <c r="AO627" s="1268"/>
      <c r="AP627" s="1268"/>
      <c r="AQ627" s="1265"/>
      <c r="AR627" s="1269"/>
      <c r="AS627" s="1265"/>
      <c r="AT627" s="1265"/>
      <c r="AU627" s="1265"/>
      <c r="AV627" s="1265"/>
      <c r="AW627" s="1265"/>
      <c r="AX627" s="1265"/>
      <c r="AY627" s="1265"/>
    </row>
    <row r="628">
      <c r="B628" s="668"/>
      <c r="G628" s="1270"/>
      <c r="AL628" s="1267"/>
      <c r="AM628" s="1265"/>
      <c r="AN628" s="1268"/>
      <c r="AO628" s="1268"/>
      <c r="AP628" s="1268"/>
      <c r="AQ628" s="1265"/>
      <c r="AR628" s="1269"/>
      <c r="AS628" s="1265"/>
      <c r="AT628" s="1265"/>
      <c r="AU628" s="1265"/>
      <c r="AV628" s="1265"/>
      <c r="AW628" s="1265"/>
      <c r="AX628" s="1265"/>
      <c r="AY628" s="1265"/>
    </row>
    <row r="629">
      <c r="B629" s="668"/>
      <c r="G629" s="1270"/>
      <c r="AL629" s="1267"/>
      <c r="AM629" s="1265"/>
      <c r="AN629" s="1268"/>
      <c r="AO629" s="1268"/>
      <c r="AP629" s="1268"/>
      <c r="AQ629" s="1265"/>
      <c r="AR629" s="1269"/>
      <c r="AS629" s="1265"/>
      <c r="AT629" s="1265"/>
      <c r="AU629" s="1265"/>
      <c r="AV629" s="1265"/>
      <c r="AW629" s="1265"/>
      <c r="AX629" s="1265"/>
      <c r="AY629" s="1265"/>
    </row>
    <row r="630">
      <c r="B630" s="668"/>
      <c r="G630" s="1270"/>
      <c r="AL630" s="1267"/>
      <c r="AM630" s="1265"/>
      <c r="AN630" s="1268"/>
      <c r="AO630" s="1268"/>
      <c r="AP630" s="1268"/>
      <c r="AQ630" s="1265"/>
      <c r="AR630" s="1269"/>
      <c r="AS630" s="1265"/>
      <c r="AT630" s="1265"/>
      <c r="AU630" s="1265"/>
      <c r="AV630" s="1265"/>
      <c r="AW630" s="1265"/>
      <c r="AX630" s="1265"/>
      <c r="AY630" s="1265"/>
    </row>
    <row r="631">
      <c r="B631" s="668"/>
      <c r="G631" s="1270"/>
      <c r="AL631" s="1267"/>
      <c r="AM631" s="1265"/>
      <c r="AN631" s="1268"/>
      <c r="AO631" s="1268"/>
      <c r="AP631" s="1268"/>
      <c r="AQ631" s="1265"/>
      <c r="AR631" s="1269"/>
      <c r="AS631" s="1265"/>
      <c r="AT631" s="1265"/>
      <c r="AU631" s="1265"/>
      <c r="AV631" s="1265"/>
      <c r="AW631" s="1265"/>
      <c r="AX631" s="1265"/>
      <c r="AY631" s="1265"/>
    </row>
    <row r="632">
      <c r="B632" s="668"/>
      <c r="G632" s="1270"/>
      <c r="AL632" s="1267"/>
      <c r="AM632" s="1265"/>
      <c r="AN632" s="1268"/>
      <c r="AO632" s="1268"/>
      <c r="AP632" s="1268"/>
      <c r="AQ632" s="1265"/>
      <c r="AR632" s="1269"/>
      <c r="AS632" s="1265"/>
      <c r="AT632" s="1265"/>
      <c r="AU632" s="1265"/>
      <c r="AV632" s="1265"/>
      <c r="AW632" s="1265"/>
      <c r="AX632" s="1265"/>
      <c r="AY632" s="1265"/>
    </row>
    <row r="633">
      <c r="B633" s="668"/>
      <c r="G633" s="1270"/>
      <c r="AL633" s="1267"/>
      <c r="AM633" s="1265"/>
      <c r="AN633" s="1268"/>
      <c r="AO633" s="1268"/>
      <c r="AP633" s="1268"/>
      <c r="AQ633" s="1265"/>
      <c r="AR633" s="1269"/>
      <c r="AS633" s="1265"/>
      <c r="AT633" s="1265"/>
      <c r="AU633" s="1265"/>
      <c r="AV633" s="1265"/>
      <c r="AW633" s="1265"/>
      <c r="AX633" s="1265"/>
      <c r="AY633" s="1265"/>
    </row>
    <row r="634">
      <c r="B634" s="668"/>
      <c r="G634" s="1270"/>
      <c r="AL634" s="1267"/>
      <c r="AM634" s="1265"/>
      <c r="AN634" s="1268"/>
      <c r="AO634" s="1268"/>
      <c r="AP634" s="1268"/>
      <c r="AQ634" s="1265"/>
      <c r="AR634" s="1269"/>
      <c r="AS634" s="1265"/>
      <c r="AT634" s="1265"/>
      <c r="AU634" s="1265"/>
      <c r="AV634" s="1265"/>
      <c r="AW634" s="1265"/>
      <c r="AX634" s="1265"/>
      <c r="AY634" s="1265"/>
    </row>
    <row r="635">
      <c r="B635" s="668"/>
      <c r="G635" s="1270"/>
      <c r="AL635" s="1267"/>
      <c r="AM635" s="1265"/>
      <c r="AN635" s="1268"/>
      <c r="AO635" s="1268"/>
      <c r="AP635" s="1268"/>
      <c r="AQ635" s="1265"/>
      <c r="AR635" s="1269"/>
      <c r="AS635" s="1265"/>
      <c r="AT635" s="1265"/>
      <c r="AU635" s="1265"/>
      <c r="AV635" s="1265"/>
      <c r="AW635" s="1265"/>
      <c r="AX635" s="1265"/>
      <c r="AY635" s="1265"/>
    </row>
    <row r="636">
      <c r="B636" s="668"/>
      <c r="G636" s="1270"/>
      <c r="AL636" s="1267"/>
      <c r="AM636" s="1265"/>
      <c r="AN636" s="1268"/>
      <c r="AO636" s="1268"/>
      <c r="AP636" s="1268"/>
      <c r="AQ636" s="1265"/>
      <c r="AR636" s="1269"/>
      <c r="AS636" s="1265"/>
      <c r="AT636" s="1265"/>
      <c r="AU636" s="1265"/>
      <c r="AV636" s="1265"/>
      <c r="AW636" s="1265"/>
      <c r="AX636" s="1265"/>
      <c r="AY636" s="1265"/>
    </row>
    <row r="637">
      <c r="B637" s="668"/>
      <c r="G637" s="1270"/>
      <c r="AL637" s="1267"/>
      <c r="AM637" s="1265"/>
      <c r="AN637" s="1268"/>
      <c r="AO637" s="1268"/>
      <c r="AP637" s="1268"/>
      <c r="AQ637" s="1265"/>
      <c r="AR637" s="1269"/>
      <c r="AS637" s="1265"/>
      <c r="AT637" s="1265"/>
      <c r="AU637" s="1265"/>
      <c r="AV637" s="1265"/>
      <c r="AW637" s="1265"/>
      <c r="AX637" s="1265"/>
      <c r="AY637" s="1265"/>
    </row>
    <row r="638">
      <c r="B638" s="668"/>
      <c r="G638" s="1270"/>
      <c r="AL638" s="1267"/>
      <c r="AM638" s="1265"/>
      <c r="AN638" s="1268"/>
      <c r="AO638" s="1268"/>
      <c r="AP638" s="1268"/>
      <c r="AQ638" s="1265"/>
      <c r="AR638" s="1269"/>
      <c r="AS638" s="1265"/>
      <c r="AT638" s="1265"/>
      <c r="AU638" s="1265"/>
      <c r="AV638" s="1265"/>
      <c r="AW638" s="1265"/>
      <c r="AX638" s="1265"/>
      <c r="AY638" s="1265"/>
    </row>
    <row r="639">
      <c r="B639" s="668"/>
      <c r="G639" s="1270"/>
      <c r="AL639" s="1267"/>
      <c r="AM639" s="1265"/>
      <c r="AN639" s="1268"/>
      <c r="AO639" s="1268"/>
      <c r="AP639" s="1268"/>
      <c r="AQ639" s="1265"/>
      <c r="AR639" s="1269"/>
      <c r="AS639" s="1265"/>
      <c r="AT639" s="1265"/>
      <c r="AU639" s="1265"/>
      <c r="AV639" s="1265"/>
      <c r="AW639" s="1265"/>
      <c r="AX639" s="1265"/>
      <c r="AY639" s="1265"/>
    </row>
    <row r="640">
      <c r="B640" s="668"/>
      <c r="G640" s="1270"/>
      <c r="AL640" s="1267"/>
      <c r="AM640" s="1265"/>
      <c r="AN640" s="1268"/>
      <c r="AO640" s="1268"/>
      <c r="AP640" s="1268"/>
      <c r="AQ640" s="1265"/>
      <c r="AR640" s="1269"/>
      <c r="AS640" s="1265"/>
      <c r="AT640" s="1265"/>
      <c r="AU640" s="1265"/>
      <c r="AV640" s="1265"/>
      <c r="AW640" s="1265"/>
      <c r="AX640" s="1265"/>
      <c r="AY640" s="1265"/>
    </row>
    <row r="641">
      <c r="B641" s="668"/>
      <c r="G641" s="1270"/>
      <c r="AL641" s="1267"/>
      <c r="AM641" s="1265"/>
      <c r="AN641" s="1268"/>
      <c r="AO641" s="1268"/>
      <c r="AP641" s="1268"/>
      <c r="AQ641" s="1265"/>
      <c r="AR641" s="1269"/>
      <c r="AS641" s="1265"/>
      <c r="AT641" s="1265"/>
      <c r="AU641" s="1265"/>
      <c r="AV641" s="1265"/>
      <c r="AW641" s="1265"/>
      <c r="AX641" s="1265"/>
      <c r="AY641" s="1265"/>
    </row>
    <row r="642">
      <c r="B642" s="668"/>
      <c r="G642" s="1270"/>
      <c r="AL642" s="1267"/>
      <c r="AM642" s="1265"/>
      <c r="AN642" s="1268"/>
      <c r="AO642" s="1268"/>
      <c r="AP642" s="1268"/>
      <c r="AQ642" s="1265"/>
      <c r="AR642" s="1269"/>
      <c r="AS642" s="1265"/>
      <c r="AT642" s="1265"/>
      <c r="AU642" s="1265"/>
      <c r="AV642" s="1265"/>
      <c r="AW642" s="1265"/>
      <c r="AX642" s="1265"/>
      <c r="AY642" s="1265"/>
    </row>
    <row r="643">
      <c r="B643" s="668"/>
      <c r="G643" s="1270"/>
      <c r="AL643" s="1267"/>
      <c r="AM643" s="1265"/>
      <c r="AN643" s="1268"/>
      <c r="AO643" s="1268"/>
      <c r="AP643" s="1268"/>
      <c r="AQ643" s="1265"/>
      <c r="AR643" s="1269"/>
      <c r="AS643" s="1265"/>
      <c r="AT643" s="1265"/>
      <c r="AU643" s="1265"/>
      <c r="AV643" s="1265"/>
      <c r="AW643" s="1265"/>
      <c r="AX643" s="1265"/>
      <c r="AY643" s="1265"/>
    </row>
    <row r="644">
      <c r="B644" s="668"/>
      <c r="G644" s="1270"/>
      <c r="AL644" s="1267"/>
      <c r="AM644" s="1265"/>
      <c r="AN644" s="1268"/>
      <c r="AO644" s="1268"/>
      <c r="AP644" s="1268"/>
      <c r="AQ644" s="1265"/>
      <c r="AR644" s="1269"/>
      <c r="AS644" s="1265"/>
      <c r="AT644" s="1265"/>
      <c r="AU644" s="1265"/>
      <c r="AV644" s="1265"/>
      <c r="AW644" s="1265"/>
      <c r="AX644" s="1265"/>
      <c r="AY644" s="1265"/>
    </row>
    <row r="645">
      <c r="B645" s="668"/>
      <c r="G645" s="1270"/>
      <c r="AL645" s="1267"/>
      <c r="AM645" s="1265"/>
      <c r="AN645" s="1268"/>
      <c r="AO645" s="1268"/>
      <c r="AP645" s="1268"/>
      <c r="AQ645" s="1265"/>
      <c r="AR645" s="1269"/>
      <c r="AS645" s="1265"/>
      <c r="AT645" s="1265"/>
      <c r="AU645" s="1265"/>
      <c r="AV645" s="1265"/>
      <c r="AW645" s="1265"/>
      <c r="AX645" s="1265"/>
      <c r="AY645" s="1265"/>
    </row>
    <row r="646">
      <c r="B646" s="668"/>
      <c r="G646" s="1270"/>
      <c r="AL646" s="1267"/>
      <c r="AM646" s="1265"/>
      <c r="AN646" s="1268"/>
      <c r="AO646" s="1268"/>
      <c r="AP646" s="1268"/>
      <c r="AQ646" s="1265"/>
      <c r="AR646" s="1269"/>
      <c r="AS646" s="1265"/>
      <c r="AT646" s="1265"/>
      <c r="AU646" s="1265"/>
      <c r="AV646" s="1265"/>
      <c r="AW646" s="1265"/>
      <c r="AX646" s="1265"/>
      <c r="AY646" s="1265"/>
    </row>
    <row r="647">
      <c r="B647" s="668"/>
      <c r="G647" s="1270"/>
      <c r="AL647" s="1267"/>
      <c r="AM647" s="1265"/>
      <c r="AN647" s="1268"/>
      <c r="AO647" s="1268"/>
      <c r="AP647" s="1268"/>
      <c r="AQ647" s="1265"/>
      <c r="AR647" s="1269"/>
      <c r="AS647" s="1265"/>
      <c r="AT647" s="1265"/>
      <c r="AU647" s="1265"/>
      <c r="AV647" s="1265"/>
      <c r="AW647" s="1265"/>
      <c r="AX647" s="1265"/>
      <c r="AY647" s="1265"/>
    </row>
    <row r="648">
      <c r="B648" s="668"/>
      <c r="G648" s="1270"/>
      <c r="AL648" s="1267"/>
      <c r="AM648" s="1265"/>
      <c r="AN648" s="1268"/>
      <c r="AO648" s="1268"/>
      <c r="AP648" s="1268"/>
      <c r="AQ648" s="1265"/>
      <c r="AR648" s="1269"/>
      <c r="AS648" s="1265"/>
      <c r="AT648" s="1265"/>
      <c r="AU648" s="1265"/>
      <c r="AV648" s="1265"/>
      <c r="AW648" s="1265"/>
      <c r="AX648" s="1265"/>
      <c r="AY648" s="1265"/>
    </row>
    <row r="649">
      <c r="B649" s="668"/>
      <c r="G649" s="1270"/>
      <c r="AL649" s="1267"/>
      <c r="AM649" s="1265"/>
      <c r="AN649" s="1268"/>
      <c r="AO649" s="1268"/>
      <c r="AP649" s="1268"/>
      <c r="AQ649" s="1265"/>
      <c r="AR649" s="1269"/>
      <c r="AS649" s="1265"/>
      <c r="AT649" s="1265"/>
      <c r="AU649" s="1265"/>
      <c r="AV649" s="1265"/>
      <c r="AW649" s="1265"/>
      <c r="AX649" s="1265"/>
      <c r="AY649" s="1265"/>
    </row>
    <row r="650">
      <c r="B650" s="668"/>
      <c r="G650" s="1270"/>
      <c r="AL650" s="1267"/>
      <c r="AM650" s="1265"/>
      <c r="AN650" s="1268"/>
      <c r="AO650" s="1268"/>
      <c r="AP650" s="1268"/>
      <c r="AQ650" s="1265"/>
      <c r="AR650" s="1269"/>
      <c r="AS650" s="1265"/>
      <c r="AT650" s="1265"/>
      <c r="AU650" s="1265"/>
      <c r="AV650" s="1265"/>
      <c r="AW650" s="1265"/>
      <c r="AX650" s="1265"/>
      <c r="AY650" s="1265"/>
    </row>
    <row r="651">
      <c r="B651" s="668"/>
      <c r="G651" s="1270"/>
      <c r="AL651" s="1267"/>
      <c r="AM651" s="1265"/>
      <c r="AN651" s="1268"/>
      <c r="AO651" s="1268"/>
      <c r="AP651" s="1268"/>
      <c r="AQ651" s="1265"/>
      <c r="AR651" s="1269"/>
      <c r="AS651" s="1265"/>
      <c r="AT651" s="1265"/>
      <c r="AU651" s="1265"/>
      <c r="AV651" s="1265"/>
      <c r="AW651" s="1265"/>
      <c r="AX651" s="1265"/>
      <c r="AY651" s="1265"/>
    </row>
    <row r="652">
      <c r="B652" s="668"/>
      <c r="G652" s="1270"/>
      <c r="AL652" s="1267"/>
      <c r="AM652" s="1265"/>
      <c r="AN652" s="1268"/>
      <c r="AO652" s="1268"/>
      <c r="AP652" s="1268"/>
      <c r="AQ652" s="1265"/>
      <c r="AR652" s="1269"/>
      <c r="AS652" s="1265"/>
      <c r="AT652" s="1265"/>
      <c r="AU652" s="1265"/>
      <c r="AV652" s="1265"/>
      <c r="AW652" s="1265"/>
      <c r="AX652" s="1265"/>
      <c r="AY652" s="1265"/>
    </row>
    <row r="653">
      <c r="B653" s="668"/>
      <c r="G653" s="1270"/>
      <c r="AL653" s="1267"/>
      <c r="AM653" s="1265"/>
      <c r="AN653" s="1268"/>
      <c r="AO653" s="1268"/>
      <c r="AP653" s="1268"/>
      <c r="AQ653" s="1265"/>
      <c r="AR653" s="1269"/>
      <c r="AS653" s="1265"/>
      <c r="AT653" s="1265"/>
      <c r="AU653" s="1265"/>
      <c r="AV653" s="1265"/>
      <c r="AW653" s="1265"/>
      <c r="AX653" s="1265"/>
      <c r="AY653" s="1265"/>
    </row>
    <row r="654">
      <c r="B654" s="668"/>
      <c r="G654" s="1270"/>
      <c r="AL654" s="1267"/>
      <c r="AM654" s="1265"/>
      <c r="AN654" s="1268"/>
      <c r="AO654" s="1268"/>
      <c r="AP654" s="1268"/>
      <c r="AQ654" s="1265"/>
      <c r="AR654" s="1269"/>
      <c r="AS654" s="1265"/>
      <c r="AT654" s="1265"/>
      <c r="AU654" s="1265"/>
      <c r="AV654" s="1265"/>
      <c r="AW654" s="1265"/>
      <c r="AX654" s="1265"/>
      <c r="AY654" s="1265"/>
    </row>
    <row r="655">
      <c r="B655" s="668"/>
      <c r="G655" s="1270"/>
      <c r="AL655" s="1267"/>
      <c r="AM655" s="1265"/>
      <c r="AN655" s="1268"/>
      <c r="AO655" s="1268"/>
      <c r="AP655" s="1268"/>
      <c r="AQ655" s="1265"/>
      <c r="AR655" s="1269"/>
      <c r="AS655" s="1265"/>
      <c r="AT655" s="1265"/>
      <c r="AU655" s="1265"/>
      <c r="AV655" s="1265"/>
      <c r="AW655" s="1265"/>
      <c r="AX655" s="1265"/>
      <c r="AY655" s="1265"/>
    </row>
    <row r="656">
      <c r="B656" s="668"/>
      <c r="G656" s="1270"/>
      <c r="AL656" s="1267"/>
      <c r="AM656" s="1265"/>
      <c r="AN656" s="1268"/>
      <c r="AO656" s="1268"/>
      <c r="AP656" s="1268"/>
      <c r="AQ656" s="1265"/>
      <c r="AR656" s="1269"/>
      <c r="AS656" s="1265"/>
      <c r="AT656" s="1265"/>
      <c r="AU656" s="1265"/>
      <c r="AV656" s="1265"/>
      <c r="AW656" s="1265"/>
      <c r="AX656" s="1265"/>
      <c r="AY656" s="1265"/>
    </row>
    <row r="657">
      <c r="B657" s="668"/>
      <c r="G657" s="1270"/>
      <c r="AL657" s="1267"/>
      <c r="AM657" s="1265"/>
      <c r="AN657" s="1268"/>
      <c r="AO657" s="1268"/>
      <c r="AP657" s="1268"/>
      <c r="AQ657" s="1265"/>
      <c r="AR657" s="1269"/>
      <c r="AS657" s="1265"/>
      <c r="AT657" s="1265"/>
      <c r="AU657" s="1265"/>
      <c r="AV657" s="1265"/>
      <c r="AW657" s="1265"/>
      <c r="AX657" s="1265"/>
      <c r="AY657" s="1265"/>
    </row>
    <row r="658">
      <c r="B658" s="668"/>
      <c r="G658" s="1270"/>
      <c r="AL658" s="1267"/>
      <c r="AM658" s="1265"/>
      <c r="AN658" s="1268"/>
      <c r="AO658" s="1268"/>
      <c r="AP658" s="1268"/>
      <c r="AQ658" s="1265"/>
      <c r="AR658" s="1269"/>
      <c r="AS658" s="1265"/>
      <c r="AT658" s="1265"/>
      <c r="AU658" s="1265"/>
      <c r="AV658" s="1265"/>
      <c r="AW658" s="1265"/>
      <c r="AX658" s="1265"/>
      <c r="AY658" s="1265"/>
    </row>
    <row r="659">
      <c r="B659" s="668"/>
      <c r="G659" s="1270"/>
      <c r="AL659" s="1267"/>
      <c r="AM659" s="1265"/>
      <c r="AN659" s="1268"/>
      <c r="AO659" s="1268"/>
      <c r="AP659" s="1268"/>
      <c r="AQ659" s="1265"/>
      <c r="AR659" s="1269"/>
      <c r="AS659" s="1265"/>
      <c r="AT659" s="1265"/>
      <c r="AU659" s="1265"/>
      <c r="AV659" s="1265"/>
      <c r="AW659" s="1265"/>
      <c r="AX659" s="1265"/>
      <c r="AY659" s="1265"/>
    </row>
    <row r="660">
      <c r="B660" s="668"/>
      <c r="G660" s="1270"/>
      <c r="AL660" s="1267"/>
      <c r="AM660" s="1265"/>
      <c r="AN660" s="1268"/>
      <c r="AO660" s="1268"/>
      <c r="AP660" s="1268"/>
      <c r="AQ660" s="1265"/>
      <c r="AR660" s="1269"/>
      <c r="AS660" s="1265"/>
      <c r="AT660" s="1265"/>
      <c r="AU660" s="1265"/>
      <c r="AV660" s="1265"/>
      <c r="AW660" s="1265"/>
      <c r="AX660" s="1265"/>
      <c r="AY660" s="1265"/>
    </row>
    <row r="661">
      <c r="B661" s="668"/>
      <c r="G661" s="1270"/>
      <c r="AL661" s="1267"/>
      <c r="AM661" s="1265"/>
      <c r="AN661" s="1268"/>
      <c r="AO661" s="1268"/>
      <c r="AP661" s="1268"/>
      <c r="AQ661" s="1265"/>
      <c r="AR661" s="1269"/>
      <c r="AS661" s="1265"/>
      <c r="AT661" s="1265"/>
      <c r="AU661" s="1265"/>
      <c r="AV661" s="1265"/>
      <c r="AW661" s="1265"/>
      <c r="AX661" s="1265"/>
      <c r="AY661" s="1265"/>
    </row>
    <row r="662">
      <c r="B662" s="668"/>
      <c r="G662" s="1270"/>
      <c r="AL662" s="1267"/>
      <c r="AM662" s="1265"/>
      <c r="AN662" s="1268"/>
      <c r="AO662" s="1268"/>
      <c r="AP662" s="1268"/>
      <c r="AQ662" s="1265"/>
      <c r="AR662" s="1269"/>
      <c r="AS662" s="1265"/>
      <c r="AT662" s="1265"/>
      <c r="AU662" s="1265"/>
      <c r="AV662" s="1265"/>
      <c r="AW662" s="1265"/>
      <c r="AX662" s="1265"/>
      <c r="AY662" s="1265"/>
    </row>
    <row r="663">
      <c r="B663" s="668"/>
      <c r="G663" s="1270"/>
      <c r="AL663" s="1267"/>
      <c r="AM663" s="1265"/>
      <c r="AN663" s="1268"/>
      <c r="AO663" s="1268"/>
      <c r="AP663" s="1268"/>
      <c r="AQ663" s="1265"/>
      <c r="AR663" s="1269"/>
      <c r="AS663" s="1265"/>
      <c r="AT663" s="1265"/>
      <c r="AU663" s="1265"/>
      <c r="AV663" s="1265"/>
      <c r="AW663" s="1265"/>
      <c r="AX663" s="1265"/>
      <c r="AY663" s="1265"/>
    </row>
    <row r="664">
      <c r="B664" s="668"/>
      <c r="G664" s="1270"/>
      <c r="AL664" s="1267"/>
      <c r="AM664" s="1265"/>
      <c r="AN664" s="1268"/>
      <c r="AO664" s="1268"/>
      <c r="AP664" s="1268"/>
      <c r="AQ664" s="1265"/>
      <c r="AR664" s="1269"/>
      <c r="AS664" s="1265"/>
      <c r="AT664" s="1265"/>
      <c r="AU664" s="1265"/>
      <c r="AV664" s="1265"/>
      <c r="AW664" s="1265"/>
      <c r="AX664" s="1265"/>
      <c r="AY664" s="1265"/>
    </row>
    <row r="665">
      <c r="B665" s="668"/>
      <c r="G665" s="1270"/>
      <c r="AL665" s="1267"/>
      <c r="AM665" s="1265"/>
      <c r="AN665" s="1268"/>
      <c r="AO665" s="1268"/>
      <c r="AP665" s="1268"/>
      <c r="AQ665" s="1265"/>
      <c r="AR665" s="1269"/>
      <c r="AS665" s="1265"/>
      <c r="AT665" s="1265"/>
      <c r="AU665" s="1265"/>
      <c r="AV665" s="1265"/>
      <c r="AW665" s="1265"/>
      <c r="AX665" s="1265"/>
      <c r="AY665" s="1265"/>
    </row>
    <row r="666">
      <c r="B666" s="668"/>
      <c r="G666" s="1270"/>
      <c r="AL666" s="1267"/>
      <c r="AM666" s="1265"/>
      <c r="AN666" s="1268"/>
      <c r="AO666" s="1268"/>
      <c r="AP666" s="1268"/>
      <c r="AQ666" s="1265"/>
      <c r="AR666" s="1269"/>
      <c r="AS666" s="1265"/>
      <c r="AT666" s="1265"/>
      <c r="AU666" s="1265"/>
      <c r="AV666" s="1265"/>
      <c r="AW666" s="1265"/>
      <c r="AX666" s="1265"/>
      <c r="AY666" s="1265"/>
    </row>
    <row r="667">
      <c r="B667" s="668"/>
      <c r="G667" s="1270"/>
      <c r="AL667" s="1267"/>
      <c r="AM667" s="1265"/>
      <c r="AN667" s="1268"/>
      <c r="AO667" s="1268"/>
      <c r="AP667" s="1268"/>
      <c r="AQ667" s="1265"/>
      <c r="AR667" s="1269"/>
      <c r="AS667" s="1265"/>
      <c r="AT667" s="1265"/>
      <c r="AU667" s="1265"/>
      <c r="AV667" s="1265"/>
      <c r="AW667" s="1265"/>
      <c r="AX667" s="1265"/>
      <c r="AY667" s="1265"/>
    </row>
    <row r="668">
      <c r="B668" s="668"/>
      <c r="G668" s="1270"/>
      <c r="AL668" s="1267"/>
      <c r="AM668" s="1265"/>
      <c r="AN668" s="1268"/>
      <c r="AO668" s="1268"/>
      <c r="AP668" s="1268"/>
      <c r="AQ668" s="1265"/>
      <c r="AR668" s="1269"/>
      <c r="AS668" s="1265"/>
      <c r="AT668" s="1265"/>
      <c r="AU668" s="1265"/>
      <c r="AV668" s="1265"/>
      <c r="AW668" s="1265"/>
      <c r="AX668" s="1265"/>
      <c r="AY668" s="1265"/>
    </row>
    <row r="669">
      <c r="B669" s="668"/>
      <c r="G669" s="1270"/>
      <c r="AL669" s="1267"/>
      <c r="AM669" s="1265"/>
      <c r="AN669" s="1268"/>
      <c r="AO669" s="1268"/>
      <c r="AP669" s="1268"/>
      <c r="AQ669" s="1265"/>
      <c r="AR669" s="1269"/>
      <c r="AS669" s="1265"/>
      <c r="AT669" s="1265"/>
      <c r="AU669" s="1265"/>
      <c r="AV669" s="1265"/>
      <c r="AW669" s="1265"/>
      <c r="AX669" s="1265"/>
      <c r="AY669" s="1265"/>
    </row>
    <row r="670">
      <c r="B670" s="668"/>
      <c r="G670" s="1270"/>
      <c r="AL670" s="1267"/>
      <c r="AM670" s="1265"/>
      <c r="AN670" s="1268"/>
      <c r="AO670" s="1268"/>
      <c r="AP670" s="1268"/>
      <c r="AQ670" s="1265"/>
      <c r="AR670" s="1269"/>
      <c r="AS670" s="1265"/>
      <c r="AT670" s="1265"/>
      <c r="AU670" s="1265"/>
      <c r="AV670" s="1265"/>
      <c r="AW670" s="1265"/>
      <c r="AX670" s="1265"/>
      <c r="AY670" s="1265"/>
    </row>
    <row r="671">
      <c r="B671" s="668"/>
      <c r="G671" s="1270"/>
      <c r="AL671" s="1267"/>
      <c r="AM671" s="1265"/>
      <c r="AN671" s="1268"/>
      <c r="AO671" s="1268"/>
      <c r="AP671" s="1268"/>
      <c r="AQ671" s="1265"/>
      <c r="AR671" s="1269"/>
      <c r="AS671" s="1265"/>
      <c r="AT671" s="1265"/>
      <c r="AU671" s="1265"/>
      <c r="AV671" s="1265"/>
      <c r="AW671" s="1265"/>
      <c r="AX671" s="1265"/>
      <c r="AY671" s="1265"/>
    </row>
    <row r="672">
      <c r="B672" s="668"/>
      <c r="G672" s="1270"/>
      <c r="AL672" s="1267"/>
      <c r="AM672" s="1265"/>
      <c r="AN672" s="1268"/>
      <c r="AO672" s="1268"/>
      <c r="AP672" s="1268"/>
      <c r="AQ672" s="1265"/>
      <c r="AR672" s="1269"/>
      <c r="AS672" s="1265"/>
      <c r="AT672" s="1265"/>
      <c r="AU672" s="1265"/>
      <c r="AV672" s="1265"/>
      <c r="AW672" s="1265"/>
      <c r="AX672" s="1265"/>
      <c r="AY672" s="1265"/>
    </row>
    <row r="673">
      <c r="B673" s="668"/>
      <c r="G673" s="1270"/>
      <c r="AL673" s="1267"/>
      <c r="AM673" s="1265"/>
      <c r="AN673" s="1268"/>
      <c r="AO673" s="1268"/>
      <c r="AP673" s="1268"/>
      <c r="AQ673" s="1265"/>
      <c r="AR673" s="1269"/>
      <c r="AS673" s="1265"/>
      <c r="AT673" s="1265"/>
      <c r="AU673" s="1265"/>
      <c r="AV673" s="1265"/>
      <c r="AW673" s="1265"/>
      <c r="AX673" s="1265"/>
      <c r="AY673" s="1265"/>
    </row>
    <row r="674">
      <c r="B674" s="668"/>
      <c r="G674" s="1270"/>
      <c r="AL674" s="1267"/>
      <c r="AM674" s="1265"/>
      <c r="AN674" s="1268"/>
      <c r="AO674" s="1268"/>
      <c r="AP674" s="1268"/>
      <c r="AQ674" s="1265"/>
      <c r="AR674" s="1269"/>
      <c r="AS674" s="1265"/>
      <c r="AT674" s="1265"/>
      <c r="AU674" s="1265"/>
      <c r="AV674" s="1265"/>
      <c r="AW674" s="1265"/>
      <c r="AX674" s="1265"/>
      <c r="AY674" s="1265"/>
    </row>
    <row r="675">
      <c r="B675" s="668"/>
      <c r="G675" s="1270"/>
      <c r="AL675" s="1267"/>
      <c r="AM675" s="1265"/>
      <c r="AN675" s="1268"/>
      <c r="AO675" s="1268"/>
      <c r="AP675" s="1268"/>
      <c r="AQ675" s="1265"/>
      <c r="AR675" s="1269"/>
      <c r="AS675" s="1265"/>
      <c r="AT675" s="1265"/>
      <c r="AU675" s="1265"/>
      <c r="AV675" s="1265"/>
      <c r="AW675" s="1265"/>
      <c r="AX675" s="1265"/>
      <c r="AY675" s="1265"/>
    </row>
    <row r="676">
      <c r="B676" s="668"/>
      <c r="G676" s="1270"/>
      <c r="AL676" s="1267"/>
      <c r="AM676" s="1265"/>
      <c r="AN676" s="1268"/>
      <c r="AO676" s="1268"/>
      <c r="AP676" s="1268"/>
      <c r="AQ676" s="1265"/>
      <c r="AR676" s="1269"/>
      <c r="AS676" s="1265"/>
      <c r="AT676" s="1265"/>
      <c r="AU676" s="1265"/>
      <c r="AV676" s="1265"/>
      <c r="AW676" s="1265"/>
      <c r="AX676" s="1265"/>
      <c r="AY676" s="1265"/>
    </row>
    <row r="677">
      <c r="B677" s="668"/>
      <c r="G677" s="1270"/>
      <c r="AL677" s="1267"/>
      <c r="AM677" s="1265"/>
      <c r="AN677" s="1268"/>
      <c r="AO677" s="1268"/>
      <c r="AP677" s="1268"/>
      <c r="AQ677" s="1265"/>
      <c r="AR677" s="1269"/>
      <c r="AS677" s="1265"/>
      <c r="AT677" s="1265"/>
      <c r="AU677" s="1265"/>
      <c r="AV677" s="1265"/>
      <c r="AW677" s="1265"/>
      <c r="AX677" s="1265"/>
      <c r="AY677" s="1265"/>
    </row>
    <row r="678">
      <c r="B678" s="668"/>
      <c r="G678" s="1270"/>
      <c r="AL678" s="1267"/>
      <c r="AM678" s="1265"/>
      <c r="AN678" s="1268"/>
      <c r="AO678" s="1268"/>
      <c r="AP678" s="1268"/>
      <c r="AQ678" s="1265"/>
      <c r="AR678" s="1269"/>
      <c r="AS678" s="1265"/>
      <c r="AT678" s="1265"/>
      <c r="AU678" s="1265"/>
      <c r="AV678" s="1265"/>
      <c r="AW678" s="1265"/>
      <c r="AX678" s="1265"/>
      <c r="AY678" s="1265"/>
    </row>
    <row r="679">
      <c r="B679" s="668"/>
      <c r="G679" s="1270"/>
      <c r="AL679" s="1267"/>
      <c r="AM679" s="1265"/>
      <c r="AN679" s="1268"/>
      <c r="AO679" s="1268"/>
      <c r="AP679" s="1268"/>
      <c r="AQ679" s="1265"/>
      <c r="AR679" s="1269"/>
      <c r="AS679" s="1265"/>
      <c r="AT679" s="1265"/>
      <c r="AU679" s="1265"/>
      <c r="AV679" s="1265"/>
      <c r="AW679" s="1265"/>
      <c r="AX679" s="1265"/>
      <c r="AY679" s="1265"/>
    </row>
    <row r="680">
      <c r="B680" s="668"/>
      <c r="G680" s="1270"/>
      <c r="AL680" s="1267"/>
      <c r="AM680" s="1265"/>
      <c r="AN680" s="1268"/>
      <c r="AO680" s="1268"/>
      <c r="AP680" s="1268"/>
      <c r="AQ680" s="1265"/>
      <c r="AR680" s="1269"/>
      <c r="AS680" s="1265"/>
      <c r="AT680" s="1265"/>
      <c r="AU680" s="1265"/>
      <c r="AV680" s="1265"/>
      <c r="AW680" s="1265"/>
      <c r="AX680" s="1265"/>
      <c r="AY680" s="1265"/>
    </row>
    <row r="681">
      <c r="B681" s="668"/>
      <c r="G681" s="1270"/>
      <c r="AL681" s="1267"/>
      <c r="AM681" s="1265"/>
      <c r="AN681" s="1268"/>
      <c r="AO681" s="1268"/>
      <c r="AP681" s="1268"/>
      <c r="AQ681" s="1265"/>
      <c r="AR681" s="1269"/>
      <c r="AS681" s="1265"/>
      <c r="AT681" s="1265"/>
      <c r="AU681" s="1265"/>
      <c r="AV681" s="1265"/>
      <c r="AW681" s="1265"/>
      <c r="AX681" s="1265"/>
      <c r="AY681" s="1265"/>
    </row>
    <row r="682">
      <c r="B682" s="668"/>
      <c r="G682" s="1270"/>
      <c r="AL682" s="1267"/>
      <c r="AM682" s="1265"/>
      <c r="AN682" s="1268"/>
      <c r="AO682" s="1268"/>
      <c r="AP682" s="1268"/>
      <c r="AQ682" s="1265"/>
      <c r="AR682" s="1269"/>
      <c r="AS682" s="1265"/>
      <c r="AT682" s="1265"/>
      <c r="AU682" s="1265"/>
      <c r="AV682" s="1265"/>
      <c r="AW682" s="1265"/>
      <c r="AX682" s="1265"/>
      <c r="AY682" s="1265"/>
    </row>
    <row r="683">
      <c r="B683" s="668"/>
      <c r="G683" s="1270"/>
      <c r="AL683" s="1267"/>
      <c r="AM683" s="1265"/>
      <c r="AN683" s="1268"/>
      <c r="AO683" s="1268"/>
      <c r="AP683" s="1268"/>
      <c r="AQ683" s="1265"/>
      <c r="AR683" s="1269"/>
      <c r="AS683" s="1265"/>
      <c r="AT683" s="1265"/>
      <c r="AU683" s="1265"/>
      <c r="AV683" s="1265"/>
      <c r="AW683" s="1265"/>
      <c r="AX683" s="1265"/>
      <c r="AY683" s="1265"/>
    </row>
    <row r="684">
      <c r="B684" s="668"/>
      <c r="G684" s="1270"/>
      <c r="AL684" s="1267"/>
      <c r="AM684" s="1265"/>
      <c r="AN684" s="1268"/>
      <c r="AO684" s="1268"/>
      <c r="AP684" s="1268"/>
      <c r="AQ684" s="1265"/>
      <c r="AR684" s="1269"/>
      <c r="AS684" s="1265"/>
      <c r="AT684" s="1265"/>
      <c r="AU684" s="1265"/>
      <c r="AV684" s="1265"/>
      <c r="AW684" s="1265"/>
      <c r="AX684" s="1265"/>
      <c r="AY684" s="1265"/>
    </row>
    <row r="685">
      <c r="B685" s="668"/>
      <c r="G685" s="1270"/>
      <c r="AL685" s="1267"/>
      <c r="AM685" s="1265"/>
      <c r="AN685" s="1268"/>
      <c r="AO685" s="1268"/>
      <c r="AP685" s="1268"/>
      <c r="AQ685" s="1265"/>
      <c r="AR685" s="1269"/>
      <c r="AS685" s="1265"/>
      <c r="AT685" s="1265"/>
      <c r="AU685" s="1265"/>
      <c r="AV685" s="1265"/>
      <c r="AW685" s="1265"/>
      <c r="AX685" s="1265"/>
      <c r="AY685" s="1265"/>
    </row>
    <row r="686">
      <c r="B686" s="668"/>
      <c r="G686" s="1270"/>
      <c r="AL686" s="1267"/>
      <c r="AM686" s="1265"/>
      <c r="AN686" s="1268"/>
      <c r="AO686" s="1268"/>
      <c r="AP686" s="1268"/>
      <c r="AQ686" s="1265"/>
      <c r="AR686" s="1269"/>
      <c r="AS686" s="1265"/>
      <c r="AT686" s="1265"/>
      <c r="AU686" s="1265"/>
      <c r="AV686" s="1265"/>
      <c r="AW686" s="1265"/>
      <c r="AX686" s="1265"/>
      <c r="AY686" s="1265"/>
    </row>
    <row r="687">
      <c r="B687" s="668"/>
      <c r="G687" s="1270"/>
      <c r="AL687" s="1267"/>
      <c r="AM687" s="1265"/>
      <c r="AN687" s="1268"/>
      <c r="AO687" s="1268"/>
      <c r="AP687" s="1268"/>
      <c r="AQ687" s="1265"/>
      <c r="AR687" s="1269"/>
      <c r="AS687" s="1265"/>
      <c r="AT687" s="1265"/>
      <c r="AU687" s="1265"/>
      <c r="AV687" s="1265"/>
      <c r="AW687" s="1265"/>
      <c r="AX687" s="1265"/>
      <c r="AY687" s="1265"/>
    </row>
    <row r="688">
      <c r="B688" s="668"/>
      <c r="G688" s="1270"/>
      <c r="AL688" s="1267"/>
      <c r="AM688" s="1265"/>
      <c r="AN688" s="1268"/>
      <c r="AO688" s="1268"/>
      <c r="AP688" s="1268"/>
      <c r="AQ688" s="1265"/>
      <c r="AR688" s="1269"/>
      <c r="AS688" s="1265"/>
      <c r="AT688" s="1265"/>
      <c r="AU688" s="1265"/>
      <c r="AV688" s="1265"/>
      <c r="AW688" s="1265"/>
      <c r="AX688" s="1265"/>
      <c r="AY688" s="1265"/>
    </row>
    <row r="689">
      <c r="B689" s="668"/>
      <c r="G689" s="1270"/>
      <c r="AL689" s="1267"/>
      <c r="AM689" s="1265"/>
      <c r="AN689" s="1268"/>
      <c r="AO689" s="1268"/>
      <c r="AP689" s="1268"/>
      <c r="AQ689" s="1265"/>
      <c r="AR689" s="1269"/>
      <c r="AS689" s="1265"/>
      <c r="AT689" s="1265"/>
      <c r="AU689" s="1265"/>
      <c r="AV689" s="1265"/>
      <c r="AW689" s="1265"/>
      <c r="AX689" s="1265"/>
      <c r="AY689" s="1265"/>
    </row>
    <row r="690">
      <c r="B690" s="668"/>
      <c r="G690" s="1270"/>
      <c r="AL690" s="1267"/>
      <c r="AM690" s="1265"/>
      <c r="AN690" s="1268"/>
      <c r="AO690" s="1268"/>
      <c r="AP690" s="1268"/>
      <c r="AQ690" s="1265"/>
      <c r="AR690" s="1269"/>
      <c r="AS690" s="1265"/>
      <c r="AT690" s="1265"/>
      <c r="AU690" s="1265"/>
      <c r="AV690" s="1265"/>
      <c r="AW690" s="1265"/>
      <c r="AX690" s="1265"/>
      <c r="AY690" s="1265"/>
    </row>
    <row r="691">
      <c r="B691" s="668"/>
      <c r="G691" s="1270"/>
      <c r="AL691" s="1267"/>
      <c r="AM691" s="1265"/>
      <c r="AN691" s="1268"/>
      <c r="AO691" s="1268"/>
      <c r="AP691" s="1268"/>
      <c r="AQ691" s="1265"/>
      <c r="AR691" s="1269"/>
      <c r="AS691" s="1265"/>
      <c r="AT691" s="1265"/>
      <c r="AU691" s="1265"/>
      <c r="AV691" s="1265"/>
      <c r="AW691" s="1265"/>
      <c r="AX691" s="1265"/>
      <c r="AY691" s="1265"/>
    </row>
    <row r="692">
      <c r="B692" s="668"/>
      <c r="G692" s="1270"/>
      <c r="AL692" s="1267"/>
      <c r="AM692" s="1265"/>
      <c r="AN692" s="1268"/>
      <c r="AO692" s="1268"/>
      <c r="AP692" s="1268"/>
      <c r="AQ692" s="1265"/>
      <c r="AR692" s="1269"/>
      <c r="AS692" s="1265"/>
      <c r="AT692" s="1265"/>
      <c r="AU692" s="1265"/>
      <c r="AV692" s="1265"/>
      <c r="AW692" s="1265"/>
      <c r="AX692" s="1265"/>
      <c r="AY692" s="1265"/>
    </row>
    <row r="693">
      <c r="B693" s="668"/>
      <c r="G693" s="1270"/>
      <c r="AL693" s="1267"/>
      <c r="AM693" s="1265"/>
      <c r="AN693" s="1268"/>
      <c r="AO693" s="1268"/>
      <c r="AP693" s="1268"/>
      <c r="AQ693" s="1265"/>
      <c r="AR693" s="1269"/>
      <c r="AS693" s="1265"/>
      <c r="AT693" s="1265"/>
      <c r="AU693" s="1265"/>
      <c r="AV693" s="1265"/>
      <c r="AW693" s="1265"/>
      <c r="AX693" s="1265"/>
      <c r="AY693" s="1265"/>
    </row>
    <row r="694">
      <c r="B694" s="668"/>
      <c r="G694" s="1270"/>
      <c r="AL694" s="1267"/>
      <c r="AM694" s="1265"/>
      <c r="AN694" s="1268"/>
      <c r="AO694" s="1268"/>
      <c r="AP694" s="1268"/>
      <c r="AQ694" s="1265"/>
      <c r="AR694" s="1269"/>
      <c r="AS694" s="1265"/>
      <c r="AT694" s="1265"/>
      <c r="AU694" s="1265"/>
      <c r="AV694" s="1265"/>
      <c r="AW694" s="1265"/>
      <c r="AX694" s="1265"/>
      <c r="AY694" s="1265"/>
    </row>
    <row r="695">
      <c r="B695" s="668"/>
      <c r="G695" s="1270"/>
      <c r="AL695" s="1267"/>
      <c r="AM695" s="1265"/>
      <c r="AN695" s="1268"/>
      <c r="AO695" s="1268"/>
      <c r="AP695" s="1268"/>
      <c r="AQ695" s="1265"/>
      <c r="AR695" s="1269"/>
      <c r="AS695" s="1265"/>
      <c r="AT695" s="1265"/>
      <c r="AU695" s="1265"/>
      <c r="AV695" s="1265"/>
      <c r="AW695" s="1265"/>
      <c r="AX695" s="1265"/>
      <c r="AY695" s="1265"/>
    </row>
    <row r="696">
      <c r="B696" s="668"/>
      <c r="G696" s="1270"/>
      <c r="AL696" s="1267"/>
      <c r="AM696" s="1265"/>
      <c r="AN696" s="1268"/>
      <c r="AO696" s="1268"/>
      <c r="AP696" s="1268"/>
      <c r="AQ696" s="1265"/>
      <c r="AR696" s="1269"/>
      <c r="AS696" s="1265"/>
      <c r="AT696" s="1265"/>
      <c r="AU696" s="1265"/>
      <c r="AV696" s="1265"/>
      <c r="AW696" s="1265"/>
      <c r="AX696" s="1265"/>
      <c r="AY696" s="1265"/>
    </row>
    <row r="697">
      <c r="B697" s="668"/>
      <c r="G697" s="1270"/>
      <c r="AL697" s="1267"/>
      <c r="AM697" s="1265"/>
      <c r="AN697" s="1268"/>
      <c r="AO697" s="1268"/>
      <c r="AP697" s="1268"/>
      <c r="AQ697" s="1265"/>
      <c r="AR697" s="1269"/>
      <c r="AS697" s="1265"/>
      <c r="AT697" s="1265"/>
      <c r="AU697" s="1265"/>
      <c r="AV697" s="1265"/>
      <c r="AW697" s="1265"/>
      <c r="AX697" s="1265"/>
      <c r="AY697" s="1265"/>
    </row>
    <row r="698">
      <c r="B698" s="668"/>
      <c r="G698" s="1270"/>
      <c r="AL698" s="1267"/>
      <c r="AM698" s="1265"/>
      <c r="AN698" s="1268"/>
      <c r="AO698" s="1268"/>
      <c r="AP698" s="1268"/>
      <c r="AQ698" s="1265"/>
      <c r="AR698" s="1269"/>
      <c r="AS698" s="1265"/>
      <c r="AT698" s="1265"/>
      <c r="AU698" s="1265"/>
      <c r="AV698" s="1265"/>
      <c r="AW698" s="1265"/>
      <c r="AX698" s="1265"/>
      <c r="AY698" s="1265"/>
    </row>
    <row r="699">
      <c r="B699" s="668"/>
      <c r="G699" s="1270"/>
      <c r="AL699" s="1267"/>
      <c r="AM699" s="1265"/>
      <c r="AN699" s="1268"/>
      <c r="AO699" s="1268"/>
      <c r="AP699" s="1268"/>
      <c r="AQ699" s="1265"/>
      <c r="AR699" s="1269"/>
      <c r="AS699" s="1265"/>
      <c r="AT699" s="1265"/>
      <c r="AU699" s="1265"/>
      <c r="AV699" s="1265"/>
      <c r="AW699" s="1265"/>
      <c r="AX699" s="1265"/>
      <c r="AY699" s="1265"/>
    </row>
    <row r="700">
      <c r="B700" s="668"/>
      <c r="G700" s="1270"/>
      <c r="AL700" s="1267"/>
      <c r="AM700" s="1265"/>
      <c r="AN700" s="1268"/>
      <c r="AO700" s="1268"/>
      <c r="AP700" s="1268"/>
      <c r="AQ700" s="1265"/>
      <c r="AR700" s="1269"/>
      <c r="AS700" s="1265"/>
      <c r="AT700" s="1265"/>
      <c r="AU700" s="1265"/>
      <c r="AV700" s="1265"/>
      <c r="AW700" s="1265"/>
      <c r="AX700" s="1265"/>
      <c r="AY700" s="1265"/>
    </row>
    <row r="701">
      <c r="B701" s="668"/>
      <c r="G701" s="1270"/>
      <c r="AL701" s="1267"/>
      <c r="AM701" s="1265"/>
      <c r="AN701" s="1268"/>
      <c r="AO701" s="1268"/>
      <c r="AP701" s="1268"/>
      <c r="AQ701" s="1265"/>
      <c r="AR701" s="1269"/>
      <c r="AS701" s="1265"/>
      <c r="AT701" s="1265"/>
      <c r="AU701" s="1265"/>
      <c r="AV701" s="1265"/>
      <c r="AW701" s="1265"/>
      <c r="AX701" s="1265"/>
      <c r="AY701" s="1265"/>
    </row>
    <row r="702">
      <c r="B702" s="668"/>
      <c r="G702" s="1270"/>
      <c r="AL702" s="1267"/>
      <c r="AM702" s="1265"/>
      <c r="AN702" s="1268"/>
      <c r="AO702" s="1268"/>
      <c r="AP702" s="1268"/>
      <c r="AQ702" s="1265"/>
      <c r="AR702" s="1269"/>
      <c r="AS702" s="1265"/>
      <c r="AT702" s="1265"/>
      <c r="AU702" s="1265"/>
      <c r="AV702" s="1265"/>
      <c r="AW702" s="1265"/>
      <c r="AX702" s="1265"/>
      <c r="AY702" s="1265"/>
    </row>
    <row r="703">
      <c r="B703" s="668"/>
      <c r="G703" s="1270"/>
      <c r="AL703" s="1267"/>
      <c r="AM703" s="1265"/>
      <c r="AN703" s="1268"/>
      <c r="AO703" s="1268"/>
      <c r="AP703" s="1268"/>
      <c r="AQ703" s="1265"/>
      <c r="AR703" s="1269"/>
      <c r="AS703" s="1265"/>
      <c r="AT703" s="1265"/>
      <c r="AU703" s="1265"/>
      <c r="AV703" s="1265"/>
      <c r="AW703" s="1265"/>
      <c r="AX703" s="1265"/>
      <c r="AY703" s="1265"/>
    </row>
    <row r="704">
      <c r="B704" s="668"/>
      <c r="G704" s="1270"/>
      <c r="AL704" s="1267"/>
      <c r="AM704" s="1265"/>
      <c r="AN704" s="1268"/>
      <c r="AO704" s="1268"/>
      <c r="AP704" s="1268"/>
      <c r="AQ704" s="1265"/>
      <c r="AR704" s="1269"/>
      <c r="AS704" s="1265"/>
      <c r="AT704" s="1265"/>
      <c r="AU704" s="1265"/>
      <c r="AV704" s="1265"/>
      <c r="AW704" s="1265"/>
      <c r="AX704" s="1265"/>
      <c r="AY704" s="1265"/>
    </row>
    <row r="705">
      <c r="B705" s="668"/>
      <c r="G705" s="1270"/>
      <c r="AL705" s="1267"/>
      <c r="AM705" s="1265"/>
      <c r="AN705" s="1268"/>
      <c r="AO705" s="1268"/>
      <c r="AP705" s="1268"/>
      <c r="AQ705" s="1265"/>
      <c r="AR705" s="1269"/>
      <c r="AS705" s="1265"/>
      <c r="AT705" s="1265"/>
      <c r="AU705" s="1265"/>
      <c r="AV705" s="1265"/>
      <c r="AW705" s="1265"/>
      <c r="AX705" s="1265"/>
      <c r="AY705" s="1265"/>
    </row>
    <row r="706">
      <c r="B706" s="668"/>
      <c r="G706" s="1270"/>
      <c r="AL706" s="1267"/>
      <c r="AM706" s="1265"/>
      <c r="AN706" s="1268"/>
      <c r="AO706" s="1268"/>
      <c r="AP706" s="1268"/>
      <c r="AQ706" s="1265"/>
      <c r="AR706" s="1269"/>
      <c r="AS706" s="1265"/>
      <c r="AT706" s="1265"/>
      <c r="AU706" s="1265"/>
      <c r="AV706" s="1265"/>
      <c r="AW706" s="1265"/>
      <c r="AX706" s="1265"/>
      <c r="AY706" s="1265"/>
    </row>
    <row r="707">
      <c r="B707" s="668"/>
      <c r="G707" s="1270"/>
      <c r="AL707" s="1267"/>
      <c r="AM707" s="1265"/>
      <c r="AN707" s="1268"/>
      <c r="AO707" s="1268"/>
      <c r="AP707" s="1268"/>
      <c r="AQ707" s="1265"/>
      <c r="AR707" s="1269"/>
      <c r="AS707" s="1265"/>
      <c r="AT707" s="1265"/>
      <c r="AU707" s="1265"/>
      <c r="AV707" s="1265"/>
      <c r="AW707" s="1265"/>
      <c r="AX707" s="1265"/>
      <c r="AY707" s="1265"/>
    </row>
    <row r="708">
      <c r="B708" s="668"/>
      <c r="G708" s="1270"/>
      <c r="AL708" s="1267"/>
      <c r="AM708" s="1265"/>
      <c r="AN708" s="1268"/>
      <c r="AO708" s="1268"/>
      <c r="AP708" s="1268"/>
      <c r="AQ708" s="1265"/>
      <c r="AR708" s="1269"/>
      <c r="AS708" s="1265"/>
      <c r="AT708" s="1265"/>
      <c r="AU708" s="1265"/>
      <c r="AV708" s="1265"/>
      <c r="AW708" s="1265"/>
      <c r="AX708" s="1265"/>
      <c r="AY708" s="1265"/>
    </row>
    <row r="709">
      <c r="B709" s="668"/>
      <c r="G709" s="1270"/>
      <c r="AL709" s="1267"/>
      <c r="AM709" s="1265"/>
      <c r="AN709" s="1268"/>
      <c r="AO709" s="1268"/>
      <c r="AP709" s="1268"/>
      <c r="AQ709" s="1265"/>
      <c r="AR709" s="1269"/>
      <c r="AS709" s="1265"/>
      <c r="AT709" s="1265"/>
      <c r="AU709" s="1265"/>
      <c r="AV709" s="1265"/>
      <c r="AW709" s="1265"/>
      <c r="AX709" s="1265"/>
      <c r="AY709" s="1265"/>
    </row>
    <row r="710">
      <c r="B710" s="668"/>
      <c r="G710" s="1270"/>
      <c r="AL710" s="1267"/>
      <c r="AM710" s="1265"/>
      <c r="AN710" s="1268"/>
      <c r="AO710" s="1268"/>
      <c r="AP710" s="1268"/>
      <c r="AQ710" s="1265"/>
      <c r="AR710" s="1269"/>
      <c r="AS710" s="1265"/>
      <c r="AT710" s="1265"/>
      <c r="AU710" s="1265"/>
      <c r="AV710" s="1265"/>
      <c r="AW710" s="1265"/>
      <c r="AX710" s="1265"/>
      <c r="AY710" s="1265"/>
    </row>
    <row r="711">
      <c r="B711" s="668"/>
      <c r="G711" s="1270"/>
      <c r="AL711" s="1267"/>
      <c r="AM711" s="1265"/>
      <c r="AN711" s="1268"/>
      <c r="AO711" s="1268"/>
      <c r="AP711" s="1268"/>
      <c r="AQ711" s="1265"/>
      <c r="AR711" s="1269"/>
      <c r="AS711" s="1265"/>
      <c r="AT711" s="1265"/>
      <c r="AU711" s="1265"/>
      <c r="AV711" s="1265"/>
      <c r="AW711" s="1265"/>
      <c r="AX711" s="1265"/>
      <c r="AY711" s="1265"/>
    </row>
    <row r="712">
      <c r="B712" s="668"/>
      <c r="G712" s="1270"/>
      <c r="AL712" s="1267"/>
      <c r="AM712" s="1265"/>
      <c r="AN712" s="1268"/>
      <c r="AO712" s="1268"/>
      <c r="AP712" s="1268"/>
      <c r="AQ712" s="1265"/>
      <c r="AR712" s="1269"/>
      <c r="AS712" s="1265"/>
      <c r="AT712" s="1265"/>
      <c r="AU712" s="1265"/>
      <c r="AV712" s="1265"/>
      <c r="AW712" s="1265"/>
      <c r="AX712" s="1265"/>
      <c r="AY712" s="1265"/>
    </row>
    <row r="713">
      <c r="B713" s="668"/>
      <c r="G713" s="1270"/>
      <c r="AL713" s="1267"/>
      <c r="AM713" s="1265"/>
      <c r="AN713" s="1268"/>
      <c r="AO713" s="1268"/>
      <c r="AP713" s="1268"/>
      <c r="AQ713" s="1265"/>
      <c r="AR713" s="1269"/>
      <c r="AS713" s="1265"/>
      <c r="AT713" s="1265"/>
      <c r="AU713" s="1265"/>
      <c r="AV713" s="1265"/>
      <c r="AW713" s="1265"/>
      <c r="AX713" s="1265"/>
      <c r="AY713" s="1265"/>
    </row>
    <row r="714">
      <c r="B714" s="668"/>
      <c r="G714" s="1270"/>
      <c r="AL714" s="1267"/>
      <c r="AM714" s="1265"/>
      <c r="AN714" s="1268"/>
      <c r="AO714" s="1268"/>
      <c r="AP714" s="1268"/>
      <c r="AQ714" s="1265"/>
      <c r="AR714" s="1269"/>
      <c r="AS714" s="1265"/>
      <c r="AT714" s="1265"/>
      <c r="AU714" s="1265"/>
      <c r="AV714" s="1265"/>
      <c r="AW714" s="1265"/>
      <c r="AX714" s="1265"/>
      <c r="AY714" s="1265"/>
    </row>
    <row r="715">
      <c r="B715" s="668"/>
      <c r="G715" s="1270"/>
      <c r="AL715" s="1267"/>
      <c r="AM715" s="1265"/>
      <c r="AN715" s="1268"/>
      <c r="AO715" s="1268"/>
      <c r="AP715" s="1268"/>
      <c r="AQ715" s="1265"/>
      <c r="AR715" s="1269"/>
      <c r="AS715" s="1265"/>
      <c r="AT715" s="1265"/>
      <c r="AU715" s="1265"/>
      <c r="AV715" s="1265"/>
      <c r="AW715" s="1265"/>
      <c r="AX715" s="1265"/>
      <c r="AY715" s="1265"/>
    </row>
    <row r="716">
      <c r="B716" s="668"/>
      <c r="G716" s="1270"/>
      <c r="AL716" s="1267"/>
      <c r="AM716" s="1265"/>
      <c r="AN716" s="1268"/>
      <c r="AO716" s="1268"/>
      <c r="AP716" s="1268"/>
      <c r="AQ716" s="1265"/>
      <c r="AR716" s="1269"/>
      <c r="AS716" s="1265"/>
      <c r="AT716" s="1265"/>
      <c r="AU716" s="1265"/>
      <c r="AV716" s="1265"/>
      <c r="AW716" s="1265"/>
      <c r="AX716" s="1265"/>
      <c r="AY716" s="1265"/>
    </row>
    <row r="717">
      <c r="B717" s="668"/>
      <c r="G717" s="1270"/>
      <c r="AL717" s="1267"/>
      <c r="AM717" s="1265"/>
      <c r="AN717" s="1268"/>
      <c r="AO717" s="1268"/>
      <c r="AP717" s="1268"/>
      <c r="AQ717" s="1265"/>
      <c r="AR717" s="1269"/>
      <c r="AS717" s="1265"/>
      <c r="AT717" s="1265"/>
      <c r="AU717" s="1265"/>
      <c r="AV717" s="1265"/>
      <c r="AW717" s="1265"/>
      <c r="AX717" s="1265"/>
      <c r="AY717" s="1265"/>
    </row>
    <row r="718">
      <c r="B718" s="668"/>
      <c r="G718" s="1270"/>
      <c r="AL718" s="1267"/>
      <c r="AM718" s="1265"/>
      <c r="AN718" s="1268"/>
      <c r="AO718" s="1268"/>
      <c r="AP718" s="1268"/>
      <c r="AQ718" s="1265"/>
      <c r="AR718" s="1269"/>
      <c r="AS718" s="1265"/>
      <c r="AT718" s="1265"/>
      <c r="AU718" s="1265"/>
      <c r="AV718" s="1265"/>
      <c r="AW718" s="1265"/>
      <c r="AX718" s="1265"/>
      <c r="AY718" s="1265"/>
    </row>
    <row r="719">
      <c r="B719" s="668"/>
      <c r="G719" s="1270"/>
      <c r="AL719" s="1267"/>
      <c r="AM719" s="1265"/>
      <c r="AN719" s="1268"/>
      <c r="AO719" s="1268"/>
      <c r="AP719" s="1268"/>
      <c r="AQ719" s="1265"/>
      <c r="AR719" s="1269"/>
      <c r="AS719" s="1265"/>
      <c r="AT719" s="1265"/>
      <c r="AU719" s="1265"/>
      <c r="AV719" s="1265"/>
      <c r="AW719" s="1265"/>
      <c r="AX719" s="1265"/>
      <c r="AY719" s="1265"/>
    </row>
    <row r="720">
      <c r="B720" s="668"/>
      <c r="G720" s="1270"/>
      <c r="AL720" s="1267"/>
      <c r="AM720" s="1265"/>
      <c r="AN720" s="1268"/>
      <c r="AO720" s="1268"/>
      <c r="AP720" s="1268"/>
      <c r="AQ720" s="1265"/>
      <c r="AR720" s="1269"/>
      <c r="AS720" s="1265"/>
      <c r="AT720" s="1265"/>
      <c r="AU720" s="1265"/>
      <c r="AV720" s="1265"/>
      <c r="AW720" s="1265"/>
      <c r="AX720" s="1265"/>
      <c r="AY720" s="1265"/>
    </row>
    <row r="721">
      <c r="B721" s="668"/>
      <c r="G721" s="1270"/>
      <c r="AL721" s="1267"/>
      <c r="AM721" s="1265"/>
      <c r="AN721" s="1268"/>
      <c r="AO721" s="1268"/>
      <c r="AP721" s="1268"/>
      <c r="AQ721" s="1265"/>
      <c r="AR721" s="1269"/>
      <c r="AS721" s="1265"/>
      <c r="AT721" s="1265"/>
      <c r="AU721" s="1265"/>
      <c r="AV721" s="1265"/>
      <c r="AW721" s="1265"/>
      <c r="AX721" s="1265"/>
      <c r="AY721" s="1265"/>
    </row>
    <row r="722">
      <c r="B722" s="668"/>
      <c r="G722" s="1270"/>
      <c r="AL722" s="1267"/>
      <c r="AM722" s="1265"/>
      <c r="AN722" s="1268"/>
      <c r="AO722" s="1268"/>
      <c r="AP722" s="1268"/>
      <c r="AQ722" s="1265"/>
      <c r="AR722" s="1269"/>
      <c r="AS722" s="1265"/>
      <c r="AT722" s="1265"/>
      <c r="AU722" s="1265"/>
      <c r="AV722" s="1265"/>
      <c r="AW722" s="1265"/>
      <c r="AX722" s="1265"/>
      <c r="AY722" s="1265"/>
    </row>
    <row r="723">
      <c r="B723" s="668"/>
      <c r="G723" s="1270"/>
      <c r="AL723" s="1267"/>
      <c r="AM723" s="1265"/>
      <c r="AN723" s="1268"/>
      <c r="AO723" s="1268"/>
      <c r="AP723" s="1268"/>
      <c r="AQ723" s="1265"/>
      <c r="AR723" s="1269"/>
      <c r="AS723" s="1265"/>
      <c r="AT723" s="1265"/>
      <c r="AU723" s="1265"/>
      <c r="AV723" s="1265"/>
      <c r="AW723" s="1265"/>
      <c r="AX723" s="1265"/>
      <c r="AY723" s="1265"/>
    </row>
    <row r="724">
      <c r="B724" s="668"/>
      <c r="G724" s="1270"/>
      <c r="AL724" s="1267"/>
      <c r="AM724" s="1265"/>
      <c r="AN724" s="1268"/>
      <c r="AO724" s="1268"/>
      <c r="AP724" s="1268"/>
      <c r="AQ724" s="1265"/>
      <c r="AR724" s="1269"/>
      <c r="AS724" s="1265"/>
      <c r="AT724" s="1265"/>
      <c r="AU724" s="1265"/>
      <c r="AV724" s="1265"/>
      <c r="AW724" s="1265"/>
      <c r="AX724" s="1265"/>
      <c r="AY724" s="1265"/>
    </row>
    <row r="725">
      <c r="B725" s="668"/>
      <c r="G725" s="1270"/>
      <c r="AL725" s="1267"/>
      <c r="AM725" s="1265"/>
      <c r="AN725" s="1268"/>
      <c r="AO725" s="1268"/>
      <c r="AP725" s="1268"/>
      <c r="AQ725" s="1265"/>
      <c r="AR725" s="1269"/>
      <c r="AS725" s="1265"/>
      <c r="AT725" s="1265"/>
      <c r="AU725" s="1265"/>
      <c r="AV725" s="1265"/>
      <c r="AW725" s="1265"/>
      <c r="AX725" s="1265"/>
      <c r="AY725" s="1265"/>
    </row>
    <row r="726">
      <c r="B726" s="668"/>
      <c r="G726" s="1270"/>
      <c r="AL726" s="1267"/>
      <c r="AM726" s="1265"/>
      <c r="AN726" s="1268"/>
      <c r="AO726" s="1268"/>
      <c r="AP726" s="1268"/>
      <c r="AQ726" s="1265"/>
      <c r="AR726" s="1269"/>
      <c r="AS726" s="1265"/>
      <c r="AT726" s="1265"/>
      <c r="AU726" s="1265"/>
      <c r="AV726" s="1265"/>
      <c r="AW726" s="1265"/>
      <c r="AX726" s="1265"/>
      <c r="AY726" s="1265"/>
    </row>
    <row r="727">
      <c r="B727" s="668"/>
      <c r="G727" s="1270"/>
      <c r="AL727" s="1267"/>
      <c r="AM727" s="1265"/>
      <c r="AN727" s="1268"/>
      <c r="AO727" s="1268"/>
      <c r="AP727" s="1268"/>
      <c r="AQ727" s="1265"/>
      <c r="AR727" s="1269"/>
      <c r="AS727" s="1265"/>
      <c r="AT727" s="1265"/>
      <c r="AU727" s="1265"/>
      <c r="AV727" s="1265"/>
      <c r="AW727" s="1265"/>
      <c r="AX727" s="1265"/>
      <c r="AY727" s="1265"/>
    </row>
    <row r="728">
      <c r="B728" s="668"/>
      <c r="G728" s="1270"/>
      <c r="AL728" s="1267"/>
      <c r="AM728" s="1265"/>
      <c r="AN728" s="1268"/>
      <c r="AO728" s="1268"/>
      <c r="AP728" s="1268"/>
      <c r="AQ728" s="1265"/>
      <c r="AR728" s="1269"/>
      <c r="AS728" s="1265"/>
      <c r="AT728" s="1265"/>
      <c r="AU728" s="1265"/>
      <c r="AV728" s="1265"/>
      <c r="AW728" s="1265"/>
      <c r="AX728" s="1265"/>
      <c r="AY728" s="1265"/>
    </row>
    <row r="729">
      <c r="B729" s="668"/>
      <c r="G729" s="1270"/>
      <c r="AL729" s="1267"/>
      <c r="AM729" s="1265"/>
      <c r="AN729" s="1268"/>
      <c r="AO729" s="1268"/>
      <c r="AP729" s="1268"/>
      <c r="AQ729" s="1265"/>
      <c r="AR729" s="1269"/>
      <c r="AS729" s="1265"/>
      <c r="AT729" s="1265"/>
      <c r="AU729" s="1265"/>
      <c r="AV729" s="1265"/>
      <c r="AW729" s="1265"/>
      <c r="AX729" s="1265"/>
      <c r="AY729" s="1265"/>
    </row>
    <row r="730">
      <c r="B730" s="668"/>
      <c r="G730" s="1270"/>
      <c r="AL730" s="1267"/>
      <c r="AM730" s="1265"/>
      <c r="AN730" s="1268"/>
      <c r="AO730" s="1268"/>
      <c r="AP730" s="1268"/>
      <c r="AQ730" s="1265"/>
      <c r="AR730" s="1269"/>
      <c r="AS730" s="1265"/>
      <c r="AT730" s="1265"/>
      <c r="AU730" s="1265"/>
      <c r="AV730" s="1265"/>
      <c r="AW730" s="1265"/>
      <c r="AX730" s="1265"/>
      <c r="AY730" s="1265"/>
    </row>
    <row r="731">
      <c r="B731" s="668"/>
      <c r="G731" s="1270"/>
      <c r="AL731" s="1267"/>
      <c r="AM731" s="1265"/>
      <c r="AN731" s="1268"/>
      <c r="AO731" s="1268"/>
      <c r="AP731" s="1268"/>
      <c r="AQ731" s="1265"/>
      <c r="AR731" s="1269"/>
      <c r="AS731" s="1265"/>
      <c r="AT731" s="1265"/>
      <c r="AU731" s="1265"/>
      <c r="AV731" s="1265"/>
      <c r="AW731" s="1265"/>
      <c r="AX731" s="1265"/>
      <c r="AY731" s="1265"/>
    </row>
    <row r="732">
      <c r="B732" s="668"/>
      <c r="G732" s="1270"/>
      <c r="AL732" s="1267"/>
      <c r="AM732" s="1265"/>
      <c r="AN732" s="1268"/>
      <c r="AO732" s="1268"/>
      <c r="AP732" s="1268"/>
      <c r="AQ732" s="1265"/>
      <c r="AR732" s="1269"/>
      <c r="AS732" s="1265"/>
      <c r="AT732" s="1265"/>
      <c r="AU732" s="1265"/>
      <c r="AV732" s="1265"/>
      <c r="AW732" s="1265"/>
      <c r="AX732" s="1265"/>
      <c r="AY732" s="1265"/>
    </row>
    <row r="733">
      <c r="B733" s="668"/>
      <c r="G733" s="1270"/>
      <c r="AL733" s="1267"/>
      <c r="AM733" s="1265"/>
      <c r="AN733" s="1268"/>
      <c r="AO733" s="1268"/>
      <c r="AP733" s="1268"/>
      <c r="AQ733" s="1265"/>
      <c r="AR733" s="1269"/>
      <c r="AS733" s="1265"/>
      <c r="AT733" s="1265"/>
      <c r="AU733" s="1265"/>
      <c r="AV733" s="1265"/>
      <c r="AW733" s="1265"/>
      <c r="AX733" s="1265"/>
      <c r="AY733" s="1265"/>
    </row>
    <row r="734">
      <c r="B734" s="668"/>
      <c r="G734" s="1270"/>
      <c r="AL734" s="1267"/>
      <c r="AM734" s="1265"/>
      <c r="AN734" s="1268"/>
      <c r="AO734" s="1268"/>
      <c r="AP734" s="1268"/>
      <c r="AQ734" s="1265"/>
      <c r="AR734" s="1269"/>
      <c r="AS734" s="1265"/>
      <c r="AT734" s="1265"/>
      <c r="AU734" s="1265"/>
      <c r="AV734" s="1265"/>
      <c r="AW734" s="1265"/>
      <c r="AX734" s="1265"/>
      <c r="AY734" s="1265"/>
    </row>
    <row r="735">
      <c r="B735" s="668"/>
      <c r="G735" s="1270"/>
      <c r="AL735" s="1267"/>
      <c r="AM735" s="1265"/>
      <c r="AN735" s="1268"/>
      <c r="AO735" s="1268"/>
      <c r="AP735" s="1268"/>
      <c r="AQ735" s="1265"/>
      <c r="AR735" s="1269"/>
      <c r="AS735" s="1265"/>
      <c r="AT735" s="1265"/>
      <c r="AU735" s="1265"/>
      <c r="AV735" s="1265"/>
      <c r="AW735" s="1265"/>
      <c r="AX735" s="1265"/>
      <c r="AY735" s="1265"/>
    </row>
    <row r="736">
      <c r="B736" s="668"/>
      <c r="G736" s="1270"/>
      <c r="AL736" s="1267"/>
      <c r="AM736" s="1265"/>
      <c r="AN736" s="1268"/>
      <c r="AO736" s="1268"/>
      <c r="AP736" s="1268"/>
      <c r="AQ736" s="1265"/>
      <c r="AR736" s="1269"/>
      <c r="AS736" s="1265"/>
      <c r="AT736" s="1265"/>
      <c r="AU736" s="1265"/>
      <c r="AV736" s="1265"/>
      <c r="AW736" s="1265"/>
      <c r="AX736" s="1265"/>
      <c r="AY736" s="1265"/>
    </row>
    <row r="737">
      <c r="B737" s="668"/>
      <c r="G737" s="1270"/>
      <c r="AL737" s="1267"/>
      <c r="AM737" s="1265"/>
      <c r="AN737" s="1268"/>
      <c r="AO737" s="1268"/>
      <c r="AP737" s="1268"/>
      <c r="AQ737" s="1265"/>
      <c r="AR737" s="1269"/>
      <c r="AS737" s="1265"/>
      <c r="AT737" s="1265"/>
      <c r="AU737" s="1265"/>
      <c r="AV737" s="1265"/>
      <c r="AW737" s="1265"/>
      <c r="AX737" s="1265"/>
      <c r="AY737" s="1265"/>
    </row>
    <row r="738">
      <c r="B738" s="668"/>
      <c r="G738" s="1270"/>
      <c r="AL738" s="1267"/>
      <c r="AM738" s="1265"/>
      <c r="AN738" s="1268"/>
      <c r="AO738" s="1268"/>
      <c r="AP738" s="1268"/>
      <c r="AQ738" s="1265"/>
      <c r="AR738" s="1269"/>
      <c r="AS738" s="1265"/>
      <c r="AT738" s="1265"/>
      <c r="AU738" s="1265"/>
      <c r="AV738" s="1265"/>
      <c r="AW738" s="1265"/>
      <c r="AX738" s="1265"/>
      <c r="AY738" s="1265"/>
    </row>
    <row r="739">
      <c r="B739" s="668"/>
      <c r="G739" s="1270"/>
      <c r="AL739" s="1267"/>
      <c r="AM739" s="1265"/>
      <c r="AN739" s="1268"/>
      <c r="AO739" s="1268"/>
      <c r="AP739" s="1268"/>
      <c r="AQ739" s="1265"/>
      <c r="AR739" s="1269"/>
      <c r="AS739" s="1265"/>
      <c r="AT739" s="1265"/>
      <c r="AU739" s="1265"/>
      <c r="AV739" s="1265"/>
      <c r="AW739" s="1265"/>
      <c r="AX739" s="1265"/>
      <c r="AY739" s="1265"/>
    </row>
    <row r="740">
      <c r="B740" s="668"/>
      <c r="G740" s="1270"/>
      <c r="AL740" s="1267"/>
      <c r="AM740" s="1265"/>
      <c r="AN740" s="1268"/>
      <c r="AO740" s="1268"/>
      <c r="AP740" s="1268"/>
      <c r="AQ740" s="1265"/>
      <c r="AR740" s="1269"/>
      <c r="AS740" s="1265"/>
      <c r="AT740" s="1265"/>
      <c r="AU740" s="1265"/>
      <c r="AV740" s="1265"/>
      <c r="AW740" s="1265"/>
      <c r="AX740" s="1265"/>
      <c r="AY740" s="1265"/>
    </row>
    <row r="741">
      <c r="B741" s="668"/>
      <c r="G741" s="1270"/>
      <c r="AL741" s="1267"/>
      <c r="AM741" s="1265"/>
      <c r="AN741" s="1268"/>
      <c r="AO741" s="1268"/>
      <c r="AP741" s="1268"/>
      <c r="AQ741" s="1265"/>
      <c r="AR741" s="1269"/>
      <c r="AS741" s="1265"/>
      <c r="AT741" s="1265"/>
      <c r="AU741" s="1265"/>
      <c r="AV741" s="1265"/>
      <c r="AW741" s="1265"/>
      <c r="AX741" s="1265"/>
      <c r="AY741" s="1265"/>
    </row>
    <row r="742">
      <c r="B742" s="668"/>
      <c r="G742" s="1270"/>
      <c r="AL742" s="1267"/>
      <c r="AM742" s="1265"/>
      <c r="AN742" s="1268"/>
      <c r="AO742" s="1268"/>
      <c r="AP742" s="1268"/>
      <c r="AQ742" s="1265"/>
      <c r="AR742" s="1269"/>
      <c r="AS742" s="1265"/>
      <c r="AT742" s="1265"/>
      <c r="AU742" s="1265"/>
      <c r="AV742" s="1265"/>
      <c r="AW742" s="1265"/>
      <c r="AX742" s="1265"/>
      <c r="AY742" s="1265"/>
    </row>
    <row r="743">
      <c r="B743" s="668"/>
      <c r="G743" s="1270"/>
      <c r="AL743" s="1267"/>
      <c r="AM743" s="1265"/>
      <c r="AN743" s="1268"/>
      <c r="AO743" s="1268"/>
      <c r="AP743" s="1268"/>
      <c r="AQ743" s="1265"/>
      <c r="AR743" s="1269"/>
      <c r="AS743" s="1265"/>
      <c r="AT743" s="1265"/>
      <c r="AU743" s="1265"/>
      <c r="AV743" s="1265"/>
      <c r="AW743" s="1265"/>
      <c r="AX743" s="1265"/>
      <c r="AY743" s="1265"/>
    </row>
    <row r="744">
      <c r="B744" s="668"/>
      <c r="G744" s="1270"/>
      <c r="AL744" s="1267"/>
      <c r="AM744" s="1265"/>
      <c r="AN744" s="1268"/>
      <c r="AO744" s="1268"/>
      <c r="AP744" s="1268"/>
      <c r="AQ744" s="1265"/>
      <c r="AR744" s="1269"/>
      <c r="AS744" s="1265"/>
      <c r="AT744" s="1265"/>
      <c r="AU744" s="1265"/>
      <c r="AV744" s="1265"/>
      <c r="AW744" s="1265"/>
      <c r="AX744" s="1265"/>
      <c r="AY744" s="1265"/>
    </row>
    <row r="745">
      <c r="B745" s="668"/>
      <c r="G745" s="1270"/>
      <c r="AL745" s="1267"/>
      <c r="AM745" s="1265"/>
      <c r="AN745" s="1268"/>
      <c r="AO745" s="1268"/>
      <c r="AP745" s="1268"/>
      <c r="AQ745" s="1265"/>
      <c r="AR745" s="1269"/>
      <c r="AS745" s="1265"/>
      <c r="AT745" s="1265"/>
      <c r="AU745" s="1265"/>
      <c r="AV745" s="1265"/>
      <c r="AW745" s="1265"/>
      <c r="AX745" s="1265"/>
      <c r="AY745" s="1265"/>
    </row>
    <row r="746">
      <c r="B746" s="668"/>
      <c r="G746" s="1270"/>
      <c r="AL746" s="1267"/>
      <c r="AM746" s="1265"/>
      <c r="AN746" s="1268"/>
      <c r="AO746" s="1268"/>
      <c r="AP746" s="1268"/>
      <c r="AQ746" s="1265"/>
      <c r="AR746" s="1269"/>
      <c r="AS746" s="1265"/>
      <c r="AT746" s="1265"/>
      <c r="AU746" s="1265"/>
      <c r="AV746" s="1265"/>
      <c r="AW746" s="1265"/>
      <c r="AX746" s="1265"/>
      <c r="AY746" s="1265"/>
    </row>
    <row r="747">
      <c r="B747" s="668"/>
      <c r="G747" s="1270"/>
      <c r="AL747" s="1267"/>
      <c r="AM747" s="1265"/>
      <c r="AN747" s="1268"/>
      <c r="AO747" s="1268"/>
      <c r="AP747" s="1268"/>
      <c r="AQ747" s="1265"/>
      <c r="AR747" s="1269"/>
      <c r="AS747" s="1265"/>
      <c r="AT747" s="1265"/>
      <c r="AU747" s="1265"/>
      <c r="AV747" s="1265"/>
      <c r="AW747" s="1265"/>
      <c r="AX747" s="1265"/>
      <c r="AY747" s="1265"/>
    </row>
    <row r="748">
      <c r="B748" s="668"/>
      <c r="G748" s="1270"/>
      <c r="AL748" s="1267"/>
      <c r="AM748" s="1265"/>
      <c r="AN748" s="1268"/>
      <c r="AO748" s="1268"/>
      <c r="AP748" s="1268"/>
      <c r="AQ748" s="1265"/>
      <c r="AR748" s="1269"/>
      <c r="AS748" s="1265"/>
      <c r="AT748" s="1265"/>
      <c r="AU748" s="1265"/>
      <c r="AV748" s="1265"/>
      <c r="AW748" s="1265"/>
      <c r="AX748" s="1265"/>
      <c r="AY748" s="1265"/>
    </row>
    <row r="749">
      <c r="B749" s="668"/>
      <c r="G749" s="1270"/>
      <c r="AL749" s="1267"/>
      <c r="AM749" s="1265"/>
      <c r="AN749" s="1268"/>
      <c r="AO749" s="1268"/>
      <c r="AP749" s="1268"/>
      <c r="AQ749" s="1265"/>
      <c r="AR749" s="1269"/>
      <c r="AS749" s="1265"/>
      <c r="AT749" s="1265"/>
      <c r="AU749" s="1265"/>
      <c r="AV749" s="1265"/>
      <c r="AW749" s="1265"/>
      <c r="AX749" s="1265"/>
      <c r="AY749" s="1265"/>
    </row>
    <row r="750">
      <c r="B750" s="668"/>
      <c r="G750" s="1270"/>
      <c r="AL750" s="1267"/>
      <c r="AM750" s="1265"/>
      <c r="AN750" s="1268"/>
      <c r="AO750" s="1268"/>
      <c r="AP750" s="1268"/>
      <c r="AQ750" s="1265"/>
      <c r="AR750" s="1269"/>
      <c r="AS750" s="1265"/>
      <c r="AT750" s="1265"/>
      <c r="AU750" s="1265"/>
      <c r="AV750" s="1265"/>
      <c r="AW750" s="1265"/>
      <c r="AX750" s="1265"/>
      <c r="AY750" s="1265"/>
    </row>
    <row r="751">
      <c r="B751" s="668"/>
      <c r="G751" s="1270"/>
      <c r="AL751" s="1267"/>
      <c r="AM751" s="1265"/>
      <c r="AN751" s="1268"/>
      <c r="AO751" s="1268"/>
      <c r="AP751" s="1268"/>
      <c r="AQ751" s="1265"/>
      <c r="AR751" s="1269"/>
      <c r="AS751" s="1265"/>
      <c r="AT751" s="1265"/>
      <c r="AU751" s="1265"/>
      <c r="AV751" s="1265"/>
      <c r="AW751" s="1265"/>
      <c r="AX751" s="1265"/>
      <c r="AY751" s="1265"/>
    </row>
    <row r="752">
      <c r="B752" s="668"/>
      <c r="G752" s="1270"/>
      <c r="AL752" s="1267"/>
      <c r="AM752" s="1265"/>
      <c r="AN752" s="1268"/>
      <c r="AO752" s="1268"/>
      <c r="AP752" s="1268"/>
      <c r="AQ752" s="1265"/>
      <c r="AR752" s="1269"/>
      <c r="AS752" s="1265"/>
      <c r="AT752" s="1265"/>
      <c r="AU752" s="1265"/>
      <c r="AV752" s="1265"/>
      <c r="AW752" s="1265"/>
      <c r="AX752" s="1265"/>
      <c r="AY752" s="1265"/>
    </row>
    <row r="753">
      <c r="B753" s="668"/>
      <c r="G753" s="1270"/>
      <c r="AL753" s="1267"/>
      <c r="AM753" s="1265"/>
      <c r="AN753" s="1268"/>
      <c r="AO753" s="1268"/>
      <c r="AP753" s="1268"/>
      <c r="AQ753" s="1265"/>
      <c r="AR753" s="1269"/>
      <c r="AS753" s="1265"/>
      <c r="AT753" s="1265"/>
      <c r="AU753" s="1265"/>
      <c r="AV753" s="1265"/>
      <c r="AW753" s="1265"/>
      <c r="AX753" s="1265"/>
      <c r="AY753" s="1265"/>
    </row>
    <row r="754">
      <c r="B754" s="668"/>
      <c r="G754" s="1270"/>
      <c r="AL754" s="1267"/>
      <c r="AM754" s="1265"/>
      <c r="AN754" s="1268"/>
      <c r="AO754" s="1268"/>
      <c r="AP754" s="1268"/>
      <c r="AQ754" s="1265"/>
      <c r="AR754" s="1269"/>
      <c r="AS754" s="1265"/>
      <c r="AT754" s="1265"/>
      <c r="AU754" s="1265"/>
      <c r="AV754" s="1265"/>
      <c r="AW754" s="1265"/>
      <c r="AX754" s="1265"/>
      <c r="AY754" s="1265"/>
    </row>
    <row r="755">
      <c r="B755" s="668"/>
      <c r="G755" s="1270"/>
      <c r="AL755" s="1267"/>
      <c r="AM755" s="1265"/>
      <c r="AN755" s="1268"/>
      <c r="AO755" s="1268"/>
      <c r="AP755" s="1268"/>
      <c r="AQ755" s="1265"/>
      <c r="AR755" s="1269"/>
      <c r="AS755" s="1265"/>
      <c r="AT755" s="1265"/>
      <c r="AU755" s="1265"/>
      <c r="AV755" s="1265"/>
      <c r="AW755" s="1265"/>
      <c r="AX755" s="1265"/>
      <c r="AY755" s="1265"/>
    </row>
    <row r="756">
      <c r="B756" s="668"/>
      <c r="G756" s="1270"/>
      <c r="AL756" s="1267"/>
      <c r="AM756" s="1265"/>
      <c r="AN756" s="1268"/>
      <c r="AO756" s="1268"/>
      <c r="AP756" s="1268"/>
      <c r="AQ756" s="1265"/>
      <c r="AR756" s="1269"/>
      <c r="AS756" s="1265"/>
      <c r="AT756" s="1265"/>
      <c r="AU756" s="1265"/>
      <c r="AV756" s="1265"/>
      <c r="AW756" s="1265"/>
      <c r="AX756" s="1265"/>
      <c r="AY756" s="1265"/>
    </row>
    <row r="757">
      <c r="B757" s="668"/>
      <c r="G757" s="1270"/>
      <c r="AL757" s="1267"/>
      <c r="AM757" s="1265"/>
      <c r="AN757" s="1268"/>
      <c r="AO757" s="1268"/>
      <c r="AP757" s="1268"/>
      <c r="AQ757" s="1265"/>
      <c r="AR757" s="1269"/>
      <c r="AS757" s="1265"/>
      <c r="AT757" s="1265"/>
      <c r="AU757" s="1265"/>
      <c r="AV757" s="1265"/>
      <c r="AW757" s="1265"/>
      <c r="AX757" s="1265"/>
      <c r="AY757" s="1265"/>
    </row>
    <row r="758">
      <c r="B758" s="668"/>
      <c r="G758" s="1270"/>
      <c r="AL758" s="1267"/>
      <c r="AM758" s="1265"/>
      <c r="AN758" s="1268"/>
      <c r="AO758" s="1268"/>
      <c r="AP758" s="1268"/>
      <c r="AQ758" s="1265"/>
      <c r="AR758" s="1269"/>
      <c r="AS758" s="1265"/>
      <c r="AT758" s="1265"/>
      <c r="AU758" s="1265"/>
      <c r="AV758" s="1265"/>
      <c r="AW758" s="1265"/>
      <c r="AX758" s="1265"/>
      <c r="AY758" s="1265"/>
    </row>
    <row r="759">
      <c r="B759" s="668"/>
      <c r="G759" s="1270"/>
      <c r="AL759" s="1267"/>
      <c r="AM759" s="1265"/>
      <c r="AN759" s="1268"/>
      <c r="AO759" s="1268"/>
      <c r="AP759" s="1268"/>
      <c r="AQ759" s="1265"/>
      <c r="AR759" s="1269"/>
      <c r="AS759" s="1265"/>
      <c r="AT759" s="1265"/>
      <c r="AU759" s="1265"/>
      <c r="AV759" s="1265"/>
      <c r="AW759" s="1265"/>
      <c r="AX759" s="1265"/>
      <c r="AY759" s="1265"/>
    </row>
    <row r="760">
      <c r="B760" s="668"/>
      <c r="G760" s="1270"/>
      <c r="AL760" s="1267"/>
      <c r="AM760" s="1265"/>
      <c r="AN760" s="1268"/>
      <c r="AO760" s="1268"/>
      <c r="AP760" s="1268"/>
      <c r="AQ760" s="1265"/>
      <c r="AR760" s="1269"/>
      <c r="AS760" s="1265"/>
      <c r="AT760" s="1265"/>
      <c r="AU760" s="1265"/>
      <c r="AV760" s="1265"/>
      <c r="AW760" s="1265"/>
      <c r="AX760" s="1265"/>
      <c r="AY760" s="1265"/>
    </row>
    <row r="761">
      <c r="B761" s="668"/>
      <c r="G761" s="1270"/>
      <c r="AL761" s="1267"/>
      <c r="AM761" s="1265"/>
      <c r="AN761" s="1268"/>
      <c r="AO761" s="1268"/>
      <c r="AP761" s="1268"/>
      <c r="AQ761" s="1265"/>
      <c r="AR761" s="1269"/>
      <c r="AS761" s="1265"/>
      <c r="AT761" s="1265"/>
      <c r="AU761" s="1265"/>
      <c r="AV761" s="1265"/>
      <c r="AW761" s="1265"/>
      <c r="AX761" s="1265"/>
      <c r="AY761" s="1265"/>
    </row>
    <row r="762">
      <c r="B762" s="668"/>
      <c r="G762" s="1270"/>
      <c r="AL762" s="1267"/>
      <c r="AM762" s="1265"/>
      <c r="AN762" s="1268"/>
      <c r="AO762" s="1268"/>
      <c r="AP762" s="1268"/>
      <c r="AQ762" s="1265"/>
      <c r="AR762" s="1269"/>
      <c r="AS762" s="1265"/>
      <c r="AT762" s="1265"/>
      <c r="AU762" s="1265"/>
      <c r="AV762" s="1265"/>
      <c r="AW762" s="1265"/>
      <c r="AX762" s="1265"/>
      <c r="AY762" s="1265"/>
    </row>
    <row r="763">
      <c r="B763" s="668"/>
      <c r="G763" s="1270"/>
      <c r="AL763" s="1267"/>
      <c r="AM763" s="1265"/>
      <c r="AN763" s="1268"/>
      <c r="AO763" s="1268"/>
      <c r="AP763" s="1268"/>
      <c r="AQ763" s="1265"/>
      <c r="AR763" s="1269"/>
      <c r="AS763" s="1265"/>
      <c r="AT763" s="1265"/>
      <c r="AU763" s="1265"/>
      <c r="AV763" s="1265"/>
      <c r="AW763" s="1265"/>
      <c r="AX763" s="1265"/>
      <c r="AY763" s="1265"/>
    </row>
    <row r="764">
      <c r="B764" s="668"/>
      <c r="G764" s="1270"/>
      <c r="AL764" s="1267"/>
      <c r="AM764" s="1265"/>
      <c r="AN764" s="1268"/>
      <c r="AO764" s="1268"/>
      <c r="AP764" s="1268"/>
      <c r="AQ764" s="1265"/>
      <c r="AR764" s="1269"/>
      <c r="AS764" s="1265"/>
      <c r="AT764" s="1265"/>
      <c r="AU764" s="1265"/>
      <c r="AV764" s="1265"/>
      <c r="AW764" s="1265"/>
      <c r="AX764" s="1265"/>
      <c r="AY764" s="1265"/>
    </row>
    <row r="765">
      <c r="B765" s="668"/>
      <c r="G765" s="1270"/>
      <c r="AL765" s="1267"/>
      <c r="AM765" s="1265"/>
      <c r="AN765" s="1268"/>
      <c r="AO765" s="1268"/>
      <c r="AP765" s="1268"/>
      <c r="AQ765" s="1265"/>
      <c r="AR765" s="1269"/>
      <c r="AS765" s="1265"/>
      <c r="AT765" s="1265"/>
      <c r="AU765" s="1265"/>
      <c r="AV765" s="1265"/>
      <c r="AW765" s="1265"/>
      <c r="AX765" s="1265"/>
      <c r="AY765" s="1265"/>
    </row>
    <row r="766">
      <c r="B766" s="668"/>
      <c r="G766" s="1270"/>
      <c r="AL766" s="1267"/>
      <c r="AM766" s="1265"/>
      <c r="AN766" s="1268"/>
      <c r="AO766" s="1268"/>
      <c r="AP766" s="1268"/>
      <c r="AQ766" s="1265"/>
      <c r="AR766" s="1269"/>
      <c r="AS766" s="1265"/>
      <c r="AT766" s="1265"/>
      <c r="AU766" s="1265"/>
      <c r="AV766" s="1265"/>
      <c r="AW766" s="1265"/>
      <c r="AX766" s="1265"/>
      <c r="AY766" s="1265"/>
    </row>
    <row r="767">
      <c r="B767" s="668"/>
      <c r="G767" s="1270"/>
      <c r="AL767" s="1267"/>
      <c r="AM767" s="1265"/>
      <c r="AN767" s="1268"/>
      <c r="AO767" s="1268"/>
      <c r="AP767" s="1268"/>
      <c r="AQ767" s="1265"/>
      <c r="AR767" s="1269"/>
      <c r="AS767" s="1265"/>
      <c r="AT767" s="1265"/>
      <c r="AU767" s="1265"/>
      <c r="AV767" s="1265"/>
      <c r="AW767" s="1265"/>
      <c r="AX767" s="1265"/>
      <c r="AY767" s="1265"/>
    </row>
    <row r="768">
      <c r="B768" s="668"/>
      <c r="G768" s="1270"/>
      <c r="AL768" s="1267"/>
      <c r="AM768" s="1265"/>
      <c r="AN768" s="1268"/>
      <c r="AO768" s="1268"/>
      <c r="AP768" s="1268"/>
      <c r="AQ768" s="1265"/>
      <c r="AR768" s="1269"/>
      <c r="AS768" s="1265"/>
      <c r="AT768" s="1265"/>
      <c r="AU768" s="1265"/>
      <c r="AV768" s="1265"/>
      <c r="AW768" s="1265"/>
      <c r="AX768" s="1265"/>
      <c r="AY768" s="1265"/>
    </row>
    <row r="769">
      <c r="B769" s="668"/>
      <c r="G769" s="1270"/>
      <c r="AL769" s="1267"/>
      <c r="AM769" s="1265"/>
      <c r="AN769" s="1268"/>
      <c r="AO769" s="1268"/>
      <c r="AP769" s="1268"/>
      <c r="AQ769" s="1265"/>
      <c r="AR769" s="1269"/>
      <c r="AS769" s="1265"/>
      <c r="AT769" s="1265"/>
      <c r="AU769" s="1265"/>
      <c r="AV769" s="1265"/>
      <c r="AW769" s="1265"/>
      <c r="AX769" s="1265"/>
      <c r="AY769" s="1265"/>
    </row>
    <row r="770">
      <c r="B770" s="668"/>
      <c r="G770" s="1270"/>
      <c r="AL770" s="1267"/>
      <c r="AM770" s="1265"/>
      <c r="AN770" s="1268"/>
      <c r="AO770" s="1268"/>
      <c r="AP770" s="1268"/>
      <c r="AQ770" s="1265"/>
      <c r="AR770" s="1269"/>
      <c r="AS770" s="1265"/>
      <c r="AT770" s="1265"/>
      <c r="AU770" s="1265"/>
      <c r="AV770" s="1265"/>
      <c r="AW770" s="1265"/>
      <c r="AX770" s="1265"/>
      <c r="AY770" s="1265"/>
    </row>
    <row r="771">
      <c r="B771" s="668"/>
      <c r="G771" s="1270"/>
      <c r="AL771" s="1267"/>
      <c r="AM771" s="1265"/>
      <c r="AN771" s="1268"/>
      <c r="AO771" s="1268"/>
      <c r="AP771" s="1268"/>
      <c r="AQ771" s="1265"/>
      <c r="AR771" s="1269"/>
      <c r="AS771" s="1265"/>
      <c r="AT771" s="1265"/>
      <c r="AU771" s="1265"/>
      <c r="AV771" s="1265"/>
      <c r="AW771" s="1265"/>
      <c r="AX771" s="1265"/>
      <c r="AY771" s="1265"/>
    </row>
    <row r="772">
      <c r="B772" s="668"/>
      <c r="G772" s="1270"/>
      <c r="AL772" s="1267"/>
      <c r="AM772" s="1265"/>
      <c r="AN772" s="1268"/>
      <c r="AO772" s="1268"/>
      <c r="AP772" s="1268"/>
      <c r="AQ772" s="1265"/>
      <c r="AR772" s="1269"/>
      <c r="AS772" s="1265"/>
      <c r="AT772" s="1265"/>
      <c r="AU772" s="1265"/>
      <c r="AV772" s="1265"/>
      <c r="AW772" s="1265"/>
      <c r="AX772" s="1265"/>
      <c r="AY772" s="1265"/>
    </row>
    <row r="773">
      <c r="B773" s="668"/>
      <c r="G773" s="1270"/>
      <c r="AL773" s="1267"/>
      <c r="AM773" s="1265"/>
      <c r="AN773" s="1268"/>
      <c r="AO773" s="1268"/>
      <c r="AP773" s="1268"/>
      <c r="AQ773" s="1265"/>
      <c r="AR773" s="1269"/>
      <c r="AS773" s="1265"/>
      <c r="AT773" s="1265"/>
      <c r="AU773" s="1265"/>
      <c r="AV773" s="1265"/>
      <c r="AW773" s="1265"/>
      <c r="AX773" s="1265"/>
      <c r="AY773" s="1265"/>
    </row>
    <row r="774">
      <c r="B774" s="668"/>
      <c r="G774" s="1270"/>
      <c r="AL774" s="1267"/>
      <c r="AM774" s="1265"/>
      <c r="AN774" s="1268"/>
      <c r="AO774" s="1268"/>
      <c r="AP774" s="1268"/>
      <c r="AQ774" s="1265"/>
      <c r="AR774" s="1269"/>
      <c r="AS774" s="1265"/>
      <c r="AT774" s="1265"/>
      <c r="AU774" s="1265"/>
      <c r="AV774" s="1265"/>
      <c r="AW774" s="1265"/>
      <c r="AX774" s="1265"/>
      <c r="AY774" s="1265"/>
    </row>
    <row r="775">
      <c r="B775" s="668"/>
      <c r="G775" s="1270"/>
      <c r="AL775" s="1267"/>
      <c r="AM775" s="1265"/>
      <c r="AN775" s="1268"/>
      <c r="AO775" s="1268"/>
      <c r="AP775" s="1268"/>
      <c r="AQ775" s="1265"/>
      <c r="AR775" s="1269"/>
      <c r="AS775" s="1265"/>
      <c r="AT775" s="1265"/>
      <c r="AU775" s="1265"/>
      <c r="AV775" s="1265"/>
      <c r="AW775" s="1265"/>
      <c r="AX775" s="1265"/>
      <c r="AY775" s="1265"/>
    </row>
    <row r="776">
      <c r="B776" s="668"/>
      <c r="G776" s="1270"/>
      <c r="AL776" s="1267"/>
      <c r="AM776" s="1265"/>
      <c r="AN776" s="1268"/>
      <c r="AO776" s="1268"/>
      <c r="AP776" s="1268"/>
      <c r="AQ776" s="1265"/>
      <c r="AR776" s="1269"/>
      <c r="AS776" s="1265"/>
      <c r="AT776" s="1265"/>
      <c r="AU776" s="1265"/>
      <c r="AV776" s="1265"/>
      <c r="AW776" s="1265"/>
      <c r="AX776" s="1265"/>
      <c r="AY776" s="1265"/>
    </row>
    <row r="777">
      <c r="B777" s="668"/>
      <c r="G777" s="1270"/>
      <c r="AL777" s="1267"/>
      <c r="AM777" s="1265"/>
      <c r="AN777" s="1268"/>
      <c r="AO777" s="1268"/>
      <c r="AP777" s="1268"/>
      <c r="AQ777" s="1265"/>
      <c r="AR777" s="1269"/>
      <c r="AS777" s="1265"/>
      <c r="AT777" s="1265"/>
      <c r="AU777" s="1265"/>
      <c r="AV777" s="1265"/>
      <c r="AW777" s="1265"/>
      <c r="AX777" s="1265"/>
      <c r="AY777" s="1265"/>
    </row>
    <row r="778">
      <c r="B778" s="668"/>
      <c r="G778" s="1270"/>
      <c r="AL778" s="1267"/>
      <c r="AM778" s="1265"/>
      <c r="AN778" s="1268"/>
      <c r="AO778" s="1268"/>
      <c r="AP778" s="1268"/>
      <c r="AQ778" s="1265"/>
      <c r="AR778" s="1269"/>
      <c r="AS778" s="1265"/>
      <c r="AT778" s="1265"/>
      <c r="AU778" s="1265"/>
      <c r="AV778" s="1265"/>
      <c r="AW778" s="1265"/>
      <c r="AX778" s="1265"/>
      <c r="AY778" s="1265"/>
    </row>
    <row r="779">
      <c r="B779" s="668"/>
      <c r="G779" s="1270"/>
      <c r="AL779" s="1267"/>
      <c r="AM779" s="1265"/>
      <c r="AN779" s="1268"/>
      <c r="AO779" s="1268"/>
      <c r="AP779" s="1268"/>
      <c r="AQ779" s="1265"/>
      <c r="AR779" s="1269"/>
      <c r="AS779" s="1265"/>
      <c r="AT779" s="1265"/>
      <c r="AU779" s="1265"/>
      <c r="AV779" s="1265"/>
      <c r="AW779" s="1265"/>
      <c r="AX779" s="1265"/>
      <c r="AY779" s="1265"/>
    </row>
    <row r="780">
      <c r="B780" s="668"/>
      <c r="G780" s="1270"/>
      <c r="AL780" s="1267"/>
      <c r="AM780" s="1265"/>
      <c r="AN780" s="1268"/>
      <c r="AO780" s="1268"/>
      <c r="AP780" s="1268"/>
      <c r="AQ780" s="1265"/>
      <c r="AR780" s="1269"/>
      <c r="AS780" s="1265"/>
      <c r="AT780" s="1265"/>
      <c r="AU780" s="1265"/>
      <c r="AV780" s="1265"/>
      <c r="AW780" s="1265"/>
      <c r="AX780" s="1265"/>
      <c r="AY780" s="1265"/>
    </row>
    <row r="781">
      <c r="B781" s="668"/>
      <c r="G781" s="1270"/>
      <c r="AL781" s="1267"/>
      <c r="AM781" s="1265"/>
      <c r="AN781" s="1268"/>
      <c r="AO781" s="1268"/>
      <c r="AP781" s="1268"/>
      <c r="AQ781" s="1265"/>
      <c r="AR781" s="1269"/>
      <c r="AS781" s="1265"/>
      <c r="AT781" s="1265"/>
      <c r="AU781" s="1265"/>
      <c r="AV781" s="1265"/>
      <c r="AW781" s="1265"/>
      <c r="AX781" s="1265"/>
      <c r="AY781" s="1265"/>
    </row>
    <row r="782">
      <c r="B782" s="668"/>
      <c r="G782" s="1270"/>
      <c r="AL782" s="1267"/>
      <c r="AM782" s="1265"/>
      <c r="AN782" s="1268"/>
      <c r="AO782" s="1268"/>
      <c r="AP782" s="1268"/>
      <c r="AQ782" s="1265"/>
      <c r="AR782" s="1269"/>
      <c r="AS782" s="1265"/>
      <c r="AT782" s="1265"/>
      <c r="AU782" s="1265"/>
      <c r="AV782" s="1265"/>
      <c r="AW782" s="1265"/>
      <c r="AX782" s="1265"/>
      <c r="AY782" s="1265"/>
    </row>
    <row r="783">
      <c r="B783" s="668"/>
      <c r="G783" s="1270"/>
      <c r="AL783" s="1267"/>
      <c r="AM783" s="1265"/>
      <c r="AN783" s="1268"/>
      <c r="AO783" s="1268"/>
      <c r="AP783" s="1268"/>
      <c r="AQ783" s="1265"/>
      <c r="AR783" s="1269"/>
      <c r="AS783" s="1265"/>
      <c r="AT783" s="1265"/>
      <c r="AU783" s="1265"/>
      <c r="AV783" s="1265"/>
      <c r="AW783" s="1265"/>
      <c r="AX783" s="1265"/>
      <c r="AY783" s="1265"/>
    </row>
    <row r="784">
      <c r="B784" s="668"/>
      <c r="G784" s="1270"/>
      <c r="AL784" s="1267"/>
      <c r="AM784" s="1265"/>
      <c r="AN784" s="1268"/>
      <c r="AO784" s="1268"/>
      <c r="AP784" s="1268"/>
      <c r="AQ784" s="1265"/>
      <c r="AR784" s="1269"/>
      <c r="AS784" s="1265"/>
      <c r="AT784" s="1265"/>
      <c r="AU784" s="1265"/>
      <c r="AV784" s="1265"/>
      <c r="AW784" s="1265"/>
      <c r="AX784" s="1265"/>
      <c r="AY784" s="1265"/>
    </row>
    <row r="785">
      <c r="B785" s="668"/>
      <c r="G785" s="1270"/>
      <c r="AL785" s="1267"/>
      <c r="AM785" s="1265"/>
      <c r="AN785" s="1268"/>
      <c r="AO785" s="1268"/>
      <c r="AP785" s="1268"/>
      <c r="AQ785" s="1265"/>
      <c r="AR785" s="1269"/>
      <c r="AS785" s="1265"/>
      <c r="AT785" s="1265"/>
      <c r="AU785" s="1265"/>
      <c r="AV785" s="1265"/>
      <c r="AW785" s="1265"/>
      <c r="AX785" s="1265"/>
      <c r="AY785" s="1265"/>
    </row>
    <row r="786">
      <c r="B786" s="668"/>
      <c r="G786" s="1270"/>
      <c r="AL786" s="1267"/>
      <c r="AM786" s="1265"/>
      <c r="AN786" s="1268"/>
      <c r="AO786" s="1268"/>
      <c r="AP786" s="1268"/>
      <c r="AQ786" s="1265"/>
      <c r="AR786" s="1269"/>
      <c r="AS786" s="1265"/>
      <c r="AT786" s="1265"/>
      <c r="AU786" s="1265"/>
      <c r="AV786" s="1265"/>
      <c r="AW786" s="1265"/>
      <c r="AX786" s="1265"/>
      <c r="AY786" s="1265"/>
    </row>
    <row r="787">
      <c r="B787" s="668"/>
      <c r="G787" s="1270"/>
      <c r="AL787" s="1267"/>
      <c r="AM787" s="1265"/>
      <c r="AN787" s="1268"/>
      <c r="AO787" s="1268"/>
      <c r="AP787" s="1268"/>
      <c r="AQ787" s="1265"/>
      <c r="AR787" s="1269"/>
      <c r="AS787" s="1265"/>
      <c r="AT787" s="1265"/>
      <c r="AU787" s="1265"/>
      <c r="AV787" s="1265"/>
      <c r="AW787" s="1265"/>
      <c r="AX787" s="1265"/>
      <c r="AY787" s="1265"/>
    </row>
    <row r="788">
      <c r="B788" s="668"/>
      <c r="G788" s="1270"/>
      <c r="AL788" s="1267"/>
      <c r="AM788" s="1265"/>
      <c r="AN788" s="1268"/>
      <c r="AO788" s="1268"/>
      <c r="AP788" s="1268"/>
      <c r="AQ788" s="1265"/>
      <c r="AR788" s="1269"/>
      <c r="AS788" s="1265"/>
      <c r="AT788" s="1265"/>
      <c r="AU788" s="1265"/>
      <c r="AV788" s="1265"/>
      <c r="AW788" s="1265"/>
      <c r="AX788" s="1265"/>
      <c r="AY788" s="1265"/>
    </row>
    <row r="789">
      <c r="B789" s="668"/>
      <c r="G789" s="1270"/>
      <c r="AL789" s="1267"/>
      <c r="AM789" s="1265"/>
      <c r="AN789" s="1268"/>
      <c r="AO789" s="1268"/>
      <c r="AP789" s="1268"/>
      <c r="AQ789" s="1265"/>
      <c r="AR789" s="1269"/>
      <c r="AS789" s="1265"/>
      <c r="AT789" s="1265"/>
      <c r="AU789" s="1265"/>
      <c r="AV789" s="1265"/>
      <c r="AW789" s="1265"/>
      <c r="AX789" s="1265"/>
      <c r="AY789" s="1265"/>
    </row>
    <row r="790">
      <c r="B790" s="668"/>
      <c r="G790" s="1270"/>
      <c r="AL790" s="1267"/>
      <c r="AM790" s="1265"/>
      <c r="AN790" s="1268"/>
      <c r="AO790" s="1268"/>
      <c r="AP790" s="1268"/>
      <c r="AQ790" s="1265"/>
      <c r="AR790" s="1269"/>
      <c r="AS790" s="1265"/>
      <c r="AT790" s="1265"/>
      <c r="AU790" s="1265"/>
      <c r="AV790" s="1265"/>
      <c r="AW790" s="1265"/>
      <c r="AX790" s="1265"/>
      <c r="AY790" s="1265"/>
    </row>
    <row r="791">
      <c r="B791" s="668"/>
      <c r="G791" s="1270"/>
      <c r="AL791" s="1267"/>
      <c r="AM791" s="1265"/>
      <c r="AN791" s="1268"/>
      <c r="AO791" s="1268"/>
      <c r="AP791" s="1268"/>
      <c r="AQ791" s="1265"/>
      <c r="AR791" s="1269"/>
      <c r="AS791" s="1265"/>
      <c r="AT791" s="1265"/>
      <c r="AU791" s="1265"/>
      <c r="AV791" s="1265"/>
      <c r="AW791" s="1265"/>
      <c r="AX791" s="1265"/>
      <c r="AY791" s="1265"/>
    </row>
    <row r="792">
      <c r="B792" s="668"/>
      <c r="G792" s="1270"/>
      <c r="AL792" s="1267"/>
      <c r="AM792" s="1265"/>
      <c r="AN792" s="1268"/>
      <c r="AO792" s="1268"/>
      <c r="AP792" s="1268"/>
      <c r="AQ792" s="1265"/>
      <c r="AR792" s="1269"/>
      <c r="AS792" s="1265"/>
      <c r="AT792" s="1265"/>
      <c r="AU792" s="1265"/>
      <c r="AV792" s="1265"/>
      <c r="AW792" s="1265"/>
      <c r="AX792" s="1265"/>
      <c r="AY792" s="1265"/>
    </row>
    <row r="793">
      <c r="B793" s="668"/>
      <c r="G793" s="1270"/>
      <c r="AL793" s="1267"/>
      <c r="AM793" s="1265"/>
      <c r="AN793" s="1268"/>
      <c r="AO793" s="1268"/>
      <c r="AP793" s="1268"/>
      <c r="AQ793" s="1265"/>
      <c r="AR793" s="1269"/>
      <c r="AS793" s="1265"/>
      <c r="AT793" s="1265"/>
      <c r="AU793" s="1265"/>
      <c r="AV793" s="1265"/>
      <c r="AW793" s="1265"/>
      <c r="AX793" s="1265"/>
      <c r="AY793" s="1265"/>
    </row>
    <row r="794">
      <c r="B794" s="668"/>
      <c r="G794" s="1270"/>
      <c r="AL794" s="1267"/>
      <c r="AM794" s="1265"/>
      <c r="AN794" s="1268"/>
      <c r="AO794" s="1268"/>
      <c r="AP794" s="1268"/>
      <c r="AQ794" s="1265"/>
      <c r="AR794" s="1269"/>
      <c r="AS794" s="1265"/>
      <c r="AT794" s="1265"/>
      <c r="AU794" s="1265"/>
      <c r="AV794" s="1265"/>
      <c r="AW794" s="1265"/>
      <c r="AX794" s="1265"/>
      <c r="AY794" s="1265"/>
    </row>
    <row r="795">
      <c r="B795" s="668"/>
      <c r="G795" s="1270"/>
      <c r="AL795" s="1267"/>
      <c r="AM795" s="1265"/>
      <c r="AN795" s="1268"/>
      <c r="AO795" s="1268"/>
      <c r="AP795" s="1268"/>
      <c r="AQ795" s="1265"/>
      <c r="AR795" s="1269"/>
      <c r="AS795" s="1265"/>
      <c r="AT795" s="1265"/>
      <c r="AU795" s="1265"/>
      <c r="AV795" s="1265"/>
      <c r="AW795" s="1265"/>
      <c r="AX795" s="1265"/>
      <c r="AY795" s="1265"/>
    </row>
    <row r="796">
      <c r="B796" s="668"/>
      <c r="G796" s="1270"/>
      <c r="AL796" s="1267"/>
      <c r="AM796" s="1265"/>
      <c r="AN796" s="1268"/>
      <c r="AO796" s="1268"/>
      <c r="AP796" s="1268"/>
      <c r="AQ796" s="1265"/>
      <c r="AR796" s="1269"/>
      <c r="AS796" s="1265"/>
      <c r="AT796" s="1265"/>
      <c r="AU796" s="1265"/>
      <c r="AV796" s="1265"/>
      <c r="AW796" s="1265"/>
      <c r="AX796" s="1265"/>
      <c r="AY796" s="1265"/>
    </row>
    <row r="797">
      <c r="B797" s="668"/>
      <c r="G797" s="1270"/>
      <c r="AL797" s="1267"/>
      <c r="AM797" s="1265"/>
      <c r="AN797" s="1268"/>
      <c r="AO797" s="1268"/>
      <c r="AP797" s="1268"/>
      <c r="AQ797" s="1265"/>
      <c r="AR797" s="1269"/>
      <c r="AS797" s="1265"/>
      <c r="AT797" s="1265"/>
      <c r="AU797" s="1265"/>
      <c r="AV797" s="1265"/>
      <c r="AW797" s="1265"/>
      <c r="AX797" s="1265"/>
      <c r="AY797" s="1265"/>
    </row>
    <row r="798">
      <c r="B798" s="668"/>
      <c r="G798" s="1270"/>
      <c r="AL798" s="1267"/>
      <c r="AM798" s="1265"/>
      <c r="AN798" s="1268"/>
      <c r="AO798" s="1268"/>
      <c r="AP798" s="1268"/>
      <c r="AQ798" s="1265"/>
      <c r="AR798" s="1269"/>
      <c r="AS798" s="1265"/>
      <c r="AT798" s="1265"/>
      <c r="AU798" s="1265"/>
      <c r="AV798" s="1265"/>
      <c r="AW798" s="1265"/>
      <c r="AX798" s="1265"/>
      <c r="AY798" s="1265"/>
    </row>
    <row r="799">
      <c r="B799" s="668"/>
      <c r="G799" s="1270"/>
      <c r="AL799" s="1267"/>
      <c r="AM799" s="1265"/>
      <c r="AN799" s="1268"/>
      <c r="AO799" s="1268"/>
      <c r="AP799" s="1268"/>
      <c r="AQ799" s="1265"/>
      <c r="AR799" s="1269"/>
      <c r="AS799" s="1265"/>
      <c r="AT799" s="1265"/>
      <c r="AU799" s="1265"/>
      <c r="AV799" s="1265"/>
      <c r="AW799" s="1265"/>
      <c r="AX799" s="1265"/>
      <c r="AY799" s="1265"/>
    </row>
    <row r="800">
      <c r="B800" s="668"/>
      <c r="G800" s="1270"/>
      <c r="AL800" s="1267"/>
      <c r="AM800" s="1265"/>
      <c r="AN800" s="1268"/>
      <c r="AO800" s="1268"/>
      <c r="AP800" s="1268"/>
      <c r="AQ800" s="1265"/>
      <c r="AR800" s="1269"/>
      <c r="AS800" s="1265"/>
      <c r="AT800" s="1265"/>
      <c r="AU800" s="1265"/>
      <c r="AV800" s="1265"/>
      <c r="AW800" s="1265"/>
      <c r="AX800" s="1265"/>
      <c r="AY800" s="1265"/>
    </row>
    <row r="801">
      <c r="B801" s="668"/>
      <c r="G801" s="1270"/>
      <c r="AL801" s="1267"/>
      <c r="AM801" s="1265"/>
      <c r="AN801" s="1268"/>
      <c r="AO801" s="1268"/>
      <c r="AP801" s="1268"/>
      <c r="AQ801" s="1265"/>
      <c r="AR801" s="1269"/>
      <c r="AS801" s="1265"/>
      <c r="AT801" s="1265"/>
      <c r="AU801" s="1265"/>
      <c r="AV801" s="1265"/>
      <c r="AW801" s="1265"/>
      <c r="AX801" s="1265"/>
      <c r="AY801" s="1265"/>
    </row>
    <row r="802">
      <c r="B802" s="668"/>
      <c r="G802" s="1270"/>
      <c r="AL802" s="1267"/>
      <c r="AM802" s="1265"/>
      <c r="AN802" s="1268"/>
      <c r="AO802" s="1268"/>
      <c r="AP802" s="1268"/>
      <c r="AQ802" s="1265"/>
      <c r="AR802" s="1269"/>
      <c r="AS802" s="1265"/>
      <c r="AT802" s="1265"/>
      <c r="AU802" s="1265"/>
      <c r="AV802" s="1265"/>
      <c r="AW802" s="1265"/>
      <c r="AX802" s="1265"/>
      <c r="AY802" s="1265"/>
    </row>
    <row r="803">
      <c r="B803" s="668"/>
      <c r="G803" s="1270"/>
      <c r="AL803" s="1267"/>
      <c r="AM803" s="1265"/>
      <c r="AN803" s="1268"/>
      <c r="AO803" s="1268"/>
      <c r="AP803" s="1268"/>
      <c r="AQ803" s="1265"/>
      <c r="AR803" s="1269"/>
      <c r="AS803" s="1265"/>
      <c r="AT803" s="1265"/>
      <c r="AU803" s="1265"/>
      <c r="AV803" s="1265"/>
      <c r="AW803" s="1265"/>
      <c r="AX803" s="1265"/>
      <c r="AY803" s="1265"/>
    </row>
    <row r="804">
      <c r="B804" s="668"/>
      <c r="G804" s="1270"/>
      <c r="AL804" s="1267"/>
      <c r="AM804" s="1265"/>
      <c r="AN804" s="1268"/>
      <c r="AO804" s="1268"/>
      <c r="AP804" s="1268"/>
      <c r="AQ804" s="1265"/>
      <c r="AR804" s="1269"/>
      <c r="AS804" s="1265"/>
      <c r="AT804" s="1265"/>
      <c r="AU804" s="1265"/>
      <c r="AV804" s="1265"/>
      <c r="AW804" s="1265"/>
      <c r="AX804" s="1265"/>
      <c r="AY804" s="1265"/>
    </row>
    <row r="805">
      <c r="B805" s="668"/>
      <c r="G805" s="1270"/>
      <c r="AL805" s="1267"/>
      <c r="AM805" s="1265"/>
      <c r="AN805" s="1268"/>
      <c r="AO805" s="1268"/>
      <c r="AP805" s="1268"/>
      <c r="AQ805" s="1265"/>
      <c r="AR805" s="1269"/>
      <c r="AS805" s="1265"/>
      <c r="AT805" s="1265"/>
      <c r="AU805" s="1265"/>
      <c r="AV805" s="1265"/>
      <c r="AW805" s="1265"/>
      <c r="AX805" s="1265"/>
      <c r="AY805" s="1265"/>
    </row>
    <row r="806">
      <c r="B806" s="668"/>
      <c r="G806" s="1270"/>
      <c r="AL806" s="1267"/>
      <c r="AM806" s="1265"/>
      <c r="AN806" s="1268"/>
      <c r="AO806" s="1268"/>
      <c r="AP806" s="1268"/>
      <c r="AQ806" s="1265"/>
      <c r="AR806" s="1269"/>
      <c r="AS806" s="1265"/>
      <c r="AT806" s="1265"/>
      <c r="AU806" s="1265"/>
      <c r="AV806" s="1265"/>
      <c r="AW806" s="1265"/>
      <c r="AX806" s="1265"/>
      <c r="AY806" s="1265"/>
    </row>
    <row r="807">
      <c r="B807" s="668"/>
      <c r="G807" s="1270"/>
      <c r="AL807" s="1267"/>
      <c r="AM807" s="1265"/>
      <c r="AN807" s="1268"/>
      <c r="AO807" s="1268"/>
      <c r="AP807" s="1268"/>
      <c r="AQ807" s="1265"/>
      <c r="AR807" s="1269"/>
      <c r="AS807" s="1265"/>
      <c r="AT807" s="1265"/>
      <c r="AU807" s="1265"/>
      <c r="AV807" s="1265"/>
      <c r="AW807" s="1265"/>
      <c r="AX807" s="1265"/>
      <c r="AY807" s="1265"/>
    </row>
    <row r="808">
      <c r="B808" s="668"/>
      <c r="G808" s="1270"/>
      <c r="AL808" s="1267"/>
      <c r="AM808" s="1265"/>
      <c r="AN808" s="1268"/>
      <c r="AO808" s="1268"/>
      <c r="AP808" s="1268"/>
      <c r="AQ808" s="1265"/>
      <c r="AR808" s="1269"/>
      <c r="AS808" s="1265"/>
      <c r="AT808" s="1265"/>
      <c r="AU808" s="1265"/>
      <c r="AV808" s="1265"/>
      <c r="AW808" s="1265"/>
      <c r="AX808" s="1265"/>
      <c r="AY808" s="1265"/>
    </row>
    <row r="809">
      <c r="B809" s="668"/>
      <c r="G809" s="1270"/>
      <c r="AL809" s="1267"/>
      <c r="AM809" s="1265"/>
      <c r="AN809" s="1268"/>
      <c r="AO809" s="1268"/>
      <c r="AP809" s="1268"/>
      <c r="AQ809" s="1265"/>
      <c r="AR809" s="1269"/>
      <c r="AS809" s="1265"/>
      <c r="AT809" s="1265"/>
      <c r="AU809" s="1265"/>
      <c r="AV809" s="1265"/>
      <c r="AW809" s="1265"/>
      <c r="AX809" s="1265"/>
      <c r="AY809" s="1265"/>
    </row>
    <row r="810">
      <c r="B810" s="668"/>
      <c r="G810" s="1270"/>
      <c r="AL810" s="1267"/>
      <c r="AM810" s="1265"/>
      <c r="AN810" s="1268"/>
      <c r="AO810" s="1268"/>
      <c r="AP810" s="1268"/>
      <c r="AQ810" s="1265"/>
      <c r="AR810" s="1269"/>
      <c r="AS810" s="1265"/>
      <c r="AT810" s="1265"/>
      <c r="AU810" s="1265"/>
      <c r="AV810" s="1265"/>
      <c r="AW810" s="1265"/>
      <c r="AX810" s="1265"/>
      <c r="AY810" s="1265"/>
    </row>
    <row r="811">
      <c r="B811" s="668"/>
      <c r="G811" s="1270"/>
      <c r="AL811" s="1267"/>
      <c r="AM811" s="1265"/>
      <c r="AN811" s="1268"/>
      <c r="AO811" s="1268"/>
      <c r="AP811" s="1268"/>
      <c r="AQ811" s="1265"/>
      <c r="AR811" s="1269"/>
      <c r="AS811" s="1265"/>
      <c r="AT811" s="1265"/>
      <c r="AU811" s="1265"/>
      <c r="AV811" s="1265"/>
      <c r="AW811" s="1265"/>
      <c r="AX811" s="1265"/>
      <c r="AY811" s="1265"/>
    </row>
    <row r="812">
      <c r="B812" s="668"/>
      <c r="G812" s="1270"/>
      <c r="AL812" s="1267"/>
      <c r="AM812" s="1265"/>
      <c r="AN812" s="1268"/>
      <c r="AO812" s="1268"/>
      <c r="AP812" s="1268"/>
      <c r="AQ812" s="1265"/>
      <c r="AR812" s="1269"/>
      <c r="AS812" s="1265"/>
      <c r="AT812" s="1265"/>
      <c r="AU812" s="1265"/>
      <c r="AV812" s="1265"/>
      <c r="AW812" s="1265"/>
      <c r="AX812" s="1265"/>
      <c r="AY812" s="1265"/>
    </row>
    <row r="813">
      <c r="B813" s="668"/>
      <c r="G813" s="1270"/>
      <c r="AL813" s="1267"/>
      <c r="AM813" s="1265"/>
      <c r="AN813" s="1268"/>
      <c r="AO813" s="1268"/>
      <c r="AP813" s="1268"/>
      <c r="AQ813" s="1265"/>
      <c r="AR813" s="1269"/>
      <c r="AS813" s="1265"/>
      <c r="AT813" s="1265"/>
      <c r="AU813" s="1265"/>
      <c r="AV813" s="1265"/>
      <c r="AW813" s="1265"/>
      <c r="AX813" s="1265"/>
      <c r="AY813" s="1265"/>
    </row>
    <row r="814">
      <c r="B814" s="668"/>
      <c r="G814" s="1270"/>
      <c r="AL814" s="1267"/>
      <c r="AM814" s="1265"/>
      <c r="AN814" s="1268"/>
      <c r="AO814" s="1268"/>
      <c r="AP814" s="1268"/>
      <c r="AQ814" s="1265"/>
      <c r="AR814" s="1269"/>
      <c r="AS814" s="1265"/>
      <c r="AT814" s="1265"/>
      <c r="AU814" s="1265"/>
      <c r="AV814" s="1265"/>
      <c r="AW814" s="1265"/>
      <c r="AX814" s="1265"/>
      <c r="AY814" s="1265"/>
    </row>
    <row r="815">
      <c r="B815" s="668"/>
      <c r="G815" s="1270"/>
      <c r="AL815" s="1267"/>
      <c r="AM815" s="1265"/>
      <c r="AN815" s="1268"/>
      <c r="AO815" s="1268"/>
      <c r="AP815" s="1268"/>
      <c r="AQ815" s="1265"/>
      <c r="AR815" s="1269"/>
      <c r="AS815" s="1265"/>
      <c r="AT815" s="1265"/>
      <c r="AU815" s="1265"/>
      <c r="AV815" s="1265"/>
      <c r="AW815" s="1265"/>
      <c r="AX815" s="1265"/>
      <c r="AY815" s="1265"/>
    </row>
    <row r="816">
      <c r="B816" s="668"/>
      <c r="G816" s="1270"/>
      <c r="AL816" s="1267"/>
      <c r="AM816" s="1265"/>
      <c r="AN816" s="1268"/>
      <c r="AO816" s="1268"/>
      <c r="AP816" s="1268"/>
      <c r="AQ816" s="1265"/>
      <c r="AR816" s="1269"/>
      <c r="AS816" s="1265"/>
      <c r="AT816" s="1265"/>
      <c r="AU816" s="1265"/>
      <c r="AV816" s="1265"/>
      <c r="AW816" s="1265"/>
      <c r="AX816" s="1265"/>
      <c r="AY816" s="1265"/>
    </row>
    <row r="817">
      <c r="B817" s="668"/>
      <c r="G817" s="1270"/>
      <c r="AL817" s="1267"/>
      <c r="AM817" s="1265"/>
      <c r="AN817" s="1268"/>
      <c r="AO817" s="1268"/>
      <c r="AP817" s="1268"/>
      <c r="AQ817" s="1265"/>
      <c r="AR817" s="1269"/>
      <c r="AS817" s="1265"/>
      <c r="AT817" s="1265"/>
      <c r="AU817" s="1265"/>
      <c r="AV817" s="1265"/>
      <c r="AW817" s="1265"/>
      <c r="AX817" s="1265"/>
      <c r="AY817" s="1265"/>
    </row>
    <row r="818">
      <c r="B818" s="668"/>
      <c r="G818" s="1270"/>
      <c r="AL818" s="1267"/>
      <c r="AM818" s="1265"/>
      <c r="AN818" s="1268"/>
      <c r="AO818" s="1268"/>
      <c r="AP818" s="1268"/>
      <c r="AQ818" s="1265"/>
      <c r="AR818" s="1269"/>
      <c r="AS818" s="1265"/>
      <c r="AT818" s="1265"/>
      <c r="AU818" s="1265"/>
      <c r="AV818" s="1265"/>
      <c r="AW818" s="1265"/>
      <c r="AX818" s="1265"/>
      <c r="AY818" s="1265"/>
    </row>
    <row r="819">
      <c r="B819" s="668"/>
      <c r="G819" s="1270"/>
      <c r="AL819" s="1267"/>
      <c r="AM819" s="1265"/>
      <c r="AN819" s="1268"/>
      <c r="AO819" s="1268"/>
      <c r="AP819" s="1268"/>
      <c r="AQ819" s="1265"/>
      <c r="AR819" s="1269"/>
      <c r="AS819" s="1265"/>
      <c r="AT819" s="1265"/>
      <c r="AU819" s="1265"/>
      <c r="AV819" s="1265"/>
      <c r="AW819" s="1265"/>
      <c r="AX819" s="1265"/>
      <c r="AY819" s="1265"/>
    </row>
    <row r="820">
      <c r="B820" s="668"/>
      <c r="G820" s="1270"/>
      <c r="AL820" s="1267"/>
      <c r="AM820" s="1265"/>
      <c r="AN820" s="1268"/>
      <c r="AO820" s="1268"/>
      <c r="AP820" s="1268"/>
      <c r="AQ820" s="1265"/>
      <c r="AR820" s="1269"/>
      <c r="AS820" s="1265"/>
      <c r="AT820" s="1265"/>
      <c r="AU820" s="1265"/>
      <c r="AV820" s="1265"/>
      <c r="AW820" s="1265"/>
      <c r="AX820" s="1265"/>
      <c r="AY820" s="1265"/>
    </row>
    <row r="821">
      <c r="B821" s="668"/>
      <c r="G821" s="1270"/>
      <c r="AL821" s="1267"/>
      <c r="AM821" s="1265"/>
      <c r="AN821" s="1268"/>
      <c r="AO821" s="1268"/>
      <c r="AP821" s="1268"/>
      <c r="AQ821" s="1265"/>
      <c r="AR821" s="1269"/>
      <c r="AS821" s="1265"/>
      <c r="AT821" s="1265"/>
      <c r="AU821" s="1265"/>
      <c r="AV821" s="1265"/>
      <c r="AW821" s="1265"/>
      <c r="AX821" s="1265"/>
      <c r="AY821" s="1265"/>
    </row>
    <row r="822">
      <c r="B822" s="668"/>
      <c r="G822" s="1270"/>
      <c r="AL822" s="1267"/>
      <c r="AM822" s="1265"/>
      <c r="AN822" s="1268"/>
      <c r="AO822" s="1268"/>
      <c r="AP822" s="1268"/>
      <c r="AQ822" s="1265"/>
      <c r="AR822" s="1269"/>
      <c r="AS822" s="1265"/>
      <c r="AT822" s="1265"/>
      <c r="AU822" s="1265"/>
      <c r="AV822" s="1265"/>
      <c r="AW822" s="1265"/>
      <c r="AX822" s="1265"/>
      <c r="AY822" s="1265"/>
    </row>
    <row r="823">
      <c r="B823" s="668"/>
      <c r="G823" s="1270"/>
      <c r="AL823" s="1267"/>
      <c r="AM823" s="1265"/>
      <c r="AN823" s="1268"/>
      <c r="AO823" s="1268"/>
      <c r="AP823" s="1268"/>
      <c r="AQ823" s="1265"/>
      <c r="AR823" s="1269"/>
      <c r="AS823" s="1265"/>
      <c r="AT823" s="1265"/>
      <c r="AU823" s="1265"/>
      <c r="AV823" s="1265"/>
      <c r="AW823" s="1265"/>
      <c r="AX823" s="1265"/>
      <c r="AY823" s="1265"/>
    </row>
    <row r="824">
      <c r="B824" s="668"/>
      <c r="G824" s="1270"/>
      <c r="AL824" s="1267"/>
      <c r="AM824" s="1265"/>
      <c r="AN824" s="1268"/>
      <c r="AO824" s="1268"/>
      <c r="AP824" s="1268"/>
      <c r="AQ824" s="1265"/>
      <c r="AR824" s="1269"/>
      <c r="AS824" s="1265"/>
      <c r="AT824" s="1265"/>
      <c r="AU824" s="1265"/>
      <c r="AV824" s="1265"/>
      <c r="AW824" s="1265"/>
      <c r="AX824" s="1265"/>
      <c r="AY824" s="1265"/>
    </row>
    <row r="825">
      <c r="B825" s="668"/>
      <c r="G825" s="1270"/>
      <c r="AL825" s="1267"/>
      <c r="AM825" s="1265"/>
      <c r="AN825" s="1268"/>
      <c r="AO825" s="1268"/>
      <c r="AP825" s="1268"/>
      <c r="AQ825" s="1265"/>
      <c r="AR825" s="1269"/>
      <c r="AS825" s="1265"/>
      <c r="AT825" s="1265"/>
      <c r="AU825" s="1265"/>
      <c r="AV825" s="1265"/>
      <c r="AW825" s="1265"/>
      <c r="AX825" s="1265"/>
      <c r="AY825" s="1265"/>
    </row>
    <row r="826">
      <c r="B826" s="668"/>
      <c r="G826" s="1270"/>
      <c r="AL826" s="1267"/>
      <c r="AM826" s="1265"/>
      <c r="AN826" s="1268"/>
      <c r="AO826" s="1268"/>
      <c r="AP826" s="1268"/>
      <c r="AQ826" s="1265"/>
      <c r="AR826" s="1269"/>
      <c r="AS826" s="1265"/>
      <c r="AT826" s="1265"/>
      <c r="AU826" s="1265"/>
      <c r="AV826" s="1265"/>
      <c r="AW826" s="1265"/>
      <c r="AX826" s="1265"/>
      <c r="AY826" s="1265"/>
    </row>
    <row r="827">
      <c r="B827" s="668"/>
      <c r="G827" s="1270"/>
      <c r="AL827" s="1267"/>
      <c r="AM827" s="1265"/>
      <c r="AN827" s="1268"/>
      <c r="AO827" s="1268"/>
      <c r="AP827" s="1268"/>
      <c r="AQ827" s="1265"/>
      <c r="AR827" s="1269"/>
      <c r="AS827" s="1265"/>
      <c r="AT827" s="1265"/>
      <c r="AU827" s="1265"/>
      <c r="AV827" s="1265"/>
      <c r="AW827" s="1265"/>
      <c r="AX827" s="1265"/>
      <c r="AY827" s="1265"/>
    </row>
    <row r="828">
      <c r="B828" s="668"/>
      <c r="G828" s="1270"/>
      <c r="AL828" s="1267"/>
      <c r="AM828" s="1265"/>
      <c r="AN828" s="1268"/>
      <c r="AO828" s="1268"/>
      <c r="AP828" s="1268"/>
      <c r="AQ828" s="1265"/>
      <c r="AR828" s="1269"/>
      <c r="AS828" s="1265"/>
      <c r="AT828" s="1265"/>
      <c r="AU828" s="1265"/>
      <c r="AV828" s="1265"/>
      <c r="AW828" s="1265"/>
      <c r="AX828" s="1265"/>
      <c r="AY828" s="1265"/>
    </row>
    <row r="829">
      <c r="B829" s="668"/>
      <c r="G829" s="1270"/>
      <c r="AL829" s="1267"/>
      <c r="AM829" s="1265"/>
      <c r="AN829" s="1268"/>
      <c r="AO829" s="1268"/>
      <c r="AP829" s="1268"/>
      <c r="AQ829" s="1265"/>
      <c r="AR829" s="1269"/>
      <c r="AS829" s="1265"/>
      <c r="AT829" s="1265"/>
      <c r="AU829" s="1265"/>
      <c r="AV829" s="1265"/>
      <c r="AW829" s="1265"/>
      <c r="AX829" s="1265"/>
      <c r="AY829" s="1265"/>
    </row>
    <row r="830">
      <c r="B830" s="668"/>
      <c r="G830" s="1270"/>
      <c r="AL830" s="1267"/>
      <c r="AM830" s="1265"/>
      <c r="AN830" s="1268"/>
      <c r="AO830" s="1268"/>
      <c r="AP830" s="1268"/>
      <c r="AQ830" s="1265"/>
      <c r="AR830" s="1269"/>
      <c r="AS830" s="1265"/>
      <c r="AT830" s="1265"/>
      <c r="AU830" s="1265"/>
      <c r="AV830" s="1265"/>
      <c r="AW830" s="1265"/>
      <c r="AX830" s="1265"/>
      <c r="AY830" s="1265"/>
    </row>
    <row r="831">
      <c r="B831" s="668"/>
      <c r="G831" s="1270"/>
      <c r="AL831" s="1267"/>
      <c r="AM831" s="1265"/>
      <c r="AN831" s="1268"/>
      <c r="AO831" s="1268"/>
      <c r="AP831" s="1268"/>
      <c r="AQ831" s="1265"/>
      <c r="AR831" s="1269"/>
      <c r="AS831" s="1265"/>
      <c r="AT831" s="1265"/>
      <c r="AU831" s="1265"/>
      <c r="AV831" s="1265"/>
      <c r="AW831" s="1265"/>
      <c r="AX831" s="1265"/>
      <c r="AY831" s="1265"/>
    </row>
    <row r="832">
      <c r="B832" s="668"/>
      <c r="G832" s="1270"/>
      <c r="AL832" s="1267"/>
      <c r="AM832" s="1265"/>
      <c r="AN832" s="1268"/>
      <c r="AO832" s="1268"/>
      <c r="AP832" s="1268"/>
      <c r="AQ832" s="1265"/>
      <c r="AR832" s="1269"/>
      <c r="AS832" s="1265"/>
      <c r="AT832" s="1265"/>
      <c r="AU832" s="1265"/>
      <c r="AV832" s="1265"/>
      <c r="AW832" s="1265"/>
      <c r="AX832" s="1265"/>
      <c r="AY832" s="1265"/>
    </row>
    <row r="833">
      <c r="B833" s="668"/>
      <c r="G833" s="1270"/>
      <c r="AL833" s="1267"/>
      <c r="AM833" s="1265"/>
      <c r="AN833" s="1268"/>
      <c r="AO833" s="1268"/>
      <c r="AP833" s="1268"/>
      <c r="AQ833" s="1265"/>
      <c r="AR833" s="1269"/>
      <c r="AS833" s="1265"/>
      <c r="AT833" s="1265"/>
      <c r="AU833" s="1265"/>
      <c r="AV833" s="1265"/>
      <c r="AW833" s="1265"/>
      <c r="AX833" s="1265"/>
      <c r="AY833" s="1265"/>
    </row>
    <row r="834">
      <c r="B834" s="668"/>
      <c r="G834" s="1270"/>
      <c r="AL834" s="1267"/>
      <c r="AM834" s="1265"/>
      <c r="AN834" s="1268"/>
      <c r="AO834" s="1268"/>
      <c r="AP834" s="1268"/>
      <c r="AQ834" s="1265"/>
      <c r="AR834" s="1269"/>
      <c r="AS834" s="1265"/>
      <c r="AT834" s="1265"/>
      <c r="AU834" s="1265"/>
      <c r="AV834" s="1265"/>
      <c r="AW834" s="1265"/>
      <c r="AX834" s="1265"/>
      <c r="AY834" s="1265"/>
    </row>
    <row r="835">
      <c r="B835" s="668"/>
      <c r="G835" s="1270"/>
      <c r="AL835" s="1267"/>
      <c r="AM835" s="1265"/>
      <c r="AN835" s="1268"/>
      <c r="AO835" s="1268"/>
      <c r="AP835" s="1268"/>
      <c r="AQ835" s="1265"/>
      <c r="AR835" s="1269"/>
      <c r="AS835" s="1265"/>
      <c r="AT835" s="1265"/>
      <c r="AU835" s="1265"/>
      <c r="AV835" s="1265"/>
      <c r="AW835" s="1265"/>
      <c r="AX835" s="1265"/>
      <c r="AY835" s="1265"/>
    </row>
    <row r="836">
      <c r="B836" s="668"/>
      <c r="G836" s="1270"/>
      <c r="AL836" s="1267"/>
      <c r="AM836" s="1265"/>
      <c r="AN836" s="1268"/>
      <c r="AO836" s="1268"/>
      <c r="AP836" s="1268"/>
      <c r="AQ836" s="1265"/>
      <c r="AR836" s="1269"/>
      <c r="AS836" s="1265"/>
      <c r="AT836" s="1265"/>
      <c r="AU836" s="1265"/>
      <c r="AV836" s="1265"/>
      <c r="AW836" s="1265"/>
      <c r="AX836" s="1265"/>
      <c r="AY836" s="1265"/>
    </row>
    <row r="837">
      <c r="B837" s="668"/>
      <c r="G837" s="1270"/>
      <c r="AL837" s="1267"/>
      <c r="AM837" s="1265"/>
      <c r="AN837" s="1268"/>
      <c r="AO837" s="1268"/>
      <c r="AP837" s="1268"/>
      <c r="AQ837" s="1265"/>
      <c r="AR837" s="1269"/>
      <c r="AS837" s="1265"/>
      <c r="AT837" s="1265"/>
      <c r="AU837" s="1265"/>
      <c r="AV837" s="1265"/>
      <c r="AW837" s="1265"/>
      <c r="AX837" s="1265"/>
      <c r="AY837" s="1265"/>
    </row>
    <row r="838">
      <c r="B838" s="668"/>
      <c r="G838" s="1270"/>
      <c r="AL838" s="1267"/>
      <c r="AM838" s="1265"/>
      <c r="AN838" s="1268"/>
      <c r="AO838" s="1268"/>
      <c r="AP838" s="1268"/>
      <c r="AQ838" s="1265"/>
      <c r="AR838" s="1269"/>
      <c r="AS838" s="1265"/>
      <c r="AT838" s="1265"/>
      <c r="AU838" s="1265"/>
      <c r="AV838" s="1265"/>
      <c r="AW838" s="1265"/>
      <c r="AX838" s="1265"/>
      <c r="AY838" s="1265"/>
    </row>
    <row r="839">
      <c r="B839" s="668"/>
      <c r="G839" s="1270"/>
      <c r="AL839" s="1267"/>
      <c r="AM839" s="1265"/>
      <c r="AN839" s="1268"/>
      <c r="AO839" s="1268"/>
      <c r="AP839" s="1268"/>
      <c r="AQ839" s="1265"/>
      <c r="AR839" s="1269"/>
      <c r="AS839" s="1265"/>
      <c r="AT839" s="1265"/>
      <c r="AU839" s="1265"/>
      <c r="AV839" s="1265"/>
      <c r="AW839" s="1265"/>
      <c r="AX839" s="1265"/>
      <c r="AY839" s="1265"/>
    </row>
    <row r="840">
      <c r="B840" s="668"/>
      <c r="G840" s="1270"/>
      <c r="AL840" s="1267"/>
      <c r="AM840" s="1265"/>
      <c r="AN840" s="1268"/>
      <c r="AO840" s="1268"/>
      <c r="AP840" s="1268"/>
      <c r="AQ840" s="1265"/>
      <c r="AR840" s="1269"/>
      <c r="AS840" s="1265"/>
      <c r="AT840" s="1265"/>
      <c r="AU840" s="1265"/>
      <c r="AV840" s="1265"/>
      <c r="AW840" s="1265"/>
      <c r="AX840" s="1265"/>
      <c r="AY840" s="1265"/>
    </row>
    <row r="841">
      <c r="B841" s="668"/>
      <c r="G841" s="1270"/>
      <c r="AL841" s="1267"/>
      <c r="AM841" s="1265"/>
      <c r="AN841" s="1268"/>
      <c r="AO841" s="1268"/>
      <c r="AP841" s="1268"/>
      <c r="AQ841" s="1265"/>
      <c r="AR841" s="1269"/>
      <c r="AS841" s="1265"/>
      <c r="AT841" s="1265"/>
      <c r="AU841" s="1265"/>
      <c r="AV841" s="1265"/>
      <c r="AW841" s="1265"/>
      <c r="AX841" s="1265"/>
      <c r="AY841" s="1265"/>
    </row>
    <row r="842">
      <c r="B842" s="668"/>
      <c r="G842" s="1270"/>
      <c r="AL842" s="1267"/>
      <c r="AM842" s="1265"/>
      <c r="AN842" s="1268"/>
      <c r="AO842" s="1268"/>
      <c r="AP842" s="1268"/>
      <c r="AQ842" s="1265"/>
      <c r="AR842" s="1269"/>
      <c r="AS842" s="1265"/>
      <c r="AT842" s="1265"/>
      <c r="AU842" s="1265"/>
      <c r="AV842" s="1265"/>
      <c r="AW842" s="1265"/>
      <c r="AX842" s="1265"/>
      <c r="AY842" s="1265"/>
    </row>
    <row r="843">
      <c r="B843" s="668"/>
      <c r="G843" s="1270"/>
      <c r="AL843" s="1267"/>
      <c r="AM843" s="1265"/>
      <c r="AN843" s="1268"/>
      <c r="AO843" s="1268"/>
      <c r="AP843" s="1268"/>
      <c r="AQ843" s="1265"/>
      <c r="AR843" s="1269"/>
      <c r="AS843" s="1265"/>
      <c r="AT843" s="1265"/>
      <c r="AU843" s="1265"/>
      <c r="AV843" s="1265"/>
      <c r="AW843" s="1265"/>
      <c r="AX843" s="1265"/>
      <c r="AY843" s="1265"/>
    </row>
    <row r="844">
      <c r="B844" s="668"/>
      <c r="G844" s="1270"/>
      <c r="AL844" s="1267"/>
      <c r="AM844" s="1265"/>
      <c r="AN844" s="1268"/>
      <c r="AO844" s="1268"/>
      <c r="AP844" s="1268"/>
      <c r="AQ844" s="1265"/>
      <c r="AR844" s="1269"/>
      <c r="AS844" s="1265"/>
      <c r="AT844" s="1265"/>
      <c r="AU844" s="1265"/>
      <c r="AV844" s="1265"/>
      <c r="AW844" s="1265"/>
      <c r="AX844" s="1265"/>
      <c r="AY844" s="1265"/>
    </row>
    <row r="845">
      <c r="B845" s="668"/>
      <c r="G845" s="1270"/>
      <c r="AL845" s="1267"/>
      <c r="AM845" s="1265"/>
      <c r="AN845" s="1268"/>
      <c r="AO845" s="1268"/>
      <c r="AP845" s="1268"/>
      <c r="AQ845" s="1265"/>
      <c r="AR845" s="1269"/>
      <c r="AS845" s="1265"/>
      <c r="AT845" s="1265"/>
      <c r="AU845" s="1265"/>
      <c r="AV845" s="1265"/>
      <c r="AW845" s="1265"/>
      <c r="AX845" s="1265"/>
      <c r="AY845" s="1265"/>
    </row>
    <row r="846">
      <c r="B846" s="668"/>
      <c r="G846" s="1270"/>
      <c r="AL846" s="1267"/>
      <c r="AM846" s="1265"/>
      <c r="AN846" s="1268"/>
      <c r="AO846" s="1268"/>
      <c r="AP846" s="1268"/>
      <c r="AQ846" s="1265"/>
      <c r="AR846" s="1269"/>
      <c r="AS846" s="1265"/>
      <c r="AT846" s="1265"/>
      <c r="AU846" s="1265"/>
      <c r="AV846" s="1265"/>
      <c r="AW846" s="1265"/>
      <c r="AX846" s="1265"/>
      <c r="AY846" s="1265"/>
    </row>
    <row r="847">
      <c r="B847" s="668"/>
      <c r="G847" s="1270"/>
      <c r="AL847" s="1267"/>
      <c r="AM847" s="1265"/>
      <c r="AN847" s="1268"/>
      <c r="AO847" s="1268"/>
      <c r="AP847" s="1268"/>
      <c r="AQ847" s="1265"/>
      <c r="AR847" s="1269"/>
      <c r="AS847" s="1265"/>
      <c r="AT847" s="1265"/>
      <c r="AU847" s="1265"/>
      <c r="AV847" s="1265"/>
      <c r="AW847" s="1265"/>
      <c r="AX847" s="1265"/>
      <c r="AY847" s="1265"/>
    </row>
    <row r="848">
      <c r="B848" s="668"/>
      <c r="G848" s="1270"/>
      <c r="AL848" s="1267"/>
      <c r="AM848" s="1265"/>
      <c r="AN848" s="1268"/>
      <c r="AO848" s="1268"/>
      <c r="AP848" s="1268"/>
      <c r="AQ848" s="1265"/>
      <c r="AR848" s="1269"/>
      <c r="AS848" s="1265"/>
      <c r="AT848" s="1265"/>
      <c r="AU848" s="1265"/>
      <c r="AV848" s="1265"/>
      <c r="AW848" s="1265"/>
      <c r="AX848" s="1265"/>
      <c r="AY848" s="1265"/>
    </row>
    <row r="849">
      <c r="B849" s="668"/>
      <c r="G849" s="1270"/>
      <c r="AL849" s="1267"/>
      <c r="AM849" s="1265"/>
      <c r="AN849" s="1268"/>
      <c r="AO849" s="1268"/>
      <c r="AP849" s="1268"/>
      <c r="AQ849" s="1265"/>
      <c r="AR849" s="1269"/>
      <c r="AS849" s="1265"/>
      <c r="AT849" s="1265"/>
      <c r="AU849" s="1265"/>
      <c r="AV849" s="1265"/>
      <c r="AW849" s="1265"/>
      <c r="AX849" s="1265"/>
      <c r="AY849" s="1265"/>
    </row>
    <row r="850">
      <c r="B850" s="668"/>
      <c r="G850" s="1270"/>
      <c r="AL850" s="1267"/>
      <c r="AM850" s="1265"/>
      <c r="AN850" s="1268"/>
      <c r="AO850" s="1268"/>
      <c r="AP850" s="1268"/>
      <c r="AQ850" s="1265"/>
      <c r="AR850" s="1269"/>
      <c r="AS850" s="1265"/>
      <c r="AT850" s="1265"/>
      <c r="AU850" s="1265"/>
      <c r="AV850" s="1265"/>
      <c r="AW850" s="1265"/>
      <c r="AX850" s="1265"/>
      <c r="AY850" s="1265"/>
    </row>
    <row r="851">
      <c r="B851" s="668"/>
      <c r="G851" s="1270"/>
      <c r="AL851" s="1267"/>
      <c r="AM851" s="1265"/>
      <c r="AN851" s="1268"/>
      <c r="AO851" s="1268"/>
      <c r="AP851" s="1268"/>
      <c r="AQ851" s="1265"/>
      <c r="AR851" s="1269"/>
      <c r="AS851" s="1265"/>
      <c r="AT851" s="1265"/>
      <c r="AU851" s="1265"/>
      <c r="AV851" s="1265"/>
      <c r="AW851" s="1265"/>
      <c r="AX851" s="1265"/>
      <c r="AY851" s="1265"/>
    </row>
    <row r="852">
      <c r="B852" s="668"/>
      <c r="G852" s="1270"/>
      <c r="AL852" s="1267"/>
      <c r="AM852" s="1265"/>
      <c r="AN852" s="1268"/>
      <c r="AO852" s="1268"/>
      <c r="AP852" s="1268"/>
      <c r="AQ852" s="1265"/>
      <c r="AR852" s="1269"/>
      <c r="AS852" s="1265"/>
      <c r="AT852" s="1265"/>
      <c r="AU852" s="1265"/>
      <c r="AV852" s="1265"/>
      <c r="AW852" s="1265"/>
      <c r="AX852" s="1265"/>
      <c r="AY852" s="1265"/>
    </row>
    <row r="853">
      <c r="B853" s="668"/>
      <c r="G853" s="1270"/>
      <c r="AL853" s="1267"/>
      <c r="AM853" s="1265"/>
      <c r="AN853" s="1268"/>
      <c r="AO853" s="1268"/>
      <c r="AP853" s="1268"/>
      <c r="AQ853" s="1265"/>
      <c r="AR853" s="1269"/>
      <c r="AS853" s="1265"/>
      <c r="AT853" s="1265"/>
      <c r="AU853" s="1265"/>
      <c r="AV853" s="1265"/>
      <c r="AW853" s="1265"/>
      <c r="AX853" s="1265"/>
      <c r="AY853" s="1265"/>
    </row>
    <row r="854">
      <c r="B854" s="668"/>
      <c r="G854" s="1270"/>
      <c r="AL854" s="1267"/>
      <c r="AM854" s="1265"/>
      <c r="AN854" s="1268"/>
      <c r="AO854" s="1268"/>
      <c r="AP854" s="1268"/>
      <c r="AQ854" s="1265"/>
      <c r="AR854" s="1269"/>
      <c r="AS854" s="1265"/>
      <c r="AT854" s="1265"/>
      <c r="AU854" s="1265"/>
      <c r="AV854" s="1265"/>
      <c r="AW854" s="1265"/>
      <c r="AX854" s="1265"/>
      <c r="AY854" s="1265"/>
    </row>
    <row r="855">
      <c r="B855" s="668"/>
      <c r="G855" s="1270"/>
      <c r="AL855" s="1267"/>
      <c r="AM855" s="1265"/>
      <c r="AN855" s="1268"/>
      <c r="AO855" s="1268"/>
      <c r="AP855" s="1268"/>
      <c r="AQ855" s="1265"/>
      <c r="AR855" s="1269"/>
      <c r="AS855" s="1265"/>
      <c r="AT855" s="1265"/>
      <c r="AU855" s="1265"/>
      <c r="AV855" s="1265"/>
      <c r="AW855" s="1265"/>
      <c r="AX855" s="1265"/>
      <c r="AY855" s="1265"/>
    </row>
    <row r="856">
      <c r="B856" s="668"/>
      <c r="G856" s="1270"/>
      <c r="AL856" s="1267"/>
      <c r="AM856" s="1265"/>
      <c r="AN856" s="1268"/>
      <c r="AO856" s="1268"/>
      <c r="AP856" s="1268"/>
      <c r="AQ856" s="1265"/>
      <c r="AR856" s="1269"/>
      <c r="AS856" s="1265"/>
      <c r="AT856" s="1265"/>
      <c r="AU856" s="1265"/>
      <c r="AV856" s="1265"/>
      <c r="AW856" s="1265"/>
      <c r="AX856" s="1265"/>
      <c r="AY856" s="1265"/>
    </row>
    <row r="857">
      <c r="B857" s="668"/>
      <c r="G857" s="1270"/>
      <c r="AL857" s="1267"/>
      <c r="AM857" s="1265"/>
      <c r="AN857" s="1268"/>
      <c r="AO857" s="1268"/>
      <c r="AP857" s="1268"/>
      <c r="AQ857" s="1265"/>
      <c r="AR857" s="1269"/>
      <c r="AS857" s="1265"/>
      <c r="AT857" s="1265"/>
      <c r="AU857" s="1265"/>
      <c r="AV857" s="1265"/>
      <c r="AW857" s="1265"/>
      <c r="AX857" s="1265"/>
      <c r="AY857" s="1265"/>
    </row>
    <row r="858">
      <c r="B858" s="668"/>
      <c r="G858" s="1270"/>
      <c r="AL858" s="1267"/>
      <c r="AM858" s="1265"/>
      <c r="AN858" s="1268"/>
      <c r="AO858" s="1268"/>
      <c r="AP858" s="1268"/>
      <c r="AQ858" s="1265"/>
      <c r="AR858" s="1269"/>
      <c r="AS858" s="1265"/>
      <c r="AT858" s="1265"/>
      <c r="AU858" s="1265"/>
      <c r="AV858" s="1265"/>
      <c r="AW858" s="1265"/>
      <c r="AX858" s="1265"/>
      <c r="AY858" s="1265"/>
    </row>
    <row r="859">
      <c r="B859" s="668"/>
      <c r="G859" s="1270"/>
      <c r="AL859" s="1267"/>
      <c r="AM859" s="1265"/>
      <c r="AN859" s="1268"/>
      <c r="AO859" s="1268"/>
      <c r="AP859" s="1268"/>
      <c r="AQ859" s="1265"/>
      <c r="AR859" s="1269"/>
      <c r="AS859" s="1265"/>
      <c r="AT859" s="1265"/>
      <c r="AU859" s="1265"/>
      <c r="AV859" s="1265"/>
      <c r="AW859" s="1265"/>
      <c r="AX859" s="1265"/>
      <c r="AY859" s="1265"/>
    </row>
    <row r="860">
      <c r="B860" s="668"/>
      <c r="G860" s="1270"/>
      <c r="AL860" s="1267"/>
      <c r="AM860" s="1265"/>
      <c r="AN860" s="1268"/>
      <c r="AO860" s="1268"/>
      <c r="AP860" s="1268"/>
      <c r="AQ860" s="1265"/>
      <c r="AR860" s="1269"/>
      <c r="AS860" s="1265"/>
      <c r="AT860" s="1265"/>
      <c r="AU860" s="1265"/>
      <c r="AV860" s="1265"/>
      <c r="AW860" s="1265"/>
      <c r="AX860" s="1265"/>
      <c r="AY860" s="1265"/>
    </row>
    <row r="861">
      <c r="B861" s="668"/>
      <c r="G861" s="1270"/>
      <c r="AL861" s="1267"/>
      <c r="AM861" s="1265"/>
      <c r="AN861" s="1268"/>
      <c r="AO861" s="1268"/>
      <c r="AP861" s="1268"/>
      <c r="AQ861" s="1265"/>
      <c r="AR861" s="1269"/>
      <c r="AS861" s="1265"/>
      <c r="AT861" s="1265"/>
      <c r="AU861" s="1265"/>
      <c r="AV861" s="1265"/>
      <c r="AW861" s="1265"/>
      <c r="AX861" s="1265"/>
      <c r="AY861" s="1265"/>
    </row>
    <row r="862">
      <c r="B862" s="668"/>
      <c r="G862" s="1270"/>
      <c r="AL862" s="1267"/>
      <c r="AM862" s="1265"/>
      <c r="AN862" s="1268"/>
      <c r="AO862" s="1268"/>
      <c r="AP862" s="1268"/>
      <c r="AQ862" s="1265"/>
      <c r="AR862" s="1269"/>
      <c r="AS862" s="1265"/>
      <c r="AT862" s="1265"/>
      <c r="AU862" s="1265"/>
      <c r="AV862" s="1265"/>
      <c r="AW862" s="1265"/>
      <c r="AX862" s="1265"/>
      <c r="AY862" s="1265"/>
    </row>
    <row r="863">
      <c r="B863" s="668"/>
      <c r="G863" s="1270"/>
      <c r="AL863" s="1267"/>
      <c r="AM863" s="1265"/>
      <c r="AN863" s="1268"/>
      <c r="AO863" s="1268"/>
      <c r="AP863" s="1268"/>
      <c r="AQ863" s="1265"/>
      <c r="AR863" s="1269"/>
      <c r="AS863" s="1265"/>
      <c r="AT863" s="1265"/>
      <c r="AU863" s="1265"/>
      <c r="AV863" s="1265"/>
      <c r="AW863" s="1265"/>
      <c r="AX863" s="1265"/>
      <c r="AY863" s="1265"/>
    </row>
    <row r="864">
      <c r="B864" s="668"/>
      <c r="G864" s="1270"/>
      <c r="AL864" s="1267"/>
      <c r="AM864" s="1265"/>
      <c r="AN864" s="1268"/>
      <c r="AO864" s="1268"/>
      <c r="AP864" s="1268"/>
      <c r="AQ864" s="1265"/>
      <c r="AR864" s="1269"/>
      <c r="AS864" s="1265"/>
      <c r="AT864" s="1265"/>
      <c r="AU864" s="1265"/>
      <c r="AV864" s="1265"/>
      <c r="AW864" s="1265"/>
      <c r="AX864" s="1265"/>
      <c r="AY864" s="1265"/>
    </row>
    <row r="865">
      <c r="B865" s="668"/>
      <c r="G865" s="1270"/>
      <c r="AL865" s="1267"/>
      <c r="AM865" s="1265"/>
      <c r="AN865" s="1268"/>
      <c r="AO865" s="1268"/>
      <c r="AP865" s="1268"/>
      <c r="AQ865" s="1265"/>
      <c r="AR865" s="1269"/>
      <c r="AS865" s="1265"/>
      <c r="AT865" s="1265"/>
      <c r="AU865" s="1265"/>
      <c r="AV865" s="1265"/>
      <c r="AW865" s="1265"/>
      <c r="AX865" s="1265"/>
      <c r="AY865" s="1265"/>
    </row>
    <row r="866">
      <c r="B866" s="668"/>
      <c r="G866" s="1270"/>
      <c r="AL866" s="1267"/>
      <c r="AM866" s="1265"/>
      <c r="AN866" s="1268"/>
      <c r="AO866" s="1268"/>
      <c r="AP866" s="1268"/>
      <c r="AQ866" s="1265"/>
      <c r="AR866" s="1269"/>
      <c r="AS866" s="1265"/>
      <c r="AT866" s="1265"/>
      <c r="AU866" s="1265"/>
      <c r="AV866" s="1265"/>
      <c r="AW866" s="1265"/>
      <c r="AX866" s="1265"/>
      <c r="AY866" s="1265"/>
    </row>
    <row r="867">
      <c r="B867" s="668"/>
      <c r="G867" s="1270"/>
      <c r="AL867" s="1267"/>
      <c r="AM867" s="1265"/>
      <c r="AN867" s="1268"/>
      <c r="AO867" s="1268"/>
      <c r="AP867" s="1268"/>
      <c r="AQ867" s="1265"/>
      <c r="AR867" s="1269"/>
      <c r="AS867" s="1265"/>
      <c r="AT867" s="1265"/>
      <c r="AU867" s="1265"/>
      <c r="AV867" s="1265"/>
      <c r="AW867" s="1265"/>
      <c r="AX867" s="1265"/>
      <c r="AY867" s="1265"/>
    </row>
    <row r="868">
      <c r="B868" s="668"/>
      <c r="G868" s="1270"/>
      <c r="AL868" s="1267"/>
      <c r="AM868" s="1265"/>
      <c r="AN868" s="1268"/>
      <c r="AO868" s="1268"/>
      <c r="AP868" s="1268"/>
      <c r="AQ868" s="1265"/>
      <c r="AR868" s="1269"/>
      <c r="AS868" s="1265"/>
      <c r="AT868" s="1265"/>
      <c r="AU868" s="1265"/>
      <c r="AV868" s="1265"/>
      <c r="AW868" s="1265"/>
      <c r="AX868" s="1265"/>
      <c r="AY868" s="1265"/>
    </row>
    <row r="869">
      <c r="B869" s="668"/>
      <c r="G869" s="1270"/>
      <c r="AL869" s="1267"/>
      <c r="AM869" s="1265"/>
      <c r="AN869" s="1268"/>
      <c r="AO869" s="1268"/>
      <c r="AP869" s="1268"/>
      <c r="AQ869" s="1265"/>
      <c r="AR869" s="1269"/>
      <c r="AS869" s="1265"/>
      <c r="AT869" s="1265"/>
      <c r="AU869" s="1265"/>
      <c r="AV869" s="1265"/>
      <c r="AW869" s="1265"/>
      <c r="AX869" s="1265"/>
      <c r="AY869" s="1265"/>
    </row>
    <row r="870">
      <c r="B870" s="668"/>
      <c r="G870" s="1270"/>
      <c r="AL870" s="1267"/>
      <c r="AM870" s="1265"/>
      <c r="AN870" s="1268"/>
      <c r="AO870" s="1268"/>
      <c r="AP870" s="1268"/>
      <c r="AQ870" s="1265"/>
      <c r="AR870" s="1269"/>
      <c r="AS870" s="1265"/>
      <c r="AT870" s="1265"/>
      <c r="AU870" s="1265"/>
      <c r="AV870" s="1265"/>
      <c r="AW870" s="1265"/>
      <c r="AX870" s="1265"/>
      <c r="AY870" s="1265"/>
    </row>
    <row r="871">
      <c r="B871" s="668"/>
      <c r="G871" s="1270"/>
      <c r="AL871" s="1267"/>
      <c r="AM871" s="1265"/>
      <c r="AN871" s="1268"/>
      <c r="AO871" s="1268"/>
      <c r="AP871" s="1268"/>
      <c r="AQ871" s="1265"/>
      <c r="AR871" s="1269"/>
      <c r="AS871" s="1265"/>
      <c r="AT871" s="1265"/>
      <c r="AU871" s="1265"/>
      <c r="AV871" s="1265"/>
      <c r="AW871" s="1265"/>
      <c r="AX871" s="1265"/>
      <c r="AY871" s="1265"/>
    </row>
    <row r="872">
      <c r="B872" s="668"/>
      <c r="G872" s="1270"/>
      <c r="AL872" s="1267"/>
      <c r="AM872" s="1265"/>
      <c r="AN872" s="1268"/>
      <c r="AO872" s="1268"/>
      <c r="AP872" s="1268"/>
      <c r="AQ872" s="1265"/>
      <c r="AR872" s="1269"/>
      <c r="AS872" s="1265"/>
      <c r="AT872" s="1265"/>
      <c r="AU872" s="1265"/>
      <c r="AV872" s="1265"/>
      <c r="AW872" s="1265"/>
      <c r="AX872" s="1265"/>
      <c r="AY872" s="1265"/>
    </row>
    <row r="873">
      <c r="B873" s="668"/>
      <c r="G873" s="1270"/>
      <c r="AL873" s="1267"/>
      <c r="AM873" s="1265"/>
      <c r="AN873" s="1268"/>
      <c r="AO873" s="1268"/>
      <c r="AP873" s="1268"/>
      <c r="AQ873" s="1265"/>
      <c r="AR873" s="1269"/>
      <c r="AS873" s="1265"/>
      <c r="AT873" s="1265"/>
      <c r="AU873" s="1265"/>
      <c r="AV873" s="1265"/>
      <c r="AW873" s="1265"/>
      <c r="AX873" s="1265"/>
      <c r="AY873" s="1265"/>
    </row>
    <row r="874">
      <c r="B874" s="668"/>
      <c r="G874" s="1270"/>
      <c r="AL874" s="1267"/>
      <c r="AM874" s="1265"/>
      <c r="AN874" s="1268"/>
      <c r="AO874" s="1268"/>
      <c r="AP874" s="1268"/>
      <c r="AQ874" s="1265"/>
      <c r="AR874" s="1269"/>
      <c r="AS874" s="1265"/>
      <c r="AT874" s="1265"/>
      <c r="AU874" s="1265"/>
      <c r="AV874" s="1265"/>
      <c r="AW874" s="1265"/>
      <c r="AX874" s="1265"/>
      <c r="AY874" s="1265"/>
    </row>
    <row r="875">
      <c r="B875" s="668"/>
      <c r="G875" s="1270"/>
      <c r="AL875" s="1267"/>
      <c r="AM875" s="1265"/>
      <c r="AN875" s="1268"/>
      <c r="AO875" s="1268"/>
      <c r="AP875" s="1268"/>
      <c r="AQ875" s="1265"/>
      <c r="AR875" s="1269"/>
      <c r="AS875" s="1265"/>
      <c r="AT875" s="1265"/>
      <c r="AU875" s="1265"/>
      <c r="AV875" s="1265"/>
      <c r="AW875" s="1265"/>
      <c r="AX875" s="1265"/>
      <c r="AY875" s="1265"/>
    </row>
    <row r="876">
      <c r="B876" s="668"/>
      <c r="G876" s="1270"/>
      <c r="AL876" s="1267"/>
      <c r="AM876" s="1265"/>
      <c r="AN876" s="1268"/>
      <c r="AO876" s="1268"/>
      <c r="AP876" s="1268"/>
      <c r="AQ876" s="1265"/>
      <c r="AR876" s="1269"/>
      <c r="AS876" s="1265"/>
      <c r="AT876" s="1265"/>
      <c r="AU876" s="1265"/>
      <c r="AV876" s="1265"/>
      <c r="AW876" s="1265"/>
      <c r="AX876" s="1265"/>
      <c r="AY876" s="1265"/>
    </row>
    <row r="877">
      <c r="B877" s="668"/>
      <c r="G877" s="1270"/>
      <c r="AL877" s="1267"/>
      <c r="AM877" s="1265"/>
      <c r="AN877" s="1268"/>
      <c r="AO877" s="1268"/>
      <c r="AP877" s="1268"/>
      <c r="AQ877" s="1265"/>
      <c r="AR877" s="1269"/>
      <c r="AS877" s="1265"/>
      <c r="AT877" s="1265"/>
      <c r="AU877" s="1265"/>
      <c r="AV877" s="1265"/>
      <c r="AW877" s="1265"/>
      <c r="AX877" s="1265"/>
      <c r="AY877" s="1265"/>
    </row>
    <row r="878">
      <c r="B878" s="668"/>
      <c r="G878" s="1270"/>
      <c r="AL878" s="1267"/>
      <c r="AM878" s="1265"/>
      <c r="AN878" s="1268"/>
      <c r="AO878" s="1268"/>
      <c r="AP878" s="1268"/>
      <c r="AQ878" s="1265"/>
      <c r="AR878" s="1269"/>
      <c r="AS878" s="1265"/>
      <c r="AT878" s="1265"/>
      <c r="AU878" s="1265"/>
      <c r="AV878" s="1265"/>
      <c r="AW878" s="1265"/>
      <c r="AX878" s="1265"/>
      <c r="AY878" s="1265"/>
    </row>
    <row r="879">
      <c r="B879" s="668"/>
      <c r="G879" s="1270"/>
      <c r="AL879" s="1267"/>
      <c r="AM879" s="1265"/>
      <c r="AN879" s="1268"/>
      <c r="AO879" s="1268"/>
      <c r="AP879" s="1268"/>
      <c r="AQ879" s="1265"/>
      <c r="AR879" s="1269"/>
      <c r="AS879" s="1265"/>
      <c r="AT879" s="1265"/>
      <c r="AU879" s="1265"/>
      <c r="AV879" s="1265"/>
      <c r="AW879" s="1265"/>
      <c r="AX879" s="1265"/>
      <c r="AY879" s="1265"/>
    </row>
    <row r="880">
      <c r="B880" s="668"/>
      <c r="G880" s="1270"/>
      <c r="AL880" s="1267"/>
      <c r="AM880" s="1265"/>
      <c r="AN880" s="1268"/>
      <c r="AO880" s="1268"/>
      <c r="AP880" s="1268"/>
      <c r="AQ880" s="1265"/>
      <c r="AR880" s="1269"/>
      <c r="AS880" s="1265"/>
      <c r="AT880" s="1265"/>
      <c r="AU880" s="1265"/>
      <c r="AV880" s="1265"/>
      <c r="AW880" s="1265"/>
      <c r="AX880" s="1265"/>
      <c r="AY880" s="1265"/>
    </row>
    <row r="881">
      <c r="B881" s="668"/>
      <c r="G881" s="1270"/>
      <c r="AL881" s="1267"/>
      <c r="AM881" s="1265"/>
      <c r="AN881" s="1268"/>
      <c r="AO881" s="1268"/>
      <c r="AP881" s="1268"/>
      <c r="AQ881" s="1265"/>
      <c r="AR881" s="1269"/>
      <c r="AS881" s="1265"/>
      <c r="AT881" s="1265"/>
      <c r="AU881" s="1265"/>
      <c r="AV881" s="1265"/>
      <c r="AW881" s="1265"/>
      <c r="AX881" s="1265"/>
      <c r="AY881" s="1265"/>
    </row>
    <row r="882">
      <c r="B882" s="668"/>
      <c r="G882" s="1270"/>
      <c r="AL882" s="1267"/>
      <c r="AM882" s="1265"/>
      <c r="AN882" s="1268"/>
      <c r="AO882" s="1268"/>
      <c r="AP882" s="1268"/>
      <c r="AQ882" s="1265"/>
      <c r="AR882" s="1269"/>
      <c r="AS882" s="1265"/>
      <c r="AT882" s="1265"/>
      <c r="AU882" s="1265"/>
      <c r="AV882" s="1265"/>
      <c r="AW882" s="1265"/>
      <c r="AX882" s="1265"/>
      <c r="AY882" s="1265"/>
    </row>
    <row r="883">
      <c r="B883" s="668"/>
      <c r="G883" s="1270"/>
      <c r="AL883" s="1267"/>
      <c r="AM883" s="1265"/>
      <c r="AN883" s="1268"/>
      <c r="AO883" s="1268"/>
      <c r="AP883" s="1268"/>
      <c r="AQ883" s="1265"/>
      <c r="AR883" s="1269"/>
      <c r="AS883" s="1265"/>
      <c r="AT883" s="1265"/>
      <c r="AU883" s="1265"/>
      <c r="AV883" s="1265"/>
      <c r="AW883" s="1265"/>
      <c r="AX883" s="1265"/>
      <c r="AY883" s="1265"/>
    </row>
    <row r="884">
      <c r="B884" s="668"/>
      <c r="G884" s="1270"/>
      <c r="AL884" s="1267"/>
      <c r="AM884" s="1265"/>
      <c r="AN884" s="1268"/>
      <c r="AO884" s="1268"/>
      <c r="AP884" s="1268"/>
      <c r="AQ884" s="1265"/>
      <c r="AR884" s="1269"/>
      <c r="AS884" s="1265"/>
      <c r="AT884" s="1265"/>
      <c r="AU884" s="1265"/>
      <c r="AV884" s="1265"/>
      <c r="AW884" s="1265"/>
      <c r="AX884" s="1265"/>
      <c r="AY884" s="1265"/>
    </row>
    <row r="885">
      <c r="B885" s="668"/>
      <c r="G885" s="1270"/>
      <c r="AL885" s="1267"/>
      <c r="AM885" s="1265"/>
      <c r="AN885" s="1268"/>
      <c r="AO885" s="1268"/>
      <c r="AP885" s="1268"/>
      <c r="AQ885" s="1265"/>
      <c r="AR885" s="1269"/>
      <c r="AS885" s="1265"/>
      <c r="AT885" s="1265"/>
      <c r="AU885" s="1265"/>
      <c r="AV885" s="1265"/>
      <c r="AW885" s="1265"/>
      <c r="AX885" s="1265"/>
      <c r="AY885" s="1265"/>
    </row>
    <row r="886">
      <c r="B886" s="668"/>
      <c r="G886" s="1270"/>
      <c r="AL886" s="1267"/>
      <c r="AM886" s="1265"/>
      <c r="AN886" s="1268"/>
      <c r="AO886" s="1268"/>
      <c r="AP886" s="1268"/>
      <c r="AQ886" s="1265"/>
      <c r="AR886" s="1269"/>
      <c r="AS886" s="1265"/>
      <c r="AT886" s="1265"/>
      <c r="AU886" s="1265"/>
      <c r="AV886" s="1265"/>
      <c r="AW886" s="1265"/>
      <c r="AX886" s="1265"/>
      <c r="AY886" s="1265"/>
    </row>
    <row r="887">
      <c r="B887" s="668"/>
      <c r="G887" s="1270"/>
      <c r="AL887" s="1267"/>
      <c r="AM887" s="1265"/>
      <c r="AN887" s="1268"/>
      <c r="AO887" s="1268"/>
      <c r="AP887" s="1268"/>
      <c r="AQ887" s="1265"/>
      <c r="AR887" s="1269"/>
      <c r="AS887" s="1265"/>
      <c r="AT887" s="1265"/>
      <c r="AU887" s="1265"/>
      <c r="AV887" s="1265"/>
      <c r="AW887" s="1265"/>
      <c r="AX887" s="1265"/>
      <c r="AY887" s="1265"/>
    </row>
    <row r="888">
      <c r="B888" s="668"/>
      <c r="G888" s="1270"/>
      <c r="AL888" s="1267"/>
      <c r="AM888" s="1265"/>
      <c r="AN888" s="1268"/>
      <c r="AO888" s="1268"/>
      <c r="AP888" s="1268"/>
      <c r="AQ888" s="1265"/>
      <c r="AR888" s="1269"/>
      <c r="AS888" s="1265"/>
      <c r="AT888" s="1265"/>
      <c r="AU888" s="1265"/>
      <c r="AV888" s="1265"/>
      <c r="AW888" s="1265"/>
      <c r="AX888" s="1265"/>
      <c r="AY888" s="1265"/>
    </row>
    <row r="889">
      <c r="B889" s="668"/>
      <c r="G889" s="1270"/>
      <c r="AL889" s="1267"/>
      <c r="AM889" s="1265"/>
      <c r="AN889" s="1268"/>
      <c r="AO889" s="1268"/>
      <c r="AP889" s="1268"/>
      <c r="AQ889" s="1265"/>
      <c r="AR889" s="1269"/>
      <c r="AS889" s="1265"/>
      <c r="AT889" s="1265"/>
      <c r="AU889" s="1265"/>
      <c r="AV889" s="1265"/>
      <c r="AW889" s="1265"/>
      <c r="AX889" s="1265"/>
      <c r="AY889" s="1265"/>
    </row>
    <row r="890">
      <c r="B890" s="668"/>
      <c r="G890" s="1270"/>
      <c r="AL890" s="1267"/>
      <c r="AM890" s="1265"/>
      <c r="AN890" s="1268"/>
      <c r="AO890" s="1268"/>
      <c r="AP890" s="1268"/>
      <c r="AQ890" s="1265"/>
      <c r="AR890" s="1269"/>
      <c r="AS890" s="1265"/>
      <c r="AT890" s="1265"/>
      <c r="AU890" s="1265"/>
      <c r="AV890" s="1265"/>
      <c r="AW890" s="1265"/>
      <c r="AX890" s="1265"/>
      <c r="AY890" s="1265"/>
    </row>
    <row r="891">
      <c r="B891" s="668"/>
      <c r="G891" s="1270"/>
      <c r="AL891" s="1267"/>
      <c r="AM891" s="1265"/>
      <c r="AN891" s="1268"/>
      <c r="AO891" s="1268"/>
      <c r="AP891" s="1268"/>
      <c r="AQ891" s="1265"/>
      <c r="AR891" s="1269"/>
      <c r="AS891" s="1265"/>
      <c r="AT891" s="1265"/>
      <c r="AU891" s="1265"/>
      <c r="AV891" s="1265"/>
      <c r="AW891" s="1265"/>
      <c r="AX891" s="1265"/>
      <c r="AY891" s="1265"/>
    </row>
    <row r="892">
      <c r="B892" s="668"/>
      <c r="G892" s="1270"/>
      <c r="AL892" s="1267"/>
      <c r="AM892" s="1265"/>
      <c r="AN892" s="1268"/>
      <c r="AO892" s="1268"/>
      <c r="AP892" s="1268"/>
      <c r="AQ892" s="1265"/>
      <c r="AR892" s="1269"/>
      <c r="AS892" s="1265"/>
      <c r="AT892" s="1265"/>
      <c r="AU892" s="1265"/>
      <c r="AV892" s="1265"/>
      <c r="AW892" s="1265"/>
      <c r="AX892" s="1265"/>
      <c r="AY892" s="1265"/>
    </row>
    <row r="893">
      <c r="B893" s="668"/>
      <c r="G893" s="1270"/>
      <c r="AL893" s="1267"/>
      <c r="AM893" s="1265"/>
      <c r="AN893" s="1268"/>
      <c r="AO893" s="1268"/>
      <c r="AP893" s="1268"/>
      <c r="AQ893" s="1265"/>
      <c r="AR893" s="1269"/>
      <c r="AS893" s="1265"/>
      <c r="AT893" s="1265"/>
      <c r="AU893" s="1265"/>
      <c r="AV893" s="1265"/>
      <c r="AW893" s="1265"/>
      <c r="AX893" s="1265"/>
      <c r="AY893" s="1265"/>
    </row>
    <row r="894">
      <c r="B894" s="668"/>
      <c r="G894" s="1270"/>
      <c r="AL894" s="1267"/>
      <c r="AM894" s="1265"/>
      <c r="AN894" s="1268"/>
      <c r="AO894" s="1268"/>
      <c r="AP894" s="1268"/>
      <c r="AQ894" s="1265"/>
      <c r="AR894" s="1269"/>
      <c r="AS894" s="1265"/>
      <c r="AT894" s="1265"/>
      <c r="AU894" s="1265"/>
      <c r="AV894" s="1265"/>
      <c r="AW894" s="1265"/>
      <c r="AX894" s="1265"/>
      <c r="AY894" s="1265"/>
    </row>
    <row r="895">
      <c r="B895" s="668"/>
      <c r="G895" s="1270"/>
      <c r="AL895" s="1267"/>
      <c r="AM895" s="1265"/>
      <c r="AN895" s="1268"/>
      <c r="AO895" s="1268"/>
      <c r="AP895" s="1268"/>
      <c r="AQ895" s="1265"/>
      <c r="AR895" s="1269"/>
      <c r="AS895" s="1265"/>
      <c r="AT895" s="1265"/>
      <c r="AU895" s="1265"/>
      <c r="AV895" s="1265"/>
      <c r="AW895" s="1265"/>
      <c r="AX895" s="1265"/>
      <c r="AY895" s="1265"/>
    </row>
    <row r="896">
      <c r="B896" s="668"/>
      <c r="G896" s="1270"/>
      <c r="AL896" s="1267"/>
      <c r="AM896" s="1265"/>
      <c r="AN896" s="1268"/>
      <c r="AO896" s="1268"/>
      <c r="AP896" s="1268"/>
      <c r="AQ896" s="1265"/>
      <c r="AR896" s="1269"/>
      <c r="AS896" s="1265"/>
      <c r="AT896" s="1265"/>
      <c r="AU896" s="1265"/>
      <c r="AV896" s="1265"/>
      <c r="AW896" s="1265"/>
      <c r="AX896" s="1265"/>
      <c r="AY896" s="1265"/>
    </row>
    <row r="897">
      <c r="B897" s="668"/>
      <c r="G897" s="1270"/>
      <c r="AL897" s="1267"/>
      <c r="AM897" s="1265"/>
      <c r="AN897" s="1268"/>
      <c r="AO897" s="1268"/>
      <c r="AP897" s="1268"/>
      <c r="AQ897" s="1265"/>
      <c r="AR897" s="1269"/>
      <c r="AS897" s="1265"/>
      <c r="AT897" s="1265"/>
      <c r="AU897" s="1265"/>
      <c r="AV897" s="1265"/>
      <c r="AW897" s="1265"/>
      <c r="AX897" s="1265"/>
      <c r="AY897" s="1265"/>
    </row>
    <row r="898">
      <c r="B898" s="668"/>
      <c r="G898" s="1270"/>
      <c r="AL898" s="1267"/>
      <c r="AM898" s="1265"/>
      <c r="AN898" s="1268"/>
      <c r="AO898" s="1268"/>
      <c r="AP898" s="1268"/>
      <c r="AQ898" s="1265"/>
      <c r="AR898" s="1269"/>
      <c r="AS898" s="1265"/>
      <c r="AT898" s="1265"/>
      <c r="AU898" s="1265"/>
      <c r="AV898" s="1265"/>
      <c r="AW898" s="1265"/>
      <c r="AX898" s="1265"/>
      <c r="AY898" s="1265"/>
    </row>
    <row r="899">
      <c r="B899" s="668"/>
      <c r="G899" s="1270"/>
      <c r="AL899" s="1267"/>
      <c r="AM899" s="1265"/>
      <c r="AN899" s="1268"/>
      <c r="AO899" s="1268"/>
      <c r="AP899" s="1268"/>
      <c r="AQ899" s="1265"/>
      <c r="AR899" s="1269"/>
      <c r="AS899" s="1265"/>
      <c r="AT899" s="1265"/>
      <c r="AU899" s="1265"/>
      <c r="AV899" s="1265"/>
      <c r="AW899" s="1265"/>
      <c r="AX899" s="1265"/>
      <c r="AY899" s="1265"/>
    </row>
    <row r="900">
      <c r="B900" s="668"/>
      <c r="G900" s="1270"/>
      <c r="AL900" s="1267"/>
      <c r="AM900" s="1265"/>
      <c r="AN900" s="1268"/>
      <c r="AO900" s="1268"/>
      <c r="AP900" s="1268"/>
      <c r="AQ900" s="1265"/>
      <c r="AR900" s="1269"/>
      <c r="AS900" s="1265"/>
      <c r="AT900" s="1265"/>
      <c r="AU900" s="1265"/>
      <c r="AV900" s="1265"/>
      <c r="AW900" s="1265"/>
      <c r="AX900" s="1265"/>
      <c r="AY900" s="1265"/>
    </row>
    <row r="901">
      <c r="B901" s="668"/>
      <c r="G901" s="1270"/>
      <c r="AL901" s="1267"/>
      <c r="AM901" s="1265"/>
      <c r="AN901" s="1268"/>
      <c r="AO901" s="1268"/>
      <c r="AP901" s="1268"/>
      <c r="AQ901" s="1265"/>
      <c r="AR901" s="1269"/>
      <c r="AS901" s="1265"/>
      <c r="AT901" s="1265"/>
      <c r="AU901" s="1265"/>
      <c r="AV901" s="1265"/>
      <c r="AW901" s="1265"/>
      <c r="AX901" s="1265"/>
      <c r="AY901" s="1265"/>
    </row>
    <row r="902">
      <c r="B902" s="668"/>
      <c r="G902" s="1270"/>
      <c r="AL902" s="1267"/>
      <c r="AM902" s="1265"/>
      <c r="AN902" s="1268"/>
      <c r="AO902" s="1268"/>
      <c r="AP902" s="1268"/>
      <c r="AQ902" s="1265"/>
      <c r="AR902" s="1269"/>
      <c r="AS902" s="1265"/>
      <c r="AT902" s="1265"/>
      <c r="AU902" s="1265"/>
      <c r="AV902" s="1265"/>
      <c r="AW902" s="1265"/>
      <c r="AX902" s="1265"/>
      <c r="AY902" s="1265"/>
    </row>
    <row r="903">
      <c r="B903" s="668"/>
      <c r="G903" s="1270"/>
      <c r="AL903" s="1267"/>
      <c r="AM903" s="1265"/>
      <c r="AN903" s="1268"/>
      <c r="AO903" s="1268"/>
      <c r="AP903" s="1268"/>
      <c r="AQ903" s="1265"/>
      <c r="AR903" s="1269"/>
      <c r="AS903" s="1265"/>
      <c r="AT903" s="1265"/>
      <c r="AU903" s="1265"/>
      <c r="AV903" s="1265"/>
      <c r="AW903" s="1265"/>
      <c r="AX903" s="1265"/>
      <c r="AY903" s="1265"/>
    </row>
    <row r="904">
      <c r="B904" s="668"/>
      <c r="G904" s="1270"/>
      <c r="AL904" s="1267"/>
      <c r="AM904" s="1265"/>
      <c r="AN904" s="1268"/>
      <c r="AO904" s="1268"/>
      <c r="AP904" s="1268"/>
      <c r="AQ904" s="1265"/>
      <c r="AR904" s="1269"/>
      <c r="AS904" s="1265"/>
      <c r="AT904" s="1265"/>
      <c r="AU904" s="1265"/>
      <c r="AV904" s="1265"/>
      <c r="AW904" s="1265"/>
      <c r="AX904" s="1265"/>
      <c r="AY904" s="1265"/>
    </row>
    <row r="905">
      <c r="B905" s="668"/>
      <c r="G905" s="1270"/>
      <c r="AL905" s="1267"/>
      <c r="AM905" s="1265"/>
      <c r="AN905" s="1268"/>
      <c r="AO905" s="1268"/>
      <c r="AP905" s="1268"/>
      <c r="AQ905" s="1265"/>
      <c r="AR905" s="1269"/>
      <c r="AS905" s="1265"/>
      <c r="AT905" s="1265"/>
      <c r="AU905" s="1265"/>
      <c r="AV905" s="1265"/>
      <c r="AW905" s="1265"/>
      <c r="AX905" s="1265"/>
      <c r="AY905" s="1265"/>
    </row>
    <row r="906">
      <c r="B906" s="668"/>
      <c r="G906" s="1270"/>
      <c r="AL906" s="1267"/>
      <c r="AM906" s="1265"/>
      <c r="AN906" s="1268"/>
      <c r="AO906" s="1268"/>
      <c r="AP906" s="1268"/>
      <c r="AQ906" s="1265"/>
      <c r="AR906" s="1269"/>
      <c r="AS906" s="1265"/>
      <c r="AT906" s="1265"/>
      <c r="AU906" s="1265"/>
      <c r="AV906" s="1265"/>
      <c r="AW906" s="1265"/>
      <c r="AX906" s="1265"/>
      <c r="AY906" s="1265"/>
    </row>
    <row r="907">
      <c r="B907" s="668"/>
      <c r="G907" s="1270"/>
      <c r="AL907" s="1267"/>
      <c r="AM907" s="1265"/>
      <c r="AN907" s="1268"/>
      <c r="AO907" s="1268"/>
      <c r="AP907" s="1268"/>
      <c r="AQ907" s="1265"/>
      <c r="AR907" s="1269"/>
      <c r="AS907" s="1265"/>
      <c r="AT907" s="1265"/>
      <c r="AU907" s="1265"/>
      <c r="AV907" s="1265"/>
      <c r="AW907" s="1265"/>
      <c r="AX907" s="1265"/>
      <c r="AY907" s="1265"/>
    </row>
    <row r="908">
      <c r="B908" s="668"/>
      <c r="G908" s="1270"/>
      <c r="AL908" s="1267"/>
      <c r="AM908" s="1265"/>
      <c r="AN908" s="1268"/>
      <c r="AO908" s="1268"/>
      <c r="AP908" s="1268"/>
      <c r="AQ908" s="1265"/>
      <c r="AR908" s="1269"/>
      <c r="AS908" s="1265"/>
      <c r="AT908" s="1265"/>
      <c r="AU908" s="1265"/>
      <c r="AV908" s="1265"/>
      <c r="AW908" s="1265"/>
      <c r="AX908" s="1265"/>
      <c r="AY908" s="1265"/>
    </row>
    <row r="909">
      <c r="B909" s="668"/>
      <c r="G909" s="1270"/>
      <c r="AL909" s="1267"/>
      <c r="AM909" s="1265"/>
      <c r="AN909" s="1268"/>
      <c r="AO909" s="1268"/>
      <c r="AP909" s="1268"/>
      <c r="AQ909" s="1265"/>
      <c r="AR909" s="1269"/>
      <c r="AS909" s="1265"/>
      <c r="AT909" s="1265"/>
      <c r="AU909" s="1265"/>
      <c r="AV909" s="1265"/>
      <c r="AW909" s="1265"/>
      <c r="AX909" s="1265"/>
      <c r="AY909" s="1265"/>
    </row>
    <row r="910">
      <c r="B910" s="668"/>
      <c r="G910" s="1270"/>
      <c r="AL910" s="1267"/>
      <c r="AM910" s="1265"/>
      <c r="AN910" s="1268"/>
      <c r="AO910" s="1268"/>
      <c r="AP910" s="1268"/>
      <c r="AQ910" s="1265"/>
      <c r="AR910" s="1269"/>
      <c r="AS910" s="1265"/>
      <c r="AT910" s="1265"/>
      <c r="AU910" s="1265"/>
      <c r="AV910" s="1265"/>
      <c r="AW910" s="1265"/>
      <c r="AX910" s="1265"/>
      <c r="AY910" s="1265"/>
    </row>
    <row r="911">
      <c r="B911" s="668"/>
      <c r="G911" s="1270"/>
      <c r="AL911" s="1267"/>
      <c r="AM911" s="1265"/>
      <c r="AN911" s="1268"/>
      <c r="AO911" s="1268"/>
      <c r="AP911" s="1268"/>
      <c r="AQ911" s="1265"/>
      <c r="AR911" s="1269"/>
      <c r="AS911" s="1265"/>
      <c r="AT911" s="1265"/>
      <c r="AU911" s="1265"/>
      <c r="AV911" s="1265"/>
      <c r="AW911" s="1265"/>
      <c r="AX911" s="1265"/>
      <c r="AY911" s="1265"/>
    </row>
    <row r="912">
      <c r="B912" s="668"/>
      <c r="G912" s="1270"/>
      <c r="AL912" s="1267"/>
      <c r="AM912" s="1265"/>
      <c r="AN912" s="1268"/>
      <c r="AO912" s="1268"/>
      <c r="AP912" s="1268"/>
      <c r="AQ912" s="1265"/>
      <c r="AR912" s="1269"/>
      <c r="AS912" s="1265"/>
      <c r="AT912" s="1265"/>
      <c r="AU912" s="1265"/>
      <c r="AV912" s="1265"/>
      <c r="AW912" s="1265"/>
      <c r="AX912" s="1265"/>
      <c r="AY912" s="1265"/>
    </row>
    <row r="913">
      <c r="B913" s="668"/>
      <c r="G913" s="1270"/>
      <c r="AL913" s="1267"/>
      <c r="AM913" s="1265"/>
      <c r="AN913" s="1268"/>
      <c r="AO913" s="1268"/>
      <c r="AP913" s="1268"/>
      <c r="AQ913" s="1265"/>
      <c r="AR913" s="1269"/>
      <c r="AS913" s="1265"/>
      <c r="AT913" s="1265"/>
      <c r="AU913" s="1265"/>
      <c r="AV913" s="1265"/>
      <c r="AW913" s="1265"/>
      <c r="AX913" s="1265"/>
      <c r="AY913" s="1265"/>
    </row>
    <row r="914">
      <c r="B914" s="668"/>
      <c r="G914" s="1270"/>
      <c r="AL914" s="1267"/>
      <c r="AM914" s="1265"/>
      <c r="AN914" s="1268"/>
      <c r="AO914" s="1268"/>
      <c r="AP914" s="1268"/>
      <c r="AQ914" s="1265"/>
      <c r="AR914" s="1269"/>
      <c r="AS914" s="1265"/>
      <c r="AT914" s="1265"/>
      <c r="AU914" s="1265"/>
      <c r="AV914" s="1265"/>
      <c r="AW914" s="1265"/>
      <c r="AX914" s="1265"/>
      <c r="AY914" s="1265"/>
    </row>
    <row r="915">
      <c r="B915" s="668"/>
      <c r="G915" s="1270"/>
      <c r="AL915" s="1267"/>
      <c r="AM915" s="1265"/>
      <c r="AN915" s="1268"/>
      <c r="AO915" s="1268"/>
      <c r="AP915" s="1268"/>
      <c r="AQ915" s="1265"/>
      <c r="AR915" s="1269"/>
      <c r="AS915" s="1265"/>
      <c r="AT915" s="1265"/>
      <c r="AU915" s="1265"/>
      <c r="AV915" s="1265"/>
      <c r="AW915" s="1265"/>
      <c r="AX915" s="1265"/>
      <c r="AY915" s="1265"/>
    </row>
    <row r="916">
      <c r="B916" s="668"/>
      <c r="G916" s="1270"/>
      <c r="AL916" s="1267"/>
      <c r="AM916" s="1265"/>
      <c r="AN916" s="1268"/>
      <c r="AO916" s="1268"/>
      <c r="AP916" s="1268"/>
      <c r="AQ916" s="1265"/>
      <c r="AR916" s="1269"/>
      <c r="AS916" s="1265"/>
      <c r="AT916" s="1265"/>
      <c r="AU916" s="1265"/>
      <c r="AV916" s="1265"/>
      <c r="AW916" s="1265"/>
      <c r="AX916" s="1265"/>
      <c r="AY916" s="1265"/>
    </row>
    <row r="917">
      <c r="B917" s="668"/>
      <c r="G917" s="1270"/>
      <c r="AL917" s="1267"/>
      <c r="AM917" s="1265"/>
      <c r="AN917" s="1268"/>
      <c r="AO917" s="1268"/>
      <c r="AP917" s="1268"/>
      <c r="AQ917" s="1265"/>
      <c r="AR917" s="1269"/>
      <c r="AS917" s="1265"/>
      <c r="AT917" s="1265"/>
      <c r="AU917" s="1265"/>
      <c r="AV917" s="1265"/>
      <c r="AW917" s="1265"/>
      <c r="AX917" s="1265"/>
      <c r="AY917" s="1265"/>
    </row>
    <row r="918">
      <c r="B918" s="668"/>
      <c r="G918" s="1270"/>
      <c r="AL918" s="1267"/>
      <c r="AM918" s="1265"/>
      <c r="AN918" s="1268"/>
      <c r="AO918" s="1268"/>
      <c r="AP918" s="1268"/>
      <c r="AQ918" s="1265"/>
      <c r="AR918" s="1269"/>
      <c r="AS918" s="1265"/>
      <c r="AT918" s="1265"/>
      <c r="AU918" s="1265"/>
      <c r="AV918" s="1265"/>
      <c r="AW918" s="1265"/>
      <c r="AX918" s="1265"/>
      <c r="AY918" s="1265"/>
    </row>
    <row r="919">
      <c r="B919" s="668"/>
      <c r="G919" s="1270"/>
      <c r="AL919" s="1267"/>
      <c r="AM919" s="1265"/>
      <c r="AN919" s="1268"/>
      <c r="AO919" s="1268"/>
      <c r="AP919" s="1268"/>
      <c r="AQ919" s="1265"/>
      <c r="AR919" s="1269"/>
      <c r="AS919" s="1265"/>
      <c r="AT919" s="1265"/>
      <c r="AU919" s="1265"/>
      <c r="AV919" s="1265"/>
      <c r="AW919" s="1265"/>
      <c r="AX919" s="1265"/>
      <c r="AY919" s="1265"/>
    </row>
    <row r="920">
      <c r="B920" s="668"/>
      <c r="G920" s="1270"/>
      <c r="AL920" s="1267"/>
      <c r="AM920" s="1265"/>
      <c r="AN920" s="1268"/>
      <c r="AO920" s="1268"/>
      <c r="AP920" s="1268"/>
      <c r="AQ920" s="1265"/>
      <c r="AR920" s="1269"/>
      <c r="AS920" s="1265"/>
      <c r="AT920" s="1265"/>
      <c r="AU920" s="1265"/>
      <c r="AV920" s="1265"/>
      <c r="AW920" s="1265"/>
      <c r="AX920" s="1265"/>
      <c r="AY920" s="1265"/>
    </row>
    <row r="921">
      <c r="B921" s="668"/>
      <c r="G921" s="1270"/>
      <c r="AL921" s="1267"/>
      <c r="AM921" s="1265"/>
      <c r="AN921" s="1268"/>
      <c r="AO921" s="1268"/>
      <c r="AP921" s="1268"/>
      <c r="AQ921" s="1265"/>
      <c r="AR921" s="1269"/>
      <c r="AS921" s="1265"/>
      <c r="AT921" s="1265"/>
      <c r="AU921" s="1265"/>
      <c r="AV921" s="1265"/>
      <c r="AW921" s="1265"/>
      <c r="AX921" s="1265"/>
      <c r="AY921" s="1265"/>
    </row>
    <row r="922">
      <c r="B922" s="668"/>
      <c r="G922" s="1270"/>
      <c r="AL922" s="1267"/>
      <c r="AM922" s="1265"/>
      <c r="AN922" s="1268"/>
      <c r="AO922" s="1268"/>
      <c r="AP922" s="1268"/>
      <c r="AQ922" s="1265"/>
      <c r="AR922" s="1269"/>
      <c r="AS922" s="1265"/>
      <c r="AT922" s="1265"/>
      <c r="AU922" s="1265"/>
      <c r="AV922" s="1265"/>
      <c r="AW922" s="1265"/>
      <c r="AX922" s="1265"/>
      <c r="AY922" s="1265"/>
    </row>
    <row r="923">
      <c r="B923" s="668"/>
      <c r="G923" s="1270"/>
      <c r="AL923" s="1267"/>
      <c r="AM923" s="1265"/>
      <c r="AN923" s="1268"/>
      <c r="AO923" s="1268"/>
      <c r="AP923" s="1268"/>
      <c r="AQ923" s="1265"/>
      <c r="AR923" s="1269"/>
      <c r="AS923" s="1265"/>
      <c r="AT923" s="1265"/>
      <c r="AU923" s="1265"/>
      <c r="AV923" s="1265"/>
      <c r="AW923" s="1265"/>
      <c r="AX923" s="1265"/>
      <c r="AY923" s="1265"/>
    </row>
    <row r="924">
      <c r="B924" s="668"/>
      <c r="G924" s="1270"/>
      <c r="AL924" s="1267"/>
      <c r="AM924" s="1265"/>
      <c r="AN924" s="1268"/>
      <c r="AO924" s="1268"/>
      <c r="AP924" s="1268"/>
      <c r="AQ924" s="1265"/>
      <c r="AR924" s="1269"/>
      <c r="AS924" s="1265"/>
      <c r="AT924" s="1265"/>
      <c r="AU924" s="1265"/>
      <c r="AV924" s="1265"/>
      <c r="AW924" s="1265"/>
      <c r="AX924" s="1265"/>
      <c r="AY924" s="1265"/>
    </row>
    <row r="925">
      <c r="B925" s="668"/>
      <c r="G925" s="1270"/>
      <c r="AL925" s="1267"/>
      <c r="AM925" s="1265"/>
      <c r="AN925" s="1268"/>
      <c r="AO925" s="1268"/>
      <c r="AP925" s="1268"/>
      <c r="AQ925" s="1265"/>
      <c r="AR925" s="1269"/>
      <c r="AS925" s="1265"/>
      <c r="AT925" s="1265"/>
      <c r="AU925" s="1265"/>
      <c r="AV925" s="1265"/>
      <c r="AW925" s="1265"/>
      <c r="AX925" s="1265"/>
      <c r="AY925" s="1265"/>
    </row>
    <row r="926">
      <c r="B926" s="668"/>
      <c r="G926" s="1270"/>
      <c r="AL926" s="1267"/>
      <c r="AM926" s="1265"/>
      <c r="AN926" s="1268"/>
      <c r="AO926" s="1268"/>
      <c r="AP926" s="1268"/>
      <c r="AQ926" s="1265"/>
      <c r="AR926" s="1269"/>
      <c r="AS926" s="1265"/>
      <c r="AT926" s="1265"/>
      <c r="AU926" s="1265"/>
      <c r="AV926" s="1265"/>
      <c r="AW926" s="1265"/>
      <c r="AX926" s="1265"/>
      <c r="AY926" s="1265"/>
    </row>
    <row r="927">
      <c r="B927" s="668"/>
      <c r="G927" s="1270"/>
      <c r="AL927" s="1267"/>
      <c r="AM927" s="1265"/>
      <c r="AN927" s="1268"/>
      <c r="AO927" s="1268"/>
      <c r="AP927" s="1268"/>
      <c r="AQ927" s="1265"/>
      <c r="AR927" s="1269"/>
      <c r="AS927" s="1265"/>
      <c r="AT927" s="1265"/>
      <c r="AU927" s="1265"/>
      <c r="AV927" s="1265"/>
      <c r="AW927" s="1265"/>
      <c r="AX927" s="1265"/>
      <c r="AY927" s="1265"/>
    </row>
    <row r="928">
      <c r="B928" s="668"/>
      <c r="G928" s="1270"/>
      <c r="AL928" s="1267"/>
      <c r="AM928" s="1265"/>
      <c r="AN928" s="1268"/>
      <c r="AO928" s="1268"/>
      <c r="AP928" s="1268"/>
      <c r="AQ928" s="1265"/>
      <c r="AR928" s="1269"/>
      <c r="AS928" s="1265"/>
      <c r="AT928" s="1265"/>
      <c r="AU928" s="1265"/>
      <c r="AV928" s="1265"/>
      <c r="AW928" s="1265"/>
      <c r="AX928" s="1265"/>
      <c r="AY928" s="1265"/>
    </row>
    <row r="929">
      <c r="B929" s="668"/>
      <c r="G929" s="1270"/>
      <c r="AL929" s="1267"/>
      <c r="AM929" s="1265"/>
      <c r="AN929" s="1268"/>
      <c r="AO929" s="1268"/>
      <c r="AP929" s="1268"/>
      <c r="AQ929" s="1265"/>
      <c r="AR929" s="1269"/>
      <c r="AS929" s="1265"/>
      <c r="AT929" s="1265"/>
      <c r="AU929" s="1265"/>
      <c r="AV929" s="1265"/>
      <c r="AW929" s="1265"/>
      <c r="AX929" s="1265"/>
      <c r="AY929" s="1265"/>
    </row>
    <row r="930">
      <c r="B930" s="668"/>
      <c r="G930" s="1270"/>
      <c r="AL930" s="1267"/>
      <c r="AM930" s="1265"/>
      <c r="AN930" s="1268"/>
      <c r="AO930" s="1268"/>
      <c r="AP930" s="1268"/>
      <c r="AQ930" s="1265"/>
      <c r="AR930" s="1269"/>
      <c r="AS930" s="1265"/>
      <c r="AT930" s="1265"/>
      <c r="AU930" s="1265"/>
      <c r="AV930" s="1265"/>
      <c r="AW930" s="1265"/>
      <c r="AX930" s="1265"/>
      <c r="AY930" s="1265"/>
    </row>
    <row r="931">
      <c r="B931" s="668"/>
      <c r="G931" s="1270"/>
      <c r="AL931" s="1267"/>
      <c r="AM931" s="1265"/>
      <c r="AN931" s="1268"/>
      <c r="AO931" s="1268"/>
      <c r="AP931" s="1268"/>
      <c r="AQ931" s="1265"/>
      <c r="AR931" s="1269"/>
      <c r="AS931" s="1265"/>
      <c r="AT931" s="1265"/>
      <c r="AU931" s="1265"/>
      <c r="AV931" s="1265"/>
      <c r="AW931" s="1265"/>
      <c r="AX931" s="1265"/>
      <c r="AY931" s="1265"/>
    </row>
    <row r="932">
      <c r="B932" s="668"/>
      <c r="G932" s="1270"/>
      <c r="AL932" s="1267"/>
      <c r="AM932" s="1265"/>
      <c r="AN932" s="1268"/>
      <c r="AO932" s="1268"/>
      <c r="AP932" s="1268"/>
      <c r="AQ932" s="1265"/>
      <c r="AR932" s="1269"/>
      <c r="AS932" s="1265"/>
      <c r="AT932" s="1265"/>
      <c r="AU932" s="1265"/>
      <c r="AV932" s="1265"/>
      <c r="AW932" s="1265"/>
      <c r="AX932" s="1265"/>
      <c r="AY932" s="1265"/>
    </row>
    <row r="933">
      <c r="B933" s="668"/>
      <c r="G933" s="1270"/>
      <c r="AL933" s="1267"/>
      <c r="AM933" s="1265"/>
      <c r="AN933" s="1268"/>
      <c r="AO933" s="1268"/>
      <c r="AP933" s="1268"/>
      <c r="AQ933" s="1265"/>
      <c r="AR933" s="1269"/>
      <c r="AS933" s="1265"/>
      <c r="AT933" s="1265"/>
      <c r="AU933" s="1265"/>
      <c r="AV933" s="1265"/>
      <c r="AW933" s="1265"/>
      <c r="AX933" s="1265"/>
      <c r="AY933" s="1265"/>
    </row>
    <row r="934">
      <c r="B934" s="668"/>
      <c r="G934" s="1270"/>
      <c r="AL934" s="1267"/>
      <c r="AM934" s="1265"/>
      <c r="AN934" s="1268"/>
      <c r="AO934" s="1268"/>
      <c r="AP934" s="1268"/>
      <c r="AQ934" s="1265"/>
      <c r="AR934" s="1269"/>
      <c r="AS934" s="1265"/>
      <c r="AT934" s="1265"/>
      <c r="AU934" s="1265"/>
      <c r="AV934" s="1265"/>
      <c r="AW934" s="1265"/>
      <c r="AX934" s="1265"/>
      <c r="AY934" s="1265"/>
    </row>
    <row r="935">
      <c r="B935" s="668"/>
      <c r="G935" s="1270"/>
      <c r="AL935" s="1267"/>
      <c r="AM935" s="1265"/>
      <c r="AN935" s="1268"/>
      <c r="AO935" s="1268"/>
      <c r="AP935" s="1268"/>
      <c r="AQ935" s="1265"/>
      <c r="AR935" s="1269"/>
      <c r="AS935" s="1265"/>
      <c r="AT935" s="1265"/>
      <c r="AU935" s="1265"/>
      <c r="AV935" s="1265"/>
      <c r="AW935" s="1265"/>
      <c r="AX935" s="1265"/>
      <c r="AY935" s="1265"/>
    </row>
    <row r="936">
      <c r="B936" s="668"/>
      <c r="G936" s="1270"/>
      <c r="AL936" s="1267"/>
      <c r="AM936" s="1265"/>
      <c r="AN936" s="1268"/>
      <c r="AO936" s="1268"/>
      <c r="AP936" s="1268"/>
      <c r="AQ936" s="1265"/>
      <c r="AR936" s="1269"/>
      <c r="AS936" s="1265"/>
      <c r="AT936" s="1265"/>
      <c r="AU936" s="1265"/>
      <c r="AV936" s="1265"/>
      <c r="AW936" s="1265"/>
      <c r="AX936" s="1265"/>
      <c r="AY936" s="1265"/>
    </row>
    <row r="937">
      <c r="B937" s="668"/>
      <c r="G937" s="1270"/>
      <c r="AL937" s="1267"/>
      <c r="AM937" s="1265"/>
      <c r="AN937" s="1268"/>
      <c r="AO937" s="1268"/>
      <c r="AP937" s="1268"/>
      <c r="AQ937" s="1265"/>
      <c r="AR937" s="1269"/>
      <c r="AS937" s="1265"/>
      <c r="AT937" s="1265"/>
      <c r="AU937" s="1265"/>
      <c r="AV937" s="1265"/>
      <c r="AW937" s="1265"/>
      <c r="AX937" s="1265"/>
      <c r="AY937" s="1265"/>
    </row>
    <row r="938">
      <c r="B938" s="668"/>
      <c r="G938" s="1270"/>
      <c r="AL938" s="1267"/>
      <c r="AM938" s="1265"/>
      <c r="AN938" s="1268"/>
      <c r="AO938" s="1268"/>
      <c r="AP938" s="1268"/>
      <c r="AQ938" s="1265"/>
      <c r="AR938" s="1269"/>
      <c r="AS938" s="1265"/>
      <c r="AT938" s="1265"/>
      <c r="AU938" s="1265"/>
      <c r="AV938" s="1265"/>
      <c r="AW938" s="1265"/>
      <c r="AX938" s="1265"/>
      <c r="AY938" s="1265"/>
    </row>
    <row r="939">
      <c r="B939" s="668"/>
      <c r="G939" s="1270"/>
      <c r="AL939" s="1267"/>
      <c r="AM939" s="1265"/>
      <c r="AN939" s="1268"/>
      <c r="AO939" s="1268"/>
      <c r="AP939" s="1268"/>
      <c r="AQ939" s="1265"/>
      <c r="AR939" s="1269"/>
      <c r="AS939" s="1265"/>
      <c r="AT939" s="1265"/>
      <c r="AU939" s="1265"/>
      <c r="AV939" s="1265"/>
      <c r="AW939" s="1265"/>
      <c r="AX939" s="1265"/>
      <c r="AY939" s="1265"/>
    </row>
    <row r="940">
      <c r="B940" s="668"/>
      <c r="G940" s="1270"/>
      <c r="AL940" s="1267"/>
      <c r="AM940" s="1265"/>
      <c r="AN940" s="1268"/>
      <c r="AO940" s="1268"/>
      <c r="AP940" s="1268"/>
      <c r="AQ940" s="1265"/>
      <c r="AR940" s="1269"/>
      <c r="AS940" s="1265"/>
      <c r="AT940" s="1265"/>
      <c r="AU940" s="1265"/>
      <c r="AV940" s="1265"/>
      <c r="AW940" s="1265"/>
      <c r="AX940" s="1265"/>
      <c r="AY940" s="1265"/>
    </row>
    <row r="941">
      <c r="B941" s="668"/>
      <c r="G941" s="1270"/>
      <c r="AL941" s="1267"/>
      <c r="AM941" s="1265"/>
      <c r="AN941" s="1268"/>
      <c r="AO941" s="1268"/>
      <c r="AP941" s="1268"/>
      <c r="AQ941" s="1265"/>
      <c r="AR941" s="1269"/>
      <c r="AS941" s="1265"/>
      <c r="AT941" s="1265"/>
      <c r="AU941" s="1265"/>
      <c r="AV941" s="1265"/>
      <c r="AW941" s="1265"/>
      <c r="AX941" s="1265"/>
      <c r="AY941" s="1265"/>
    </row>
    <row r="942">
      <c r="B942" s="668"/>
      <c r="G942" s="1270"/>
      <c r="AL942" s="1267"/>
      <c r="AM942" s="1265"/>
      <c r="AN942" s="1268"/>
      <c r="AO942" s="1268"/>
      <c r="AP942" s="1268"/>
      <c r="AQ942" s="1265"/>
      <c r="AR942" s="1269"/>
      <c r="AS942" s="1265"/>
      <c r="AT942" s="1265"/>
      <c r="AU942" s="1265"/>
      <c r="AV942" s="1265"/>
      <c r="AW942" s="1265"/>
      <c r="AX942" s="1265"/>
      <c r="AY942" s="1265"/>
    </row>
    <row r="943">
      <c r="B943" s="668"/>
      <c r="G943" s="1270"/>
      <c r="AL943" s="1267"/>
      <c r="AM943" s="1265"/>
      <c r="AN943" s="1268"/>
      <c r="AO943" s="1268"/>
      <c r="AP943" s="1268"/>
      <c r="AQ943" s="1265"/>
      <c r="AR943" s="1269"/>
      <c r="AS943" s="1265"/>
      <c r="AT943" s="1265"/>
      <c r="AU943" s="1265"/>
      <c r="AV943" s="1265"/>
      <c r="AW943" s="1265"/>
      <c r="AX943" s="1265"/>
      <c r="AY943" s="1265"/>
    </row>
    <row r="944">
      <c r="B944" s="668"/>
      <c r="G944" s="1270"/>
      <c r="AL944" s="1267"/>
      <c r="AM944" s="1265"/>
      <c r="AN944" s="1268"/>
      <c r="AO944" s="1268"/>
      <c r="AP944" s="1268"/>
      <c r="AQ944" s="1265"/>
      <c r="AR944" s="1269"/>
      <c r="AS944" s="1265"/>
      <c r="AT944" s="1265"/>
      <c r="AU944" s="1265"/>
      <c r="AV944" s="1265"/>
      <c r="AW944" s="1265"/>
      <c r="AX944" s="1265"/>
      <c r="AY944" s="1265"/>
    </row>
    <row r="945">
      <c r="B945" s="668"/>
      <c r="G945" s="1270"/>
      <c r="AL945" s="1267"/>
      <c r="AM945" s="1265"/>
      <c r="AN945" s="1268"/>
      <c r="AO945" s="1268"/>
      <c r="AP945" s="1268"/>
      <c r="AQ945" s="1265"/>
      <c r="AR945" s="1269"/>
      <c r="AS945" s="1265"/>
      <c r="AT945" s="1265"/>
      <c r="AU945" s="1265"/>
      <c r="AV945" s="1265"/>
      <c r="AW945" s="1265"/>
      <c r="AX945" s="1265"/>
      <c r="AY945" s="1265"/>
    </row>
    <row r="946">
      <c r="B946" s="668"/>
      <c r="G946" s="1270"/>
      <c r="AL946" s="1267"/>
      <c r="AM946" s="1265"/>
      <c r="AN946" s="1268"/>
      <c r="AO946" s="1268"/>
      <c r="AP946" s="1268"/>
      <c r="AQ946" s="1265"/>
      <c r="AR946" s="1269"/>
      <c r="AS946" s="1265"/>
      <c r="AT946" s="1265"/>
      <c r="AU946" s="1265"/>
      <c r="AV946" s="1265"/>
      <c r="AW946" s="1265"/>
      <c r="AX946" s="1265"/>
      <c r="AY946" s="1265"/>
    </row>
    <row r="947">
      <c r="B947" s="668"/>
      <c r="G947" s="1270"/>
      <c r="AL947" s="1267"/>
      <c r="AM947" s="1265"/>
      <c r="AN947" s="1268"/>
      <c r="AO947" s="1268"/>
      <c r="AP947" s="1268"/>
      <c r="AQ947" s="1265"/>
      <c r="AR947" s="1269"/>
      <c r="AS947" s="1265"/>
      <c r="AT947" s="1265"/>
      <c r="AU947" s="1265"/>
      <c r="AV947" s="1265"/>
      <c r="AW947" s="1265"/>
      <c r="AX947" s="1265"/>
      <c r="AY947" s="1265"/>
    </row>
    <row r="948">
      <c r="B948" s="668"/>
      <c r="G948" s="1270"/>
      <c r="AL948" s="1267"/>
      <c r="AM948" s="1265"/>
      <c r="AN948" s="1268"/>
      <c r="AO948" s="1268"/>
      <c r="AP948" s="1268"/>
      <c r="AQ948" s="1265"/>
      <c r="AR948" s="1269"/>
      <c r="AS948" s="1265"/>
      <c r="AT948" s="1265"/>
      <c r="AU948" s="1265"/>
      <c r="AV948" s="1265"/>
      <c r="AW948" s="1265"/>
      <c r="AX948" s="1265"/>
      <c r="AY948" s="1265"/>
    </row>
    <row r="949">
      <c r="B949" s="668"/>
      <c r="G949" s="1270"/>
      <c r="AL949" s="1267"/>
      <c r="AM949" s="1265"/>
      <c r="AN949" s="1268"/>
      <c r="AO949" s="1268"/>
      <c r="AP949" s="1268"/>
      <c r="AQ949" s="1265"/>
      <c r="AR949" s="1269"/>
      <c r="AS949" s="1265"/>
      <c r="AT949" s="1265"/>
      <c r="AU949" s="1265"/>
      <c r="AV949" s="1265"/>
      <c r="AW949" s="1265"/>
      <c r="AX949" s="1265"/>
      <c r="AY949" s="1265"/>
    </row>
    <row r="950">
      <c r="B950" s="668"/>
      <c r="G950" s="1270"/>
      <c r="AL950" s="1267"/>
      <c r="AM950" s="1265"/>
      <c r="AN950" s="1268"/>
      <c r="AO950" s="1268"/>
      <c r="AP950" s="1268"/>
      <c r="AQ950" s="1265"/>
      <c r="AR950" s="1269"/>
      <c r="AS950" s="1265"/>
      <c r="AT950" s="1265"/>
      <c r="AU950" s="1265"/>
      <c r="AV950" s="1265"/>
      <c r="AW950" s="1265"/>
      <c r="AX950" s="1265"/>
      <c r="AY950" s="1265"/>
    </row>
    <row r="951">
      <c r="B951" s="668"/>
      <c r="G951" s="1270"/>
      <c r="AL951" s="1267"/>
      <c r="AM951" s="1265"/>
      <c r="AN951" s="1268"/>
      <c r="AO951" s="1268"/>
      <c r="AP951" s="1268"/>
      <c r="AQ951" s="1265"/>
      <c r="AR951" s="1269"/>
      <c r="AS951" s="1265"/>
      <c r="AT951" s="1265"/>
      <c r="AU951" s="1265"/>
      <c r="AV951" s="1265"/>
      <c r="AW951" s="1265"/>
      <c r="AX951" s="1265"/>
      <c r="AY951" s="1265"/>
    </row>
    <row r="952">
      <c r="B952" s="668"/>
      <c r="G952" s="1270"/>
      <c r="AL952" s="1267"/>
      <c r="AM952" s="1265"/>
      <c r="AN952" s="1268"/>
      <c r="AO952" s="1268"/>
      <c r="AP952" s="1268"/>
      <c r="AQ952" s="1265"/>
      <c r="AR952" s="1269"/>
      <c r="AS952" s="1265"/>
      <c r="AT952" s="1265"/>
      <c r="AU952" s="1265"/>
      <c r="AV952" s="1265"/>
      <c r="AW952" s="1265"/>
      <c r="AX952" s="1265"/>
      <c r="AY952" s="1265"/>
    </row>
    <row r="953">
      <c r="B953" s="668"/>
      <c r="G953" s="1270"/>
      <c r="AL953" s="1267"/>
      <c r="AM953" s="1265"/>
      <c r="AN953" s="1268"/>
      <c r="AO953" s="1268"/>
      <c r="AP953" s="1268"/>
      <c r="AQ953" s="1265"/>
      <c r="AR953" s="1269"/>
      <c r="AS953" s="1265"/>
      <c r="AT953" s="1265"/>
      <c r="AU953" s="1265"/>
      <c r="AV953" s="1265"/>
      <c r="AW953" s="1265"/>
      <c r="AX953" s="1265"/>
      <c r="AY953" s="1265"/>
    </row>
    <row r="954">
      <c r="B954" s="668"/>
      <c r="G954" s="1270"/>
      <c r="AL954" s="1267"/>
      <c r="AM954" s="1265"/>
      <c r="AN954" s="1268"/>
      <c r="AO954" s="1268"/>
      <c r="AP954" s="1268"/>
      <c r="AQ954" s="1265"/>
      <c r="AR954" s="1269"/>
      <c r="AS954" s="1265"/>
      <c r="AT954" s="1265"/>
      <c r="AU954" s="1265"/>
      <c r="AV954" s="1265"/>
      <c r="AW954" s="1265"/>
      <c r="AX954" s="1265"/>
      <c r="AY954" s="1265"/>
    </row>
    <row r="955">
      <c r="B955" s="668"/>
      <c r="G955" s="1270"/>
      <c r="AL955" s="1267"/>
      <c r="AM955" s="1265"/>
      <c r="AN955" s="1268"/>
      <c r="AO955" s="1268"/>
      <c r="AP955" s="1268"/>
      <c r="AQ955" s="1265"/>
      <c r="AR955" s="1269"/>
      <c r="AS955" s="1265"/>
      <c r="AT955" s="1265"/>
      <c r="AU955" s="1265"/>
      <c r="AV955" s="1265"/>
      <c r="AW955" s="1265"/>
      <c r="AX955" s="1265"/>
      <c r="AY955" s="1265"/>
    </row>
    <row r="956">
      <c r="B956" s="668"/>
      <c r="G956" s="1270"/>
      <c r="AL956" s="1267"/>
      <c r="AM956" s="1265"/>
      <c r="AN956" s="1268"/>
      <c r="AO956" s="1268"/>
      <c r="AP956" s="1268"/>
      <c r="AQ956" s="1265"/>
      <c r="AR956" s="1269"/>
      <c r="AS956" s="1265"/>
      <c r="AT956" s="1265"/>
      <c r="AU956" s="1265"/>
      <c r="AV956" s="1265"/>
      <c r="AW956" s="1265"/>
      <c r="AX956" s="1265"/>
      <c r="AY956" s="1265"/>
    </row>
    <row r="957">
      <c r="B957" s="668"/>
      <c r="G957" s="1270"/>
      <c r="AL957" s="1267"/>
      <c r="AM957" s="1265"/>
      <c r="AN957" s="1268"/>
      <c r="AO957" s="1268"/>
      <c r="AP957" s="1268"/>
      <c r="AQ957" s="1265"/>
      <c r="AR957" s="1269"/>
      <c r="AS957" s="1265"/>
      <c r="AT957" s="1265"/>
      <c r="AU957" s="1265"/>
      <c r="AV957" s="1265"/>
      <c r="AW957" s="1265"/>
      <c r="AX957" s="1265"/>
      <c r="AY957" s="1265"/>
    </row>
    <row r="958">
      <c r="B958" s="668"/>
      <c r="G958" s="1270"/>
      <c r="AL958" s="1267"/>
      <c r="AM958" s="1265"/>
      <c r="AN958" s="1268"/>
      <c r="AO958" s="1268"/>
      <c r="AP958" s="1268"/>
      <c r="AQ958" s="1265"/>
      <c r="AR958" s="1269"/>
      <c r="AS958" s="1265"/>
      <c r="AT958" s="1265"/>
      <c r="AU958" s="1265"/>
      <c r="AV958" s="1265"/>
      <c r="AW958" s="1265"/>
      <c r="AX958" s="1265"/>
      <c r="AY958" s="1265"/>
    </row>
    <row r="959">
      <c r="B959" s="668"/>
      <c r="G959" s="1270"/>
      <c r="AL959" s="1267"/>
      <c r="AM959" s="1265"/>
      <c r="AN959" s="1268"/>
      <c r="AO959" s="1268"/>
      <c r="AP959" s="1268"/>
      <c r="AQ959" s="1265"/>
      <c r="AR959" s="1269"/>
      <c r="AS959" s="1265"/>
      <c r="AT959" s="1265"/>
      <c r="AU959" s="1265"/>
      <c r="AV959" s="1265"/>
      <c r="AW959" s="1265"/>
      <c r="AX959" s="1265"/>
      <c r="AY959" s="1265"/>
    </row>
    <row r="960">
      <c r="B960" s="668"/>
      <c r="G960" s="1270"/>
      <c r="AL960" s="1267"/>
      <c r="AM960" s="1265"/>
      <c r="AN960" s="1268"/>
      <c r="AO960" s="1268"/>
      <c r="AP960" s="1268"/>
      <c r="AQ960" s="1265"/>
      <c r="AR960" s="1269"/>
      <c r="AS960" s="1265"/>
      <c r="AT960" s="1265"/>
      <c r="AU960" s="1265"/>
      <c r="AV960" s="1265"/>
      <c r="AW960" s="1265"/>
      <c r="AX960" s="1265"/>
      <c r="AY960" s="1265"/>
    </row>
    <row r="961">
      <c r="B961" s="668"/>
      <c r="G961" s="1270"/>
      <c r="AL961" s="1267"/>
      <c r="AM961" s="1265"/>
      <c r="AN961" s="1268"/>
      <c r="AO961" s="1268"/>
      <c r="AP961" s="1268"/>
      <c r="AQ961" s="1265"/>
      <c r="AR961" s="1269"/>
      <c r="AS961" s="1265"/>
      <c r="AT961" s="1265"/>
      <c r="AU961" s="1265"/>
      <c r="AV961" s="1265"/>
      <c r="AW961" s="1265"/>
      <c r="AX961" s="1265"/>
      <c r="AY961" s="1265"/>
    </row>
    <row r="962">
      <c r="B962" s="668"/>
      <c r="G962" s="1270"/>
      <c r="AL962" s="1267"/>
      <c r="AM962" s="1265"/>
      <c r="AN962" s="1268"/>
      <c r="AO962" s="1268"/>
      <c r="AP962" s="1268"/>
      <c r="AQ962" s="1265"/>
      <c r="AR962" s="1269"/>
      <c r="AS962" s="1265"/>
      <c r="AT962" s="1265"/>
      <c r="AU962" s="1265"/>
      <c r="AV962" s="1265"/>
      <c r="AW962" s="1265"/>
      <c r="AX962" s="1265"/>
      <c r="AY962" s="1265"/>
    </row>
    <row r="963">
      <c r="B963" s="668"/>
      <c r="G963" s="1270"/>
      <c r="AL963" s="1267"/>
      <c r="AM963" s="1265"/>
      <c r="AN963" s="1268"/>
      <c r="AO963" s="1268"/>
      <c r="AP963" s="1268"/>
      <c r="AQ963" s="1265"/>
      <c r="AR963" s="1269"/>
      <c r="AS963" s="1265"/>
      <c r="AT963" s="1265"/>
      <c r="AU963" s="1265"/>
      <c r="AV963" s="1265"/>
      <c r="AW963" s="1265"/>
      <c r="AX963" s="1265"/>
      <c r="AY963" s="1265"/>
    </row>
    <row r="964">
      <c r="B964" s="668"/>
      <c r="G964" s="1270"/>
      <c r="AL964" s="1267"/>
      <c r="AM964" s="1265"/>
      <c r="AN964" s="1268"/>
      <c r="AO964" s="1268"/>
      <c r="AP964" s="1268"/>
      <c r="AQ964" s="1265"/>
      <c r="AR964" s="1269"/>
      <c r="AS964" s="1265"/>
      <c r="AT964" s="1265"/>
      <c r="AU964" s="1265"/>
      <c r="AV964" s="1265"/>
      <c r="AW964" s="1265"/>
      <c r="AX964" s="1265"/>
      <c r="AY964" s="1265"/>
    </row>
    <row r="965">
      <c r="B965" s="668"/>
      <c r="G965" s="1270"/>
      <c r="AL965" s="1267"/>
      <c r="AM965" s="1265"/>
      <c r="AN965" s="1268"/>
      <c r="AO965" s="1268"/>
      <c r="AP965" s="1268"/>
      <c r="AQ965" s="1265"/>
      <c r="AR965" s="1269"/>
      <c r="AS965" s="1265"/>
      <c r="AT965" s="1265"/>
      <c r="AU965" s="1265"/>
      <c r="AV965" s="1265"/>
      <c r="AW965" s="1265"/>
      <c r="AX965" s="1265"/>
      <c r="AY965" s="1265"/>
    </row>
    <row r="966">
      <c r="B966" s="668"/>
      <c r="G966" s="1270"/>
      <c r="AL966" s="1267"/>
      <c r="AM966" s="1265"/>
      <c r="AN966" s="1268"/>
      <c r="AO966" s="1268"/>
      <c r="AP966" s="1268"/>
      <c r="AQ966" s="1265"/>
      <c r="AR966" s="1269"/>
      <c r="AS966" s="1265"/>
      <c r="AT966" s="1265"/>
      <c r="AU966" s="1265"/>
      <c r="AV966" s="1265"/>
      <c r="AW966" s="1265"/>
      <c r="AX966" s="1265"/>
      <c r="AY966" s="1265"/>
    </row>
    <row r="967">
      <c r="B967" s="668"/>
      <c r="G967" s="1270"/>
      <c r="AL967" s="1267"/>
      <c r="AM967" s="1265"/>
      <c r="AN967" s="1268"/>
      <c r="AO967" s="1268"/>
      <c r="AP967" s="1268"/>
      <c r="AQ967" s="1265"/>
      <c r="AR967" s="1269"/>
      <c r="AS967" s="1265"/>
      <c r="AT967" s="1265"/>
      <c r="AU967" s="1265"/>
      <c r="AV967" s="1265"/>
      <c r="AW967" s="1265"/>
      <c r="AX967" s="1265"/>
      <c r="AY967" s="1265"/>
    </row>
    <row r="968">
      <c r="B968" s="668"/>
      <c r="G968" s="1270"/>
      <c r="AL968" s="1267"/>
      <c r="AM968" s="1265"/>
      <c r="AN968" s="1268"/>
      <c r="AO968" s="1268"/>
      <c r="AP968" s="1268"/>
      <c r="AQ968" s="1265"/>
      <c r="AR968" s="1269"/>
      <c r="AS968" s="1265"/>
      <c r="AT968" s="1265"/>
      <c r="AU968" s="1265"/>
      <c r="AV968" s="1265"/>
      <c r="AW968" s="1265"/>
      <c r="AX968" s="1265"/>
      <c r="AY968" s="1265"/>
    </row>
    <row r="969">
      <c r="B969" s="668"/>
      <c r="G969" s="1270"/>
      <c r="AL969" s="1267"/>
      <c r="AM969" s="1265"/>
      <c r="AN969" s="1268"/>
      <c r="AO969" s="1268"/>
      <c r="AP969" s="1268"/>
      <c r="AQ969" s="1265"/>
      <c r="AR969" s="1269"/>
      <c r="AS969" s="1265"/>
      <c r="AT969" s="1265"/>
      <c r="AU969" s="1265"/>
      <c r="AV969" s="1265"/>
      <c r="AW969" s="1265"/>
      <c r="AX969" s="1265"/>
      <c r="AY969" s="1265"/>
    </row>
    <row r="970">
      <c r="B970" s="668"/>
      <c r="G970" s="1270"/>
      <c r="AL970" s="1267"/>
      <c r="AM970" s="1265"/>
      <c r="AN970" s="1268"/>
      <c r="AO970" s="1268"/>
      <c r="AP970" s="1268"/>
      <c r="AQ970" s="1265"/>
      <c r="AR970" s="1269"/>
      <c r="AS970" s="1265"/>
      <c r="AT970" s="1265"/>
      <c r="AU970" s="1265"/>
      <c r="AV970" s="1265"/>
      <c r="AW970" s="1265"/>
      <c r="AX970" s="1265"/>
      <c r="AY970" s="1265"/>
    </row>
    <row r="971">
      <c r="B971" s="668"/>
      <c r="G971" s="1270"/>
      <c r="AL971" s="1267"/>
      <c r="AM971" s="1265"/>
      <c r="AN971" s="1268"/>
      <c r="AO971" s="1268"/>
      <c r="AP971" s="1268"/>
      <c r="AQ971" s="1265"/>
      <c r="AR971" s="1269"/>
      <c r="AS971" s="1265"/>
      <c r="AT971" s="1265"/>
      <c r="AU971" s="1265"/>
      <c r="AV971" s="1265"/>
      <c r="AW971" s="1265"/>
      <c r="AX971" s="1265"/>
      <c r="AY971" s="1265"/>
    </row>
    <row r="972">
      <c r="B972" s="668"/>
      <c r="G972" s="1270"/>
      <c r="AL972" s="1267"/>
      <c r="AM972" s="1265"/>
      <c r="AN972" s="1268"/>
      <c r="AO972" s="1268"/>
      <c r="AP972" s="1268"/>
      <c r="AQ972" s="1265"/>
      <c r="AR972" s="1269"/>
      <c r="AS972" s="1265"/>
      <c r="AT972" s="1265"/>
      <c r="AU972" s="1265"/>
      <c r="AV972" s="1265"/>
      <c r="AW972" s="1265"/>
      <c r="AX972" s="1265"/>
      <c r="AY972" s="1265"/>
    </row>
    <row r="973">
      <c r="B973" s="668"/>
      <c r="G973" s="1270"/>
      <c r="AL973" s="1267"/>
      <c r="AM973" s="1265"/>
      <c r="AN973" s="1268"/>
      <c r="AO973" s="1268"/>
      <c r="AP973" s="1268"/>
      <c r="AQ973" s="1265"/>
      <c r="AR973" s="1269"/>
      <c r="AS973" s="1265"/>
      <c r="AT973" s="1265"/>
      <c r="AU973" s="1265"/>
      <c r="AV973" s="1265"/>
      <c r="AW973" s="1265"/>
      <c r="AX973" s="1265"/>
      <c r="AY973" s="1265"/>
    </row>
    <row r="974">
      <c r="B974" s="668"/>
      <c r="G974" s="1270"/>
      <c r="AL974" s="1267"/>
      <c r="AM974" s="1265"/>
      <c r="AN974" s="1268"/>
      <c r="AO974" s="1268"/>
      <c r="AP974" s="1268"/>
      <c r="AQ974" s="1265"/>
      <c r="AR974" s="1269"/>
      <c r="AS974" s="1265"/>
      <c r="AT974" s="1265"/>
      <c r="AU974" s="1265"/>
      <c r="AV974" s="1265"/>
      <c r="AW974" s="1265"/>
      <c r="AX974" s="1265"/>
      <c r="AY974" s="1265"/>
    </row>
    <row r="975">
      <c r="B975" s="668"/>
      <c r="G975" s="1270"/>
      <c r="AL975" s="1267"/>
      <c r="AM975" s="1265"/>
      <c r="AN975" s="1268"/>
      <c r="AO975" s="1268"/>
      <c r="AP975" s="1268"/>
      <c r="AQ975" s="1265"/>
      <c r="AR975" s="1269"/>
      <c r="AS975" s="1265"/>
      <c r="AT975" s="1265"/>
      <c r="AU975" s="1265"/>
      <c r="AV975" s="1265"/>
      <c r="AW975" s="1265"/>
      <c r="AX975" s="1265"/>
      <c r="AY975" s="1265"/>
    </row>
    <row r="976">
      <c r="B976" s="668"/>
      <c r="G976" s="1270"/>
      <c r="AL976" s="1267"/>
      <c r="AM976" s="1265"/>
      <c r="AN976" s="1268"/>
      <c r="AO976" s="1268"/>
      <c r="AP976" s="1268"/>
      <c r="AQ976" s="1265"/>
      <c r="AR976" s="1269"/>
      <c r="AS976" s="1265"/>
      <c r="AT976" s="1265"/>
      <c r="AU976" s="1265"/>
      <c r="AV976" s="1265"/>
      <c r="AW976" s="1265"/>
      <c r="AX976" s="1265"/>
      <c r="AY976" s="1265"/>
    </row>
    <row r="977">
      <c r="B977" s="668"/>
      <c r="G977" s="1270"/>
      <c r="AL977" s="1267"/>
      <c r="AM977" s="1265"/>
      <c r="AN977" s="1268"/>
      <c r="AO977" s="1268"/>
      <c r="AP977" s="1268"/>
      <c r="AQ977" s="1265"/>
      <c r="AR977" s="1269"/>
      <c r="AS977" s="1265"/>
      <c r="AT977" s="1265"/>
      <c r="AU977" s="1265"/>
      <c r="AV977" s="1265"/>
      <c r="AW977" s="1265"/>
      <c r="AX977" s="1265"/>
      <c r="AY977" s="1265"/>
    </row>
    <row r="978">
      <c r="B978" s="668"/>
      <c r="G978" s="1270"/>
      <c r="AL978" s="1267"/>
      <c r="AM978" s="1265"/>
      <c r="AN978" s="1268"/>
      <c r="AO978" s="1268"/>
      <c r="AP978" s="1268"/>
      <c r="AQ978" s="1265"/>
      <c r="AR978" s="1269"/>
      <c r="AS978" s="1265"/>
      <c r="AT978" s="1265"/>
      <c r="AU978" s="1265"/>
      <c r="AV978" s="1265"/>
      <c r="AW978" s="1265"/>
      <c r="AX978" s="1265"/>
      <c r="AY978" s="1265"/>
    </row>
    <row r="979">
      <c r="B979" s="668"/>
      <c r="G979" s="1270"/>
      <c r="AL979" s="1267"/>
      <c r="AM979" s="1265"/>
      <c r="AN979" s="1268"/>
      <c r="AO979" s="1268"/>
      <c r="AP979" s="1268"/>
      <c r="AQ979" s="1265"/>
      <c r="AR979" s="1269"/>
      <c r="AS979" s="1265"/>
      <c r="AT979" s="1265"/>
      <c r="AU979" s="1265"/>
      <c r="AV979" s="1265"/>
      <c r="AW979" s="1265"/>
      <c r="AX979" s="1265"/>
      <c r="AY979" s="1265"/>
    </row>
    <row r="980">
      <c r="B980" s="668"/>
      <c r="G980" s="1270"/>
      <c r="AL980" s="1267"/>
      <c r="AM980" s="1265"/>
      <c r="AN980" s="1268"/>
      <c r="AO980" s="1268"/>
      <c r="AP980" s="1268"/>
      <c r="AQ980" s="1265"/>
      <c r="AR980" s="1269"/>
      <c r="AS980" s="1265"/>
      <c r="AT980" s="1265"/>
      <c r="AU980" s="1265"/>
      <c r="AV980" s="1265"/>
      <c r="AW980" s="1265"/>
      <c r="AX980" s="1265"/>
      <c r="AY980" s="1265"/>
    </row>
    <row r="981">
      <c r="B981" s="668"/>
      <c r="G981" s="1270"/>
      <c r="AL981" s="1267"/>
      <c r="AM981" s="1265"/>
      <c r="AN981" s="1268"/>
      <c r="AO981" s="1268"/>
      <c r="AP981" s="1268"/>
      <c r="AQ981" s="1265"/>
      <c r="AR981" s="1269"/>
      <c r="AS981" s="1265"/>
      <c r="AT981" s="1265"/>
      <c r="AU981" s="1265"/>
      <c r="AV981" s="1265"/>
      <c r="AW981" s="1265"/>
      <c r="AX981" s="1265"/>
      <c r="AY981" s="1265"/>
    </row>
    <row r="982">
      <c r="B982" s="668"/>
      <c r="G982" s="1270"/>
      <c r="AL982" s="1267"/>
      <c r="AM982" s="1265"/>
      <c r="AN982" s="1268"/>
      <c r="AO982" s="1268"/>
      <c r="AP982" s="1268"/>
      <c r="AQ982" s="1265"/>
      <c r="AR982" s="1269"/>
      <c r="AS982" s="1265"/>
      <c r="AT982" s="1265"/>
      <c r="AU982" s="1265"/>
      <c r="AV982" s="1265"/>
      <c r="AW982" s="1265"/>
      <c r="AX982" s="1265"/>
      <c r="AY982" s="1265"/>
    </row>
    <row r="983">
      <c r="B983" s="668"/>
      <c r="G983" s="1270"/>
      <c r="AL983" s="1267"/>
      <c r="AM983" s="1265"/>
      <c r="AN983" s="1268"/>
      <c r="AO983" s="1268"/>
      <c r="AP983" s="1268"/>
      <c r="AQ983" s="1265"/>
      <c r="AR983" s="1269"/>
      <c r="AS983" s="1265"/>
      <c r="AT983" s="1265"/>
      <c r="AU983" s="1265"/>
      <c r="AV983" s="1265"/>
      <c r="AW983" s="1265"/>
      <c r="AX983" s="1265"/>
      <c r="AY983" s="1265"/>
    </row>
    <row r="984">
      <c r="B984" s="668"/>
      <c r="G984" s="1270"/>
      <c r="AL984" s="1267"/>
      <c r="AM984" s="1265"/>
      <c r="AN984" s="1268"/>
      <c r="AO984" s="1268"/>
      <c r="AP984" s="1268"/>
      <c r="AQ984" s="1265"/>
      <c r="AR984" s="1269"/>
      <c r="AS984" s="1265"/>
      <c r="AT984" s="1265"/>
      <c r="AU984" s="1265"/>
      <c r="AV984" s="1265"/>
      <c r="AW984" s="1265"/>
      <c r="AX984" s="1265"/>
      <c r="AY984" s="1265"/>
    </row>
    <row r="985">
      <c r="B985" s="668"/>
      <c r="G985" s="1270"/>
      <c r="AL985" s="1267"/>
      <c r="AM985" s="1265"/>
      <c r="AN985" s="1268"/>
      <c r="AO985" s="1268"/>
      <c r="AP985" s="1268"/>
      <c r="AQ985" s="1265"/>
      <c r="AR985" s="1269"/>
      <c r="AS985" s="1265"/>
      <c r="AT985" s="1265"/>
      <c r="AU985" s="1265"/>
      <c r="AV985" s="1265"/>
      <c r="AW985" s="1265"/>
      <c r="AX985" s="1265"/>
      <c r="AY985" s="1265"/>
    </row>
    <row r="986">
      <c r="B986" s="668"/>
      <c r="G986" s="1270"/>
      <c r="AL986" s="1267"/>
      <c r="AM986" s="1265"/>
      <c r="AN986" s="1268"/>
      <c r="AO986" s="1268"/>
      <c r="AP986" s="1268"/>
      <c r="AQ986" s="1265"/>
      <c r="AR986" s="1269"/>
      <c r="AS986" s="1265"/>
      <c r="AT986" s="1265"/>
      <c r="AU986" s="1265"/>
      <c r="AV986" s="1265"/>
      <c r="AW986" s="1265"/>
      <c r="AX986" s="1265"/>
      <c r="AY986" s="1265"/>
    </row>
    <row r="987">
      <c r="B987" s="668"/>
      <c r="G987" s="1270"/>
      <c r="AL987" s="1267"/>
      <c r="AM987" s="1265"/>
      <c r="AN987" s="1268"/>
      <c r="AO987" s="1268"/>
      <c r="AP987" s="1268"/>
      <c r="AQ987" s="1265"/>
      <c r="AR987" s="1269"/>
      <c r="AS987" s="1265"/>
      <c r="AT987" s="1265"/>
      <c r="AU987" s="1265"/>
      <c r="AV987" s="1265"/>
      <c r="AW987" s="1265"/>
      <c r="AX987" s="1265"/>
      <c r="AY987" s="1265"/>
    </row>
    <row r="988">
      <c r="B988" s="668"/>
      <c r="G988" s="1270"/>
      <c r="AL988" s="1267"/>
      <c r="AM988" s="1265"/>
      <c r="AN988" s="1268"/>
      <c r="AO988" s="1268"/>
      <c r="AP988" s="1268"/>
      <c r="AQ988" s="1265"/>
      <c r="AR988" s="1269"/>
      <c r="AS988" s="1265"/>
      <c r="AT988" s="1265"/>
      <c r="AU988" s="1265"/>
      <c r="AV988" s="1265"/>
      <c r="AW988" s="1265"/>
      <c r="AX988" s="1265"/>
      <c r="AY988" s="1265"/>
    </row>
    <row r="989">
      <c r="B989" s="668"/>
      <c r="G989" s="1270"/>
      <c r="AL989" s="1267"/>
      <c r="AM989" s="1265"/>
      <c r="AN989" s="1268"/>
      <c r="AO989" s="1268"/>
      <c r="AP989" s="1268"/>
      <c r="AQ989" s="1265"/>
      <c r="AR989" s="1269"/>
      <c r="AS989" s="1265"/>
      <c r="AT989" s="1265"/>
      <c r="AU989" s="1265"/>
      <c r="AV989" s="1265"/>
      <c r="AW989" s="1265"/>
      <c r="AX989" s="1265"/>
      <c r="AY989" s="1265"/>
    </row>
    <row r="990">
      <c r="B990" s="668"/>
      <c r="G990" s="1270"/>
      <c r="AL990" s="1267"/>
      <c r="AM990" s="1265"/>
      <c r="AN990" s="1268"/>
      <c r="AO990" s="1268"/>
      <c r="AP990" s="1268"/>
      <c r="AQ990" s="1265"/>
      <c r="AR990" s="1269"/>
      <c r="AS990" s="1265"/>
      <c r="AT990" s="1265"/>
      <c r="AU990" s="1265"/>
      <c r="AV990" s="1265"/>
      <c r="AW990" s="1265"/>
      <c r="AX990" s="1265"/>
      <c r="AY990" s="1265"/>
    </row>
    <row r="991">
      <c r="B991" s="668"/>
      <c r="G991" s="1270"/>
      <c r="AL991" s="1267"/>
      <c r="AM991" s="1265"/>
      <c r="AN991" s="1268"/>
      <c r="AO991" s="1268"/>
      <c r="AP991" s="1268"/>
      <c r="AQ991" s="1265"/>
      <c r="AR991" s="1269"/>
      <c r="AS991" s="1265"/>
      <c r="AT991" s="1265"/>
      <c r="AU991" s="1265"/>
      <c r="AV991" s="1265"/>
      <c r="AW991" s="1265"/>
      <c r="AX991" s="1265"/>
      <c r="AY991" s="1265"/>
    </row>
    <row r="992">
      <c r="B992" s="668"/>
      <c r="G992" s="1270"/>
      <c r="AL992" s="1267"/>
      <c r="AM992" s="1265"/>
      <c r="AN992" s="1268"/>
      <c r="AO992" s="1268"/>
      <c r="AP992" s="1268"/>
      <c r="AQ992" s="1265"/>
      <c r="AR992" s="1269"/>
      <c r="AS992" s="1265"/>
      <c r="AT992" s="1265"/>
      <c r="AU992" s="1265"/>
      <c r="AV992" s="1265"/>
      <c r="AW992" s="1265"/>
      <c r="AX992" s="1265"/>
      <c r="AY992" s="1265"/>
    </row>
    <row r="993">
      <c r="B993" s="668"/>
      <c r="G993" s="1270"/>
      <c r="AL993" s="1267"/>
      <c r="AM993" s="1265"/>
      <c r="AN993" s="1268"/>
      <c r="AO993" s="1268"/>
      <c r="AP993" s="1268"/>
      <c r="AQ993" s="1265"/>
      <c r="AR993" s="1269"/>
      <c r="AS993" s="1265"/>
      <c r="AT993" s="1265"/>
      <c r="AU993" s="1265"/>
      <c r="AV993" s="1265"/>
      <c r="AW993" s="1265"/>
      <c r="AX993" s="1265"/>
      <c r="AY993" s="1265"/>
    </row>
    <row r="994">
      <c r="B994" s="668"/>
      <c r="G994" s="1270"/>
      <c r="AL994" s="1267"/>
      <c r="AM994" s="1265"/>
      <c r="AN994" s="1268"/>
      <c r="AO994" s="1268"/>
      <c r="AP994" s="1268"/>
      <c r="AQ994" s="1265"/>
      <c r="AR994" s="1269"/>
      <c r="AS994" s="1265"/>
      <c r="AT994" s="1265"/>
      <c r="AU994" s="1265"/>
      <c r="AV994" s="1265"/>
      <c r="AW994" s="1265"/>
      <c r="AX994" s="1265"/>
      <c r="AY994" s="1265"/>
    </row>
    <row r="995">
      <c r="B995" s="668"/>
      <c r="G995" s="1270"/>
      <c r="AL995" s="1267"/>
      <c r="AM995" s="1265"/>
      <c r="AN995" s="1268"/>
      <c r="AO995" s="1268"/>
      <c r="AP995" s="1268"/>
      <c r="AQ995" s="1265"/>
      <c r="AR995" s="1269"/>
      <c r="AS995" s="1265"/>
      <c r="AT995" s="1265"/>
      <c r="AU995" s="1265"/>
      <c r="AV995" s="1265"/>
      <c r="AW995" s="1265"/>
      <c r="AX995" s="1265"/>
      <c r="AY995" s="1265"/>
    </row>
    <row r="996">
      <c r="B996" s="668"/>
      <c r="G996" s="1270"/>
      <c r="AL996" s="1267"/>
      <c r="AM996" s="1265"/>
      <c r="AN996" s="1268"/>
      <c r="AO996" s="1268"/>
      <c r="AP996" s="1268"/>
      <c r="AQ996" s="1265"/>
      <c r="AR996" s="1269"/>
      <c r="AS996" s="1265"/>
      <c r="AT996" s="1265"/>
      <c r="AU996" s="1265"/>
      <c r="AV996" s="1265"/>
      <c r="AW996" s="1265"/>
      <c r="AX996" s="1265"/>
      <c r="AY996" s="1265"/>
    </row>
    <row r="997">
      <c r="B997" s="668"/>
      <c r="G997" s="1270"/>
      <c r="AL997" s="1267"/>
      <c r="AM997" s="1265"/>
      <c r="AN997" s="1268"/>
      <c r="AO997" s="1268"/>
      <c r="AP997" s="1268"/>
      <c r="AQ997" s="1265"/>
      <c r="AR997" s="1269"/>
      <c r="AS997" s="1265"/>
      <c r="AT997" s="1265"/>
      <c r="AU997" s="1265"/>
      <c r="AV997" s="1265"/>
      <c r="AW997" s="1265"/>
      <c r="AX997" s="1265"/>
      <c r="AY997" s="1265"/>
    </row>
    <row r="998">
      <c r="B998" s="668"/>
      <c r="G998" s="1270"/>
      <c r="AL998" s="1267"/>
      <c r="AM998" s="1265"/>
      <c r="AN998" s="1268"/>
      <c r="AO998" s="1268"/>
      <c r="AP998" s="1268"/>
      <c r="AQ998" s="1265"/>
      <c r="AR998" s="1269"/>
      <c r="AS998" s="1265"/>
      <c r="AT998" s="1265"/>
      <c r="AU998" s="1265"/>
      <c r="AV998" s="1265"/>
      <c r="AW998" s="1265"/>
      <c r="AX998" s="1265"/>
      <c r="AY998" s="1265"/>
    </row>
    <row r="999">
      <c r="B999" s="668"/>
      <c r="G999" s="1270"/>
      <c r="AL999" s="1267"/>
      <c r="AM999" s="1265"/>
      <c r="AN999" s="1268"/>
      <c r="AO999" s="1268"/>
      <c r="AP999" s="1268"/>
      <c r="AQ999" s="1265"/>
      <c r="AR999" s="1269"/>
      <c r="AS999" s="1265"/>
      <c r="AT999" s="1265"/>
      <c r="AU999" s="1265"/>
      <c r="AV999" s="1265"/>
      <c r="AW999" s="1265"/>
      <c r="AX999" s="1265"/>
      <c r="AY999" s="1265"/>
    </row>
    <row r="1000">
      <c r="B1000" s="668"/>
      <c r="G1000" s="1270"/>
      <c r="AL1000" s="1267"/>
      <c r="AM1000" s="1265"/>
      <c r="AN1000" s="1268"/>
      <c r="AO1000" s="1268"/>
      <c r="AP1000" s="1268"/>
      <c r="AQ1000" s="1265"/>
      <c r="AR1000" s="1269"/>
      <c r="AS1000" s="1265"/>
      <c r="AT1000" s="1265"/>
      <c r="AU1000" s="1265"/>
      <c r="AV1000" s="1265"/>
      <c r="AW1000" s="1265"/>
      <c r="AX1000" s="1265"/>
      <c r="AY1000" s="1265"/>
    </row>
    <row r="1001">
      <c r="B1001" s="668"/>
      <c r="G1001" s="1270"/>
      <c r="AL1001" s="1267"/>
      <c r="AM1001" s="1265"/>
      <c r="AN1001" s="1268"/>
      <c r="AO1001" s="1268"/>
      <c r="AP1001" s="1268"/>
      <c r="AQ1001" s="1265"/>
      <c r="AR1001" s="1269"/>
      <c r="AS1001" s="1265"/>
      <c r="AT1001" s="1265"/>
      <c r="AU1001" s="1265"/>
      <c r="AV1001" s="1265"/>
      <c r="AW1001" s="1265"/>
      <c r="AX1001" s="1265"/>
      <c r="AY1001" s="1265"/>
    </row>
    <row r="1002">
      <c r="B1002" s="668"/>
      <c r="G1002" s="1270"/>
      <c r="AL1002" s="1267"/>
      <c r="AM1002" s="1265"/>
      <c r="AN1002" s="1268"/>
      <c r="AO1002" s="1268"/>
      <c r="AP1002" s="1268"/>
      <c r="AQ1002" s="1265"/>
      <c r="AR1002" s="1269"/>
      <c r="AS1002" s="1265"/>
      <c r="AT1002" s="1265"/>
      <c r="AU1002" s="1265"/>
      <c r="AV1002" s="1265"/>
      <c r="AW1002" s="1265"/>
      <c r="AX1002" s="1265"/>
      <c r="AY1002" s="1265"/>
    </row>
    <row r="1003">
      <c r="B1003" s="668"/>
      <c r="G1003" s="1270"/>
      <c r="AL1003" s="1267"/>
      <c r="AM1003" s="1265"/>
      <c r="AN1003" s="1268"/>
      <c r="AO1003" s="1268"/>
      <c r="AP1003" s="1268"/>
      <c r="AQ1003" s="1265"/>
      <c r="AR1003" s="1269"/>
      <c r="AS1003" s="1265"/>
      <c r="AT1003" s="1265"/>
      <c r="AU1003" s="1265"/>
      <c r="AV1003" s="1265"/>
      <c r="AW1003" s="1265"/>
      <c r="AX1003" s="1265"/>
      <c r="AY1003" s="1265"/>
    </row>
    <row r="1004">
      <c r="B1004" s="668"/>
      <c r="G1004" s="1270"/>
      <c r="AL1004" s="1267"/>
      <c r="AM1004" s="1265"/>
      <c r="AN1004" s="1268"/>
      <c r="AO1004" s="1268"/>
      <c r="AP1004" s="1268"/>
      <c r="AQ1004" s="1265"/>
      <c r="AR1004" s="1269"/>
      <c r="AS1004" s="1265"/>
      <c r="AT1004" s="1265"/>
      <c r="AU1004" s="1265"/>
      <c r="AV1004" s="1265"/>
      <c r="AW1004" s="1265"/>
      <c r="AX1004" s="1265"/>
      <c r="AY1004" s="1265"/>
    </row>
    <row r="1005">
      <c r="B1005" s="668"/>
      <c r="G1005" s="1270"/>
      <c r="AL1005" s="1267"/>
      <c r="AM1005" s="1265"/>
      <c r="AN1005" s="1268"/>
      <c r="AO1005" s="1268"/>
      <c r="AP1005" s="1268"/>
      <c r="AQ1005" s="1265"/>
      <c r="AR1005" s="1269"/>
      <c r="AS1005" s="1265"/>
      <c r="AT1005" s="1265"/>
      <c r="AU1005" s="1265"/>
      <c r="AV1005" s="1265"/>
      <c r="AW1005" s="1265"/>
      <c r="AX1005" s="1265"/>
      <c r="AY1005" s="1265"/>
    </row>
    <row r="1006">
      <c r="B1006" s="668"/>
      <c r="G1006" s="1270"/>
      <c r="AL1006" s="1267"/>
      <c r="AM1006" s="1265"/>
      <c r="AN1006" s="1268"/>
      <c r="AO1006" s="1268"/>
      <c r="AP1006" s="1268"/>
      <c r="AQ1006" s="1265"/>
      <c r="AR1006" s="1269"/>
      <c r="AS1006" s="1265"/>
      <c r="AT1006" s="1265"/>
      <c r="AU1006" s="1265"/>
      <c r="AV1006" s="1265"/>
      <c r="AW1006" s="1265"/>
      <c r="AX1006" s="1265"/>
      <c r="AY1006" s="1265"/>
    </row>
    <row r="1007">
      <c r="B1007" s="668"/>
      <c r="G1007" s="1270"/>
      <c r="AL1007" s="1267"/>
      <c r="AM1007" s="1265"/>
      <c r="AN1007" s="1268"/>
      <c r="AO1007" s="1268"/>
      <c r="AP1007" s="1268"/>
      <c r="AQ1007" s="1265"/>
      <c r="AR1007" s="1269"/>
      <c r="AS1007" s="1265"/>
      <c r="AT1007" s="1265"/>
      <c r="AU1007" s="1265"/>
      <c r="AV1007" s="1265"/>
      <c r="AW1007" s="1265"/>
      <c r="AX1007" s="1265"/>
      <c r="AY1007" s="1265"/>
    </row>
    <row r="1008">
      <c r="B1008" s="668"/>
      <c r="G1008" s="1270"/>
      <c r="AL1008" s="1267"/>
      <c r="AM1008" s="1265"/>
      <c r="AN1008" s="1268"/>
      <c r="AO1008" s="1268"/>
      <c r="AP1008" s="1268"/>
      <c r="AQ1008" s="1265"/>
      <c r="AR1008" s="1269"/>
      <c r="AS1008" s="1265"/>
      <c r="AT1008" s="1265"/>
      <c r="AU1008" s="1265"/>
      <c r="AV1008" s="1265"/>
      <c r="AW1008" s="1265"/>
      <c r="AX1008" s="1265"/>
      <c r="AY1008" s="1265"/>
    </row>
  </sheetData>
  <autoFilter ref="$A$1:$CH$78"/>
  <hyperlinks>
    <hyperlink r:id="rId1" ref="AL1"/>
    <hyperlink r:id="rId2" ref="AN1"/>
    <hyperlink r:id="rId3" ref="AO1"/>
    <hyperlink r:id="rId4" ref="AP1"/>
    <hyperlink r:id="rId5" ref="AQ1"/>
    <hyperlink r:id="rId6" ref="AR1"/>
    <hyperlink r:id="rId7" ref="AS1"/>
    <hyperlink r:id="rId8" ref="AT1"/>
    <hyperlink r:id="rId9" ref="AU1"/>
    <hyperlink r:id="rId10" ref="AC69"/>
    <hyperlink r:id="rId11" ref="E75"/>
    <hyperlink r:id="rId12" ref="K75"/>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0"/>
    <col customWidth="1" min="2" max="2" width="8.13"/>
    <col customWidth="1" min="3" max="3" width="12.5"/>
    <col customWidth="1" min="4" max="4" width="5.88"/>
    <col customWidth="1" min="5" max="5" width="91.0"/>
    <col customWidth="1" min="6" max="6" width="10.25"/>
    <col customWidth="1" min="7" max="7" width="17.88"/>
    <col customWidth="1" min="8" max="8" width="10.0"/>
    <col customWidth="1" min="9" max="9" width="8.13"/>
    <col customWidth="1" min="10" max="10" width="7.63"/>
    <col customWidth="1" min="11" max="11" width="46.63"/>
    <col customWidth="1" min="12" max="12" width="17.75"/>
    <col customWidth="1" min="14" max="14" width="5.25"/>
  </cols>
  <sheetData>
    <row r="1" ht="58.5" customHeight="1">
      <c r="A1" s="1" t="s">
        <v>0</v>
      </c>
      <c r="B1" s="344" t="s">
        <v>1</v>
      </c>
      <c r="C1" s="351" t="s">
        <v>2</v>
      </c>
      <c r="D1" s="351" t="s">
        <v>3</v>
      </c>
      <c r="E1" s="679" t="s">
        <v>4</v>
      </c>
      <c r="F1" s="344" t="s">
        <v>5</v>
      </c>
      <c r="G1" s="344" t="s">
        <v>6</v>
      </c>
      <c r="H1" s="351" t="s">
        <v>7</v>
      </c>
      <c r="I1" s="351" t="s">
        <v>8</v>
      </c>
      <c r="J1" s="351" t="s">
        <v>9</v>
      </c>
      <c r="K1" s="351" t="s">
        <v>10</v>
      </c>
      <c r="L1" s="351" t="s">
        <v>11</v>
      </c>
      <c r="M1" s="351" t="s">
        <v>12</v>
      </c>
      <c r="N1" s="347" t="s">
        <v>13</v>
      </c>
      <c r="O1" s="1271" t="s">
        <v>8299</v>
      </c>
      <c r="P1" s="827" t="s">
        <v>9605</v>
      </c>
      <c r="Q1" s="827" t="s">
        <v>9607</v>
      </c>
      <c r="R1" s="1272" t="s">
        <v>10368</v>
      </c>
      <c r="S1" s="1272" t="s">
        <v>10040</v>
      </c>
      <c r="T1" s="1272" t="s">
        <v>9608</v>
      </c>
      <c r="U1" s="827" t="s">
        <v>10369</v>
      </c>
      <c r="V1" s="827" t="s">
        <v>8300</v>
      </c>
      <c r="W1" s="827" t="s">
        <v>10370</v>
      </c>
      <c r="X1" s="1271" t="s">
        <v>8301</v>
      </c>
      <c r="Y1" s="825" t="s">
        <v>6029</v>
      </c>
      <c r="Z1" s="826" t="s">
        <v>8302</v>
      </c>
      <c r="AA1" s="827" t="s">
        <v>15</v>
      </c>
      <c r="AB1" s="827" t="s">
        <v>16</v>
      </c>
      <c r="AC1" s="827" t="s">
        <v>17</v>
      </c>
      <c r="AD1" s="827" t="s">
        <v>8310</v>
      </c>
      <c r="AE1" s="828" t="s">
        <v>6030</v>
      </c>
      <c r="AF1" s="829" t="s">
        <v>8306</v>
      </c>
      <c r="AG1" s="1273" t="s">
        <v>10371</v>
      </c>
      <c r="AH1" s="1273" t="s">
        <v>10372</v>
      </c>
      <c r="AI1" s="1273" t="s">
        <v>10373</v>
      </c>
      <c r="AJ1" s="827" t="s">
        <v>8314</v>
      </c>
      <c r="AK1" s="827" t="s">
        <v>21</v>
      </c>
      <c r="AL1" s="827" t="s">
        <v>8315</v>
      </c>
      <c r="AM1" s="827" t="s">
        <v>22</v>
      </c>
      <c r="AN1" s="1271" t="s">
        <v>6036</v>
      </c>
      <c r="AO1" s="1271" t="s">
        <v>33</v>
      </c>
      <c r="AP1" s="1274"/>
      <c r="AQ1" s="1271" t="s">
        <v>6031</v>
      </c>
      <c r="AR1" s="1271" t="s">
        <v>8316</v>
      </c>
      <c r="AS1" s="1271" t="s">
        <v>6037</v>
      </c>
      <c r="AT1" s="1271" t="s">
        <v>6038</v>
      </c>
      <c r="AU1" s="1271" t="s">
        <v>6039</v>
      </c>
      <c r="AV1" s="1271" t="s">
        <v>6040</v>
      </c>
      <c r="AW1" s="1271" t="s">
        <v>6041</v>
      </c>
      <c r="AX1" s="1271" t="s">
        <v>6042</v>
      </c>
      <c r="AY1" s="1271" t="s">
        <v>6039</v>
      </c>
      <c r="AZ1" s="1271" t="s">
        <v>6040</v>
      </c>
      <c r="BA1" s="1271" t="s">
        <v>6041</v>
      </c>
      <c r="BB1" s="1275" t="s">
        <v>6042</v>
      </c>
      <c r="BC1" s="1275" t="s">
        <v>6043</v>
      </c>
      <c r="BD1" s="1274"/>
      <c r="BE1" s="1275" t="s">
        <v>6040</v>
      </c>
      <c r="BF1" s="1275" t="s">
        <v>6042</v>
      </c>
      <c r="BG1" s="1276" t="s">
        <v>6044</v>
      </c>
      <c r="BH1" s="1276" t="s">
        <v>6045</v>
      </c>
      <c r="BI1" s="1277" t="s">
        <v>9609</v>
      </c>
      <c r="BJ1" s="1274"/>
      <c r="BK1" s="1274"/>
      <c r="BL1" s="1274"/>
      <c r="BM1" s="1274"/>
      <c r="BN1" s="1274"/>
      <c r="BO1" s="1274"/>
      <c r="BP1" s="1274"/>
      <c r="BQ1" s="1274"/>
      <c r="BR1" s="1274"/>
      <c r="BS1" s="1274"/>
    </row>
    <row r="2">
      <c r="A2" s="1278"/>
      <c r="B2" s="1279" t="s">
        <v>10374</v>
      </c>
      <c r="C2" s="435"/>
      <c r="D2" s="443">
        <v>50.0</v>
      </c>
      <c r="E2" s="1280" t="s">
        <v>10375</v>
      </c>
      <c r="F2" s="1280" t="s">
        <v>10376</v>
      </c>
      <c r="G2" s="1281">
        <v>2.03771836573E12</v>
      </c>
      <c r="H2" s="1282">
        <v>389.0</v>
      </c>
      <c r="I2" s="1283">
        <v>0.4</v>
      </c>
      <c r="J2" s="370">
        <f t="shared" ref="J2:J62" si="1">ROUND(H2*(1-I2),0)</f>
        <v>233</v>
      </c>
      <c r="K2" s="371" t="s">
        <v>10377</v>
      </c>
      <c r="L2" s="546" t="s">
        <v>10378</v>
      </c>
      <c r="M2" s="546" t="s">
        <v>10379</v>
      </c>
      <c r="N2" s="1284"/>
      <c r="O2" s="1278"/>
      <c r="P2" s="1284"/>
      <c r="Q2" s="1284"/>
      <c r="R2" s="1284"/>
      <c r="S2" s="1284"/>
      <c r="T2" s="1284"/>
      <c r="U2" s="1284"/>
      <c r="V2" s="1284"/>
      <c r="W2" s="1284"/>
      <c r="X2" s="1284"/>
      <c r="Y2" s="1281" t="s">
        <v>10380</v>
      </c>
      <c r="Z2" s="1281">
        <v>30.0</v>
      </c>
      <c r="AA2" s="1281">
        <v>7.0</v>
      </c>
      <c r="AB2" s="1281">
        <v>2.0</v>
      </c>
      <c r="AC2" s="1281">
        <v>9.0</v>
      </c>
      <c r="AD2" s="1284"/>
      <c r="AE2" s="1285" t="s">
        <v>10380</v>
      </c>
      <c r="AF2" s="1281">
        <v>30.0</v>
      </c>
      <c r="AG2" s="1281">
        <v>7.0</v>
      </c>
      <c r="AH2" s="1281">
        <v>2.0</v>
      </c>
      <c r="AI2" s="1281">
        <v>9.0</v>
      </c>
      <c r="AJ2" s="1284"/>
      <c r="AK2" s="1284"/>
      <c r="AL2" s="1284"/>
      <c r="AM2" s="1284"/>
      <c r="AN2" s="1284"/>
      <c r="AO2" s="1284"/>
      <c r="AP2" s="1284"/>
      <c r="AQ2" s="1284"/>
      <c r="AR2" s="1284"/>
      <c r="AS2" s="1284"/>
      <c r="AT2" s="1284"/>
      <c r="AU2" s="1284"/>
      <c r="AV2" s="1284"/>
      <c r="AW2" s="1284"/>
      <c r="AX2" s="1284"/>
      <c r="AY2" s="1284"/>
      <c r="AZ2" s="1284"/>
      <c r="BA2" s="1284"/>
      <c r="BB2" s="1284"/>
      <c r="BC2" s="1284"/>
      <c r="BD2" s="1284"/>
      <c r="BE2" s="1284"/>
      <c r="BF2" s="1284"/>
      <c r="BG2" s="1284"/>
      <c r="BH2" s="1284"/>
      <c r="BI2" s="1284"/>
      <c r="BJ2" s="1284"/>
      <c r="BK2" s="1284"/>
      <c r="BL2" s="1284"/>
      <c r="BM2" s="1284"/>
      <c r="BN2" s="1284"/>
      <c r="BO2" s="1284"/>
      <c r="BP2" s="1284"/>
      <c r="BQ2" s="1284"/>
      <c r="BR2" s="1284"/>
      <c r="BS2" s="1284"/>
    </row>
    <row r="3">
      <c r="A3" s="1278"/>
      <c r="B3" s="1279" t="s">
        <v>10381</v>
      </c>
      <c r="C3" s="435"/>
      <c r="D3" s="443">
        <v>50.0</v>
      </c>
      <c r="E3" s="1286" t="s">
        <v>10382</v>
      </c>
      <c r="F3" s="1279" t="s">
        <v>10383</v>
      </c>
      <c r="G3" s="1281">
        <v>2.037718367178E12</v>
      </c>
      <c r="H3" s="1282">
        <v>389.0</v>
      </c>
      <c r="I3" s="1283">
        <v>0.4</v>
      </c>
      <c r="J3" s="370">
        <f t="shared" si="1"/>
        <v>233</v>
      </c>
      <c r="K3" s="402" t="s">
        <v>10384</v>
      </c>
      <c r="L3" s="548" t="s">
        <v>10385</v>
      </c>
      <c r="M3" s="548" t="s">
        <v>10386</v>
      </c>
      <c r="N3" s="1284"/>
      <c r="O3" s="1278"/>
      <c r="P3" s="1284"/>
      <c r="Q3" s="1284"/>
      <c r="R3" s="1284"/>
      <c r="S3" s="1284"/>
      <c r="T3" s="1284"/>
      <c r="U3" s="1284"/>
      <c r="V3" s="1284"/>
      <c r="W3" s="1284"/>
      <c r="X3" s="1284"/>
      <c r="Y3" s="1281" t="s">
        <v>10380</v>
      </c>
      <c r="Z3" s="1281">
        <v>30.0</v>
      </c>
      <c r="AA3" s="1281">
        <v>7.0</v>
      </c>
      <c r="AB3" s="1281">
        <v>2.0</v>
      </c>
      <c r="AC3" s="1281">
        <v>9.0</v>
      </c>
      <c r="AD3" s="1284"/>
      <c r="AE3" s="1285" t="s">
        <v>10380</v>
      </c>
      <c r="AF3" s="1281">
        <v>30.0</v>
      </c>
      <c r="AG3" s="1281">
        <v>7.0</v>
      </c>
      <c r="AH3" s="1281">
        <v>2.0</v>
      </c>
      <c r="AI3" s="1281">
        <v>9.0</v>
      </c>
      <c r="AJ3" s="1284"/>
      <c r="AK3" s="1284"/>
      <c r="AL3" s="1284"/>
      <c r="AM3" s="1284"/>
      <c r="AN3" s="1284"/>
      <c r="AO3" s="1284"/>
      <c r="AP3" s="1284"/>
      <c r="AQ3" s="1284"/>
      <c r="AR3" s="1284"/>
      <c r="AS3" s="1284"/>
      <c r="AT3" s="1284"/>
      <c r="AU3" s="1284"/>
      <c r="AV3" s="1284"/>
      <c r="AW3" s="1284"/>
      <c r="AX3" s="1284"/>
      <c r="AY3" s="1284"/>
      <c r="AZ3" s="1284"/>
      <c r="BA3" s="1284"/>
      <c r="BB3" s="1284"/>
      <c r="BC3" s="1284"/>
      <c r="BD3" s="1284"/>
      <c r="BE3" s="1284"/>
      <c r="BF3" s="1284"/>
      <c r="BG3" s="1284"/>
      <c r="BH3" s="1284"/>
      <c r="BI3" s="1284"/>
      <c r="BJ3" s="1284"/>
      <c r="BK3" s="1284"/>
      <c r="BL3" s="1284"/>
      <c r="BM3" s="1284"/>
      <c r="BN3" s="1284"/>
      <c r="BO3" s="1284"/>
      <c r="BP3" s="1284"/>
      <c r="BQ3" s="1284"/>
      <c r="BR3" s="1284"/>
      <c r="BS3" s="1284"/>
    </row>
    <row r="4" ht="17.25" hidden="1" customHeight="1">
      <c r="A4" s="1278"/>
      <c r="B4" s="1279" t="s">
        <v>10387</v>
      </c>
      <c r="C4" s="1287" t="s">
        <v>6424</v>
      </c>
      <c r="D4" s="1288">
        <v>0.0</v>
      </c>
      <c r="E4" s="1280" t="s">
        <v>10388</v>
      </c>
      <c r="F4" s="1280" t="s">
        <v>10389</v>
      </c>
      <c r="G4" s="1281">
        <v>2.037718372233E12</v>
      </c>
      <c r="H4" s="1282">
        <v>389.0</v>
      </c>
      <c r="I4" s="1283">
        <v>0.4</v>
      </c>
      <c r="J4" s="370">
        <f t="shared" si="1"/>
        <v>233</v>
      </c>
      <c r="K4" s="402" t="s">
        <v>10390</v>
      </c>
      <c r="L4" s="548" t="s">
        <v>10391</v>
      </c>
      <c r="M4" s="548" t="s">
        <v>10392</v>
      </c>
      <c r="N4" s="1284"/>
      <c r="O4" s="1278"/>
      <c r="P4" s="1284"/>
      <c r="Q4" s="1284"/>
      <c r="R4" s="1284"/>
      <c r="S4" s="1284"/>
      <c r="T4" s="1284"/>
      <c r="U4" s="1284"/>
      <c r="V4" s="1284"/>
      <c r="W4" s="1284"/>
      <c r="X4" s="1284"/>
      <c r="Y4" s="1281" t="s">
        <v>10380</v>
      </c>
      <c r="Z4" s="1281">
        <v>30.0</v>
      </c>
      <c r="AA4" s="1281">
        <v>7.0</v>
      </c>
      <c r="AB4" s="1281">
        <v>2.0</v>
      </c>
      <c r="AC4" s="1281">
        <v>9.0</v>
      </c>
      <c r="AD4" s="1284"/>
      <c r="AE4" s="1285" t="s">
        <v>10380</v>
      </c>
      <c r="AF4" s="1281">
        <v>30.0</v>
      </c>
      <c r="AG4" s="1281">
        <v>7.0</v>
      </c>
      <c r="AH4" s="1281">
        <v>2.0</v>
      </c>
      <c r="AI4" s="1281">
        <v>9.0</v>
      </c>
      <c r="AJ4" s="1284"/>
      <c r="AK4" s="1284"/>
      <c r="AL4" s="1284"/>
      <c r="AM4" s="1284"/>
      <c r="AN4" s="1284"/>
      <c r="AO4" s="1284"/>
      <c r="AP4" s="1284"/>
      <c r="AQ4" s="1284"/>
      <c r="AR4" s="1284"/>
      <c r="AS4" s="1284"/>
      <c r="AT4" s="1284"/>
      <c r="AU4" s="1284"/>
      <c r="AV4" s="1284"/>
      <c r="AW4" s="1284"/>
      <c r="AX4" s="1284"/>
      <c r="AY4" s="1284"/>
      <c r="AZ4" s="1284"/>
      <c r="BA4" s="1284"/>
      <c r="BB4" s="1284"/>
      <c r="BC4" s="1284"/>
      <c r="BD4" s="1284"/>
      <c r="BE4" s="1284"/>
      <c r="BF4" s="1284"/>
      <c r="BG4" s="1284"/>
      <c r="BH4" s="1284"/>
      <c r="BI4" s="1284"/>
      <c r="BJ4" s="1284"/>
      <c r="BK4" s="1284"/>
      <c r="BL4" s="1284"/>
      <c r="BM4" s="1284"/>
      <c r="BN4" s="1284"/>
      <c r="BO4" s="1284"/>
      <c r="BP4" s="1284"/>
      <c r="BQ4" s="1284"/>
      <c r="BR4" s="1284"/>
      <c r="BS4" s="1284"/>
    </row>
    <row r="5" ht="17.25" customHeight="1">
      <c r="A5" s="1278"/>
      <c r="B5" s="1279" t="s">
        <v>10393</v>
      </c>
      <c r="C5" s="435"/>
      <c r="D5" s="443">
        <v>50.0</v>
      </c>
      <c r="E5" s="1286" t="s">
        <v>10394</v>
      </c>
      <c r="F5" s="1280" t="s">
        <v>10395</v>
      </c>
      <c r="G5" s="1279">
        <v>2.037718373087E12</v>
      </c>
      <c r="H5" s="1282">
        <v>437.0</v>
      </c>
      <c r="I5" s="1283">
        <v>0.4</v>
      </c>
      <c r="J5" s="370">
        <f t="shared" si="1"/>
        <v>262</v>
      </c>
      <c r="K5" s="402" t="s">
        <v>10396</v>
      </c>
      <c r="L5" s="548" t="s">
        <v>10397</v>
      </c>
      <c r="M5" s="548" t="s">
        <v>10398</v>
      </c>
      <c r="N5" s="1284"/>
      <c r="O5" s="1278"/>
      <c r="P5" s="1284"/>
      <c r="Q5" s="1284"/>
      <c r="R5" s="1284"/>
      <c r="S5" s="1284"/>
      <c r="T5" s="1284"/>
      <c r="U5" s="1284"/>
      <c r="V5" s="1284"/>
      <c r="W5" s="1284"/>
      <c r="X5" s="1284"/>
      <c r="Y5" s="1281" t="s">
        <v>10380</v>
      </c>
      <c r="Z5" s="1281">
        <v>30.0</v>
      </c>
      <c r="AA5" s="1281">
        <v>7.0</v>
      </c>
      <c r="AB5" s="1281">
        <v>2.0</v>
      </c>
      <c r="AC5" s="1281">
        <v>9.0</v>
      </c>
      <c r="AD5" s="1284"/>
      <c r="AE5" s="1285" t="s">
        <v>10380</v>
      </c>
      <c r="AF5" s="1281">
        <v>30.0</v>
      </c>
      <c r="AG5" s="1281">
        <v>7.0</v>
      </c>
      <c r="AH5" s="1281">
        <v>2.0</v>
      </c>
      <c r="AI5" s="1281">
        <v>9.0</v>
      </c>
      <c r="AJ5" s="1284"/>
      <c r="AK5" s="1284"/>
      <c r="AL5" s="1284"/>
      <c r="AM5" s="1284"/>
      <c r="AN5" s="1284"/>
      <c r="AO5" s="1284"/>
      <c r="AP5" s="1284"/>
      <c r="AQ5" s="1284"/>
      <c r="AR5" s="1284"/>
      <c r="AS5" s="1284"/>
      <c r="AT5" s="1284"/>
      <c r="AU5" s="1284"/>
      <c r="AV5" s="1284"/>
      <c r="AW5" s="1284"/>
      <c r="AX5" s="1284"/>
      <c r="AY5" s="1284"/>
      <c r="AZ5" s="1284"/>
      <c r="BA5" s="1284"/>
      <c r="BB5" s="1284"/>
      <c r="BC5" s="1284"/>
      <c r="BD5" s="1284"/>
      <c r="BE5" s="1284"/>
      <c r="BF5" s="1284"/>
      <c r="BG5" s="1284"/>
      <c r="BH5" s="1284"/>
      <c r="BI5" s="1284"/>
      <c r="BJ5" s="1284"/>
      <c r="BK5" s="1284"/>
      <c r="BL5" s="1284"/>
      <c r="BM5" s="1284"/>
      <c r="BN5" s="1284"/>
      <c r="BO5" s="1284"/>
      <c r="BP5" s="1284"/>
      <c r="BQ5" s="1284"/>
      <c r="BR5" s="1284"/>
      <c r="BS5" s="1284"/>
    </row>
    <row r="6" ht="17.25" hidden="1" customHeight="1">
      <c r="A6" s="1278"/>
      <c r="B6" s="1279" t="s">
        <v>10399</v>
      </c>
      <c r="C6" s="1287" t="s">
        <v>6424</v>
      </c>
      <c r="D6" s="1288">
        <v>0.0</v>
      </c>
      <c r="E6" s="1280" t="s">
        <v>10400</v>
      </c>
      <c r="F6" s="1280" t="s">
        <v>10401</v>
      </c>
      <c r="G6" s="1281">
        <v>2.037718419907E12</v>
      </c>
      <c r="H6" s="1282">
        <v>437.0</v>
      </c>
      <c r="I6" s="1283">
        <v>0.4</v>
      </c>
      <c r="J6" s="370">
        <f t="shared" si="1"/>
        <v>262</v>
      </c>
      <c r="K6" s="402" t="s">
        <v>10402</v>
      </c>
      <c r="L6" s="548" t="s">
        <v>10403</v>
      </c>
      <c r="M6" s="548" t="s">
        <v>10404</v>
      </c>
      <c r="N6" s="1284"/>
      <c r="O6" s="1278"/>
      <c r="P6" s="1284"/>
      <c r="Q6" s="1284"/>
      <c r="R6" s="1284"/>
      <c r="S6" s="1284"/>
      <c r="T6" s="1284"/>
      <c r="U6" s="1284"/>
      <c r="V6" s="1284"/>
      <c r="W6" s="1284"/>
      <c r="X6" s="1284"/>
      <c r="Y6" s="1281" t="s">
        <v>10380</v>
      </c>
      <c r="Z6" s="1281">
        <v>30.0</v>
      </c>
      <c r="AA6" s="1281">
        <v>7.0</v>
      </c>
      <c r="AB6" s="1281">
        <v>2.0</v>
      </c>
      <c r="AC6" s="1281">
        <v>9.0</v>
      </c>
      <c r="AD6" s="1284"/>
      <c r="AE6" s="1285" t="s">
        <v>10380</v>
      </c>
      <c r="AF6" s="1281">
        <v>30.0</v>
      </c>
      <c r="AG6" s="1281">
        <v>7.0</v>
      </c>
      <c r="AH6" s="1281">
        <v>2.0</v>
      </c>
      <c r="AI6" s="1281">
        <v>9.0</v>
      </c>
      <c r="AJ6" s="1284"/>
      <c r="AK6" s="1284"/>
      <c r="AL6" s="1284"/>
      <c r="AM6" s="1284"/>
      <c r="AN6" s="1284"/>
      <c r="AO6" s="1284"/>
      <c r="AP6" s="1284"/>
      <c r="AQ6" s="1284"/>
      <c r="AR6" s="1284"/>
      <c r="AS6" s="1284"/>
      <c r="AT6" s="1284"/>
      <c r="AU6" s="1284"/>
      <c r="AV6" s="1284"/>
      <c r="AW6" s="1284"/>
      <c r="AX6" s="1284"/>
      <c r="AY6" s="1284"/>
      <c r="AZ6" s="1284"/>
      <c r="BA6" s="1284"/>
      <c r="BB6" s="1284"/>
      <c r="BC6" s="1284"/>
      <c r="BD6" s="1284"/>
      <c r="BE6" s="1284"/>
      <c r="BF6" s="1284"/>
      <c r="BG6" s="1284"/>
      <c r="BH6" s="1284"/>
      <c r="BI6" s="1284"/>
      <c r="BJ6" s="1284"/>
      <c r="BK6" s="1284"/>
      <c r="BL6" s="1284"/>
      <c r="BM6" s="1284"/>
      <c r="BN6" s="1284"/>
      <c r="BO6" s="1284"/>
      <c r="BP6" s="1284"/>
      <c r="BQ6" s="1284"/>
      <c r="BR6" s="1284"/>
      <c r="BS6" s="1284"/>
    </row>
    <row r="7" ht="17.25" customHeight="1">
      <c r="A7" s="1278"/>
      <c r="B7" s="1279" t="s">
        <v>10405</v>
      </c>
      <c r="C7" s="435"/>
      <c r="D7" s="443">
        <v>50.0</v>
      </c>
      <c r="E7" s="1286" t="s">
        <v>10406</v>
      </c>
      <c r="F7" s="1280" t="s">
        <v>10407</v>
      </c>
      <c r="G7" s="1281">
        <v>2.037718375272E12</v>
      </c>
      <c r="H7" s="1282">
        <v>437.0</v>
      </c>
      <c r="I7" s="1283">
        <v>0.4</v>
      </c>
      <c r="J7" s="370">
        <f t="shared" si="1"/>
        <v>262</v>
      </c>
      <c r="K7" s="402" t="s">
        <v>10408</v>
      </c>
      <c r="L7" s="548" t="s">
        <v>10409</v>
      </c>
      <c r="M7" s="548" t="s">
        <v>10410</v>
      </c>
      <c r="N7" s="1284"/>
      <c r="O7" s="1278"/>
      <c r="P7" s="1284"/>
      <c r="Q7" s="1284"/>
      <c r="R7" s="1284"/>
      <c r="S7" s="1284"/>
      <c r="T7" s="1284"/>
      <c r="U7" s="1284"/>
      <c r="V7" s="1284"/>
      <c r="W7" s="1284"/>
      <c r="X7" s="1284"/>
      <c r="Y7" s="1281" t="s">
        <v>10380</v>
      </c>
      <c r="Z7" s="1281">
        <v>30.0</v>
      </c>
      <c r="AA7" s="1281">
        <v>7.0</v>
      </c>
      <c r="AB7" s="1281">
        <v>2.0</v>
      </c>
      <c r="AC7" s="1281">
        <v>9.0</v>
      </c>
      <c r="AD7" s="1284"/>
      <c r="AE7" s="1285" t="s">
        <v>10380</v>
      </c>
      <c r="AF7" s="1281">
        <v>30.0</v>
      </c>
      <c r="AG7" s="1281">
        <v>7.0</v>
      </c>
      <c r="AH7" s="1281">
        <v>2.0</v>
      </c>
      <c r="AI7" s="1281">
        <v>9.0</v>
      </c>
      <c r="AJ7" s="1284"/>
      <c r="AK7" s="1284"/>
      <c r="AL7" s="1284"/>
      <c r="AM7" s="1284"/>
      <c r="AN7" s="1284"/>
      <c r="AO7" s="1284"/>
      <c r="AP7" s="1284"/>
      <c r="AQ7" s="1284"/>
      <c r="AR7" s="1284"/>
      <c r="AS7" s="1284"/>
      <c r="AT7" s="1284"/>
      <c r="AU7" s="1284"/>
      <c r="AV7" s="1284"/>
      <c r="AW7" s="1284"/>
      <c r="AX7" s="1284"/>
      <c r="AY7" s="1284"/>
      <c r="AZ7" s="1284"/>
      <c r="BA7" s="1284"/>
      <c r="BB7" s="1284"/>
      <c r="BC7" s="1284"/>
      <c r="BD7" s="1284"/>
      <c r="BE7" s="1284"/>
      <c r="BF7" s="1284"/>
      <c r="BG7" s="1284"/>
      <c r="BH7" s="1284"/>
      <c r="BI7" s="1284"/>
      <c r="BJ7" s="1284"/>
      <c r="BK7" s="1284"/>
      <c r="BL7" s="1284"/>
      <c r="BM7" s="1284"/>
      <c r="BN7" s="1284"/>
      <c r="BO7" s="1284"/>
      <c r="BP7" s="1284"/>
      <c r="BQ7" s="1284"/>
      <c r="BR7" s="1284"/>
      <c r="BS7" s="1284"/>
    </row>
    <row r="8" ht="17.25" customHeight="1">
      <c r="A8" s="1278"/>
      <c r="B8" s="1289" t="s">
        <v>10411</v>
      </c>
      <c r="C8" s="435"/>
      <c r="D8" s="443">
        <v>50.0</v>
      </c>
      <c r="E8" s="1280" t="s">
        <v>10412</v>
      </c>
      <c r="F8" s="1280" t="s">
        <v>10413</v>
      </c>
      <c r="G8" s="1281">
        <v>2.037718376927E12</v>
      </c>
      <c r="H8" s="1282">
        <v>358.0</v>
      </c>
      <c r="I8" s="1283">
        <v>0.4</v>
      </c>
      <c r="J8" s="370">
        <f t="shared" si="1"/>
        <v>215</v>
      </c>
      <c r="K8" s="402" t="s">
        <v>10414</v>
      </c>
      <c r="L8" s="548" t="s">
        <v>10415</v>
      </c>
      <c r="M8" s="548" t="s">
        <v>10416</v>
      </c>
      <c r="N8" s="1284"/>
      <c r="O8" s="1278"/>
      <c r="P8" s="1284"/>
      <c r="Q8" s="1284"/>
      <c r="R8" s="1284"/>
      <c r="S8" s="1284"/>
      <c r="T8" s="1284"/>
      <c r="U8" s="1284"/>
      <c r="V8" s="1284"/>
      <c r="W8" s="1284"/>
      <c r="X8" s="1284"/>
      <c r="Y8" s="1281" t="s">
        <v>10380</v>
      </c>
      <c r="Z8" s="1281">
        <v>30.0</v>
      </c>
      <c r="AA8" s="1281">
        <v>7.0</v>
      </c>
      <c r="AB8" s="1281">
        <v>2.0</v>
      </c>
      <c r="AC8" s="1281">
        <v>9.0</v>
      </c>
      <c r="AD8" s="1284"/>
      <c r="AE8" s="1285" t="s">
        <v>10380</v>
      </c>
      <c r="AF8" s="1281">
        <v>30.0</v>
      </c>
      <c r="AG8" s="1281">
        <v>7.0</v>
      </c>
      <c r="AH8" s="1281">
        <v>2.0</v>
      </c>
      <c r="AI8" s="1281">
        <v>9.0</v>
      </c>
      <c r="AJ8" s="1284"/>
      <c r="AK8" s="1284"/>
      <c r="AL8" s="1284"/>
      <c r="AM8" s="1284"/>
      <c r="AN8" s="1284"/>
      <c r="AO8" s="1284"/>
      <c r="AP8" s="1284"/>
      <c r="AQ8" s="1284"/>
      <c r="AR8" s="1284"/>
      <c r="AS8" s="1284"/>
      <c r="AT8" s="1284"/>
      <c r="AU8" s="1284"/>
      <c r="AV8" s="1284"/>
      <c r="AW8" s="1284"/>
      <c r="AX8" s="1284"/>
      <c r="AY8" s="1284"/>
      <c r="AZ8" s="1284"/>
      <c r="BA8" s="1284"/>
      <c r="BB8" s="1284"/>
      <c r="BC8" s="1284"/>
      <c r="BD8" s="1284"/>
      <c r="BE8" s="1284"/>
      <c r="BF8" s="1284"/>
      <c r="BG8" s="1284"/>
      <c r="BH8" s="1284"/>
      <c r="BI8" s="1284"/>
      <c r="BJ8" s="1284"/>
      <c r="BK8" s="1284"/>
      <c r="BL8" s="1284"/>
      <c r="BM8" s="1284"/>
      <c r="BN8" s="1284"/>
      <c r="BO8" s="1284"/>
      <c r="BP8" s="1284"/>
      <c r="BQ8" s="1284"/>
      <c r="BR8" s="1284"/>
      <c r="BS8" s="1284"/>
    </row>
    <row r="9">
      <c r="A9" s="1278"/>
      <c r="B9" s="1279" t="s">
        <v>10417</v>
      </c>
      <c r="C9" s="435"/>
      <c r="D9" s="443">
        <v>50.0</v>
      </c>
      <c r="E9" s="1286" t="s">
        <v>10418</v>
      </c>
      <c r="F9" s="1280" t="s">
        <v>10419</v>
      </c>
      <c r="G9" s="1281">
        <v>2.037718378457E12</v>
      </c>
      <c r="H9" s="1282">
        <v>403.0</v>
      </c>
      <c r="I9" s="1290">
        <v>0.5</v>
      </c>
      <c r="J9" s="370">
        <f t="shared" si="1"/>
        <v>202</v>
      </c>
      <c r="K9" s="402" t="s">
        <v>10420</v>
      </c>
      <c r="L9" s="548" t="s">
        <v>10421</v>
      </c>
      <c r="M9" s="548" t="s">
        <v>10422</v>
      </c>
      <c r="N9" s="1284"/>
      <c r="O9" s="1278"/>
      <c r="P9" s="1284"/>
      <c r="Q9" s="1284"/>
      <c r="R9" s="1284"/>
      <c r="S9" s="1284"/>
      <c r="T9" s="1284"/>
      <c r="U9" s="1284"/>
      <c r="V9" s="1284"/>
      <c r="W9" s="1284"/>
      <c r="X9" s="1284"/>
      <c r="Y9" s="1281" t="s">
        <v>10380</v>
      </c>
      <c r="Z9" s="1281">
        <v>30.0</v>
      </c>
      <c r="AA9" s="1281">
        <v>7.0</v>
      </c>
      <c r="AB9" s="1281">
        <v>2.0</v>
      </c>
      <c r="AC9" s="1281">
        <v>9.0</v>
      </c>
      <c r="AD9" s="1284"/>
      <c r="AE9" s="1285" t="s">
        <v>10380</v>
      </c>
      <c r="AF9" s="1281">
        <v>30.0</v>
      </c>
      <c r="AG9" s="1281">
        <v>7.0</v>
      </c>
      <c r="AH9" s="1281">
        <v>2.0</v>
      </c>
      <c r="AI9" s="1281">
        <v>9.0</v>
      </c>
      <c r="AJ9" s="1284"/>
      <c r="AK9" s="1284"/>
      <c r="AL9" s="1284"/>
      <c r="AM9" s="1284"/>
      <c r="AN9" s="1284"/>
      <c r="AO9" s="1284"/>
      <c r="AP9" s="1284"/>
      <c r="AQ9" s="1284"/>
      <c r="AR9" s="1284"/>
      <c r="AS9" s="1284"/>
      <c r="AT9" s="1284"/>
      <c r="AU9" s="1284"/>
      <c r="AV9" s="1284"/>
      <c r="AW9" s="1284"/>
      <c r="AX9" s="1284"/>
      <c r="AY9" s="1284"/>
      <c r="AZ9" s="1284"/>
      <c r="BA9" s="1284"/>
      <c r="BB9" s="1284"/>
      <c r="BC9" s="1284"/>
      <c r="BD9" s="1284"/>
      <c r="BE9" s="1284"/>
      <c r="BF9" s="1284"/>
      <c r="BG9" s="1284"/>
      <c r="BH9" s="1284"/>
      <c r="BI9" s="1284"/>
      <c r="BJ9" s="1284"/>
      <c r="BK9" s="1284"/>
      <c r="BL9" s="1284"/>
      <c r="BM9" s="1284"/>
      <c r="BN9" s="1284"/>
      <c r="BO9" s="1284"/>
      <c r="BP9" s="1284"/>
      <c r="BQ9" s="1284"/>
      <c r="BR9" s="1284"/>
      <c r="BS9" s="1284"/>
    </row>
    <row r="10">
      <c r="A10" s="1278"/>
      <c r="B10" s="1289" t="s">
        <v>10423</v>
      </c>
      <c r="C10" s="435"/>
      <c r="D10" s="443">
        <v>50.0</v>
      </c>
      <c r="E10" s="1280" t="s">
        <v>10424</v>
      </c>
      <c r="F10" s="1280" t="s">
        <v>10425</v>
      </c>
      <c r="G10" s="1281">
        <v>2.037718379072E12</v>
      </c>
      <c r="H10" s="1282">
        <v>409.0</v>
      </c>
      <c r="I10" s="1291">
        <v>0.5</v>
      </c>
      <c r="J10" s="370">
        <f t="shared" si="1"/>
        <v>205</v>
      </c>
      <c r="K10" s="402" t="s">
        <v>10426</v>
      </c>
      <c r="L10" s="548" t="s">
        <v>10427</v>
      </c>
      <c r="M10" s="548" t="s">
        <v>10428</v>
      </c>
      <c r="N10" s="1284"/>
      <c r="O10" s="1278"/>
      <c r="P10" s="1284"/>
      <c r="Q10" s="1284"/>
      <c r="R10" s="1284"/>
      <c r="S10" s="1284"/>
      <c r="T10" s="1284"/>
      <c r="U10" s="1284"/>
      <c r="V10" s="1284"/>
      <c r="W10" s="1284"/>
      <c r="X10" s="1284"/>
      <c r="Y10" s="1281" t="s">
        <v>10380</v>
      </c>
      <c r="Z10" s="1281">
        <v>30.0</v>
      </c>
      <c r="AA10" s="1281">
        <v>7.0</v>
      </c>
      <c r="AB10" s="1281">
        <v>2.0</v>
      </c>
      <c r="AC10" s="1281">
        <v>9.0</v>
      </c>
      <c r="AD10" s="1284"/>
      <c r="AE10" s="1285" t="s">
        <v>10380</v>
      </c>
      <c r="AF10" s="1281">
        <v>30.0</v>
      </c>
      <c r="AG10" s="1281">
        <v>7.0</v>
      </c>
      <c r="AH10" s="1281">
        <v>2.0</v>
      </c>
      <c r="AI10" s="1281">
        <v>9.0</v>
      </c>
      <c r="AJ10" s="1284"/>
      <c r="AK10" s="1284"/>
      <c r="AL10" s="1284"/>
      <c r="AM10" s="1284"/>
      <c r="AN10" s="1284"/>
      <c r="AO10" s="1284"/>
      <c r="AP10" s="1284"/>
      <c r="AQ10" s="1284"/>
      <c r="AR10" s="1284"/>
      <c r="AS10" s="1284"/>
      <c r="AT10" s="1284"/>
      <c r="AU10" s="1284"/>
      <c r="AV10" s="1284"/>
      <c r="AW10" s="1284"/>
      <c r="AX10" s="1284"/>
      <c r="AY10" s="1284"/>
      <c r="AZ10" s="1284"/>
      <c r="BA10" s="1284"/>
      <c r="BB10" s="1284"/>
      <c r="BC10" s="1284"/>
      <c r="BD10" s="1284"/>
      <c r="BE10" s="1284"/>
      <c r="BF10" s="1284"/>
      <c r="BG10" s="1284"/>
      <c r="BH10" s="1284"/>
      <c r="BI10" s="1284"/>
      <c r="BJ10" s="1284"/>
      <c r="BK10" s="1284"/>
      <c r="BL10" s="1284"/>
      <c r="BM10" s="1284"/>
      <c r="BN10" s="1284"/>
      <c r="BO10" s="1284"/>
      <c r="BP10" s="1284"/>
      <c r="BQ10" s="1284"/>
      <c r="BR10" s="1284"/>
      <c r="BS10" s="1284"/>
    </row>
    <row r="11">
      <c r="A11" s="1278"/>
      <c r="B11" s="1279" t="s">
        <v>10429</v>
      </c>
      <c r="C11" s="435"/>
      <c r="D11" s="443">
        <v>50.0</v>
      </c>
      <c r="E11" s="1286" t="s">
        <v>10430</v>
      </c>
      <c r="F11" s="1280" t="s">
        <v>10431</v>
      </c>
      <c r="G11" s="1281">
        <v>2.037718380054E12</v>
      </c>
      <c r="H11" s="1292">
        <v>352.0</v>
      </c>
      <c r="I11" s="1293">
        <v>0.4</v>
      </c>
      <c r="J11" s="370">
        <f t="shared" si="1"/>
        <v>211</v>
      </c>
      <c r="K11" s="402" t="s">
        <v>6887</v>
      </c>
      <c r="L11" s="548" t="s">
        <v>10432</v>
      </c>
      <c r="M11" s="548" t="s">
        <v>10433</v>
      </c>
      <c r="N11" s="1284"/>
      <c r="O11" s="1278"/>
      <c r="P11" s="1284"/>
      <c r="Q11" s="1284"/>
      <c r="R11" s="1284"/>
      <c r="S11" s="1284"/>
      <c r="T11" s="1284"/>
      <c r="U11" s="1284"/>
      <c r="V11" s="1284"/>
      <c r="W11" s="1284"/>
      <c r="X11" s="1284"/>
      <c r="Y11" s="1281" t="s">
        <v>10380</v>
      </c>
      <c r="Z11" s="1281">
        <v>30.0</v>
      </c>
      <c r="AA11" s="1281">
        <v>7.0</v>
      </c>
      <c r="AB11" s="1281">
        <v>2.0</v>
      </c>
      <c r="AC11" s="1281">
        <v>9.0</v>
      </c>
      <c r="AD11" s="1284"/>
      <c r="AE11" s="1285" t="s">
        <v>10380</v>
      </c>
      <c r="AF11" s="1281">
        <v>30.0</v>
      </c>
      <c r="AG11" s="1281">
        <v>7.0</v>
      </c>
      <c r="AH11" s="1281">
        <v>2.0</v>
      </c>
      <c r="AI11" s="1281">
        <v>9.0</v>
      </c>
      <c r="AJ11" s="1284"/>
      <c r="AK11" s="1284"/>
      <c r="AL11" s="1284"/>
      <c r="AM11" s="1284"/>
      <c r="AN11" s="1284"/>
      <c r="AO11" s="1284"/>
      <c r="AP11" s="1284"/>
      <c r="AQ11" s="1284"/>
      <c r="AR11" s="1284"/>
      <c r="AS11" s="1284"/>
      <c r="AT11" s="1284"/>
      <c r="AU11" s="1284"/>
      <c r="AV11" s="1284"/>
      <c r="AW11" s="1284"/>
      <c r="AX11" s="1284"/>
      <c r="AY11" s="1284"/>
      <c r="AZ11" s="1284"/>
      <c r="BA11" s="1284"/>
      <c r="BB11" s="1284"/>
      <c r="BC11" s="1284"/>
      <c r="BD11" s="1284"/>
      <c r="BE11" s="1284"/>
      <c r="BF11" s="1284"/>
      <c r="BG11" s="1284"/>
      <c r="BH11" s="1284"/>
      <c r="BI11" s="1284"/>
      <c r="BJ11" s="1284"/>
      <c r="BK11" s="1284"/>
      <c r="BL11" s="1284"/>
      <c r="BM11" s="1284"/>
      <c r="BN11" s="1284"/>
      <c r="BO11" s="1284"/>
      <c r="BP11" s="1284"/>
      <c r="BQ11" s="1284"/>
      <c r="BR11" s="1284"/>
      <c r="BS11" s="1284"/>
    </row>
    <row r="12">
      <c r="A12" s="1278"/>
      <c r="B12" s="1289" t="s">
        <v>10434</v>
      </c>
      <c r="C12" s="435"/>
      <c r="D12" s="443">
        <v>50.0</v>
      </c>
      <c r="E12" s="1280" t="s">
        <v>10435</v>
      </c>
      <c r="F12" s="1280" t="s">
        <v>10436</v>
      </c>
      <c r="G12" s="1281">
        <v>2.037718381464E12</v>
      </c>
      <c r="H12" s="1292">
        <v>367.0</v>
      </c>
      <c r="I12" s="1283">
        <v>0.4</v>
      </c>
      <c r="J12" s="370">
        <f t="shared" si="1"/>
        <v>220</v>
      </c>
      <c r="K12" s="402" t="s">
        <v>6895</v>
      </c>
      <c r="L12" s="548" t="s">
        <v>10437</v>
      </c>
      <c r="M12" s="548" t="s">
        <v>10438</v>
      </c>
      <c r="N12" s="1284"/>
      <c r="O12" s="1278"/>
      <c r="P12" s="1284"/>
      <c r="Q12" s="1284"/>
      <c r="R12" s="1284"/>
      <c r="S12" s="1284"/>
      <c r="T12" s="1284"/>
      <c r="U12" s="1284"/>
      <c r="V12" s="1284"/>
      <c r="W12" s="1284"/>
      <c r="X12" s="1284"/>
      <c r="Y12" s="1281" t="s">
        <v>10380</v>
      </c>
      <c r="Z12" s="1281">
        <v>30.0</v>
      </c>
      <c r="AA12" s="1281">
        <v>7.0</v>
      </c>
      <c r="AB12" s="1281">
        <v>2.0</v>
      </c>
      <c r="AC12" s="1281">
        <v>9.0</v>
      </c>
      <c r="AD12" s="1284"/>
      <c r="AE12" s="1285" t="s">
        <v>10380</v>
      </c>
      <c r="AF12" s="1281">
        <v>30.0</v>
      </c>
      <c r="AG12" s="1281">
        <v>7.0</v>
      </c>
      <c r="AH12" s="1281">
        <v>2.0</v>
      </c>
      <c r="AI12" s="1281">
        <v>9.0</v>
      </c>
      <c r="AJ12" s="1284"/>
      <c r="AK12" s="1284"/>
      <c r="AL12" s="1284"/>
      <c r="AM12" s="1284"/>
      <c r="AN12" s="1284"/>
      <c r="AO12" s="1284"/>
      <c r="AP12" s="1284"/>
      <c r="AQ12" s="1284"/>
      <c r="AR12" s="1284"/>
      <c r="AS12" s="1284"/>
      <c r="AT12" s="1284"/>
      <c r="AU12" s="1284"/>
      <c r="AV12" s="1284"/>
      <c r="AW12" s="1284"/>
      <c r="AX12" s="1284"/>
      <c r="AY12" s="1284"/>
      <c r="AZ12" s="1284"/>
      <c r="BA12" s="1284"/>
      <c r="BB12" s="1284"/>
      <c r="BC12" s="1284"/>
      <c r="BD12" s="1284"/>
      <c r="BE12" s="1284"/>
      <c r="BF12" s="1284"/>
      <c r="BG12" s="1284"/>
      <c r="BH12" s="1284"/>
      <c r="BI12" s="1284"/>
      <c r="BJ12" s="1284"/>
      <c r="BK12" s="1284"/>
      <c r="BL12" s="1284"/>
      <c r="BM12" s="1284"/>
      <c r="BN12" s="1284"/>
      <c r="BO12" s="1284"/>
      <c r="BP12" s="1284"/>
      <c r="BQ12" s="1284"/>
      <c r="BR12" s="1284"/>
      <c r="BS12" s="1284"/>
    </row>
    <row r="13">
      <c r="A13" s="1278"/>
      <c r="B13" s="1279" t="s">
        <v>10439</v>
      </c>
      <c r="C13" s="435"/>
      <c r="D13" s="443">
        <v>50.0</v>
      </c>
      <c r="E13" s="1286" t="s">
        <v>10440</v>
      </c>
      <c r="F13" s="1280" t="s">
        <v>10441</v>
      </c>
      <c r="G13" s="1281">
        <v>2.037718387725E12</v>
      </c>
      <c r="H13" s="1292">
        <v>352.0</v>
      </c>
      <c r="I13" s="1283">
        <v>0.4</v>
      </c>
      <c r="J13" s="370">
        <f t="shared" si="1"/>
        <v>211</v>
      </c>
      <c r="K13" s="402" t="s">
        <v>6932</v>
      </c>
      <c r="L13" s="548" t="s">
        <v>10432</v>
      </c>
      <c r="M13" s="548" t="s">
        <v>10442</v>
      </c>
      <c r="N13" s="1284"/>
      <c r="O13" s="1278"/>
      <c r="P13" s="1284"/>
      <c r="Q13" s="1284"/>
      <c r="R13" s="1284"/>
      <c r="S13" s="1284"/>
      <c r="T13" s="1284"/>
      <c r="U13" s="1284"/>
      <c r="V13" s="1284"/>
      <c r="W13" s="1284"/>
      <c r="X13" s="1284"/>
      <c r="Y13" s="1281" t="s">
        <v>10380</v>
      </c>
      <c r="Z13" s="1281">
        <v>30.0</v>
      </c>
      <c r="AA13" s="1281">
        <v>7.0</v>
      </c>
      <c r="AB13" s="1281">
        <v>2.0</v>
      </c>
      <c r="AC13" s="1281">
        <v>9.0</v>
      </c>
      <c r="AD13" s="1284"/>
      <c r="AE13" s="1285" t="s">
        <v>10380</v>
      </c>
      <c r="AF13" s="1281">
        <v>30.0</v>
      </c>
      <c r="AG13" s="1281">
        <v>7.0</v>
      </c>
      <c r="AH13" s="1281">
        <v>2.0</v>
      </c>
      <c r="AI13" s="1281">
        <v>9.0</v>
      </c>
      <c r="AJ13" s="1284"/>
      <c r="AK13" s="1284"/>
      <c r="AL13" s="1284"/>
      <c r="AM13" s="1284"/>
      <c r="AN13" s="1284"/>
      <c r="AO13" s="1284"/>
      <c r="AP13" s="1284"/>
      <c r="AQ13" s="1284"/>
      <c r="AR13" s="1284"/>
      <c r="AS13" s="1284"/>
      <c r="AT13" s="1284"/>
      <c r="AU13" s="1284"/>
      <c r="AV13" s="1284"/>
      <c r="AW13" s="1284"/>
      <c r="AX13" s="1284"/>
      <c r="AY13" s="1284"/>
      <c r="AZ13" s="1284"/>
      <c r="BA13" s="1284"/>
      <c r="BB13" s="1284"/>
      <c r="BC13" s="1284"/>
      <c r="BD13" s="1284"/>
      <c r="BE13" s="1284"/>
      <c r="BF13" s="1284"/>
      <c r="BG13" s="1284"/>
      <c r="BH13" s="1284"/>
      <c r="BI13" s="1284"/>
      <c r="BJ13" s="1284"/>
      <c r="BK13" s="1284"/>
      <c r="BL13" s="1284"/>
      <c r="BM13" s="1284"/>
      <c r="BN13" s="1284"/>
      <c r="BO13" s="1284"/>
      <c r="BP13" s="1284"/>
      <c r="BQ13" s="1284"/>
      <c r="BR13" s="1284"/>
      <c r="BS13" s="1284"/>
    </row>
    <row r="14">
      <c r="A14" s="1278"/>
      <c r="B14" s="1289" t="s">
        <v>10443</v>
      </c>
      <c r="C14" s="435"/>
      <c r="D14" s="443">
        <v>50.0</v>
      </c>
      <c r="E14" s="1280" t="s">
        <v>10444</v>
      </c>
      <c r="F14" s="1280" t="s">
        <v>10445</v>
      </c>
      <c r="G14" s="1281">
        <v>2.037718388166E12</v>
      </c>
      <c r="H14" s="1292">
        <v>367.0</v>
      </c>
      <c r="I14" s="1283">
        <v>0.4</v>
      </c>
      <c r="J14" s="370">
        <f t="shared" si="1"/>
        <v>220</v>
      </c>
      <c r="K14" s="402" t="s">
        <v>6938</v>
      </c>
      <c r="L14" s="548" t="s">
        <v>10437</v>
      </c>
      <c r="M14" s="548" t="s">
        <v>10446</v>
      </c>
      <c r="N14" s="1284"/>
      <c r="O14" s="1278"/>
      <c r="P14" s="1284"/>
      <c r="Q14" s="1284"/>
      <c r="R14" s="1284"/>
      <c r="S14" s="1284"/>
      <c r="T14" s="1284"/>
      <c r="U14" s="1284"/>
      <c r="V14" s="1284"/>
      <c r="W14" s="1284"/>
      <c r="X14" s="1284"/>
      <c r="Y14" s="1281" t="s">
        <v>10380</v>
      </c>
      <c r="Z14" s="1281">
        <v>30.0</v>
      </c>
      <c r="AA14" s="1281">
        <v>7.0</v>
      </c>
      <c r="AB14" s="1281">
        <v>2.0</v>
      </c>
      <c r="AC14" s="1281">
        <v>9.0</v>
      </c>
      <c r="AD14" s="1284"/>
      <c r="AE14" s="1285" t="s">
        <v>10380</v>
      </c>
      <c r="AF14" s="1281">
        <v>30.0</v>
      </c>
      <c r="AG14" s="1281">
        <v>7.0</v>
      </c>
      <c r="AH14" s="1281">
        <v>2.0</v>
      </c>
      <c r="AI14" s="1281">
        <v>9.0</v>
      </c>
      <c r="AJ14" s="1284"/>
      <c r="AK14" s="1284"/>
      <c r="AL14" s="1284"/>
      <c r="AM14" s="1284"/>
      <c r="AN14" s="1284"/>
      <c r="AO14" s="1284"/>
      <c r="AP14" s="1284"/>
      <c r="AQ14" s="1284"/>
      <c r="AR14" s="1284"/>
      <c r="AS14" s="1284"/>
      <c r="AT14" s="1284"/>
      <c r="AU14" s="1284"/>
      <c r="AV14" s="1284"/>
      <c r="AW14" s="1284"/>
      <c r="AX14" s="1284"/>
      <c r="AY14" s="1284"/>
      <c r="AZ14" s="1284"/>
      <c r="BA14" s="1284"/>
      <c r="BB14" s="1284"/>
      <c r="BC14" s="1284"/>
      <c r="BD14" s="1284"/>
      <c r="BE14" s="1284"/>
      <c r="BF14" s="1284"/>
      <c r="BG14" s="1284"/>
      <c r="BH14" s="1284"/>
      <c r="BI14" s="1284"/>
      <c r="BJ14" s="1284"/>
      <c r="BK14" s="1284"/>
      <c r="BL14" s="1284"/>
      <c r="BM14" s="1284"/>
      <c r="BN14" s="1284"/>
      <c r="BO14" s="1284"/>
      <c r="BP14" s="1284"/>
      <c r="BQ14" s="1284"/>
      <c r="BR14" s="1284"/>
      <c r="BS14" s="1284"/>
    </row>
    <row r="15">
      <c r="A15" s="1278"/>
      <c r="B15" s="1279" t="s">
        <v>10447</v>
      </c>
      <c r="C15" s="435"/>
      <c r="D15" s="443">
        <v>50.0</v>
      </c>
      <c r="E15" s="1286" t="s">
        <v>10448</v>
      </c>
      <c r="F15" s="1280" t="s">
        <v>10449</v>
      </c>
      <c r="G15" s="1281">
        <v>2.037718388739E12</v>
      </c>
      <c r="H15" s="1292">
        <v>352.0</v>
      </c>
      <c r="I15" s="1283">
        <v>0.4</v>
      </c>
      <c r="J15" s="370">
        <f t="shared" si="1"/>
        <v>211</v>
      </c>
      <c r="K15" s="402" t="s">
        <v>6968</v>
      </c>
      <c r="L15" s="548" t="s">
        <v>10432</v>
      </c>
      <c r="M15" s="548" t="s">
        <v>10450</v>
      </c>
      <c r="N15" s="1284"/>
      <c r="O15" s="1278"/>
      <c r="P15" s="1284"/>
      <c r="Q15" s="1284"/>
      <c r="R15" s="1284"/>
      <c r="S15" s="1284"/>
      <c r="T15" s="1284"/>
      <c r="U15" s="1284"/>
      <c r="V15" s="1284"/>
      <c r="W15" s="1284"/>
      <c r="X15" s="1284"/>
      <c r="Y15" s="1281" t="s">
        <v>10380</v>
      </c>
      <c r="Z15" s="1281">
        <v>30.0</v>
      </c>
      <c r="AA15" s="1281">
        <v>7.0</v>
      </c>
      <c r="AB15" s="1281">
        <v>2.0</v>
      </c>
      <c r="AC15" s="1281">
        <v>9.0</v>
      </c>
      <c r="AD15" s="1284"/>
      <c r="AE15" s="1285" t="s">
        <v>10380</v>
      </c>
      <c r="AF15" s="1281">
        <v>30.0</v>
      </c>
      <c r="AG15" s="1281">
        <v>7.0</v>
      </c>
      <c r="AH15" s="1281">
        <v>2.0</v>
      </c>
      <c r="AI15" s="1281">
        <v>9.0</v>
      </c>
      <c r="AJ15" s="1284"/>
      <c r="AK15" s="1284"/>
      <c r="AL15" s="1284"/>
      <c r="AM15" s="1284"/>
      <c r="AN15" s="1284"/>
      <c r="AO15" s="1284"/>
      <c r="AP15" s="1284"/>
      <c r="AQ15" s="1284"/>
      <c r="AR15" s="1284"/>
      <c r="AS15" s="1284"/>
      <c r="AT15" s="1284"/>
      <c r="AU15" s="1284"/>
      <c r="AV15" s="1284"/>
      <c r="AW15" s="1284"/>
      <c r="AX15" s="1284"/>
      <c r="AY15" s="1284"/>
      <c r="AZ15" s="1284"/>
      <c r="BA15" s="1284"/>
      <c r="BB15" s="1284"/>
      <c r="BC15" s="1284"/>
      <c r="BD15" s="1284"/>
      <c r="BE15" s="1284"/>
      <c r="BF15" s="1284"/>
      <c r="BG15" s="1284"/>
      <c r="BH15" s="1284"/>
      <c r="BI15" s="1284"/>
      <c r="BJ15" s="1284"/>
      <c r="BK15" s="1284"/>
      <c r="BL15" s="1284"/>
      <c r="BM15" s="1284"/>
      <c r="BN15" s="1284"/>
      <c r="BO15" s="1284"/>
      <c r="BP15" s="1284"/>
      <c r="BQ15" s="1284"/>
      <c r="BR15" s="1284"/>
      <c r="BS15" s="1284"/>
    </row>
    <row r="16">
      <c r="A16" s="1278"/>
      <c r="B16" s="1279" t="s">
        <v>10451</v>
      </c>
      <c r="C16" s="435"/>
      <c r="D16" s="443">
        <v>50.0</v>
      </c>
      <c r="E16" s="1280" t="s">
        <v>10452</v>
      </c>
      <c r="F16" s="1280" t="s">
        <v>10453</v>
      </c>
      <c r="G16" s="1281">
        <v>2.037718389521E12</v>
      </c>
      <c r="H16" s="1292">
        <v>367.0</v>
      </c>
      <c r="I16" s="1283">
        <v>0.4</v>
      </c>
      <c r="J16" s="370">
        <f t="shared" si="1"/>
        <v>220</v>
      </c>
      <c r="K16" s="402" t="s">
        <v>6974</v>
      </c>
      <c r="L16" s="548" t="s">
        <v>10454</v>
      </c>
      <c r="M16" s="548" t="s">
        <v>10446</v>
      </c>
      <c r="N16" s="1284"/>
      <c r="O16" s="1278"/>
      <c r="P16" s="1284"/>
      <c r="Q16" s="1284"/>
      <c r="R16" s="1284"/>
      <c r="S16" s="1284"/>
      <c r="T16" s="1284"/>
      <c r="U16" s="1284"/>
      <c r="V16" s="1284"/>
      <c r="W16" s="1284"/>
      <c r="X16" s="1284"/>
      <c r="Y16" s="1281" t="s">
        <v>10380</v>
      </c>
      <c r="Z16" s="1281">
        <v>30.0</v>
      </c>
      <c r="AA16" s="1281">
        <v>7.0</v>
      </c>
      <c r="AB16" s="1281">
        <v>2.0</v>
      </c>
      <c r="AC16" s="1281">
        <v>9.0</v>
      </c>
      <c r="AD16" s="1284"/>
      <c r="AE16" s="1285" t="s">
        <v>10380</v>
      </c>
      <c r="AF16" s="1281">
        <v>30.0</v>
      </c>
      <c r="AG16" s="1281">
        <v>7.0</v>
      </c>
      <c r="AH16" s="1281">
        <v>2.0</v>
      </c>
      <c r="AI16" s="1281">
        <v>9.0</v>
      </c>
      <c r="AJ16" s="1284"/>
      <c r="AK16" s="1284"/>
      <c r="AL16" s="1284"/>
      <c r="AM16" s="1284"/>
      <c r="AN16" s="1284"/>
      <c r="AO16" s="1284"/>
      <c r="AP16" s="1284"/>
      <c r="AQ16" s="1284"/>
      <c r="AR16" s="1284"/>
      <c r="AS16" s="1284"/>
      <c r="AT16" s="1284"/>
      <c r="AU16" s="1284"/>
      <c r="AV16" s="1284"/>
      <c r="AW16" s="1284"/>
      <c r="AX16" s="1284"/>
      <c r="AY16" s="1284"/>
      <c r="AZ16" s="1284"/>
      <c r="BA16" s="1284"/>
      <c r="BB16" s="1284"/>
      <c r="BC16" s="1284"/>
      <c r="BD16" s="1284"/>
      <c r="BE16" s="1284"/>
      <c r="BF16" s="1284"/>
      <c r="BG16" s="1284"/>
      <c r="BH16" s="1284"/>
      <c r="BI16" s="1284"/>
      <c r="BJ16" s="1284"/>
      <c r="BK16" s="1284"/>
      <c r="BL16" s="1284"/>
      <c r="BM16" s="1284"/>
      <c r="BN16" s="1284"/>
      <c r="BO16" s="1284"/>
      <c r="BP16" s="1284"/>
      <c r="BQ16" s="1284"/>
      <c r="BR16" s="1284"/>
      <c r="BS16" s="1284"/>
    </row>
    <row r="17">
      <c r="A17" s="1278"/>
      <c r="B17" s="1279" t="s">
        <v>10455</v>
      </c>
      <c r="C17" s="435"/>
      <c r="D17" s="443">
        <v>50.0</v>
      </c>
      <c r="E17" s="1286" t="s">
        <v>10456</v>
      </c>
      <c r="F17" s="1280" t="s">
        <v>10457</v>
      </c>
      <c r="G17" s="1281">
        <v>2.037718389989E12</v>
      </c>
      <c r="H17" s="1292">
        <v>352.0</v>
      </c>
      <c r="I17" s="1294">
        <v>0.3</v>
      </c>
      <c r="J17" s="370">
        <f t="shared" si="1"/>
        <v>246</v>
      </c>
      <c r="K17" s="402" t="s">
        <v>7004</v>
      </c>
      <c r="L17" s="548" t="s">
        <v>10458</v>
      </c>
      <c r="M17" s="548" t="s">
        <v>10442</v>
      </c>
      <c r="N17" s="1284"/>
      <c r="O17" s="1278"/>
      <c r="P17" s="1284"/>
      <c r="Q17" s="1284"/>
      <c r="R17" s="1284"/>
      <c r="S17" s="1284"/>
      <c r="T17" s="1284"/>
      <c r="U17" s="1284"/>
      <c r="V17" s="1284"/>
      <c r="W17" s="1284"/>
      <c r="X17" s="1284"/>
      <c r="Y17" s="1281" t="s">
        <v>10380</v>
      </c>
      <c r="Z17" s="1281">
        <v>30.0</v>
      </c>
      <c r="AA17" s="1281">
        <v>7.0</v>
      </c>
      <c r="AB17" s="1281">
        <v>2.0</v>
      </c>
      <c r="AC17" s="1281">
        <v>9.0</v>
      </c>
      <c r="AD17" s="1284"/>
      <c r="AE17" s="1285" t="s">
        <v>10380</v>
      </c>
      <c r="AF17" s="1281">
        <v>30.0</v>
      </c>
      <c r="AG17" s="1281">
        <v>7.0</v>
      </c>
      <c r="AH17" s="1281">
        <v>2.0</v>
      </c>
      <c r="AI17" s="1281">
        <v>9.0</v>
      </c>
      <c r="AJ17" s="1284"/>
      <c r="AK17" s="1284"/>
      <c r="AL17" s="1284"/>
      <c r="AM17" s="1284"/>
      <c r="AN17" s="1284"/>
      <c r="AO17" s="1284"/>
      <c r="AP17" s="1284"/>
      <c r="AQ17" s="1284"/>
      <c r="AR17" s="1284"/>
      <c r="AS17" s="1284"/>
      <c r="AT17" s="1284"/>
      <c r="AU17" s="1284"/>
      <c r="AV17" s="1284"/>
      <c r="AW17" s="1284"/>
      <c r="AX17" s="1284"/>
      <c r="AY17" s="1284"/>
      <c r="AZ17" s="1284"/>
      <c r="BA17" s="1284"/>
      <c r="BB17" s="1284"/>
      <c r="BC17" s="1284"/>
      <c r="BD17" s="1284"/>
      <c r="BE17" s="1284"/>
      <c r="BF17" s="1284"/>
      <c r="BG17" s="1284"/>
      <c r="BH17" s="1284"/>
      <c r="BI17" s="1284"/>
      <c r="BJ17" s="1284"/>
      <c r="BK17" s="1284"/>
      <c r="BL17" s="1284"/>
      <c r="BM17" s="1284"/>
      <c r="BN17" s="1284"/>
      <c r="BO17" s="1284"/>
      <c r="BP17" s="1284"/>
      <c r="BQ17" s="1284"/>
      <c r="BR17" s="1284"/>
      <c r="BS17" s="1284"/>
    </row>
    <row r="18">
      <c r="A18" s="1278"/>
      <c r="B18" s="1279" t="s">
        <v>10459</v>
      </c>
      <c r="C18" s="435"/>
      <c r="D18" s="443">
        <v>50.0</v>
      </c>
      <c r="E18" s="1280" t="s">
        <v>10460</v>
      </c>
      <c r="F18" s="1280" t="s">
        <v>10461</v>
      </c>
      <c r="G18" s="1281">
        <v>2.03771839064E12</v>
      </c>
      <c r="H18" s="1292">
        <v>367.0</v>
      </c>
      <c r="I18" s="1294">
        <v>0.3</v>
      </c>
      <c r="J18" s="370">
        <f t="shared" si="1"/>
        <v>257</v>
      </c>
      <c r="K18" s="402" t="s">
        <v>7010</v>
      </c>
      <c r="L18" s="548" t="s">
        <v>10462</v>
      </c>
      <c r="M18" s="548" t="s">
        <v>10463</v>
      </c>
      <c r="N18" s="1284"/>
      <c r="O18" s="1278"/>
      <c r="P18" s="1284"/>
      <c r="Q18" s="1284"/>
      <c r="R18" s="1284"/>
      <c r="S18" s="1284"/>
      <c r="T18" s="1284"/>
      <c r="U18" s="1284"/>
      <c r="V18" s="1284"/>
      <c r="W18" s="1284"/>
      <c r="X18" s="1284"/>
      <c r="Y18" s="1281" t="s">
        <v>10380</v>
      </c>
      <c r="Z18" s="1281">
        <v>30.0</v>
      </c>
      <c r="AA18" s="1281">
        <v>7.0</v>
      </c>
      <c r="AB18" s="1281">
        <v>2.0</v>
      </c>
      <c r="AC18" s="1281">
        <v>9.0</v>
      </c>
      <c r="AD18" s="1284"/>
      <c r="AE18" s="1285" t="s">
        <v>10380</v>
      </c>
      <c r="AF18" s="1281">
        <v>30.0</v>
      </c>
      <c r="AG18" s="1281">
        <v>7.0</v>
      </c>
      <c r="AH18" s="1281">
        <v>2.0</v>
      </c>
      <c r="AI18" s="1281">
        <v>9.0</v>
      </c>
      <c r="AJ18" s="1284"/>
      <c r="AK18" s="1284"/>
      <c r="AL18" s="1284"/>
      <c r="AM18" s="1284"/>
      <c r="AN18" s="1284"/>
      <c r="AO18" s="1284"/>
      <c r="AP18" s="1284"/>
      <c r="AQ18" s="1284"/>
      <c r="AR18" s="1284"/>
      <c r="AS18" s="1284"/>
      <c r="AT18" s="1284"/>
      <c r="AU18" s="1284"/>
      <c r="AV18" s="1284"/>
      <c r="AW18" s="1284"/>
      <c r="AX18" s="1284"/>
      <c r="AY18" s="1284"/>
      <c r="AZ18" s="1284"/>
      <c r="BA18" s="1284"/>
      <c r="BB18" s="1284"/>
      <c r="BC18" s="1284"/>
      <c r="BD18" s="1284"/>
      <c r="BE18" s="1284"/>
      <c r="BF18" s="1284"/>
      <c r="BG18" s="1284"/>
      <c r="BH18" s="1284"/>
      <c r="BI18" s="1284"/>
      <c r="BJ18" s="1284"/>
      <c r="BK18" s="1284"/>
      <c r="BL18" s="1284"/>
      <c r="BM18" s="1284"/>
      <c r="BN18" s="1284"/>
      <c r="BO18" s="1284"/>
      <c r="BP18" s="1284"/>
      <c r="BQ18" s="1284"/>
      <c r="BR18" s="1284"/>
      <c r="BS18" s="1284"/>
    </row>
    <row r="19">
      <c r="A19" s="1278"/>
      <c r="B19" s="1279" t="s">
        <v>10464</v>
      </c>
      <c r="C19" s="435"/>
      <c r="D19" s="443">
        <v>50.0</v>
      </c>
      <c r="E19" s="1286" t="s">
        <v>10465</v>
      </c>
      <c r="F19" s="1280" t="s">
        <v>10466</v>
      </c>
      <c r="G19" s="1281">
        <v>2.037718391128E12</v>
      </c>
      <c r="H19" s="1292">
        <v>352.0</v>
      </c>
      <c r="I19" s="1294">
        <v>0.3</v>
      </c>
      <c r="J19" s="370">
        <f t="shared" si="1"/>
        <v>246</v>
      </c>
      <c r="K19" s="402" t="s">
        <v>7041</v>
      </c>
      <c r="L19" s="548" t="s">
        <v>10467</v>
      </c>
      <c r="M19" s="548" t="s">
        <v>10468</v>
      </c>
      <c r="N19" s="1284"/>
      <c r="O19" s="1278"/>
      <c r="P19" s="1284"/>
      <c r="Q19" s="1284"/>
      <c r="R19" s="1284"/>
      <c r="S19" s="1284"/>
      <c r="T19" s="1284"/>
      <c r="U19" s="1284"/>
      <c r="V19" s="1284"/>
      <c r="W19" s="1284"/>
      <c r="X19" s="1284"/>
      <c r="Y19" s="1281" t="s">
        <v>10380</v>
      </c>
      <c r="Z19" s="1281">
        <v>30.0</v>
      </c>
      <c r="AA19" s="1281">
        <v>7.0</v>
      </c>
      <c r="AB19" s="1281">
        <v>2.0</v>
      </c>
      <c r="AC19" s="1281">
        <v>9.0</v>
      </c>
      <c r="AD19" s="1284"/>
      <c r="AE19" s="1285" t="s">
        <v>10380</v>
      </c>
      <c r="AF19" s="1281">
        <v>30.0</v>
      </c>
      <c r="AG19" s="1281">
        <v>7.0</v>
      </c>
      <c r="AH19" s="1281">
        <v>2.0</v>
      </c>
      <c r="AI19" s="1281">
        <v>9.0</v>
      </c>
      <c r="AJ19" s="1284"/>
      <c r="AK19" s="1284"/>
      <c r="AL19" s="1284"/>
      <c r="AM19" s="1284"/>
      <c r="AN19" s="1284"/>
      <c r="AO19" s="1284"/>
      <c r="AP19" s="1284"/>
      <c r="AQ19" s="1284"/>
      <c r="AR19" s="1284"/>
      <c r="AS19" s="1284"/>
      <c r="AT19" s="1284"/>
      <c r="AU19" s="1284"/>
      <c r="AV19" s="1284"/>
      <c r="AW19" s="1284"/>
      <c r="AX19" s="1284"/>
      <c r="AY19" s="1284"/>
      <c r="AZ19" s="1284"/>
      <c r="BA19" s="1284"/>
      <c r="BB19" s="1284"/>
      <c r="BC19" s="1284"/>
      <c r="BD19" s="1284"/>
      <c r="BE19" s="1284"/>
      <c r="BF19" s="1284"/>
      <c r="BG19" s="1284"/>
      <c r="BH19" s="1284"/>
      <c r="BI19" s="1284"/>
      <c r="BJ19" s="1284"/>
      <c r="BK19" s="1284"/>
      <c r="BL19" s="1284"/>
      <c r="BM19" s="1284"/>
      <c r="BN19" s="1284"/>
      <c r="BO19" s="1284"/>
      <c r="BP19" s="1284"/>
      <c r="BQ19" s="1284"/>
      <c r="BR19" s="1284"/>
      <c r="BS19" s="1284"/>
    </row>
    <row r="20">
      <c r="A20" s="1278"/>
      <c r="B20" s="1279" t="s">
        <v>10469</v>
      </c>
      <c r="C20" s="435"/>
      <c r="D20" s="443">
        <v>50.0</v>
      </c>
      <c r="E20" s="1280" t="s">
        <v>10470</v>
      </c>
      <c r="F20" s="1280" t="s">
        <v>10471</v>
      </c>
      <c r="G20" s="1281">
        <v>2.037718391913E12</v>
      </c>
      <c r="H20" s="1292">
        <v>367.0</v>
      </c>
      <c r="I20" s="1294">
        <v>0.3</v>
      </c>
      <c r="J20" s="370">
        <f t="shared" si="1"/>
        <v>257</v>
      </c>
      <c r="K20" s="402" t="s">
        <v>7047</v>
      </c>
      <c r="L20" s="548" t="s">
        <v>10472</v>
      </c>
      <c r="M20" s="548" t="s">
        <v>10438</v>
      </c>
      <c r="N20" s="1284"/>
      <c r="O20" s="1278"/>
      <c r="P20" s="1284"/>
      <c r="Q20" s="1284"/>
      <c r="R20" s="1284"/>
      <c r="S20" s="1284"/>
      <c r="T20" s="1284"/>
      <c r="U20" s="1284"/>
      <c r="V20" s="1284"/>
      <c r="W20" s="1284"/>
      <c r="X20" s="1284"/>
      <c r="Y20" s="1281" t="s">
        <v>10380</v>
      </c>
      <c r="Z20" s="1281">
        <v>30.0</v>
      </c>
      <c r="AA20" s="1281">
        <v>7.0</v>
      </c>
      <c r="AB20" s="1281">
        <v>2.0</v>
      </c>
      <c r="AC20" s="1281">
        <v>9.0</v>
      </c>
      <c r="AD20" s="1284"/>
      <c r="AE20" s="1285" t="s">
        <v>10380</v>
      </c>
      <c r="AF20" s="1281">
        <v>30.0</v>
      </c>
      <c r="AG20" s="1281">
        <v>7.0</v>
      </c>
      <c r="AH20" s="1281">
        <v>2.0</v>
      </c>
      <c r="AI20" s="1281">
        <v>9.0</v>
      </c>
      <c r="AJ20" s="1284"/>
      <c r="AK20" s="1284"/>
      <c r="AL20" s="1284"/>
      <c r="AM20" s="1284"/>
      <c r="AN20" s="1284"/>
      <c r="AO20" s="1284"/>
      <c r="AP20" s="1284"/>
      <c r="AQ20" s="1284"/>
      <c r="AR20" s="1284"/>
      <c r="AS20" s="1284"/>
      <c r="AT20" s="1284"/>
      <c r="AU20" s="1284"/>
      <c r="AV20" s="1284"/>
      <c r="AW20" s="1284"/>
      <c r="AX20" s="1284"/>
      <c r="AY20" s="1284"/>
      <c r="AZ20" s="1284"/>
      <c r="BA20" s="1284"/>
      <c r="BB20" s="1284"/>
      <c r="BC20" s="1284"/>
      <c r="BD20" s="1284"/>
      <c r="BE20" s="1284"/>
      <c r="BF20" s="1284"/>
      <c r="BG20" s="1284"/>
      <c r="BH20" s="1284"/>
      <c r="BI20" s="1284"/>
      <c r="BJ20" s="1284"/>
      <c r="BK20" s="1284"/>
      <c r="BL20" s="1284"/>
      <c r="BM20" s="1284"/>
      <c r="BN20" s="1284"/>
      <c r="BO20" s="1284"/>
      <c r="BP20" s="1284"/>
      <c r="BQ20" s="1284"/>
      <c r="BR20" s="1284"/>
      <c r="BS20" s="1284"/>
    </row>
    <row r="21">
      <c r="A21" s="1278"/>
      <c r="B21" s="1279" t="s">
        <v>10473</v>
      </c>
      <c r="C21" s="435"/>
      <c r="D21" s="443">
        <v>50.0</v>
      </c>
      <c r="E21" s="1286" t="s">
        <v>10474</v>
      </c>
      <c r="F21" s="1280" t="s">
        <v>10475</v>
      </c>
      <c r="G21" s="1281">
        <v>2.037718392439E12</v>
      </c>
      <c r="H21" s="1292">
        <v>352.0</v>
      </c>
      <c r="I21" s="1294">
        <v>0.3</v>
      </c>
      <c r="J21" s="370">
        <f t="shared" si="1"/>
        <v>246</v>
      </c>
      <c r="K21" s="402" t="s">
        <v>7078</v>
      </c>
      <c r="L21" s="548" t="s">
        <v>10476</v>
      </c>
      <c r="M21" s="548" t="s">
        <v>10468</v>
      </c>
      <c r="N21" s="1284"/>
      <c r="O21" s="1278"/>
      <c r="P21" s="1284"/>
      <c r="Q21" s="1284"/>
      <c r="R21" s="1284"/>
      <c r="S21" s="1284"/>
      <c r="T21" s="1284"/>
      <c r="U21" s="1284"/>
      <c r="V21" s="1284"/>
      <c r="W21" s="1284"/>
      <c r="X21" s="1284"/>
      <c r="Y21" s="1281" t="s">
        <v>10380</v>
      </c>
      <c r="Z21" s="1281">
        <v>30.0</v>
      </c>
      <c r="AA21" s="1281">
        <v>7.0</v>
      </c>
      <c r="AB21" s="1281">
        <v>2.0</v>
      </c>
      <c r="AC21" s="1281">
        <v>9.0</v>
      </c>
      <c r="AD21" s="1284"/>
      <c r="AE21" s="1285" t="s">
        <v>10380</v>
      </c>
      <c r="AF21" s="1281">
        <v>30.0</v>
      </c>
      <c r="AG21" s="1281">
        <v>7.0</v>
      </c>
      <c r="AH21" s="1281">
        <v>2.0</v>
      </c>
      <c r="AI21" s="1281">
        <v>9.0</v>
      </c>
      <c r="AJ21" s="1284"/>
      <c r="AK21" s="1284"/>
      <c r="AL21" s="1284"/>
      <c r="AM21" s="1284"/>
      <c r="AN21" s="1284"/>
      <c r="AO21" s="1284"/>
      <c r="AP21" s="1284"/>
      <c r="AQ21" s="1284"/>
      <c r="AR21" s="1284"/>
      <c r="AS21" s="1284"/>
      <c r="AT21" s="1284"/>
      <c r="AU21" s="1284"/>
      <c r="AV21" s="1284"/>
      <c r="AW21" s="1284"/>
      <c r="AX21" s="1284"/>
      <c r="AY21" s="1284"/>
      <c r="AZ21" s="1284"/>
      <c r="BA21" s="1284"/>
      <c r="BB21" s="1284"/>
      <c r="BC21" s="1284"/>
      <c r="BD21" s="1284"/>
      <c r="BE21" s="1284"/>
      <c r="BF21" s="1284"/>
      <c r="BG21" s="1284"/>
      <c r="BH21" s="1284"/>
      <c r="BI21" s="1284"/>
      <c r="BJ21" s="1284"/>
      <c r="BK21" s="1284"/>
      <c r="BL21" s="1284"/>
      <c r="BM21" s="1284"/>
      <c r="BN21" s="1284"/>
      <c r="BO21" s="1284"/>
      <c r="BP21" s="1284"/>
      <c r="BQ21" s="1284"/>
      <c r="BR21" s="1284"/>
      <c r="BS21" s="1284"/>
    </row>
    <row r="22">
      <c r="A22" s="1278"/>
      <c r="B22" s="1279" t="s">
        <v>10477</v>
      </c>
      <c r="C22" s="435"/>
      <c r="D22" s="443">
        <v>50.0</v>
      </c>
      <c r="E22" s="1280" t="s">
        <v>10478</v>
      </c>
      <c r="F22" s="1280" t="s">
        <v>10479</v>
      </c>
      <c r="G22" s="1281">
        <v>2.037718393221E12</v>
      </c>
      <c r="H22" s="1292">
        <v>367.0</v>
      </c>
      <c r="I22" s="1294">
        <v>0.3</v>
      </c>
      <c r="J22" s="370">
        <f t="shared" si="1"/>
        <v>257</v>
      </c>
      <c r="K22" s="402" t="s">
        <v>7084</v>
      </c>
      <c r="L22" s="548" t="s">
        <v>10480</v>
      </c>
      <c r="M22" s="548" t="s">
        <v>10438</v>
      </c>
      <c r="N22" s="1284"/>
      <c r="O22" s="1278"/>
      <c r="P22" s="1284"/>
      <c r="Q22" s="1284"/>
      <c r="R22" s="1284"/>
      <c r="S22" s="1284"/>
      <c r="T22" s="1284"/>
      <c r="U22" s="1284"/>
      <c r="V22" s="1284"/>
      <c r="W22" s="1284"/>
      <c r="X22" s="1284"/>
      <c r="Y22" s="1281" t="s">
        <v>10380</v>
      </c>
      <c r="Z22" s="1281">
        <v>30.0</v>
      </c>
      <c r="AA22" s="1281">
        <v>7.0</v>
      </c>
      <c r="AB22" s="1281">
        <v>2.0</v>
      </c>
      <c r="AC22" s="1281">
        <v>9.0</v>
      </c>
      <c r="AD22" s="1284"/>
      <c r="AE22" s="1285" t="s">
        <v>10380</v>
      </c>
      <c r="AF22" s="1281">
        <v>30.0</v>
      </c>
      <c r="AG22" s="1281">
        <v>7.0</v>
      </c>
      <c r="AH22" s="1281">
        <v>2.0</v>
      </c>
      <c r="AI22" s="1281">
        <v>9.0</v>
      </c>
      <c r="AJ22" s="1284"/>
      <c r="AK22" s="1284"/>
      <c r="AL22" s="1284"/>
      <c r="AM22" s="1284"/>
      <c r="AN22" s="1284"/>
      <c r="AO22" s="1284"/>
      <c r="AP22" s="1284"/>
      <c r="AQ22" s="1284"/>
      <c r="AR22" s="1284"/>
      <c r="AS22" s="1284"/>
      <c r="AT22" s="1284"/>
      <c r="AU22" s="1284"/>
      <c r="AV22" s="1284"/>
      <c r="AW22" s="1284"/>
      <c r="AX22" s="1284"/>
      <c r="AY22" s="1284"/>
      <c r="AZ22" s="1284"/>
      <c r="BA22" s="1284"/>
      <c r="BB22" s="1284"/>
      <c r="BC22" s="1284"/>
      <c r="BD22" s="1284"/>
      <c r="BE22" s="1284"/>
      <c r="BF22" s="1284"/>
      <c r="BG22" s="1284"/>
      <c r="BH22" s="1284"/>
      <c r="BI22" s="1284"/>
      <c r="BJ22" s="1284"/>
      <c r="BK22" s="1284"/>
      <c r="BL22" s="1284"/>
      <c r="BM22" s="1284"/>
      <c r="BN22" s="1284"/>
      <c r="BO22" s="1284"/>
      <c r="BP22" s="1284"/>
      <c r="BQ22" s="1284"/>
      <c r="BR22" s="1284"/>
      <c r="BS22" s="1284"/>
    </row>
    <row r="23">
      <c r="A23" s="1278"/>
      <c r="B23" s="1279" t="s">
        <v>10481</v>
      </c>
      <c r="C23" s="435"/>
      <c r="D23" s="443">
        <v>50.0</v>
      </c>
      <c r="E23" s="1286" t="s">
        <v>10482</v>
      </c>
      <c r="F23" s="1280" t="s">
        <v>10483</v>
      </c>
      <c r="G23" s="1281">
        <v>2.037718393986E12</v>
      </c>
      <c r="H23" s="1292">
        <v>352.0</v>
      </c>
      <c r="I23" s="1294">
        <v>0.3</v>
      </c>
      <c r="J23" s="370">
        <f t="shared" si="1"/>
        <v>246</v>
      </c>
      <c r="K23" s="402" t="s">
        <v>7112</v>
      </c>
      <c r="L23" s="548" t="s">
        <v>10484</v>
      </c>
      <c r="M23" s="548" t="s">
        <v>10442</v>
      </c>
      <c r="N23" s="1284"/>
      <c r="O23" s="1278"/>
      <c r="P23" s="1284"/>
      <c r="Q23" s="1284"/>
      <c r="R23" s="1284"/>
      <c r="S23" s="1284"/>
      <c r="T23" s="1284"/>
      <c r="U23" s="1284"/>
      <c r="V23" s="1284"/>
      <c r="W23" s="1284"/>
      <c r="X23" s="1284"/>
      <c r="Y23" s="1281" t="s">
        <v>10380</v>
      </c>
      <c r="Z23" s="1281">
        <v>30.0</v>
      </c>
      <c r="AA23" s="1281">
        <v>7.0</v>
      </c>
      <c r="AB23" s="1281">
        <v>2.0</v>
      </c>
      <c r="AC23" s="1281">
        <v>9.0</v>
      </c>
      <c r="AD23" s="1284"/>
      <c r="AE23" s="1285" t="s">
        <v>10380</v>
      </c>
      <c r="AF23" s="1281">
        <v>30.0</v>
      </c>
      <c r="AG23" s="1281">
        <v>7.0</v>
      </c>
      <c r="AH23" s="1281">
        <v>2.0</v>
      </c>
      <c r="AI23" s="1281">
        <v>9.0</v>
      </c>
      <c r="AJ23" s="1284"/>
      <c r="AK23" s="1284"/>
      <c r="AL23" s="1284"/>
      <c r="AM23" s="1284"/>
      <c r="AN23" s="1284"/>
      <c r="AO23" s="1284"/>
      <c r="AP23" s="1284"/>
      <c r="AQ23" s="1284"/>
      <c r="AR23" s="1284"/>
      <c r="AS23" s="1284"/>
      <c r="AT23" s="1284"/>
      <c r="AU23" s="1284"/>
      <c r="AV23" s="1284"/>
      <c r="AW23" s="1284"/>
      <c r="AX23" s="1284"/>
      <c r="AY23" s="1284"/>
      <c r="AZ23" s="1284"/>
      <c r="BA23" s="1284"/>
      <c r="BB23" s="1284"/>
      <c r="BC23" s="1284"/>
      <c r="BD23" s="1284"/>
      <c r="BE23" s="1284"/>
      <c r="BF23" s="1284"/>
      <c r="BG23" s="1284"/>
      <c r="BH23" s="1284"/>
      <c r="BI23" s="1284"/>
      <c r="BJ23" s="1284"/>
      <c r="BK23" s="1284"/>
      <c r="BL23" s="1284"/>
      <c r="BM23" s="1284"/>
      <c r="BN23" s="1284"/>
      <c r="BO23" s="1284"/>
      <c r="BP23" s="1284"/>
      <c r="BQ23" s="1284"/>
      <c r="BR23" s="1284"/>
      <c r="BS23" s="1284"/>
    </row>
    <row r="24">
      <c r="A24" s="1278"/>
      <c r="B24" s="1279" t="s">
        <v>10485</v>
      </c>
      <c r="C24" s="435"/>
      <c r="D24" s="443">
        <v>50.0</v>
      </c>
      <c r="E24" s="1280" t="s">
        <v>10486</v>
      </c>
      <c r="F24" s="1280" t="s">
        <v>10487</v>
      </c>
      <c r="G24" s="1281">
        <v>2.037718394525E12</v>
      </c>
      <c r="H24" s="1292">
        <v>367.0</v>
      </c>
      <c r="I24" s="1294">
        <v>0.3</v>
      </c>
      <c r="J24" s="370">
        <f t="shared" si="1"/>
        <v>257</v>
      </c>
      <c r="K24" s="402" t="s">
        <v>7118</v>
      </c>
      <c r="L24" s="548" t="s">
        <v>10488</v>
      </c>
      <c r="M24" s="548" t="s">
        <v>10463</v>
      </c>
      <c r="N24" s="1284"/>
      <c r="O24" s="1278"/>
      <c r="P24" s="1284"/>
      <c r="Q24" s="1284"/>
      <c r="R24" s="1284"/>
      <c r="S24" s="1284"/>
      <c r="T24" s="1284"/>
      <c r="U24" s="1284"/>
      <c r="V24" s="1284"/>
      <c r="W24" s="1284"/>
      <c r="X24" s="1284"/>
      <c r="Y24" s="1281" t="s">
        <v>10380</v>
      </c>
      <c r="Z24" s="1281">
        <v>30.0</v>
      </c>
      <c r="AA24" s="1281">
        <v>7.0</v>
      </c>
      <c r="AB24" s="1281">
        <v>2.0</v>
      </c>
      <c r="AC24" s="1281">
        <v>9.0</v>
      </c>
      <c r="AD24" s="1284"/>
      <c r="AE24" s="1285" t="s">
        <v>10380</v>
      </c>
      <c r="AF24" s="1281">
        <v>30.0</v>
      </c>
      <c r="AG24" s="1281">
        <v>7.0</v>
      </c>
      <c r="AH24" s="1281">
        <v>2.0</v>
      </c>
      <c r="AI24" s="1281">
        <v>9.0</v>
      </c>
      <c r="AJ24" s="1284"/>
      <c r="AK24" s="1284"/>
      <c r="AL24" s="1284"/>
      <c r="AM24" s="1284"/>
      <c r="AN24" s="1284"/>
      <c r="AO24" s="1284"/>
      <c r="AP24" s="1284"/>
      <c r="AQ24" s="1284"/>
      <c r="AR24" s="1284"/>
      <c r="AS24" s="1284"/>
      <c r="AT24" s="1284"/>
      <c r="AU24" s="1284"/>
      <c r="AV24" s="1284"/>
      <c r="AW24" s="1284"/>
      <c r="AX24" s="1284"/>
      <c r="AY24" s="1284"/>
      <c r="AZ24" s="1284"/>
      <c r="BA24" s="1284"/>
      <c r="BB24" s="1284"/>
      <c r="BC24" s="1284"/>
      <c r="BD24" s="1284"/>
      <c r="BE24" s="1284"/>
      <c r="BF24" s="1284"/>
      <c r="BG24" s="1284"/>
      <c r="BH24" s="1284"/>
      <c r="BI24" s="1284"/>
      <c r="BJ24" s="1284"/>
      <c r="BK24" s="1284"/>
      <c r="BL24" s="1284"/>
      <c r="BM24" s="1284"/>
      <c r="BN24" s="1284"/>
      <c r="BO24" s="1284"/>
      <c r="BP24" s="1284"/>
      <c r="BQ24" s="1284"/>
      <c r="BR24" s="1284"/>
      <c r="BS24" s="1284"/>
    </row>
    <row r="25">
      <c r="A25" s="1278"/>
      <c r="B25" s="1279" t="s">
        <v>10489</v>
      </c>
      <c r="C25" s="435"/>
      <c r="D25" s="443">
        <v>50.0</v>
      </c>
      <c r="E25" s="1286" t="s">
        <v>10490</v>
      </c>
      <c r="F25" s="1280" t="s">
        <v>10491</v>
      </c>
      <c r="G25" s="1281">
        <v>2.037718396284E12</v>
      </c>
      <c r="H25" s="1295">
        <v>352.0</v>
      </c>
      <c r="I25" s="1294">
        <v>0.3</v>
      </c>
      <c r="J25" s="370">
        <f t="shared" si="1"/>
        <v>246</v>
      </c>
      <c r="K25" s="402" t="s">
        <v>7149</v>
      </c>
      <c r="L25" s="548" t="s">
        <v>10492</v>
      </c>
      <c r="M25" s="548" t="s">
        <v>10468</v>
      </c>
      <c r="N25" s="1284"/>
      <c r="O25" s="1278"/>
      <c r="P25" s="1284"/>
      <c r="Q25" s="1284"/>
      <c r="R25" s="1284"/>
      <c r="S25" s="1284"/>
      <c r="T25" s="1284"/>
      <c r="U25" s="1284"/>
      <c r="V25" s="1284"/>
      <c r="W25" s="1284"/>
      <c r="X25" s="1284"/>
      <c r="Y25" s="1281" t="s">
        <v>10380</v>
      </c>
      <c r="Z25" s="1281">
        <v>30.0</v>
      </c>
      <c r="AA25" s="1281">
        <v>7.0</v>
      </c>
      <c r="AB25" s="1281">
        <v>2.0</v>
      </c>
      <c r="AC25" s="1281">
        <v>9.0</v>
      </c>
      <c r="AD25" s="1284"/>
      <c r="AE25" s="1285" t="s">
        <v>10380</v>
      </c>
      <c r="AF25" s="1281">
        <v>30.0</v>
      </c>
      <c r="AG25" s="1281">
        <v>7.0</v>
      </c>
      <c r="AH25" s="1281">
        <v>2.0</v>
      </c>
      <c r="AI25" s="1281">
        <v>9.0</v>
      </c>
      <c r="AJ25" s="1284"/>
      <c r="AK25" s="1284"/>
      <c r="AL25" s="1284"/>
      <c r="AM25" s="1284"/>
      <c r="AN25" s="1284"/>
      <c r="AO25" s="1284"/>
      <c r="AP25" s="1284"/>
      <c r="AQ25" s="1284"/>
      <c r="AR25" s="1284"/>
      <c r="AS25" s="1284"/>
      <c r="AT25" s="1284"/>
      <c r="AU25" s="1284"/>
      <c r="AV25" s="1284"/>
      <c r="AW25" s="1284"/>
      <c r="AX25" s="1284"/>
      <c r="AY25" s="1284"/>
      <c r="AZ25" s="1284"/>
      <c r="BA25" s="1284"/>
      <c r="BB25" s="1284"/>
      <c r="BC25" s="1284"/>
      <c r="BD25" s="1284"/>
      <c r="BE25" s="1284"/>
      <c r="BF25" s="1284"/>
      <c r="BG25" s="1284"/>
      <c r="BH25" s="1284"/>
      <c r="BI25" s="1284"/>
      <c r="BJ25" s="1284"/>
      <c r="BK25" s="1284"/>
      <c r="BL25" s="1284"/>
      <c r="BM25" s="1284"/>
      <c r="BN25" s="1284"/>
      <c r="BO25" s="1284"/>
      <c r="BP25" s="1284"/>
      <c r="BQ25" s="1284"/>
      <c r="BR25" s="1284"/>
      <c r="BS25" s="1284"/>
    </row>
    <row r="26">
      <c r="A26" s="1278"/>
      <c r="B26" s="1281" t="s">
        <v>10493</v>
      </c>
      <c r="C26" s="435"/>
      <c r="D26" s="443">
        <v>50.0</v>
      </c>
      <c r="E26" s="1280" t="s">
        <v>10494</v>
      </c>
      <c r="F26" s="1280" t="s">
        <v>10495</v>
      </c>
      <c r="G26" s="1281">
        <v>2.037718397526E12</v>
      </c>
      <c r="H26" s="1295">
        <v>367.0</v>
      </c>
      <c r="I26" s="1294">
        <v>0.3</v>
      </c>
      <c r="J26" s="370">
        <f t="shared" si="1"/>
        <v>257</v>
      </c>
      <c r="K26" s="402" t="s">
        <v>7155</v>
      </c>
      <c r="L26" s="548" t="s">
        <v>10492</v>
      </c>
      <c r="M26" s="548" t="s">
        <v>10468</v>
      </c>
      <c r="N26" s="1284"/>
      <c r="O26" s="1278"/>
      <c r="P26" s="1284"/>
      <c r="Q26" s="1284"/>
      <c r="R26" s="1284"/>
      <c r="S26" s="1284"/>
      <c r="T26" s="1284"/>
      <c r="U26" s="1284"/>
      <c r="V26" s="1284"/>
      <c r="W26" s="1284"/>
      <c r="X26" s="1284"/>
      <c r="Y26" s="1281" t="s">
        <v>10380</v>
      </c>
      <c r="Z26" s="1281">
        <v>30.0</v>
      </c>
      <c r="AA26" s="1281">
        <v>7.0</v>
      </c>
      <c r="AB26" s="1281">
        <v>2.0</v>
      </c>
      <c r="AC26" s="1281">
        <v>9.0</v>
      </c>
      <c r="AD26" s="1284"/>
      <c r="AE26" s="1285" t="s">
        <v>10380</v>
      </c>
      <c r="AF26" s="1281">
        <v>30.0</v>
      </c>
      <c r="AG26" s="1281">
        <v>7.0</v>
      </c>
      <c r="AH26" s="1281">
        <v>2.0</v>
      </c>
      <c r="AI26" s="1281">
        <v>9.0</v>
      </c>
      <c r="AJ26" s="1284"/>
      <c r="AK26" s="1284"/>
      <c r="AL26" s="1284"/>
      <c r="AM26" s="1284"/>
      <c r="AN26" s="1284"/>
      <c r="AO26" s="1284"/>
      <c r="AP26" s="1284"/>
      <c r="AQ26" s="1284"/>
      <c r="AR26" s="1284"/>
      <c r="AS26" s="1284"/>
      <c r="AT26" s="1284"/>
      <c r="AU26" s="1284"/>
      <c r="AV26" s="1284"/>
      <c r="AW26" s="1284"/>
      <c r="AX26" s="1284"/>
      <c r="AY26" s="1284"/>
      <c r="AZ26" s="1284"/>
      <c r="BA26" s="1284"/>
      <c r="BB26" s="1284"/>
      <c r="BC26" s="1284"/>
      <c r="BD26" s="1284"/>
      <c r="BE26" s="1284"/>
      <c r="BF26" s="1284"/>
      <c r="BG26" s="1284"/>
      <c r="BH26" s="1284"/>
      <c r="BI26" s="1284"/>
      <c r="BJ26" s="1284"/>
      <c r="BK26" s="1284"/>
      <c r="BL26" s="1284"/>
      <c r="BM26" s="1284"/>
      <c r="BN26" s="1284"/>
      <c r="BO26" s="1284"/>
      <c r="BP26" s="1284"/>
      <c r="BQ26" s="1284"/>
      <c r="BR26" s="1284"/>
      <c r="BS26" s="1284"/>
    </row>
    <row r="27">
      <c r="A27" s="1278"/>
      <c r="B27" s="1279" t="s">
        <v>10496</v>
      </c>
      <c r="C27" s="435"/>
      <c r="D27" s="443">
        <v>50.0</v>
      </c>
      <c r="E27" s="1286" t="s">
        <v>10497</v>
      </c>
      <c r="F27" s="1280" t="s">
        <v>10498</v>
      </c>
      <c r="G27" s="1281">
        <v>2.037718410942E12</v>
      </c>
      <c r="H27" s="1295">
        <v>352.0</v>
      </c>
      <c r="I27" s="1294">
        <v>0.3</v>
      </c>
      <c r="J27" s="370">
        <f t="shared" si="1"/>
        <v>246</v>
      </c>
      <c r="K27" s="402" t="s">
        <v>7185</v>
      </c>
      <c r="L27" s="548" t="s">
        <v>10499</v>
      </c>
      <c r="M27" s="548" t="s">
        <v>10468</v>
      </c>
      <c r="N27" s="1284"/>
      <c r="O27" s="1278"/>
      <c r="P27" s="1284"/>
      <c r="Q27" s="1284"/>
      <c r="R27" s="1284"/>
      <c r="S27" s="1284"/>
      <c r="T27" s="1284"/>
      <c r="U27" s="1284"/>
      <c r="V27" s="1284"/>
      <c r="W27" s="1284"/>
      <c r="X27" s="1284"/>
      <c r="Y27" s="1281" t="s">
        <v>10380</v>
      </c>
      <c r="Z27" s="1281">
        <v>30.0</v>
      </c>
      <c r="AA27" s="1281">
        <v>7.0</v>
      </c>
      <c r="AB27" s="1281">
        <v>2.0</v>
      </c>
      <c r="AC27" s="1281">
        <v>9.0</v>
      </c>
      <c r="AD27" s="1284"/>
      <c r="AE27" s="1285" t="s">
        <v>10380</v>
      </c>
      <c r="AF27" s="1281">
        <v>30.0</v>
      </c>
      <c r="AG27" s="1281">
        <v>7.0</v>
      </c>
      <c r="AH27" s="1281">
        <v>2.0</v>
      </c>
      <c r="AI27" s="1281">
        <v>9.0</v>
      </c>
      <c r="AJ27" s="1284"/>
      <c r="AK27" s="1284"/>
      <c r="AL27" s="1284"/>
      <c r="AM27" s="1284"/>
      <c r="AN27" s="1284"/>
      <c r="AO27" s="1284"/>
      <c r="AP27" s="1284"/>
      <c r="AQ27" s="1284"/>
      <c r="AR27" s="1284"/>
      <c r="AS27" s="1284"/>
      <c r="AT27" s="1284"/>
      <c r="AU27" s="1284"/>
      <c r="AV27" s="1284"/>
      <c r="AW27" s="1284"/>
      <c r="AX27" s="1284"/>
      <c r="AY27" s="1284"/>
      <c r="AZ27" s="1284"/>
      <c r="BA27" s="1284"/>
      <c r="BB27" s="1284"/>
      <c r="BC27" s="1284"/>
      <c r="BD27" s="1284"/>
      <c r="BE27" s="1284"/>
      <c r="BF27" s="1284"/>
      <c r="BG27" s="1284"/>
      <c r="BH27" s="1284"/>
      <c r="BI27" s="1284"/>
      <c r="BJ27" s="1284"/>
      <c r="BK27" s="1284"/>
      <c r="BL27" s="1284"/>
      <c r="BM27" s="1284"/>
      <c r="BN27" s="1284"/>
      <c r="BO27" s="1284"/>
      <c r="BP27" s="1284"/>
      <c r="BQ27" s="1284"/>
      <c r="BR27" s="1284"/>
      <c r="BS27" s="1284"/>
    </row>
    <row r="28">
      <c r="A28" s="1278"/>
      <c r="B28" s="1279" t="s">
        <v>10500</v>
      </c>
      <c r="C28" s="435"/>
      <c r="D28" s="443">
        <v>50.0</v>
      </c>
      <c r="E28" s="1280" t="s">
        <v>10501</v>
      </c>
      <c r="F28" s="1280" t="s">
        <v>10502</v>
      </c>
      <c r="G28" s="1281">
        <v>2.037718412106E12</v>
      </c>
      <c r="H28" s="1295">
        <v>367.0</v>
      </c>
      <c r="I28" s="1294">
        <v>0.3</v>
      </c>
      <c r="J28" s="370">
        <f t="shared" si="1"/>
        <v>257</v>
      </c>
      <c r="K28" s="402" t="s">
        <v>7190</v>
      </c>
      <c r="L28" s="403" t="s">
        <v>10503</v>
      </c>
      <c r="M28" s="548" t="s">
        <v>10438</v>
      </c>
      <c r="N28" s="1284"/>
      <c r="O28" s="1278"/>
      <c r="P28" s="1284"/>
      <c r="Q28" s="1284"/>
      <c r="R28" s="1284"/>
      <c r="S28" s="1284"/>
      <c r="T28" s="1284"/>
      <c r="U28" s="1284"/>
      <c r="V28" s="1284"/>
      <c r="W28" s="1284"/>
      <c r="X28" s="1284"/>
      <c r="Y28" s="1281" t="s">
        <v>10380</v>
      </c>
      <c r="Z28" s="1281">
        <v>30.0</v>
      </c>
      <c r="AA28" s="1281">
        <v>7.0</v>
      </c>
      <c r="AB28" s="1281">
        <v>2.0</v>
      </c>
      <c r="AC28" s="1281">
        <v>9.0</v>
      </c>
      <c r="AD28" s="1284"/>
      <c r="AE28" s="1285" t="s">
        <v>10380</v>
      </c>
      <c r="AF28" s="1281">
        <v>30.0</v>
      </c>
      <c r="AG28" s="1281">
        <v>7.0</v>
      </c>
      <c r="AH28" s="1281">
        <v>2.0</v>
      </c>
      <c r="AI28" s="1281">
        <v>9.0</v>
      </c>
      <c r="AJ28" s="1284"/>
      <c r="AK28" s="1284"/>
      <c r="AL28" s="1284"/>
      <c r="AM28" s="1284"/>
      <c r="AN28" s="1284"/>
      <c r="AO28" s="1284"/>
      <c r="AP28" s="1284"/>
      <c r="AQ28" s="1284"/>
      <c r="AR28" s="1284"/>
      <c r="AS28" s="1284"/>
      <c r="AT28" s="1284"/>
      <c r="AU28" s="1284"/>
      <c r="AV28" s="1284"/>
      <c r="AW28" s="1284"/>
      <c r="AX28" s="1284"/>
      <c r="AY28" s="1284"/>
      <c r="AZ28" s="1284"/>
      <c r="BA28" s="1284"/>
      <c r="BB28" s="1284"/>
      <c r="BC28" s="1284"/>
      <c r="BD28" s="1284"/>
      <c r="BE28" s="1284"/>
      <c r="BF28" s="1284"/>
      <c r="BG28" s="1284"/>
      <c r="BH28" s="1284"/>
      <c r="BI28" s="1284"/>
      <c r="BJ28" s="1284"/>
      <c r="BK28" s="1284"/>
      <c r="BL28" s="1284"/>
      <c r="BM28" s="1284"/>
      <c r="BN28" s="1284"/>
      <c r="BO28" s="1284"/>
      <c r="BP28" s="1284"/>
      <c r="BQ28" s="1284"/>
      <c r="BR28" s="1284"/>
      <c r="BS28" s="1284"/>
    </row>
    <row r="29">
      <c r="A29" s="1278"/>
      <c r="B29" s="1279" t="s">
        <v>10504</v>
      </c>
      <c r="C29" s="435"/>
      <c r="D29" s="443">
        <v>50.0</v>
      </c>
      <c r="E29" s="1286" t="s">
        <v>10505</v>
      </c>
      <c r="F29" s="1280" t="s">
        <v>10506</v>
      </c>
      <c r="G29" s="1296">
        <v>2.037718412441E12</v>
      </c>
      <c r="H29" s="1295">
        <v>352.0</v>
      </c>
      <c r="I29" s="1294">
        <v>0.3</v>
      </c>
      <c r="J29" s="370">
        <f t="shared" si="1"/>
        <v>246</v>
      </c>
      <c r="K29" s="402" t="s">
        <v>7220</v>
      </c>
      <c r="L29" s="403" t="s">
        <v>10507</v>
      </c>
      <c r="M29" s="548" t="s">
        <v>10442</v>
      </c>
      <c r="N29" s="1284"/>
      <c r="O29" s="1278"/>
      <c r="P29" s="1284"/>
      <c r="Q29" s="1284"/>
      <c r="R29" s="1284"/>
      <c r="S29" s="1284"/>
      <c r="T29" s="1284"/>
      <c r="U29" s="1284"/>
      <c r="V29" s="1284"/>
      <c r="W29" s="1284"/>
      <c r="X29" s="1284"/>
      <c r="Y29" s="1281" t="s">
        <v>10380</v>
      </c>
      <c r="Z29" s="1281">
        <v>30.0</v>
      </c>
      <c r="AA29" s="1281">
        <v>7.0</v>
      </c>
      <c r="AB29" s="1281">
        <v>2.0</v>
      </c>
      <c r="AC29" s="1281">
        <v>9.0</v>
      </c>
      <c r="AD29" s="1284"/>
      <c r="AE29" s="1285" t="s">
        <v>10380</v>
      </c>
      <c r="AF29" s="1281">
        <v>30.0</v>
      </c>
      <c r="AG29" s="1281">
        <v>7.0</v>
      </c>
      <c r="AH29" s="1281">
        <v>2.0</v>
      </c>
      <c r="AI29" s="1281">
        <v>9.0</v>
      </c>
      <c r="AJ29" s="1284"/>
      <c r="AK29" s="1284"/>
      <c r="AL29" s="1284"/>
      <c r="AM29" s="1284"/>
      <c r="AN29" s="1284"/>
      <c r="AO29" s="1284"/>
      <c r="AP29" s="1284"/>
      <c r="AQ29" s="1284"/>
      <c r="AR29" s="1284"/>
      <c r="AS29" s="1284"/>
      <c r="AT29" s="1284"/>
      <c r="AU29" s="1284"/>
      <c r="AV29" s="1284"/>
      <c r="AW29" s="1284"/>
      <c r="AX29" s="1284"/>
      <c r="AY29" s="1284"/>
      <c r="AZ29" s="1284"/>
      <c r="BA29" s="1284"/>
      <c r="BB29" s="1284"/>
      <c r="BC29" s="1284"/>
      <c r="BD29" s="1284"/>
      <c r="BE29" s="1284"/>
      <c r="BF29" s="1284"/>
      <c r="BG29" s="1284"/>
      <c r="BH29" s="1284"/>
      <c r="BI29" s="1284"/>
      <c r="BJ29" s="1284"/>
      <c r="BK29" s="1284"/>
      <c r="BL29" s="1284"/>
      <c r="BM29" s="1284"/>
      <c r="BN29" s="1284"/>
      <c r="BO29" s="1284"/>
      <c r="BP29" s="1284"/>
      <c r="BQ29" s="1284"/>
      <c r="BR29" s="1284"/>
      <c r="BS29" s="1284"/>
    </row>
    <row r="30">
      <c r="A30" s="1278"/>
      <c r="B30" s="1279" t="s">
        <v>10508</v>
      </c>
      <c r="C30" s="435"/>
      <c r="D30" s="443">
        <v>50.0</v>
      </c>
      <c r="E30" s="1280" t="s">
        <v>10509</v>
      </c>
      <c r="F30" s="1280" t="s">
        <v>10510</v>
      </c>
      <c r="G30" s="1297">
        <v>2.037718413271E12</v>
      </c>
      <c r="H30" s="1295">
        <v>367.0</v>
      </c>
      <c r="I30" s="1294">
        <v>0.3</v>
      </c>
      <c r="J30" s="370">
        <f t="shared" si="1"/>
        <v>257</v>
      </c>
      <c r="K30" s="402" t="s">
        <v>7225</v>
      </c>
      <c r="L30" s="403" t="s">
        <v>10507</v>
      </c>
      <c r="M30" s="548" t="s">
        <v>10463</v>
      </c>
      <c r="N30" s="1284"/>
      <c r="O30" s="1278"/>
      <c r="P30" s="1284"/>
      <c r="Q30" s="1284"/>
      <c r="R30" s="1284"/>
      <c r="S30" s="1284"/>
      <c r="T30" s="1284"/>
      <c r="U30" s="1284"/>
      <c r="V30" s="1284"/>
      <c r="W30" s="1284"/>
      <c r="X30" s="1284"/>
      <c r="Y30" s="1281" t="s">
        <v>10380</v>
      </c>
      <c r="Z30" s="1281">
        <v>30.0</v>
      </c>
      <c r="AA30" s="1281">
        <v>7.0</v>
      </c>
      <c r="AB30" s="1281">
        <v>2.0</v>
      </c>
      <c r="AC30" s="1281">
        <v>9.0</v>
      </c>
      <c r="AD30" s="1284"/>
      <c r="AE30" s="1285" t="s">
        <v>10380</v>
      </c>
      <c r="AF30" s="1281">
        <v>30.0</v>
      </c>
      <c r="AG30" s="1281">
        <v>7.0</v>
      </c>
      <c r="AH30" s="1281">
        <v>2.0</v>
      </c>
      <c r="AI30" s="1281">
        <v>9.0</v>
      </c>
      <c r="AJ30" s="1284"/>
      <c r="AK30" s="1284"/>
      <c r="AL30" s="1284"/>
      <c r="AM30" s="1284"/>
      <c r="AN30" s="1284"/>
      <c r="AO30" s="1284"/>
      <c r="AP30" s="1284"/>
      <c r="AQ30" s="1284"/>
      <c r="AR30" s="1284"/>
      <c r="AS30" s="1284"/>
      <c r="AT30" s="1284"/>
      <c r="AU30" s="1284"/>
      <c r="AV30" s="1284"/>
      <c r="AW30" s="1284"/>
      <c r="AX30" s="1284"/>
      <c r="AY30" s="1284"/>
      <c r="AZ30" s="1284"/>
      <c r="BA30" s="1284"/>
      <c r="BB30" s="1284"/>
      <c r="BC30" s="1284"/>
      <c r="BD30" s="1284"/>
      <c r="BE30" s="1284"/>
      <c r="BF30" s="1284"/>
      <c r="BG30" s="1284"/>
      <c r="BH30" s="1284"/>
      <c r="BI30" s="1284"/>
      <c r="BJ30" s="1284"/>
      <c r="BK30" s="1284"/>
      <c r="BL30" s="1284"/>
      <c r="BM30" s="1284"/>
      <c r="BN30" s="1284"/>
      <c r="BO30" s="1284"/>
      <c r="BP30" s="1284"/>
      <c r="BQ30" s="1284"/>
      <c r="BR30" s="1284"/>
      <c r="BS30" s="1284"/>
    </row>
    <row r="31">
      <c r="A31" s="1278"/>
      <c r="B31" s="1279" t="s">
        <v>10511</v>
      </c>
      <c r="C31" s="435"/>
      <c r="D31" s="443">
        <v>50.0</v>
      </c>
      <c r="E31" s="1286" t="s">
        <v>10512</v>
      </c>
      <c r="F31" s="1280" t="s">
        <v>10513</v>
      </c>
      <c r="G31" s="1281">
        <v>2.037718414087E12</v>
      </c>
      <c r="H31" s="1295">
        <v>352.0</v>
      </c>
      <c r="I31" s="1294">
        <v>0.3</v>
      </c>
      <c r="J31" s="370">
        <f t="shared" si="1"/>
        <v>246</v>
      </c>
      <c r="K31" s="402" t="s">
        <v>7255</v>
      </c>
      <c r="L31" s="403" t="s">
        <v>10514</v>
      </c>
      <c r="M31" s="548" t="s">
        <v>10442</v>
      </c>
      <c r="N31" s="1284"/>
      <c r="O31" s="1278"/>
      <c r="P31" s="1284"/>
      <c r="Q31" s="1284"/>
      <c r="R31" s="1284"/>
      <c r="S31" s="1284"/>
      <c r="T31" s="1284"/>
      <c r="U31" s="1284"/>
      <c r="V31" s="1284"/>
      <c r="W31" s="1284"/>
      <c r="X31" s="1284"/>
      <c r="Y31" s="1281" t="s">
        <v>10380</v>
      </c>
      <c r="Z31" s="1281">
        <v>30.0</v>
      </c>
      <c r="AA31" s="1281">
        <v>7.0</v>
      </c>
      <c r="AB31" s="1281">
        <v>2.0</v>
      </c>
      <c r="AC31" s="1281">
        <v>9.0</v>
      </c>
      <c r="AD31" s="1284"/>
      <c r="AE31" s="1285" t="s">
        <v>10380</v>
      </c>
      <c r="AF31" s="1281">
        <v>30.0</v>
      </c>
      <c r="AG31" s="1281">
        <v>7.0</v>
      </c>
      <c r="AH31" s="1281">
        <v>2.0</v>
      </c>
      <c r="AI31" s="1281">
        <v>9.0</v>
      </c>
      <c r="AJ31" s="1284"/>
      <c r="AK31" s="1284"/>
      <c r="AL31" s="1284"/>
      <c r="AM31" s="1284"/>
      <c r="AN31" s="1284"/>
      <c r="AO31" s="1284"/>
      <c r="AP31" s="1284"/>
      <c r="AQ31" s="1284"/>
      <c r="AR31" s="1284"/>
      <c r="AS31" s="1284"/>
      <c r="AT31" s="1284"/>
      <c r="AU31" s="1284"/>
      <c r="AV31" s="1284"/>
      <c r="AW31" s="1284"/>
      <c r="AX31" s="1284"/>
      <c r="AY31" s="1284"/>
      <c r="AZ31" s="1284"/>
      <c r="BA31" s="1284"/>
      <c r="BB31" s="1284"/>
      <c r="BC31" s="1284"/>
      <c r="BD31" s="1284"/>
      <c r="BE31" s="1284"/>
      <c r="BF31" s="1284"/>
      <c r="BG31" s="1284"/>
      <c r="BH31" s="1284"/>
      <c r="BI31" s="1284"/>
      <c r="BJ31" s="1284"/>
      <c r="BK31" s="1284"/>
      <c r="BL31" s="1284"/>
      <c r="BM31" s="1284"/>
      <c r="BN31" s="1284"/>
      <c r="BO31" s="1284"/>
      <c r="BP31" s="1284"/>
      <c r="BQ31" s="1284"/>
      <c r="BR31" s="1284"/>
      <c r="BS31" s="1284"/>
    </row>
    <row r="32">
      <c r="A32" s="1278"/>
      <c r="B32" s="1279" t="s">
        <v>10515</v>
      </c>
      <c r="C32" s="435"/>
      <c r="D32" s="443">
        <v>50.0</v>
      </c>
      <c r="E32" s="1280" t="s">
        <v>10516</v>
      </c>
      <c r="F32" s="1280" t="s">
        <v>10517</v>
      </c>
      <c r="G32" s="1281">
        <v>2.037718415084E12</v>
      </c>
      <c r="H32" s="1295">
        <v>367.0</v>
      </c>
      <c r="I32" s="1294">
        <v>0.3</v>
      </c>
      <c r="J32" s="370">
        <f t="shared" si="1"/>
        <v>257</v>
      </c>
      <c r="K32" s="402" t="s">
        <v>7261</v>
      </c>
      <c r="L32" s="403" t="s">
        <v>10518</v>
      </c>
      <c r="M32" s="548" t="s">
        <v>10463</v>
      </c>
      <c r="N32" s="1284"/>
      <c r="O32" s="1278"/>
      <c r="P32" s="1284"/>
      <c r="Q32" s="1284"/>
      <c r="R32" s="1284"/>
      <c r="S32" s="1284"/>
      <c r="T32" s="1284"/>
      <c r="U32" s="1284"/>
      <c r="V32" s="1284"/>
      <c r="W32" s="1284"/>
      <c r="X32" s="1284"/>
      <c r="Y32" s="1281" t="s">
        <v>10380</v>
      </c>
      <c r="Z32" s="1281">
        <v>30.0</v>
      </c>
      <c r="AA32" s="1281">
        <v>7.0</v>
      </c>
      <c r="AB32" s="1281">
        <v>2.0</v>
      </c>
      <c r="AC32" s="1281">
        <v>9.0</v>
      </c>
      <c r="AD32" s="1284"/>
      <c r="AE32" s="1285" t="s">
        <v>10380</v>
      </c>
      <c r="AF32" s="1281">
        <v>30.0</v>
      </c>
      <c r="AG32" s="1281">
        <v>7.0</v>
      </c>
      <c r="AH32" s="1281">
        <v>2.0</v>
      </c>
      <c r="AI32" s="1281">
        <v>9.0</v>
      </c>
      <c r="AJ32" s="1284"/>
      <c r="AK32" s="1284"/>
      <c r="AL32" s="1284"/>
      <c r="AM32" s="1284"/>
      <c r="AN32" s="1284"/>
      <c r="AO32" s="1284"/>
      <c r="AP32" s="1284"/>
      <c r="AQ32" s="1284"/>
      <c r="AR32" s="1284"/>
      <c r="AS32" s="1284"/>
      <c r="AT32" s="1284"/>
      <c r="AU32" s="1284"/>
      <c r="AV32" s="1284"/>
      <c r="AW32" s="1284"/>
      <c r="AX32" s="1284"/>
      <c r="AY32" s="1284"/>
      <c r="AZ32" s="1284"/>
      <c r="BA32" s="1284"/>
      <c r="BB32" s="1284"/>
      <c r="BC32" s="1284"/>
      <c r="BD32" s="1284"/>
      <c r="BE32" s="1284"/>
      <c r="BF32" s="1284"/>
      <c r="BG32" s="1284"/>
      <c r="BH32" s="1284"/>
      <c r="BI32" s="1284"/>
      <c r="BJ32" s="1284"/>
      <c r="BK32" s="1284"/>
      <c r="BL32" s="1284"/>
      <c r="BM32" s="1284"/>
      <c r="BN32" s="1284"/>
      <c r="BO32" s="1284"/>
      <c r="BP32" s="1284"/>
      <c r="BQ32" s="1284"/>
      <c r="BR32" s="1284"/>
      <c r="BS32" s="1284"/>
    </row>
    <row r="33">
      <c r="A33" s="1278"/>
      <c r="B33" s="1279" t="s">
        <v>10519</v>
      </c>
      <c r="C33" s="435"/>
      <c r="D33" s="443">
        <v>50.0</v>
      </c>
      <c r="E33" s="1286" t="s">
        <v>10520</v>
      </c>
      <c r="F33" s="1280" t="s">
        <v>10521</v>
      </c>
      <c r="G33" s="1281">
        <v>2.037718415657E12</v>
      </c>
      <c r="H33" s="1295">
        <v>352.0</v>
      </c>
      <c r="I33" s="1294">
        <v>0.3</v>
      </c>
      <c r="J33" s="370">
        <f t="shared" si="1"/>
        <v>246</v>
      </c>
      <c r="K33" s="402" t="s">
        <v>7291</v>
      </c>
      <c r="L33" s="403" t="s">
        <v>10522</v>
      </c>
      <c r="M33" s="548" t="s">
        <v>10523</v>
      </c>
      <c r="N33" s="1284"/>
      <c r="O33" s="1278"/>
      <c r="P33" s="1284"/>
      <c r="Q33" s="1284"/>
      <c r="R33" s="1284"/>
      <c r="S33" s="1284"/>
      <c r="T33" s="1284"/>
      <c r="U33" s="1284"/>
      <c r="V33" s="1284"/>
      <c r="W33" s="1284"/>
      <c r="X33" s="1284"/>
      <c r="Y33" s="1281" t="s">
        <v>10380</v>
      </c>
      <c r="Z33" s="1281">
        <v>30.0</v>
      </c>
      <c r="AA33" s="1281">
        <v>7.0</v>
      </c>
      <c r="AB33" s="1281">
        <v>2.0</v>
      </c>
      <c r="AC33" s="1281">
        <v>9.0</v>
      </c>
      <c r="AD33" s="1284"/>
      <c r="AE33" s="1285" t="s">
        <v>10380</v>
      </c>
      <c r="AF33" s="1281">
        <v>30.0</v>
      </c>
      <c r="AG33" s="1281">
        <v>7.0</v>
      </c>
      <c r="AH33" s="1281">
        <v>2.0</v>
      </c>
      <c r="AI33" s="1281">
        <v>9.0</v>
      </c>
      <c r="AJ33" s="1284"/>
      <c r="AK33" s="1284"/>
      <c r="AL33" s="1284"/>
      <c r="AM33" s="1284"/>
      <c r="AN33" s="1284"/>
      <c r="AO33" s="1284"/>
      <c r="AP33" s="1284"/>
      <c r="AQ33" s="1284"/>
      <c r="AR33" s="1284"/>
      <c r="AS33" s="1284"/>
      <c r="AT33" s="1284"/>
      <c r="AU33" s="1284"/>
      <c r="AV33" s="1284"/>
      <c r="AW33" s="1284"/>
      <c r="AX33" s="1284"/>
      <c r="AY33" s="1284"/>
      <c r="AZ33" s="1284"/>
      <c r="BA33" s="1284"/>
      <c r="BB33" s="1284"/>
      <c r="BC33" s="1284"/>
      <c r="BD33" s="1284"/>
      <c r="BE33" s="1284"/>
      <c r="BF33" s="1284"/>
      <c r="BG33" s="1284"/>
      <c r="BH33" s="1284"/>
      <c r="BI33" s="1284"/>
      <c r="BJ33" s="1284"/>
      <c r="BK33" s="1284"/>
      <c r="BL33" s="1284"/>
      <c r="BM33" s="1284"/>
      <c r="BN33" s="1284"/>
      <c r="BO33" s="1284"/>
      <c r="BP33" s="1284"/>
      <c r="BQ33" s="1284"/>
      <c r="BR33" s="1284"/>
      <c r="BS33" s="1284"/>
    </row>
    <row r="34">
      <c r="A34" s="1278"/>
      <c r="B34" s="1279" t="s">
        <v>10524</v>
      </c>
      <c r="C34" s="435"/>
      <c r="D34" s="443">
        <v>50.0</v>
      </c>
      <c r="E34" s="1280" t="s">
        <v>10525</v>
      </c>
      <c r="F34" s="1280" t="s">
        <v>10526</v>
      </c>
      <c r="G34" s="1281">
        <v>2.03771841605E12</v>
      </c>
      <c r="H34" s="1295">
        <v>367.0</v>
      </c>
      <c r="I34" s="1294">
        <v>0.3</v>
      </c>
      <c r="J34" s="370">
        <f t="shared" si="1"/>
        <v>257</v>
      </c>
      <c r="K34" s="371" t="s">
        <v>7296</v>
      </c>
      <c r="L34" s="371" t="s">
        <v>10518</v>
      </c>
      <c r="M34" s="1298" t="s">
        <v>10446</v>
      </c>
      <c r="N34" s="1299"/>
      <c r="O34" s="1299"/>
      <c r="P34" s="1299"/>
      <c r="Q34" s="1299"/>
      <c r="R34" s="1299"/>
      <c r="S34" s="1299"/>
      <c r="T34" s="1284"/>
      <c r="U34" s="1284"/>
      <c r="V34" s="1284"/>
      <c r="W34" s="1284"/>
      <c r="X34" s="1284"/>
      <c r="Y34" s="1281" t="s">
        <v>10380</v>
      </c>
      <c r="Z34" s="1281">
        <v>30.0</v>
      </c>
      <c r="AA34" s="1281">
        <v>7.0</v>
      </c>
      <c r="AB34" s="1281">
        <v>2.0</v>
      </c>
      <c r="AC34" s="1281">
        <v>9.0</v>
      </c>
      <c r="AD34" s="1284"/>
      <c r="AE34" s="1285" t="s">
        <v>10380</v>
      </c>
      <c r="AF34" s="1281">
        <v>30.0</v>
      </c>
      <c r="AG34" s="1281">
        <v>7.0</v>
      </c>
      <c r="AH34" s="1281">
        <v>2.0</v>
      </c>
      <c r="AI34" s="1281">
        <v>9.0</v>
      </c>
      <c r="AJ34" s="1284"/>
      <c r="AK34" s="1284"/>
      <c r="AL34" s="1284"/>
      <c r="AM34" s="1284"/>
      <c r="AN34" s="1284"/>
      <c r="AO34" s="1284"/>
      <c r="AP34" s="1284"/>
      <c r="AQ34" s="1284"/>
      <c r="AR34" s="1284"/>
      <c r="AS34" s="1284"/>
      <c r="AT34" s="1284"/>
      <c r="AU34" s="1284"/>
      <c r="AV34" s="1284"/>
      <c r="AW34" s="1284"/>
      <c r="AX34" s="1284"/>
      <c r="AY34" s="1284"/>
      <c r="AZ34" s="1284"/>
      <c r="BA34" s="1284"/>
      <c r="BB34" s="1284"/>
      <c r="BC34" s="1284"/>
      <c r="BD34" s="1284"/>
      <c r="BE34" s="1284"/>
      <c r="BF34" s="1284"/>
      <c r="BG34" s="1284"/>
      <c r="BH34" s="1284"/>
      <c r="BI34" s="1284"/>
      <c r="BJ34" s="1284"/>
      <c r="BK34" s="1284"/>
      <c r="BL34" s="1284"/>
      <c r="BM34" s="1284"/>
      <c r="BN34" s="1284"/>
      <c r="BO34" s="1284"/>
      <c r="BP34" s="1284"/>
      <c r="BQ34" s="1284"/>
      <c r="BR34" s="1284"/>
      <c r="BS34" s="1284"/>
    </row>
    <row r="35">
      <c r="A35" s="1300" t="s">
        <v>10527</v>
      </c>
      <c r="B35" s="1301" t="s">
        <v>10528</v>
      </c>
      <c r="C35" s="435"/>
      <c r="D35" s="443">
        <v>50.0</v>
      </c>
      <c r="E35" s="1302" t="s">
        <v>10529</v>
      </c>
      <c r="F35" s="1303" t="s">
        <v>10530</v>
      </c>
      <c r="G35" s="1304">
        <v>2.037718416593E12</v>
      </c>
      <c r="H35" s="1301">
        <v>330.0</v>
      </c>
      <c r="I35" s="1294">
        <v>0.3</v>
      </c>
      <c r="J35" s="370">
        <f t="shared" si="1"/>
        <v>231</v>
      </c>
      <c r="K35" s="1305" t="s">
        <v>7720</v>
      </c>
      <c r="L35" s="613"/>
      <c r="M35" s="1306"/>
      <c r="N35" s="1299"/>
      <c r="O35" s="1299"/>
      <c r="P35" s="1299"/>
      <c r="Q35" s="1299"/>
      <c r="R35" s="1299"/>
      <c r="S35" s="1299"/>
      <c r="T35" s="1284"/>
      <c r="U35" s="1284"/>
      <c r="V35" s="1284"/>
      <c r="W35" s="1284"/>
      <c r="X35" s="1284"/>
      <c r="Y35" s="1307" t="s">
        <v>10380</v>
      </c>
      <c r="Z35" s="1308">
        <v>30.0</v>
      </c>
      <c r="AA35" s="1281">
        <v>7.0</v>
      </c>
      <c r="AB35" s="1281">
        <v>2.0</v>
      </c>
      <c r="AC35" s="1281">
        <v>9.0</v>
      </c>
      <c r="AD35" s="1284"/>
      <c r="AE35" s="1285" t="s">
        <v>10380</v>
      </c>
      <c r="AF35" s="1281">
        <v>30.0</v>
      </c>
      <c r="AG35" s="1281">
        <v>7.0</v>
      </c>
      <c r="AH35" s="1281">
        <v>2.0</v>
      </c>
      <c r="AI35" s="1281">
        <v>9.0</v>
      </c>
      <c r="AJ35" s="1284"/>
      <c r="AK35" s="1284"/>
      <c r="AL35" s="1284"/>
      <c r="AM35" s="1284"/>
      <c r="AN35" s="1284"/>
      <c r="AO35" s="1284"/>
      <c r="AP35" s="1284"/>
      <c r="AQ35" s="1284"/>
      <c r="AR35" s="1284"/>
      <c r="AS35" s="1284"/>
      <c r="AT35" s="1284"/>
      <c r="AU35" s="1284"/>
      <c r="AV35" s="1284"/>
      <c r="AW35" s="1284"/>
      <c r="AX35" s="1284"/>
      <c r="AY35" s="1284"/>
      <c r="AZ35" s="1284"/>
      <c r="BA35" s="1284"/>
      <c r="BB35" s="1284"/>
      <c r="BC35" s="1284"/>
      <c r="BD35" s="1284"/>
      <c r="BE35" s="1284"/>
      <c r="BF35" s="1284"/>
      <c r="BG35" s="1284"/>
      <c r="BH35" s="1284"/>
      <c r="BI35" s="1284"/>
      <c r="BJ35" s="1284"/>
      <c r="BK35" s="1284"/>
      <c r="BL35" s="1284"/>
      <c r="BM35" s="1284"/>
      <c r="BN35" s="1284"/>
      <c r="BO35" s="1284"/>
      <c r="BP35" s="1284"/>
      <c r="BQ35" s="1284"/>
      <c r="BR35" s="1284"/>
      <c r="BS35" s="1284"/>
    </row>
    <row r="36">
      <c r="A36" s="1300" t="s">
        <v>10531</v>
      </c>
      <c r="B36" s="1301" t="s">
        <v>10532</v>
      </c>
      <c r="C36" s="435"/>
      <c r="D36" s="443">
        <v>50.0</v>
      </c>
      <c r="E36" s="1303" t="s">
        <v>10533</v>
      </c>
      <c r="F36" s="1303" t="s">
        <v>10534</v>
      </c>
      <c r="G36" s="1304">
        <v>2.037718417262E12</v>
      </c>
      <c r="H36" s="1301">
        <v>341.0</v>
      </c>
      <c r="I36" s="1294">
        <v>0.3</v>
      </c>
      <c r="J36" s="370">
        <f t="shared" si="1"/>
        <v>239</v>
      </c>
      <c r="K36" s="1309" t="s">
        <v>7730</v>
      </c>
      <c r="L36" s="613"/>
      <c r="M36" s="1306"/>
      <c r="N36" s="1299"/>
      <c r="O36" s="1299"/>
      <c r="P36" s="1299"/>
      <c r="Q36" s="1299"/>
      <c r="R36" s="1299"/>
      <c r="S36" s="1299"/>
      <c r="T36" s="1284"/>
      <c r="U36" s="1284"/>
      <c r="V36" s="1284"/>
      <c r="W36" s="1284"/>
      <c r="X36" s="1284"/>
      <c r="Y36" s="1307" t="s">
        <v>10380</v>
      </c>
      <c r="Z36" s="1308">
        <v>30.0</v>
      </c>
      <c r="AA36" s="1281">
        <v>7.0</v>
      </c>
      <c r="AB36" s="1281">
        <v>2.0</v>
      </c>
      <c r="AC36" s="1281">
        <v>9.0</v>
      </c>
      <c r="AD36" s="1284"/>
      <c r="AE36" s="1285" t="s">
        <v>10380</v>
      </c>
      <c r="AF36" s="1281">
        <v>30.0</v>
      </c>
      <c r="AG36" s="1281">
        <v>7.0</v>
      </c>
      <c r="AH36" s="1281">
        <v>2.0</v>
      </c>
      <c r="AI36" s="1281">
        <v>9.0</v>
      </c>
      <c r="AJ36" s="1284"/>
      <c r="AK36" s="1284"/>
      <c r="AL36" s="1284"/>
      <c r="AM36" s="1284"/>
      <c r="AN36" s="1284"/>
      <c r="AO36" s="1284"/>
      <c r="AP36" s="1284"/>
      <c r="AQ36" s="1284"/>
      <c r="AR36" s="1284"/>
      <c r="AS36" s="1284"/>
      <c r="AT36" s="1284"/>
      <c r="AU36" s="1284"/>
      <c r="AV36" s="1284"/>
      <c r="AW36" s="1284"/>
      <c r="AX36" s="1284"/>
      <c r="AY36" s="1284"/>
      <c r="AZ36" s="1284"/>
      <c r="BA36" s="1284"/>
      <c r="BB36" s="1284"/>
      <c r="BC36" s="1284"/>
      <c r="BD36" s="1284"/>
      <c r="BE36" s="1284"/>
      <c r="BF36" s="1284"/>
      <c r="BG36" s="1284"/>
      <c r="BH36" s="1284"/>
      <c r="BI36" s="1284"/>
      <c r="BJ36" s="1284"/>
      <c r="BK36" s="1284"/>
      <c r="BL36" s="1284"/>
      <c r="BM36" s="1284"/>
      <c r="BN36" s="1284"/>
      <c r="BO36" s="1284"/>
      <c r="BP36" s="1284"/>
      <c r="BQ36" s="1284"/>
      <c r="BR36" s="1284"/>
      <c r="BS36" s="1284"/>
    </row>
    <row r="37">
      <c r="A37" s="1300" t="s">
        <v>8105</v>
      </c>
      <c r="B37" s="1301" t="s">
        <v>10535</v>
      </c>
      <c r="C37" s="435"/>
      <c r="D37" s="443">
        <v>50.0</v>
      </c>
      <c r="E37" s="1302" t="s">
        <v>10536</v>
      </c>
      <c r="F37" s="1303" t="s">
        <v>10537</v>
      </c>
      <c r="G37" s="1304">
        <v>2.037718418665E12</v>
      </c>
      <c r="H37" s="1301">
        <v>352.0</v>
      </c>
      <c r="I37" s="1294">
        <v>0.3</v>
      </c>
      <c r="J37" s="370">
        <f t="shared" si="1"/>
        <v>246</v>
      </c>
      <c r="K37" s="1309" t="s">
        <v>7758</v>
      </c>
      <c r="L37" s="613"/>
      <c r="M37" s="1306"/>
      <c r="N37" s="1299"/>
      <c r="O37" s="1299"/>
      <c r="P37" s="1299"/>
      <c r="Q37" s="1299"/>
      <c r="R37" s="1299"/>
      <c r="S37" s="1299"/>
      <c r="T37" s="1284"/>
      <c r="U37" s="1284"/>
      <c r="V37" s="1284"/>
      <c r="W37" s="1284"/>
      <c r="X37" s="1284"/>
      <c r="Y37" s="1281" t="s">
        <v>10380</v>
      </c>
      <c r="Z37" s="1281">
        <v>30.0</v>
      </c>
      <c r="AA37" s="1281">
        <v>7.0</v>
      </c>
      <c r="AB37" s="1281">
        <v>2.0</v>
      </c>
      <c r="AC37" s="1281">
        <v>9.0</v>
      </c>
      <c r="AD37" s="1284"/>
      <c r="AE37" s="1285" t="s">
        <v>10380</v>
      </c>
      <c r="AF37" s="1281">
        <v>30.0</v>
      </c>
      <c r="AG37" s="1281">
        <v>7.0</v>
      </c>
      <c r="AH37" s="1281">
        <v>2.0</v>
      </c>
      <c r="AI37" s="1281">
        <v>9.0</v>
      </c>
      <c r="AJ37" s="1284"/>
      <c r="AK37" s="1284"/>
      <c r="AL37" s="1284"/>
      <c r="AM37" s="1284"/>
      <c r="AN37" s="1284"/>
      <c r="AO37" s="1284"/>
      <c r="AP37" s="1284"/>
      <c r="AQ37" s="1284"/>
      <c r="AR37" s="1284"/>
      <c r="AS37" s="1284"/>
      <c r="AT37" s="1284"/>
      <c r="AU37" s="1284"/>
      <c r="AV37" s="1284"/>
      <c r="AW37" s="1284"/>
      <c r="AX37" s="1284"/>
      <c r="AY37" s="1284"/>
      <c r="AZ37" s="1284"/>
      <c r="BA37" s="1284"/>
      <c r="BB37" s="1284"/>
      <c r="BC37" s="1284"/>
      <c r="BD37" s="1284"/>
      <c r="BE37" s="1284"/>
      <c r="BF37" s="1284"/>
      <c r="BG37" s="1284"/>
      <c r="BH37" s="1284"/>
      <c r="BI37" s="1284"/>
      <c r="BJ37" s="1284"/>
      <c r="BK37" s="1284"/>
      <c r="BL37" s="1284"/>
      <c r="BM37" s="1284"/>
      <c r="BN37" s="1284"/>
      <c r="BO37" s="1284"/>
      <c r="BP37" s="1284"/>
      <c r="BQ37" s="1284"/>
      <c r="BR37" s="1284"/>
      <c r="BS37" s="1284"/>
    </row>
    <row r="38">
      <c r="A38" s="1300" t="s">
        <v>8105</v>
      </c>
      <c r="B38" s="1301" t="s">
        <v>10538</v>
      </c>
      <c r="C38" s="435"/>
      <c r="D38" s="443">
        <v>50.0</v>
      </c>
      <c r="E38" s="1303" t="s">
        <v>10539</v>
      </c>
      <c r="F38" s="1303" t="s">
        <v>10540</v>
      </c>
      <c r="G38" s="1310">
        <v>2.037719064366E12</v>
      </c>
      <c r="H38" s="1301">
        <v>391.0</v>
      </c>
      <c r="I38" s="1294">
        <v>0.3</v>
      </c>
      <c r="J38" s="370">
        <f t="shared" si="1"/>
        <v>274</v>
      </c>
      <c r="K38" s="1309" t="s">
        <v>7805</v>
      </c>
      <c r="L38" s="613"/>
      <c r="M38" s="1306"/>
      <c r="N38" s="1299"/>
      <c r="O38" s="1299"/>
      <c r="P38" s="1299"/>
      <c r="Q38" s="1299"/>
      <c r="R38" s="1299"/>
      <c r="S38" s="1299"/>
      <c r="T38" s="1284"/>
      <c r="U38" s="1284"/>
      <c r="V38" s="1284"/>
      <c r="W38" s="1284"/>
      <c r="X38" s="1284"/>
      <c r="Y38" s="1281" t="s">
        <v>10380</v>
      </c>
      <c r="Z38" s="1281">
        <v>30.0</v>
      </c>
      <c r="AA38" s="1281">
        <v>7.0</v>
      </c>
      <c r="AB38" s="1281">
        <v>2.0</v>
      </c>
      <c r="AC38" s="1281">
        <v>9.0</v>
      </c>
      <c r="AD38" s="1284"/>
      <c r="AE38" s="1285" t="s">
        <v>10380</v>
      </c>
      <c r="AF38" s="1281">
        <v>30.0</v>
      </c>
      <c r="AG38" s="1281">
        <v>7.0</v>
      </c>
      <c r="AH38" s="1281">
        <v>2.0</v>
      </c>
      <c r="AI38" s="1281">
        <v>9.0</v>
      </c>
      <c r="AJ38" s="1284"/>
      <c r="AK38" s="1284"/>
      <c r="AL38" s="1284"/>
      <c r="AM38" s="1284"/>
      <c r="AN38" s="1284"/>
      <c r="AO38" s="1284"/>
      <c r="AP38" s="1284"/>
      <c r="AQ38" s="1284"/>
      <c r="AR38" s="1284"/>
      <c r="AS38" s="1284"/>
      <c r="AT38" s="1284"/>
      <c r="AU38" s="1284"/>
      <c r="AV38" s="1284"/>
      <c r="AW38" s="1284"/>
      <c r="AX38" s="1284"/>
      <c r="AY38" s="1284"/>
      <c r="AZ38" s="1284"/>
      <c r="BA38" s="1284"/>
      <c r="BB38" s="1284"/>
      <c r="BC38" s="1284"/>
      <c r="BD38" s="1284"/>
      <c r="BE38" s="1284"/>
      <c r="BF38" s="1284"/>
      <c r="BG38" s="1284"/>
      <c r="BH38" s="1284"/>
      <c r="BI38" s="1284"/>
      <c r="BJ38" s="1284"/>
      <c r="BK38" s="1284"/>
      <c r="BL38" s="1284"/>
      <c r="BM38" s="1284"/>
      <c r="BN38" s="1284"/>
      <c r="BO38" s="1284"/>
      <c r="BP38" s="1284"/>
      <c r="BQ38" s="1284"/>
      <c r="BR38" s="1284"/>
      <c r="BS38" s="1284"/>
    </row>
    <row r="39">
      <c r="A39" s="1300" t="s">
        <v>8105</v>
      </c>
      <c r="B39" s="1301" t="s">
        <v>10541</v>
      </c>
      <c r="C39" s="435"/>
      <c r="D39" s="443">
        <v>50.0</v>
      </c>
      <c r="E39" s="1302" t="s">
        <v>10542</v>
      </c>
      <c r="F39" s="1303" t="s">
        <v>10543</v>
      </c>
      <c r="G39" s="1310">
        <v>2.037719065219E12</v>
      </c>
      <c r="H39" s="1301">
        <v>396.0</v>
      </c>
      <c r="I39" s="1294">
        <v>0.3</v>
      </c>
      <c r="J39" s="370">
        <f t="shared" si="1"/>
        <v>277</v>
      </c>
      <c r="K39" s="1309" t="s">
        <v>7813</v>
      </c>
      <c r="L39" s="613"/>
      <c r="M39" s="1306"/>
      <c r="N39" s="1299"/>
      <c r="O39" s="1299"/>
      <c r="P39" s="1299"/>
      <c r="Q39" s="1299"/>
      <c r="R39" s="1299"/>
      <c r="S39" s="1299"/>
      <c r="T39" s="1284"/>
      <c r="U39" s="1284"/>
      <c r="V39" s="1284"/>
      <c r="W39" s="1284"/>
      <c r="X39" s="1284"/>
      <c r="Y39" s="1281" t="s">
        <v>10380</v>
      </c>
      <c r="Z39" s="1281">
        <v>30.0</v>
      </c>
      <c r="AA39" s="1281">
        <v>7.0</v>
      </c>
      <c r="AB39" s="1281">
        <v>2.0</v>
      </c>
      <c r="AC39" s="1281">
        <v>9.0</v>
      </c>
      <c r="AD39" s="1284"/>
      <c r="AE39" s="1285" t="s">
        <v>10380</v>
      </c>
      <c r="AF39" s="1281">
        <v>30.0</v>
      </c>
      <c r="AG39" s="1281">
        <v>7.0</v>
      </c>
      <c r="AH39" s="1281">
        <v>2.0</v>
      </c>
      <c r="AI39" s="1281">
        <v>9.0</v>
      </c>
      <c r="AJ39" s="1284"/>
      <c r="AK39" s="1284"/>
      <c r="AL39" s="1284"/>
      <c r="AM39" s="1284"/>
      <c r="AN39" s="1284"/>
      <c r="AO39" s="1284"/>
      <c r="AP39" s="1284"/>
      <c r="AQ39" s="1284"/>
      <c r="AR39" s="1284"/>
      <c r="AS39" s="1284"/>
      <c r="AT39" s="1284"/>
      <c r="AU39" s="1284"/>
      <c r="AV39" s="1284"/>
      <c r="AW39" s="1284"/>
      <c r="AX39" s="1284"/>
      <c r="AY39" s="1284"/>
      <c r="AZ39" s="1284"/>
      <c r="BA39" s="1284"/>
      <c r="BB39" s="1284"/>
      <c r="BC39" s="1284"/>
      <c r="BD39" s="1284"/>
      <c r="BE39" s="1284"/>
      <c r="BF39" s="1284"/>
      <c r="BG39" s="1284"/>
      <c r="BH39" s="1284"/>
      <c r="BI39" s="1284"/>
      <c r="BJ39" s="1284"/>
      <c r="BK39" s="1284"/>
      <c r="BL39" s="1284"/>
      <c r="BM39" s="1284"/>
      <c r="BN39" s="1284"/>
      <c r="BO39" s="1284"/>
      <c r="BP39" s="1284"/>
      <c r="BQ39" s="1284"/>
      <c r="BR39" s="1284"/>
      <c r="BS39" s="1284"/>
    </row>
    <row r="40">
      <c r="A40" s="1300" t="s">
        <v>8105</v>
      </c>
      <c r="B40" s="1301" t="s">
        <v>10544</v>
      </c>
      <c r="C40" s="435"/>
      <c r="D40" s="443">
        <v>50.0</v>
      </c>
      <c r="E40" s="1303" t="s">
        <v>10545</v>
      </c>
      <c r="F40" s="1311" t="s">
        <v>10546</v>
      </c>
      <c r="G40" s="1310">
        <v>2.037719073283E12</v>
      </c>
      <c r="H40" s="1301">
        <v>409.0</v>
      </c>
      <c r="I40" s="1294">
        <v>0.3</v>
      </c>
      <c r="J40" s="370">
        <f t="shared" si="1"/>
        <v>286</v>
      </c>
      <c r="K40" s="1309" t="s">
        <v>7845</v>
      </c>
      <c r="L40" s="613"/>
      <c r="M40" s="1306"/>
      <c r="N40" s="1299"/>
      <c r="O40" s="1299"/>
      <c r="P40" s="1299"/>
      <c r="Q40" s="1299"/>
      <c r="R40" s="1299"/>
      <c r="S40" s="1299"/>
      <c r="T40" s="1284"/>
      <c r="U40" s="1284"/>
      <c r="V40" s="1284"/>
      <c r="W40" s="1284"/>
      <c r="X40" s="1284"/>
      <c r="Y40" s="1281" t="s">
        <v>10380</v>
      </c>
      <c r="Z40" s="1281">
        <v>30.0</v>
      </c>
      <c r="AA40" s="1281">
        <v>7.0</v>
      </c>
      <c r="AB40" s="1281">
        <v>2.0</v>
      </c>
      <c r="AC40" s="1281">
        <v>9.0</v>
      </c>
      <c r="AD40" s="1284"/>
      <c r="AE40" s="1285" t="s">
        <v>10380</v>
      </c>
      <c r="AF40" s="1281">
        <v>30.0</v>
      </c>
      <c r="AG40" s="1281">
        <v>7.0</v>
      </c>
      <c r="AH40" s="1281">
        <v>2.0</v>
      </c>
      <c r="AI40" s="1281">
        <v>9.0</v>
      </c>
      <c r="AJ40" s="1284"/>
      <c r="AK40" s="1284"/>
      <c r="AL40" s="1284"/>
      <c r="AM40" s="1284"/>
      <c r="AN40" s="1284"/>
      <c r="AO40" s="1284"/>
      <c r="AP40" s="1284"/>
      <c r="AQ40" s="1284"/>
      <c r="AR40" s="1284"/>
      <c r="AS40" s="1284"/>
      <c r="AT40" s="1284"/>
      <c r="AU40" s="1284"/>
      <c r="AV40" s="1284"/>
      <c r="AW40" s="1284"/>
      <c r="AX40" s="1284"/>
      <c r="AY40" s="1284"/>
      <c r="AZ40" s="1284"/>
      <c r="BA40" s="1284"/>
      <c r="BB40" s="1284"/>
      <c r="BC40" s="1284"/>
      <c r="BD40" s="1284"/>
      <c r="BE40" s="1284"/>
      <c r="BF40" s="1284"/>
      <c r="BG40" s="1284"/>
      <c r="BH40" s="1284"/>
      <c r="BI40" s="1284"/>
      <c r="BJ40" s="1284"/>
      <c r="BK40" s="1284"/>
      <c r="BL40" s="1284"/>
      <c r="BM40" s="1284"/>
      <c r="BN40" s="1284"/>
      <c r="BO40" s="1284"/>
      <c r="BP40" s="1284"/>
      <c r="BQ40" s="1284"/>
      <c r="BR40" s="1284"/>
      <c r="BS40" s="1284"/>
    </row>
    <row r="41">
      <c r="A41" s="1300" t="s">
        <v>8105</v>
      </c>
      <c r="B41" s="1301" t="s">
        <v>10547</v>
      </c>
      <c r="C41" s="435"/>
      <c r="D41" s="443">
        <v>50.0</v>
      </c>
      <c r="E41" s="1302" t="s">
        <v>10548</v>
      </c>
      <c r="F41" s="1303" t="s">
        <v>10549</v>
      </c>
      <c r="G41" s="1310">
        <v>2.037719073719E12</v>
      </c>
      <c r="H41" s="1301">
        <v>413.0</v>
      </c>
      <c r="I41" s="1294">
        <v>0.3</v>
      </c>
      <c r="J41" s="370">
        <f t="shared" si="1"/>
        <v>289</v>
      </c>
      <c r="K41" s="1309" t="s">
        <v>7877</v>
      </c>
      <c r="L41" s="613"/>
      <c r="M41" s="1306"/>
      <c r="N41" s="1299"/>
      <c r="O41" s="1299"/>
      <c r="P41" s="1299"/>
      <c r="Q41" s="1299"/>
      <c r="R41" s="1299"/>
      <c r="S41" s="1299"/>
      <c r="T41" s="1284"/>
      <c r="U41" s="1284"/>
      <c r="V41" s="1284"/>
      <c r="W41" s="1284"/>
      <c r="X41" s="1284"/>
      <c r="Y41" s="1281" t="s">
        <v>10380</v>
      </c>
      <c r="Z41" s="1281">
        <v>30.0</v>
      </c>
      <c r="AA41" s="1281">
        <v>7.0</v>
      </c>
      <c r="AB41" s="1281">
        <v>2.0</v>
      </c>
      <c r="AC41" s="1281">
        <v>9.0</v>
      </c>
      <c r="AD41" s="1284"/>
      <c r="AE41" s="1285" t="s">
        <v>10380</v>
      </c>
      <c r="AF41" s="1281">
        <v>30.0</v>
      </c>
      <c r="AG41" s="1281">
        <v>7.0</v>
      </c>
      <c r="AH41" s="1281">
        <v>2.0</v>
      </c>
      <c r="AI41" s="1281">
        <v>9.0</v>
      </c>
      <c r="AJ41" s="1284"/>
      <c r="AK41" s="1284"/>
      <c r="AL41" s="1284"/>
      <c r="AM41" s="1284"/>
      <c r="AN41" s="1284"/>
      <c r="AO41" s="1284"/>
      <c r="AP41" s="1284"/>
      <c r="AQ41" s="1284"/>
      <c r="AR41" s="1284"/>
      <c r="AS41" s="1284"/>
      <c r="AT41" s="1284"/>
      <c r="AU41" s="1284"/>
      <c r="AV41" s="1284"/>
      <c r="AW41" s="1284"/>
      <c r="AX41" s="1284"/>
      <c r="AY41" s="1284"/>
      <c r="AZ41" s="1284"/>
      <c r="BA41" s="1284"/>
      <c r="BB41" s="1284"/>
      <c r="BC41" s="1284"/>
      <c r="BD41" s="1284"/>
      <c r="BE41" s="1284"/>
      <c r="BF41" s="1284"/>
      <c r="BG41" s="1284"/>
      <c r="BH41" s="1284"/>
      <c r="BI41" s="1284"/>
      <c r="BJ41" s="1284"/>
      <c r="BK41" s="1284"/>
      <c r="BL41" s="1284"/>
      <c r="BM41" s="1284"/>
      <c r="BN41" s="1284"/>
      <c r="BO41" s="1284"/>
      <c r="BP41" s="1284"/>
      <c r="BQ41" s="1284"/>
      <c r="BR41" s="1284"/>
      <c r="BS41" s="1284"/>
    </row>
    <row r="42">
      <c r="A42" s="1300" t="s">
        <v>8105</v>
      </c>
      <c r="B42" s="1301" t="s">
        <v>10550</v>
      </c>
      <c r="C42" s="435"/>
      <c r="D42" s="443">
        <v>50.0</v>
      </c>
      <c r="E42" s="1303" t="s">
        <v>10551</v>
      </c>
      <c r="F42" s="1303" t="s">
        <v>10552</v>
      </c>
      <c r="G42" s="1310">
        <v>2.037719073955E12</v>
      </c>
      <c r="H42" s="1301">
        <v>400.0</v>
      </c>
      <c r="I42" s="1294">
        <v>0.3</v>
      </c>
      <c r="J42" s="370">
        <f t="shared" si="1"/>
        <v>280</v>
      </c>
      <c r="K42" s="1309" t="s">
        <v>7821</v>
      </c>
      <c r="L42" s="613"/>
      <c r="M42" s="1306"/>
      <c r="N42" s="1299"/>
      <c r="O42" s="1299"/>
      <c r="P42" s="1299"/>
      <c r="Q42" s="1299"/>
      <c r="R42" s="1299"/>
      <c r="S42" s="1299"/>
      <c r="T42" s="1284"/>
      <c r="U42" s="1284"/>
      <c r="V42" s="1284"/>
      <c r="W42" s="1284"/>
      <c r="X42" s="1284"/>
      <c r="Y42" s="1281" t="s">
        <v>10380</v>
      </c>
      <c r="Z42" s="1281">
        <v>30.0</v>
      </c>
      <c r="AA42" s="1281">
        <v>7.0</v>
      </c>
      <c r="AB42" s="1281">
        <v>2.0</v>
      </c>
      <c r="AC42" s="1281">
        <v>9.0</v>
      </c>
      <c r="AD42" s="1284"/>
      <c r="AE42" s="1285" t="s">
        <v>10380</v>
      </c>
      <c r="AF42" s="1281">
        <v>30.0</v>
      </c>
      <c r="AG42" s="1281">
        <v>7.0</v>
      </c>
      <c r="AH42" s="1281">
        <v>2.0</v>
      </c>
      <c r="AI42" s="1281">
        <v>9.0</v>
      </c>
      <c r="AJ42" s="1284"/>
      <c r="AK42" s="1284"/>
      <c r="AL42" s="1284"/>
      <c r="AM42" s="1284"/>
      <c r="AN42" s="1284"/>
      <c r="AO42" s="1284"/>
      <c r="AP42" s="1284"/>
      <c r="AQ42" s="1284"/>
      <c r="AR42" s="1284"/>
      <c r="AS42" s="1284"/>
      <c r="AT42" s="1284"/>
      <c r="AU42" s="1284"/>
      <c r="AV42" s="1284"/>
      <c r="AW42" s="1284"/>
      <c r="AX42" s="1284"/>
      <c r="AY42" s="1284"/>
      <c r="AZ42" s="1284"/>
      <c r="BA42" s="1284"/>
      <c r="BB42" s="1284"/>
      <c r="BC42" s="1284"/>
      <c r="BD42" s="1284"/>
      <c r="BE42" s="1284"/>
      <c r="BF42" s="1284"/>
      <c r="BG42" s="1284"/>
      <c r="BH42" s="1284"/>
      <c r="BI42" s="1284"/>
      <c r="BJ42" s="1284"/>
      <c r="BK42" s="1284"/>
      <c r="BL42" s="1284"/>
      <c r="BM42" s="1284"/>
      <c r="BN42" s="1284"/>
      <c r="BO42" s="1284"/>
      <c r="BP42" s="1284"/>
      <c r="BQ42" s="1284"/>
      <c r="BR42" s="1284"/>
      <c r="BS42" s="1284"/>
    </row>
    <row r="43">
      <c r="A43" s="1300" t="s">
        <v>8105</v>
      </c>
      <c r="B43" s="1301" t="s">
        <v>10553</v>
      </c>
      <c r="C43" s="435"/>
      <c r="D43" s="443">
        <v>50.0</v>
      </c>
      <c r="E43" s="1302" t="s">
        <v>10554</v>
      </c>
      <c r="F43" s="1303" t="s">
        <v>10555</v>
      </c>
      <c r="G43" s="1310">
        <v>2.037719074839E12</v>
      </c>
      <c r="H43" s="1301">
        <v>409.0</v>
      </c>
      <c r="I43" s="1294">
        <v>0.3</v>
      </c>
      <c r="J43" s="370">
        <f t="shared" si="1"/>
        <v>286</v>
      </c>
      <c r="K43" s="1309" t="s">
        <v>7853</v>
      </c>
      <c r="L43" s="613"/>
      <c r="M43" s="1306"/>
      <c r="N43" s="1299"/>
      <c r="O43" s="1299"/>
      <c r="P43" s="1299"/>
      <c r="Q43" s="1299"/>
      <c r="R43" s="1299"/>
      <c r="S43" s="1299"/>
      <c r="T43" s="1284"/>
      <c r="U43" s="1284"/>
      <c r="V43" s="1284"/>
      <c r="W43" s="1284"/>
      <c r="X43" s="1284"/>
      <c r="Y43" s="1281" t="s">
        <v>10380</v>
      </c>
      <c r="Z43" s="1281">
        <v>30.0</v>
      </c>
      <c r="AA43" s="1281">
        <v>7.0</v>
      </c>
      <c r="AB43" s="1281">
        <v>2.0</v>
      </c>
      <c r="AC43" s="1281">
        <v>9.0</v>
      </c>
      <c r="AD43" s="1284"/>
      <c r="AE43" s="1285" t="s">
        <v>10380</v>
      </c>
      <c r="AF43" s="1281">
        <v>30.0</v>
      </c>
      <c r="AG43" s="1281">
        <v>7.0</v>
      </c>
      <c r="AH43" s="1281">
        <v>2.0</v>
      </c>
      <c r="AI43" s="1281">
        <v>9.0</v>
      </c>
      <c r="AJ43" s="1284"/>
      <c r="AK43" s="1284"/>
      <c r="AL43" s="1284"/>
      <c r="AM43" s="1284"/>
      <c r="AN43" s="1284"/>
      <c r="AO43" s="1284"/>
      <c r="AP43" s="1284"/>
      <c r="AQ43" s="1284"/>
      <c r="AR43" s="1284"/>
      <c r="AS43" s="1284"/>
      <c r="AT43" s="1284"/>
      <c r="AU43" s="1284"/>
      <c r="AV43" s="1284"/>
      <c r="AW43" s="1284"/>
      <c r="AX43" s="1284"/>
      <c r="AY43" s="1284"/>
      <c r="AZ43" s="1284"/>
      <c r="BA43" s="1284"/>
      <c r="BB43" s="1284"/>
      <c r="BC43" s="1284"/>
      <c r="BD43" s="1284"/>
      <c r="BE43" s="1284"/>
      <c r="BF43" s="1284"/>
      <c r="BG43" s="1284"/>
      <c r="BH43" s="1284"/>
      <c r="BI43" s="1284"/>
      <c r="BJ43" s="1284"/>
      <c r="BK43" s="1284"/>
      <c r="BL43" s="1284"/>
      <c r="BM43" s="1284"/>
      <c r="BN43" s="1284"/>
      <c r="BO43" s="1284"/>
      <c r="BP43" s="1284"/>
      <c r="BQ43" s="1284"/>
      <c r="BR43" s="1284"/>
      <c r="BS43" s="1284"/>
    </row>
    <row r="44">
      <c r="A44" s="1300" t="s">
        <v>8105</v>
      </c>
      <c r="B44" s="1301" t="s">
        <v>10556</v>
      </c>
      <c r="C44" s="435"/>
      <c r="D44" s="443">
        <v>50.0</v>
      </c>
      <c r="E44" s="1303" t="s">
        <v>10557</v>
      </c>
      <c r="F44" s="1303" t="s">
        <v>10558</v>
      </c>
      <c r="G44" s="1310">
        <v>2.037719075423E12</v>
      </c>
      <c r="H44" s="1301">
        <v>341.0</v>
      </c>
      <c r="I44" s="1294">
        <v>0.3</v>
      </c>
      <c r="J44" s="370">
        <f t="shared" si="1"/>
        <v>239</v>
      </c>
      <c r="K44" s="1309" t="s">
        <v>7739</v>
      </c>
      <c r="L44" s="613"/>
      <c r="M44" s="1306"/>
      <c r="N44" s="1299"/>
      <c r="O44" s="1299"/>
      <c r="P44" s="1299"/>
      <c r="Q44" s="1299"/>
      <c r="R44" s="1299"/>
      <c r="S44" s="1299"/>
      <c r="T44" s="1284"/>
      <c r="U44" s="1284"/>
      <c r="V44" s="1284"/>
      <c r="W44" s="1284"/>
      <c r="X44" s="1284"/>
      <c r="Y44" s="1281" t="s">
        <v>10380</v>
      </c>
      <c r="Z44" s="1281">
        <v>30.0</v>
      </c>
      <c r="AA44" s="1281">
        <v>7.0</v>
      </c>
      <c r="AB44" s="1281">
        <v>2.0</v>
      </c>
      <c r="AC44" s="1281">
        <v>9.0</v>
      </c>
      <c r="AD44" s="1284"/>
      <c r="AE44" s="1285" t="s">
        <v>10380</v>
      </c>
      <c r="AF44" s="1281">
        <v>30.0</v>
      </c>
      <c r="AG44" s="1281">
        <v>7.0</v>
      </c>
      <c r="AH44" s="1281">
        <v>2.0</v>
      </c>
      <c r="AI44" s="1281">
        <v>9.0</v>
      </c>
      <c r="AJ44" s="1284"/>
      <c r="AK44" s="1284"/>
      <c r="AL44" s="1284"/>
      <c r="AM44" s="1284"/>
      <c r="AN44" s="1284"/>
      <c r="AO44" s="1284"/>
      <c r="AP44" s="1284"/>
      <c r="AQ44" s="1284"/>
      <c r="AR44" s="1284"/>
      <c r="AS44" s="1284"/>
      <c r="AT44" s="1284"/>
      <c r="AU44" s="1284"/>
      <c r="AV44" s="1284"/>
      <c r="AW44" s="1284"/>
      <c r="AX44" s="1284"/>
      <c r="AY44" s="1284"/>
      <c r="AZ44" s="1284"/>
      <c r="BA44" s="1284"/>
      <c r="BB44" s="1284"/>
      <c r="BC44" s="1284"/>
      <c r="BD44" s="1284"/>
      <c r="BE44" s="1284"/>
      <c r="BF44" s="1284"/>
      <c r="BG44" s="1284"/>
      <c r="BH44" s="1284"/>
      <c r="BI44" s="1284"/>
      <c r="BJ44" s="1284"/>
      <c r="BK44" s="1284"/>
      <c r="BL44" s="1284"/>
      <c r="BM44" s="1284"/>
      <c r="BN44" s="1284"/>
      <c r="BO44" s="1284"/>
      <c r="BP44" s="1284"/>
      <c r="BQ44" s="1284"/>
      <c r="BR44" s="1284"/>
      <c r="BS44" s="1284"/>
    </row>
    <row r="45">
      <c r="A45" s="1300" t="s">
        <v>8105</v>
      </c>
      <c r="B45" s="1301" t="s">
        <v>10559</v>
      </c>
      <c r="C45" s="435"/>
      <c r="D45" s="443">
        <v>50.0</v>
      </c>
      <c r="E45" s="1302" t="s">
        <v>10560</v>
      </c>
      <c r="F45" s="1303" t="s">
        <v>10561</v>
      </c>
      <c r="G45" s="1310">
        <v>2.03771907598E12</v>
      </c>
      <c r="H45" s="1301">
        <v>341.0</v>
      </c>
      <c r="I45" s="1294">
        <v>0.3</v>
      </c>
      <c r="J45" s="370">
        <f t="shared" si="1"/>
        <v>239</v>
      </c>
      <c r="K45" s="1309" t="s">
        <v>7746</v>
      </c>
      <c r="L45" s="613"/>
      <c r="M45" s="1312"/>
      <c r="N45" s="1299"/>
      <c r="O45" s="1299"/>
      <c r="P45" s="1299"/>
      <c r="Q45" s="1299"/>
      <c r="R45" s="1299"/>
      <c r="S45" s="1299"/>
      <c r="T45" s="1284"/>
      <c r="U45" s="1284"/>
      <c r="V45" s="1284"/>
      <c r="W45" s="1284"/>
      <c r="X45" s="1284"/>
      <c r="Y45" s="1281" t="s">
        <v>10380</v>
      </c>
      <c r="Z45" s="1281">
        <v>30.0</v>
      </c>
      <c r="AA45" s="1281">
        <v>7.0</v>
      </c>
      <c r="AB45" s="1281">
        <v>2.0</v>
      </c>
      <c r="AC45" s="1281">
        <v>9.0</v>
      </c>
      <c r="AD45" s="1284"/>
      <c r="AE45" s="1285" t="s">
        <v>10380</v>
      </c>
      <c r="AF45" s="1281">
        <v>30.0</v>
      </c>
      <c r="AG45" s="1281">
        <v>7.0</v>
      </c>
      <c r="AH45" s="1281">
        <v>2.0</v>
      </c>
      <c r="AI45" s="1281">
        <v>9.0</v>
      </c>
      <c r="AJ45" s="1284"/>
      <c r="AK45" s="1284"/>
      <c r="AL45" s="1284"/>
      <c r="AM45" s="1284"/>
      <c r="AN45" s="1284"/>
      <c r="AO45" s="1284"/>
      <c r="AP45" s="1284"/>
      <c r="AQ45" s="1284"/>
      <c r="AR45" s="1284"/>
      <c r="AS45" s="1284"/>
      <c r="AT45" s="1284"/>
      <c r="AU45" s="1284"/>
      <c r="AV45" s="1284"/>
      <c r="AW45" s="1284"/>
      <c r="AX45" s="1284"/>
      <c r="AY45" s="1284"/>
      <c r="AZ45" s="1284"/>
      <c r="BA45" s="1284"/>
      <c r="BB45" s="1284"/>
      <c r="BC45" s="1284"/>
      <c r="BD45" s="1284"/>
      <c r="BE45" s="1284"/>
      <c r="BF45" s="1284"/>
      <c r="BG45" s="1284"/>
      <c r="BH45" s="1284"/>
      <c r="BI45" s="1284"/>
      <c r="BJ45" s="1284"/>
      <c r="BK45" s="1284"/>
      <c r="BL45" s="1284"/>
      <c r="BM45" s="1284"/>
      <c r="BN45" s="1284"/>
      <c r="BO45" s="1284"/>
      <c r="BP45" s="1284"/>
      <c r="BQ45" s="1284"/>
      <c r="BR45" s="1284"/>
      <c r="BS45" s="1284"/>
    </row>
    <row r="46">
      <c r="A46" s="1300" t="s">
        <v>8105</v>
      </c>
      <c r="B46" s="1301" t="s">
        <v>10562</v>
      </c>
      <c r="C46" s="435"/>
      <c r="D46" s="443">
        <v>50.0</v>
      </c>
      <c r="E46" s="1303" t="s">
        <v>10563</v>
      </c>
      <c r="F46" s="1303" t="s">
        <v>10564</v>
      </c>
      <c r="G46" s="1310">
        <v>2.037719076345E12</v>
      </c>
      <c r="H46" s="1301">
        <v>341.0</v>
      </c>
      <c r="I46" s="1294">
        <v>0.3</v>
      </c>
      <c r="J46" s="370">
        <f t="shared" si="1"/>
        <v>239</v>
      </c>
      <c r="K46" s="1309" t="s">
        <v>7753</v>
      </c>
      <c r="L46" s="613"/>
      <c r="M46" s="1312"/>
      <c r="N46" s="1299"/>
      <c r="O46" s="1299"/>
      <c r="P46" s="1299"/>
      <c r="Q46" s="1299"/>
      <c r="R46" s="1299"/>
      <c r="S46" s="1299"/>
      <c r="T46" s="1284"/>
      <c r="U46" s="1284"/>
      <c r="V46" s="1284"/>
      <c r="W46" s="1284"/>
      <c r="X46" s="1284"/>
      <c r="Y46" s="1281" t="s">
        <v>10380</v>
      </c>
      <c r="Z46" s="1281">
        <v>30.0</v>
      </c>
      <c r="AA46" s="1281">
        <v>7.0</v>
      </c>
      <c r="AB46" s="1281">
        <v>2.0</v>
      </c>
      <c r="AC46" s="1281">
        <v>9.0</v>
      </c>
      <c r="AD46" s="1284"/>
      <c r="AE46" s="1285" t="s">
        <v>10380</v>
      </c>
      <c r="AF46" s="1281">
        <v>30.0</v>
      </c>
      <c r="AG46" s="1281">
        <v>7.0</v>
      </c>
      <c r="AH46" s="1281">
        <v>2.0</v>
      </c>
      <c r="AI46" s="1281">
        <v>9.0</v>
      </c>
      <c r="AJ46" s="1284"/>
      <c r="AK46" s="1284"/>
      <c r="AL46" s="1284"/>
      <c r="AM46" s="1284"/>
      <c r="AN46" s="1284"/>
      <c r="AO46" s="1284"/>
      <c r="AP46" s="1284"/>
      <c r="AQ46" s="1284"/>
      <c r="AR46" s="1284"/>
      <c r="AS46" s="1284"/>
      <c r="AT46" s="1284"/>
      <c r="AU46" s="1284"/>
      <c r="AV46" s="1284"/>
      <c r="AW46" s="1284"/>
      <c r="AX46" s="1284"/>
      <c r="AY46" s="1284"/>
      <c r="AZ46" s="1284"/>
      <c r="BA46" s="1284"/>
      <c r="BB46" s="1284"/>
      <c r="BC46" s="1284"/>
      <c r="BD46" s="1284"/>
      <c r="BE46" s="1284"/>
      <c r="BF46" s="1284"/>
      <c r="BG46" s="1284"/>
      <c r="BH46" s="1284"/>
      <c r="BI46" s="1284"/>
      <c r="BJ46" s="1284"/>
      <c r="BK46" s="1284"/>
      <c r="BL46" s="1284"/>
      <c r="BM46" s="1284"/>
      <c r="BN46" s="1284"/>
      <c r="BO46" s="1284"/>
      <c r="BP46" s="1284"/>
      <c r="BQ46" s="1284"/>
      <c r="BR46" s="1284"/>
      <c r="BS46" s="1284"/>
    </row>
    <row r="47">
      <c r="A47" s="1300" t="s">
        <v>8105</v>
      </c>
      <c r="B47" s="1301" t="s">
        <v>10565</v>
      </c>
      <c r="C47" s="435"/>
      <c r="D47" s="443">
        <v>50.0</v>
      </c>
      <c r="E47" s="1302" t="s">
        <v>10566</v>
      </c>
      <c r="F47" s="1303" t="s">
        <v>10567</v>
      </c>
      <c r="G47" s="1310">
        <v>2.037719076796E12</v>
      </c>
      <c r="H47" s="1301">
        <v>409.0</v>
      </c>
      <c r="I47" s="1294">
        <v>0.3</v>
      </c>
      <c r="J47" s="370">
        <f t="shared" si="1"/>
        <v>286</v>
      </c>
      <c r="K47" s="1305" t="s">
        <v>10568</v>
      </c>
      <c r="L47" s="613"/>
      <c r="M47" s="1312"/>
      <c r="N47" s="1299"/>
      <c r="O47" s="1299"/>
      <c r="P47" s="1299"/>
      <c r="Q47" s="1299"/>
      <c r="R47" s="1299"/>
      <c r="S47" s="1299"/>
      <c r="T47" s="1284"/>
      <c r="U47" s="1284"/>
      <c r="V47" s="1284"/>
      <c r="W47" s="1284"/>
      <c r="X47" s="1284"/>
      <c r="Y47" s="1281" t="s">
        <v>10380</v>
      </c>
      <c r="Z47" s="1281">
        <v>30.0</v>
      </c>
      <c r="AA47" s="1281">
        <v>7.0</v>
      </c>
      <c r="AB47" s="1281">
        <v>2.0</v>
      </c>
      <c r="AC47" s="1281">
        <v>9.0</v>
      </c>
      <c r="AD47" s="1284"/>
      <c r="AE47" s="1285" t="s">
        <v>10380</v>
      </c>
      <c r="AF47" s="1281">
        <v>30.0</v>
      </c>
      <c r="AG47" s="1281">
        <v>7.0</v>
      </c>
      <c r="AH47" s="1281">
        <v>2.0</v>
      </c>
      <c r="AI47" s="1281">
        <v>9.0</v>
      </c>
      <c r="AJ47" s="1284"/>
      <c r="AK47" s="1284"/>
      <c r="AL47" s="1284"/>
      <c r="AM47" s="1284"/>
      <c r="AN47" s="1284"/>
      <c r="AO47" s="1284"/>
      <c r="AP47" s="1284"/>
      <c r="AQ47" s="1284"/>
      <c r="AR47" s="1284"/>
      <c r="AS47" s="1284"/>
      <c r="AT47" s="1284"/>
      <c r="AU47" s="1284"/>
      <c r="AV47" s="1284"/>
      <c r="AW47" s="1284"/>
      <c r="AX47" s="1284"/>
      <c r="AY47" s="1284"/>
      <c r="AZ47" s="1284"/>
      <c r="BA47" s="1284"/>
      <c r="BB47" s="1284"/>
      <c r="BC47" s="1284"/>
      <c r="BD47" s="1284"/>
      <c r="BE47" s="1284"/>
      <c r="BF47" s="1284"/>
      <c r="BG47" s="1284"/>
      <c r="BH47" s="1284"/>
      <c r="BI47" s="1284"/>
      <c r="BJ47" s="1284"/>
      <c r="BK47" s="1284"/>
      <c r="BL47" s="1284"/>
      <c r="BM47" s="1284"/>
      <c r="BN47" s="1284"/>
      <c r="BO47" s="1284"/>
      <c r="BP47" s="1284"/>
      <c r="BQ47" s="1284"/>
      <c r="BR47" s="1284"/>
      <c r="BS47" s="1284"/>
    </row>
    <row r="48">
      <c r="A48" s="1300" t="s">
        <v>8105</v>
      </c>
      <c r="B48" s="1301" t="s">
        <v>10569</v>
      </c>
      <c r="C48" s="435"/>
      <c r="D48" s="443">
        <v>50.0</v>
      </c>
      <c r="E48" s="1303" t="s">
        <v>10570</v>
      </c>
      <c r="F48" s="1303" t="s">
        <v>10571</v>
      </c>
      <c r="G48" s="1310">
        <v>2.037719077687E12</v>
      </c>
      <c r="H48" s="1301">
        <v>409.0</v>
      </c>
      <c r="I48" s="1294">
        <v>0.3</v>
      </c>
      <c r="J48" s="370">
        <f t="shared" si="1"/>
        <v>286</v>
      </c>
      <c r="K48" s="1305" t="s">
        <v>7858</v>
      </c>
      <c r="L48" s="613"/>
      <c r="M48" s="1312"/>
      <c r="N48" s="1299"/>
      <c r="O48" s="1299"/>
      <c r="P48" s="1299"/>
      <c r="Q48" s="1299"/>
      <c r="R48" s="1299"/>
      <c r="S48" s="1299"/>
      <c r="T48" s="1284"/>
      <c r="U48" s="1284"/>
      <c r="V48" s="1284"/>
      <c r="W48" s="1284"/>
      <c r="X48" s="1284"/>
      <c r="Y48" s="1281" t="s">
        <v>10380</v>
      </c>
      <c r="Z48" s="1281">
        <v>30.0</v>
      </c>
      <c r="AA48" s="1281">
        <v>7.0</v>
      </c>
      <c r="AB48" s="1281">
        <v>2.0</v>
      </c>
      <c r="AC48" s="1281">
        <v>9.0</v>
      </c>
      <c r="AD48" s="1284"/>
      <c r="AE48" s="1285" t="s">
        <v>10380</v>
      </c>
      <c r="AF48" s="1281">
        <v>30.0</v>
      </c>
      <c r="AG48" s="1281">
        <v>7.0</v>
      </c>
      <c r="AH48" s="1281">
        <v>2.0</v>
      </c>
      <c r="AI48" s="1281">
        <v>9.0</v>
      </c>
      <c r="AJ48" s="1284"/>
      <c r="AK48" s="1284"/>
      <c r="AL48" s="1284"/>
      <c r="AM48" s="1284"/>
      <c r="AN48" s="1284"/>
      <c r="AO48" s="1284"/>
      <c r="AP48" s="1284"/>
      <c r="AQ48" s="1284"/>
      <c r="AR48" s="1284"/>
      <c r="AS48" s="1284"/>
      <c r="AT48" s="1284"/>
      <c r="AU48" s="1284"/>
      <c r="AV48" s="1284"/>
      <c r="AW48" s="1284"/>
      <c r="AX48" s="1284"/>
      <c r="AY48" s="1284"/>
      <c r="AZ48" s="1284"/>
      <c r="BA48" s="1284"/>
      <c r="BB48" s="1284"/>
      <c r="BC48" s="1284"/>
      <c r="BD48" s="1284"/>
      <c r="BE48" s="1284"/>
      <c r="BF48" s="1284"/>
      <c r="BG48" s="1284"/>
      <c r="BH48" s="1284"/>
      <c r="BI48" s="1284"/>
      <c r="BJ48" s="1284"/>
      <c r="BK48" s="1284"/>
      <c r="BL48" s="1284"/>
      <c r="BM48" s="1284"/>
      <c r="BN48" s="1284"/>
      <c r="BO48" s="1284"/>
      <c r="BP48" s="1284"/>
      <c r="BQ48" s="1284"/>
      <c r="BR48" s="1284"/>
      <c r="BS48" s="1284"/>
    </row>
    <row r="49">
      <c r="A49" s="1278"/>
      <c r="B49" s="1295" t="s">
        <v>10572</v>
      </c>
      <c r="C49" s="435"/>
      <c r="D49" s="443">
        <v>50.0</v>
      </c>
      <c r="E49" s="1286" t="s">
        <v>10573</v>
      </c>
      <c r="F49" s="1280" t="s">
        <v>10574</v>
      </c>
      <c r="G49" s="1296">
        <v>2.037719078141E12</v>
      </c>
      <c r="H49" s="1289">
        <v>409.0</v>
      </c>
      <c r="I49" s="1294">
        <v>0.3</v>
      </c>
      <c r="J49" s="370">
        <f t="shared" si="1"/>
        <v>286</v>
      </c>
      <c r="K49" s="371" t="s">
        <v>10575</v>
      </c>
      <c r="L49" s="1298" t="s">
        <v>10576</v>
      </c>
      <c r="M49" s="1298" t="s">
        <v>10577</v>
      </c>
      <c r="N49" s="1299"/>
      <c r="O49" s="1299"/>
      <c r="P49" s="1299"/>
      <c r="Q49" s="1299"/>
      <c r="R49" s="1299"/>
      <c r="S49" s="1299"/>
      <c r="T49" s="1284"/>
      <c r="U49" s="1284"/>
      <c r="V49" s="1284"/>
      <c r="W49" s="1284"/>
      <c r="X49" s="1284"/>
      <c r="Y49" s="1281" t="s">
        <v>10380</v>
      </c>
      <c r="Z49" s="1281">
        <v>30.0</v>
      </c>
      <c r="AA49" s="1281">
        <v>7.0</v>
      </c>
      <c r="AB49" s="1281">
        <v>2.0</v>
      </c>
      <c r="AC49" s="1281">
        <v>9.0</v>
      </c>
      <c r="AD49" s="1284"/>
      <c r="AE49" s="1285" t="s">
        <v>10380</v>
      </c>
      <c r="AF49" s="1281">
        <v>30.0</v>
      </c>
      <c r="AG49" s="1281">
        <v>7.0</v>
      </c>
      <c r="AH49" s="1281">
        <v>2.0</v>
      </c>
      <c r="AI49" s="1281">
        <v>9.0</v>
      </c>
      <c r="AJ49" s="1284"/>
      <c r="AK49" s="1284"/>
      <c r="AL49" s="1284"/>
      <c r="AM49" s="1284"/>
      <c r="AN49" s="1284"/>
      <c r="AO49" s="1284"/>
      <c r="AP49" s="1284"/>
      <c r="AQ49" s="1284"/>
      <c r="AR49" s="1284"/>
      <c r="AS49" s="1284"/>
      <c r="AT49" s="1284"/>
      <c r="AU49" s="1284"/>
      <c r="AV49" s="1284"/>
      <c r="AW49" s="1284"/>
      <c r="AX49" s="1284"/>
      <c r="AY49" s="1284"/>
      <c r="AZ49" s="1284"/>
      <c r="BA49" s="1284"/>
      <c r="BB49" s="1284"/>
      <c r="BC49" s="1284"/>
      <c r="BD49" s="1284"/>
      <c r="BE49" s="1284"/>
      <c r="BF49" s="1284"/>
      <c r="BG49" s="1284"/>
      <c r="BH49" s="1284"/>
      <c r="BI49" s="1284"/>
      <c r="BJ49" s="1284"/>
      <c r="BK49" s="1284"/>
      <c r="BL49" s="1284"/>
      <c r="BM49" s="1284"/>
      <c r="BN49" s="1284"/>
      <c r="BO49" s="1284"/>
      <c r="BP49" s="1284"/>
      <c r="BQ49" s="1284"/>
      <c r="BR49" s="1284"/>
      <c r="BS49" s="1284"/>
    </row>
    <row r="50">
      <c r="A50" s="1278"/>
      <c r="B50" s="1295" t="s">
        <v>10578</v>
      </c>
      <c r="C50" s="435"/>
      <c r="D50" s="443">
        <v>50.0</v>
      </c>
      <c r="E50" s="1280" t="s">
        <v>10579</v>
      </c>
      <c r="F50" s="1280" t="s">
        <v>10580</v>
      </c>
      <c r="G50" s="1296">
        <v>2.037719078745E12</v>
      </c>
      <c r="H50" s="1289">
        <v>409.0</v>
      </c>
      <c r="I50" s="1294">
        <v>0.3</v>
      </c>
      <c r="J50" s="370">
        <f t="shared" si="1"/>
        <v>286</v>
      </c>
      <c r="K50" s="371" t="s">
        <v>10581</v>
      </c>
      <c r="L50" s="371" t="s">
        <v>10582</v>
      </c>
      <c r="M50" s="1298" t="s">
        <v>10583</v>
      </c>
      <c r="N50" s="1299"/>
      <c r="O50" s="1299"/>
      <c r="P50" s="1299"/>
      <c r="Q50" s="1299"/>
      <c r="R50" s="1299"/>
      <c r="S50" s="1299"/>
      <c r="T50" s="1284"/>
      <c r="U50" s="1284"/>
      <c r="V50" s="1284"/>
      <c r="W50" s="1284"/>
      <c r="X50" s="1284"/>
      <c r="Y50" s="1281" t="s">
        <v>10380</v>
      </c>
      <c r="Z50" s="1281">
        <v>30.0</v>
      </c>
      <c r="AA50" s="1281">
        <v>7.0</v>
      </c>
      <c r="AB50" s="1281">
        <v>2.0</v>
      </c>
      <c r="AC50" s="1281">
        <v>9.0</v>
      </c>
      <c r="AD50" s="1284"/>
      <c r="AE50" s="1285" t="s">
        <v>10380</v>
      </c>
      <c r="AF50" s="1281">
        <v>30.0</v>
      </c>
      <c r="AG50" s="1281">
        <v>7.0</v>
      </c>
      <c r="AH50" s="1281">
        <v>2.0</v>
      </c>
      <c r="AI50" s="1281">
        <v>9.0</v>
      </c>
      <c r="AJ50" s="1284"/>
      <c r="AK50" s="1284"/>
      <c r="AL50" s="1284"/>
      <c r="AM50" s="1284"/>
      <c r="AN50" s="1284"/>
      <c r="AO50" s="1284"/>
      <c r="AP50" s="1284"/>
      <c r="AQ50" s="1284"/>
      <c r="AR50" s="1284"/>
      <c r="AS50" s="1284"/>
      <c r="AT50" s="1284"/>
      <c r="AU50" s="1284"/>
      <c r="AV50" s="1284"/>
      <c r="AW50" s="1284"/>
      <c r="AX50" s="1284"/>
      <c r="AY50" s="1284"/>
      <c r="AZ50" s="1284"/>
      <c r="BA50" s="1284"/>
      <c r="BB50" s="1284"/>
      <c r="BC50" s="1284"/>
      <c r="BD50" s="1284"/>
      <c r="BE50" s="1284"/>
      <c r="BF50" s="1284"/>
      <c r="BG50" s="1284"/>
      <c r="BH50" s="1284"/>
      <c r="BI50" s="1284"/>
      <c r="BJ50" s="1284"/>
      <c r="BK50" s="1284"/>
      <c r="BL50" s="1284"/>
      <c r="BM50" s="1284"/>
      <c r="BN50" s="1284"/>
      <c r="BO50" s="1284"/>
      <c r="BP50" s="1284"/>
      <c r="BQ50" s="1284"/>
      <c r="BR50" s="1284"/>
      <c r="BS50" s="1284"/>
    </row>
    <row r="51">
      <c r="A51" s="1300" t="s">
        <v>8105</v>
      </c>
      <c r="B51" s="1304" t="s">
        <v>10584</v>
      </c>
      <c r="C51" s="435"/>
      <c r="D51" s="443">
        <v>50.0</v>
      </c>
      <c r="E51" s="1313" t="s">
        <v>10585</v>
      </c>
      <c r="F51" s="1314"/>
      <c r="G51" s="1310">
        <v>2.037719079926E12</v>
      </c>
      <c r="H51" s="1315"/>
      <c r="I51" s="1315"/>
      <c r="J51" s="370">
        <f t="shared" si="1"/>
        <v>0</v>
      </c>
      <c r="K51" s="1305" t="s">
        <v>10586</v>
      </c>
      <c r="L51" s="613"/>
      <c r="M51" s="1312"/>
      <c r="N51" s="1299"/>
      <c r="O51" s="1299"/>
      <c r="P51" s="1299"/>
      <c r="Q51" s="1299"/>
      <c r="R51" s="1299"/>
      <c r="S51" s="1299"/>
      <c r="T51" s="1284"/>
      <c r="U51" s="1284"/>
      <c r="V51" s="1284"/>
      <c r="W51" s="1284"/>
      <c r="X51" s="1284"/>
      <c r="Y51" s="1281" t="s">
        <v>10380</v>
      </c>
      <c r="Z51" s="1281">
        <v>30.0</v>
      </c>
      <c r="AA51" s="1281">
        <v>7.0</v>
      </c>
      <c r="AB51" s="1281">
        <v>2.0</v>
      </c>
      <c r="AC51" s="1281">
        <v>9.0</v>
      </c>
      <c r="AD51" s="1284"/>
      <c r="AE51" s="1285" t="s">
        <v>10380</v>
      </c>
      <c r="AF51" s="1281">
        <v>30.0</v>
      </c>
      <c r="AG51" s="1281">
        <v>7.0</v>
      </c>
      <c r="AH51" s="1281">
        <v>2.0</v>
      </c>
      <c r="AI51" s="1281">
        <v>9.0</v>
      </c>
      <c r="AJ51" s="1284"/>
      <c r="AK51" s="1284"/>
      <c r="AL51" s="1284"/>
      <c r="AM51" s="1284"/>
      <c r="AN51" s="1284"/>
      <c r="AO51" s="1284"/>
      <c r="AP51" s="1284"/>
      <c r="AQ51" s="1284"/>
      <c r="AR51" s="1284"/>
      <c r="AS51" s="1284"/>
      <c r="AT51" s="1284"/>
      <c r="AU51" s="1284"/>
      <c r="AV51" s="1284"/>
      <c r="AW51" s="1284"/>
      <c r="AX51" s="1284"/>
      <c r="AY51" s="1284"/>
      <c r="AZ51" s="1284"/>
      <c r="BA51" s="1284"/>
      <c r="BB51" s="1284"/>
      <c r="BC51" s="1284"/>
      <c r="BD51" s="1284"/>
      <c r="BE51" s="1284"/>
      <c r="BF51" s="1284"/>
      <c r="BG51" s="1284"/>
      <c r="BH51" s="1284"/>
      <c r="BI51" s="1284"/>
      <c r="BJ51" s="1284"/>
      <c r="BK51" s="1284"/>
      <c r="BL51" s="1284"/>
      <c r="BM51" s="1284"/>
      <c r="BN51" s="1284"/>
      <c r="BO51" s="1284"/>
      <c r="BP51" s="1284"/>
      <c r="BQ51" s="1284"/>
      <c r="BR51" s="1284"/>
      <c r="BS51" s="1284"/>
    </row>
    <row r="52">
      <c r="A52" s="1300" t="s">
        <v>8105</v>
      </c>
      <c r="B52" s="1304" t="s">
        <v>10584</v>
      </c>
      <c r="C52" s="435"/>
      <c r="D52" s="443">
        <v>50.0</v>
      </c>
      <c r="E52" s="1303" t="s">
        <v>10587</v>
      </c>
      <c r="F52" s="1316"/>
      <c r="G52" s="1310">
        <v>2.037719080304E12</v>
      </c>
      <c r="H52" s="1315"/>
      <c r="I52" s="1315"/>
      <c r="J52" s="370">
        <f t="shared" si="1"/>
        <v>0</v>
      </c>
      <c r="K52" s="1305" t="s">
        <v>10588</v>
      </c>
      <c r="L52" s="613"/>
      <c r="M52" s="1312"/>
      <c r="N52" s="1299"/>
      <c r="O52" s="1299"/>
      <c r="P52" s="1299"/>
      <c r="Q52" s="1299"/>
      <c r="R52" s="1299"/>
      <c r="S52" s="1299"/>
      <c r="T52" s="1284"/>
      <c r="U52" s="1284"/>
      <c r="V52" s="1284"/>
      <c r="W52" s="1284"/>
      <c r="X52" s="1284"/>
      <c r="Y52" s="1281" t="s">
        <v>10380</v>
      </c>
      <c r="Z52" s="1281">
        <v>30.0</v>
      </c>
      <c r="AA52" s="1281">
        <v>7.0</v>
      </c>
      <c r="AB52" s="1281">
        <v>2.0</v>
      </c>
      <c r="AC52" s="1281">
        <v>9.0</v>
      </c>
      <c r="AD52" s="1284"/>
      <c r="AE52" s="1285" t="s">
        <v>10380</v>
      </c>
      <c r="AF52" s="1281">
        <v>30.0</v>
      </c>
      <c r="AG52" s="1281">
        <v>7.0</v>
      </c>
      <c r="AH52" s="1281">
        <v>2.0</v>
      </c>
      <c r="AI52" s="1281">
        <v>9.0</v>
      </c>
      <c r="AJ52" s="1284"/>
      <c r="AK52" s="1284"/>
      <c r="AL52" s="1284"/>
      <c r="AM52" s="1284"/>
      <c r="AN52" s="1284"/>
      <c r="AO52" s="1284"/>
      <c r="AP52" s="1284"/>
      <c r="AQ52" s="1284"/>
      <c r="AR52" s="1284"/>
      <c r="AS52" s="1284"/>
      <c r="AT52" s="1284"/>
      <c r="AU52" s="1284"/>
      <c r="AV52" s="1284"/>
      <c r="AW52" s="1284"/>
      <c r="AX52" s="1284"/>
      <c r="AY52" s="1284"/>
      <c r="AZ52" s="1284"/>
      <c r="BA52" s="1284"/>
      <c r="BB52" s="1284"/>
      <c r="BC52" s="1284"/>
      <c r="BD52" s="1284"/>
      <c r="BE52" s="1284"/>
      <c r="BF52" s="1284"/>
      <c r="BG52" s="1284"/>
      <c r="BH52" s="1284"/>
      <c r="BI52" s="1284"/>
      <c r="BJ52" s="1284"/>
      <c r="BK52" s="1284"/>
      <c r="BL52" s="1284"/>
      <c r="BM52" s="1284"/>
      <c r="BN52" s="1284"/>
      <c r="BO52" s="1284"/>
      <c r="BP52" s="1284"/>
      <c r="BQ52" s="1284"/>
      <c r="BR52" s="1284"/>
      <c r="BS52" s="1284"/>
    </row>
    <row r="53">
      <c r="A53" s="1300" t="s">
        <v>8105</v>
      </c>
      <c r="B53" s="1301" t="s">
        <v>10589</v>
      </c>
      <c r="C53" s="435"/>
      <c r="D53" s="443">
        <v>50.0</v>
      </c>
      <c r="E53" s="1313" t="s">
        <v>10590</v>
      </c>
      <c r="F53" s="1314"/>
      <c r="G53" s="1310">
        <v>2.037719080731E12</v>
      </c>
      <c r="H53" s="1301">
        <v>352.0</v>
      </c>
      <c r="I53" s="1317">
        <v>0.3</v>
      </c>
      <c r="J53" s="370">
        <f t="shared" si="1"/>
        <v>246</v>
      </c>
      <c r="K53" s="1305" t="s">
        <v>10591</v>
      </c>
      <c r="L53" s="613"/>
      <c r="M53" s="1312"/>
      <c r="N53" s="1299"/>
      <c r="O53" s="1299"/>
      <c r="P53" s="1299"/>
      <c r="Q53" s="1299"/>
      <c r="R53" s="1299"/>
      <c r="S53" s="1299"/>
      <c r="T53" s="1284"/>
      <c r="U53" s="1284"/>
      <c r="V53" s="1284"/>
      <c r="W53" s="1284"/>
      <c r="X53" s="1284"/>
      <c r="Y53" s="1281" t="s">
        <v>10380</v>
      </c>
      <c r="Z53" s="1281">
        <v>30.0</v>
      </c>
      <c r="AA53" s="1281">
        <v>7.0</v>
      </c>
      <c r="AB53" s="1281">
        <v>2.0</v>
      </c>
      <c r="AC53" s="1281">
        <v>9.0</v>
      </c>
      <c r="AD53" s="1284"/>
      <c r="AE53" s="1285" t="s">
        <v>10380</v>
      </c>
      <c r="AF53" s="1281">
        <v>30.0</v>
      </c>
      <c r="AG53" s="1281">
        <v>7.0</v>
      </c>
      <c r="AH53" s="1281">
        <v>2.0</v>
      </c>
      <c r="AI53" s="1281">
        <v>9.0</v>
      </c>
      <c r="AJ53" s="1284"/>
      <c r="AK53" s="1284"/>
      <c r="AL53" s="1284"/>
      <c r="AM53" s="1284"/>
      <c r="AN53" s="1284"/>
      <c r="AO53" s="1284"/>
      <c r="AP53" s="1284"/>
      <c r="AQ53" s="1284"/>
      <c r="AR53" s="1284"/>
      <c r="AS53" s="1284"/>
      <c r="AT53" s="1284"/>
      <c r="AU53" s="1284"/>
      <c r="AV53" s="1284"/>
      <c r="AW53" s="1284"/>
      <c r="AX53" s="1284"/>
      <c r="AY53" s="1284"/>
      <c r="AZ53" s="1284"/>
      <c r="BA53" s="1284"/>
      <c r="BB53" s="1284"/>
      <c r="BC53" s="1284"/>
      <c r="BD53" s="1284"/>
      <c r="BE53" s="1284"/>
      <c r="BF53" s="1284"/>
      <c r="BG53" s="1284"/>
      <c r="BH53" s="1284"/>
      <c r="BI53" s="1284"/>
      <c r="BJ53" s="1284"/>
      <c r="BK53" s="1284"/>
      <c r="BL53" s="1284"/>
      <c r="BM53" s="1284"/>
      <c r="BN53" s="1284"/>
      <c r="BO53" s="1284"/>
      <c r="BP53" s="1284"/>
      <c r="BQ53" s="1284"/>
      <c r="BR53" s="1284"/>
      <c r="BS53" s="1284"/>
    </row>
    <row r="54">
      <c r="A54" s="1300" t="s">
        <v>10592</v>
      </c>
      <c r="B54" s="1318" t="s">
        <v>10593</v>
      </c>
      <c r="C54" s="435"/>
      <c r="D54" s="443">
        <v>50.0</v>
      </c>
      <c r="E54" s="1304" t="s">
        <v>10594</v>
      </c>
      <c r="F54" s="1314"/>
      <c r="G54" s="1310">
        <v>2.037719082315E12</v>
      </c>
      <c r="H54" s="1301">
        <v>231.0</v>
      </c>
      <c r="I54" s="1317">
        <v>0.3</v>
      </c>
      <c r="J54" s="370">
        <f t="shared" si="1"/>
        <v>162</v>
      </c>
      <c r="K54" s="1305" t="s">
        <v>10595</v>
      </c>
      <c r="L54" s="613"/>
      <c r="M54" s="1312"/>
      <c r="N54" s="1299"/>
      <c r="O54" s="1299"/>
      <c r="P54" s="1299"/>
      <c r="Q54" s="1299"/>
      <c r="R54" s="1299"/>
      <c r="S54" s="1299"/>
      <c r="T54" s="1284"/>
      <c r="U54" s="1284"/>
      <c r="V54" s="1284"/>
      <c r="W54" s="1284"/>
      <c r="X54" s="1284"/>
      <c r="Y54" s="1281" t="s">
        <v>10380</v>
      </c>
      <c r="Z54" s="1281">
        <v>30.0</v>
      </c>
      <c r="AA54" s="1281">
        <v>7.0</v>
      </c>
      <c r="AB54" s="1281">
        <v>2.0</v>
      </c>
      <c r="AC54" s="1281">
        <v>9.0</v>
      </c>
      <c r="AD54" s="1284"/>
      <c r="AE54" s="1285" t="s">
        <v>10380</v>
      </c>
      <c r="AF54" s="1281">
        <v>30.0</v>
      </c>
      <c r="AG54" s="1281">
        <v>7.0</v>
      </c>
      <c r="AH54" s="1281">
        <v>2.0</v>
      </c>
      <c r="AI54" s="1281">
        <v>9.0</v>
      </c>
      <c r="AJ54" s="1284"/>
      <c r="AK54" s="1284"/>
      <c r="AL54" s="1284"/>
      <c r="AM54" s="1284"/>
      <c r="AN54" s="1284"/>
      <c r="AO54" s="1284"/>
      <c r="AP54" s="1284"/>
      <c r="AQ54" s="1284"/>
      <c r="AR54" s="1284"/>
      <c r="AS54" s="1284"/>
      <c r="AT54" s="1284"/>
      <c r="AU54" s="1284"/>
      <c r="AV54" s="1284"/>
      <c r="AW54" s="1284"/>
      <c r="AX54" s="1284"/>
      <c r="AY54" s="1284"/>
      <c r="AZ54" s="1284"/>
      <c r="BA54" s="1284"/>
      <c r="BB54" s="1284"/>
      <c r="BC54" s="1284"/>
      <c r="BD54" s="1284"/>
      <c r="BE54" s="1284"/>
      <c r="BF54" s="1284"/>
      <c r="BG54" s="1284"/>
      <c r="BH54" s="1284"/>
      <c r="BI54" s="1284"/>
      <c r="BJ54" s="1284"/>
      <c r="BK54" s="1284"/>
      <c r="BL54" s="1284"/>
      <c r="BM54" s="1284"/>
      <c r="BN54" s="1284"/>
      <c r="BO54" s="1284"/>
      <c r="BP54" s="1284"/>
      <c r="BQ54" s="1284"/>
      <c r="BR54" s="1284"/>
      <c r="BS54" s="1284"/>
    </row>
    <row r="55">
      <c r="A55" s="1300" t="s">
        <v>8105</v>
      </c>
      <c r="B55" s="1301" t="s">
        <v>10596</v>
      </c>
      <c r="C55" s="435"/>
      <c r="D55" s="443">
        <v>50.0</v>
      </c>
      <c r="E55" s="1313" t="s">
        <v>10597</v>
      </c>
      <c r="F55" s="1314"/>
      <c r="G55" s="1310">
        <v>2.037719083282E12</v>
      </c>
      <c r="H55" s="1301">
        <v>258.0</v>
      </c>
      <c r="I55" s="1317">
        <v>0.3</v>
      </c>
      <c r="J55" s="370">
        <f t="shared" si="1"/>
        <v>181</v>
      </c>
      <c r="K55" s="1305" t="s">
        <v>10598</v>
      </c>
      <c r="L55" s="613"/>
      <c r="M55" s="1312"/>
      <c r="N55" s="1299"/>
      <c r="O55" s="1299"/>
      <c r="P55" s="1299"/>
      <c r="Q55" s="1299"/>
      <c r="R55" s="1299"/>
      <c r="S55" s="1299"/>
      <c r="T55" s="1284"/>
      <c r="U55" s="1284"/>
      <c r="V55" s="1284"/>
      <c r="W55" s="1284"/>
      <c r="X55" s="1284"/>
      <c r="Y55" s="1284"/>
      <c r="Z55" s="1284"/>
      <c r="AA55" s="1284"/>
      <c r="AB55" s="1284"/>
      <c r="AC55" s="1284"/>
      <c r="AD55" s="1284"/>
      <c r="AE55" s="1319"/>
      <c r="AF55" s="1284"/>
      <c r="AG55" s="1284"/>
      <c r="AH55" s="1284"/>
      <c r="AI55" s="1284"/>
      <c r="AJ55" s="1284"/>
      <c r="AK55" s="1284"/>
      <c r="AL55" s="1284"/>
      <c r="AM55" s="1284"/>
      <c r="AN55" s="1284"/>
      <c r="AO55" s="1284"/>
      <c r="AP55" s="1284"/>
      <c r="AQ55" s="1284"/>
      <c r="AR55" s="1284"/>
      <c r="AS55" s="1284"/>
      <c r="AT55" s="1284"/>
      <c r="AU55" s="1284"/>
      <c r="AV55" s="1284"/>
      <c r="AW55" s="1284"/>
      <c r="AX55" s="1284"/>
      <c r="AY55" s="1284"/>
      <c r="AZ55" s="1284"/>
      <c r="BA55" s="1284"/>
      <c r="BB55" s="1284"/>
      <c r="BC55" s="1284"/>
      <c r="BD55" s="1284"/>
      <c r="BE55" s="1284"/>
      <c r="BF55" s="1284"/>
      <c r="BG55" s="1284"/>
      <c r="BH55" s="1284"/>
      <c r="BI55" s="1284"/>
      <c r="BJ55" s="1284"/>
      <c r="BK55" s="1284"/>
      <c r="BL55" s="1284"/>
      <c r="BM55" s="1284"/>
      <c r="BN55" s="1284"/>
      <c r="BO55" s="1284"/>
      <c r="BP55" s="1284"/>
      <c r="BQ55" s="1284"/>
      <c r="BR55" s="1284"/>
      <c r="BS55" s="1284"/>
    </row>
    <row r="56" hidden="1">
      <c r="A56" s="1300" t="s">
        <v>8105</v>
      </c>
      <c r="B56" s="1301" t="s">
        <v>10599</v>
      </c>
      <c r="C56" s="1320"/>
      <c r="D56" s="1288">
        <v>50.0</v>
      </c>
      <c r="E56" s="1304" t="s">
        <v>10600</v>
      </c>
      <c r="F56" s="1314"/>
      <c r="G56" s="1310">
        <v>2.037719083909E12</v>
      </c>
      <c r="H56" s="1289">
        <v>825.0</v>
      </c>
      <c r="I56" s="1317">
        <v>0.3</v>
      </c>
      <c r="J56" s="370">
        <f t="shared" si="1"/>
        <v>578</v>
      </c>
      <c r="K56" s="1305" t="s">
        <v>8005</v>
      </c>
      <c r="L56" s="613"/>
      <c r="M56" s="1312"/>
      <c r="N56" s="1299"/>
      <c r="O56" s="1299"/>
      <c r="P56" s="1299"/>
      <c r="Q56" s="1299"/>
      <c r="R56" s="1299"/>
      <c r="S56" s="1299"/>
      <c r="T56" s="1284"/>
      <c r="U56" s="1284"/>
      <c r="V56" s="1284"/>
      <c r="W56" s="1284"/>
      <c r="X56" s="1284"/>
      <c r="Y56" s="1284"/>
      <c r="Z56" s="1284"/>
      <c r="AA56" s="1284"/>
      <c r="AB56" s="1284"/>
      <c r="AC56" s="1284"/>
      <c r="AD56" s="1284"/>
      <c r="AE56" s="1319"/>
      <c r="AF56" s="1284"/>
      <c r="AG56" s="1284"/>
      <c r="AH56" s="1284"/>
      <c r="AI56" s="1284"/>
      <c r="AJ56" s="1284"/>
      <c r="AK56" s="1284"/>
      <c r="AL56" s="1284"/>
      <c r="AM56" s="1284"/>
      <c r="AN56" s="1284"/>
      <c r="AO56" s="1284"/>
      <c r="AP56" s="1284"/>
      <c r="AQ56" s="1284"/>
      <c r="AR56" s="1284"/>
      <c r="AS56" s="1284"/>
      <c r="AT56" s="1284"/>
      <c r="AU56" s="1284"/>
      <c r="AV56" s="1284"/>
      <c r="AW56" s="1284"/>
      <c r="AX56" s="1284"/>
      <c r="AY56" s="1284"/>
      <c r="AZ56" s="1284"/>
      <c r="BA56" s="1284"/>
      <c r="BB56" s="1284"/>
      <c r="BC56" s="1284"/>
      <c r="BD56" s="1284"/>
      <c r="BE56" s="1284"/>
      <c r="BF56" s="1284"/>
      <c r="BG56" s="1284"/>
      <c r="BH56" s="1284"/>
      <c r="BI56" s="1284"/>
      <c r="BJ56" s="1284"/>
      <c r="BK56" s="1284"/>
      <c r="BL56" s="1284"/>
      <c r="BM56" s="1284"/>
      <c r="BN56" s="1284"/>
      <c r="BO56" s="1284"/>
      <c r="BP56" s="1284"/>
      <c r="BQ56" s="1284"/>
      <c r="BR56" s="1284"/>
      <c r="BS56" s="1284"/>
    </row>
    <row r="57">
      <c r="A57" s="1300" t="s">
        <v>8105</v>
      </c>
      <c r="B57" s="1304" t="s">
        <v>10601</v>
      </c>
      <c r="C57" s="435"/>
      <c r="D57" s="443">
        <v>50.0</v>
      </c>
      <c r="E57" s="1313" t="s">
        <v>10602</v>
      </c>
      <c r="F57" s="1314"/>
      <c r="G57" s="1321">
        <v>2.037776510295E12</v>
      </c>
      <c r="H57" s="1304">
        <v>409.0</v>
      </c>
      <c r="I57" s="1322">
        <v>0.4</v>
      </c>
      <c r="J57" s="370">
        <f t="shared" si="1"/>
        <v>245</v>
      </c>
      <c r="K57" s="1305" t="s">
        <v>8109</v>
      </c>
      <c r="L57" s="613"/>
      <c r="M57" s="1312"/>
      <c r="N57" s="1299"/>
      <c r="O57" s="1299"/>
      <c r="P57" s="1299"/>
      <c r="Q57" s="1299"/>
      <c r="R57" s="1299"/>
      <c r="S57" s="1299"/>
      <c r="T57" s="1284"/>
      <c r="U57" s="1284"/>
      <c r="V57" s="1284"/>
      <c r="W57" s="1284"/>
      <c r="X57" s="1284"/>
      <c r="Y57" s="1284"/>
      <c r="Z57" s="1284"/>
      <c r="AA57" s="1284"/>
      <c r="AB57" s="1284"/>
      <c r="AC57" s="1284"/>
      <c r="AD57" s="1284"/>
      <c r="AE57" s="1319"/>
      <c r="AF57" s="1284"/>
      <c r="AG57" s="1284"/>
      <c r="AH57" s="1284"/>
      <c r="AI57" s="1284"/>
      <c r="AJ57" s="1284"/>
      <c r="AK57" s="1284"/>
      <c r="AL57" s="1284"/>
      <c r="AM57" s="1284"/>
      <c r="AN57" s="1284"/>
      <c r="AO57" s="1284"/>
      <c r="AP57" s="1284"/>
      <c r="AQ57" s="1284"/>
      <c r="AR57" s="1284"/>
      <c r="AS57" s="1284"/>
      <c r="AT57" s="1284"/>
      <c r="AU57" s="1284"/>
      <c r="AV57" s="1284"/>
      <c r="AW57" s="1284"/>
      <c r="AX57" s="1284"/>
      <c r="AY57" s="1284"/>
      <c r="AZ57" s="1284"/>
      <c r="BA57" s="1284"/>
      <c r="BB57" s="1284"/>
      <c r="BC57" s="1284"/>
      <c r="BD57" s="1284"/>
      <c r="BE57" s="1284"/>
      <c r="BF57" s="1284"/>
      <c r="BG57" s="1284"/>
      <c r="BH57" s="1284"/>
      <c r="BI57" s="1284"/>
      <c r="BJ57" s="1284"/>
      <c r="BK57" s="1284"/>
      <c r="BL57" s="1284"/>
      <c r="BM57" s="1284"/>
      <c r="BN57" s="1284"/>
      <c r="BO57" s="1284"/>
      <c r="BP57" s="1284"/>
      <c r="BQ57" s="1284"/>
      <c r="BR57" s="1284"/>
      <c r="BS57" s="1284"/>
    </row>
    <row r="58">
      <c r="A58" s="1278"/>
      <c r="B58" s="1323" t="s">
        <v>10603</v>
      </c>
      <c r="C58" s="435"/>
      <c r="D58" s="443">
        <v>50.0</v>
      </c>
      <c r="E58" s="1279" t="s">
        <v>10604</v>
      </c>
      <c r="F58" s="1279" t="s">
        <v>10605</v>
      </c>
      <c r="G58" s="1297">
        <v>2.037776515405E12</v>
      </c>
      <c r="H58" s="1279">
        <v>409.0</v>
      </c>
      <c r="I58" s="1322">
        <v>0.4</v>
      </c>
      <c r="J58" s="370">
        <f t="shared" si="1"/>
        <v>245</v>
      </c>
      <c r="K58" s="1305" t="s">
        <v>8122</v>
      </c>
      <c r="L58" s="371" t="s">
        <v>10606</v>
      </c>
      <c r="M58" s="1298" t="s">
        <v>10607</v>
      </c>
      <c r="N58" s="1299"/>
      <c r="O58" s="1299"/>
      <c r="P58" s="1299"/>
      <c r="Q58" s="1299"/>
      <c r="R58" s="1299"/>
      <c r="S58" s="1299"/>
      <c r="T58" s="1284"/>
      <c r="U58" s="1284"/>
      <c r="V58" s="1284"/>
      <c r="W58" s="1284"/>
      <c r="X58" s="1284"/>
      <c r="Y58" s="1284"/>
      <c r="Z58" s="1284"/>
      <c r="AA58" s="1284"/>
      <c r="AB58" s="1284"/>
      <c r="AC58" s="1284"/>
      <c r="AD58" s="1284"/>
      <c r="AE58" s="1319"/>
      <c r="AF58" s="1284"/>
      <c r="AG58" s="1284"/>
      <c r="AH58" s="1284"/>
      <c r="AI58" s="1284"/>
      <c r="AJ58" s="1284"/>
      <c r="AK58" s="1284"/>
      <c r="AL58" s="1284"/>
      <c r="AM58" s="1284"/>
      <c r="AN58" s="1284"/>
      <c r="AO58" s="1284"/>
      <c r="AP58" s="1284"/>
      <c r="AQ58" s="1284"/>
      <c r="AR58" s="1284"/>
      <c r="AS58" s="1284"/>
      <c r="AT58" s="1284"/>
      <c r="AU58" s="1284"/>
      <c r="AV58" s="1284"/>
      <c r="AW58" s="1284"/>
      <c r="AX58" s="1284"/>
      <c r="AY58" s="1284"/>
      <c r="AZ58" s="1284"/>
      <c r="BA58" s="1284"/>
      <c r="BB58" s="1284"/>
      <c r="BC58" s="1284"/>
      <c r="BD58" s="1284"/>
      <c r="BE58" s="1284"/>
      <c r="BF58" s="1284"/>
      <c r="BG58" s="1284"/>
      <c r="BH58" s="1284"/>
      <c r="BI58" s="1284"/>
      <c r="BJ58" s="1284"/>
      <c r="BK58" s="1284"/>
      <c r="BL58" s="1284"/>
      <c r="BM58" s="1284"/>
      <c r="BN58" s="1284"/>
      <c r="BO58" s="1284"/>
      <c r="BP58" s="1284"/>
      <c r="BQ58" s="1284"/>
      <c r="BR58" s="1284"/>
      <c r="BS58" s="1284"/>
    </row>
    <row r="59">
      <c r="A59" s="1300" t="s">
        <v>8105</v>
      </c>
      <c r="B59" s="1324" t="s">
        <v>10608</v>
      </c>
      <c r="C59" s="435"/>
      <c r="D59" s="443">
        <v>50.0</v>
      </c>
      <c r="E59" s="1313" t="s">
        <v>10609</v>
      </c>
      <c r="F59" s="1304" t="s">
        <v>10610</v>
      </c>
      <c r="G59" s="1304">
        <v>2.037776516419E12</v>
      </c>
      <c r="H59" s="1279">
        <v>409.0</v>
      </c>
      <c r="I59" s="1322">
        <v>0.4</v>
      </c>
      <c r="J59" s="370">
        <f t="shared" si="1"/>
        <v>245</v>
      </c>
      <c r="K59" s="1305" t="s">
        <v>8137</v>
      </c>
      <c r="L59" s="613"/>
      <c r="M59" s="1312"/>
      <c r="N59" s="1299"/>
      <c r="O59" s="1299"/>
      <c r="P59" s="1299"/>
      <c r="Q59" s="1299"/>
      <c r="R59" s="1299"/>
      <c r="S59" s="1299"/>
      <c r="T59" s="1284"/>
      <c r="U59" s="1284"/>
      <c r="V59" s="1284"/>
      <c r="W59" s="1284"/>
      <c r="X59" s="1284"/>
      <c r="Y59" s="1284"/>
      <c r="Z59" s="1284"/>
      <c r="AA59" s="1284"/>
      <c r="AB59" s="1284"/>
      <c r="AC59" s="1284"/>
      <c r="AD59" s="1284"/>
      <c r="AE59" s="1319"/>
      <c r="AF59" s="1284"/>
      <c r="AG59" s="1284"/>
      <c r="AH59" s="1284"/>
      <c r="AI59" s="1284"/>
      <c r="AJ59" s="1284"/>
      <c r="AK59" s="1284"/>
      <c r="AL59" s="1284"/>
      <c r="AM59" s="1284"/>
      <c r="AN59" s="1284"/>
      <c r="AO59" s="1284"/>
      <c r="AP59" s="1284"/>
      <c r="AQ59" s="1284"/>
      <c r="AR59" s="1284"/>
      <c r="AS59" s="1284"/>
      <c r="AT59" s="1284"/>
      <c r="AU59" s="1284"/>
      <c r="AV59" s="1284"/>
      <c r="AW59" s="1284"/>
      <c r="AX59" s="1284"/>
      <c r="AY59" s="1284"/>
      <c r="AZ59" s="1284"/>
      <c r="BA59" s="1284"/>
      <c r="BB59" s="1284"/>
      <c r="BC59" s="1284"/>
      <c r="BD59" s="1284"/>
      <c r="BE59" s="1284"/>
      <c r="BF59" s="1284"/>
      <c r="BG59" s="1284"/>
      <c r="BH59" s="1284"/>
      <c r="BI59" s="1284"/>
      <c r="BJ59" s="1284"/>
      <c r="BK59" s="1284"/>
      <c r="BL59" s="1284"/>
      <c r="BM59" s="1284"/>
      <c r="BN59" s="1284"/>
      <c r="BO59" s="1284"/>
      <c r="BP59" s="1284"/>
      <c r="BQ59" s="1284"/>
      <c r="BR59" s="1284"/>
      <c r="BS59" s="1284"/>
    </row>
    <row r="60">
      <c r="A60" s="1300" t="s">
        <v>8105</v>
      </c>
      <c r="B60" s="1304" t="s">
        <v>10611</v>
      </c>
      <c r="C60" s="435"/>
      <c r="D60" s="443">
        <v>50.0</v>
      </c>
      <c r="E60" s="1304" t="s">
        <v>10612</v>
      </c>
      <c r="F60" s="1304" t="s">
        <v>10613</v>
      </c>
      <c r="G60" s="1304">
        <v>2.037776522267E12</v>
      </c>
      <c r="H60" s="1304">
        <v>409.0</v>
      </c>
      <c r="I60" s="1322">
        <v>0.4</v>
      </c>
      <c r="J60" s="370">
        <f t="shared" si="1"/>
        <v>245</v>
      </c>
      <c r="K60" s="1305" t="s">
        <v>8149</v>
      </c>
      <c r="L60" s="613"/>
      <c r="M60" s="1312"/>
      <c r="N60" s="1299"/>
      <c r="O60" s="1299"/>
      <c r="P60" s="1299"/>
      <c r="Q60" s="1299"/>
      <c r="R60" s="1299"/>
      <c r="S60" s="1299"/>
      <c r="T60" s="1284"/>
      <c r="U60" s="1284"/>
      <c r="V60" s="1284"/>
      <c r="W60" s="1284"/>
      <c r="X60" s="1284"/>
      <c r="Y60" s="1284"/>
      <c r="Z60" s="1284"/>
      <c r="AA60" s="1284"/>
      <c r="AB60" s="1284"/>
      <c r="AC60" s="1284"/>
      <c r="AD60" s="1284"/>
      <c r="AE60" s="1319"/>
      <c r="AF60" s="1284"/>
      <c r="AG60" s="1284"/>
      <c r="AH60" s="1284"/>
      <c r="AI60" s="1284"/>
      <c r="AJ60" s="1284"/>
      <c r="AK60" s="1284"/>
      <c r="AL60" s="1284"/>
      <c r="AM60" s="1284"/>
      <c r="AN60" s="1284"/>
      <c r="AO60" s="1284"/>
      <c r="AP60" s="1284"/>
      <c r="AQ60" s="1284"/>
      <c r="AR60" s="1284"/>
      <c r="AS60" s="1284"/>
      <c r="AT60" s="1284"/>
      <c r="AU60" s="1284"/>
      <c r="AV60" s="1284"/>
      <c r="AW60" s="1284"/>
      <c r="AX60" s="1284"/>
      <c r="AY60" s="1284"/>
      <c r="AZ60" s="1284"/>
      <c r="BA60" s="1284"/>
      <c r="BB60" s="1284"/>
      <c r="BC60" s="1284"/>
      <c r="BD60" s="1284"/>
      <c r="BE60" s="1284"/>
      <c r="BF60" s="1284"/>
      <c r="BG60" s="1284"/>
      <c r="BH60" s="1284"/>
      <c r="BI60" s="1284"/>
      <c r="BJ60" s="1284"/>
      <c r="BK60" s="1284"/>
      <c r="BL60" s="1284"/>
      <c r="BM60" s="1284"/>
      <c r="BN60" s="1284"/>
      <c r="BO60" s="1284"/>
      <c r="BP60" s="1284"/>
      <c r="BQ60" s="1284"/>
      <c r="BR60" s="1284"/>
      <c r="BS60" s="1284"/>
    </row>
    <row r="61">
      <c r="A61" s="1300" t="s">
        <v>8105</v>
      </c>
      <c r="B61" s="1304" t="s">
        <v>10614</v>
      </c>
      <c r="C61" s="435"/>
      <c r="D61" s="443">
        <v>50.0</v>
      </c>
      <c r="E61" s="1313" t="s">
        <v>10615</v>
      </c>
      <c r="F61" s="1304" t="s">
        <v>10616</v>
      </c>
      <c r="G61" s="1304">
        <v>2.037776523561E12</v>
      </c>
      <c r="H61" s="1304">
        <v>409.0</v>
      </c>
      <c r="I61" s="1325">
        <v>0.4</v>
      </c>
      <c r="J61" s="370">
        <f t="shared" si="1"/>
        <v>245</v>
      </c>
      <c r="K61" s="1305" t="s">
        <v>8161</v>
      </c>
      <c r="L61" s="613"/>
      <c r="M61" s="1312"/>
      <c r="N61" s="1299"/>
      <c r="O61" s="1299"/>
      <c r="P61" s="1299"/>
      <c r="Q61" s="1299"/>
      <c r="R61" s="1299"/>
      <c r="S61" s="1299"/>
      <c r="T61" s="1284"/>
      <c r="U61" s="1284"/>
      <c r="V61" s="1284"/>
      <c r="W61" s="1284"/>
      <c r="X61" s="1284"/>
      <c r="Y61" s="1284"/>
      <c r="Z61" s="1284"/>
      <c r="AA61" s="1284"/>
      <c r="AB61" s="1284"/>
      <c r="AC61" s="1284"/>
      <c r="AD61" s="1284"/>
      <c r="AE61" s="1319"/>
      <c r="AF61" s="1284"/>
      <c r="AG61" s="1284"/>
      <c r="AH61" s="1284"/>
      <c r="AI61" s="1284"/>
      <c r="AJ61" s="1284"/>
      <c r="AK61" s="1284"/>
      <c r="AL61" s="1284"/>
      <c r="AM61" s="1284"/>
      <c r="AN61" s="1284"/>
      <c r="AO61" s="1284"/>
      <c r="AP61" s="1284"/>
      <c r="AQ61" s="1284"/>
      <c r="AR61" s="1284"/>
      <c r="AS61" s="1284"/>
      <c r="AT61" s="1284"/>
      <c r="AU61" s="1284"/>
      <c r="AV61" s="1284"/>
      <c r="AW61" s="1284"/>
      <c r="AX61" s="1284"/>
      <c r="AY61" s="1284"/>
      <c r="AZ61" s="1284"/>
      <c r="BA61" s="1284"/>
      <c r="BB61" s="1284"/>
      <c r="BC61" s="1284"/>
      <c r="BD61" s="1284"/>
      <c r="BE61" s="1284"/>
      <c r="BF61" s="1284"/>
      <c r="BG61" s="1284"/>
      <c r="BH61" s="1284"/>
      <c r="BI61" s="1284"/>
      <c r="BJ61" s="1284"/>
      <c r="BK61" s="1284"/>
      <c r="BL61" s="1284"/>
      <c r="BM61" s="1284"/>
      <c r="BN61" s="1284"/>
      <c r="BO61" s="1284"/>
      <c r="BP61" s="1284"/>
      <c r="BQ61" s="1284"/>
      <c r="BR61" s="1284"/>
      <c r="BS61" s="1284"/>
    </row>
    <row r="62" hidden="1">
      <c r="A62" s="1278"/>
      <c r="B62" s="1279" t="s">
        <v>10617</v>
      </c>
      <c r="C62" s="1315"/>
      <c r="D62" s="1288">
        <v>50.0</v>
      </c>
      <c r="E62" s="1315"/>
      <c r="F62" s="1315"/>
      <c r="G62" s="398"/>
      <c r="H62" s="1326">
        <v>1101.0</v>
      </c>
      <c r="I62" s="1327">
        <v>0.22</v>
      </c>
      <c r="J62" s="370">
        <f t="shared" si="1"/>
        <v>859</v>
      </c>
      <c r="K62" s="1328"/>
      <c r="L62" s="613"/>
      <c r="M62" s="1312"/>
      <c r="N62" s="1299"/>
      <c r="O62" s="1299"/>
      <c r="P62" s="1299"/>
      <c r="Q62" s="1299"/>
      <c r="R62" s="1299"/>
      <c r="S62" s="1299"/>
      <c r="T62" s="1284"/>
      <c r="U62" s="1284"/>
      <c r="V62" s="1284"/>
      <c r="W62" s="1284"/>
      <c r="X62" s="1284"/>
      <c r="Y62" s="1284"/>
      <c r="Z62" s="1284"/>
      <c r="AA62" s="1284"/>
      <c r="AB62" s="1284"/>
      <c r="AC62" s="1284"/>
      <c r="AD62" s="1284"/>
      <c r="AE62" s="1284"/>
      <c r="AF62" s="1284"/>
      <c r="AG62" s="1284"/>
      <c r="AH62" s="1284"/>
      <c r="AI62" s="1284"/>
      <c r="AJ62" s="1284"/>
      <c r="AK62" s="1284"/>
      <c r="AL62" s="1284"/>
      <c r="AM62" s="1284"/>
      <c r="AN62" s="1284"/>
      <c r="AO62" s="1284"/>
      <c r="AP62" s="1284"/>
      <c r="AQ62" s="1284"/>
      <c r="AR62" s="1284"/>
      <c r="AS62" s="1284"/>
      <c r="AT62" s="1284"/>
      <c r="AU62" s="1284"/>
      <c r="AV62" s="1284"/>
      <c r="AW62" s="1284"/>
      <c r="AX62" s="1284"/>
      <c r="AY62" s="1284"/>
      <c r="AZ62" s="1284"/>
      <c r="BA62" s="1284"/>
      <c r="BB62" s="1284"/>
      <c r="BC62" s="1284"/>
      <c r="BD62" s="1284"/>
      <c r="BE62" s="1284"/>
      <c r="BF62" s="1284"/>
      <c r="BG62" s="1284"/>
      <c r="BH62" s="1284"/>
      <c r="BI62" s="1284"/>
      <c r="BJ62" s="1284"/>
      <c r="BK62" s="1284"/>
      <c r="BL62" s="1284"/>
      <c r="BM62" s="1284"/>
      <c r="BN62" s="1284"/>
      <c r="BO62" s="1284"/>
      <c r="BP62" s="1284"/>
      <c r="BQ62" s="1284"/>
      <c r="BR62" s="1284"/>
      <c r="BS62" s="1284"/>
    </row>
    <row r="63">
      <c r="A63" s="1278"/>
      <c r="B63" s="398"/>
      <c r="C63" s="1329"/>
      <c r="D63" s="1315"/>
      <c r="E63" s="1315"/>
      <c r="F63" s="1315"/>
      <c r="G63" s="398"/>
      <c r="H63" s="1329"/>
      <c r="I63" s="1315"/>
      <c r="J63" s="1330"/>
      <c r="K63" s="1299"/>
      <c r="L63" s="613"/>
      <c r="M63" s="613"/>
      <c r="N63" s="1299"/>
      <c r="O63" s="1299"/>
      <c r="P63" s="1299"/>
      <c r="Q63" s="1299"/>
      <c r="R63" s="1299"/>
      <c r="S63" s="1299"/>
      <c r="T63" s="1284"/>
      <c r="U63" s="1284"/>
      <c r="V63" s="1284"/>
      <c r="W63" s="1284"/>
      <c r="X63" s="1284"/>
      <c r="Y63" s="1284"/>
      <c r="Z63" s="1284"/>
      <c r="AA63" s="1284"/>
      <c r="AB63" s="1284"/>
      <c r="AC63" s="1284"/>
      <c r="AD63" s="1284"/>
      <c r="AE63" s="1284"/>
      <c r="AF63" s="1284"/>
      <c r="AG63" s="1284"/>
      <c r="AH63" s="1284"/>
      <c r="AI63" s="1284"/>
      <c r="AJ63" s="1284"/>
      <c r="AK63" s="1284"/>
      <c r="AL63" s="1284"/>
      <c r="AM63" s="1284"/>
      <c r="AN63" s="1284"/>
      <c r="AO63" s="1284"/>
      <c r="AP63" s="1284"/>
      <c r="AQ63" s="1284"/>
      <c r="AR63" s="1284"/>
      <c r="AS63" s="1284"/>
      <c r="AT63" s="1284"/>
      <c r="AU63" s="1284"/>
      <c r="AV63" s="1284"/>
      <c r="AW63" s="1284"/>
      <c r="AX63" s="1284"/>
      <c r="AY63" s="1284"/>
      <c r="AZ63" s="1284"/>
      <c r="BA63" s="1284"/>
      <c r="BB63" s="1284"/>
      <c r="BC63" s="1284"/>
      <c r="BD63" s="1284"/>
      <c r="BE63" s="1284"/>
      <c r="BF63" s="1284"/>
      <c r="BG63" s="1284"/>
      <c r="BH63" s="1284"/>
      <c r="BI63" s="1284"/>
      <c r="BJ63" s="1284"/>
      <c r="BK63" s="1284"/>
      <c r="BL63" s="1284"/>
      <c r="BM63" s="1284"/>
      <c r="BN63" s="1284"/>
      <c r="BO63" s="1284"/>
      <c r="BP63" s="1284"/>
      <c r="BQ63" s="1284"/>
      <c r="BR63" s="1284"/>
      <c r="BS63" s="1284"/>
    </row>
    <row r="64">
      <c r="A64" s="1278"/>
      <c r="B64" s="398"/>
      <c r="C64" s="1329"/>
      <c r="D64" s="1315"/>
      <c r="E64" s="1315"/>
      <c r="F64" s="1315"/>
      <c r="G64" s="398"/>
      <c r="H64" s="1329"/>
      <c r="I64" s="1315"/>
      <c r="J64" s="1284"/>
      <c r="K64" s="1299"/>
      <c r="L64" s="613"/>
      <c r="M64" s="613"/>
      <c r="N64" s="1299"/>
      <c r="O64" s="1299"/>
      <c r="P64" s="1299"/>
      <c r="Q64" s="1299"/>
      <c r="R64" s="1299"/>
      <c r="S64" s="1299"/>
      <c r="T64" s="1284"/>
      <c r="U64" s="1284"/>
      <c r="V64" s="1284"/>
      <c r="W64" s="1284"/>
      <c r="X64" s="1284"/>
      <c r="Y64" s="1284"/>
      <c r="Z64" s="1284"/>
      <c r="AA64" s="1284"/>
      <c r="AB64" s="1284"/>
      <c r="AC64" s="1284"/>
      <c r="AD64" s="1284"/>
      <c r="AE64" s="1284"/>
      <c r="AF64" s="1284"/>
      <c r="AG64" s="1284"/>
      <c r="AH64" s="1284"/>
      <c r="AI64" s="1284"/>
      <c r="AJ64" s="1284"/>
      <c r="AK64" s="1284"/>
      <c r="AL64" s="1284"/>
      <c r="AM64" s="1284"/>
      <c r="AN64" s="1284"/>
      <c r="AO64" s="1284"/>
      <c r="AP64" s="1284"/>
      <c r="AQ64" s="1284"/>
      <c r="AR64" s="1284"/>
      <c r="AS64" s="1284"/>
      <c r="AT64" s="1284"/>
      <c r="AU64" s="1284"/>
      <c r="AV64" s="1284"/>
      <c r="AW64" s="1284"/>
      <c r="AX64" s="1284"/>
      <c r="AY64" s="1284"/>
      <c r="AZ64" s="1284"/>
      <c r="BA64" s="1284"/>
      <c r="BB64" s="1284"/>
      <c r="BC64" s="1284"/>
      <c r="BD64" s="1284"/>
      <c r="BE64" s="1284"/>
      <c r="BF64" s="1284"/>
      <c r="BG64" s="1284"/>
      <c r="BH64" s="1284"/>
      <c r="BI64" s="1284"/>
      <c r="BJ64" s="1284"/>
      <c r="BK64" s="1284"/>
      <c r="BL64" s="1284"/>
      <c r="BM64" s="1284"/>
      <c r="BN64" s="1284"/>
      <c r="BO64" s="1284"/>
      <c r="BP64" s="1284"/>
      <c r="BQ64" s="1284"/>
      <c r="BR64" s="1284"/>
      <c r="BS64" s="1284"/>
    </row>
    <row r="65">
      <c r="A65" s="1278"/>
      <c r="B65" s="398"/>
      <c r="C65" s="1329"/>
      <c r="D65" s="1315"/>
      <c r="E65" s="1315"/>
      <c r="F65" s="1315"/>
      <c r="G65" s="398"/>
      <c r="H65" s="1329"/>
      <c r="I65" s="1315"/>
      <c r="J65" s="1284"/>
      <c r="K65" s="1299"/>
      <c r="L65" s="613"/>
      <c r="M65" s="613"/>
      <c r="N65" s="1299"/>
      <c r="O65" s="1299"/>
      <c r="P65" s="1299"/>
      <c r="Q65" s="1299"/>
      <c r="R65" s="1299"/>
      <c r="S65" s="1299"/>
      <c r="T65" s="1284"/>
      <c r="U65" s="1284"/>
      <c r="V65" s="1284"/>
      <c r="W65" s="1284"/>
      <c r="X65" s="1284"/>
      <c r="Y65" s="1284"/>
      <c r="Z65" s="1284"/>
      <c r="AA65" s="1284"/>
      <c r="AB65" s="1284"/>
      <c r="AC65" s="1284"/>
      <c r="AD65" s="1284"/>
      <c r="AE65" s="1284"/>
      <c r="AF65" s="1284"/>
      <c r="AG65" s="1284"/>
      <c r="AH65" s="1284"/>
      <c r="AI65" s="1284"/>
      <c r="AJ65" s="1284"/>
      <c r="AK65" s="1284"/>
      <c r="AL65" s="1284"/>
      <c r="AM65" s="1284"/>
      <c r="AN65" s="1284"/>
      <c r="AO65" s="1284"/>
      <c r="AP65" s="1284"/>
      <c r="AQ65" s="1284"/>
      <c r="AR65" s="1284"/>
      <c r="AS65" s="1284"/>
      <c r="AT65" s="1284"/>
      <c r="AU65" s="1284"/>
      <c r="AV65" s="1284"/>
      <c r="AW65" s="1284"/>
      <c r="AX65" s="1284"/>
      <c r="AY65" s="1284"/>
      <c r="AZ65" s="1284"/>
      <c r="BA65" s="1284"/>
      <c r="BB65" s="1284"/>
      <c r="BC65" s="1284"/>
      <c r="BD65" s="1284"/>
      <c r="BE65" s="1284"/>
      <c r="BF65" s="1284"/>
      <c r="BG65" s="1284"/>
      <c r="BH65" s="1284"/>
      <c r="BI65" s="1284"/>
      <c r="BJ65" s="1284"/>
      <c r="BK65" s="1284"/>
      <c r="BL65" s="1284"/>
      <c r="BM65" s="1284"/>
      <c r="BN65" s="1284"/>
      <c r="BO65" s="1284"/>
      <c r="BP65" s="1284"/>
      <c r="BQ65" s="1284"/>
      <c r="BR65" s="1284"/>
      <c r="BS65" s="1284"/>
    </row>
    <row r="66">
      <c r="A66" s="1278"/>
      <c r="B66" s="398"/>
      <c r="C66" s="1329"/>
      <c r="D66" s="1315"/>
      <c r="E66" s="1315"/>
      <c r="F66" s="1315"/>
      <c r="G66" s="398"/>
      <c r="H66" s="1329"/>
      <c r="I66" s="1315"/>
      <c r="J66" s="1284"/>
      <c r="K66" s="1299"/>
      <c r="L66" s="613"/>
      <c r="M66" s="613"/>
      <c r="N66" s="1299"/>
      <c r="O66" s="1299"/>
      <c r="P66" s="1299"/>
      <c r="Q66" s="1299"/>
      <c r="R66" s="1299"/>
      <c r="S66" s="1299"/>
      <c r="T66" s="1284"/>
      <c r="U66" s="1284"/>
      <c r="V66" s="1284"/>
      <c r="W66" s="1284"/>
      <c r="X66" s="1284"/>
      <c r="Y66" s="1284"/>
      <c r="Z66" s="1284"/>
      <c r="AA66" s="1284"/>
      <c r="AB66" s="1284"/>
      <c r="AC66" s="1284"/>
      <c r="AD66" s="1284"/>
      <c r="AE66" s="1284"/>
      <c r="AF66" s="1284"/>
      <c r="AG66" s="1284"/>
      <c r="AH66" s="1284"/>
      <c r="AI66" s="1284"/>
      <c r="AJ66" s="1284"/>
      <c r="AK66" s="1284"/>
      <c r="AL66" s="1284"/>
      <c r="AM66" s="1284"/>
      <c r="AN66" s="1284"/>
      <c r="AO66" s="1284"/>
      <c r="AP66" s="1284"/>
      <c r="AQ66" s="1284"/>
      <c r="AR66" s="1284"/>
      <c r="AS66" s="1284"/>
      <c r="AT66" s="1284"/>
      <c r="AU66" s="1284"/>
      <c r="AV66" s="1284"/>
      <c r="AW66" s="1284"/>
      <c r="AX66" s="1284"/>
      <c r="AY66" s="1284"/>
      <c r="AZ66" s="1284"/>
      <c r="BA66" s="1284"/>
      <c r="BB66" s="1284"/>
      <c r="BC66" s="1284"/>
      <c r="BD66" s="1284"/>
      <c r="BE66" s="1284"/>
      <c r="BF66" s="1284"/>
      <c r="BG66" s="1284"/>
      <c r="BH66" s="1284"/>
      <c r="BI66" s="1284"/>
      <c r="BJ66" s="1284"/>
      <c r="BK66" s="1284"/>
      <c r="BL66" s="1284"/>
      <c r="BM66" s="1284"/>
      <c r="BN66" s="1284"/>
      <c r="BO66" s="1284"/>
      <c r="BP66" s="1284"/>
      <c r="BQ66" s="1284"/>
      <c r="BR66" s="1284"/>
      <c r="BS66" s="1284"/>
    </row>
    <row r="67">
      <c r="A67" s="1278"/>
      <c r="B67" s="398"/>
      <c r="C67" s="1329"/>
      <c r="D67" s="1315"/>
      <c r="E67" s="1315"/>
      <c r="F67" s="1315"/>
      <c r="G67" s="398"/>
      <c r="H67" s="1329"/>
      <c r="I67" s="1315"/>
      <c r="J67" s="1284"/>
      <c r="K67" s="1299"/>
      <c r="L67" s="613"/>
      <c r="M67" s="613"/>
      <c r="N67" s="1299"/>
      <c r="O67" s="1299"/>
      <c r="P67" s="1299"/>
      <c r="Q67" s="1299"/>
      <c r="R67" s="1299"/>
      <c r="S67" s="1299"/>
      <c r="T67" s="1284"/>
      <c r="U67" s="1284"/>
      <c r="V67" s="1284"/>
      <c r="W67" s="1284"/>
      <c r="X67" s="1284"/>
      <c r="Y67" s="1284"/>
      <c r="Z67" s="1284"/>
      <c r="AA67" s="1284"/>
      <c r="AB67" s="1284"/>
      <c r="AC67" s="1284"/>
      <c r="AD67" s="1284"/>
      <c r="AE67" s="1284"/>
      <c r="AF67" s="1284"/>
      <c r="AG67" s="1284"/>
      <c r="AH67" s="1284"/>
      <c r="AI67" s="1284"/>
      <c r="AJ67" s="1284"/>
      <c r="AK67" s="1284"/>
      <c r="AL67" s="1284"/>
      <c r="AM67" s="1284"/>
      <c r="AN67" s="1284"/>
      <c r="AO67" s="1284"/>
      <c r="AP67" s="1284"/>
      <c r="AQ67" s="1284"/>
      <c r="AR67" s="1284"/>
      <c r="AS67" s="1284"/>
      <c r="AT67" s="1284"/>
      <c r="AU67" s="1284"/>
      <c r="AV67" s="1284"/>
      <c r="AW67" s="1284"/>
      <c r="AX67" s="1284"/>
      <c r="AY67" s="1284"/>
      <c r="AZ67" s="1284"/>
      <c r="BA67" s="1284"/>
      <c r="BB67" s="1284"/>
      <c r="BC67" s="1284"/>
      <c r="BD67" s="1284"/>
      <c r="BE67" s="1284"/>
      <c r="BF67" s="1284"/>
      <c r="BG67" s="1284"/>
      <c r="BH67" s="1284"/>
      <c r="BI67" s="1284"/>
      <c r="BJ67" s="1284"/>
      <c r="BK67" s="1284"/>
      <c r="BL67" s="1284"/>
      <c r="BM67" s="1284"/>
      <c r="BN67" s="1284"/>
      <c r="BO67" s="1284"/>
      <c r="BP67" s="1284"/>
      <c r="BQ67" s="1284"/>
      <c r="BR67" s="1284"/>
      <c r="BS67" s="1284"/>
    </row>
    <row r="68">
      <c r="A68" s="1278"/>
      <c r="B68" s="398"/>
      <c r="C68" s="1329"/>
      <c r="D68" s="1315"/>
      <c r="E68" s="1315"/>
      <c r="F68" s="1315"/>
      <c r="G68" s="398"/>
      <c r="H68" s="1329"/>
      <c r="I68" s="1315"/>
      <c r="J68" s="1284"/>
      <c r="K68" s="1299"/>
      <c r="L68" s="613"/>
      <c r="M68" s="613"/>
      <c r="N68" s="1299"/>
      <c r="O68" s="1299"/>
      <c r="P68" s="1299"/>
      <c r="Q68" s="1299"/>
      <c r="R68" s="1299"/>
      <c r="S68" s="1299"/>
      <c r="T68" s="1284"/>
      <c r="U68" s="1284"/>
      <c r="V68" s="1284"/>
      <c r="W68" s="1284"/>
      <c r="X68" s="1284"/>
      <c r="Y68" s="1284"/>
      <c r="Z68" s="1284"/>
      <c r="AA68" s="1284"/>
      <c r="AB68" s="1284"/>
      <c r="AC68" s="1284"/>
      <c r="AD68" s="1284"/>
      <c r="AE68" s="1284"/>
      <c r="AF68" s="1284"/>
      <c r="AG68" s="1284"/>
      <c r="AH68" s="1284"/>
      <c r="AI68" s="1284"/>
      <c r="AJ68" s="1284"/>
      <c r="AK68" s="1284"/>
      <c r="AL68" s="1284"/>
      <c r="AM68" s="1284"/>
      <c r="AN68" s="1284"/>
      <c r="AO68" s="1284"/>
      <c r="AP68" s="1284"/>
      <c r="AQ68" s="1284"/>
      <c r="AR68" s="1284"/>
      <c r="AS68" s="1284"/>
      <c r="AT68" s="1284"/>
      <c r="AU68" s="1284"/>
      <c r="AV68" s="1284"/>
      <c r="AW68" s="1284"/>
      <c r="AX68" s="1284"/>
      <c r="AY68" s="1284"/>
      <c r="AZ68" s="1284"/>
      <c r="BA68" s="1284"/>
      <c r="BB68" s="1284"/>
      <c r="BC68" s="1284"/>
      <c r="BD68" s="1284"/>
      <c r="BE68" s="1284"/>
      <c r="BF68" s="1284"/>
      <c r="BG68" s="1284"/>
      <c r="BH68" s="1284"/>
      <c r="BI68" s="1284"/>
      <c r="BJ68" s="1284"/>
      <c r="BK68" s="1284"/>
      <c r="BL68" s="1284"/>
      <c r="BM68" s="1284"/>
      <c r="BN68" s="1284"/>
      <c r="BO68" s="1284"/>
      <c r="BP68" s="1284"/>
      <c r="BQ68" s="1284"/>
      <c r="BR68" s="1284"/>
      <c r="BS68" s="1284"/>
    </row>
    <row r="69">
      <c r="A69" s="1278"/>
      <c r="B69" s="398"/>
      <c r="C69" s="1329"/>
      <c r="D69" s="1315"/>
      <c r="E69" s="1315"/>
      <c r="F69" s="1315"/>
      <c r="G69" s="398"/>
      <c r="H69" s="1329"/>
      <c r="I69" s="1315"/>
      <c r="J69" s="1284"/>
      <c r="K69" s="1299"/>
      <c r="L69" s="613"/>
      <c r="M69" s="613"/>
      <c r="N69" s="1299"/>
      <c r="O69" s="1299"/>
      <c r="P69" s="1299"/>
      <c r="Q69" s="1299"/>
      <c r="R69" s="1299"/>
      <c r="S69" s="1299"/>
      <c r="T69" s="1284"/>
      <c r="U69" s="1284"/>
      <c r="V69" s="1284"/>
      <c r="W69" s="1284"/>
      <c r="X69" s="1284"/>
      <c r="Y69" s="1284"/>
      <c r="Z69" s="1284"/>
      <c r="AA69" s="1284"/>
      <c r="AB69" s="1284"/>
      <c r="AC69" s="1284"/>
      <c r="AD69" s="1284"/>
      <c r="AE69" s="1284"/>
      <c r="AF69" s="1284"/>
      <c r="AG69" s="1284"/>
      <c r="AH69" s="1284"/>
      <c r="AI69" s="1284"/>
      <c r="AJ69" s="1284"/>
      <c r="AK69" s="1284"/>
      <c r="AL69" s="1284"/>
      <c r="AM69" s="1284"/>
      <c r="AN69" s="1284"/>
      <c r="AO69" s="1284"/>
      <c r="AP69" s="1284"/>
      <c r="AQ69" s="1284"/>
      <c r="AR69" s="1284"/>
      <c r="AS69" s="1284"/>
      <c r="AT69" s="1284"/>
      <c r="AU69" s="1284"/>
      <c r="AV69" s="1284"/>
      <c r="AW69" s="1284"/>
      <c r="AX69" s="1284"/>
      <c r="AY69" s="1284"/>
      <c r="AZ69" s="1284"/>
      <c r="BA69" s="1284"/>
      <c r="BB69" s="1284"/>
      <c r="BC69" s="1284"/>
      <c r="BD69" s="1284"/>
      <c r="BE69" s="1284"/>
      <c r="BF69" s="1284"/>
      <c r="BG69" s="1284"/>
      <c r="BH69" s="1284"/>
      <c r="BI69" s="1284"/>
      <c r="BJ69" s="1284"/>
      <c r="BK69" s="1284"/>
      <c r="BL69" s="1284"/>
      <c r="BM69" s="1284"/>
      <c r="BN69" s="1284"/>
      <c r="BO69" s="1284"/>
      <c r="BP69" s="1284"/>
      <c r="BQ69" s="1284"/>
      <c r="BR69" s="1284"/>
      <c r="BS69" s="1284"/>
    </row>
    <row r="70">
      <c r="A70" s="1278"/>
      <c r="B70" s="398"/>
      <c r="C70" s="1329"/>
      <c r="D70" s="1315"/>
      <c r="E70" s="1315"/>
      <c r="F70" s="1315"/>
      <c r="G70" s="398"/>
      <c r="H70" s="1329"/>
      <c r="I70" s="1315"/>
      <c r="J70" s="1284"/>
      <c r="K70" s="1299"/>
      <c r="L70" s="613"/>
      <c r="M70" s="613"/>
      <c r="N70" s="1299"/>
      <c r="O70" s="1299"/>
      <c r="P70" s="1299"/>
      <c r="Q70" s="1299"/>
      <c r="R70" s="1299"/>
      <c r="S70" s="1299"/>
      <c r="T70" s="1284"/>
      <c r="U70" s="1284"/>
      <c r="V70" s="1284"/>
      <c r="W70" s="1284"/>
      <c r="X70" s="1284"/>
      <c r="Y70" s="1284"/>
      <c r="Z70" s="1284"/>
      <c r="AA70" s="1284"/>
      <c r="AB70" s="1284"/>
      <c r="AC70" s="1284"/>
      <c r="AD70" s="1284"/>
      <c r="AE70" s="1284"/>
      <c r="AF70" s="1284"/>
      <c r="AG70" s="1284"/>
      <c r="AH70" s="1284"/>
      <c r="AI70" s="1284"/>
      <c r="AJ70" s="1284"/>
      <c r="AK70" s="1284"/>
      <c r="AL70" s="1284"/>
      <c r="AM70" s="1284"/>
      <c r="AN70" s="1284"/>
      <c r="AO70" s="1284"/>
      <c r="AP70" s="1284"/>
      <c r="AQ70" s="1284"/>
      <c r="AR70" s="1284"/>
      <c r="AS70" s="1284"/>
      <c r="AT70" s="1284"/>
      <c r="AU70" s="1284"/>
      <c r="AV70" s="1284"/>
      <c r="AW70" s="1284"/>
      <c r="AX70" s="1284"/>
      <c r="AY70" s="1284"/>
      <c r="AZ70" s="1284"/>
      <c r="BA70" s="1284"/>
      <c r="BB70" s="1284"/>
      <c r="BC70" s="1284"/>
      <c r="BD70" s="1284"/>
      <c r="BE70" s="1284"/>
      <c r="BF70" s="1284"/>
      <c r="BG70" s="1284"/>
      <c r="BH70" s="1284"/>
      <c r="BI70" s="1284"/>
      <c r="BJ70" s="1284"/>
      <c r="BK70" s="1284"/>
      <c r="BL70" s="1284"/>
      <c r="BM70" s="1284"/>
      <c r="BN70" s="1284"/>
      <c r="BO70" s="1284"/>
      <c r="BP70" s="1284"/>
      <c r="BQ70" s="1284"/>
      <c r="BR70" s="1284"/>
      <c r="BS70" s="1284"/>
    </row>
    <row r="71">
      <c r="A71" s="1278"/>
      <c r="B71" s="398"/>
      <c r="C71" s="1329"/>
      <c r="D71" s="1315"/>
      <c r="E71" s="1315"/>
      <c r="F71" s="1315"/>
      <c r="G71" s="398"/>
      <c r="H71" s="1329"/>
      <c r="I71" s="1315"/>
      <c r="J71" s="1284"/>
      <c r="K71" s="1299"/>
      <c r="L71" s="613"/>
      <c r="M71" s="613"/>
      <c r="N71" s="1299"/>
      <c r="O71" s="1299"/>
      <c r="P71" s="1299"/>
      <c r="Q71" s="1299"/>
      <c r="R71" s="1299"/>
      <c r="S71" s="1299"/>
      <c r="T71" s="1284"/>
      <c r="U71" s="1284"/>
      <c r="V71" s="1284"/>
      <c r="W71" s="1284"/>
      <c r="X71" s="1284"/>
      <c r="Y71" s="1284"/>
      <c r="Z71" s="1284"/>
      <c r="AA71" s="1284"/>
      <c r="AB71" s="1284"/>
      <c r="AC71" s="1284"/>
      <c r="AD71" s="1284"/>
      <c r="AE71" s="1284"/>
      <c r="AF71" s="1284"/>
      <c r="AG71" s="1284"/>
      <c r="AH71" s="1284"/>
      <c r="AI71" s="1284"/>
      <c r="AJ71" s="1284"/>
      <c r="AK71" s="1284"/>
      <c r="AL71" s="1284"/>
      <c r="AM71" s="1284"/>
      <c r="AN71" s="1284"/>
      <c r="AO71" s="1284"/>
      <c r="AP71" s="1284"/>
      <c r="AQ71" s="1284"/>
      <c r="AR71" s="1284"/>
      <c r="AS71" s="1284"/>
      <c r="AT71" s="1284"/>
      <c r="AU71" s="1284"/>
      <c r="AV71" s="1284"/>
      <c r="AW71" s="1284"/>
      <c r="AX71" s="1284"/>
      <c r="AY71" s="1284"/>
      <c r="AZ71" s="1284"/>
      <c r="BA71" s="1284"/>
      <c r="BB71" s="1284"/>
      <c r="BC71" s="1284"/>
      <c r="BD71" s="1284"/>
      <c r="BE71" s="1284"/>
      <c r="BF71" s="1284"/>
      <c r="BG71" s="1284"/>
      <c r="BH71" s="1284"/>
      <c r="BI71" s="1284"/>
      <c r="BJ71" s="1284"/>
      <c r="BK71" s="1284"/>
      <c r="BL71" s="1284"/>
      <c r="BM71" s="1284"/>
      <c r="BN71" s="1284"/>
      <c r="BO71" s="1284"/>
      <c r="BP71" s="1284"/>
      <c r="BQ71" s="1284"/>
      <c r="BR71" s="1284"/>
      <c r="BS71" s="1284"/>
    </row>
    <row r="72">
      <c r="A72" s="1278"/>
      <c r="B72" s="398"/>
      <c r="C72" s="1329"/>
      <c r="D72" s="1315"/>
      <c r="E72" s="1315"/>
      <c r="F72" s="1315"/>
      <c r="G72" s="398"/>
      <c r="H72" s="1329"/>
      <c r="I72" s="1315"/>
      <c r="J72" s="1284"/>
      <c r="K72" s="1299"/>
      <c r="L72" s="613"/>
      <c r="M72" s="613"/>
      <c r="N72" s="1299"/>
      <c r="O72" s="1299"/>
      <c r="P72" s="1299"/>
      <c r="Q72" s="1299"/>
      <c r="R72" s="1299"/>
      <c r="S72" s="1299"/>
      <c r="T72" s="1284"/>
      <c r="U72" s="1284"/>
      <c r="V72" s="1284"/>
      <c r="W72" s="1284"/>
      <c r="X72" s="1284"/>
      <c r="Y72" s="1284"/>
      <c r="Z72" s="1284"/>
      <c r="AA72" s="1284"/>
      <c r="AB72" s="1284"/>
      <c r="AC72" s="1284"/>
      <c r="AD72" s="1284"/>
      <c r="AE72" s="1284"/>
      <c r="AF72" s="1284"/>
      <c r="AG72" s="1284"/>
      <c r="AH72" s="1284"/>
      <c r="AI72" s="1284"/>
      <c r="AJ72" s="1284"/>
      <c r="AK72" s="1284"/>
      <c r="AL72" s="1284"/>
      <c r="AM72" s="1284"/>
      <c r="AN72" s="1284"/>
      <c r="AO72" s="1284"/>
      <c r="AP72" s="1284"/>
      <c r="AQ72" s="1284"/>
      <c r="AR72" s="1284"/>
      <c r="AS72" s="1284"/>
      <c r="AT72" s="1284"/>
      <c r="AU72" s="1284"/>
      <c r="AV72" s="1284"/>
      <c r="AW72" s="1284"/>
      <c r="AX72" s="1284"/>
      <c r="AY72" s="1284"/>
      <c r="AZ72" s="1284"/>
      <c r="BA72" s="1284"/>
      <c r="BB72" s="1284"/>
      <c r="BC72" s="1284"/>
      <c r="BD72" s="1284"/>
      <c r="BE72" s="1284"/>
      <c r="BF72" s="1284"/>
      <c r="BG72" s="1284"/>
      <c r="BH72" s="1284"/>
      <c r="BI72" s="1284"/>
      <c r="BJ72" s="1284"/>
      <c r="BK72" s="1284"/>
      <c r="BL72" s="1284"/>
      <c r="BM72" s="1284"/>
      <c r="BN72" s="1284"/>
      <c r="BO72" s="1284"/>
      <c r="BP72" s="1284"/>
      <c r="BQ72" s="1284"/>
      <c r="BR72" s="1284"/>
      <c r="BS72" s="1284"/>
    </row>
    <row r="73">
      <c r="A73" s="1278"/>
      <c r="B73" s="398"/>
      <c r="C73" s="1329"/>
      <c r="D73" s="1315"/>
      <c r="E73" s="1315"/>
      <c r="F73" s="1315"/>
      <c r="G73" s="398"/>
      <c r="H73" s="1329"/>
      <c r="I73" s="1315"/>
      <c r="J73" s="1284"/>
      <c r="K73" s="1299"/>
      <c r="L73" s="613"/>
      <c r="M73" s="613"/>
      <c r="N73" s="1299"/>
      <c r="O73" s="1299"/>
      <c r="P73" s="1299"/>
      <c r="Q73" s="1299"/>
      <c r="R73" s="1299"/>
      <c r="S73" s="1299"/>
      <c r="T73" s="1284"/>
      <c r="U73" s="1284"/>
      <c r="V73" s="1284"/>
      <c r="W73" s="1284"/>
      <c r="X73" s="1284"/>
      <c r="Y73" s="1284"/>
      <c r="Z73" s="1284"/>
      <c r="AA73" s="1284"/>
      <c r="AB73" s="1284"/>
      <c r="AC73" s="1284"/>
      <c r="AD73" s="1284"/>
      <c r="AE73" s="1284"/>
      <c r="AF73" s="1284"/>
      <c r="AG73" s="1284"/>
      <c r="AH73" s="1284"/>
      <c r="AI73" s="1284"/>
      <c r="AJ73" s="1284"/>
      <c r="AK73" s="1284"/>
      <c r="AL73" s="1284"/>
      <c r="AM73" s="1284"/>
      <c r="AN73" s="1284"/>
      <c r="AO73" s="1284"/>
      <c r="AP73" s="1284"/>
      <c r="AQ73" s="1284"/>
      <c r="AR73" s="1284"/>
      <c r="AS73" s="1284"/>
      <c r="AT73" s="1284"/>
      <c r="AU73" s="1284"/>
      <c r="AV73" s="1284"/>
      <c r="AW73" s="1284"/>
      <c r="AX73" s="1284"/>
      <c r="AY73" s="1284"/>
      <c r="AZ73" s="1284"/>
      <c r="BA73" s="1284"/>
      <c r="BB73" s="1284"/>
      <c r="BC73" s="1284"/>
      <c r="BD73" s="1284"/>
      <c r="BE73" s="1284"/>
      <c r="BF73" s="1284"/>
      <c r="BG73" s="1284"/>
      <c r="BH73" s="1284"/>
      <c r="BI73" s="1284"/>
      <c r="BJ73" s="1284"/>
      <c r="BK73" s="1284"/>
      <c r="BL73" s="1284"/>
      <c r="BM73" s="1284"/>
      <c r="BN73" s="1284"/>
      <c r="BO73" s="1284"/>
      <c r="BP73" s="1284"/>
      <c r="BQ73" s="1284"/>
      <c r="BR73" s="1284"/>
      <c r="BS73" s="1284"/>
    </row>
    <row r="74">
      <c r="A74" s="1278"/>
      <c r="B74" s="398"/>
      <c r="C74" s="1329"/>
      <c r="D74" s="1315"/>
      <c r="E74" s="1315"/>
      <c r="F74" s="1315"/>
      <c r="G74" s="398"/>
      <c r="H74" s="1329"/>
      <c r="I74" s="1315"/>
      <c r="J74" s="1284"/>
      <c r="K74" s="1299"/>
      <c r="L74" s="613"/>
      <c r="M74" s="613"/>
      <c r="N74" s="1299"/>
      <c r="O74" s="1299"/>
      <c r="P74" s="1299"/>
      <c r="Q74" s="1299"/>
      <c r="R74" s="1299"/>
      <c r="S74" s="1299"/>
      <c r="T74" s="1284"/>
      <c r="U74" s="1284"/>
      <c r="V74" s="1284"/>
      <c r="W74" s="1284"/>
      <c r="X74" s="1284"/>
      <c r="Y74" s="1284"/>
      <c r="Z74" s="1284"/>
      <c r="AA74" s="1284"/>
      <c r="AB74" s="1284"/>
      <c r="AC74" s="1284"/>
      <c r="AD74" s="1284"/>
      <c r="AE74" s="1284"/>
      <c r="AF74" s="1284"/>
      <c r="AG74" s="1284"/>
      <c r="AH74" s="1284"/>
      <c r="AI74" s="1284"/>
      <c r="AJ74" s="1284"/>
      <c r="AK74" s="1284"/>
      <c r="AL74" s="1284"/>
      <c r="AM74" s="1284"/>
      <c r="AN74" s="1284"/>
      <c r="AO74" s="1284"/>
      <c r="AP74" s="1284"/>
      <c r="AQ74" s="1284"/>
      <c r="AR74" s="1284"/>
      <c r="AS74" s="1284"/>
      <c r="AT74" s="1284"/>
      <c r="AU74" s="1284"/>
      <c r="AV74" s="1284"/>
      <c r="AW74" s="1284"/>
      <c r="AX74" s="1284"/>
      <c r="AY74" s="1284"/>
      <c r="AZ74" s="1284"/>
      <c r="BA74" s="1284"/>
      <c r="BB74" s="1284"/>
      <c r="BC74" s="1284"/>
      <c r="BD74" s="1284"/>
      <c r="BE74" s="1284"/>
      <c r="BF74" s="1284"/>
      <c r="BG74" s="1284"/>
      <c r="BH74" s="1284"/>
      <c r="BI74" s="1284"/>
      <c r="BJ74" s="1284"/>
      <c r="BK74" s="1284"/>
      <c r="BL74" s="1284"/>
      <c r="BM74" s="1284"/>
      <c r="BN74" s="1284"/>
      <c r="BO74" s="1284"/>
      <c r="BP74" s="1284"/>
      <c r="BQ74" s="1284"/>
      <c r="BR74" s="1284"/>
      <c r="BS74" s="1284"/>
    </row>
    <row r="75">
      <c r="A75" s="1278"/>
      <c r="B75" s="398"/>
      <c r="C75" s="1329"/>
      <c r="D75" s="1315"/>
      <c r="E75" s="1315"/>
      <c r="F75" s="1315"/>
      <c r="G75" s="398"/>
      <c r="H75" s="1329"/>
      <c r="I75" s="1315"/>
      <c r="J75" s="1284"/>
      <c r="K75" s="1299"/>
      <c r="L75" s="613"/>
      <c r="M75" s="613"/>
      <c r="N75" s="1299"/>
      <c r="O75" s="1299"/>
      <c r="P75" s="1299"/>
      <c r="Q75" s="1299"/>
      <c r="R75" s="1299"/>
      <c r="S75" s="1299"/>
      <c r="T75" s="1284"/>
      <c r="U75" s="1284"/>
      <c r="V75" s="1284"/>
      <c r="W75" s="1284"/>
      <c r="X75" s="1284"/>
      <c r="Y75" s="1284"/>
      <c r="Z75" s="1284"/>
      <c r="AA75" s="1284"/>
      <c r="AB75" s="1284"/>
      <c r="AC75" s="1284"/>
      <c r="AD75" s="1284"/>
      <c r="AE75" s="1284"/>
      <c r="AF75" s="1284"/>
      <c r="AG75" s="1284"/>
      <c r="AH75" s="1284"/>
      <c r="AI75" s="1284"/>
      <c r="AJ75" s="1284"/>
      <c r="AK75" s="1284"/>
      <c r="AL75" s="1284"/>
      <c r="AM75" s="1284"/>
      <c r="AN75" s="1284"/>
      <c r="AO75" s="1284"/>
      <c r="AP75" s="1284"/>
      <c r="AQ75" s="1284"/>
      <c r="AR75" s="1284"/>
      <c r="AS75" s="1284"/>
      <c r="AT75" s="1284"/>
      <c r="AU75" s="1284"/>
      <c r="AV75" s="1284"/>
      <c r="AW75" s="1284"/>
      <c r="AX75" s="1284"/>
      <c r="AY75" s="1284"/>
      <c r="AZ75" s="1284"/>
      <c r="BA75" s="1284"/>
      <c r="BB75" s="1284"/>
      <c r="BC75" s="1284"/>
      <c r="BD75" s="1284"/>
      <c r="BE75" s="1284"/>
      <c r="BF75" s="1284"/>
      <c r="BG75" s="1284"/>
      <c r="BH75" s="1284"/>
      <c r="BI75" s="1284"/>
      <c r="BJ75" s="1284"/>
      <c r="BK75" s="1284"/>
      <c r="BL75" s="1284"/>
      <c r="BM75" s="1284"/>
      <c r="BN75" s="1284"/>
      <c r="BO75" s="1284"/>
      <c r="BP75" s="1284"/>
      <c r="BQ75" s="1284"/>
      <c r="BR75" s="1284"/>
      <c r="BS75" s="1284"/>
    </row>
    <row r="76">
      <c r="A76" s="1278"/>
      <c r="B76" s="398"/>
      <c r="C76" s="1329"/>
      <c r="D76" s="1315"/>
      <c r="E76" s="1315"/>
      <c r="F76" s="1315"/>
      <c r="G76" s="398"/>
      <c r="H76" s="1329"/>
      <c r="I76" s="1315"/>
      <c r="J76" s="1284"/>
      <c r="K76" s="1299"/>
      <c r="L76" s="613"/>
      <c r="M76" s="613"/>
      <c r="N76" s="1299"/>
      <c r="O76" s="1299"/>
      <c r="P76" s="1299"/>
      <c r="Q76" s="1299"/>
      <c r="R76" s="1299"/>
      <c r="S76" s="1299"/>
      <c r="T76" s="1284"/>
      <c r="U76" s="1284"/>
      <c r="V76" s="1284"/>
      <c r="W76" s="1284"/>
      <c r="X76" s="1284"/>
      <c r="Y76" s="1284"/>
      <c r="Z76" s="1284"/>
      <c r="AA76" s="1284"/>
      <c r="AB76" s="1284"/>
      <c r="AC76" s="1284"/>
      <c r="AD76" s="1284"/>
      <c r="AE76" s="1284"/>
      <c r="AF76" s="1284"/>
      <c r="AG76" s="1284"/>
      <c r="AH76" s="1284"/>
      <c r="AI76" s="1284"/>
      <c r="AJ76" s="1284"/>
      <c r="AK76" s="1284"/>
      <c r="AL76" s="1284"/>
      <c r="AM76" s="1284"/>
      <c r="AN76" s="1284"/>
      <c r="AO76" s="1284"/>
      <c r="AP76" s="1284"/>
      <c r="AQ76" s="1284"/>
      <c r="AR76" s="1284"/>
      <c r="AS76" s="1284"/>
      <c r="AT76" s="1284"/>
      <c r="AU76" s="1284"/>
      <c r="AV76" s="1284"/>
      <c r="AW76" s="1284"/>
      <c r="AX76" s="1284"/>
      <c r="AY76" s="1284"/>
      <c r="AZ76" s="1284"/>
      <c r="BA76" s="1284"/>
      <c r="BB76" s="1284"/>
      <c r="BC76" s="1284"/>
      <c r="BD76" s="1284"/>
      <c r="BE76" s="1284"/>
      <c r="BF76" s="1284"/>
      <c r="BG76" s="1284"/>
      <c r="BH76" s="1284"/>
      <c r="BI76" s="1284"/>
      <c r="BJ76" s="1284"/>
      <c r="BK76" s="1284"/>
      <c r="BL76" s="1284"/>
      <c r="BM76" s="1284"/>
      <c r="BN76" s="1284"/>
      <c r="BO76" s="1284"/>
      <c r="BP76" s="1284"/>
      <c r="BQ76" s="1284"/>
      <c r="BR76" s="1284"/>
      <c r="BS76" s="1284"/>
    </row>
    <row r="77">
      <c r="A77" s="1278"/>
      <c r="B77" s="398"/>
      <c r="C77" s="1329"/>
      <c r="D77" s="1315"/>
      <c r="E77" s="1315"/>
      <c r="F77" s="1315"/>
      <c r="G77" s="398"/>
      <c r="H77" s="1329"/>
      <c r="I77" s="1315"/>
      <c r="J77" s="1284"/>
      <c r="K77" s="1299"/>
      <c r="L77" s="613"/>
      <c r="M77" s="613"/>
      <c r="N77" s="1299"/>
      <c r="O77" s="1299"/>
      <c r="P77" s="1299"/>
      <c r="Q77" s="1299"/>
      <c r="R77" s="1299"/>
      <c r="S77" s="1299"/>
      <c r="T77" s="1284"/>
      <c r="U77" s="1284"/>
      <c r="V77" s="1284"/>
      <c r="W77" s="1284"/>
      <c r="X77" s="1284"/>
      <c r="Y77" s="1284"/>
      <c r="Z77" s="1284"/>
      <c r="AA77" s="1284"/>
      <c r="AB77" s="1284"/>
      <c r="AC77" s="1284"/>
      <c r="AD77" s="1284"/>
      <c r="AE77" s="1284"/>
      <c r="AF77" s="1284"/>
      <c r="AG77" s="1284"/>
      <c r="AH77" s="1284"/>
      <c r="AI77" s="1284"/>
      <c r="AJ77" s="1284"/>
      <c r="AK77" s="1284"/>
      <c r="AL77" s="1284"/>
      <c r="AM77" s="1284"/>
      <c r="AN77" s="1284"/>
      <c r="AO77" s="1284"/>
      <c r="AP77" s="1284"/>
      <c r="AQ77" s="1284"/>
      <c r="AR77" s="1284"/>
      <c r="AS77" s="1284"/>
      <c r="AT77" s="1284"/>
      <c r="AU77" s="1284"/>
      <c r="AV77" s="1284"/>
      <c r="AW77" s="1284"/>
      <c r="AX77" s="1284"/>
      <c r="AY77" s="1284"/>
      <c r="AZ77" s="1284"/>
      <c r="BA77" s="1284"/>
      <c r="BB77" s="1284"/>
      <c r="BC77" s="1284"/>
      <c r="BD77" s="1284"/>
      <c r="BE77" s="1284"/>
      <c r="BF77" s="1284"/>
      <c r="BG77" s="1284"/>
      <c r="BH77" s="1284"/>
      <c r="BI77" s="1284"/>
      <c r="BJ77" s="1284"/>
      <c r="BK77" s="1284"/>
      <c r="BL77" s="1284"/>
      <c r="BM77" s="1284"/>
      <c r="BN77" s="1284"/>
      <c r="BO77" s="1284"/>
      <c r="BP77" s="1284"/>
      <c r="BQ77" s="1284"/>
      <c r="BR77" s="1284"/>
      <c r="BS77" s="1284"/>
    </row>
    <row r="78">
      <c r="A78" s="1278"/>
      <c r="B78" s="398"/>
      <c r="C78" s="1329"/>
      <c r="D78" s="1315"/>
      <c r="E78" s="1315"/>
      <c r="F78" s="1315"/>
      <c r="G78" s="398"/>
      <c r="H78" s="1329"/>
      <c r="I78" s="1315"/>
      <c r="J78" s="1284"/>
      <c r="K78" s="1299"/>
      <c r="L78" s="613"/>
      <c r="M78" s="613"/>
      <c r="N78" s="1299"/>
      <c r="O78" s="1299"/>
      <c r="P78" s="1299"/>
      <c r="Q78" s="1299"/>
      <c r="R78" s="1299"/>
      <c r="S78" s="1299"/>
      <c r="T78" s="1284"/>
      <c r="U78" s="1284"/>
      <c r="V78" s="1284"/>
      <c r="W78" s="1284"/>
      <c r="X78" s="1284"/>
      <c r="Y78" s="1284"/>
      <c r="Z78" s="1284"/>
      <c r="AA78" s="1284"/>
      <c r="AB78" s="1284"/>
      <c r="AC78" s="1284"/>
      <c r="AD78" s="1284"/>
      <c r="AE78" s="1284"/>
      <c r="AF78" s="1284"/>
      <c r="AG78" s="1284"/>
      <c r="AH78" s="1284"/>
      <c r="AI78" s="1284"/>
      <c r="AJ78" s="1284"/>
      <c r="AK78" s="1284"/>
      <c r="AL78" s="1284"/>
      <c r="AM78" s="1284"/>
      <c r="AN78" s="1284"/>
      <c r="AO78" s="1284"/>
      <c r="AP78" s="1284"/>
      <c r="AQ78" s="1284"/>
      <c r="AR78" s="1284"/>
      <c r="AS78" s="1284"/>
      <c r="AT78" s="1284"/>
      <c r="AU78" s="1284"/>
      <c r="AV78" s="1284"/>
      <c r="AW78" s="1284"/>
      <c r="AX78" s="1284"/>
      <c r="AY78" s="1284"/>
      <c r="AZ78" s="1284"/>
      <c r="BA78" s="1284"/>
      <c r="BB78" s="1284"/>
      <c r="BC78" s="1284"/>
      <c r="BD78" s="1284"/>
      <c r="BE78" s="1284"/>
      <c r="BF78" s="1284"/>
      <c r="BG78" s="1284"/>
      <c r="BH78" s="1284"/>
      <c r="BI78" s="1284"/>
      <c r="BJ78" s="1284"/>
      <c r="BK78" s="1284"/>
      <c r="BL78" s="1284"/>
      <c r="BM78" s="1284"/>
      <c r="BN78" s="1284"/>
      <c r="BO78" s="1284"/>
      <c r="BP78" s="1284"/>
      <c r="BQ78" s="1284"/>
      <c r="BR78" s="1284"/>
      <c r="BS78" s="1284"/>
    </row>
    <row r="79">
      <c r="A79" s="1278"/>
      <c r="B79" s="398"/>
      <c r="C79" s="1329"/>
      <c r="D79" s="1315"/>
      <c r="E79" s="1315"/>
      <c r="F79" s="1315"/>
      <c r="G79" s="398"/>
      <c r="H79" s="1329"/>
      <c r="I79" s="1315"/>
      <c r="J79" s="1284"/>
      <c r="K79" s="1284"/>
      <c r="L79" s="398"/>
      <c r="M79" s="398"/>
      <c r="N79" s="1331"/>
      <c r="O79" s="1278"/>
      <c r="P79" s="1284"/>
      <c r="Q79" s="1284"/>
      <c r="R79" s="1284"/>
      <c r="S79" s="1284"/>
      <c r="T79" s="1284"/>
      <c r="U79" s="1284"/>
      <c r="V79" s="1284"/>
      <c r="W79" s="1284"/>
      <c r="X79" s="1284"/>
      <c r="Y79" s="1284"/>
      <c r="Z79" s="1284"/>
      <c r="AA79" s="1284"/>
      <c r="AB79" s="1284"/>
      <c r="AC79" s="1284"/>
      <c r="AD79" s="1284"/>
      <c r="AE79" s="1284"/>
      <c r="AF79" s="1284"/>
      <c r="AG79" s="1284"/>
      <c r="AH79" s="1284"/>
      <c r="AI79" s="1284"/>
      <c r="AJ79" s="1284"/>
      <c r="AK79" s="1284"/>
      <c r="AL79" s="1284"/>
      <c r="AM79" s="1284"/>
      <c r="AN79" s="1284"/>
      <c r="AO79" s="1284"/>
      <c r="AP79" s="1284"/>
      <c r="AQ79" s="1284"/>
      <c r="AR79" s="1284"/>
      <c r="AS79" s="1284"/>
      <c r="AT79" s="1284"/>
      <c r="AU79" s="1284"/>
      <c r="AV79" s="1284"/>
      <c r="AW79" s="1284"/>
      <c r="AX79" s="1284"/>
      <c r="AY79" s="1284"/>
      <c r="AZ79" s="1284"/>
      <c r="BA79" s="1284"/>
      <c r="BB79" s="1284"/>
      <c r="BC79" s="1284"/>
      <c r="BD79" s="1284"/>
      <c r="BE79" s="1284"/>
      <c r="BF79" s="1284"/>
      <c r="BG79" s="1284"/>
      <c r="BH79" s="1284"/>
      <c r="BI79" s="1284"/>
      <c r="BJ79" s="1284"/>
      <c r="BK79" s="1284"/>
      <c r="BL79" s="1284"/>
      <c r="BM79" s="1284"/>
      <c r="BN79" s="1284"/>
      <c r="BO79" s="1284"/>
      <c r="BP79" s="1284"/>
      <c r="BQ79" s="1284"/>
      <c r="BR79" s="1284"/>
      <c r="BS79" s="1284"/>
    </row>
    <row r="80">
      <c r="A80" s="1278"/>
      <c r="B80" s="398"/>
      <c r="C80" s="1329"/>
      <c r="D80" s="1315"/>
      <c r="E80" s="1315"/>
      <c r="F80" s="1315"/>
      <c r="G80" s="398"/>
      <c r="H80" s="1329"/>
      <c r="I80" s="1315"/>
      <c r="J80" s="1284"/>
      <c r="K80" s="1284"/>
      <c r="L80" s="398"/>
      <c r="M80" s="398"/>
      <c r="N80" s="1331"/>
      <c r="O80" s="1278"/>
      <c r="P80" s="1284"/>
      <c r="Q80" s="1284"/>
      <c r="R80" s="1284"/>
      <c r="S80" s="1284"/>
      <c r="T80" s="1284"/>
      <c r="U80" s="1284"/>
      <c r="V80" s="1284"/>
      <c r="W80" s="1284"/>
      <c r="X80" s="1284"/>
      <c r="Y80" s="1284"/>
      <c r="Z80" s="1284"/>
      <c r="AA80" s="1284"/>
      <c r="AB80" s="1284"/>
      <c r="AC80" s="1284"/>
      <c r="AD80" s="1284"/>
      <c r="AE80" s="1284"/>
      <c r="AF80" s="1284"/>
      <c r="AG80" s="1284"/>
      <c r="AH80" s="1284"/>
      <c r="AI80" s="1284"/>
      <c r="AJ80" s="1284"/>
      <c r="AK80" s="1284"/>
      <c r="AL80" s="1284"/>
      <c r="AM80" s="1284"/>
      <c r="AN80" s="1284"/>
      <c r="AO80" s="1284"/>
      <c r="AP80" s="1284"/>
      <c r="AQ80" s="1284"/>
      <c r="AR80" s="1284"/>
      <c r="AS80" s="1284"/>
      <c r="AT80" s="1284"/>
      <c r="AU80" s="1284"/>
      <c r="AV80" s="1284"/>
      <c r="AW80" s="1284"/>
      <c r="AX80" s="1284"/>
      <c r="AY80" s="1284"/>
      <c r="AZ80" s="1284"/>
      <c r="BA80" s="1284"/>
      <c r="BB80" s="1284"/>
      <c r="BC80" s="1284"/>
      <c r="BD80" s="1284"/>
      <c r="BE80" s="1284"/>
      <c r="BF80" s="1284"/>
      <c r="BG80" s="1284"/>
      <c r="BH80" s="1284"/>
      <c r="BI80" s="1284"/>
      <c r="BJ80" s="1284"/>
      <c r="BK80" s="1284"/>
      <c r="BL80" s="1284"/>
      <c r="BM80" s="1284"/>
      <c r="BN80" s="1284"/>
      <c r="BO80" s="1284"/>
      <c r="BP80" s="1284"/>
      <c r="BQ80" s="1284"/>
      <c r="BR80" s="1284"/>
      <c r="BS80" s="1284"/>
    </row>
    <row r="81">
      <c r="A81" s="1278"/>
      <c r="B81" s="398"/>
      <c r="C81" s="1329"/>
      <c r="D81" s="1315"/>
      <c r="E81" s="1315"/>
      <c r="F81" s="1315"/>
      <c r="G81" s="398"/>
      <c r="H81" s="1329"/>
      <c r="I81" s="1315"/>
      <c r="J81" s="1284"/>
      <c r="K81" s="1284"/>
      <c r="L81" s="398"/>
      <c r="M81" s="398"/>
      <c r="N81" s="1331"/>
      <c r="O81" s="1278"/>
      <c r="P81" s="1284"/>
      <c r="Q81" s="1284"/>
      <c r="R81" s="1284"/>
      <c r="S81" s="1284"/>
      <c r="T81" s="1284"/>
      <c r="U81" s="1284"/>
      <c r="V81" s="1284"/>
      <c r="W81" s="1284"/>
      <c r="X81" s="1284"/>
      <c r="Y81" s="1284"/>
      <c r="Z81" s="1284"/>
      <c r="AA81" s="1284"/>
      <c r="AB81" s="1284"/>
      <c r="AC81" s="1284"/>
      <c r="AD81" s="1284"/>
      <c r="AE81" s="1284"/>
      <c r="AF81" s="1284"/>
      <c r="AG81" s="1284"/>
      <c r="AH81" s="1284"/>
      <c r="AI81" s="1284"/>
      <c r="AJ81" s="1284"/>
      <c r="AK81" s="1284"/>
      <c r="AL81" s="1284"/>
      <c r="AM81" s="1284"/>
      <c r="AN81" s="1284"/>
      <c r="AO81" s="1284"/>
      <c r="AP81" s="1284"/>
      <c r="AQ81" s="1284"/>
      <c r="AR81" s="1284"/>
      <c r="AS81" s="1284"/>
      <c r="AT81" s="1284"/>
      <c r="AU81" s="1284"/>
      <c r="AV81" s="1284"/>
      <c r="AW81" s="1284"/>
      <c r="AX81" s="1284"/>
      <c r="AY81" s="1284"/>
      <c r="AZ81" s="1284"/>
      <c r="BA81" s="1284"/>
      <c r="BB81" s="1284"/>
      <c r="BC81" s="1284"/>
      <c r="BD81" s="1284"/>
      <c r="BE81" s="1284"/>
      <c r="BF81" s="1284"/>
      <c r="BG81" s="1284"/>
      <c r="BH81" s="1284"/>
      <c r="BI81" s="1284"/>
      <c r="BJ81" s="1284"/>
      <c r="BK81" s="1284"/>
      <c r="BL81" s="1284"/>
      <c r="BM81" s="1284"/>
      <c r="BN81" s="1284"/>
      <c r="BO81" s="1284"/>
      <c r="BP81" s="1284"/>
      <c r="BQ81" s="1284"/>
      <c r="BR81" s="1284"/>
      <c r="BS81" s="1284"/>
    </row>
    <row r="82">
      <c r="A82" s="1278"/>
      <c r="B82" s="398"/>
      <c r="C82" s="1329"/>
      <c r="D82" s="1315"/>
      <c r="E82" s="1315"/>
      <c r="F82" s="1315"/>
      <c r="G82" s="398"/>
      <c r="H82" s="1329"/>
      <c r="I82" s="1315"/>
      <c r="J82" s="1284"/>
      <c r="K82" s="1284"/>
      <c r="L82" s="398"/>
      <c r="M82" s="398"/>
      <c r="N82" s="1331"/>
      <c r="O82" s="1278"/>
      <c r="P82" s="1284"/>
      <c r="Q82" s="1284"/>
      <c r="R82" s="1284"/>
      <c r="S82" s="1284"/>
      <c r="T82" s="1284"/>
      <c r="U82" s="1284"/>
      <c r="V82" s="1284"/>
      <c r="W82" s="1284"/>
      <c r="X82" s="1284"/>
      <c r="Y82" s="1284"/>
      <c r="Z82" s="1284"/>
      <c r="AA82" s="1284"/>
      <c r="AB82" s="1284"/>
      <c r="AC82" s="1284"/>
      <c r="AD82" s="1284"/>
      <c r="AE82" s="1284"/>
      <c r="AF82" s="1284"/>
      <c r="AG82" s="1284"/>
      <c r="AH82" s="1284"/>
      <c r="AI82" s="1284"/>
      <c r="AJ82" s="1284"/>
      <c r="AK82" s="1284"/>
      <c r="AL82" s="1284"/>
      <c r="AM82" s="1284"/>
      <c r="AN82" s="1284"/>
      <c r="AO82" s="1284"/>
      <c r="AP82" s="1284"/>
      <c r="AQ82" s="1284"/>
      <c r="AR82" s="1284"/>
      <c r="AS82" s="1284"/>
      <c r="AT82" s="1284"/>
      <c r="AU82" s="1284"/>
      <c r="AV82" s="1284"/>
      <c r="AW82" s="1284"/>
      <c r="AX82" s="1284"/>
      <c r="AY82" s="1284"/>
      <c r="AZ82" s="1284"/>
      <c r="BA82" s="1284"/>
      <c r="BB82" s="1284"/>
      <c r="BC82" s="1284"/>
      <c r="BD82" s="1284"/>
      <c r="BE82" s="1284"/>
      <c r="BF82" s="1284"/>
      <c r="BG82" s="1284"/>
      <c r="BH82" s="1284"/>
      <c r="BI82" s="1284"/>
      <c r="BJ82" s="1284"/>
      <c r="BK82" s="1284"/>
      <c r="BL82" s="1284"/>
      <c r="BM82" s="1284"/>
      <c r="BN82" s="1284"/>
      <c r="BO82" s="1284"/>
      <c r="BP82" s="1284"/>
      <c r="BQ82" s="1284"/>
      <c r="BR82" s="1284"/>
      <c r="BS82" s="1284"/>
    </row>
    <row r="83">
      <c r="A83" s="1278"/>
      <c r="B83" s="398"/>
      <c r="C83" s="1329"/>
      <c r="D83" s="1315"/>
      <c r="E83" s="1315"/>
      <c r="F83" s="1315"/>
      <c r="G83" s="398"/>
      <c r="H83" s="1329"/>
      <c r="I83" s="1315"/>
      <c r="J83" s="1284"/>
      <c r="K83" s="1284"/>
      <c r="L83" s="398"/>
      <c r="M83" s="398"/>
      <c r="N83" s="1331"/>
      <c r="O83" s="1278"/>
      <c r="P83" s="1284"/>
      <c r="Q83" s="1284"/>
      <c r="R83" s="1284"/>
      <c r="S83" s="1284"/>
      <c r="T83" s="1284"/>
      <c r="U83" s="1284"/>
      <c r="V83" s="1284"/>
      <c r="W83" s="1284"/>
      <c r="X83" s="1284"/>
      <c r="Y83" s="1284"/>
      <c r="Z83" s="1284"/>
      <c r="AA83" s="1284"/>
      <c r="AB83" s="1284"/>
      <c r="AC83" s="1284"/>
      <c r="AD83" s="1284"/>
      <c r="AE83" s="1284"/>
      <c r="AF83" s="1284"/>
      <c r="AG83" s="1284"/>
      <c r="AH83" s="1284"/>
      <c r="AI83" s="1284"/>
      <c r="AJ83" s="1284"/>
      <c r="AK83" s="1284"/>
      <c r="AL83" s="1284"/>
      <c r="AM83" s="1284"/>
      <c r="AN83" s="1284"/>
      <c r="AO83" s="1284"/>
      <c r="AP83" s="1284"/>
      <c r="AQ83" s="1284"/>
      <c r="AR83" s="1284"/>
      <c r="AS83" s="1284"/>
      <c r="AT83" s="1284"/>
      <c r="AU83" s="1284"/>
      <c r="AV83" s="1284"/>
      <c r="AW83" s="1284"/>
      <c r="AX83" s="1284"/>
      <c r="AY83" s="1284"/>
      <c r="AZ83" s="1284"/>
      <c r="BA83" s="1284"/>
      <c r="BB83" s="1284"/>
      <c r="BC83" s="1284"/>
      <c r="BD83" s="1284"/>
      <c r="BE83" s="1284"/>
      <c r="BF83" s="1284"/>
      <c r="BG83" s="1284"/>
      <c r="BH83" s="1284"/>
      <c r="BI83" s="1284"/>
      <c r="BJ83" s="1284"/>
      <c r="BK83" s="1284"/>
      <c r="BL83" s="1284"/>
      <c r="BM83" s="1284"/>
      <c r="BN83" s="1284"/>
      <c r="BO83" s="1284"/>
      <c r="BP83" s="1284"/>
      <c r="BQ83" s="1284"/>
      <c r="BR83" s="1284"/>
      <c r="BS83" s="1284"/>
    </row>
    <row r="84">
      <c r="A84" s="1278"/>
      <c r="B84" s="398"/>
      <c r="C84" s="1329"/>
      <c r="D84" s="1315"/>
      <c r="E84" s="1315"/>
      <c r="F84" s="1315"/>
      <c r="G84" s="398"/>
      <c r="H84" s="1329"/>
      <c r="I84" s="1315"/>
      <c r="J84" s="1284"/>
      <c r="K84" s="1284"/>
      <c r="L84" s="398"/>
      <c r="M84" s="398"/>
      <c r="N84" s="1331"/>
      <c r="O84" s="1278"/>
      <c r="P84" s="1284"/>
      <c r="Q84" s="1284"/>
      <c r="R84" s="1284"/>
      <c r="S84" s="1284"/>
      <c r="T84" s="1284"/>
      <c r="U84" s="1284"/>
      <c r="V84" s="1284"/>
      <c r="W84" s="1284"/>
      <c r="X84" s="1284"/>
      <c r="Y84" s="1284"/>
      <c r="Z84" s="1284"/>
      <c r="AA84" s="1284"/>
      <c r="AB84" s="1284"/>
      <c r="AC84" s="1284"/>
      <c r="AD84" s="1284"/>
      <c r="AE84" s="1284"/>
      <c r="AF84" s="1284"/>
      <c r="AG84" s="1284"/>
      <c r="AH84" s="1284"/>
      <c r="AI84" s="1284"/>
      <c r="AJ84" s="1284"/>
      <c r="AK84" s="1284"/>
      <c r="AL84" s="1284"/>
      <c r="AM84" s="1284"/>
      <c r="AN84" s="1284"/>
      <c r="AO84" s="1284"/>
      <c r="AP84" s="1284"/>
      <c r="AQ84" s="1284"/>
      <c r="AR84" s="1284"/>
      <c r="AS84" s="1284"/>
      <c r="AT84" s="1284"/>
      <c r="AU84" s="1284"/>
      <c r="AV84" s="1284"/>
      <c r="AW84" s="1284"/>
      <c r="AX84" s="1284"/>
      <c r="AY84" s="1284"/>
      <c r="AZ84" s="1284"/>
      <c r="BA84" s="1284"/>
      <c r="BB84" s="1284"/>
      <c r="BC84" s="1284"/>
      <c r="BD84" s="1284"/>
      <c r="BE84" s="1284"/>
      <c r="BF84" s="1284"/>
      <c r="BG84" s="1284"/>
      <c r="BH84" s="1284"/>
      <c r="BI84" s="1284"/>
      <c r="BJ84" s="1284"/>
      <c r="BK84" s="1284"/>
      <c r="BL84" s="1284"/>
      <c r="BM84" s="1284"/>
      <c r="BN84" s="1284"/>
      <c r="BO84" s="1284"/>
      <c r="BP84" s="1284"/>
      <c r="BQ84" s="1284"/>
      <c r="BR84" s="1284"/>
      <c r="BS84" s="1284"/>
    </row>
    <row r="85">
      <c r="A85" s="1278"/>
      <c r="B85" s="398"/>
      <c r="C85" s="1329"/>
      <c r="D85" s="1315"/>
      <c r="E85" s="1315"/>
      <c r="F85" s="1315"/>
      <c r="G85" s="398"/>
      <c r="H85" s="1329"/>
      <c r="I85" s="1315"/>
      <c r="J85" s="1284"/>
      <c r="K85" s="1284"/>
      <c r="L85" s="398"/>
      <c r="M85" s="398"/>
      <c r="N85" s="1331"/>
      <c r="O85" s="1278"/>
      <c r="P85" s="1284"/>
      <c r="Q85" s="1284"/>
      <c r="R85" s="1284"/>
      <c r="S85" s="1284"/>
      <c r="T85" s="1284"/>
      <c r="U85" s="1284"/>
      <c r="V85" s="1284"/>
      <c r="W85" s="1284"/>
      <c r="X85" s="1284"/>
      <c r="Y85" s="1284"/>
      <c r="Z85" s="1284"/>
      <c r="AA85" s="1284"/>
      <c r="AB85" s="1284"/>
      <c r="AC85" s="1284"/>
      <c r="AD85" s="1284"/>
      <c r="AE85" s="1284"/>
      <c r="AF85" s="1284"/>
      <c r="AG85" s="1284"/>
      <c r="AH85" s="1284"/>
      <c r="AI85" s="1284"/>
      <c r="AJ85" s="1284"/>
      <c r="AK85" s="1284"/>
      <c r="AL85" s="1284"/>
      <c r="AM85" s="1284"/>
      <c r="AN85" s="1284"/>
      <c r="AO85" s="1284"/>
      <c r="AP85" s="1284"/>
      <c r="AQ85" s="1284"/>
      <c r="AR85" s="1284"/>
      <c r="AS85" s="1284"/>
      <c r="AT85" s="1284"/>
      <c r="AU85" s="1284"/>
      <c r="AV85" s="1284"/>
      <c r="AW85" s="1284"/>
      <c r="AX85" s="1284"/>
      <c r="AY85" s="1284"/>
      <c r="AZ85" s="1284"/>
      <c r="BA85" s="1284"/>
      <c r="BB85" s="1284"/>
      <c r="BC85" s="1284"/>
      <c r="BD85" s="1284"/>
      <c r="BE85" s="1284"/>
      <c r="BF85" s="1284"/>
      <c r="BG85" s="1284"/>
      <c r="BH85" s="1284"/>
      <c r="BI85" s="1284"/>
      <c r="BJ85" s="1284"/>
      <c r="BK85" s="1284"/>
      <c r="BL85" s="1284"/>
      <c r="BM85" s="1284"/>
      <c r="BN85" s="1284"/>
      <c r="BO85" s="1284"/>
      <c r="BP85" s="1284"/>
      <c r="BQ85" s="1284"/>
      <c r="BR85" s="1284"/>
      <c r="BS85" s="1284"/>
    </row>
    <row r="86">
      <c r="D86" s="669"/>
    </row>
    <row r="87">
      <c r="D87" s="669"/>
    </row>
    <row r="88">
      <c r="D88" s="669"/>
    </row>
    <row r="89">
      <c r="D89" s="669"/>
    </row>
    <row r="90">
      <c r="D90" s="669"/>
    </row>
    <row r="91">
      <c r="D91" s="669"/>
    </row>
    <row r="92">
      <c r="D92" s="669"/>
    </row>
    <row r="93">
      <c r="D93" s="669"/>
    </row>
    <row r="94">
      <c r="D94" s="669"/>
    </row>
    <row r="95">
      <c r="D95" s="669"/>
    </row>
    <row r="96">
      <c r="D96" s="669"/>
    </row>
    <row r="97">
      <c r="D97" s="669"/>
    </row>
    <row r="98">
      <c r="D98" s="669"/>
    </row>
    <row r="99">
      <c r="D99" s="669"/>
    </row>
    <row r="100">
      <c r="D100" s="669"/>
    </row>
    <row r="101">
      <c r="D101" s="669"/>
    </row>
    <row r="102">
      <c r="D102" s="669"/>
    </row>
    <row r="103">
      <c r="D103" s="669"/>
    </row>
    <row r="104">
      <c r="D104" s="669"/>
    </row>
    <row r="105">
      <c r="D105" s="669"/>
    </row>
    <row r="106">
      <c r="D106" s="669"/>
    </row>
    <row r="107">
      <c r="D107" s="669"/>
    </row>
    <row r="108">
      <c r="D108" s="669"/>
    </row>
    <row r="109">
      <c r="D109" s="669"/>
    </row>
    <row r="110">
      <c r="D110" s="669"/>
    </row>
    <row r="111">
      <c r="D111" s="669"/>
    </row>
    <row r="112">
      <c r="D112" s="669"/>
    </row>
    <row r="113">
      <c r="D113" s="669"/>
    </row>
    <row r="114">
      <c r="D114" s="669"/>
    </row>
    <row r="115">
      <c r="D115" s="669"/>
    </row>
    <row r="116">
      <c r="D116" s="669"/>
    </row>
    <row r="117">
      <c r="D117" s="669"/>
    </row>
    <row r="118">
      <c r="D118" s="669"/>
    </row>
    <row r="119">
      <c r="D119" s="669"/>
    </row>
    <row r="120">
      <c r="D120" s="669"/>
    </row>
    <row r="121">
      <c r="D121" s="669"/>
    </row>
    <row r="122">
      <c r="D122" s="669"/>
    </row>
    <row r="123">
      <c r="D123" s="669"/>
    </row>
    <row r="124">
      <c r="D124" s="669"/>
    </row>
    <row r="125">
      <c r="D125" s="669"/>
    </row>
    <row r="126">
      <c r="D126" s="669"/>
    </row>
    <row r="127">
      <c r="D127" s="669"/>
    </row>
    <row r="128">
      <c r="D128" s="669"/>
    </row>
    <row r="129">
      <c r="D129" s="669"/>
    </row>
    <row r="130">
      <c r="D130" s="669"/>
    </row>
    <row r="131">
      <c r="D131" s="669"/>
    </row>
    <row r="132">
      <c r="D132" s="669"/>
    </row>
    <row r="133">
      <c r="D133" s="669"/>
    </row>
    <row r="134">
      <c r="D134" s="669"/>
    </row>
    <row r="135">
      <c r="D135" s="669"/>
    </row>
    <row r="136">
      <c r="D136" s="669"/>
    </row>
    <row r="137">
      <c r="D137" s="669"/>
    </row>
    <row r="138">
      <c r="D138" s="669"/>
    </row>
    <row r="139">
      <c r="D139" s="669"/>
    </row>
    <row r="140">
      <c r="D140" s="669"/>
    </row>
    <row r="141">
      <c r="D141" s="669"/>
    </row>
    <row r="142">
      <c r="D142" s="669"/>
    </row>
    <row r="143">
      <c r="D143" s="669"/>
    </row>
    <row r="144">
      <c r="D144" s="669"/>
    </row>
    <row r="145">
      <c r="D145" s="669"/>
    </row>
    <row r="146">
      <c r="D146" s="669"/>
    </row>
    <row r="147">
      <c r="D147" s="669"/>
    </row>
    <row r="148">
      <c r="D148" s="669"/>
    </row>
    <row r="149">
      <c r="D149" s="669"/>
    </row>
    <row r="150">
      <c r="D150" s="669"/>
    </row>
    <row r="151">
      <c r="D151" s="669"/>
    </row>
    <row r="152">
      <c r="D152" s="669"/>
    </row>
    <row r="153">
      <c r="D153" s="669"/>
    </row>
    <row r="154">
      <c r="D154" s="669"/>
    </row>
    <row r="155">
      <c r="D155" s="669"/>
    </row>
    <row r="156">
      <c r="D156" s="669"/>
    </row>
    <row r="157">
      <c r="D157" s="669"/>
    </row>
    <row r="158">
      <c r="D158" s="669"/>
    </row>
    <row r="159">
      <c r="D159" s="669"/>
    </row>
    <row r="160">
      <c r="D160" s="669"/>
    </row>
    <row r="161">
      <c r="D161" s="669"/>
    </row>
    <row r="162">
      <c r="D162" s="669"/>
    </row>
    <row r="163">
      <c r="D163" s="669"/>
    </row>
    <row r="164">
      <c r="D164" s="669"/>
    </row>
    <row r="165">
      <c r="D165" s="669"/>
    </row>
    <row r="166">
      <c r="D166" s="669"/>
    </row>
    <row r="167">
      <c r="D167" s="669"/>
    </row>
    <row r="168">
      <c r="D168" s="669"/>
    </row>
    <row r="169">
      <c r="D169" s="669"/>
    </row>
    <row r="170">
      <c r="D170" s="669"/>
    </row>
    <row r="171">
      <c r="D171" s="669"/>
    </row>
    <row r="172">
      <c r="D172" s="669"/>
    </row>
    <row r="173">
      <c r="D173" s="669"/>
    </row>
    <row r="174">
      <c r="D174" s="669"/>
    </row>
    <row r="175">
      <c r="D175" s="669"/>
    </row>
    <row r="176">
      <c r="D176" s="669"/>
    </row>
    <row r="177">
      <c r="D177" s="669"/>
    </row>
    <row r="178">
      <c r="D178" s="669"/>
    </row>
    <row r="179">
      <c r="D179" s="669"/>
    </row>
    <row r="180">
      <c r="D180" s="669"/>
    </row>
    <row r="181">
      <c r="D181" s="669"/>
    </row>
    <row r="182">
      <c r="D182" s="669"/>
    </row>
    <row r="183">
      <c r="D183" s="669"/>
    </row>
    <row r="184">
      <c r="D184" s="669"/>
    </row>
    <row r="185">
      <c r="D185" s="669"/>
    </row>
    <row r="186">
      <c r="D186" s="669"/>
    </row>
    <row r="187">
      <c r="D187" s="669"/>
    </row>
    <row r="188">
      <c r="D188" s="669"/>
    </row>
    <row r="189">
      <c r="D189" s="669"/>
    </row>
    <row r="190">
      <c r="D190" s="669"/>
    </row>
    <row r="191">
      <c r="D191" s="669"/>
    </row>
    <row r="192">
      <c r="D192" s="669"/>
    </row>
    <row r="193">
      <c r="D193" s="669"/>
    </row>
    <row r="194">
      <c r="D194" s="669"/>
    </row>
    <row r="195">
      <c r="D195" s="669"/>
    </row>
    <row r="196">
      <c r="D196" s="669"/>
    </row>
    <row r="197">
      <c r="D197" s="669"/>
    </row>
    <row r="198">
      <c r="D198" s="669"/>
    </row>
    <row r="199">
      <c r="D199" s="669"/>
    </row>
    <row r="200">
      <c r="D200" s="669"/>
    </row>
    <row r="201">
      <c r="D201" s="669"/>
    </row>
    <row r="202">
      <c r="D202" s="669"/>
    </row>
    <row r="203">
      <c r="D203" s="669"/>
    </row>
    <row r="204">
      <c r="D204" s="669"/>
    </row>
    <row r="205">
      <c r="D205" s="669"/>
    </row>
    <row r="206">
      <c r="D206" s="669"/>
    </row>
    <row r="207">
      <c r="D207" s="669"/>
    </row>
    <row r="208">
      <c r="D208" s="669"/>
    </row>
    <row r="209">
      <c r="D209" s="669"/>
    </row>
    <row r="210">
      <c r="D210" s="669"/>
    </row>
    <row r="211">
      <c r="D211" s="669"/>
    </row>
    <row r="212">
      <c r="D212" s="669"/>
    </row>
    <row r="213">
      <c r="D213" s="669"/>
    </row>
    <row r="214">
      <c r="D214" s="669"/>
    </row>
    <row r="215">
      <c r="D215" s="669"/>
    </row>
    <row r="216">
      <c r="D216" s="669"/>
    </row>
    <row r="217">
      <c r="D217" s="669"/>
    </row>
    <row r="218">
      <c r="D218" s="669"/>
    </row>
    <row r="219">
      <c r="D219" s="669"/>
    </row>
    <row r="220">
      <c r="D220" s="669"/>
    </row>
    <row r="221">
      <c r="D221" s="669"/>
    </row>
    <row r="222">
      <c r="D222" s="669"/>
    </row>
    <row r="223">
      <c r="D223" s="669"/>
    </row>
    <row r="224">
      <c r="D224" s="669"/>
    </row>
    <row r="225">
      <c r="D225" s="669"/>
    </row>
    <row r="226">
      <c r="D226" s="669"/>
    </row>
    <row r="227">
      <c r="D227" s="669"/>
    </row>
    <row r="228">
      <c r="D228" s="669"/>
    </row>
    <row r="229">
      <c r="D229" s="669"/>
    </row>
    <row r="230">
      <c r="D230" s="669"/>
    </row>
    <row r="231">
      <c r="D231" s="669"/>
    </row>
    <row r="232">
      <c r="D232" s="669"/>
    </row>
    <row r="233">
      <c r="D233" s="669"/>
    </row>
    <row r="234">
      <c r="D234" s="669"/>
    </row>
    <row r="235">
      <c r="D235" s="669"/>
    </row>
    <row r="236">
      <c r="D236" s="669"/>
    </row>
    <row r="237">
      <c r="D237" s="669"/>
    </row>
    <row r="238">
      <c r="D238" s="669"/>
    </row>
    <row r="239">
      <c r="D239" s="669"/>
    </row>
    <row r="240">
      <c r="D240" s="669"/>
    </row>
    <row r="241">
      <c r="D241" s="669"/>
    </row>
    <row r="242">
      <c r="D242" s="669"/>
    </row>
    <row r="243">
      <c r="D243" s="669"/>
    </row>
    <row r="244">
      <c r="D244" s="669"/>
    </row>
    <row r="245">
      <c r="D245" s="669"/>
    </row>
    <row r="246">
      <c r="D246" s="669"/>
    </row>
    <row r="247">
      <c r="D247" s="669"/>
    </row>
    <row r="248">
      <c r="D248" s="669"/>
    </row>
    <row r="249">
      <c r="D249" s="669"/>
    </row>
    <row r="250">
      <c r="D250" s="669"/>
    </row>
    <row r="251">
      <c r="D251" s="669"/>
    </row>
    <row r="252">
      <c r="D252" s="669"/>
    </row>
    <row r="253">
      <c r="D253" s="669"/>
    </row>
    <row r="254">
      <c r="D254" s="669"/>
    </row>
    <row r="255">
      <c r="D255" s="669"/>
    </row>
    <row r="256">
      <c r="D256" s="669"/>
    </row>
    <row r="257">
      <c r="D257" s="669"/>
    </row>
    <row r="258">
      <c r="D258" s="669"/>
    </row>
    <row r="259">
      <c r="D259" s="669"/>
    </row>
    <row r="260">
      <c r="D260" s="669"/>
    </row>
    <row r="261">
      <c r="D261" s="669"/>
    </row>
    <row r="262">
      <c r="D262" s="669"/>
    </row>
    <row r="263">
      <c r="D263" s="669"/>
    </row>
    <row r="264">
      <c r="D264" s="669"/>
    </row>
    <row r="265">
      <c r="D265" s="669"/>
    </row>
    <row r="266">
      <c r="D266" s="669"/>
    </row>
    <row r="267">
      <c r="D267" s="669"/>
    </row>
    <row r="268">
      <c r="D268" s="669"/>
    </row>
    <row r="269">
      <c r="D269" s="669"/>
    </row>
    <row r="270">
      <c r="D270" s="669"/>
    </row>
    <row r="271">
      <c r="D271" s="669"/>
    </row>
    <row r="272">
      <c r="D272" s="669"/>
    </row>
    <row r="273">
      <c r="D273" s="669"/>
    </row>
    <row r="274">
      <c r="D274" s="669"/>
    </row>
    <row r="275">
      <c r="D275" s="669"/>
    </row>
    <row r="276">
      <c r="D276" s="669"/>
    </row>
    <row r="277">
      <c r="D277" s="669"/>
    </row>
    <row r="278">
      <c r="D278" s="669"/>
    </row>
    <row r="279">
      <c r="D279" s="669"/>
    </row>
    <row r="280">
      <c r="D280" s="669"/>
    </row>
    <row r="281">
      <c r="D281" s="669"/>
    </row>
    <row r="282">
      <c r="D282" s="669"/>
    </row>
    <row r="283">
      <c r="D283" s="669"/>
    </row>
    <row r="284">
      <c r="D284" s="669"/>
    </row>
    <row r="285">
      <c r="D285" s="669"/>
    </row>
    <row r="286">
      <c r="D286" s="669"/>
    </row>
    <row r="287">
      <c r="D287" s="669"/>
    </row>
    <row r="288">
      <c r="D288" s="669"/>
    </row>
    <row r="289">
      <c r="D289" s="669"/>
    </row>
    <row r="290">
      <c r="D290" s="669"/>
    </row>
    <row r="291">
      <c r="D291" s="669"/>
    </row>
    <row r="292">
      <c r="D292" s="669"/>
    </row>
    <row r="293">
      <c r="D293" s="669"/>
    </row>
    <row r="294">
      <c r="D294" s="669"/>
    </row>
    <row r="295">
      <c r="D295" s="669"/>
    </row>
    <row r="296">
      <c r="D296" s="669"/>
    </row>
    <row r="297">
      <c r="D297" s="669"/>
    </row>
    <row r="298">
      <c r="D298" s="669"/>
    </row>
    <row r="299">
      <c r="D299" s="669"/>
    </row>
    <row r="300">
      <c r="D300" s="669"/>
    </row>
    <row r="301">
      <c r="D301" s="669"/>
    </row>
    <row r="302">
      <c r="D302" s="669"/>
    </row>
    <row r="303">
      <c r="D303" s="669"/>
    </row>
    <row r="304">
      <c r="D304" s="669"/>
    </row>
    <row r="305">
      <c r="D305" s="669"/>
    </row>
    <row r="306">
      <c r="D306" s="669"/>
    </row>
    <row r="307">
      <c r="D307" s="669"/>
    </row>
    <row r="308">
      <c r="D308" s="669"/>
    </row>
    <row r="309">
      <c r="D309" s="669"/>
    </row>
    <row r="310">
      <c r="D310" s="669"/>
    </row>
    <row r="311">
      <c r="D311" s="669"/>
    </row>
    <row r="312">
      <c r="D312" s="669"/>
    </row>
    <row r="313">
      <c r="D313" s="669"/>
    </row>
    <row r="314">
      <c r="D314" s="669"/>
    </row>
    <row r="315">
      <c r="D315" s="669"/>
    </row>
    <row r="316">
      <c r="D316" s="669"/>
    </row>
    <row r="317">
      <c r="D317" s="669"/>
    </row>
    <row r="318">
      <c r="D318" s="669"/>
    </row>
    <row r="319">
      <c r="D319" s="669"/>
    </row>
    <row r="320">
      <c r="D320" s="669"/>
    </row>
    <row r="321">
      <c r="D321" s="669"/>
    </row>
    <row r="322">
      <c r="D322" s="669"/>
    </row>
    <row r="323">
      <c r="D323" s="669"/>
    </row>
    <row r="324">
      <c r="D324" s="669"/>
    </row>
    <row r="325">
      <c r="D325" s="669"/>
    </row>
    <row r="326">
      <c r="D326" s="669"/>
    </row>
    <row r="327">
      <c r="D327" s="669"/>
    </row>
    <row r="328">
      <c r="D328" s="669"/>
    </row>
    <row r="329">
      <c r="D329" s="669"/>
    </row>
    <row r="330">
      <c r="D330" s="669"/>
    </row>
    <row r="331">
      <c r="D331" s="669"/>
    </row>
    <row r="332">
      <c r="D332" s="669"/>
    </row>
    <row r="333">
      <c r="D333" s="669"/>
    </row>
    <row r="334">
      <c r="D334" s="669"/>
    </row>
    <row r="335">
      <c r="D335" s="669"/>
    </row>
    <row r="336">
      <c r="D336" s="669"/>
    </row>
    <row r="337">
      <c r="D337" s="669"/>
    </row>
    <row r="338">
      <c r="D338" s="669"/>
    </row>
    <row r="339">
      <c r="D339" s="669"/>
    </row>
    <row r="340">
      <c r="D340" s="669"/>
    </row>
    <row r="341">
      <c r="D341" s="669"/>
    </row>
    <row r="342">
      <c r="D342" s="669"/>
    </row>
    <row r="343">
      <c r="D343" s="669"/>
    </row>
    <row r="344">
      <c r="D344" s="669"/>
    </row>
    <row r="345">
      <c r="D345" s="669"/>
    </row>
    <row r="346">
      <c r="D346" s="669"/>
    </row>
    <row r="347">
      <c r="D347" s="669"/>
    </row>
    <row r="348">
      <c r="D348" s="669"/>
    </row>
    <row r="349">
      <c r="D349" s="669"/>
    </row>
    <row r="350">
      <c r="D350" s="669"/>
    </row>
    <row r="351">
      <c r="D351" s="669"/>
    </row>
    <row r="352">
      <c r="D352" s="669"/>
    </row>
    <row r="353">
      <c r="D353" s="669"/>
    </row>
    <row r="354">
      <c r="D354" s="669"/>
    </row>
    <row r="355">
      <c r="D355" s="669"/>
    </row>
    <row r="356">
      <c r="D356" s="669"/>
    </row>
    <row r="357">
      <c r="D357" s="669"/>
    </row>
    <row r="358">
      <c r="D358" s="669"/>
    </row>
    <row r="359">
      <c r="D359" s="669"/>
    </row>
    <row r="360">
      <c r="D360" s="669"/>
    </row>
    <row r="361">
      <c r="D361" s="669"/>
    </row>
    <row r="362">
      <c r="D362" s="669"/>
    </row>
    <row r="363">
      <c r="D363" s="669"/>
    </row>
    <row r="364">
      <c r="D364" s="669"/>
    </row>
    <row r="365">
      <c r="D365" s="669"/>
    </row>
    <row r="366">
      <c r="D366" s="669"/>
    </row>
    <row r="367">
      <c r="D367" s="669"/>
    </row>
    <row r="368">
      <c r="D368" s="669"/>
    </row>
    <row r="369">
      <c r="D369" s="669"/>
    </row>
    <row r="370">
      <c r="D370" s="669"/>
    </row>
    <row r="371">
      <c r="D371" s="669"/>
    </row>
    <row r="372">
      <c r="D372" s="669"/>
    </row>
    <row r="373">
      <c r="D373" s="669"/>
    </row>
    <row r="374">
      <c r="D374" s="669"/>
    </row>
    <row r="375">
      <c r="D375" s="669"/>
    </row>
    <row r="376">
      <c r="D376" s="669"/>
    </row>
    <row r="377">
      <c r="D377" s="669"/>
    </row>
    <row r="378">
      <c r="D378" s="669"/>
    </row>
    <row r="379">
      <c r="D379" s="669"/>
    </row>
    <row r="380">
      <c r="D380" s="669"/>
    </row>
    <row r="381">
      <c r="D381" s="669"/>
    </row>
    <row r="382">
      <c r="D382" s="669"/>
    </row>
    <row r="383">
      <c r="D383" s="669"/>
    </row>
    <row r="384">
      <c r="D384" s="669"/>
    </row>
    <row r="385">
      <c r="D385" s="669"/>
    </row>
    <row r="386">
      <c r="D386" s="669"/>
    </row>
    <row r="387">
      <c r="D387" s="669"/>
    </row>
    <row r="388">
      <c r="D388" s="669"/>
    </row>
    <row r="389">
      <c r="D389" s="669"/>
    </row>
    <row r="390">
      <c r="D390" s="669"/>
    </row>
    <row r="391">
      <c r="D391" s="669"/>
    </row>
    <row r="392">
      <c r="D392" s="669"/>
    </row>
    <row r="393">
      <c r="D393" s="669"/>
    </row>
    <row r="394">
      <c r="D394" s="669"/>
    </row>
    <row r="395">
      <c r="D395" s="669"/>
    </row>
    <row r="396">
      <c r="D396" s="669"/>
    </row>
    <row r="397">
      <c r="D397" s="669"/>
    </row>
    <row r="398">
      <c r="D398" s="669"/>
    </row>
    <row r="399">
      <c r="D399" s="669"/>
    </row>
    <row r="400">
      <c r="D400" s="669"/>
    </row>
    <row r="401">
      <c r="D401" s="669"/>
    </row>
    <row r="402">
      <c r="D402" s="669"/>
    </row>
    <row r="403">
      <c r="D403" s="669"/>
    </row>
    <row r="404">
      <c r="D404" s="669"/>
    </row>
    <row r="405">
      <c r="D405" s="669"/>
    </row>
    <row r="406">
      <c r="D406" s="669"/>
    </row>
    <row r="407">
      <c r="D407" s="669"/>
    </row>
    <row r="408">
      <c r="D408" s="669"/>
    </row>
    <row r="409">
      <c r="D409" s="669"/>
    </row>
    <row r="410">
      <c r="D410" s="669"/>
    </row>
    <row r="411">
      <c r="D411" s="669"/>
    </row>
    <row r="412">
      <c r="D412" s="669"/>
    </row>
    <row r="413">
      <c r="D413" s="669"/>
    </row>
    <row r="414">
      <c r="D414" s="669"/>
    </row>
    <row r="415">
      <c r="D415" s="669"/>
    </row>
    <row r="416">
      <c r="D416" s="669"/>
    </row>
    <row r="417">
      <c r="D417" s="669"/>
    </row>
    <row r="418">
      <c r="D418" s="669"/>
    </row>
    <row r="419">
      <c r="D419" s="669"/>
    </row>
    <row r="420">
      <c r="D420" s="669"/>
    </row>
    <row r="421">
      <c r="D421" s="669"/>
    </row>
    <row r="422">
      <c r="D422" s="669"/>
    </row>
    <row r="423">
      <c r="D423" s="669"/>
    </row>
    <row r="424">
      <c r="D424" s="669"/>
    </row>
    <row r="425">
      <c r="D425" s="669"/>
    </row>
    <row r="426">
      <c r="D426" s="669"/>
    </row>
    <row r="427">
      <c r="D427" s="669"/>
    </row>
    <row r="428">
      <c r="D428" s="669"/>
    </row>
    <row r="429">
      <c r="D429" s="669"/>
    </row>
    <row r="430">
      <c r="D430" s="669"/>
    </row>
    <row r="431">
      <c r="D431" s="669"/>
    </row>
    <row r="432">
      <c r="D432" s="669"/>
    </row>
    <row r="433">
      <c r="D433" s="669"/>
    </row>
    <row r="434">
      <c r="D434" s="669"/>
    </row>
    <row r="435">
      <c r="D435" s="669"/>
    </row>
    <row r="436">
      <c r="D436" s="669"/>
    </row>
    <row r="437">
      <c r="D437" s="669"/>
    </row>
    <row r="438">
      <c r="D438" s="669"/>
    </row>
    <row r="439">
      <c r="D439" s="669"/>
    </row>
    <row r="440">
      <c r="D440" s="669"/>
    </row>
    <row r="441">
      <c r="D441" s="669"/>
    </row>
    <row r="442">
      <c r="D442" s="669"/>
    </row>
    <row r="443">
      <c r="D443" s="669"/>
    </row>
    <row r="444">
      <c r="D444" s="669"/>
    </row>
    <row r="445">
      <c r="D445" s="669"/>
    </row>
    <row r="446">
      <c r="D446" s="669"/>
    </row>
    <row r="447">
      <c r="D447" s="669"/>
    </row>
    <row r="448">
      <c r="D448" s="669"/>
    </row>
    <row r="449">
      <c r="D449" s="669"/>
    </row>
    <row r="450">
      <c r="D450" s="669"/>
    </row>
    <row r="451">
      <c r="D451" s="669"/>
    </row>
    <row r="452">
      <c r="D452" s="669"/>
    </row>
    <row r="453">
      <c r="D453" s="669"/>
    </row>
    <row r="454">
      <c r="D454" s="669"/>
    </row>
    <row r="455">
      <c r="D455" s="669"/>
    </row>
    <row r="456">
      <c r="D456" s="669"/>
    </row>
    <row r="457">
      <c r="D457" s="669"/>
    </row>
    <row r="458">
      <c r="D458" s="669"/>
    </row>
    <row r="459">
      <c r="D459" s="669"/>
    </row>
    <row r="460">
      <c r="D460" s="669"/>
    </row>
    <row r="461">
      <c r="D461" s="669"/>
    </row>
    <row r="462">
      <c r="D462" s="669"/>
    </row>
    <row r="463">
      <c r="D463" s="669"/>
    </row>
    <row r="464">
      <c r="D464" s="669"/>
    </row>
    <row r="465">
      <c r="D465" s="669"/>
    </row>
    <row r="466">
      <c r="D466" s="669"/>
    </row>
    <row r="467">
      <c r="D467" s="669"/>
    </row>
    <row r="468">
      <c r="D468" s="669"/>
    </row>
    <row r="469">
      <c r="D469" s="669"/>
    </row>
    <row r="470">
      <c r="D470" s="669"/>
    </row>
    <row r="471">
      <c r="D471" s="669"/>
    </row>
    <row r="472">
      <c r="D472" s="669"/>
    </row>
    <row r="473">
      <c r="D473" s="669"/>
    </row>
    <row r="474">
      <c r="D474" s="669"/>
    </row>
    <row r="475">
      <c r="D475" s="669"/>
    </row>
    <row r="476">
      <c r="D476" s="669"/>
    </row>
    <row r="477">
      <c r="D477" s="669"/>
    </row>
    <row r="478">
      <c r="D478" s="669"/>
    </row>
    <row r="479">
      <c r="D479" s="669"/>
    </row>
    <row r="480">
      <c r="D480" s="669"/>
    </row>
    <row r="481">
      <c r="D481" s="669"/>
    </row>
    <row r="482">
      <c r="D482" s="669"/>
    </row>
    <row r="483">
      <c r="D483" s="669"/>
    </row>
    <row r="484">
      <c r="D484" s="669"/>
    </row>
    <row r="485">
      <c r="D485" s="669"/>
    </row>
    <row r="486">
      <c r="D486" s="669"/>
    </row>
    <row r="487">
      <c r="D487" s="669"/>
    </row>
    <row r="488">
      <c r="D488" s="669"/>
    </row>
    <row r="489">
      <c r="D489" s="669"/>
    </row>
    <row r="490">
      <c r="D490" s="669"/>
    </row>
    <row r="491">
      <c r="D491" s="669"/>
    </row>
    <row r="492">
      <c r="D492" s="669"/>
    </row>
    <row r="493">
      <c r="D493" s="669"/>
    </row>
    <row r="494">
      <c r="D494" s="669"/>
    </row>
    <row r="495">
      <c r="D495" s="669"/>
    </row>
    <row r="496">
      <c r="D496" s="669"/>
    </row>
    <row r="497">
      <c r="D497" s="669"/>
    </row>
    <row r="498">
      <c r="D498" s="669"/>
    </row>
    <row r="499">
      <c r="D499" s="669"/>
    </row>
    <row r="500">
      <c r="D500" s="669"/>
    </row>
    <row r="501">
      <c r="D501" s="669"/>
    </row>
    <row r="502">
      <c r="D502" s="669"/>
    </row>
    <row r="503">
      <c r="D503" s="669"/>
    </row>
    <row r="504">
      <c r="D504" s="669"/>
    </row>
    <row r="505">
      <c r="D505" s="669"/>
    </row>
    <row r="506">
      <c r="D506" s="669"/>
    </row>
    <row r="507">
      <c r="D507" s="669"/>
    </row>
    <row r="508">
      <c r="D508" s="669"/>
    </row>
    <row r="509">
      <c r="D509" s="669"/>
    </row>
    <row r="510">
      <c r="D510" s="669"/>
    </row>
    <row r="511">
      <c r="D511" s="669"/>
    </row>
    <row r="512">
      <c r="D512" s="669"/>
    </row>
    <row r="513">
      <c r="D513" s="669"/>
    </row>
    <row r="514">
      <c r="D514" s="669"/>
    </row>
    <row r="515">
      <c r="D515" s="669"/>
    </row>
    <row r="516">
      <c r="D516" s="669"/>
    </row>
    <row r="517">
      <c r="D517" s="669"/>
    </row>
    <row r="518">
      <c r="D518" s="669"/>
    </row>
    <row r="519">
      <c r="D519" s="669"/>
    </row>
    <row r="520">
      <c r="D520" s="669"/>
    </row>
    <row r="521">
      <c r="D521" s="669"/>
    </row>
    <row r="522">
      <c r="D522" s="669"/>
    </row>
    <row r="523">
      <c r="D523" s="669"/>
    </row>
    <row r="524">
      <c r="D524" s="669"/>
    </row>
    <row r="525">
      <c r="D525" s="669"/>
    </row>
    <row r="526">
      <c r="D526" s="669"/>
    </row>
    <row r="527">
      <c r="D527" s="669"/>
    </row>
    <row r="528">
      <c r="D528" s="669"/>
    </row>
    <row r="529">
      <c r="D529" s="669"/>
    </row>
    <row r="530">
      <c r="D530" s="669"/>
    </row>
    <row r="531">
      <c r="D531" s="669"/>
    </row>
    <row r="532">
      <c r="D532" s="669"/>
    </row>
    <row r="533">
      <c r="D533" s="669"/>
    </row>
    <row r="534">
      <c r="D534" s="669"/>
    </row>
    <row r="535">
      <c r="D535" s="669"/>
    </row>
    <row r="536">
      <c r="D536" s="669"/>
    </row>
    <row r="537">
      <c r="D537" s="669"/>
    </row>
    <row r="538">
      <c r="D538" s="669"/>
    </row>
    <row r="539">
      <c r="D539" s="669"/>
    </row>
    <row r="540">
      <c r="D540" s="669"/>
    </row>
    <row r="541">
      <c r="D541" s="669"/>
    </row>
    <row r="542">
      <c r="D542" s="669"/>
    </row>
    <row r="543">
      <c r="D543" s="669"/>
    </row>
    <row r="544">
      <c r="D544" s="669"/>
    </row>
    <row r="545">
      <c r="D545" s="669"/>
    </row>
    <row r="546">
      <c r="D546" s="669"/>
    </row>
    <row r="547">
      <c r="D547" s="669"/>
    </row>
    <row r="548">
      <c r="D548" s="669"/>
    </row>
    <row r="549">
      <c r="D549" s="669"/>
    </row>
    <row r="550">
      <c r="D550" s="669"/>
    </row>
    <row r="551">
      <c r="D551" s="669"/>
    </row>
    <row r="552">
      <c r="D552" s="669"/>
    </row>
    <row r="553">
      <c r="D553" s="669"/>
    </row>
    <row r="554">
      <c r="D554" s="669"/>
    </row>
    <row r="555">
      <c r="D555" s="669"/>
    </row>
    <row r="556">
      <c r="D556" s="669"/>
    </row>
    <row r="557">
      <c r="D557" s="669"/>
    </row>
    <row r="558">
      <c r="D558" s="669"/>
    </row>
    <row r="559">
      <c r="D559" s="669"/>
    </row>
    <row r="560">
      <c r="D560" s="669"/>
    </row>
    <row r="561">
      <c r="D561" s="669"/>
    </row>
    <row r="562">
      <c r="D562" s="669"/>
    </row>
    <row r="563">
      <c r="D563" s="669"/>
    </row>
    <row r="564">
      <c r="D564" s="669"/>
    </row>
    <row r="565">
      <c r="D565" s="669"/>
    </row>
    <row r="566">
      <c r="D566" s="669"/>
    </row>
    <row r="567">
      <c r="D567" s="669"/>
    </row>
    <row r="568">
      <c r="D568" s="669"/>
    </row>
    <row r="569">
      <c r="D569" s="669"/>
    </row>
    <row r="570">
      <c r="D570" s="669"/>
    </row>
    <row r="571">
      <c r="D571" s="669"/>
    </row>
    <row r="572">
      <c r="D572" s="669"/>
    </row>
    <row r="573">
      <c r="D573" s="669"/>
    </row>
    <row r="574">
      <c r="D574" s="669"/>
    </row>
    <row r="575">
      <c r="D575" s="669"/>
    </row>
    <row r="576">
      <c r="D576" s="669"/>
    </row>
    <row r="577">
      <c r="D577" s="669"/>
    </row>
    <row r="578">
      <c r="D578" s="669"/>
    </row>
    <row r="579">
      <c r="D579" s="669"/>
    </row>
    <row r="580">
      <c r="D580" s="669"/>
    </row>
    <row r="581">
      <c r="D581" s="669"/>
    </row>
    <row r="582">
      <c r="D582" s="669"/>
    </row>
    <row r="583">
      <c r="D583" s="669"/>
    </row>
    <row r="584">
      <c r="D584" s="669"/>
    </row>
    <row r="585">
      <c r="D585" s="669"/>
    </row>
    <row r="586">
      <c r="D586" s="669"/>
    </row>
    <row r="587">
      <c r="D587" s="669"/>
    </row>
    <row r="588">
      <c r="D588" s="669"/>
    </row>
    <row r="589">
      <c r="D589" s="669"/>
    </row>
    <row r="590">
      <c r="D590" s="669"/>
    </row>
    <row r="591">
      <c r="D591" s="669"/>
    </row>
    <row r="592">
      <c r="D592" s="669"/>
    </row>
    <row r="593">
      <c r="D593" s="669"/>
    </row>
    <row r="594">
      <c r="D594" s="669"/>
    </row>
    <row r="595">
      <c r="D595" s="669"/>
    </row>
    <row r="596">
      <c r="D596" s="669"/>
    </row>
    <row r="597">
      <c r="D597" s="669"/>
    </row>
    <row r="598">
      <c r="D598" s="669"/>
    </row>
    <row r="599">
      <c r="D599" s="669"/>
    </row>
    <row r="600">
      <c r="D600" s="669"/>
    </row>
    <row r="601">
      <c r="D601" s="669"/>
    </row>
    <row r="602">
      <c r="D602" s="669"/>
    </row>
    <row r="603">
      <c r="D603" s="669"/>
    </row>
    <row r="604">
      <c r="D604" s="669"/>
    </row>
    <row r="605">
      <c r="D605" s="669"/>
    </row>
    <row r="606">
      <c r="D606" s="669"/>
    </row>
    <row r="607">
      <c r="D607" s="669"/>
    </row>
    <row r="608">
      <c r="D608" s="669"/>
    </row>
    <row r="609">
      <c r="D609" s="669"/>
    </row>
    <row r="610">
      <c r="D610" s="669"/>
    </row>
    <row r="611">
      <c r="D611" s="669"/>
    </row>
    <row r="612">
      <c r="D612" s="669"/>
    </row>
    <row r="613">
      <c r="D613" s="669"/>
    </row>
    <row r="614">
      <c r="D614" s="669"/>
    </row>
    <row r="615">
      <c r="D615" s="669"/>
    </row>
    <row r="616">
      <c r="D616" s="669"/>
    </row>
    <row r="617">
      <c r="D617" s="669"/>
    </row>
    <row r="618">
      <c r="D618" s="669"/>
    </row>
    <row r="619">
      <c r="D619" s="669"/>
    </row>
    <row r="620">
      <c r="D620" s="669"/>
    </row>
    <row r="621">
      <c r="D621" s="669"/>
    </row>
    <row r="622">
      <c r="D622" s="669"/>
    </row>
    <row r="623">
      <c r="D623" s="669"/>
    </row>
    <row r="624">
      <c r="D624" s="669"/>
    </row>
    <row r="625">
      <c r="D625" s="669"/>
    </row>
    <row r="626">
      <c r="D626" s="669"/>
    </row>
    <row r="627">
      <c r="D627" s="669"/>
    </row>
    <row r="628">
      <c r="D628" s="669"/>
    </row>
    <row r="629">
      <c r="D629" s="669"/>
    </row>
    <row r="630">
      <c r="D630" s="669"/>
    </row>
    <row r="631">
      <c r="D631" s="669"/>
    </row>
    <row r="632">
      <c r="D632" s="669"/>
    </row>
    <row r="633">
      <c r="D633" s="669"/>
    </row>
    <row r="634">
      <c r="D634" s="669"/>
    </row>
    <row r="635">
      <c r="D635" s="669"/>
    </row>
    <row r="636">
      <c r="D636" s="669"/>
    </row>
    <row r="637">
      <c r="D637" s="669"/>
    </row>
    <row r="638">
      <c r="D638" s="669"/>
    </row>
    <row r="639">
      <c r="D639" s="669"/>
    </row>
    <row r="640">
      <c r="D640" s="669"/>
    </row>
    <row r="641">
      <c r="D641" s="669"/>
    </row>
    <row r="642">
      <c r="D642" s="669"/>
    </row>
    <row r="643">
      <c r="D643" s="669"/>
    </row>
    <row r="644">
      <c r="D644" s="669"/>
    </row>
    <row r="645">
      <c r="D645" s="669"/>
    </row>
    <row r="646">
      <c r="D646" s="669"/>
    </row>
    <row r="647">
      <c r="D647" s="669"/>
    </row>
    <row r="648">
      <c r="D648" s="669"/>
    </row>
    <row r="649">
      <c r="D649" s="669"/>
    </row>
    <row r="650">
      <c r="D650" s="669"/>
    </row>
    <row r="651">
      <c r="D651" s="669"/>
    </row>
    <row r="652">
      <c r="D652" s="669"/>
    </row>
    <row r="653">
      <c r="D653" s="669"/>
    </row>
    <row r="654">
      <c r="D654" s="669"/>
    </row>
    <row r="655">
      <c r="D655" s="669"/>
    </row>
    <row r="656">
      <c r="D656" s="669"/>
    </row>
    <row r="657">
      <c r="D657" s="669"/>
    </row>
    <row r="658">
      <c r="D658" s="669"/>
    </row>
    <row r="659">
      <c r="D659" s="669"/>
    </row>
    <row r="660">
      <c r="D660" s="669"/>
    </row>
    <row r="661">
      <c r="D661" s="669"/>
    </row>
    <row r="662">
      <c r="D662" s="669"/>
    </row>
    <row r="663">
      <c r="D663" s="669"/>
    </row>
    <row r="664">
      <c r="D664" s="669"/>
    </row>
    <row r="665">
      <c r="D665" s="669"/>
    </row>
    <row r="666">
      <c r="D666" s="669"/>
    </row>
    <row r="667">
      <c r="D667" s="669"/>
    </row>
    <row r="668">
      <c r="D668" s="669"/>
    </row>
    <row r="669">
      <c r="D669" s="669"/>
    </row>
    <row r="670">
      <c r="D670" s="669"/>
    </row>
    <row r="671">
      <c r="D671" s="669"/>
    </row>
    <row r="672">
      <c r="D672" s="669"/>
    </row>
    <row r="673">
      <c r="D673" s="669"/>
    </row>
    <row r="674">
      <c r="D674" s="669"/>
    </row>
    <row r="675">
      <c r="D675" s="669"/>
    </row>
    <row r="676">
      <c r="D676" s="669"/>
    </row>
    <row r="677">
      <c r="D677" s="669"/>
    </row>
    <row r="678">
      <c r="D678" s="669"/>
    </row>
    <row r="679">
      <c r="D679" s="669"/>
    </row>
    <row r="680">
      <c r="D680" s="669"/>
    </row>
    <row r="681">
      <c r="D681" s="669"/>
    </row>
    <row r="682">
      <c r="D682" s="669"/>
    </row>
    <row r="683">
      <c r="D683" s="669"/>
    </row>
    <row r="684">
      <c r="D684" s="669"/>
    </row>
    <row r="685">
      <c r="D685" s="669"/>
    </row>
    <row r="686">
      <c r="D686" s="669"/>
    </row>
    <row r="687">
      <c r="D687" s="669"/>
    </row>
    <row r="688">
      <c r="D688" s="669"/>
    </row>
    <row r="689">
      <c r="D689" s="669"/>
    </row>
    <row r="690">
      <c r="D690" s="669"/>
    </row>
    <row r="691">
      <c r="D691" s="669"/>
    </row>
    <row r="692">
      <c r="D692" s="669"/>
    </row>
    <row r="693">
      <c r="D693" s="669"/>
    </row>
    <row r="694">
      <c r="D694" s="669"/>
    </row>
    <row r="695">
      <c r="D695" s="669"/>
    </row>
    <row r="696">
      <c r="D696" s="669"/>
    </row>
    <row r="697">
      <c r="D697" s="669"/>
    </row>
    <row r="698">
      <c r="D698" s="669"/>
    </row>
    <row r="699">
      <c r="D699" s="669"/>
    </row>
    <row r="700">
      <c r="D700" s="669"/>
    </row>
    <row r="701">
      <c r="D701" s="669"/>
    </row>
    <row r="702">
      <c r="D702" s="669"/>
    </row>
    <row r="703">
      <c r="D703" s="669"/>
    </row>
    <row r="704">
      <c r="D704" s="669"/>
    </row>
    <row r="705">
      <c r="D705" s="669"/>
    </row>
    <row r="706">
      <c r="D706" s="669"/>
    </row>
    <row r="707">
      <c r="D707" s="669"/>
    </row>
    <row r="708">
      <c r="D708" s="669"/>
    </row>
    <row r="709">
      <c r="D709" s="669"/>
    </row>
    <row r="710">
      <c r="D710" s="669"/>
    </row>
    <row r="711">
      <c r="D711" s="669"/>
    </row>
    <row r="712">
      <c r="D712" s="669"/>
    </row>
    <row r="713">
      <c r="D713" s="669"/>
    </row>
    <row r="714">
      <c r="D714" s="669"/>
    </row>
    <row r="715">
      <c r="D715" s="669"/>
    </row>
    <row r="716">
      <c r="D716" s="669"/>
    </row>
    <row r="717">
      <c r="D717" s="669"/>
    </row>
    <row r="718">
      <c r="D718" s="669"/>
    </row>
    <row r="719">
      <c r="D719" s="669"/>
    </row>
    <row r="720">
      <c r="D720" s="669"/>
    </row>
    <row r="721">
      <c r="D721" s="669"/>
    </row>
    <row r="722">
      <c r="D722" s="669"/>
    </row>
    <row r="723">
      <c r="D723" s="669"/>
    </row>
    <row r="724">
      <c r="D724" s="669"/>
    </row>
    <row r="725">
      <c r="D725" s="669"/>
    </row>
    <row r="726">
      <c r="D726" s="669"/>
    </row>
    <row r="727">
      <c r="D727" s="669"/>
    </row>
    <row r="728">
      <c r="D728" s="669"/>
    </row>
    <row r="729">
      <c r="D729" s="669"/>
    </row>
    <row r="730">
      <c r="D730" s="669"/>
    </row>
    <row r="731">
      <c r="D731" s="669"/>
    </row>
    <row r="732">
      <c r="D732" s="669"/>
    </row>
    <row r="733">
      <c r="D733" s="669"/>
    </row>
    <row r="734">
      <c r="D734" s="669"/>
    </row>
    <row r="735">
      <c r="D735" s="669"/>
    </row>
    <row r="736">
      <c r="D736" s="669"/>
    </row>
    <row r="737">
      <c r="D737" s="669"/>
    </row>
    <row r="738">
      <c r="D738" s="669"/>
    </row>
    <row r="739">
      <c r="D739" s="669"/>
    </row>
    <row r="740">
      <c r="D740" s="669"/>
    </row>
    <row r="741">
      <c r="D741" s="669"/>
    </row>
    <row r="742">
      <c r="D742" s="669"/>
    </row>
    <row r="743">
      <c r="D743" s="669"/>
    </row>
    <row r="744">
      <c r="D744" s="669"/>
    </row>
    <row r="745">
      <c r="D745" s="669"/>
    </row>
    <row r="746">
      <c r="D746" s="669"/>
    </row>
    <row r="747">
      <c r="D747" s="669"/>
    </row>
    <row r="748">
      <c r="D748" s="669"/>
    </row>
    <row r="749">
      <c r="D749" s="669"/>
    </row>
    <row r="750">
      <c r="D750" s="669"/>
    </row>
    <row r="751">
      <c r="D751" s="669"/>
    </row>
    <row r="752">
      <c r="D752" s="669"/>
    </row>
    <row r="753">
      <c r="D753" s="669"/>
    </row>
    <row r="754">
      <c r="D754" s="669"/>
    </row>
    <row r="755">
      <c r="D755" s="669"/>
    </row>
    <row r="756">
      <c r="D756" s="669"/>
    </row>
    <row r="757">
      <c r="D757" s="669"/>
    </row>
    <row r="758">
      <c r="D758" s="669"/>
    </row>
    <row r="759">
      <c r="D759" s="669"/>
    </row>
    <row r="760">
      <c r="D760" s="669"/>
    </row>
    <row r="761">
      <c r="D761" s="669"/>
    </row>
    <row r="762">
      <c r="D762" s="669"/>
    </row>
    <row r="763">
      <c r="D763" s="669"/>
    </row>
    <row r="764">
      <c r="D764" s="669"/>
    </row>
    <row r="765">
      <c r="D765" s="669"/>
    </row>
    <row r="766">
      <c r="D766" s="669"/>
    </row>
    <row r="767">
      <c r="D767" s="669"/>
    </row>
    <row r="768">
      <c r="D768" s="669"/>
    </row>
    <row r="769">
      <c r="D769" s="669"/>
    </row>
    <row r="770">
      <c r="D770" s="669"/>
    </row>
    <row r="771">
      <c r="D771" s="669"/>
    </row>
    <row r="772">
      <c r="D772" s="669"/>
    </row>
    <row r="773">
      <c r="D773" s="669"/>
    </row>
    <row r="774">
      <c r="D774" s="669"/>
    </row>
    <row r="775">
      <c r="D775" s="669"/>
    </row>
    <row r="776">
      <c r="D776" s="669"/>
    </row>
    <row r="777">
      <c r="D777" s="669"/>
    </row>
    <row r="778">
      <c r="D778" s="669"/>
    </row>
    <row r="779">
      <c r="D779" s="669"/>
    </row>
    <row r="780">
      <c r="D780" s="669"/>
    </row>
    <row r="781">
      <c r="D781" s="669"/>
    </row>
    <row r="782">
      <c r="D782" s="669"/>
    </row>
    <row r="783">
      <c r="D783" s="669"/>
    </row>
    <row r="784">
      <c r="D784" s="669"/>
    </row>
    <row r="785">
      <c r="D785" s="669"/>
    </row>
    <row r="786">
      <c r="D786" s="669"/>
    </row>
    <row r="787">
      <c r="D787" s="669"/>
    </row>
    <row r="788">
      <c r="D788" s="669"/>
    </row>
    <row r="789">
      <c r="D789" s="669"/>
    </row>
    <row r="790">
      <c r="D790" s="669"/>
    </row>
    <row r="791">
      <c r="D791" s="669"/>
    </row>
    <row r="792">
      <c r="D792" s="669"/>
    </row>
    <row r="793">
      <c r="D793" s="669"/>
    </row>
    <row r="794">
      <c r="D794" s="669"/>
    </row>
    <row r="795">
      <c r="D795" s="669"/>
    </row>
    <row r="796">
      <c r="D796" s="669"/>
    </row>
    <row r="797">
      <c r="D797" s="669"/>
    </row>
    <row r="798">
      <c r="D798" s="669"/>
    </row>
    <row r="799">
      <c r="D799" s="669"/>
    </row>
    <row r="800">
      <c r="D800" s="669"/>
    </row>
    <row r="801">
      <c r="D801" s="669"/>
    </row>
    <row r="802">
      <c r="D802" s="669"/>
    </row>
    <row r="803">
      <c r="D803" s="669"/>
    </row>
    <row r="804">
      <c r="D804" s="669"/>
    </row>
    <row r="805">
      <c r="D805" s="669"/>
    </row>
    <row r="806">
      <c r="D806" s="669"/>
    </row>
    <row r="807">
      <c r="D807" s="669"/>
    </row>
    <row r="808">
      <c r="D808" s="669"/>
    </row>
    <row r="809">
      <c r="D809" s="669"/>
    </row>
    <row r="810">
      <c r="D810" s="669"/>
    </row>
    <row r="811">
      <c r="D811" s="669"/>
    </row>
    <row r="812">
      <c r="D812" s="669"/>
    </row>
    <row r="813">
      <c r="D813" s="669"/>
    </row>
    <row r="814">
      <c r="D814" s="669"/>
    </row>
    <row r="815">
      <c r="D815" s="669"/>
    </row>
    <row r="816">
      <c r="D816" s="669"/>
    </row>
    <row r="817">
      <c r="D817" s="669"/>
    </row>
    <row r="818">
      <c r="D818" s="669"/>
    </row>
    <row r="819">
      <c r="D819" s="669"/>
    </row>
    <row r="820">
      <c r="D820" s="669"/>
    </row>
    <row r="821">
      <c r="D821" s="669"/>
    </row>
    <row r="822">
      <c r="D822" s="669"/>
    </row>
    <row r="823">
      <c r="D823" s="669"/>
    </row>
    <row r="824">
      <c r="D824" s="669"/>
    </row>
    <row r="825">
      <c r="D825" s="669"/>
    </row>
    <row r="826">
      <c r="D826" s="669"/>
    </row>
    <row r="827">
      <c r="D827" s="669"/>
    </row>
    <row r="828">
      <c r="D828" s="669"/>
    </row>
    <row r="829">
      <c r="D829" s="669"/>
    </row>
    <row r="830">
      <c r="D830" s="669"/>
    </row>
    <row r="831">
      <c r="D831" s="669"/>
    </row>
    <row r="832">
      <c r="D832" s="669"/>
    </row>
    <row r="833">
      <c r="D833" s="669"/>
    </row>
    <row r="834">
      <c r="D834" s="669"/>
    </row>
    <row r="835">
      <c r="D835" s="669"/>
    </row>
    <row r="836">
      <c r="D836" s="669"/>
    </row>
    <row r="837">
      <c r="D837" s="669"/>
    </row>
    <row r="838">
      <c r="D838" s="669"/>
    </row>
    <row r="839">
      <c r="D839" s="669"/>
    </row>
    <row r="840">
      <c r="D840" s="669"/>
    </row>
    <row r="841">
      <c r="D841" s="669"/>
    </row>
    <row r="842">
      <c r="D842" s="669"/>
    </row>
    <row r="843">
      <c r="D843" s="669"/>
    </row>
    <row r="844">
      <c r="D844" s="669"/>
    </row>
    <row r="845">
      <c r="D845" s="669"/>
    </row>
    <row r="846">
      <c r="D846" s="669"/>
    </row>
    <row r="847">
      <c r="D847" s="669"/>
    </row>
    <row r="848">
      <c r="D848" s="669"/>
    </row>
    <row r="849">
      <c r="D849" s="669"/>
    </row>
    <row r="850">
      <c r="D850" s="669"/>
    </row>
    <row r="851">
      <c r="D851" s="669"/>
    </row>
    <row r="852">
      <c r="D852" s="669"/>
    </row>
    <row r="853">
      <c r="D853" s="669"/>
    </row>
    <row r="854">
      <c r="D854" s="669"/>
    </row>
    <row r="855">
      <c r="D855" s="669"/>
    </row>
    <row r="856">
      <c r="D856" s="669"/>
    </row>
    <row r="857">
      <c r="D857" s="669"/>
    </row>
    <row r="858">
      <c r="D858" s="669"/>
    </row>
    <row r="859">
      <c r="D859" s="669"/>
    </row>
    <row r="860">
      <c r="D860" s="669"/>
    </row>
    <row r="861">
      <c r="D861" s="669"/>
    </row>
    <row r="862">
      <c r="D862" s="669"/>
    </row>
    <row r="863">
      <c r="D863" s="669"/>
    </row>
    <row r="864">
      <c r="D864" s="669"/>
    </row>
    <row r="865">
      <c r="D865" s="669"/>
    </row>
    <row r="866">
      <c r="D866" s="669"/>
    </row>
    <row r="867">
      <c r="D867" s="669"/>
    </row>
    <row r="868">
      <c r="D868" s="669"/>
    </row>
    <row r="869">
      <c r="D869" s="669"/>
    </row>
    <row r="870">
      <c r="D870" s="669"/>
    </row>
    <row r="871">
      <c r="D871" s="669"/>
    </row>
    <row r="872">
      <c r="D872" s="669"/>
    </row>
    <row r="873">
      <c r="D873" s="669"/>
    </row>
    <row r="874">
      <c r="D874" s="669"/>
    </row>
    <row r="875">
      <c r="D875" s="669"/>
    </row>
    <row r="876">
      <c r="D876" s="669"/>
    </row>
    <row r="877">
      <c r="D877" s="669"/>
    </row>
    <row r="878">
      <c r="D878" s="669"/>
    </row>
    <row r="879">
      <c r="D879" s="669"/>
    </row>
    <row r="880">
      <c r="D880" s="669"/>
    </row>
    <row r="881">
      <c r="D881" s="669"/>
    </row>
    <row r="882">
      <c r="D882" s="669"/>
    </row>
    <row r="883">
      <c r="D883" s="669"/>
    </row>
    <row r="884">
      <c r="D884" s="669"/>
    </row>
    <row r="885">
      <c r="D885" s="669"/>
    </row>
    <row r="886">
      <c r="D886" s="669"/>
    </row>
    <row r="887">
      <c r="D887" s="669"/>
    </row>
    <row r="888">
      <c r="D888" s="669"/>
    </row>
    <row r="889">
      <c r="D889" s="669"/>
    </row>
    <row r="890">
      <c r="D890" s="669"/>
    </row>
    <row r="891">
      <c r="D891" s="669"/>
    </row>
    <row r="892">
      <c r="D892" s="669"/>
    </row>
    <row r="893">
      <c r="D893" s="669"/>
    </row>
    <row r="894">
      <c r="D894" s="669"/>
    </row>
    <row r="895">
      <c r="D895" s="669"/>
    </row>
    <row r="896">
      <c r="D896" s="669"/>
    </row>
    <row r="897">
      <c r="D897" s="669"/>
    </row>
    <row r="898">
      <c r="D898" s="669"/>
    </row>
    <row r="899">
      <c r="D899" s="669"/>
    </row>
    <row r="900">
      <c r="D900" s="669"/>
    </row>
    <row r="901">
      <c r="D901" s="669"/>
    </row>
    <row r="902">
      <c r="D902" s="669"/>
    </row>
    <row r="903">
      <c r="D903" s="669"/>
    </row>
    <row r="904">
      <c r="D904" s="669"/>
    </row>
    <row r="905">
      <c r="D905" s="669"/>
    </row>
    <row r="906">
      <c r="D906" s="669"/>
    </row>
    <row r="907">
      <c r="D907" s="669"/>
    </row>
    <row r="908">
      <c r="D908" s="669"/>
    </row>
    <row r="909">
      <c r="D909" s="669"/>
    </row>
    <row r="910">
      <c r="D910" s="669"/>
    </row>
    <row r="911">
      <c r="D911" s="669"/>
    </row>
    <row r="912">
      <c r="D912" s="669"/>
    </row>
    <row r="913">
      <c r="D913" s="669"/>
    </row>
    <row r="914">
      <c r="D914" s="669"/>
    </row>
    <row r="915">
      <c r="D915" s="669"/>
    </row>
    <row r="916">
      <c r="D916" s="669"/>
    </row>
    <row r="917">
      <c r="D917" s="669"/>
    </row>
    <row r="918">
      <c r="D918" s="669"/>
    </row>
    <row r="919">
      <c r="D919" s="669"/>
    </row>
    <row r="920">
      <c r="D920" s="669"/>
    </row>
    <row r="921">
      <c r="D921" s="669"/>
    </row>
    <row r="922">
      <c r="D922" s="669"/>
    </row>
    <row r="923">
      <c r="D923" s="669"/>
    </row>
    <row r="924">
      <c r="D924" s="669"/>
    </row>
    <row r="925">
      <c r="D925" s="669"/>
    </row>
    <row r="926">
      <c r="D926" s="669"/>
    </row>
    <row r="927">
      <c r="D927" s="669"/>
    </row>
    <row r="928">
      <c r="D928" s="669"/>
    </row>
    <row r="929">
      <c r="D929" s="669"/>
    </row>
    <row r="930">
      <c r="D930" s="669"/>
    </row>
    <row r="931">
      <c r="D931" s="669"/>
    </row>
    <row r="932">
      <c r="D932" s="669"/>
    </row>
    <row r="933">
      <c r="D933" s="669"/>
    </row>
    <row r="934">
      <c r="D934" s="669"/>
    </row>
    <row r="935">
      <c r="D935" s="669"/>
    </row>
    <row r="936">
      <c r="D936" s="669"/>
    </row>
    <row r="937">
      <c r="D937" s="669"/>
    </row>
    <row r="938">
      <c r="D938" s="669"/>
    </row>
    <row r="939">
      <c r="D939" s="669"/>
    </row>
    <row r="940">
      <c r="D940" s="669"/>
    </row>
    <row r="941">
      <c r="D941" s="669"/>
    </row>
    <row r="942">
      <c r="D942" s="669"/>
    </row>
    <row r="943">
      <c r="D943" s="669"/>
    </row>
    <row r="944">
      <c r="D944" s="669"/>
    </row>
    <row r="945">
      <c r="D945" s="669"/>
    </row>
    <row r="946">
      <c r="D946" s="669"/>
    </row>
    <row r="947">
      <c r="D947" s="669"/>
    </row>
    <row r="948">
      <c r="D948" s="669"/>
    </row>
    <row r="949">
      <c r="D949" s="669"/>
    </row>
    <row r="950">
      <c r="D950" s="669"/>
    </row>
    <row r="951">
      <c r="D951" s="669"/>
    </row>
    <row r="952">
      <c r="D952" s="669"/>
    </row>
    <row r="953">
      <c r="D953" s="669"/>
    </row>
    <row r="954">
      <c r="D954" s="669"/>
    </row>
    <row r="955">
      <c r="D955" s="669"/>
    </row>
    <row r="956">
      <c r="D956" s="669"/>
    </row>
    <row r="957">
      <c r="D957" s="669"/>
    </row>
    <row r="958">
      <c r="D958" s="669"/>
    </row>
    <row r="959">
      <c r="D959" s="669"/>
    </row>
    <row r="960">
      <c r="D960" s="669"/>
    </row>
    <row r="961">
      <c r="D961" s="669"/>
    </row>
    <row r="962">
      <c r="D962" s="669"/>
    </row>
    <row r="963">
      <c r="D963" s="669"/>
    </row>
    <row r="964">
      <c r="D964" s="669"/>
    </row>
    <row r="965">
      <c r="D965" s="669"/>
    </row>
    <row r="966">
      <c r="D966" s="669"/>
    </row>
    <row r="967">
      <c r="D967" s="669"/>
    </row>
    <row r="968">
      <c r="D968" s="669"/>
    </row>
    <row r="969">
      <c r="D969" s="669"/>
    </row>
    <row r="970">
      <c r="D970" s="669"/>
    </row>
    <row r="971">
      <c r="D971" s="669"/>
    </row>
    <row r="972">
      <c r="D972" s="669"/>
    </row>
    <row r="973">
      <c r="D973" s="669"/>
    </row>
    <row r="974">
      <c r="D974" s="669"/>
    </row>
    <row r="975">
      <c r="D975" s="669"/>
    </row>
    <row r="976">
      <c r="D976" s="669"/>
    </row>
    <row r="977">
      <c r="D977" s="669"/>
    </row>
    <row r="978">
      <c r="D978" s="669"/>
    </row>
    <row r="979">
      <c r="D979" s="669"/>
    </row>
    <row r="980">
      <c r="D980" s="669"/>
    </row>
    <row r="981">
      <c r="D981" s="669"/>
    </row>
    <row r="982">
      <c r="D982" s="669"/>
    </row>
    <row r="983">
      <c r="D983" s="669"/>
    </row>
    <row r="984">
      <c r="D984" s="669"/>
    </row>
    <row r="985">
      <c r="D985" s="669"/>
    </row>
    <row r="986">
      <c r="D986" s="669"/>
    </row>
    <row r="987">
      <c r="D987" s="669"/>
    </row>
    <row r="988">
      <c r="D988" s="669"/>
    </row>
    <row r="989">
      <c r="D989" s="669"/>
    </row>
    <row r="990">
      <c r="D990" s="669"/>
    </row>
    <row r="991">
      <c r="D991" s="669"/>
    </row>
    <row r="992">
      <c r="D992" s="669"/>
    </row>
    <row r="993">
      <c r="D993" s="669"/>
    </row>
    <row r="994">
      <c r="D994" s="669"/>
    </row>
    <row r="995">
      <c r="D995" s="669"/>
    </row>
    <row r="996">
      <c r="D996" s="669"/>
    </row>
    <row r="997">
      <c r="D997" s="669"/>
    </row>
    <row r="998">
      <c r="D998" s="669"/>
    </row>
    <row r="999">
      <c r="D999" s="669"/>
    </row>
    <row r="1000">
      <c r="D1000" s="669"/>
    </row>
  </sheetData>
  <autoFilter ref="$A$1:$BS$62">
    <filterColumn colId="2">
      <filters/>
    </filterColumn>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38"/>
    <col customWidth="1" min="2" max="2" width="8.63"/>
    <col customWidth="1" min="3" max="3" width="9.75"/>
    <col customWidth="1" min="4" max="4" width="16.5"/>
    <col customWidth="1" min="5" max="5" width="41.75"/>
    <col customWidth="1" min="8" max="8" width="8.63"/>
    <col customWidth="1" min="9" max="9" width="8.0"/>
    <col customWidth="1" min="10" max="10" width="16.0"/>
    <col customWidth="1" min="11" max="11" width="14.63"/>
    <col customWidth="1" min="36" max="36" width="8.0"/>
    <col customWidth="1" min="51" max="51" width="8.88"/>
    <col customWidth="1" min="52" max="52" width="6.88"/>
    <col customWidth="1" min="53" max="53" width="7.0"/>
    <col customWidth="1" min="54" max="54" width="6.38"/>
    <col customWidth="1" min="55" max="55" width="6.25"/>
    <col customWidth="1" min="56" max="56" width="6.13"/>
    <col customWidth="1" min="57" max="57" width="5.75"/>
    <col customWidth="1" min="58" max="58" width="6.0"/>
    <col customWidth="1" min="59" max="59" width="5.75"/>
    <col customWidth="1" min="60" max="60" width="5.5"/>
    <col customWidth="1" min="61" max="61" width="7.38"/>
    <col customWidth="1" min="62" max="62" width="6.88"/>
    <col customWidth="1" min="63" max="63" width="8.75"/>
    <col customWidth="1" min="64" max="64" width="14.0"/>
    <col customWidth="1" min="65" max="65" width="12.5"/>
    <col customWidth="1" min="66" max="66" width="12.0"/>
    <col customWidth="1" min="67" max="67" width="13.13"/>
    <col customWidth="1" min="68" max="68" width="10.38"/>
    <col customWidth="1" min="69" max="69" width="12.88"/>
  </cols>
  <sheetData>
    <row r="1" ht="79.5" customHeight="1">
      <c r="A1" s="1" t="s">
        <v>0</v>
      </c>
      <c r="B1" s="2" t="s">
        <v>1</v>
      </c>
      <c r="C1" s="3" t="s">
        <v>2</v>
      </c>
      <c r="D1" s="4" t="s">
        <v>3</v>
      </c>
      <c r="E1" s="5" t="s">
        <v>4</v>
      </c>
      <c r="F1" s="6" t="s">
        <v>5</v>
      </c>
      <c r="G1" s="7" t="s">
        <v>6</v>
      </c>
      <c r="H1" s="1332" t="s">
        <v>7</v>
      </c>
      <c r="I1" s="1333" t="s">
        <v>8</v>
      </c>
      <c r="J1" s="1334" t="s">
        <v>9</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8" t="s">
        <v>10618</v>
      </c>
      <c r="AR1" s="18"/>
      <c r="AS1" s="18" t="s">
        <v>44</v>
      </c>
      <c r="AT1" s="18" t="s">
        <v>45</v>
      </c>
      <c r="AU1" s="18" t="s">
        <v>46</v>
      </c>
      <c r="AV1" s="18" t="s">
        <v>47</v>
      </c>
      <c r="AW1" s="18" t="s">
        <v>48</v>
      </c>
      <c r="AX1" s="18" t="s">
        <v>49</v>
      </c>
      <c r="AY1" s="22" t="s">
        <v>71</v>
      </c>
      <c r="AZ1" s="1335" t="s">
        <v>50</v>
      </c>
      <c r="BA1" s="1335" t="s">
        <v>51</v>
      </c>
      <c r="BB1" s="1335" t="s">
        <v>52</v>
      </c>
      <c r="BC1" s="1335" t="s">
        <v>53</v>
      </c>
      <c r="BD1" s="1335" t="s">
        <v>54</v>
      </c>
      <c r="BE1" s="1335" t="s">
        <v>55</v>
      </c>
      <c r="BF1" s="1335" t="s">
        <v>56</v>
      </c>
      <c r="BG1" s="1335" t="s">
        <v>57</v>
      </c>
      <c r="BH1" s="1335" t="s">
        <v>58</v>
      </c>
      <c r="BI1" s="1335" t="s">
        <v>59</v>
      </c>
      <c r="BJ1" s="1335" t="s">
        <v>60</v>
      </c>
      <c r="BK1" s="1335" t="s">
        <v>61</v>
      </c>
      <c r="BL1" s="20" t="s">
        <v>73</v>
      </c>
      <c r="BM1" s="20" t="s">
        <v>74</v>
      </c>
      <c r="BN1" s="24" t="s">
        <v>75</v>
      </c>
      <c r="BO1" s="25" t="s">
        <v>76</v>
      </c>
      <c r="BP1" s="25" t="s">
        <v>77</v>
      </c>
      <c r="BQ1" s="25" t="s">
        <v>28</v>
      </c>
      <c r="BR1" s="20"/>
    </row>
    <row r="2" ht="30.0" customHeight="1">
      <c r="A2" s="58"/>
      <c r="B2" s="1336" t="s">
        <v>10619</v>
      </c>
      <c r="C2" s="1337"/>
      <c r="D2" s="1337">
        <v>50.0</v>
      </c>
      <c r="E2" s="291" t="s">
        <v>10620</v>
      </c>
      <c r="F2" s="108" t="s">
        <v>10621</v>
      </c>
      <c r="G2" s="158" t="s">
        <v>10622</v>
      </c>
      <c r="H2" s="33">
        <v>3600.0</v>
      </c>
      <c r="I2" s="34">
        <v>0.2</v>
      </c>
      <c r="J2" s="35">
        <f t="shared" ref="J2:J25" si="1">ROUND(H2*(1-I2),0)</f>
        <v>2880</v>
      </c>
      <c r="K2" s="291" t="s">
        <v>10623</v>
      </c>
      <c r="L2" s="1338" t="s">
        <v>10624</v>
      </c>
      <c r="M2" s="36" t="s">
        <v>10624</v>
      </c>
      <c r="N2" s="289" t="s">
        <v>10625</v>
      </c>
      <c r="O2" s="164">
        <v>450.0</v>
      </c>
      <c r="P2" s="164">
        <v>125.0</v>
      </c>
      <c r="Q2" s="164">
        <v>80.0</v>
      </c>
      <c r="R2" s="164">
        <v>125.0</v>
      </c>
      <c r="S2" s="134" t="s">
        <v>10626</v>
      </c>
      <c r="T2" s="134" t="s">
        <v>10627</v>
      </c>
      <c r="U2" s="164" t="s">
        <v>10628</v>
      </c>
      <c r="V2" s="164" t="s">
        <v>2238</v>
      </c>
      <c r="W2" s="1339" t="s">
        <v>10629</v>
      </c>
      <c r="X2" s="164">
        <v>370.0</v>
      </c>
      <c r="Y2" s="165">
        <v>1.0</v>
      </c>
      <c r="Z2" s="165">
        <v>1.4</v>
      </c>
      <c r="AA2" s="164" t="s">
        <v>1941</v>
      </c>
      <c r="AB2" s="164" t="s">
        <v>10630</v>
      </c>
      <c r="AC2" s="1340" t="s">
        <v>10631</v>
      </c>
      <c r="AD2" s="164" t="s">
        <v>10632</v>
      </c>
      <c r="AE2" s="78" t="s">
        <v>10633</v>
      </c>
      <c r="AF2" s="1341"/>
      <c r="AG2" s="164" t="s">
        <v>10634</v>
      </c>
      <c r="AH2" s="164" t="s">
        <v>10635</v>
      </c>
      <c r="AI2" s="36" t="s">
        <v>10636</v>
      </c>
      <c r="AJ2" s="36">
        <v>0.0</v>
      </c>
      <c r="AK2" s="45"/>
      <c r="AL2" s="58" t="s">
        <v>111</v>
      </c>
      <c r="AM2" s="58"/>
      <c r="AN2" s="58" t="s">
        <v>1118</v>
      </c>
      <c r="AO2" s="58" t="s">
        <v>10637</v>
      </c>
      <c r="AP2" s="58" t="s">
        <v>106</v>
      </c>
      <c r="AQ2" s="58" t="s">
        <v>10638</v>
      </c>
      <c r="AR2" s="58"/>
      <c r="AS2" s="58" t="s">
        <v>2634</v>
      </c>
      <c r="AT2" s="58" t="s">
        <v>10634</v>
      </c>
      <c r="AU2" s="58"/>
      <c r="AV2" s="58"/>
      <c r="AW2" s="58"/>
      <c r="AX2" s="1309"/>
      <c r="AY2" s="46" t="s">
        <v>10639</v>
      </c>
      <c r="AZ2" s="49">
        <v>214.0</v>
      </c>
      <c r="BA2" s="49">
        <v>276.0</v>
      </c>
      <c r="BB2" s="50">
        <v>1029.0</v>
      </c>
      <c r="BC2" s="46">
        <v>10.0</v>
      </c>
      <c r="BD2" s="46">
        <v>10.0</v>
      </c>
      <c r="BE2" s="47">
        <v>0.2</v>
      </c>
      <c r="BF2" s="46">
        <f t="shared" ref="BF2:BF17" si="2">J2*BE2</f>
        <v>576</v>
      </c>
      <c r="BG2" s="46">
        <v>0.0</v>
      </c>
      <c r="BH2" s="53">
        <f t="shared" ref="BH2:BH17" si="3">J2-AZ2-BB2-BC2-BD2-BF2-BG2</f>
        <v>1041</v>
      </c>
      <c r="BI2" s="53">
        <f t="shared" ref="BI2:BI17" si="4">$J2-$BA2-$BB2-$BC2-$BD2-$BF2-$BG2</f>
        <v>979</v>
      </c>
      <c r="BJ2" s="54">
        <f t="shared" ref="BJ2:BJ17" si="5">BH2/J2</f>
        <v>0.3614583333</v>
      </c>
      <c r="BK2" s="47">
        <f t="shared" ref="BK2:BK17" si="6">$BI2/$J2</f>
        <v>0.3399305556</v>
      </c>
      <c r="BL2" s="50"/>
      <c r="BM2" s="59"/>
      <c r="BN2" s="60"/>
      <c r="BO2" s="61"/>
      <c r="BP2" s="61"/>
      <c r="BQ2" s="59"/>
      <c r="BR2" s="59"/>
    </row>
    <row r="3" ht="30.0" customHeight="1">
      <c r="A3" s="58"/>
      <c r="B3" s="1342" t="s">
        <v>10640</v>
      </c>
      <c r="C3" s="1337"/>
      <c r="D3" s="1337">
        <v>50.0</v>
      </c>
      <c r="E3" s="291" t="s">
        <v>10641</v>
      </c>
      <c r="F3" s="108" t="s">
        <v>10642</v>
      </c>
      <c r="G3" s="158" t="s">
        <v>10643</v>
      </c>
      <c r="H3" s="33">
        <v>7000.0</v>
      </c>
      <c r="I3" s="34">
        <v>0.2</v>
      </c>
      <c r="J3" s="35">
        <f t="shared" si="1"/>
        <v>5600</v>
      </c>
      <c r="K3" s="291" t="s">
        <v>10644</v>
      </c>
      <c r="L3" s="1338" t="s">
        <v>10624</v>
      </c>
      <c r="M3" s="36" t="s">
        <v>10624</v>
      </c>
      <c r="N3" s="289" t="s">
        <v>10625</v>
      </c>
      <c r="O3" s="164">
        <v>900.0</v>
      </c>
      <c r="P3" s="164">
        <v>250.0</v>
      </c>
      <c r="Q3" s="164">
        <v>150.0</v>
      </c>
      <c r="R3" s="164">
        <v>250.0</v>
      </c>
      <c r="S3" s="134" t="s">
        <v>10645</v>
      </c>
      <c r="T3" s="134" t="s">
        <v>10627</v>
      </c>
      <c r="U3" s="164" t="s">
        <v>10628</v>
      </c>
      <c r="V3" s="164" t="s">
        <v>2238</v>
      </c>
      <c r="W3" s="1339" t="s">
        <v>10629</v>
      </c>
      <c r="X3" s="164">
        <v>370.0</v>
      </c>
      <c r="Y3" s="165">
        <v>2.0</v>
      </c>
      <c r="Z3" s="165">
        <v>1.4</v>
      </c>
      <c r="AA3" s="164" t="s">
        <v>1941</v>
      </c>
      <c r="AB3" s="164" t="s">
        <v>10630</v>
      </c>
      <c r="AC3" s="1343"/>
      <c r="AD3" s="164" t="s">
        <v>10632</v>
      </c>
      <c r="AE3" s="78" t="s">
        <v>10633</v>
      </c>
      <c r="AF3" s="1341"/>
      <c r="AG3" s="164" t="s">
        <v>10634</v>
      </c>
      <c r="AH3" s="164" t="s">
        <v>10635</v>
      </c>
      <c r="AI3" s="36" t="s">
        <v>10636</v>
      </c>
      <c r="AJ3" s="36">
        <v>0.0</v>
      </c>
      <c r="AK3" s="45"/>
      <c r="AL3" s="58" t="s">
        <v>111</v>
      </c>
      <c r="AM3" s="58"/>
      <c r="AN3" s="58" t="s">
        <v>1118</v>
      </c>
      <c r="AO3" s="58" t="s">
        <v>10637</v>
      </c>
      <c r="AP3" s="58" t="s">
        <v>106</v>
      </c>
      <c r="AQ3" s="58" t="s">
        <v>10638</v>
      </c>
      <c r="AR3" s="58"/>
      <c r="AS3" s="58" t="s">
        <v>2634</v>
      </c>
      <c r="AT3" s="58" t="s">
        <v>10634</v>
      </c>
      <c r="AU3" s="58"/>
      <c r="AV3" s="58"/>
      <c r="AW3" s="58"/>
      <c r="AX3" s="1309"/>
      <c r="AY3" s="46" t="s">
        <v>10646</v>
      </c>
      <c r="AZ3" s="1344">
        <v>395.0</v>
      </c>
      <c r="BA3" s="1344">
        <v>477.0</v>
      </c>
      <c r="BB3" s="58">
        <f>BB2*2</f>
        <v>2058</v>
      </c>
      <c r="BC3" s="58">
        <v>10.0</v>
      </c>
      <c r="BD3" s="58">
        <v>10.0</v>
      </c>
      <c r="BE3" s="47">
        <v>0.2</v>
      </c>
      <c r="BF3" s="46">
        <f t="shared" si="2"/>
        <v>1120</v>
      </c>
      <c r="BG3" s="46">
        <v>0.0</v>
      </c>
      <c r="BH3" s="53">
        <f t="shared" si="3"/>
        <v>2007</v>
      </c>
      <c r="BI3" s="53">
        <f t="shared" si="4"/>
        <v>1925</v>
      </c>
      <c r="BJ3" s="54">
        <f t="shared" si="5"/>
        <v>0.3583928571</v>
      </c>
      <c r="BK3" s="47">
        <f t="shared" si="6"/>
        <v>0.34375</v>
      </c>
      <c r="BL3" s="58"/>
      <c r="BM3" s="1343"/>
      <c r="BN3" s="1345"/>
      <c r="BO3" s="1346"/>
      <c r="BP3" s="1346"/>
      <c r="BQ3" s="1343"/>
      <c r="BR3" s="1343"/>
    </row>
    <row r="4" ht="30.0" customHeight="1">
      <c r="A4" s="58"/>
      <c r="B4" s="1342" t="s">
        <v>10647</v>
      </c>
      <c r="C4" s="1337"/>
      <c r="D4" s="1337">
        <v>50.0</v>
      </c>
      <c r="E4" s="291" t="s">
        <v>10648</v>
      </c>
      <c r="F4" s="108" t="s">
        <v>10649</v>
      </c>
      <c r="G4" s="158" t="s">
        <v>10650</v>
      </c>
      <c r="H4" s="33">
        <v>10560.0</v>
      </c>
      <c r="I4" s="34">
        <v>0.2</v>
      </c>
      <c r="J4" s="35">
        <f t="shared" si="1"/>
        <v>8448</v>
      </c>
      <c r="K4" s="291" t="s">
        <v>10651</v>
      </c>
      <c r="L4" s="1338" t="s">
        <v>10624</v>
      </c>
      <c r="M4" s="36" t="s">
        <v>10624</v>
      </c>
      <c r="N4" s="289" t="s">
        <v>10625</v>
      </c>
      <c r="O4" s="164">
        <v>1350.0</v>
      </c>
      <c r="P4" s="164">
        <v>375.0</v>
      </c>
      <c r="Q4" s="164">
        <v>250.0</v>
      </c>
      <c r="R4" s="164">
        <v>375.0</v>
      </c>
      <c r="S4" s="134" t="s">
        <v>10652</v>
      </c>
      <c r="T4" s="134" t="s">
        <v>10627</v>
      </c>
      <c r="U4" s="164" t="s">
        <v>10628</v>
      </c>
      <c r="V4" s="164" t="s">
        <v>2238</v>
      </c>
      <c r="W4" s="1339" t="s">
        <v>10629</v>
      </c>
      <c r="X4" s="164">
        <v>370.0</v>
      </c>
      <c r="Y4" s="165">
        <v>3.0</v>
      </c>
      <c r="Z4" s="165">
        <v>1.4</v>
      </c>
      <c r="AA4" s="164" t="s">
        <v>1941</v>
      </c>
      <c r="AB4" s="164" t="s">
        <v>10630</v>
      </c>
      <c r="AC4" s="1343"/>
      <c r="AD4" s="164" t="s">
        <v>10632</v>
      </c>
      <c r="AE4" s="78" t="s">
        <v>10633</v>
      </c>
      <c r="AF4" s="1341"/>
      <c r="AG4" s="164" t="s">
        <v>10634</v>
      </c>
      <c r="AH4" s="164" t="s">
        <v>10635</v>
      </c>
      <c r="AI4" s="36" t="s">
        <v>10636</v>
      </c>
      <c r="AJ4" s="36">
        <v>0.0</v>
      </c>
      <c r="AK4" s="45"/>
      <c r="AL4" s="58" t="s">
        <v>111</v>
      </c>
      <c r="AM4" s="58"/>
      <c r="AN4" s="58" t="s">
        <v>1118</v>
      </c>
      <c r="AO4" s="58" t="s">
        <v>10637</v>
      </c>
      <c r="AP4" s="58" t="s">
        <v>106</v>
      </c>
      <c r="AQ4" s="58" t="s">
        <v>10638</v>
      </c>
      <c r="AR4" s="58"/>
      <c r="AS4" s="58" t="s">
        <v>2634</v>
      </c>
      <c r="AT4" s="58" t="s">
        <v>10634</v>
      </c>
      <c r="AU4" s="58"/>
      <c r="AV4" s="58"/>
      <c r="AW4" s="58"/>
      <c r="AX4" s="1309"/>
      <c r="AY4" s="46" t="s">
        <v>10653</v>
      </c>
      <c r="AZ4" s="1344">
        <v>583.0</v>
      </c>
      <c r="BA4" s="1344">
        <v>870.0</v>
      </c>
      <c r="BB4" s="58">
        <f>BB2*3</f>
        <v>3087</v>
      </c>
      <c r="BC4" s="58">
        <v>10.0</v>
      </c>
      <c r="BD4" s="58">
        <v>10.0</v>
      </c>
      <c r="BE4" s="47">
        <v>0.2</v>
      </c>
      <c r="BF4" s="46">
        <f t="shared" si="2"/>
        <v>1689.6</v>
      </c>
      <c r="BG4" s="46">
        <v>0.0</v>
      </c>
      <c r="BH4" s="53">
        <f t="shared" si="3"/>
        <v>3068.4</v>
      </c>
      <c r="BI4" s="53">
        <f t="shared" si="4"/>
        <v>2781.4</v>
      </c>
      <c r="BJ4" s="54">
        <f t="shared" si="5"/>
        <v>0.3632102273</v>
      </c>
      <c r="BK4" s="47">
        <f t="shared" si="6"/>
        <v>0.3292376894</v>
      </c>
      <c r="BL4" s="58"/>
      <c r="BM4" s="1343"/>
      <c r="BN4" s="1345"/>
      <c r="BO4" s="1346"/>
      <c r="BP4" s="1346"/>
      <c r="BQ4" s="1343"/>
      <c r="BR4" s="1343"/>
    </row>
    <row r="5" ht="30.0" customHeight="1">
      <c r="A5" s="1265"/>
      <c r="B5" s="1342" t="s">
        <v>10654</v>
      </c>
      <c r="C5" s="1265"/>
      <c r="D5" s="1337">
        <v>50.0</v>
      </c>
      <c r="E5" s="291" t="s">
        <v>10655</v>
      </c>
      <c r="F5" s="1347" t="s">
        <v>10656</v>
      </c>
      <c r="G5" s="1348">
        <v>2.039435379922E12</v>
      </c>
      <c r="H5" s="33">
        <v>3600.0</v>
      </c>
      <c r="I5" s="34">
        <v>0.2</v>
      </c>
      <c r="J5" s="35">
        <f t="shared" si="1"/>
        <v>2880</v>
      </c>
      <c r="K5" s="291" t="s">
        <v>10657</v>
      </c>
      <c r="L5" s="1338" t="s">
        <v>10624</v>
      </c>
      <c r="M5" s="36" t="s">
        <v>10624</v>
      </c>
      <c r="N5" s="289" t="s">
        <v>10625</v>
      </c>
      <c r="O5" s="164">
        <v>450.0</v>
      </c>
      <c r="P5" s="164">
        <v>125.0</v>
      </c>
      <c r="Q5" s="164">
        <v>80.0</v>
      </c>
      <c r="R5" s="164">
        <v>125.0</v>
      </c>
      <c r="S5" s="1349" t="s">
        <v>10658</v>
      </c>
      <c r="T5" s="1349" t="s">
        <v>10659</v>
      </c>
      <c r="U5" s="1350" t="s">
        <v>10660</v>
      </c>
      <c r="V5" s="1351" t="s">
        <v>205</v>
      </c>
      <c r="W5" s="1339" t="s">
        <v>10629</v>
      </c>
      <c r="X5" s="164">
        <v>370.0</v>
      </c>
      <c r="Y5" s="165">
        <v>1.0</v>
      </c>
      <c r="Z5" s="165">
        <v>1.4</v>
      </c>
      <c r="AA5" s="164" t="s">
        <v>1941</v>
      </c>
      <c r="AB5" s="164" t="s">
        <v>10630</v>
      </c>
      <c r="AC5" s="1265"/>
      <c r="AD5" s="164" t="s">
        <v>10632</v>
      </c>
      <c r="AE5" s="78" t="s">
        <v>10633</v>
      </c>
      <c r="AF5" s="1265"/>
      <c r="AG5" s="164" t="s">
        <v>10634</v>
      </c>
      <c r="AH5" s="164" t="s">
        <v>10635</v>
      </c>
      <c r="AI5" s="36" t="s">
        <v>10636</v>
      </c>
      <c r="AJ5" s="36">
        <v>0.0</v>
      </c>
      <c r="AK5" s="1265"/>
      <c r="AL5" s="58" t="s">
        <v>111</v>
      </c>
      <c r="AM5" s="1265"/>
      <c r="AN5" s="58" t="s">
        <v>1118</v>
      </c>
      <c r="AO5" s="58" t="s">
        <v>10637</v>
      </c>
      <c r="AP5" s="58" t="s">
        <v>106</v>
      </c>
      <c r="AQ5" s="58" t="s">
        <v>10638</v>
      </c>
      <c r="AR5" s="1265"/>
      <c r="AS5" s="58" t="s">
        <v>2634</v>
      </c>
      <c r="AT5" s="58" t="s">
        <v>10634</v>
      </c>
      <c r="AU5" s="1265"/>
      <c r="AV5" s="1265"/>
      <c r="AW5" s="1265"/>
      <c r="AX5" s="1265"/>
      <c r="AY5" s="46" t="s">
        <v>10639</v>
      </c>
      <c r="AZ5" s="49">
        <v>214.0</v>
      </c>
      <c r="BA5" s="49">
        <v>276.0</v>
      </c>
      <c r="BB5" s="50">
        <v>1029.0</v>
      </c>
      <c r="BC5" s="652">
        <v>10.0</v>
      </c>
      <c r="BD5" s="652">
        <v>10.0</v>
      </c>
      <c r="BE5" s="47">
        <v>0.2</v>
      </c>
      <c r="BF5" s="46">
        <f t="shared" si="2"/>
        <v>576</v>
      </c>
      <c r="BG5" s="46">
        <v>0.0</v>
      </c>
      <c r="BH5" s="53">
        <f t="shared" si="3"/>
        <v>1041</v>
      </c>
      <c r="BI5" s="53">
        <f t="shared" si="4"/>
        <v>979</v>
      </c>
      <c r="BJ5" s="54">
        <f t="shared" si="5"/>
        <v>0.3614583333</v>
      </c>
      <c r="BK5" s="47">
        <f t="shared" si="6"/>
        <v>0.3399305556</v>
      </c>
      <c r="BL5" s="1265"/>
      <c r="BM5" s="1265"/>
      <c r="BN5" s="1265"/>
      <c r="BO5" s="1265"/>
      <c r="BP5" s="1265"/>
      <c r="BQ5" s="1265"/>
      <c r="BR5" s="1265"/>
    </row>
    <row r="6" ht="30.0" customHeight="1">
      <c r="A6" s="1265"/>
      <c r="B6" s="1342" t="s">
        <v>10661</v>
      </c>
      <c r="C6" s="1265"/>
      <c r="D6" s="1337">
        <v>50.0</v>
      </c>
      <c r="E6" s="291" t="s">
        <v>10662</v>
      </c>
      <c r="F6" s="1347" t="s">
        <v>10663</v>
      </c>
      <c r="G6" s="293">
        <v>2.039435381321E12</v>
      </c>
      <c r="H6" s="33">
        <v>7000.0</v>
      </c>
      <c r="I6" s="34">
        <v>0.2</v>
      </c>
      <c r="J6" s="35">
        <f t="shared" si="1"/>
        <v>5600</v>
      </c>
      <c r="K6" s="291" t="s">
        <v>10664</v>
      </c>
      <c r="L6" s="1338" t="s">
        <v>10624</v>
      </c>
      <c r="M6" s="36" t="s">
        <v>10624</v>
      </c>
      <c r="N6" s="289" t="s">
        <v>10625</v>
      </c>
      <c r="O6" s="164">
        <v>900.0</v>
      </c>
      <c r="P6" s="164">
        <v>250.0</v>
      </c>
      <c r="Q6" s="164">
        <v>150.0</v>
      </c>
      <c r="R6" s="164">
        <v>250.0</v>
      </c>
      <c r="S6" s="1349" t="s">
        <v>10665</v>
      </c>
      <c r="T6" s="1349" t="s">
        <v>10666</v>
      </c>
      <c r="U6" s="1350" t="s">
        <v>10660</v>
      </c>
      <c r="V6" s="1351" t="s">
        <v>205</v>
      </c>
      <c r="W6" s="1339" t="s">
        <v>10629</v>
      </c>
      <c r="X6" s="164">
        <v>370.0</v>
      </c>
      <c r="Y6" s="165">
        <v>2.0</v>
      </c>
      <c r="Z6" s="165">
        <v>1.4</v>
      </c>
      <c r="AA6" s="164" t="s">
        <v>1941</v>
      </c>
      <c r="AB6" s="164" t="s">
        <v>10630</v>
      </c>
      <c r="AC6" s="1265"/>
      <c r="AD6" s="164" t="s">
        <v>10632</v>
      </c>
      <c r="AE6" s="78" t="s">
        <v>10633</v>
      </c>
      <c r="AF6" s="1265"/>
      <c r="AG6" s="164" t="s">
        <v>10634</v>
      </c>
      <c r="AH6" s="164" t="s">
        <v>10635</v>
      </c>
      <c r="AI6" s="36" t="s">
        <v>10636</v>
      </c>
      <c r="AJ6" s="36">
        <v>0.0</v>
      </c>
      <c r="AK6" s="1265"/>
      <c r="AL6" s="58" t="s">
        <v>111</v>
      </c>
      <c r="AM6" s="1265"/>
      <c r="AN6" s="58" t="s">
        <v>1118</v>
      </c>
      <c r="AO6" s="58" t="s">
        <v>10637</v>
      </c>
      <c r="AP6" s="58" t="s">
        <v>106</v>
      </c>
      <c r="AQ6" s="58" t="s">
        <v>10638</v>
      </c>
      <c r="AR6" s="1265"/>
      <c r="AS6" s="58" t="s">
        <v>2634</v>
      </c>
      <c r="AT6" s="58" t="s">
        <v>10634</v>
      </c>
      <c r="AU6" s="1265"/>
      <c r="AV6" s="1265"/>
      <c r="AW6" s="1265"/>
      <c r="AX6" s="1265"/>
      <c r="AY6" s="46" t="s">
        <v>10646</v>
      </c>
      <c r="AZ6" s="1344">
        <v>395.0</v>
      </c>
      <c r="BA6" s="1344">
        <v>477.0</v>
      </c>
      <c r="BB6" s="1269">
        <f>BB5*2</f>
        <v>2058</v>
      </c>
      <c r="BC6" s="652">
        <v>10.0</v>
      </c>
      <c r="BD6" s="652">
        <v>10.0</v>
      </c>
      <c r="BE6" s="47">
        <v>0.2</v>
      </c>
      <c r="BF6" s="46">
        <f t="shared" si="2"/>
        <v>1120</v>
      </c>
      <c r="BG6" s="46">
        <v>0.0</v>
      </c>
      <c r="BH6" s="53">
        <f t="shared" si="3"/>
        <v>2007</v>
      </c>
      <c r="BI6" s="53">
        <f t="shared" si="4"/>
        <v>1925</v>
      </c>
      <c r="BJ6" s="54">
        <f t="shared" si="5"/>
        <v>0.3583928571</v>
      </c>
      <c r="BK6" s="47">
        <f t="shared" si="6"/>
        <v>0.34375</v>
      </c>
      <c r="BL6" s="1265"/>
      <c r="BM6" s="1265"/>
      <c r="BN6" s="1265"/>
      <c r="BO6" s="1265"/>
      <c r="BP6" s="1265"/>
      <c r="BQ6" s="1265"/>
      <c r="BR6" s="1265"/>
    </row>
    <row r="7" ht="30.0" customHeight="1">
      <c r="A7" s="1265"/>
      <c r="B7" s="1342" t="s">
        <v>10667</v>
      </c>
      <c r="C7" s="1265"/>
      <c r="D7" s="1337">
        <v>50.0</v>
      </c>
      <c r="E7" s="291" t="s">
        <v>10668</v>
      </c>
      <c r="F7" s="1347" t="s">
        <v>10669</v>
      </c>
      <c r="G7" s="293">
        <v>2.039435382533E12</v>
      </c>
      <c r="H7" s="33">
        <v>10560.0</v>
      </c>
      <c r="I7" s="34">
        <v>0.2</v>
      </c>
      <c r="J7" s="35">
        <f t="shared" si="1"/>
        <v>8448</v>
      </c>
      <c r="K7" s="291" t="s">
        <v>10670</v>
      </c>
      <c r="L7" s="1338" t="s">
        <v>10624</v>
      </c>
      <c r="M7" s="36" t="s">
        <v>10624</v>
      </c>
      <c r="N7" s="289" t="s">
        <v>10625</v>
      </c>
      <c r="O7" s="164">
        <v>1350.0</v>
      </c>
      <c r="P7" s="164">
        <v>375.0</v>
      </c>
      <c r="Q7" s="164">
        <v>250.0</v>
      </c>
      <c r="R7" s="164">
        <v>375.0</v>
      </c>
      <c r="S7" s="1349" t="s">
        <v>10671</v>
      </c>
      <c r="T7" s="1349" t="s">
        <v>10666</v>
      </c>
      <c r="U7" s="1350" t="s">
        <v>10660</v>
      </c>
      <c r="V7" s="1351" t="s">
        <v>205</v>
      </c>
      <c r="W7" s="1339" t="s">
        <v>10629</v>
      </c>
      <c r="X7" s="164">
        <v>370.0</v>
      </c>
      <c r="Y7" s="165">
        <v>3.0</v>
      </c>
      <c r="Z7" s="165">
        <v>1.4</v>
      </c>
      <c r="AA7" s="164" t="s">
        <v>1941</v>
      </c>
      <c r="AB7" s="164" t="s">
        <v>10630</v>
      </c>
      <c r="AC7" s="1265"/>
      <c r="AD7" s="164" t="s">
        <v>10632</v>
      </c>
      <c r="AE7" s="78" t="s">
        <v>10633</v>
      </c>
      <c r="AF7" s="1265"/>
      <c r="AG7" s="164" t="s">
        <v>10634</v>
      </c>
      <c r="AH7" s="164" t="s">
        <v>10635</v>
      </c>
      <c r="AI7" s="36" t="s">
        <v>10636</v>
      </c>
      <c r="AJ7" s="36">
        <v>0.0</v>
      </c>
      <c r="AK7" s="1265"/>
      <c r="AL7" s="58" t="s">
        <v>111</v>
      </c>
      <c r="AM7" s="1265"/>
      <c r="AN7" s="58" t="s">
        <v>1118</v>
      </c>
      <c r="AO7" s="58" t="s">
        <v>10637</v>
      </c>
      <c r="AP7" s="58" t="s">
        <v>106</v>
      </c>
      <c r="AQ7" s="58" t="s">
        <v>10638</v>
      </c>
      <c r="AR7" s="1265"/>
      <c r="AS7" s="58" t="s">
        <v>2634</v>
      </c>
      <c r="AT7" s="58" t="s">
        <v>10634</v>
      </c>
      <c r="AU7" s="1265"/>
      <c r="AV7" s="1265"/>
      <c r="AW7" s="1265"/>
      <c r="AX7" s="1265"/>
      <c r="AY7" s="46" t="s">
        <v>10653</v>
      </c>
      <c r="AZ7" s="1344">
        <v>583.0</v>
      </c>
      <c r="BA7" s="1344">
        <v>870.0</v>
      </c>
      <c r="BB7" s="1269">
        <f>BB5*3</f>
        <v>3087</v>
      </c>
      <c r="BC7" s="652">
        <v>10.0</v>
      </c>
      <c r="BD7" s="652">
        <v>10.0</v>
      </c>
      <c r="BE7" s="47">
        <v>0.2</v>
      </c>
      <c r="BF7" s="46">
        <f t="shared" si="2"/>
        <v>1689.6</v>
      </c>
      <c r="BG7" s="46">
        <v>0.0</v>
      </c>
      <c r="BH7" s="53">
        <f t="shared" si="3"/>
        <v>3068.4</v>
      </c>
      <c r="BI7" s="53">
        <f t="shared" si="4"/>
        <v>2781.4</v>
      </c>
      <c r="BJ7" s="54">
        <f t="shared" si="5"/>
        <v>0.3632102273</v>
      </c>
      <c r="BK7" s="47">
        <f t="shared" si="6"/>
        <v>0.3292376894</v>
      </c>
      <c r="BL7" s="1265"/>
      <c r="BM7" s="1265"/>
      <c r="BN7" s="1265"/>
      <c r="BO7" s="1265"/>
      <c r="BP7" s="1265"/>
      <c r="BQ7" s="1265"/>
      <c r="BR7" s="1265"/>
    </row>
    <row r="8" ht="30.0" customHeight="1">
      <c r="A8" s="1265"/>
      <c r="B8" s="1342" t="s">
        <v>10672</v>
      </c>
      <c r="C8" s="1265"/>
      <c r="D8" s="1337">
        <v>50.0</v>
      </c>
      <c r="E8" s="291" t="s">
        <v>10673</v>
      </c>
      <c r="F8" s="1347" t="s">
        <v>10674</v>
      </c>
      <c r="G8" s="293">
        <v>2.039445133279E12</v>
      </c>
      <c r="H8" s="33">
        <v>3600.0</v>
      </c>
      <c r="I8" s="34">
        <v>0.2</v>
      </c>
      <c r="J8" s="35">
        <f t="shared" si="1"/>
        <v>2880</v>
      </c>
      <c r="K8" s="291" t="s">
        <v>10675</v>
      </c>
      <c r="L8" s="1338" t="s">
        <v>10624</v>
      </c>
      <c r="M8" s="36" t="s">
        <v>10624</v>
      </c>
      <c r="N8" s="289" t="s">
        <v>10625</v>
      </c>
      <c r="O8" s="164">
        <v>450.0</v>
      </c>
      <c r="P8" s="164">
        <v>125.0</v>
      </c>
      <c r="Q8" s="164">
        <v>80.0</v>
      </c>
      <c r="R8" s="164">
        <v>125.0</v>
      </c>
      <c r="S8" s="1349" t="s">
        <v>10676</v>
      </c>
      <c r="T8" s="1349" t="s">
        <v>10659</v>
      </c>
      <c r="U8" s="1352" t="s">
        <v>10677</v>
      </c>
      <c r="V8" s="1351" t="s">
        <v>1466</v>
      </c>
      <c r="W8" s="1339" t="s">
        <v>10629</v>
      </c>
      <c r="X8" s="164">
        <v>370.0</v>
      </c>
      <c r="Y8" s="165">
        <v>1.0</v>
      </c>
      <c r="Z8" s="165">
        <v>1.4</v>
      </c>
      <c r="AA8" s="164" t="s">
        <v>1941</v>
      </c>
      <c r="AB8" s="164" t="s">
        <v>10630</v>
      </c>
      <c r="AC8" s="1265"/>
      <c r="AD8" s="164" t="s">
        <v>10632</v>
      </c>
      <c r="AE8" s="78" t="s">
        <v>10633</v>
      </c>
      <c r="AF8" s="1265"/>
      <c r="AG8" s="164" t="s">
        <v>10634</v>
      </c>
      <c r="AH8" s="164" t="s">
        <v>10635</v>
      </c>
      <c r="AI8" s="36" t="s">
        <v>10636</v>
      </c>
      <c r="AJ8" s="36">
        <v>0.0</v>
      </c>
      <c r="AK8" s="1265"/>
      <c r="AL8" s="58" t="s">
        <v>111</v>
      </c>
      <c r="AM8" s="1265"/>
      <c r="AN8" s="58" t="s">
        <v>1118</v>
      </c>
      <c r="AO8" s="58" t="s">
        <v>10637</v>
      </c>
      <c r="AP8" s="58" t="s">
        <v>106</v>
      </c>
      <c r="AQ8" s="58" t="s">
        <v>10638</v>
      </c>
      <c r="AR8" s="1265"/>
      <c r="AS8" s="58" t="s">
        <v>2634</v>
      </c>
      <c r="AT8" s="58" t="s">
        <v>10634</v>
      </c>
      <c r="AU8" s="1265"/>
      <c r="AV8" s="1265"/>
      <c r="AW8" s="1265"/>
      <c r="AX8" s="1265"/>
      <c r="AY8" s="46" t="s">
        <v>10639</v>
      </c>
      <c r="AZ8" s="49">
        <v>214.0</v>
      </c>
      <c r="BA8" s="49">
        <v>276.0</v>
      </c>
      <c r="BB8" s="50">
        <v>1029.0</v>
      </c>
      <c r="BC8" s="652">
        <v>10.0</v>
      </c>
      <c r="BD8" s="652">
        <v>10.0</v>
      </c>
      <c r="BE8" s="47">
        <v>0.2</v>
      </c>
      <c r="BF8" s="46">
        <f t="shared" si="2"/>
        <v>576</v>
      </c>
      <c r="BG8" s="46">
        <v>0.0</v>
      </c>
      <c r="BH8" s="53">
        <f t="shared" si="3"/>
        <v>1041</v>
      </c>
      <c r="BI8" s="53">
        <f t="shared" si="4"/>
        <v>979</v>
      </c>
      <c r="BJ8" s="54">
        <f t="shared" si="5"/>
        <v>0.3614583333</v>
      </c>
      <c r="BK8" s="47">
        <f t="shared" si="6"/>
        <v>0.3399305556</v>
      </c>
      <c r="BL8" s="1265"/>
      <c r="BM8" s="1265"/>
      <c r="BN8" s="1265"/>
      <c r="BO8" s="1265"/>
      <c r="BP8" s="1265"/>
      <c r="BQ8" s="1265"/>
      <c r="BR8" s="1265"/>
    </row>
    <row r="9" ht="30.0" customHeight="1">
      <c r="A9" s="1265"/>
      <c r="B9" s="1342" t="s">
        <v>10678</v>
      </c>
      <c r="C9" s="1265"/>
      <c r="D9" s="1337">
        <v>50.0</v>
      </c>
      <c r="E9" s="291" t="s">
        <v>10679</v>
      </c>
      <c r="F9" s="1347" t="s">
        <v>10680</v>
      </c>
      <c r="G9" s="293">
        <v>2.039445133965E12</v>
      </c>
      <c r="H9" s="33">
        <v>7000.0</v>
      </c>
      <c r="I9" s="34">
        <v>0.2</v>
      </c>
      <c r="J9" s="35">
        <f t="shared" si="1"/>
        <v>5600</v>
      </c>
      <c r="K9" s="291" t="s">
        <v>10681</v>
      </c>
      <c r="L9" s="1338" t="s">
        <v>10624</v>
      </c>
      <c r="M9" s="36" t="s">
        <v>10624</v>
      </c>
      <c r="N9" s="289" t="s">
        <v>10625</v>
      </c>
      <c r="O9" s="164">
        <v>900.0</v>
      </c>
      <c r="P9" s="164">
        <v>250.0</v>
      </c>
      <c r="Q9" s="164">
        <v>150.0</v>
      </c>
      <c r="R9" s="164">
        <v>250.0</v>
      </c>
      <c r="S9" s="1349" t="s">
        <v>10682</v>
      </c>
      <c r="T9" s="1349" t="s">
        <v>10659</v>
      </c>
      <c r="U9" s="1352" t="s">
        <v>10677</v>
      </c>
      <c r="V9" s="1351" t="s">
        <v>1466</v>
      </c>
      <c r="W9" s="1339" t="s">
        <v>10629</v>
      </c>
      <c r="X9" s="164">
        <v>370.0</v>
      </c>
      <c r="Y9" s="165">
        <v>2.0</v>
      </c>
      <c r="Z9" s="165">
        <v>1.4</v>
      </c>
      <c r="AA9" s="164" t="s">
        <v>1941</v>
      </c>
      <c r="AB9" s="164" t="s">
        <v>10630</v>
      </c>
      <c r="AC9" s="1265"/>
      <c r="AD9" s="164" t="s">
        <v>10632</v>
      </c>
      <c r="AE9" s="78" t="s">
        <v>10633</v>
      </c>
      <c r="AF9" s="1265"/>
      <c r="AG9" s="164" t="s">
        <v>10634</v>
      </c>
      <c r="AH9" s="164" t="s">
        <v>10635</v>
      </c>
      <c r="AI9" s="36" t="s">
        <v>10636</v>
      </c>
      <c r="AJ9" s="36">
        <v>0.0</v>
      </c>
      <c r="AK9" s="1265"/>
      <c r="AL9" s="58" t="s">
        <v>111</v>
      </c>
      <c r="AM9" s="1265"/>
      <c r="AN9" s="58" t="s">
        <v>1118</v>
      </c>
      <c r="AO9" s="58" t="s">
        <v>10637</v>
      </c>
      <c r="AP9" s="58" t="s">
        <v>106</v>
      </c>
      <c r="AQ9" s="58" t="s">
        <v>10638</v>
      </c>
      <c r="AR9" s="1265"/>
      <c r="AS9" s="58" t="s">
        <v>2634</v>
      </c>
      <c r="AT9" s="58" t="s">
        <v>10634</v>
      </c>
      <c r="AU9" s="1265"/>
      <c r="AV9" s="1265"/>
      <c r="AW9" s="1265"/>
      <c r="AX9" s="1265"/>
      <c r="AY9" s="46" t="s">
        <v>10646</v>
      </c>
      <c r="AZ9" s="1344">
        <v>395.0</v>
      </c>
      <c r="BA9" s="1344">
        <v>477.0</v>
      </c>
      <c r="BB9" s="1269">
        <f>BB8*2</f>
        <v>2058</v>
      </c>
      <c r="BC9" s="652">
        <v>10.0</v>
      </c>
      <c r="BD9" s="652">
        <v>10.0</v>
      </c>
      <c r="BE9" s="47">
        <v>0.2</v>
      </c>
      <c r="BF9" s="46">
        <f t="shared" si="2"/>
        <v>1120</v>
      </c>
      <c r="BG9" s="46">
        <v>0.0</v>
      </c>
      <c r="BH9" s="53">
        <f t="shared" si="3"/>
        <v>2007</v>
      </c>
      <c r="BI9" s="53">
        <f t="shared" si="4"/>
        <v>1925</v>
      </c>
      <c r="BJ9" s="54">
        <f t="shared" si="5"/>
        <v>0.3583928571</v>
      </c>
      <c r="BK9" s="47">
        <f t="shared" si="6"/>
        <v>0.34375</v>
      </c>
      <c r="BL9" s="1265"/>
      <c r="BM9" s="1265"/>
      <c r="BN9" s="1265"/>
      <c r="BO9" s="1265"/>
      <c r="BP9" s="1265"/>
      <c r="BQ9" s="1265"/>
      <c r="BR9" s="1265"/>
    </row>
    <row r="10" ht="30.0" customHeight="1">
      <c r="A10" s="1265"/>
      <c r="B10" s="1342" t="s">
        <v>10683</v>
      </c>
      <c r="C10" s="1265"/>
      <c r="D10" s="1337">
        <v>50.0</v>
      </c>
      <c r="E10" s="291" t="s">
        <v>10684</v>
      </c>
      <c r="F10" s="1347" t="s">
        <v>10685</v>
      </c>
      <c r="G10" s="1353">
        <v>2.039445134917E12</v>
      </c>
      <c r="H10" s="33">
        <v>10560.0</v>
      </c>
      <c r="I10" s="34">
        <v>0.2</v>
      </c>
      <c r="J10" s="35">
        <f t="shared" si="1"/>
        <v>8448</v>
      </c>
      <c r="K10" s="291" t="s">
        <v>10686</v>
      </c>
      <c r="L10" s="1338" t="s">
        <v>10624</v>
      </c>
      <c r="M10" s="36" t="s">
        <v>10624</v>
      </c>
      <c r="N10" s="289" t="s">
        <v>10625</v>
      </c>
      <c r="O10" s="164">
        <v>1350.0</v>
      </c>
      <c r="P10" s="164">
        <v>375.0</v>
      </c>
      <c r="Q10" s="164">
        <v>250.0</v>
      </c>
      <c r="R10" s="164">
        <v>375.0</v>
      </c>
      <c r="S10" s="1349" t="s">
        <v>10687</v>
      </c>
      <c r="T10" s="1349" t="s">
        <v>10659</v>
      </c>
      <c r="U10" s="1352" t="s">
        <v>10677</v>
      </c>
      <c r="V10" s="1351" t="s">
        <v>1466</v>
      </c>
      <c r="W10" s="1339" t="s">
        <v>10629</v>
      </c>
      <c r="X10" s="164">
        <v>370.0</v>
      </c>
      <c r="Y10" s="165">
        <v>3.0</v>
      </c>
      <c r="Z10" s="165">
        <v>1.4</v>
      </c>
      <c r="AA10" s="164" t="s">
        <v>1941</v>
      </c>
      <c r="AB10" s="164" t="s">
        <v>10630</v>
      </c>
      <c r="AC10" s="1265"/>
      <c r="AD10" s="164" t="s">
        <v>10632</v>
      </c>
      <c r="AE10" s="78" t="s">
        <v>10633</v>
      </c>
      <c r="AF10" s="1265"/>
      <c r="AG10" s="164" t="s">
        <v>10634</v>
      </c>
      <c r="AH10" s="164" t="s">
        <v>10635</v>
      </c>
      <c r="AI10" s="36" t="s">
        <v>10636</v>
      </c>
      <c r="AJ10" s="36">
        <v>0.0</v>
      </c>
      <c r="AK10" s="1265"/>
      <c r="AL10" s="58" t="s">
        <v>111</v>
      </c>
      <c r="AM10" s="1265"/>
      <c r="AN10" s="58" t="s">
        <v>1118</v>
      </c>
      <c r="AO10" s="58" t="s">
        <v>10637</v>
      </c>
      <c r="AP10" s="58" t="s">
        <v>106</v>
      </c>
      <c r="AQ10" s="58" t="s">
        <v>10638</v>
      </c>
      <c r="AR10" s="1265"/>
      <c r="AS10" s="58" t="s">
        <v>2634</v>
      </c>
      <c r="AT10" s="58" t="s">
        <v>10634</v>
      </c>
      <c r="AU10" s="1265"/>
      <c r="AV10" s="1265"/>
      <c r="AW10" s="1265"/>
      <c r="AX10" s="1265"/>
      <c r="AY10" s="46" t="s">
        <v>10653</v>
      </c>
      <c r="AZ10" s="1344">
        <v>583.0</v>
      </c>
      <c r="BA10" s="1344">
        <v>870.0</v>
      </c>
      <c r="BB10" s="1269">
        <f>BB8*3</f>
        <v>3087</v>
      </c>
      <c r="BC10" s="652">
        <v>10.0</v>
      </c>
      <c r="BD10" s="652">
        <v>10.0</v>
      </c>
      <c r="BE10" s="47">
        <v>0.2</v>
      </c>
      <c r="BF10" s="46">
        <f t="shared" si="2"/>
        <v>1689.6</v>
      </c>
      <c r="BG10" s="46">
        <v>0.0</v>
      </c>
      <c r="BH10" s="53">
        <f t="shared" si="3"/>
        <v>3068.4</v>
      </c>
      <c r="BI10" s="53">
        <f t="shared" si="4"/>
        <v>2781.4</v>
      </c>
      <c r="BJ10" s="54">
        <f t="shared" si="5"/>
        <v>0.3632102273</v>
      </c>
      <c r="BK10" s="47">
        <f t="shared" si="6"/>
        <v>0.3292376894</v>
      </c>
      <c r="BL10" s="1265"/>
      <c r="BM10" s="1265"/>
      <c r="BN10" s="1265"/>
      <c r="BO10" s="1265"/>
      <c r="BP10" s="1265"/>
      <c r="BQ10" s="1265"/>
      <c r="BR10" s="1265"/>
    </row>
    <row r="11" ht="30.0" customHeight="1">
      <c r="A11" s="1265"/>
      <c r="B11" s="1342" t="s">
        <v>10688</v>
      </c>
      <c r="C11" s="1265"/>
      <c r="D11" s="1337">
        <v>50.0</v>
      </c>
      <c r="E11" s="291" t="s">
        <v>10689</v>
      </c>
      <c r="F11" s="1347" t="s">
        <v>10690</v>
      </c>
      <c r="G11" s="293">
        <v>2.039452071632E12</v>
      </c>
      <c r="H11" s="33">
        <v>3900.0</v>
      </c>
      <c r="I11" s="34">
        <v>0.2</v>
      </c>
      <c r="J11" s="35">
        <f t="shared" si="1"/>
        <v>3120</v>
      </c>
      <c r="K11" s="1354" t="s">
        <v>10691</v>
      </c>
      <c r="L11" s="1338" t="s">
        <v>10624</v>
      </c>
      <c r="M11" s="36" t="s">
        <v>10624</v>
      </c>
      <c r="N11" s="289" t="s">
        <v>10625</v>
      </c>
      <c r="O11" s="164">
        <v>450.0</v>
      </c>
      <c r="P11" s="164">
        <v>125.0</v>
      </c>
      <c r="Q11" s="164">
        <v>80.0</v>
      </c>
      <c r="R11" s="164">
        <v>125.0</v>
      </c>
      <c r="S11" s="1349" t="s">
        <v>10692</v>
      </c>
      <c r="T11" s="1349" t="s">
        <v>10693</v>
      </c>
      <c r="U11" s="1351" t="s">
        <v>10694</v>
      </c>
      <c r="V11" s="1351" t="s">
        <v>795</v>
      </c>
      <c r="W11" s="1339" t="s">
        <v>10629</v>
      </c>
      <c r="X11" s="1351">
        <v>315.0</v>
      </c>
      <c r="Y11" s="1339">
        <v>1.0</v>
      </c>
      <c r="Z11" s="165">
        <v>1.4</v>
      </c>
      <c r="AA11" s="1351" t="s">
        <v>2631</v>
      </c>
      <c r="AB11" s="164" t="s">
        <v>10630</v>
      </c>
      <c r="AC11" s="1265"/>
      <c r="AD11" s="164" t="s">
        <v>10632</v>
      </c>
      <c r="AE11" s="78" t="s">
        <v>10633</v>
      </c>
      <c r="AF11" s="1265"/>
      <c r="AG11" s="164" t="s">
        <v>10634</v>
      </c>
      <c r="AH11" s="652" t="s">
        <v>10695</v>
      </c>
      <c r="AI11" s="36" t="s">
        <v>10636</v>
      </c>
      <c r="AJ11" s="36">
        <v>0.0</v>
      </c>
      <c r="AK11" s="1265"/>
      <c r="AL11" s="58" t="s">
        <v>111</v>
      </c>
      <c r="AM11" s="1265"/>
      <c r="AN11" s="58" t="s">
        <v>1118</v>
      </c>
      <c r="AO11" s="58" t="s">
        <v>10637</v>
      </c>
      <c r="AP11" s="58" t="s">
        <v>106</v>
      </c>
      <c r="AQ11" s="1355" t="s">
        <v>10696</v>
      </c>
      <c r="AR11" s="1265"/>
      <c r="AS11" s="58" t="s">
        <v>2634</v>
      </c>
      <c r="AT11" s="58" t="s">
        <v>10634</v>
      </c>
      <c r="AU11" s="1265"/>
      <c r="AV11" s="1265"/>
      <c r="AW11" s="1265"/>
      <c r="AX11" s="1265"/>
      <c r="AY11" s="46" t="s">
        <v>10639</v>
      </c>
      <c r="AZ11" s="49">
        <v>214.0</v>
      </c>
      <c r="BA11" s="49">
        <v>276.0</v>
      </c>
      <c r="BB11" s="1356">
        <v>1170.0</v>
      </c>
      <c r="BC11" s="652">
        <v>10.0</v>
      </c>
      <c r="BD11" s="652">
        <v>10.0</v>
      </c>
      <c r="BE11" s="47">
        <v>0.2</v>
      </c>
      <c r="BF11" s="46">
        <f t="shared" si="2"/>
        <v>624</v>
      </c>
      <c r="BG11" s="46">
        <v>0.0</v>
      </c>
      <c r="BH11" s="53">
        <f t="shared" si="3"/>
        <v>1092</v>
      </c>
      <c r="BI11" s="53">
        <f t="shared" si="4"/>
        <v>1030</v>
      </c>
      <c r="BJ11" s="54">
        <f t="shared" si="5"/>
        <v>0.35</v>
      </c>
      <c r="BK11" s="47">
        <f t="shared" si="6"/>
        <v>0.3301282051</v>
      </c>
      <c r="BL11" s="1265"/>
      <c r="BM11" s="1265"/>
      <c r="BN11" s="1265"/>
      <c r="BO11" s="1265"/>
      <c r="BP11" s="1265"/>
      <c r="BQ11" s="1265"/>
      <c r="BR11" s="1265"/>
    </row>
    <row r="12" ht="30.0" customHeight="1">
      <c r="A12" s="1265"/>
      <c r="B12" s="1342" t="s">
        <v>10697</v>
      </c>
      <c r="C12" s="1265"/>
      <c r="D12" s="1337">
        <v>50.0</v>
      </c>
      <c r="E12" s="291" t="s">
        <v>10698</v>
      </c>
      <c r="F12" s="1347" t="s">
        <v>10699</v>
      </c>
      <c r="G12" s="1357">
        <v>2.039452073247E12</v>
      </c>
      <c r="H12" s="33">
        <v>7400.0</v>
      </c>
      <c r="I12" s="34">
        <v>0.2</v>
      </c>
      <c r="J12" s="35">
        <f t="shared" si="1"/>
        <v>5920</v>
      </c>
      <c r="K12" s="1354" t="s">
        <v>10700</v>
      </c>
      <c r="L12" s="1338" t="s">
        <v>10624</v>
      </c>
      <c r="M12" s="36" t="s">
        <v>10624</v>
      </c>
      <c r="N12" s="289" t="s">
        <v>10625</v>
      </c>
      <c r="O12" s="164">
        <v>900.0</v>
      </c>
      <c r="P12" s="164">
        <v>250.0</v>
      </c>
      <c r="Q12" s="164">
        <v>150.0</v>
      </c>
      <c r="R12" s="164">
        <v>250.0</v>
      </c>
      <c r="S12" s="1349" t="s">
        <v>10701</v>
      </c>
      <c r="T12" s="1349" t="s">
        <v>10693</v>
      </c>
      <c r="U12" s="1351" t="s">
        <v>10694</v>
      </c>
      <c r="V12" s="1351" t="s">
        <v>795</v>
      </c>
      <c r="W12" s="1339" t="s">
        <v>10629</v>
      </c>
      <c r="X12" s="1351">
        <v>315.0</v>
      </c>
      <c r="Y12" s="1339">
        <v>2.0</v>
      </c>
      <c r="Z12" s="165">
        <v>1.4</v>
      </c>
      <c r="AA12" s="1351" t="s">
        <v>2631</v>
      </c>
      <c r="AB12" s="164" t="s">
        <v>10630</v>
      </c>
      <c r="AC12" s="1265"/>
      <c r="AD12" s="164" t="s">
        <v>10632</v>
      </c>
      <c r="AE12" s="78" t="s">
        <v>10633</v>
      </c>
      <c r="AF12" s="1265"/>
      <c r="AG12" s="164" t="s">
        <v>10634</v>
      </c>
      <c r="AH12" s="652" t="s">
        <v>10695</v>
      </c>
      <c r="AI12" s="36" t="s">
        <v>10636</v>
      </c>
      <c r="AJ12" s="36">
        <v>0.0</v>
      </c>
      <c r="AK12" s="1265"/>
      <c r="AL12" s="58" t="s">
        <v>111</v>
      </c>
      <c r="AM12" s="1265"/>
      <c r="AN12" s="58" t="s">
        <v>1118</v>
      </c>
      <c r="AO12" s="58" t="s">
        <v>10637</v>
      </c>
      <c r="AP12" s="58" t="s">
        <v>106</v>
      </c>
      <c r="AQ12" s="1355" t="s">
        <v>10696</v>
      </c>
      <c r="AR12" s="1265"/>
      <c r="AS12" s="58" t="s">
        <v>2634</v>
      </c>
      <c r="AT12" s="58" t="s">
        <v>10634</v>
      </c>
      <c r="AU12" s="1265"/>
      <c r="AV12" s="1265"/>
      <c r="AW12" s="1265"/>
      <c r="AX12" s="1265"/>
      <c r="AY12" s="46" t="s">
        <v>10646</v>
      </c>
      <c r="AZ12" s="1344">
        <v>395.0</v>
      </c>
      <c r="BA12" s="1344">
        <v>477.0</v>
      </c>
      <c r="BB12" s="1339">
        <v>2340.0</v>
      </c>
      <c r="BC12" s="652">
        <v>10.0</v>
      </c>
      <c r="BD12" s="652">
        <v>10.0</v>
      </c>
      <c r="BE12" s="47">
        <v>0.2</v>
      </c>
      <c r="BF12" s="46">
        <f t="shared" si="2"/>
        <v>1184</v>
      </c>
      <c r="BG12" s="46">
        <v>0.0</v>
      </c>
      <c r="BH12" s="53">
        <f t="shared" si="3"/>
        <v>1981</v>
      </c>
      <c r="BI12" s="53">
        <f t="shared" si="4"/>
        <v>1899</v>
      </c>
      <c r="BJ12" s="54">
        <f t="shared" si="5"/>
        <v>0.3346283784</v>
      </c>
      <c r="BK12" s="47">
        <f t="shared" si="6"/>
        <v>0.320777027</v>
      </c>
      <c r="BL12" s="1265"/>
      <c r="BM12" s="1265"/>
      <c r="BN12" s="1265"/>
      <c r="BO12" s="1265"/>
      <c r="BP12" s="1265"/>
      <c r="BQ12" s="1265"/>
      <c r="BR12" s="1265"/>
    </row>
    <row r="13" ht="30.0" customHeight="1">
      <c r="A13" s="1265"/>
      <c r="B13" s="1342" t="s">
        <v>10702</v>
      </c>
      <c r="C13" s="1265"/>
      <c r="D13" s="1337">
        <v>50.0</v>
      </c>
      <c r="E13" s="291" t="s">
        <v>10703</v>
      </c>
      <c r="F13" s="1347" t="s">
        <v>10704</v>
      </c>
      <c r="G13" s="293">
        <v>2.039452074572E12</v>
      </c>
      <c r="H13" s="33">
        <v>12000.0</v>
      </c>
      <c r="I13" s="34">
        <v>0.2</v>
      </c>
      <c r="J13" s="35">
        <f t="shared" si="1"/>
        <v>9600</v>
      </c>
      <c r="K13" s="1354" t="s">
        <v>10705</v>
      </c>
      <c r="L13" s="1338" t="s">
        <v>10624</v>
      </c>
      <c r="M13" s="36" t="s">
        <v>10624</v>
      </c>
      <c r="N13" s="289" t="s">
        <v>10625</v>
      </c>
      <c r="O13" s="164">
        <v>1350.0</v>
      </c>
      <c r="P13" s="164">
        <v>375.0</v>
      </c>
      <c r="Q13" s="164">
        <v>250.0</v>
      </c>
      <c r="R13" s="164">
        <v>375.0</v>
      </c>
      <c r="S13" s="1349" t="s">
        <v>10706</v>
      </c>
      <c r="T13" s="1349" t="s">
        <v>10693</v>
      </c>
      <c r="U13" s="1351" t="s">
        <v>10694</v>
      </c>
      <c r="V13" s="1351" t="s">
        <v>795</v>
      </c>
      <c r="W13" s="1339" t="s">
        <v>10629</v>
      </c>
      <c r="X13" s="1351">
        <v>315.0</v>
      </c>
      <c r="Y13" s="1339">
        <v>3.0</v>
      </c>
      <c r="Z13" s="165">
        <v>1.4</v>
      </c>
      <c r="AA13" s="1351" t="s">
        <v>2631</v>
      </c>
      <c r="AB13" s="164" t="s">
        <v>10630</v>
      </c>
      <c r="AC13" s="1265"/>
      <c r="AD13" s="164" t="s">
        <v>10632</v>
      </c>
      <c r="AE13" s="78" t="s">
        <v>10633</v>
      </c>
      <c r="AF13" s="1265"/>
      <c r="AG13" s="164" t="s">
        <v>10634</v>
      </c>
      <c r="AH13" s="652" t="s">
        <v>10695</v>
      </c>
      <c r="AI13" s="36" t="s">
        <v>10636</v>
      </c>
      <c r="AJ13" s="36">
        <v>0.0</v>
      </c>
      <c r="AK13" s="1265"/>
      <c r="AL13" s="58" t="s">
        <v>111</v>
      </c>
      <c r="AM13" s="1265"/>
      <c r="AN13" s="58" t="s">
        <v>1118</v>
      </c>
      <c r="AO13" s="58" t="s">
        <v>10637</v>
      </c>
      <c r="AP13" s="58" t="s">
        <v>106</v>
      </c>
      <c r="AQ13" s="1355" t="s">
        <v>10696</v>
      </c>
      <c r="AR13" s="1265"/>
      <c r="AS13" s="58" t="s">
        <v>2634</v>
      </c>
      <c r="AT13" s="58" t="s">
        <v>10634</v>
      </c>
      <c r="AU13" s="1265"/>
      <c r="AV13" s="1265"/>
      <c r="AW13" s="1265"/>
      <c r="AX13" s="1265"/>
      <c r="AY13" s="46" t="s">
        <v>10653</v>
      </c>
      <c r="AZ13" s="1344">
        <v>583.0</v>
      </c>
      <c r="BA13" s="1344">
        <v>870.0</v>
      </c>
      <c r="BB13" s="1339">
        <v>3510.0</v>
      </c>
      <c r="BC13" s="652">
        <v>10.0</v>
      </c>
      <c r="BD13" s="652">
        <v>10.0</v>
      </c>
      <c r="BE13" s="47">
        <v>0.2</v>
      </c>
      <c r="BF13" s="46">
        <f t="shared" si="2"/>
        <v>1920</v>
      </c>
      <c r="BG13" s="46">
        <v>0.0</v>
      </c>
      <c r="BH13" s="53">
        <f t="shared" si="3"/>
        <v>3567</v>
      </c>
      <c r="BI13" s="53">
        <f t="shared" si="4"/>
        <v>3280</v>
      </c>
      <c r="BJ13" s="54">
        <f t="shared" si="5"/>
        <v>0.3715625</v>
      </c>
      <c r="BK13" s="47">
        <f t="shared" si="6"/>
        <v>0.3416666667</v>
      </c>
      <c r="BL13" s="1265"/>
      <c r="BM13" s="1265"/>
      <c r="BN13" s="1265"/>
      <c r="BO13" s="1265"/>
      <c r="BP13" s="1265"/>
      <c r="BQ13" s="1265"/>
      <c r="BR13" s="1265"/>
    </row>
    <row r="14" ht="30.0" customHeight="1">
      <c r="A14" s="1265"/>
      <c r="B14" s="1342" t="s">
        <v>10707</v>
      </c>
      <c r="C14" s="1265"/>
      <c r="D14" s="1337">
        <v>50.0</v>
      </c>
      <c r="E14" s="1358" t="s">
        <v>10708</v>
      </c>
      <c r="F14" s="1347" t="s">
        <v>10709</v>
      </c>
      <c r="G14" s="293">
        <v>2.039465569485E12</v>
      </c>
      <c r="H14" s="33">
        <v>2100.0</v>
      </c>
      <c r="I14" s="34">
        <v>0.2</v>
      </c>
      <c r="J14" s="35">
        <f t="shared" si="1"/>
        <v>1680</v>
      </c>
      <c r="K14" s="1358" t="s">
        <v>10710</v>
      </c>
      <c r="L14" s="1338" t="s">
        <v>10711</v>
      </c>
      <c r="M14" s="1338" t="s">
        <v>10711</v>
      </c>
      <c r="N14" s="289" t="s">
        <v>10625</v>
      </c>
      <c r="O14" s="1339">
        <v>570.0</v>
      </c>
      <c r="P14" s="1339">
        <v>300.0</v>
      </c>
      <c r="Q14" s="1339">
        <v>100.0</v>
      </c>
      <c r="R14" s="1339">
        <v>200.0</v>
      </c>
      <c r="S14" s="1349" t="s">
        <v>10712</v>
      </c>
      <c r="T14" s="1349" t="s">
        <v>10713</v>
      </c>
      <c r="U14" s="1351" t="s">
        <v>10714</v>
      </c>
      <c r="V14" s="1351" t="s">
        <v>3506</v>
      </c>
      <c r="W14" s="1339" t="s">
        <v>10629</v>
      </c>
      <c r="X14" s="1351">
        <v>370.0</v>
      </c>
      <c r="Y14" s="1339">
        <v>1.0</v>
      </c>
      <c r="Z14" s="165">
        <v>1.4</v>
      </c>
      <c r="AA14" s="1351" t="s">
        <v>1941</v>
      </c>
      <c r="AB14" s="164" t="s">
        <v>10630</v>
      </c>
      <c r="AC14" s="1265"/>
      <c r="AD14" s="164" t="s">
        <v>10632</v>
      </c>
      <c r="AE14" s="1349" t="s">
        <v>10715</v>
      </c>
      <c r="AF14" s="1265"/>
      <c r="AG14" s="164" t="s">
        <v>10634</v>
      </c>
      <c r="AH14" s="1351" t="s">
        <v>10716</v>
      </c>
      <c r="AI14" s="36" t="s">
        <v>10636</v>
      </c>
      <c r="AJ14" s="36">
        <v>0.0</v>
      </c>
      <c r="AK14" s="1265"/>
      <c r="AL14" s="58" t="s">
        <v>111</v>
      </c>
      <c r="AM14" s="1265"/>
      <c r="AN14" s="58" t="s">
        <v>1118</v>
      </c>
      <c r="AO14" s="58" t="s">
        <v>10637</v>
      </c>
      <c r="AP14" s="58" t="s">
        <v>106</v>
      </c>
      <c r="AQ14" s="1339" t="s">
        <v>10717</v>
      </c>
      <c r="AR14" s="1265"/>
      <c r="AS14" s="1339" t="s">
        <v>10718</v>
      </c>
      <c r="AT14" s="58" t="s">
        <v>10634</v>
      </c>
      <c r="AU14" s="1265"/>
      <c r="AV14" s="1265"/>
      <c r="AW14" s="1265"/>
      <c r="AX14" s="1265"/>
      <c r="AY14" s="46" t="s">
        <v>10639</v>
      </c>
      <c r="AZ14" s="49">
        <v>214.0</v>
      </c>
      <c r="BA14" s="49">
        <v>276.0</v>
      </c>
      <c r="BB14" s="1339">
        <v>500.0</v>
      </c>
      <c r="BC14" s="652">
        <v>10.0</v>
      </c>
      <c r="BD14" s="652">
        <v>10.0</v>
      </c>
      <c r="BE14" s="47">
        <v>0.2</v>
      </c>
      <c r="BF14" s="46">
        <f t="shared" si="2"/>
        <v>336</v>
      </c>
      <c r="BG14" s="46">
        <v>0.0</v>
      </c>
      <c r="BH14" s="53">
        <f t="shared" si="3"/>
        <v>610</v>
      </c>
      <c r="BI14" s="53">
        <f t="shared" si="4"/>
        <v>548</v>
      </c>
      <c r="BJ14" s="54">
        <f t="shared" si="5"/>
        <v>0.3630952381</v>
      </c>
      <c r="BK14" s="47">
        <f t="shared" si="6"/>
        <v>0.3261904762</v>
      </c>
      <c r="BL14" s="1265"/>
      <c r="BM14" s="1265"/>
      <c r="BN14" s="1265"/>
      <c r="BO14" s="1265"/>
      <c r="BP14" s="1265"/>
      <c r="BQ14" s="1265"/>
      <c r="BR14" s="1265"/>
    </row>
    <row r="15" ht="30.0" customHeight="1">
      <c r="A15" s="1265"/>
      <c r="B15" s="1342" t="s">
        <v>10719</v>
      </c>
      <c r="C15" s="1265"/>
      <c r="D15" s="1337">
        <v>50.0</v>
      </c>
      <c r="E15" s="1358" t="s">
        <v>10720</v>
      </c>
      <c r="F15" s="1347" t="s">
        <v>10721</v>
      </c>
      <c r="G15" s="293">
        <v>2.039465569935E12</v>
      </c>
      <c r="H15" s="33">
        <v>3950.0</v>
      </c>
      <c r="I15" s="34">
        <v>0.2</v>
      </c>
      <c r="J15" s="35">
        <f t="shared" si="1"/>
        <v>3160</v>
      </c>
      <c r="K15" s="1358" t="s">
        <v>10722</v>
      </c>
      <c r="L15" s="1338" t="s">
        <v>10711</v>
      </c>
      <c r="M15" s="1338" t="s">
        <v>10711</v>
      </c>
      <c r="N15" s="289" t="s">
        <v>10625</v>
      </c>
      <c r="O15" s="1339">
        <v>1140.0</v>
      </c>
      <c r="P15" s="1339">
        <v>600.0</v>
      </c>
      <c r="Q15" s="1339">
        <v>200.0</v>
      </c>
      <c r="R15" s="1339">
        <v>500.0</v>
      </c>
      <c r="S15" s="1349" t="s">
        <v>10723</v>
      </c>
      <c r="T15" s="1349" t="s">
        <v>10713</v>
      </c>
      <c r="U15" s="1351" t="s">
        <v>10714</v>
      </c>
      <c r="V15" s="1351" t="s">
        <v>3506</v>
      </c>
      <c r="W15" s="1339" t="s">
        <v>10629</v>
      </c>
      <c r="X15" s="1351">
        <v>370.0</v>
      </c>
      <c r="Y15" s="1339">
        <v>2.0</v>
      </c>
      <c r="Z15" s="165">
        <v>1.4</v>
      </c>
      <c r="AA15" s="1351" t="s">
        <v>1941</v>
      </c>
      <c r="AB15" s="164" t="s">
        <v>10630</v>
      </c>
      <c r="AC15" s="1265"/>
      <c r="AD15" s="164" t="s">
        <v>10632</v>
      </c>
      <c r="AE15" s="1349" t="s">
        <v>10715</v>
      </c>
      <c r="AF15" s="1265"/>
      <c r="AG15" s="164" t="s">
        <v>10634</v>
      </c>
      <c r="AH15" s="1351" t="s">
        <v>10716</v>
      </c>
      <c r="AI15" s="36" t="s">
        <v>10636</v>
      </c>
      <c r="AJ15" s="36">
        <v>0.0</v>
      </c>
      <c r="AK15" s="1265"/>
      <c r="AL15" s="58" t="s">
        <v>111</v>
      </c>
      <c r="AM15" s="1265"/>
      <c r="AN15" s="58" t="s">
        <v>1118</v>
      </c>
      <c r="AO15" s="58" t="s">
        <v>10637</v>
      </c>
      <c r="AP15" s="58" t="s">
        <v>106</v>
      </c>
      <c r="AQ15" s="1339" t="s">
        <v>10717</v>
      </c>
      <c r="AR15" s="1265"/>
      <c r="AS15" s="1339" t="s">
        <v>10718</v>
      </c>
      <c r="AT15" s="58" t="s">
        <v>10634</v>
      </c>
      <c r="AU15" s="1265"/>
      <c r="AV15" s="1265"/>
      <c r="AW15" s="1265"/>
      <c r="AX15" s="1265"/>
      <c r="AY15" s="46" t="s">
        <v>10646</v>
      </c>
      <c r="AZ15" s="1344">
        <v>395.0</v>
      </c>
      <c r="BA15" s="1344">
        <v>477.0</v>
      </c>
      <c r="BB15" s="1339">
        <v>1000.0</v>
      </c>
      <c r="BC15" s="652">
        <v>10.0</v>
      </c>
      <c r="BD15" s="652">
        <v>10.0</v>
      </c>
      <c r="BE15" s="47">
        <v>0.2</v>
      </c>
      <c r="BF15" s="46">
        <f t="shared" si="2"/>
        <v>632</v>
      </c>
      <c r="BG15" s="46">
        <v>0.0</v>
      </c>
      <c r="BH15" s="53">
        <f t="shared" si="3"/>
        <v>1113</v>
      </c>
      <c r="BI15" s="53">
        <f t="shared" si="4"/>
        <v>1031</v>
      </c>
      <c r="BJ15" s="54">
        <f t="shared" si="5"/>
        <v>0.3522151899</v>
      </c>
      <c r="BK15" s="47">
        <f t="shared" si="6"/>
        <v>0.3262658228</v>
      </c>
      <c r="BL15" s="1265"/>
      <c r="BM15" s="1265"/>
      <c r="BN15" s="1265"/>
      <c r="BO15" s="1265"/>
      <c r="BP15" s="1265"/>
      <c r="BQ15" s="1265"/>
      <c r="BR15" s="1265"/>
    </row>
    <row r="16" ht="30.0" customHeight="1">
      <c r="A16" s="1265"/>
      <c r="B16" s="1342" t="s">
        <v>10724</v>
      </c>
      <c r="C16" s="1265"/>
      <c r="D16" s="1337">
        <v>50.0</v>
      </c>
      <c r="E16" s="1358" t="s">
        <v>10725</v>
      </c>
      <c r="F16" s="1347" t="s">
        <v>10726</v>
      </c>
      <c r="G16" s="293">
        <v>2.039465572089E12</v>
      </c>
      <c r="H16" s="33">
        <v>6400.0</v>
      </c>
      <c r="I16" s="34">
        <v>0.2</v>
      </c>
      <c r="J16" s="35">
        <f t="shared" si="1"/>
        <v>5120</v>
      </c>
      <c r="K16" s="1358" t="s">
        <v>10727</v>
      </c>
      <c r="L16" s="1338" t="s">
        <v>10711</v>
      </c>
      <c r="M16" s="1338" t="s">
        <v>10711</v>
      </c>
      <c r="N16" s="289" t="s">
        <v>10625</v>
      </c>
      <c r="O16" s="1339">
        <v>1710.0</v>
      </c>
      <c r="P16" s="1339">
        <v>600.0</v>
      </c>
      <c r="Q16" s="1339">
        <v>300.0</v>
      </c>
      <c r="R16" s="1339">
        <v>600.0</v>
      </c>
      <c r="S16" s="1359" t="s">
        <v>10728</v>
      </c>
      <c r="T16" s="1349" t="s">
        <v>10713</v>
      </c>
      <c r="U16" s="1351" t="s">
        <v>10714</v>
      </c>
      <c r="V16" s="1351" t="s">
        <v>3506</v>
      </c>
      <c r="W16" s="1339" t="s">
        <v>10629</v>
      </c>
      <c r="X16" s="1351">
        <v>370.0</v>
      </c>
      <c r="Y16" s="1339">
        <v>3.0</v>
      </c>
      <c r="Z16" s="165">
        <v>1.4</v>
      </c>
      <c r="AA16" s="1351" t="s">
        <v>1941</v>
      </c>
      <c r="AB16" s="164" t="s">
        <v>10630</v>
      </c>
      <c r="AC16" s="1265"/>
      <c r="AD16" s="164" t="s">
        <v>10632</v>
      </c>
      <c r="AE16" s="1349" t="s">
        <v>10715</v>
      </c>
      <c r="AF16" s="1265"/>
      <c r="AG16" s="164" t="s">
        <v>10634</v>
      </c>
      <c r="AH16" s="1351" t="s">
        <v>10716</v>
      </c>
      <c r="AI16" s="36" t="s">
        <v>10636</v>
      </c>
      <c r="AJ16" s="36">
        <v>0.0</v>
      </c>
      <c r="AK16" s="1265"/>
      <c r="AL16" s="58" t="s">
        <v>111</v>
      </c>
      <c r="AM16" s="1265"/>
      <c r="AN16" s="58" t="s">
        <v>1118</v>
      </c>
      <c r="AO16" s="58" t="s">
        <v>10637</v>
      </c>
      <c r="AP16" s="58" t="s">
        <v>106</v>
      </c>
      <c r="AQ16" s="1339" t="s">
        <v>10717</v>
      </c>
      <c r="AR16" s="1265"/>
      <c r="AS16" s="1339" t="s">
        <v>10718</v>
      </c>
      <c r="AT16" s="58" t="s">
        <v>10634</v>
      </c>
      <c r="AU16" s="1265"/>
      <c r="AV16" s="1265"/>
      <c r="AW16" s="1265"/>
      <c r="AX16" s="1265"/>
      <c r="AY16" s="46" t="s">
        <v>10653</v>
      </c>
      <c r="AZ16" s="1344">
        <v>583.0</v>
      </c>
      <c r="BA16" s="1344">
        <v>870.0</v>
      </c>
      <c r="BB16" s="1339">
        <v>1500.0</v>
      </c>
      <c r="BC16" s="652">
        <v>10.0</v>
      </c>
      <c r="BD16" s="652">
        <v>10.0</v>
      </c>
      <c r="BE16" s="47">
        <v>0.2</v>
      </c>
      <c r="BF16" s="46">
        <f t="shared" si="2"/>
        <v>1024</v>
      </c>
      <c r="BG16" s="46">
        <v>0.0</v>
      </c>
      <c r="BH16" s="53">
        <f t="shared" si="3"/>
        <v>1993</v>
      </c>
      <c r="BI16" s="53">
        <f t="shared" si="4"/>
        <v>1706</v>
      </c>
      <c r="BJ16" s="54">
        <f t="shared" si="5"/>
        <v>0.3892578125</v>
      </c>
      <c r="BK16" s="47">
        <f t="shared" si="6"/>
        <v>0.333203125</v>
      </c>
      <c r="BL16" s="1265"/>
      <c r="BM16" s="1265"/>
      <c r="BN16" s="1265"/>
      <c r="BO16" s="1265"/>
      <c r="BP16" s="1265"/>
      <c r="BQ16" s="1265"/>
      <c r="BR16" s="1265"/>
    </row>
    <row r="17" ht="30.0" customHeight="1">
      <c r="A17" s="1265"/>
      <c r="B17" s="1342" t="s">
        <v>10729</v>
      </c>
      <c r="C17" s="1265"/>
      <c r="D17" s="1337">
        <v>50.0</v>
      </c>
      <c r="E17" s="1358" t="s">
        <v>10730</v>
      </c>
      <c r="F17" s="1347" t="s">
        <v>10731</v>
      </c>
      <c r="G17" s="293">
        <v>2.039470045349E12</v>
      </c>
      <c r="H17" s="33">
        <v>2100.0</v>
      </c>
      <c r="I17" s="34">
        <v>0.2</v>
      </c>
      <c r="J17" s="35">
        <f t="shared" si="1"/>
        <v>1680</v>
      </c>
      <c r="K17" s="1358" t="s">
        <v>10732</v>
      </c>
      <c r="L17" s="1338" t="s">
        <v>10711</v>
      </c>
      <c r="M17" s="1338" t="s">
        <v>10711</v>
      </c>
      <c r="N17" s="289" t="s">
        <v>10625</v>
      </c>
      <c r="O17" s="1339">
        <v>570.0</v>
      </c>
      <c r="P17" s="1339">
        <v>300.0</v>
      </c>
      <c r="Q17" s="1339">
        <v>100.0</v>
      </c>
      <c r="R17" s="1339">
        <v>200.0</v>
      </c>
      <c r="S17" s="1349" t="s">
        <v>10733</v>
      </c>
      <c r="T17" s="1349" t="s">
        <v>10734</v>
      </c>
      <c r="U17" s="652" t="s">
        <v>10735</v>
      </c>
      <c r="V17" s="1351" t="s">
        <v>10736</v>
      </c>
      <c r="W17" s="1339" t="s">
        <v>10629</v>
      </c>
      <c r="X17" s="1351">
        <v>370.0</v>
      </c>
      <c r="Y17" s="1339">
        <v>1.0</v>
      </c>
      <c r="Z17" s="165">
        <v>1.4</v>
      </c>
      <c r="AA17" s="1351" t="s">
        <v>1941</v>
      </c>
      <c r="AB17" s="164" t="s">
        <v>10630</v>
      </c>
      <c r="AC17" s="1265"/>
      <c r="AD17" s="164" t="s">
        <v>10632</v>
      </c>
      <c r="AE17" s="1349" t="s">
        <v>10715</v>
      </c>
      <c r="AF17" s="1265"/>
      <c r="AG17" s="164" t="s">
        <v>10634</v>
      </c>
      <c r="AH17" s="1351" t="s">
        <v>10716</v>
      </c>
      <c r="AI17" s="36" t="s">
        <v>10636</v>
      </c>
      <c r="AJ17" s="36">
        <v>0.0</v>
      </c>
      <c r="AK17" s="1265"/>
      <c r="AL17" s="58" t="s">
        <v>111</v>
      </c>
      <c r="AM17" s="1265"/>
      <c r="AN17" s="58" t="s">
        <v>1118</v>
      </c>
      <c r="AO17" s="58" t="s">
        <v>10637</v>
      </c>
      <c r="AP17" s="58" t="s">
        <v>106</v>
      </c>
      <c r="AQ17" s="1339" t="s">
        <v>10717</v>
      </c>
      <c r="AR17" s="1265"/>
      <c r="AS17" s="1339" t="s">
        <v>10718</v>
      </c>
      <c r="AT17" s="58" t="s">
        <v>10634</v>
      </c>
      <c r="AU17" s="1265"/>
      <c r="AV17" s="1265"/>
      <c r="AW17" s="1265"/>
      <c r="AX17" s="1265"/>
      <c r="AY17" s="46" t="s">
        <v>10639</v>
      </c>
      <c r="AZ17" s="1265"/>
      <c r="BA17" s="1265"/>
      <c r="BB17" s="1269"/>
      <c r="BC17" s="1265"/>
      <c r="BD17" s="1265"/>
      <c r="BE17" s="47">
        <v>0.2</v>
      </c>
      <c r="BF17" s="46">
        <f t="shared" si="2"/>
        <v>336</v>
      </c>
      <c r="BG17" s="46">
        <v>0.0</v>
      </c>
      <c r="BH17" s="53">
        <f t="shared" si="3"/>
        <v>1344</v>
      </c>
      <c r="BI17" s="53">
        <f t="shared" si="4"/>
        <v>1344</v>
      </c>
      <c r="BJ17" s="54">
        <f t="shared" si="5"/>
        <v>0.8</v>
      </c>
      <c r="BK17" s="47">
        <f t="shared" si="6"/>
        <v>0.8</v>
      </c>
      <c r="BL17" s="1265"/>
      <c r="BM17" s="1265"/>
      <c r="BN17" s="1265"/>
      <c r="BO17" s="1265"/>
      <c r="BP17" s="1265"/>
      <c r="BQ17" s="1265"/>
      <c r="BR17" s="1265"/>
    </row>
    <row r="18" ht="30.0" customHeight="1">
      <c r="A18" s="1265"/>
      <c r="B18" s="1342" t="s">
        <v>10737</v>
      </c>
      <c r="C18" s="1265"/>
      <c r="D18" s="1337">
        <v>50.0</v>
      </c>
      <c r="E18" s="1358" t="s">
        <v>10738</v>
      </c>
      <c r="F18" s="1347" t="s">
        <v>10739</v>
      </c>
      <c r="G18" s="293">
        <v>2.039470046629E12</v>
      </c>
      <c r="H18" s="33">
        <v>3950.0</v>
      </c>
      <c r="I18" s="34">
        <v>0.2</v>
      </c>
      <c r="J18" s="35">
        <f t="shared" si="1"/>
        <v>3160</v>
      </c>
      <c r="K18" s="1358" t="s">
        <v>10740</v>
      </c>
      <c r="L18" s="1338" t="s">
        <v>10711</v>
      </c>
      <c r="M18" s="1338" t="s">
        <v>10711</v>
      </c>
      <c r="N18" s="289" t="s">
        <v>10625</v>
      </c>
      <c r="O18" s="1339">
        <v>1140.0</v>
      </c>
      <c r="P18" s="1339">
        <v>600.0</v>
      </c>
      <c r="Q18" s="1339">
        <v>200.0</v>
      </c>
      <c r="R18" s="1339">
        <v>500.0</v>
      </c>
      <c r="S18" s="1349" t="s">
        <v>10741</v>
      </c>
      <c r="T18" s="1349" t="s">
        <v>10734</v>
      </c>
      <c r="U18" s="652" t="s">
        <v>10735</v>
      </c>
      <c r="V18" s="1351" t="s">
        <v>10736</v>
      </c>
      <c r="W18" s="1339" t="s">
        <v>10629</v>
      </c>
      <c r="X18" s="1351">
        <v>370.0</v>
      </c>
      <c r="Y18" s="1339">
        <v>2.0</v>
      </c>
      <c r="Z18" s="165">
        <v>1.4</v>
      </c>
      <c r="AA18" s="1351" t="s">
        <v>1941</v>
      </c>
      <c r="AB18" s="164" t="s">
        <v>10630</v>
      </c>
      <c r="AC18" s="1265"/>
      <c r="AD18" s="164" t="s">
        <v>10632</v>
      </c>
      <c r="AE18" s="1349" t="s">
        <v>10715</v>
      </c>
      <c r="AF18" s="1265"/>
      <c r="AG18" s="164" t="s">
        <v>10634</v>
      </c>
      <c r="AH18" s="1351" t="s">
        <v>10716</v>
      </c>
      <c r="AI18" s="36" t="s">
        <v>10636</v>
      </c>
      <c r="AJ18" s="36">
        <v>0.0</v>
      </c>
      <c r="AK18" s="1265"/>
      <c r="AL18" s="58" t="s">
        <v>111</v>
      </c>
      <c r="AM18" s="1265"/>
      <c r="AN18" s="58" t="s">
        <v>1118</v>
      </c>
      <c r="AO18" s="58" t="s">
        <v>10637</v>
      </c>
      <c r="AP18" s="58" t="s">
        <v>106</v>
      </c>
      <c r="AQ18" s="1339" t="s">
        <v>10717</v>
      </c>
      <c r="AR18" s="1265"/>
      <c r="AS18" s="1339" t="s">
        <v>10718</v>
      </c>
      <c r="AT18" s="58" t="s">
        <v>10634</v>
      </c>
      <c r="AU18" s="1265"/>
      <c r="AV18" s="1265"/>
      <c r="AW18" s="1265"/>
      <c r="AX18" s="1265"/>
      <c r="AY18" s="46" t="s">
        <v>10646</v>
      </c>
      <c r="AZ18" s="1265"/>
      <c r="BA18" s="1265"/>
      <c r="BB18" s="1269"/>
      <c r="BC18" s="1265"/>
      <c r="BD18" s="1265"/>
      <c r="BE18" s="1265"/>
      <c r="BF18" s="1265"/>
      <c r="BG18" s="1265"/>
      <c r="BH18" s="1265"/>
      <c r="BI18" s="1265"/>
      <c r="BJ18" s="1265"/>
      <c r="BK18" s="1265"/>
      <c r="BL18" s="1265"/>
      <c r="BM18" s="1265"/>
      <c r="BN18" s="1265"/>
      <c r="BO18" s="1265"/>
      <c r="BP18" s="1265"/>
      <c r="BQ18" s="1265"/>
      <c r="BR18" s="1265"/>
    </row>
    <row r="19" ht="30.0" customHeight="1">
      <c r="A19" s="1265"/>
      <c r="B19" s="1342" t="s">
        <v>10742</v>
      </c>
      <c r="C19" s="1265"/>
      <c r="D19" s="1337">
        <v>50.0</v>
      </c>
      <c r="E19" s="1358" t="s">
        <v>10743</v>
      </c>
      <c r="F19" s="1347" t="s">
        <v>10744</v>
      </c>
      <c r="G19" s="293">
        <v>2.039470046889E12</v>
      </c>
      <c r="H19" s="33">
        <v>6400.0</v>
      </c>
      <c r="I19" s="34">
        <v>0.2</v>
      </c>
      <c r="J19" s="35">
        <f t="shared" si="1"/>
        <v>5120</v>
      </c>
      <c r="K19" s="1358" t="s">
        <v>10745</v>
      </c>
      <c r="L19" s="1338" t="s">
        <v>10711</v>
      </c>
      <c r="M19" s="1338" t="s">
        <v>10711</v>
      </c>
      <c r="N19" s="289" t="s">
        <v>10625</v>
      </c>
      <c r="O19" s="1339">
        <v>1710.0</v>
      </c>
      <c r="P19" s="1339">
        <v>600.0</v>
      </c>
      <c r="Q19" s="1339">
        <v>300.0</v>
      </c>
      <c r="R19" s="1339">
        <v>600.0</v>
      </c>
      <c r="S19" s="1349" t="s">
        <v>10746</v>
      </c>
      <c r="T19" s="1349" t="s">
        <v>10734</v>
      </c>
      <c r="U19" s="652" t="s">
        <v>10735</v>
      </c>
      <c r="V19" s="1351" t="s">
        <v>10736</v>
      </c>
      <c r="W19" s="1339" t="s">
        <v>10629</v>
      </c>
      <c r="X19" s="1351">
        <v>370.0</v>
      </c>
      <c r="Y19" s="1339">
        <v>3.0</v>
      </c>
      <c r="Z19" s="165">
        <v>1.4</v>
      </c>
      <c r="AA19" s="1351" t="s">
        <v>1941</v>
      </c>
      <c r="AB19" s="164" t="s">
        <v>10630</v>
      </c>
      <c r="AC19" s="1265"/>
      <c r="AD19" s="164" t="s">
        <v>10632</v>
      </c>
      <c r="AE19" s="1360" t="s">
        <v>10715</v>
      </c>
      <c r="AF19" s="1265"/>
      <c r="AG19" s="164" t="s">
        <v>10634</v>
      </c>
      <c r="AH19" s="1351" t="s">
        <v>10716</v>
      </c>
      <c r="AI19" s="36" t="s">
        <v>10636</v>
      </c>
      <c r="AJ19" s="36">
        <v>0.0</v>
      </c>
      <c r="AK19" s="1265"/>
      <c r="AL19" s="58" t="s">
        <v>111</v>
      </c>
      <c r="AM19" s="1265"/>
      <c r="AN19" s="58" t="s">
        <v>1118</v>
      </c>
      <c r="AO19" s="58" t="s">
        <v>10637</v>
      </c>
      <c r="AP19" s="58" t="s">
        <v>106</v>
      </c>
      <c r="AQ19" s="1339" t="s">
        <v>10717</v>
      </c>
      <c r="AR19" s="1265"/>
      <c r="AS19" s="1339" t="s">
        <v>10718</v>
      </c>
      <c r="AT19" s="58" t="s">
        <v>10634</v>
      </c>
      <c r="AU19" s="1265"/>
      <c r="AV19" s="1265"/>
      <c r="AW19" s="1265"/>
      <c r="AX19" s="1265"/>
      <c r="AY19" s="46" t="s">
        <v>10653</v>
      </c>
      <c r="AZ19" s="1265"/>
      <c r="BA19" s="1265"/>
      <c r="BB19" s="1269"/>
      <c r="BC19" s="1265"/>
      <c r="BD19" s="1265"/>
      <c r="BE19" s="1265"/>
      <c r="BF19" s="1265"/>
      <c r="BG19" s="1265"/>
      <c r="BH19" s="1265"/>
      <c r="BI19" s="1265"/>
      <c r="BJ19" s="1265"/>
      <c r="BK19" s="1265"/>
      <c r="BL19" s="1265"/>
      <c r="BM19" s="1265"/>
      <c r="BN19" s="1265"/>
      <c r="BO19" s="1265"/>
      <c r="BP19" s="1265"/>
      <c r="BQ19" s="1265"/>
      <c r="BR19" s="1265"/>
    </row>
    <row r="20" ht="30.0" customHeight="1">
      <c r="A20" s="1265"/>
      <c r="B20" s="1342" t="s">
        <v>10747</v>
      </c>
      <c r="C20" s="1265"/>
      <c r="D20" s="1337">
        <v>50.0</v>
      </c>
      <c r="E20" s="1358" t="s">
        <v>10748</v>
      </c>
      <c r="F20" s="1347" t="s">
        <v>10749</v>
      </c>
      <c r="G20" s="293">
        <v>2.039470859052E12</v>
      </c>
      <c r="H20" s="33">
        <v>2100.0</v>
      </c>
      <c r="I20" s="34">
        <v>0.2</v>
      </c>
      <c r="J20" s="35">
        <f t="shared" si="1"/>
        <v>1680</v>
      </c>
      <c r="K20" s="1358" t="s">
        <v>10750</v>
      </c>
      <c r="L20" s="1338" t="s">
        <v>10711</v>
      </c>
      <c r="M20" s="1338" t="s">
        <v>10711</v>
      </c>
      <c r="N20" s="289" t="s">
        <v>10625</v>
      </c>
      <c r="O20" s="1339">
        <v>570.0</v>
      </c>
      <c r="P20" s="1339">
        <v>300.0</v>
      </c>
      <c r="Q20" s="1339">
        <v>100.0</v>
      </c>
      <c r="R20" s="1339">
        <v>200.0</v>
      </c>
      <c r="S20" s="1349" t="s">
        <v>10751</v>
      </c>
      <c r="T20" s="1349" t="s">
        <v>10752</v>
      </c>
      <c r="U20" s="652" t="s">
        <v>10753</v>
      </c>
      <c r="V20" s="1351" t="s">
        <v>2238</v>
      </c>
      <c r="W20" s="1339" t="s">
        <v>10629</v>
      </c>
      <c r="X20" s="1351">
        <v>370.0</v>
      </c>
      <c r="Y20" s="1339">
        <v>1.0</v>
      </c>
      <c r="Z20" s="165">
        <v>1.4</v>
      </c>
      <c r="AA20" s="1351" t="s">
        <v>1941</v>
      </c>
      <c r="AB20" s="164" t="s">
        <v>10630</v>
      </c>
      <c r="AC20" s="1265"/>
      <c r="AD20" s="164" t="s">
        <v>10632</v>
      </c>
      <c r="AE20" s="1360" t="s">
        <v>10715</v>
      </c>
      <c r="AF20" s="1265"/>
      <c r="AG20" s="164" t="s">
        <v>10634</v>
      </c>
      <c r="AH20" s="1351" t="s">
        <v>10716</v>
      </c>
      <c r="AI20" s="36" t="s">
        <v>10636</v>
      </c>
      <c r="AJ20" s="36">
        <v>0.0</v>
      </c>
      <c r="AK20" s="1265"/>
      <c r="AL20" s="58" t="s">
        <v>111</v>
      </c>
      <c r="AM20" s="1265"/>
      <c r="AN20" s="58" t="s">
        <v>1118</v>
      </c>
      <c r="AO20" s="58" t="s">
        <v>10637</v>
      </c>
      <c r="AP20" s="58" t="s">
        <v>106</v>
      </c>
      <c r="AQ20" s="1339" t="s">
        <v>10717</v>
      </c>
      <c r="AR20" s="1265"/>
      <c r="AS20" s="1339" t="s">
        <v>10718</v>
      </c>
      <c r="AT20" s="58" t="s">
        <v>10634</v>
      </c>
      <c r="AU20" s="1265"/>
      <c r="AV20" s="1265"/>
      <c r="AW20" s="1265"/>
      <c r="AX20" s="1265"/>
      <c r="AY20" s="46" t="s">
        <v>10639</v>
      </c>
      <c r="AZ20" s="1265"/>
      <c r="BA20" s="1265"/>
      <c r="BB20" s="1269"/>
      <c r="BC20" s="1265"/>
      <c r="BD20" s="1265"/>
      <c r="BE20" s="1265"/>
      <c r="BF20" s="1265"/>
      <c r="BG20" s="1265"/>
      <c r="BH20" s="1265"/>
      <c r="BI20" s="1265"/>
      <c r="BJ20" s="1265"/>
      <c r="BK20" s="1265"/>
      <c r="BL20" s="1265"/>
      <c r="BM20" s="1265"/>
      <c r="BN20" s="1265"/>
      <c r="BO20" s="1265"/>
      <c r="BP20" s="1265"/>
      <c r="BQ20" s="1265"/>
      <c r="BR20" s="1265"/>
    </row>
    <row r="21" ht="30.0" customHeight="1">
      <c r="A21" s="1265"/>
      <c r="B21" s="1342" t="s">
        <v>10754</v>
      </c>
      <c r="C21" s="1265"/>
      <c r="D21" s="1337">
        <v>50.0</v>
      </c>
      <c r="E21" s="1358" t="s">
        <v>10755</v>
      </c>
      <c r="F21" s="1347" t="s">
        <v>10756</v>
      </c>
      <c r="G21" s="1357">
        <v>2.039470859427E12</v>
      </c>
      <c r="H21" s="33">
        <v>3950.0</v>
      </c>
      <c r="I21" s="34">
        <v>0.2</v>
      </c>
      <c r="J21" s="35">
        <f t="shared" si="1"/>
        <v>3160</v>
      </c>
      <c r="K21" s="1358" t="s">
        <v>10757</v>
      </c>
      <c r="L21" s="1338" t="s">
        <v>10711</v>
      </c>
      <c r="M21" s="1338" t="s">
        <v>10711</v>
      </c>
      <c r="N21" s="289" t="s">
        <v>10625</v>
      </c>
      <c r="O21" s="1339">
        <v>1140.0</v>
      </c>
      <c r="P21" s="1339">
        <v>600.0</v>
      </c>
      <c r="Q21" s="1339">
        <v>200.0</v>
      </c>
      <c r="R21" s="1339">
        <v>500.0</v>
      </c>
      <c r="S21" s="1349" t="s">
        <v>10758</v>
      </c>
      <c r="T21" s="1349" t="s">
        <v>10752</v>
      </c>
      <c r="U21" s="652" t="s">
        <v>10753</v>
      </c>
      <c r="V21" s="1351" t="s">
        <v>2238</v>
      </c>
      <c r="W21" s="1339" t="s">
        <v>10629</v>
      </c>
      <c r="X21" s="1351">
        <v>370.0</v>
      </c>
      <c r="Y21" s="1339">
        <v>2.0</v>
      </c>
      <c r="Z21" s="165">
        <v>1.4</v>
      </c>
      <c r="AA21" s="1351" t="s">
        <v>1941</v>
      </c>
      <c r="AB21" s="164" t="s">
        <v>10630</v>
      </c>
      <c r="AC21" s="1265"/>
      <c r="AD21" s="164" t="s">
        <v>10632</v>
      </c>
      <c r="AE21" s="1360" t="s">
        <v>10715</v>
      </c>
      <c r="AF21" s="1265"/>
      <c r="AG21" s="164" t="s">
        <v>10634</v>
      </c>
      <c r="AH21" s="1351" t="s">
        <v>10716</v>
      </c>
      <c r="AI21" s="36" t="s">
        <v>10636</v>
      </c>
      <c r="AJ21" s="36">
        <v>0.0</v>
      </c>
      <c r="AK21" s="1265"/>
      <c r="AL21" s="58" t="s">
        <v>111</v>
      </c>
      <c r="AM21" s="1265"/>
      <c r="AN21" s="58" t="s">
        <v>1118</v>
      </c>
      <c r="AO21" s="58" t="s">
        <v>10637</v>
      </c>
      <c r="AP21" s="58" t="s">
        <v>106</v>
      </c>
      <c r="AQ21" s="1339" t="s">
        <v>10717</v>
      </c>
      <c r="AR21" s="1265"/>
      <c r="AS21" s="1339" t="s">
        <v>10718</v>
      </c>
      <c r="AT21" s="58" t="s">
        <v>10634</v>
      </c>
      <c r="AU21" s="1265"/>
      <c r="AV21" s="1265"/>
      <c r="AW21" s="1265"/>
      <c r="AX21" s="1265"/>
      <c r="AY21" s="46" t="s">
        <v>10646</v>
      </c>
      <c r="AZ21" s="1265"/>
      <c r="BA21" s="1265"/>
      <c r="BB21" s="1269"/>
      <c r="BC21" s="1265"/>
      <c r="BD21" s="1265"/>
      <c r="BE21" s="1265"/>
      <c r="BF21" s="1265"/>
      <c r="BG21" s="1265"/>
      <c r="BH21" s="1265"/>
      <c r="BI21" s="1265"/>
      <c r="BJ21" s="1265"/>
      <c r="BK21" s="1265"/>
      <c r="BL21" s="1265"/>
      <c r="BM21" s="1265"/>
      <c r="BN21" s="1265"/>
      <c r="BO21" s="1265"/>
      <c r="BP21" s="1265"/>
      <c r="BQ21" s="1265"/>
      <c r="BR21" s="1265"/>
    </row>
    <row r="22" ht="30.0" customHeight="1">
      <c r="A22" s="1265"/>
      <c r="B22" s="1342" t="s">
        <v>10759</v>
      </c>
      <c r="C22" s="1265"/>
      <c r="D22" s="1337">
        <v>50.0</v>
      </c>
      <c r="E22" s="1358" t="s">
        <v>10760</v>
      </c>
      <c r="F22" s="1347" t="s">
        <v>10761</v>
      </c>
      <c r="G22" s="293">
        <v>2.039470860041E12</v>
      </c>
      <c r="H22" s="33">
        <v>6400.0</v>
      </c>
      <c r="I22" s="34">
        <v>0.2</v>
      </c>
      <c r="J22" s="35">
        <f t="shared" si="1"/>
        <v>5120</v>
      </c>
      <c r="K22" s="1358" t="s">
        <v>10762</v>
      </c>
      <c r="L22" s="1338" t="s">
        <v>10711</v>
      </c>
      <c r="M22" s="1338" t="s">
        <v>10711</v>
      </c>
      <c r="N22" s="289" t="s">
        <v>10625</v>
      </c>
      <c r="O22" s="1339">
        <v>1710.0</v>
      </c>
      <c r="P22" s="1339">
        <v>600.0</v>
      </c>
      <c r="Q22" s="1339">
        <v>300.0</v>
      </c>
      <c r="R22" s="1339">
        <v>600.0</v>
      </c>
      <c r="S22" s="1349" t="s">
        <v>10763</v>
      </c>
      <c r="T22" s="1349" t="s">
        <v>10752</v>
      </c>
      <c r="U22" s="652" t="s">
        <v>10753</v>
      </c>
      <c r="V22" s="1351" t="s">
        <v>2238</v>
      </c>
      <c r="W22" s="1339" t="s">
        <v>10629</v>
      </c>
      <c r="X22" s="1351">
        <v>370.0</v>
      </c>
      <c r="Y22" s="1339">
        <v>3.0</v>
      </c>
      <c r="Z22" s="165">
        <v>1.4</v>
      </c>
      <c r="AA22" s="1351" t="s">
        <v>1941</v>
      </c>
      <c r="AB22" s="164" t="s">
        <v>10630</v>
      </c>
      <c r="AC22" s="1265"/>
      <c r="AD22" s="164" t="s">
        <v>10632</v>
      </c>
      <c r="AE22" s="1360" t="s">
        <v>10715</v>
      </c>
      <c r="AF22" s="1265"/>
      <c r="AG22" s="164" t="s">
        <v>10634</v>
      </c>
      <c r="AH22" s="1351" t="s">
        <v>10716</v>
      </c>
      <c r="AI22" s="36" t="s">
        <v>10636</v>
      </c>
      <c r="AJ22" s="36">
        <v>0.0</v>
      </c>
      <c r="AK22" s="1265"/>
      <c r="AL22" s="58" t="s">
        <v>111</v>
      </c>
      <c r="AM22" s="1265"/>
      <c r="AN22" s="58" t="s">
        <v>1118</v>
      </c>
      <c r="AO22" s="58" t="s">
        <v>10637</v>
      </c>
      <c r="AP22" s="58" t="s">
        <v>106</v>
      </c>
      <c r="AQ22" s="1339" t="s">
        <v>10717</v>
      </c>
      <c r="AR22" s="1265"/>
      <c r="AS22" s="1339" t="s">
        <v>10718</v>
      </c>
      <c r="AT22" s="58" t="s">
        <v>10634</v>
      </c>
      <c r="AU22" s="1265"/>
      <c r="AV22" s="1265"/>
      <c r="AW22" s="1265"/>
      <c r="AX22" s="1265"/>
      <c r="AY22" s="46" t="s">
        <v>10653</v>
      </c>
      <c r="AZ22" s="1265"/>
      <c r="BA22" s="1265"/>
      <c r="BB22" s="1269"/>
      <c r="BC22" s="1265"/>
      <c r="BD22" s="1265"/>
      <c r="BE22" s="1265"/>
      <c r="BF22" s="1265"/>
      <c r="BG22" s="1265"/>
      <c r="BH22" s="1265"/>
      <c r="BI22" s="1265"/>
      <c r="BJ22" s="1265"/>
      <c r="BK22" s="1265"/>
      <c r="BL22" s="1265"/>
      <c r="BM22" s="1265"/>
      <c r="BN22" s="1265"/>
      <c r="BO22" s="1265"/>
      <c r="BP22" s="1265"/>
      <c r="BQ22" s="1265"/>
      <c r="BR22" s="1265"/>
    </row>
    <row r="23" ht="30.0" customHeight="1">
      <c r="A23" s="1265"/>
      <c r="B23" s="1342" t="s">
        <v>10764</v>
      </c>
      <c r="C23" s="1265"/>
      <c r="D23" s="1337">
        <v>50.0</v>
      </c>
      <c r="E23" s="1358" t="s">
        <v>10765</v>
      </c>
      <c r="F23" s="1347" t="s">
        <v>10766</v>
      </c>
      <c r="G23" s="293">
        <v>2.03947436516E12</v>
      </c>
      <c r="H23" s="33">
        <v>2100.0</v>
      </c>
      <c r="I23" s="34">
        <v>0.2</v>
      </c>
      <c r="J23" s="35">
        <f t="shared" si="1"/>
        <v>1680</v>
      </c>
      <c r="K23" s="1358" t="s">
        <v>10767</v>
      </c>
      <c r="L23" s="1338" t="s">
        <v>10711</v>
      </c>
      <c r="M23" s="1338" t="s">
        <v>10711</v>
      </c>
      <c r="N23" s="289" t="s">
        <v>10625</v>
      </c>
      <c r="O23" s="1339">
        <v>570.0</v>
      </c>
      <c r="P23" s="1339">
        <v>300.0</v>
      </c>
      <c r="Q23" s="1339">
        <v>100.0</v>
      </c>
      <c r="R23" s="1339">
        <v>200.0</v>
      </c>
      <c r="S23" s="1265"/>
      <c r="T23" s="1265"/>
      <c r="U23" s="652" t="s">
        <v>10768</v>
      </c>
      <c r="V23" s="1351" t="s">
        <v>392</v>
      </c>
      <c r="W23" s="1339" t="s">
        <v>10629</v>
      </c>
      <c r="X23" s="1351">
        <v>370.0</v>
      </c>
      <c r="Y23" s="1339">
        <v>1.0</v>
      </c>
      <c r="Z23" s="165">
        <v>1.4</v>
      </c>
      <c r="AA23" s="1351" t="s">
        <v>1941</v>
      </c>
      <c r="AB23" s="164" t="s">
        <v>10630</v>
      </c>
      <c r="AC23" s="1265"/>
      <c r="AD23" s="164" t="s">
        <v>10632</v>
      </c>
      <c r="AE23" s="1360" t="s">
        <v>10715</v>
      </c>
      <c r="AF23" s="1265"/>
      <c r="AG23" s="164" t="s">
        <v>10634</v>
      </c>
      <c r="AH23" s="1351" t="s">
        <v>10716</v>
      </c>
      <c r="AI23" s="36" t="s">
        <v>10636</v>
      </c>
      <c r="AJ23" s="36">
        <v>0.0</v>
      </c>
      <c r="AK23" s="1265"/>
      <c r="AL23" s="58" t="s">
        <v>111</v>
      </c>
      <c r="AM23" s="1265"/>
      <c r="AN23" s="58" t="s">
        <v>1118</v>
      </c>
      <c r="AO23" s="58" t="s">
        <v>10637</v>
      </c>
      <c r="AP23" s="58" t="s">
        <v>106</v>
      </c>
      <c r="AQ23" s="1339" t="s">
        <v>10717</v>
      </c>
      <c r="AR23" s="1265"/>
      <c r="AS23" s="1339" t="s">
        <v>10718</v>
      </c>
      <c r="AT23" s="58" t="s">
        <v>10634</v>
      </c>
      <c r="AU23" s="1265"/>
      <c r="AV23" s="1265"/>
      <c r="AW23" s="1265"/>
      <c r="AX23" s="1265"/>
      <c r="AY23" s="46" t="s">
        <v>10639</v>
      </c>
      <c r="AZ23" s="1265"/>
      <c r="BA23" s="1265"/>
      <c r="BB23" s="1269"/>
      <c r="BC23" s="1265"/>
      <c r="BD23" s="1265"/>
      <c r="BE23" s="1265"/>
      <c r="BF23" s="1265"/>
      <c r="BG23" s="1265"/>
      <c r="BH23" s="1265"/>
      <c r="BI23" s="1265"/>
      <c r="BJ23" s="1265"/>
      <c r="BK23" s="1265"/>
      <c r="BL23" s="1265"/>
      <c r="BM23" s="1265"/>
      <c r="BN23" s="1265"/>
      <c r="BO23" s="1265"/>
      <c r="BP23" s="1265"/>
      <c r="BQ23" s="1265"/>
      <c r="BR23" s="1265"/>
    </row>
    <row r="24" ht="30.0" customHeight="1">
      <c r="A24" s="1265"/>
      <c r="B24" s="1342" t="s">
        <v>10769</v>
      </c>
      <c r="C24" s="1265"/>
      <c r="D24" s="1337">
        <v>50.0</v>
      </c>
      <c r="E24" s="1358" t="s">
        <v>10770</v>
      </c>
      <c r="F24" s="1347" t="s">
        <v>10771</v>
      </c>
      <c r="G24" s="293">
        <v>2.039474385434E12</v>
      </c>
      <c r="H24" s="33">
        <v>3950.0</v>
      </c>
      <c r="I24" s="34">
        <v>0.2</v>
      </c>
      <c r="J24" s="35">
        <f t="shared" si="1"/>
        <v>3160</v>
      </c>
      <c r="K24" s="1358" t="s">
        <v>10772</v>
      </c>
      <c r="L24" s="1338" t="s">
        <v>10711</v>
      </c>
      <c r="M24" s="1338" t="s">
        <v>10711</v>
      </c>
      <c r="N24" s="289" t="s">
        <v>10625</v>
      </c>
      <c r="O24" s="1339">
        <v>1140.0</v>
      </c>
      <c r="P24" s="1339">
        <v>600.0</v>
      </c>
      <c r="Q24" s="1339">
        <v>200.0</v>
      </c>
      <c r="R24" s="1339">
        <v>500.0</v>
      </c>
      <c r="S24" s="1265"/>
      <c r="T24" s="1265"/>
      <c r="U24" s="652" t="s">
        <v>10768</v>
      </c>
      <c r="V24" s="1351" t="s">
        <v>392</v>
      </c>
      <c r="W24" s="1339" t="s">
        <v>10629</v>
      </c>
      <c r="X24" s="1351">
        <v>370.0</v>
      </c>
      <c r="Y24" s="1339">
        <v>2.0</v>
      </c>
      <c r="Z24" s="165">
        <v>1.4</v>
      </c>
      <c r="AA24" s="1351" t="s">
        <v>1941</v>
      </c>
      <c r="AB24" s="164" t="s">
        <v>10630</v>
      </c>
      <c r="AC24" s="1265"/>
      <c r="AD24" s="164" t="s">
        <v>10632</v>
      </c>
      <c r="AE24" s="1360" t="s">
        <v>10715</v>
      </c>
      <c r="AF24" s="1265"/>
      <c r="AG24" s="164" t="s">
        <v>10634</v>
      </c>
      <c r="AH24" s="1351" t="s">
        <v>10716</v>
      </c>
      <c r="AI24" s="36" t="s">
        <v>10636</v>
      </c>
      <c r="AJ24" s="36">
        <v>0.0</v>
      </c>
      <c r="AK24" s="1265"/>
      <c r="AL24" s="58" t="s">
        <v>111</v>
      </c>
      <c r="AM24" s="1265"/>
      <c r="AN24" s="58" t="s">
        <v>1118</v>
      </c>
      <c r="AO24" s="58" t="s">
        <v>10637</v>
      </c>
      <c r="AP24" s="58" t="s">
        <v>106</v>
      </c>
      <c r="AQ24" s="1339" t="s">
        <v>10717</v>
      </c>
      <c r="AR24" s="1265"/>
      <c r="AS24" s="1339" t="s">
        <v>10718</v>
      </c>
      <c r="AT24" s="58" t="s">
        <v>10634</v>
      </c>
      <c r="AU24" s="1265"/>
      <c r="AV24" s="1265"/>
      <c r="AW24" s="1265"/>
      <c r="AX24" s="1265"/>
      <c r="AY24" s="46" t="s">
        <v>10646</v>
      </c>
      <c r="AZ24" s="1265"/>
      <c r="BA24" s="1265"/>
      <c r="BB24" s="1269"/>
      <c r="BC24" s="1265"/>
      <c r="BD24" s="1265"/>
      <c r="BE24" s="1265"/>
      <c r="BF24" s="1265"/>
      <c r="BG24" s="1265"/>
      <c r="BH24" s="1265"/>
      <c r="BI24" s="1265"/>
      <c r="BJ24" s="1265"/>
      <c r="BK24" s="1265"/>
      <c r="BL24" s="1265"/>
      <c r="BM24" s="1265"/>
      <c r="BN24" s="1265"/>
      <c r="BO24" s="1265"/>
      <c r="BP24" s="1265"/>
      <c r="BQ24" s="1265"/>
      <c r="BR24" s="1265"/>
    </row>
    <row r="25" ht="30.0" customHeight="1">
      <c r="A25" s="1265"/>
      <c r="B25" s="1342" t="s">
        <v>10773</v>
      </c>
      <c r="C25" s="1265"/>
      <c r="D25" s="1337">
        <v>50.0</v>
      </c>
      <c r="E25" s="1358" t="s">
        <v>10774</v>
      </c>
      <c r="F25" s="1347" t="s">
        <v>10775</v>
      </c>
      <c r="G25" s="293">
        <v>2.039474386288E12</v>
      </c>
      <c r="H25" s="33">
        <v>6400.0</v>
      </c>
      <c r="I25" s="34">
        <v>0.2</v>
      </c>
      <c r="J25" s="35">
        <f t="shared" si="1"/>
        <v>5120</v>
      </c>
      <c r="K25" s="1358" t="s">
        <v>10776</v>
      </c>
      <c r="L25" s="1338" t="s">
        <v>10711</v>
      </c>
      <c r="M25" s="1338" t="s">
        <v>10711</v>
      </c>
      <c r="N25" s="289" t="s">
        <v>10625</v>
      </c>
      <c r="O25" s="1339">
        <v>1710.0</v>
      </c>
      <c r="P25" s="1339">
        <v>600.0</v>
      </c>
      <c r="Q25" s="1339">
        <v>300.0</v>
      </c>
      <c r="R25" s="1339">
        <v>600.0</v>
      </c>
      <c r="S25" s="1265"/>
      <c r="T25" s="1265"/>
      <c r="U25" s="652" t="s">
        <v>10768</v>
      </c>
      <c r="V25" s="1351" t="s">
        <v>392</v>
      </c>
      <c r="W25" s="1339" t="s">
        <v>10629</v>
      </c>
      <c r="X25" s="1351">
        <v>370.0</v>
      </c>
      <c r="Y25" s="1339">
        <v>3.0</v>
      </c>
      <c r="Z25" s="165">
        <v>1.4</v>
      </c>
      <c r="AA25" s="1351" t="s">
        <v>1941</v>
      </c>
      <c r="AB25" s="164" t="s">
        <v>10630</v>
      </c>
      <c r="AC25" s="1265"/>
      <c r="AD25" s="164" t="s">
        <v>10632</v>
      </c>
      <c r="AE25" s="1360" t="s">
        <v>10715</v>
      </c>
      <c r="AF25" s="1265"/>
      <c r="AG25" s="164" t="s">
        <v>10634</v>
      </c>
      <c r="AH25" s="1351" t="s">
        <v>10716</v>
      </c>
      <c r="AI25" s="36" t="s">
        <v>10636</v>
      </c>
      <c r="AJ25" s="36">
        <v>0.0</v>
      </c>
      <c r="AK25" s="1265"/>
      <c r="AL25" s="58" t="s">
        <v>111</v>
      </c>
      <c r="AM25" s="1265"/>
      <c r="AN25" s="58" t="s">
        <v>1118</v>
      </c>
      <c r="AO25" s="58" t="s">
        <v>10637</v>
      </c>
      <c r="AP25" s="58" t="s">
        <v>106</v>
      </c>
      <c r="AQ25" s="1339" t="s">
        <v>10717</v>
      </c>
      <c r="AR25" s="1265"/>
      <c r="AS25" s="1339" t="s">
        <v>10718</v>
      </c>
      <c r="AT25" s="58" t="s">
        <v>10634</v>
      </c>
      <c r="AU25" s="1265"/>
      <c r="AV25" s="1265"/>
      <c r="AW25" s="1265"/>
      <c r="AX25" s="1265"/>
      <c r="AY25" s="46" t="s">
        <v>10653</v>
      </c>
      <c r="AZ25" s="1265"/>
      <c r="BA25" s="1265"/>
      <c r="BB25" s="1269"/>
      <c r="BC25" s="1265"/>
      <c r="BD25" s="1265"/>
      <c r="BE25" s="1265"/>
      <c r="BF25" s="1265"/>
      <c r="BG25" s="1265"/>
      <c r="BH25" s="1265"/>
      <c r="BI25" s="1265"/>
      <c r="BJ25" s="1265"/>
      <c r="BK25" s="1265"/>
      <c r="BL25" s="1265"/>
      <c r="BM25" s="1265"/>
      <c r="BN25" s="1265"/>
      <c r="BO25" s="1265"/>
      <c r="BP25" s="1265"/>
      <c r="BQ25" s="1265"/>
      <c r="BR25" s="1265"/>
    </row>
    <row r="26" ht="30.0" customHeight="1">
      <c r="A26" s="1265"/>
      <c r="B26" s="1265"/>
      <c r="C26" s="1265"/>
      <c r="D26" s="1265"/>
      <c r="E26" s="1265"/>
      <c r="F26" s="1265"/>
      <c r="G26" s="1361"/>
      <c r="H26" s="1362"/>
      <c r="I26" s="1363"/>
      <c r="J26" s="1362"/>
      <c r="K26" s="1265"/>
      <c r="L26" s="1265"/>
      <c r="M26" s="1265"/>
      <c r="N26" s="1265"/>
      <c r="O26" s="1265"/>
      <c r="P26" s="1265"/>
      <c r="Q26" s="1265"/>
      <c r="R26" s="1265"/>
      <c r="S26" s="1265"/>
      <c r="T26" s="1265"/>
      <c r="U26" s="1265"/>
      <c r="V26" s="1265"/>
      <c r="W26" s="1265"/>
      <c r="X26" s="1265"/>
      <c r="Y26" s="1265"/>
      <c r="Z26" s="1265"/>
      <c r="AA26" s="1265"/>
      <c r="AB26" s="1265"/>
      <c r="AC26" s="1265"/>
      <c r="AD26" s="1265"/>
      <c r="AE26" s="1265"/>
      <c r="AF26" s="1265"/>
      <c r="AG26" s="1265"/>
      <c r="AH26" s="1265"/>
      <c r="AI26" s="1265"/>
      <c r="AJ26" s="1265"/>
      <c r="AK26" s="1265"/>
      <c r="AL26" s="1265"/>
      <c r="AM26" s="1265"/>
      <c r="AN26" s="1265"/>
      <c r="AO26" s="1265"/>
      <c r="AP26" s="1265"/>
      <c r="AQ26" s="1265"/>
      <c r="AR26" s="1265"/>
      <c r="AS26" s="1265"/>
      <c r="AT26" s="1265"/>
      <c r="AU26" s="1265"/>
      <c r="AV26" s="1265"/>
      <c r="AW26" s="1265"/>
      <c r="AX26" s="1265"/>
      <c r="AY26" s="1265"/>
      <c r="AZ26" s="1265"/>
      <c r="BA26" s="1265"/>
      <c r="BB26" s="1269"/>
      <c r="BC26" s="1265"/>
      <c r="BD26" s="1265"/>
      <c r="BE26" s="1265"/>
      <c r="BF26" s="1265"/>
      <c r="BG26" s="1265"/>
      <c r="BH26" s="1265"/>
      <c r="BI26" s="1265"/>
      <c r="BJ26" s="1265"/>
      <c r="BK26" s="1265"/>
      <c r="BL26" s="1265"/>
      <c r="BM26" s="1265"/>
      <c r="BN26" s="1265"/>
      <c r="BO26" s="1265"/>
      <c r="BP26" s="1265"/>
      <c r="BQ26" s="1265"/>
      <c r="BR26" s="1265"/>
    </row>
    <row r="27" ht="30.0" customHeight="1">
      <c r="A27" s="1265"/>
      <c r="B27" s="1265"/>
      <c r="C27" s="1265"/>
      <c r="D27" s="1265"/>
      <c r="E27" s="1265"/>
      <c r="F27" s="1265"/>
      <c r="G27" s="1265"/>
      <c r="H27" s="1362"/>
      <c r="I27" s="1363"/>
      <c r="J27" s="1362"/>
      <c r="K27" s="1265"/>
      <c r="L27" s="1265"/>
      <c r="M27" s="1265"/>
      <c r="N27" s="1265"/>
      <c r="O27" s="1265"/>
      <c r="P27" s="1265"/>
      <c r="Q27" s="1265"/>
      <c r="R27" s="1265"/>
      <c r="S27" s="1265"/>
      <c r="T27" s="1265"/>
      <c r="U27" s="1265"/>
      <c r="V27" s="1265"/>
      <c r="W27" s="1265"/>
      <c r="X27" s="1265"/>
      <c r="Y27" s="1265"/>
      <c r="Z27" s="1265"/>
      <c r="AA27" s="1265"/>
      <c r="AB27" s="1265"/>
      <c r="AC27" s="1265"/>
      <c r="AD27" s="1265"/>
      <c r="AE27" s="1265"/>
      <c r="AF27" s="1265"/>
      <c r="AG27" s="1265"/>
      <c r="AH27" s="1265"/>
      <c r="AI27" s="1265"/>
      <c r="AJ27" s="1265"/>
      <c r="AK27" s="1265"/>
      <c r="AL27" s="1265"/>
      <c r="AM27" s="1265"/>
      <c r="AN27" s="1265"/>
      <c r="AO27" s="1265"/>
      <c r="AP27" s="1265"/>
      <c r="AQ27" s="1265"/>
      <c r="AR27" s="1265"/>
      <c r="AS27" s="1265"/>
      <c r="AT27" s="1265"/>
      <c r="AU27" s="1265"/>
      <c r="AV27" s="1265"/>
      <c r="AW27" s="1265"/>
      <c r="AX27" s="1265"/>
      <c r="AY27" s="1265"/>
      <c r="AZ27" s="1265"/>
      <c r="BA27" s="1265"/>
      <c r="BB27" s="1269"/>
      <c r="BC27" s="1265"/>
      <c r="BD27" s="1265"/>
      <c r="BE27" s="1265"/>
      <c r="BF27" s="1265"/>
      <c r="BG27" s="1265"/>
      <c r="BH27" s="1265"/>
      <c r="BI27" s="1265"/>
      <c r="BJ27" s="1265"/>
      <c r="BK27" s="1265"/>
      <c r="BL27" s="1265"/>
      <c r="BM27" s="1265"/>
      <c r="BN27" s="1265"/>
      <c r="BO27" s="1265"/>
      <c r="BP27" s="1265"/>
      <c r="BQ27" s="1265"/>
      <c r="BR27" s="1265"/>
    </row>
    <row r="28" ht="30.0" customHeight="1">
      <c r="A28" s="1265"/>
      <c r="B28" s="1265"/>
      <c r="C28" s="1265"/>
      <c r="D28" s="1265"/>
      <c r="E28" s="1265"/>
      <c r="F28" s="1265"/>
      <c r="G28" s="1265"/>
      <c r="H28" s="1362"/>
      <c r="I28" s="1363"/>
      <c r="J28" s="1362"/>
      <c r="K28" s="1265"/>
      <c r="L28" s="1265"/>
      <c r="M28" s="1265"/>
      <c r="N28" s="1265"/>
      <c r="O28" s="1265"/>
      <c r="P28" s="1265"/>
      <c r="Q28" s="1265"/>
      <c r="R28" s="1265"/>
      <c r="S28" s="1265"/>
      <c r="T28" s="1265"/>
      <c r="U28" s="1265"/>
      <c r="V28" s="1265"/>
      <c r="W28" s="1265"/>
      <c r="X28" s="1265"/>
      <c r="Y28" s="1265"/>
      <c r="Z28" s="1265"/>
      <c r="AA28" s="1265"/>
      <c r="AB28" s="1265"/>
      <c r="AC28" s="1265"/>
      <c r="AD28" s="1265"/>
      <c r="AE28" s="1265"/>
      <c r="AF28" s="1265"/>
      <c r="AG28" s="1265"/>
      <c r="AH28" s="1265"/>
      <c r="AI28" s="1265"/>
      <c r="AJ28" s="1265"/>
      <c r="AK28" s="1265"/>
      <c r="AL28" s="1265"/>
      <c r="AM28" s="1265"/>
      <c r="AN28" s="1265"/>
      <c r="AO28" s="1265"/>
      <c r="AP28" s="1265"/>
      <c r="AQ28" s="1265"/>
      <c r="AR28" s="1265"/>
      <c r="AS28" s="1265"/>
      <c r="AT28" s="1265"/>
      <c r="AU28" s="1265"/>
      <c r="AV28" s="1265"/>
      <c r="AW28" s="1265"/>
      <c r="AX28" s="1265"/>
      <c r="AY28" s="1265"/>
      <c r="AZ28" s="1265"/>
      <c r="BA28" s="1265"/>
      <c r="BB28" s="1269"/>
      <c r="BC28" s="1265"/>
      <c r="BD28" s="1265"/>
      <c r="BE28" s="1265"/>
      <c r="BF28" s="1265"/>
      <c r="BG28" s="1265"/>
      <c r="BH28" s="1265"/>
      <c r="BI28" s="1265"/>
      <c r="BJ28" s="1265"/>
      <c r="BK28" s="1265"/>
      <c r="BL28" s="1265"/>
      <c r="BM28" s="1265"/>
      <c r="BN28" s="1265"/>
      <c r="BO28" s="1265"/>
      <c r="BP28" s="1265"/>
      <c r="BQ28" s="1265"/>
      <c r="BR28" s="1265"/>
    </row>
    <row r="29" ht="30.0" customHeight="1">
      <c r="A29" s="1265"/>
      <c r="B29" s="1265"/>
      <c r="C29" s="1265"/>
      <c r="D29" s="1265"/>
      <c r="E29" s="1265"/>
      <c r="F29" s="1265"/>
      <c r="G29" s="1265"/>
      <c r="H29" s="1362"/>
      <c r="I29" s="1363"/>
      <c r="J29" s="1362"/>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9"/>
      <c r="BC29" s="1265"/>
      <c r="BD29" s="1265"/>
      <c r="BE29" s="1265"/>
      <c r="BF29" s="1265"/>
      <c r="BG29" s="1265"/>
      <c r="BH29" s="1265"/>
      <c r="BI29" s="1265"/>
      <c r="BJ29" s="1265"/>
      <c r="BK29" s="1265"/>
      <c r="BL29" s="1265"/>
      <c r="BM29" s="1265"/>
      <c r="BN29" s="1265"/>
      <c r="BO29" s="1265"/>
      <c r="BP29" s="1265"/>
      <c r="BQ29" s="1265"/>
      <c r="BR29" s="1265"/>
    </row>
    <row r="30" ht="30.0" customHeight="1">
      <c r="A30" s="1265"/>
      <c r="B30" s="1265"/>
      <c r="C30" s="1265"/>
      <c r="D30" s="1265"/>
      <c r="E30" s="1265"/>
      <c r="F30" s="1265"/>
      <c r="G30" s="1265"/>
      <c r="H30" s="1362"/>
      <c r="I30" s="1363"/>
      <c r="J30" s="1362"/>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9"/>
      <c r="BC30" s="1265"/>
      <c r="BD30" s="1265"/>
      <c r="BE30" s="1265"/>
      <c r="BF30" s="1265"/>
      <c r="BG30" s="1265"/>
      <c r="BH30" s="1265"/>
      <c r="BI30" s="1265"/>
      <c r="BJ30" s="1265"/>
      <c r="BK30" s="1265"/>
      <c r="BL30" s="1265"/>
      <c r="BM30" s="1265"/>
      <c r="BN30" s="1265"/>
      <c r="BO30" s="1265"/>
      <c r="BP30" s="1265"/>
      <c r="BQ30" s="1265"/>
      <c r="BR30" s="1265"/>
    </row>
    <row r="31" ht="30.0" customHeight="1">
      <c r="A31" s="1265"/>
      <c r="B31" s="1265"/>
      <c r="C31" s="1265"/>
      <c r="D31" s="1265"/>
      <c r="E31" s="1265"/>
      <c r="F31" s="1265"/>
      <c r="G31" s="1265"/>
      <c r="H31" s="1362"/>
      <c r="I31" s="1363"/>
      <c r="J31" s="1362"/>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9"/>
      <c r="BC31" s="1265"/>
      <c r="BD31" s="1265"/>
      <c r="BE31" s="1265"/>
      <c r="BF31" s="1265"/>
      <c r="BG31" s="1265"/>
      <c r="BH31" s="1265"/>
      <c r="BI31" s="1265"/>
      <c r="BJ31" s="1265"/>
      <c r="BK31" s="1265"/>
      <c r="BL31" s="1265"/>
      <c r="BM31" s="1265"/>
      <c r="BN31" s="1265"/>
      <c r="BO31" s="1265"/>
      <c r="BP31" s="1265"/>
      <c r="BQ31" s="1265"/>
      <c r="BR31" s="1265"/>
    </row>
    <row r="32" ht="30.0" customHeight="1">
      <c r="A32" s="1265"/>
      <c r="B32" s="1265"/>
      <c r="C32" s="1265"/>
      <c r="D32" s="1265"/>
      <c r="E32" s="1265"/>
      <c r="F32" s="1265"/>
      <c r="G32" s="1265"/>
      <c r="H32" s="1362"/>
      <c r="I32" s="1363"/>
      <c r="J32" s="1362"/>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9"/>
      <c r="BC32" s="1265"/>
      <c r="BD32" s="1265"/>
      <c r="BE32" s="1265"/>
      <c r="BF32" s="1265"/>
      <c r="BG32" s="1265"/>
      <c r="BH32" s="1265"/>
      <c r="BI32" s="1265"/>
      <c r="BJ32" s="1265"/>
      <c r="BK32" s="1265"/>
      <c r="BL32" s="1265"/>
      <c r="BM32" s="1265"/>
      <c r="BN32" s="1265"/>
      <c r="BO32" s="1265"/>
      <c r="BP32" s="1265"/>
      <c r="BQ32" s="1265"/>
      <c r="BR32" s="1265"/>
    </row>
    <row r="33" ht="30.0" customHeight="1">
      <c r="A33" s="1265"/>
      <c r="B33" s="1265"/>
      <c r="C33" s="1265"/>
      <c r="D33" s="1265"/>
      <c r="E33" s="1265"/>
      <c r="F33" s="1265"/>
      <c r="G33" s="1265"/>
      <c r="H33" s="1362"/>
      <c r="I33" s="1363"/>
      <c r="J33" s="1362"/>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9"/>
      <c r="BC33" s="1265"/>
      <c r="BD33" s="1265"/>
      <c r="BE33" s="1265"/>
      <c r="BF33" s="1265"/>
      <c r="BG33" s="1265"/>
      <c r="BH33" s="1265"/>
      <c r="BI33" s="1265"/>
      <c r="BJ33" s="1265"/>
      <c r="BK33" s="1265"/>
      <c r="BL33" s="1265"/>
      <c r="BM33" s="1265"/>
      <c r="BN33" s="1265"/>
      <c r="BO33" s="1265"/>
      <c r="BP33" s="1265"/>
      <c r="BQ33" s="1265"/>
      <c r="BR33" s="1265"/>
    </row>
    <row r="34" ht="30.0" customHeight="1">
      <c r="A34" s="1265"/>
      <c r="B34" s="1265"/>
      <c r="C34" s="1265"/>
      <c r="D34" s="1265"/>
      <c r="E34" s="1265"/>
      <c r="F34" s="1265"/>
      <c r="G34" s="1265"/>
      <c r="H34" s="1362"/>
      <c r="I34" s="1363"/>
      <c r="J34" s="1362"/>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9"/>
      <c r="BC34" s="1265"/>
      <c r="BD34" s="1265"/>
      <c r="BE34" s="1265"/>
      <c r="BF34" s="1265"/>
      <c r="BG34" s="1265"/>
      <c r="BH34" s="1265"/>
      <c r="BI34" s="1265"/>
      <c r="BJ34" s="1265"/>
      <c r="BK34" s="1265"/>
      <c r="BL34" s="1265"/>
      <c r="BM34" s="1265"/>
      <c r="BN34" s="1265"/>
      <c r="BO34" s="1265"/>
      <c r="BP34" s="1265"/>
      <c r="BQ34" s="1265"/>
      <c r="BR34" s="1265"/>
    </row>
    <row r="35" ht="30.0" customHeight="1">
      <c r="A35" s="1265"/>
      <c r="B35" s="1265"/>
      <c r="C35" s="1265"/>
      <c r="D35" s="1265"/>
      <c r="E35" s="1265"/>
      <c r="F35" s="1265"/>
      <c r="G35" s="1265"/>
      <c r="H35" s="1362"/>
      <c r="I35" s="1363"/>
      <c r="J35" s="1362"/>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9"/>
      <c r="BC35" s="1265"/>
      <c r="BD35" s="1265"/>
      <c r="BE35" s="1265"/>
      <c r="BF35" s="1265"/>
      <c r="BG35" s="1265"/>
      <c r="BH35" s="1265"/>
      <c r="BI35" s="1265"/>
      <c r="BJ35" s="1265"/>
      <c r="BK35" s="1265"/>
      <c r="BL35" s="1265"/>
      <c r="BM35" s="1265"/>
      <c r="BN35" s="1265"/>
      <c r="BO35" s="1265"/>
      <c r="BP35" s="1265"/>
      <c r="BQ35" s="1265"/>
      <c r="BR35" s="1265"/>
    </row>
    <row r="36" ht="30.0" customHeight="1">
      <c r="A36" s="1265"/>
      <c r="B36" s="1265"/>
      <c r="C36" s="1265"/>
      <c r="D36" s="1265"/>
      <c r="E36" s="1265"/>
      <c r="F36" s="1265"/>
      <c r="G36" s="1265"/>
      <c r="H36" s="1362"/>
      <c r="I36" s="1363"/>
      <c r="J36" s="1362"/>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9"/>
      <c r="BC36" s="1265"/>
      <c r="BD36" s="1265"/>
      <c r="BE36" s="1265"/>
      <c r="BF36" s="1265"/>
      <c r="BG36" s="1265"/>
      <c r="BH36" s="1265"/>
      <c r="BI36" s="1265"/>
      <c r="BJ36" s="1265"/>
      <c r="BK36" s="1265"/>
      <c r="BL36" s="1265"/>
      <c r="BM36" s="1265"/>
      <c r="BN36" s="1265"/>
      <c r="BO36" s="1265"/>
      <c r="BP36" s="1265"/>
      <c r="BQ36" s="1265"/>
      <c r="BR36" s="1265"/>
    </row>
    <row r="37" ht="30.0" customHeight="1">
      <c r="A37" s="1265"/>
      <c r="B37" s="1265"/>
      <c r="C37" s="1265"/>
      <c r="D37" s="1265"/>
      <c r="E37" s="1265"/>
      <c r="F37" s="1265"/>
      <c r="G37" s="1265"/>
      <c r="H37" s="1362"/>
      <c r="I37" s="1363"/>
      <c r="J37" s="1362"/>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9"/>
      <c r="BC37" s="1265"/>
      <c r="BD37" s="1265"/>
      <c r="BE37" s="1265"/>
      <c r="BF37" s="1265"/>
      <c r="BG37" s="1265"/>
      <c r="BH37" s="1265"/>
      <c r="BI37" s="1265"/>
      <c r="BJ37" s="1265"/>
      <c r="BK37" s="1265"/>
      <c r="BL37" s="1265"/>
      <c r="BM37" s="1265"/>
      <c r="BN37" s="1265"/>
      <c r="BO37" s="1265"/>
      <c r="BP37" s="1265"/>
      <c r="BQ37" s="1265"/>
      <c r="BR37" s="1265"/>
    </row>
    <row r="38" ht="30.0" customHeight="1">
      <c r="B38" s="1265"/>
      <c r="C38" s="1265"/>
      <c r="D38" s="1265"/>
      <c r="E38" s="1265"/>
      <c r="F38" s="1265"/>
      <c r="G38" s="1265"/>
      <c r="H38" s="1362"/>
      <c r="I38" s="1363"/>
      <c r="J38" s="1362"/>
      <c r="K38" s="1265"/>
      <c r="L38" s="1265"/>
      <c r="M38" s="1265"/>
      <c r="N38" s="1265"/>
      <c r="O38" s="1265"/>
      <c r="P38" s="1265"/>
      <c r="Q38" s="1265"/>
      <c r="BB38" s="1364"/>
    </row>
    <row r="39" ht="30.0" customHeight="1">
      <c r="B39" s="1265"/>
      <c r="C39" s="1265"/>
      <c r="D39" s="1265"/>
      <c r="E39" s="1265"/>
      <c r="F39" s="1265"/>
      <c r="G39" s="1265"/>
      <c r="H39" s="1362"/>
      <c r="I39" s="1363"/>
      <c r="J39" s="1362"/>
      <c r="K39" s="1265"/>
      <c r="L39" s="1265"/>
      <c r="M39" s="1265"/>
      <c r="N39" s="1265"/>
      <c r="O39" s="1265"/>
      <c r="P39" s="1265"/>
      <c r="Q39" s="1265"/>
      <c r="BB39" s="1364"/>
    </row>
    <row r="40" ht="30.0" customHeight="1">
      <c r="B40" s="1265"/>
      <c r="C40" s="1265"/>
      <c r="D40" s="1265"/>
      <c r="E40" s="1265"/>
      <c r="F40" s="1265"/>
      <c r="G40" s="1265"/>
      <c r="H40" s="1362"/>
      <c r="I40" s="1363"/>
      <c r="J40" s="1362"/>
      <c r="K40" s="1265"/>
      <c r="L40" s="1265"/>
      <c r="M40" s="1265"/>
      <c r="N40" s="1265"/>
      <c r="O40" s="1265"/>
      <c r="P40" s="1265"/>
      <c r="Q40" s="1265"/>
      <c r="BB40" s="1364"/>
    </row>
    <row r="41" ht="30.0" customHeight="1">
      <c r="B41" s="1265"/>
      <c r="C41" s="1265"/>
      <c r="D41" s="1265"/>
      <c r="E41" s="1265"/>
      <c r="F41" s="1265"/>
      <c r="G41" s="1265"/>
      <c r="H41" s="1362"/>
      <c r="I41" s="1363"/>
      <c r="J41" s="1362"/>
      <c r="K41" s="1265"/>
      <c r="L41" s="1265"/>
      <c r="M41" s="1265"/>
      <c r="N41" s="1265"/>
      <c r="O41" s="1265"/>
      <c r="P41" s="1265"/>
      <c r="Q41" s="1265"/>
      <c r="BB41" s="1364"/>
    </row>
    <row r="42" ht="30.0" customHeight="1">
      <c r="B42" s="1265"/>
      <c r="C42" s="1265"/>
      <c r="D42" s="1265"/>
      <c r="E42" s="1265"/>
      <c r="F42" s="1265"/>
      <c r="G42" s="1265"/>
      <c r="H42" s="1362"/>
      <c r="I42" s="1363"/>
      <c r="J42" s="1362"/>
      <c r="K42" s="1265"/>
      <c r="L42" s="1265"/>
      <c r="M42" s="1265"/>
      <c r="N42" s="1265"/>
      <c r="O42" s="1265"/>
      <c r="P42" s="1265"/>
      <c r="Q42" s="1265"/>
      <c r="BB42" s="1364"/>
    </row>
    <row r="43" ht="30.0" customHeight="1">
      <c r="B43" s="1265"/>
      <c r="C43" s="1265"/>
      <c r="D43" s="1265"/>
      <c r="E43" s="1265"/>
      <c r="F43" s="1265"/>
      <c r="G43" s="1265"/>
      <c r="H43" s="1362"/>
      <c r="I43" s="1363"/>
      <c r="J43" s="1362"/>
      <c r="K43" s="1265"/>
      <c r="L43" s="1265"/>
      <c r="M43" s="1265"/>
      <c r="N43" s="1265"/>
      <c r="O43" s="1265"/>
      <c r="P43" s="1265"/>
      <c r="Q43" s="1265"/>
      <c r="BB43" s="1364"/>
    </row>
    <row r="44" ht="30.0" customHeight="1">
      <c r="B44" s="1265"/>
      <c r="C44" s="1265"/>
      <c r="D44" s="1265"/>
      <c r="E44" s="1265"/>
      <c r="F44" s="1265"/>
      <c r="G44" s="1265"/>
      <c r="H44" s="1362"/>
      <c r="I44" s="1363"/>
      <c r="J44" s="1362"/>
      <c r="K44" s="1265"/>
      <c r="L44" s="1265"/>
      <c r="M44" s="1265"/>
      <c r="N44" s="1265"/>
      <c r="O44" s="1265"/>
      <c r="P44" s="1265"/>
      <c r="Q44" s="1265"/>
      <c r="BB44" s="1364"/>
    </row>
    <row r="45" ht="30.0" customHeight="1">
      <c r="B45" s="1265"/>
      <c r="C45" s="1265"/>
      <c r="D45" s="1265"/>
      <c r="E45" s="1265"/>
      <c r="F45" s="1265"/>
      <c r="G45" s="1265"/>
      <c r="H45" s="1362"/>
      <c r="I45" s="1363"/>
      <c r="J45" s="1362"/>
      <c r="K45" s="1265"/>
      <c r="L45" s="1265"/>
      <c r="M45" s="1265"/>
      <c r="N45" s="1265"/>
      <c r="O45" s="1265"/>
      <c r="P45" s="1265"/>
      <c r="Q45" s="1265"/>
      <c r="BB45" s="1364"/>
    </row>
    <row r="46" ht="30.0" customHeight="1">
      <c r="B46" s="1265"/>
      <c r="C46" s="1265"/>
      <c r="D46" s="1265"/>
      <c r="E46" s="1265"/>
      <c r="F46" s="1265"/>
      <c r="G46" s="1265"/>
      <c r="H46" s="1362"/>
      <c r="I46" s="1363"/>
      <c r="J46" s="1362"/>
      <c r="K46" s="1265"/>
      <c r="L46" s="1265"/>
      <c r="M46" s="1265"/>
      <c r="N46" s="1265"/>
      <c r="O46" s="1265"/>
      <c r="P46" s="1265"/>
      <c r="Q46" s="1265"/>
      <c r="BB46" s="1364"/>
    </row>
    <row r="47" ht="30.0" customHeight="1">
      <c r="B47" s="1265"/>
      <c r="C47" s="1265"/>
      <c r="D47" s="1265"/>
      <c r="E47" s="1265"/>
      <c r="F47" s="1265"/>
      <c r="G47" s="1265"/>
      <c r="H47" s="1362"/>
      <c r="I47" s="1363"/>
      <c r="J47" s="1362"/>
      <c r="K47" s="1265"/>
      <c r="L47" s="1265"/>
      <c r="M47" s="1265"/>
      <c r="N47" s="1265"/>
      <c r="O47" s="1265"/>
      <c r="P47" s="1265"/>
      <c r="Q47" s="1265"/>
      <c r="BB47" s="1364"/>
    </row>
    <row r="48" ht="30.0" customHeight="1">
      <c r="B48" s="1265"/>
      <c r="C48" s="1265"/>
      <c r="D48" s="1265"/>
      <c r="E48" s="1265"/>
      <c r="F48" s="1265"/>
      <c r="G48" s="1265"/>
      <c r="H48" s="1362"/>
      <c r="I48" s="1363"/>
      <c r="J48" s="1362"/>
      <c r="K48" s="1265"/>
      <c r="L48" s="1265"/>
      <c r="M48" s="1265"/>
      <c r="N48" s="1265"/>
      <c r="O48" s="1265"/>
      <c r="P48" s="1265"/>
      <c r="Q48" s="1265"/>
      <c r="BB48" s="1364"/>
    </row>
    <row r="49">
      <c r="B49" s="1265"/>
      <c r="C49" s="1265"/>
      <c r="D49" s="1265"/>
      <c r="E49" s="1265"/>
      <c r="F49" s="1265"/>
      <c r="G49" s="1265"/>
      <c r="H49" s="1362"/>
      <c r="I49" s="1363"/>
      <c r="J49" s="1362"/>
      <c r="K49" s="1265"/>
      <c r="L49" s="1265"/>
      <c r="M49" s="1265"/>
      <c r="N49" s="1265"/>
      <c r="O49" s="1265"/>
      <c r="P49" s="1265"/>
      <c r="Q49" s="1265"/>
      <c r="BB49" s="1364"/>
    </row>
    <row r="50">
      <c r="H50" s="1365"/>
      <c r="I50" s="1366"/>
      <c r="J50" s="1365"/>
      <c r="BB50" s="1364"/>
    </row>
    <row r="51">
      <c r="H51" s="1365"/>
      <c r="I51" s="1366"/>
      <c r="J51" s="1365"/>
      <c r="BB51" s="1364"/>
    </row>
    <row r="52">
      <c r="H52" s="1365"/>
      <c r="I52" s="1366"/>
      <c r="J52" s="1365"/>
      <c r="BB52" s="1364"/>
    </row>
    <row r="53">
      <c r="H53" s="1365"/>
      <c r="I53" s="1366"/>
      <c r="J53" s="1365"/>
      <c r="BB53" s="1364"/>
    </row>
    <row r="54">
      <c r="H54" s="1365"/>
      <c r="I54" s="1366"/>
      <c r="J54" s="1365"/>
      <c r="BB54" s="1364"/>
    </row>
    <row r="55">
      <c r="H55" s="1365"/>
      <c r="I55" s="1366"/>
      <c r="J55" s="1365"/>
      <c r="BB55" s="1364"/>
    </row>
    <row r="56">
      <c r="H56" s="1365"/>
      <c r="I56" s="1366"/>
      <c r="J56" s="1365"/>
      <c r="BB56" s="1364"/>
    </row>
    <row r="57">
      <c r="H57" s="1365"/>
      <c r="I57" s="1366"/>
      <c r="J57" s="1365"/>
      <c r="BB57" s="1364"/>
    </row>
    <row r="58">
      <c r="H58" s="1365"/>
      <c r="I58" s="1366"/>
      <c r="J58" s="1365"/>
      <c r="BB58" s="1364"/>
    </row>
    <row r="59">
      <c r="H59" s="1365"/>
      <c r="I59" s="1366"/>
      <c r="J59" s="1365"/>
      <c r="BB59" s="1364"/>
    </row>
    <row r="60">
      <c r="H60" s="1365"/>
      <c r="I60" s="1366"/>
      <c r="J60" s="1365"/>
      <c r="BB60" s="1364"/>
    </row>
    <row r="61">
      <c r="H61" s="1365"/>
      <c r="I61" s="1366"/>
      <c r="J61" s="1365"/>
      <c r="BB61" s="1364"/>
    </row>
    <row r="62">
      <c r="H62" s="1365"/>
      <c r="I62" s="1366"/>
      <c r="J62" s="1365"/>
      <c r="BB62" s="1364"/>
    </row>
    <row r="63">
      <c r="H63" s="1365"/>
      <c r="I63" s="1366"/>
      <c r="J63" s="1365"/>
      <c r="BB63" s="1364"/>
    </row>
    <row r="64">
      <c r="H64" s="1365"/>
      <c r="I64" s="1366"/>
      <c r="J64" s="1365"/>
      <c r="BB64" s="1364"/>
    </row>
    <row r="65">
      <c r="H65" s="1365"/>
      <c r="I65" s="1366"/>
      <c r="J65" s="1365"/>
      <c r="BB65" s="1364"/>
    </row>
    <row r="66">
      <c r="H66" s="1365"/>
      <c r="I66" s="1366"/>
      <c r="J66" s="1365"/>
      <c r="BB66" s="1364"/>
    </row>
    <row r="67">
      <c r="H67" s="1365"/>
      <c r="I67" s="1366"/>
      <c r="J67" s="1365"/>
      <c r="BB67" s="1364"/>
    </row>
    <row r="68">
      <c r="H68" s="1365"/>
      <c r="I68" s="1366"/>
      <c r="J68" s="1365"/>
      <c r="BB68" s="1364"/>
    </row>
    <row r="69">
      <c r="H69" s="1365"/>
      <c r="I69" s="1366"/>
      <c r="J69" s="1365"/>
      <c r="BB69" s="1364"/>
    </row>
    <row r="70">
      <c r="H70" s="1365"/>
      <c r="I70" s="1366"/>
      <c r="J70" s="1365"/>
      <c r="BB70" s="1364"/>
    </row>
    <row r="71">
      <c r="H71" s="1365"/>
      <c r="I71" s="1366"/>
      <c r="J71" s="1365"/>
      <c r="BB71" s="1364"/>
    </row>
    <row r="72">
      <c r="H72" s="1365"/>
      <c r="I72" s="1366"/>
      <c r="J72" s="1365"/>
      <c r="BB72" s="1364"/>
    </row>
    <row r="73">
      <c r="H73" s="1365"/>
      <c r="I73" s="1366"/>
      <c r="J73" s="1365"/>
      <c r="BB73" s="1364"/>
    </row>
    <row r="74">
      <c r="H74" s="1365"/>
      <c r="I74" s="1366"/>
      <c r="J74" s="1365"/>
      <c r="BB74" s="1364"/>
    </row>
    <row r="75">
      <c r="H75" s="1365"/>
      <c r="I75" s="1366"/>
      <c r="J75" s="1365"/>
      <c r="BB75" s="1364"/>
    </row>
    <row r="76">
      <c r="H76" s="1365"/>
      <c r="I76" s="1366"/>
      <c r="J76" s="1365"/>
      <c r="BB76" s="1364"/>
    </row>
    <row r="77">
      <c r="H77" s="1365"/>
      <c r="I77" s="1366"/>
      <c r="J77" s="1365"/>
      <c r="BB77" s="1364"/>
    </row>
    <row r="78">
      <c r="H78" s="1365"/>
      <c r="I78" s="1366"/>
      <c r="J78" s="1365"/>
      <c r="BB78" s="1364"/>
    </row>
    <row r="79">
      <c r="H79" s="1365"/>
      <c r="I79" s="1366"/>
      <c r="J79" s="1365"/>
      <c r="BB79" s="1364"/>
    </row>
    <row r="80">
      <c r="H80" s="1365"/>
      <c r="I80" s="1366"/>
      <c r="J80" s="1365"/>
      <c r="BB80" s="1364"/>
    </row>
    <row r="81">
      <c r="H81" s="1365"/>
      <c r="I81" s="1366"/>
      <c r="J81" s="1365"/>
      <c r="BB81" s="1364"/>
    </row>
    <row r="82">
      <c r="H82" s="1365"/>
      <c r="I82" s="1366"/>
      <c r="J82" s="1365"/>
      <c r="BB82" s="1364"/>
    </row>
    <row r="83">
      <c r="H83" s="1365"/>
      <c r="I83" s="1366"/>
      <c r="J83" s="1365"/>
      <c r="BB83" s="1364"/>
    </row>
    <row r="84">
      <c r="H84" s="1365"/>
      <c r="I84" s="1366"/>
      <c r="J84" s="1365"/>
      <c r="BB84" s="1364"/>
    </row>
    <row r="85">
      <c r="H85" s="1365"/>
      <c r="I85" s="1366"/>
      <c r="J85" s="1365"/>
      <c r="BB85" s="1364"/>
    </row>
    <row r="86">
      <c r="H86" s="1365"/>
      <c r="I86" s="1366"/>
      <c r="J86" s="1365"/>
      <c r="BB86" s="1364"/>
    </row>
    <row r="87">
      <c r="H87" s="1365"/>
      <c r="I87" s="1366"/>
      <c r="J87" s="1365"/>
      <c r="BB87" s="1364"/>
    </row>
    <row r="88">
      <c r="H88" s="1365"/>
      <c r="I88" s="1366"/>
      <c r="J88" s="1365"/>
      <c r="BB88" s="1364"/>
    </row>
    <row r="89">
      <c r="H89" s="1365"/>
      <c r="I89" s="1366"/>
      <c r="J89" s="1365"/>
      <c r="BB89" s="1364"/>
    </row>
    <row r="90">
      <c r="H90" s="1365"/>
      <c r="I90" s="1366"/>
      <c r="J90" s="1365"/>
      <c r="BB90" s="1364"/>
    </row>
    <row r="91">
      <c r="H91" s="1365"/>
      <c r="I91" s="1366"/>
      <c r="J91" s="1365"/>
      <c r="BB91" s="1364"/>
    </row>
    <row r="92">
      <c r="H92" s="1365"/>
      <c r="I92" s="1366"/>
      <c r="J92" s="1365"/>
      <c r="BB92" s="1364"/>
    </row>
    <row r="93">
      <c r="H93" s="1365"/>
      <c r="I93" s="1366"/>
      <c r="J93" s="1365"/>
      <c r="BB93" s="1364"/>
    </row>
    <row r="94">
      <c r="H94" s="1365"/>
      <c r="I94" s="1366"/>
      <c r="J94" s="1365"/>
      <c r="BB94" s="1364"/>
    </row>
    <row r="95">
      <c r="H95" s="1365"/>
      <c r="I95" s="1366"/>
      <c r="J95" s="1365"/>
      <c r="BB95" s="1364"/>
    </row>
    <row r="96">
      <c r="H96" s="1365"/>
      <c r="I96" s="1366"/>
      <c r="J96" s="1365"/>
      <c r="BB96" s="1364"/>
    </row>
    <row r="97">
      <c r="H97" s="1365"/>
      <c r="I97" s="1366"/>
      <c r="J97" s="1365"/>
      <c r="BB97" s="1364"/>
    </row>
    <row r="98">
      <c r="H98" s="1365"/>
      <c r="I98" s="1366"/>
      <c r="J98" s="1365"/>
      <c r="BB98" s="1364"/>
    </row>
    <row r="99">
      <c r="H99" s="1365"/>
      <c r="I99" s="1366"/>
      <c r="J99" s="1365"/>
      <c r="BB99" s="1364"/>
    </row>
    <row r="100">
      <c r="H100" s="1365"/>
      <c r="I100" s="1366"/>
      <c r="J100" s="1365"/>
      <c r="BB100" s="1364"/>
    </row>
    <row r="101">
      <c r="H101" s="1365"/>
      <c r="I101" s="1366"/>
      <c r="J101" s="1365"/>
      <c r="BB101" s="1364"/>
    </row>
    <row r="102">
      <c r="H102" s="1365"/>
      <c r="I102" s="1366"/>
      <c r="J102" s="1365"/>
      <c r="BB102" s="1364"/>
    </row>
    <row r="103">
      <c r="H103" s="1365"/>
      <c r="I103" s="1366"/>
      <c r="J103" s="1365"/>
      <c r="BB103" s="1364"/>
    </row>
    <row r="104">
      <c r="H104" s="1365"/>
      <c r="I104" s="1366"/>
      <c r="J104" s="1365"/>
      <c r="BB104" s="1364"/>
    </row>
    <row r="105">
      <c r="H105" s="1365"/>
      <c r="I105" s="1366"/>
      <c r="J105" s="1365"/>
      <c r="BB105" s="1364"/>
    </row>
    <row r="106">
      <c r="H106" s="1365"/>
      <c r="I106" s="1366"/>
      <c r="J106" s="1365"/>
      <c r="BB106" s="1364"/>
    </row>
    <row r="107">
      <c r="H107" s="1365"/>
      <c r="I107" s="1366"/>
      <c r="J107" s="1365"/>
      <c r="BB107" s="1364"/>
    </row>
    <row r="108">
      <c r="H108" s="1365"/>
      <c r="I108" s="1366"/>
      <c r="J108" s="1365"/>
      <c r="BB108" s="1364"/>
    </row>
    <row r="109">
      <c r="H109" s="1365"/>
      <c r="I109" s="1366"/>
      <c r="J109" s="1365"/>
      <c r="BB109" s="1364"/>
    </row>
    <row r="110">
      <c r="H110" s="1365"/>
      <c r="I110" s="1366"/>
      <c r="J110" s="1365"/>
      <c r="BB110" s="1364"/>
    </row>
    <row r="111">
      <c r="H111" s="1365"/>
      <c r="I111" s="1366"/>
      <c r="J111" s="1365"/>
      <c r="BB111" s="1364"/>
    </row>
    <row r="112">
      <c r="H112" s="1365"/>
      <c r="I112" s="1366"/>
      <c r="J112" s="1365"/>
      <c r="BB112" s="1364"/>
    </row>
    <row r="113">
      <c r="H113" s="1365"/>
      <c r="I113" s="1366"/>
      <c r="J113" s="1365"/>
      <c r="BB113" s="1364"/>
    </row>
    <row r="114">
      <c r="H114" s="1365"/>
      <c r="I114" s="1366"/>
      <c r="J114" s="1365"/>
      <c r="BB114" s="1364"/>
    </row>
    <row r="115">
      <c r="H115" s="1365"/>
      <c r="I115" s="1366"/>
      <c r="J115" s="1365"/>
      <c r="BB115" s="1364"/>
    </row>
    <row r="116">
      <c r="H116" s="1365"/>
      <c r="I116" s="1366"/>
      <c r="J116" s="1365"/>
      <c r="BB116" s="1364"/>
    </row>
    <row r="117">
      <c r="H117" s="1365"/>
      <c r="I117" s="1366"/>
      <c r="J117" s="1365"/>
      <c r="BB117" s="1364"/>
    </row>
    <row r="118">
      <c r="H118" s="1365"/>
      <c r="I118" s="1366"/>
      <c r="J118" s="1365"/>
      <c r="BB118" s="1364"/>
    </row>
    <row r="119">
      <c r="H119" s="1365"/>
      <c r="I119" s="1366"/>
      <c r="J119" s="1365"/>
      <c r="BB119" s="1364"/>
    </row>
    <row r="120">
      <c r="H120" s="1365"/>
      <c r="I120" s="1366"/>
      <c r="J120" s="1365"/>
      <c r="BB120" s="1364"/>
    </row>
    <row r="121">
      <c r="H121" s="1365"/>
      <c r="I121" s="1366"/>
      <c r="J121" s="1365"/>
      <c r="BB121" s="1364"/>
    </row>
    <row r="122">
      <c r="H122" s="1365"/>
      <c r="I122" s="1366"/>
      <c r="J122" s="1365"/>
      <c r="BB122" s="1364"/>
    </row>
    <row r="123">
      <c r="H123" s="1365"/>
      <c r="I123" s="1366"/>
      <c r="J123" s="1365"/>
      <c r="BB123" s="1364"/>
    </row>
    <row r="124">
      <c r="H124" s="1365"/>
      <c r="I124" s="1366"/>
      <c r="J124" s="1365"/>
      <c r="BB124" s="1364"/>
    </row>
    <row r="125">
      <c r="H125" s="1365"/>
      <c r="I125" s="1366"/>
      <c r="J125" s="1365"/>
      <c r="BB125" s="1364"/>
    </row>
    <row r="126">
      <c r="H126" s="1365"/>
      <c r="I126" s="1366"/>
      <c r="J126" s="1365"/>
      <c r="BB126" s="1364"/>
    </row>
    <row r="127">
      <c r="H127" s="1365"/>
      <c r="I127" s="1366"/>
      <c r="J127" s="1365"/>
      <c r="BB127" s="1364"/>
    </row>
    <row r="128">
      <c r="H128" s="1365"/>
      <c r="I128" s="1366"/>
      <c r="J128" s="1365"/>
      <c r="BB128" s="1364"/>
    </row>
    <row r="129">
      <c r="H129" s="1365"/>
      <c r="I129" s="1366"/>
      <c r="J129" s="1365"/>
      <c r="BB129" s="1364"/>
    </row>
    <row r="130">
      <c r="H130" s="1365"/>
      <c r="I130" s="1366"/>
      <c r="J130" s="1365"/>
      <c r="BB130" s="1364"/>
    </row>
    <row r="131">
      <c r="H131" s="1365"/>
      <c r="I131" s="1366"/>
      <c r="J131" s="1365"/>
      <c r="BB131" s="1364"/>
    </row>
    <row r="132">
      <c r="H132" s="1365"/>
      <c r="I132" s="1366"/>
      <c r="J132" s="1365"/>
      <c r="BB132" s="1364"/>
    </row>
    <row r="133">
      <c r="H133" s="1365"/>
      <c r="I133" s="1366"/>
      <c r="J133" s="1365"/>
      <c r="BB133" s="1364"/>
    </row>
    <row r="134">
      <c r="H134" s="1365"/>
      <c r="I134" s="1366"/>
      <c r="J134" s="1365"/>
      <c r="BB134" s="1364"/>
    </row>
    <row r="135">
      <c r="H135" s="1365"/>
      <c r="I135" s="1366"/>
      <c r="J135" s="1365"/>
      <c r="BB135" s="1364"/>
    </row>
    <row r="136">
      <c r="H136" s="1365"/>
      <c r="I136" s="1366"/>
      <c r="J136" s="1365"/>
      <c r="BB136" s="1364"/>
    </row>
    <row r="137">
      <c r="H137" s="1365"/>
      <c r="I137" s="1366"/>
      <c r="J137" s="1365"/>
      <c r="BB137" s="1364"/>
    </row>
    <row r="138">
      <c r="H138" s="1365"/>
      <c r="I138" s="1366"/>
      <c r="J138" s="1365"/>
      <c r="BB138" s="1364"/>
    </row>
    <row r="139">
      <c r="H139" s="1365"/>
      <c r="I139" s="1366"/>
      <c r="J139" s="1365"/>
      <c r="BB139" s="1364"/>
    </row>
    <row r="140">
      <c r="H140" s="1365"/>
      <c r="I140" s="1366"/>
      <c r="J140" s="1365"/>
      <c r="BB140" s="1364"/>
    </row>
    <row r="141">
      <c r="H141" s="1365"/>
      <c r="I141" s="1366"/>
      <c r="J141" s="1365"/>
      <c r="BB141" s="1364"/>
    </row>
    <row r="142">
      <c r="H142" s="1365"/>
      <c r="I142" s="1366"/>
      <c r="J142" s="1365"/>
      <c r="BB142" s="1364"/>
    </row>
    <row r="143">
      <c r="H143" s="1365"/>
      <c r="I143" s="1366"/>
      <c r="J143" s="1365"/>
      <c r="BB143" s="1364"/>
    </row>
    <row r="144">
      <c r="H144" s="1365"/>
      <c r="I144" s="1366"/>
      <c r="J144" s="1365"/>
      <c r="BB144" s="1364"/>
    </row>
    <row r="145">
      <c r="H145" s="1365"/>
      <c r="I145" s="1366"/>
      <c r="J145" s="1365"/>
      <c r="BB145" s="1364"/>
    </row>
    <row r="146">
      <c r="H146" s="1365"/>
      <c r="I146" s="1366"/>
      <c r="J146" s="1365"/>
      <c r="BB146" s="1364"/>
    </row>
    <row r="147">
      <c r="H147" s="1365"/>
      <c r="I147" s="1366"/>
      <c r="J147" s="1365"/>
      <c r="BB147" s="1364"/>
    </row>
    <row r="148">
      <c r="H148" s="1365"/>
      <c r="I148" s="1366"/>
      <c r="J148" s="1365"/>
      <c r="BB148" s="1364"/>
    </row>
    <row r="149">
      <c r="H149" s="1365"/>
      <c r="I149" s="1366"/>
      <c r="J149" s="1365"/>
      <c r="BB149" s="1364"/>
    </row>
    <row r="150">
      <c r="H150" s="1365"/>
      <c r="I150" s="1366"/>
      <c r="J150" s="1365"/>
      <c r="BB150" s="1364"/>
    </row>
    <row r="151">
      <c r="H151" s="1365"/>
      <c r="I151" s="1366"/>
      <c r="J151" s="1365"/>
      <c r="BB151" s="1364"/>
    </row>
    <row r="152">
      <c r="H152" s="1365"/>
      <c r="I152" s="1366"/>
      <c r="J152" s="1365"/>
      <c r="BB152" s="1364"/>
    </row>
    <row r="153">
      <c r="H153" s="1365"/>
      <c r="I153" s="1366"/>
      <c r="J153" s="1365"/>
      <c r="BB153" s="1364"/>
    </row>
    <row r="154">
      <c r="H154" s="1365"/>
      <c r="I154" s="1366"/>
      <c r="J154" s="1365"/>
      <c r="BB154" s="1364"/>
    </row>
    <row r="155">
      <c r="H155" s="1365"/>
      <c r="I155" s="1366"/>
      <c r="J155" s="1365"/>
      <c r="BB155" s="1364"/>
    </row>
    <row r="156">
      <c r="H156" s="1365"/>
      <c r="I156" s="1366"/>
      <c r="J156" s="1365"/>
      <c r="BB156" s="1364"/>
    </row>
    <row r="157">
      <c r="H157" s="1365"/>
      <c r="I157" s="1366"/>
      <c r="J157" s="1365"/>
      <c r="BB157" s="1364"/>
    </row>
    <row r="158">
      <c r="H158" s="1365"/>
      <c r="I158" s="1366"/>
      <c r="J158" s="1365"/>
      <c r="BB158" s="1364"/>
    </row>
    <row r="159">
      <c r="H159" s="1365"/>
      <c r="I159" s="1366"/>
      <c r="J159" s="1365"/>
      <c r="BB159" s="1364"/>
    </row>
    <row r="160">
      <c r="H160" s="1365"/>
      <c r="I160" s="1366"/>
      <c r="J160" s="1365"/>
      <c r="BB160" s="1364"/>
    </row>
    <row r="161">
      <c r="H161" s="1365"/>
      <c r="I161" s="1366"/>
      <c r="J161" s="1365"/>
      <c r="BB161" s="1364"/>
    </row>
    <row r="162">
      <c r="H162" s="1365"/>
      <c r="I162" s="1366"/>
      <c r="J162" s="1365"/>
      <c r="BB162" s="1364"/>
    </row>
    <row r="163">
      <c r="H163" s="1365"/>
      <c r="I163" s="1366"/>
      <c r="J163" s="1365"/>
      <c r="BB163" s="1364"/>
    </row>
    <row r="164">
      <c r="H164" s="1365"/>
      <c r="I164" s="1366"/>
      <c r="J164" s="1365"/>
      <c r="BB164" s="1364"/>
    </row>
    <row r="165">
      <c r="H165" s="1365"/>
      <c r="I165" s="1366"/>
      <c r="J165" s="1365"/>
      <c r="BB165" s="1364"/>
    </row>
    <row r="166">
      <c r="H166" s="1365"/>
      <c r="I166" s="1366"/>
      <c r="J166" s="1365"/>
      <c r="BB166" s="1364"/>
    </row>
    <row r="167">
      <c r="H167" s="1365"/>
      <c r="I167" s="1366"/>
      <c r="J167" s="1365"/>
      <c r="BB167" s="1364"/>
    </row>
    <row r="168">
      <c r="H168" s="1365"/>
      <c r="I168" s="1366"/>
      <c r="J168" s="1365"/>
      <c r="BB168" s="1364"/>
    </row>
    <row r="169">
      <c r="H169" s="1365"/>
      <c r="I169" s="1366"/>
      <c r="J169" s="1365"/>
      <c r="BB169" s="1364"/>
    </row>
    <row r="170">
      <c r="H170" s="1365"/>
      <c r="I170" s="1366"/>
      <c r="J170" s="1365"/>
      <c r="BB170" s="1364"/>
    </row>
    <row r="171">
      <c r="H171" s="1365"/>
      <c r="I171" s="1366"/>
      <c r="J171" s="1365"/>
      <c r="BB171" s="1364"/>
    </row>
    <row r="172">
      <c r="H172" s="1365"/>
      <c r="I172" s="1366"/>
      <c r="J172" s="1365"/>
      <c r="BB172" s="1364"/>
    </row>
    <row r="173">
      <c r="H173" s="1365"/>
      <c r="I173" s="1366"/>
      <c r="J173" s="1365"/>
      <c r="BB173" s="1364"/>
    </row>
    <row r="174">
      <c r="H174" s="1365"/>
      <c r="I174" s="1366"/>
      <c r="J174" s="1365"/>
      <c r="BB174" s="1364"/>
    </row>
    <row r="175">
      <c r="H175" s="1365"/>
      <c r="I175" s="1366"/>
      <c r="J175" s="1365"/>
      <c r="BB175" s="1364"/>
    </row>
    <row r="176">
      <c r="H176" s="1365"/>
      <c r="I176" s="1366"/>
      <c r="J176" s="1365"/>
      <c r="BB176" s="1364"/>
    </row>
    <row r="177">
      <c r="H177" s="1365"/>
      <c r="I177" s="1366"/>
      <c r="J177" s="1365"/>
      <c r="BB177" s="1364"/>
    </row>
    <row r="178">
      <c r="H178" s="1365"/>
      <c r="I178" s="1366"/>
      <c r="J178" s="1365"/>
      <c r="BB178" s="1364"/>
    </row>
    <row r="179">
      <c r="H179" s="1365"/>
      <c r="I179" s="1366"/>
      <c r="J179" s="1365"/>
      <c r="BB179" s="1364"/>
    </row>
    <row r="180">
      <c r="H180" s="1365"/>
      <c r="I180" s="1366"/>
      <c r="J180" s="1365"/>
      <c r="BB180" s="1364"/>
    </row>
    <row r="181">
      <c r="H181" s="1365"/>
      <c r="I181" s="1366"/>
      <c r="J181" s="1365"/>
      <c r="BB181" s="1364"/>
    </row>
    <row r="182">
      <c r="H182" s="1365"/>
      <c r="I182" s="1366"/>
      <c r="J182" s="1365"/>
      <c r="BB182" s="1364"/>
    </row>
    <row r="183">
      <c r="H183" s="1365"/>
      <c r="I183" s="1366"/>
      <c r="J183" s="1365"/>
      <c r="BB183" s="1364"/>
    </row>
    <row r="184">
      <c r="H184" s="1365"/>
      <c r="I184" s="1366"/>
      <c r="J184" s="1365"/>
      <c r="BB184" s="1364"/>
    </row>
    <row r="185">
      <c r="H185" s="1365"/>
      <c r="I185" s="1366"/>
      <c r="J185" s="1365"/>
      <c r="BB185" s="1364"/>
    </row>
    <row r="186">
      <c r="H186" s="1365"/>
      <c r="I186" s="1366"/>
      <c r="J186" s="1365"/>
      <c r="BB186" s="1364"/>
    </row>
    <row r="187">
      <c r="H187" s="1365"/>
      <c r="I187" s="1366"/>
      <c r="J187" s="1365"/>
      <c r="BB187" s="1364"/>
    </row>
    <row r="188">
      <c r="H188" s="1365"/>
      <c r="I188" s="1366"/>
      <c r="J188" s="1365"/>
      <c r="BB188" s="1364"/>
    </row>
    <row r="189">
      <c r="H189" s="1365"/>
      <c r="I189" s="1366"/>
      <c r="J189" s="1365"/>
      <c r="BB189" s="1364"/>
    </row>
    <row r="190">
      <c r="H190" s="1365"/>
      <c r="I190" s="1366"/>
      <c r="J190" s="1365"/>
      <c r="BB190" s="1364"/>
    </row>
    <row r="191">
      <c r="H191" s="1365"/>
      <c r="I191" s="1366"/>
      <c r="J191" s="1365"/>
      <c r="BB191" s="1364"/>
    </row>
    <row r="192">
      <c r="H192" s="1365"/>
      <c r="I192" s="1366"/>
      <c r="J192" s="1365"/>
      <c r="BB192" s="1364"/>
    </row>
    <row r="193">
      <c r="H193" s="1365"/>
      <c r="I193" s="1366"/>
      <c r="J193" s="1365"/>
      <c r="BB193" s="1364"/>
    </row>
    <row r="194">
      <c r="H194" s="1365"/>
      <c r="I194" s="1366"/>
      <c r="J194" s="1365"/>
      <c r="BB194" s="1364"/>
    </row>
    <row r="195">
      <c r="H195" s="1365"/>
      <c r="I195" s="1366"/>
      <c r="J195" s="1365"/>
      <c r="BB195" s="1364"/>
    </row>
    <row r="196">
      <c r="H196" s="1365"/>
      <c r="I196" s="1366"/>
      <c r="J196" s="1365"/>
      <c r="BB196" s="1364"/>
    </row>
    <row r="197">
      <c r="H197" s="1365"/>
      <c r="I197" s="1366"/>
      <c r="J197" s="1365"/>
      <c r="BB197" s="1364"/>
    </row>
    <row r="198">
      <c r="H198" s="1365"/>
      <c r="I198" s="1366"/>
      <c r="J198" s="1365"/>
      <c r="BB198" s="1364"/>
    </row>
    <row r="199">
      <c r="H199" s="1365"/>
      <c r="I199" s="1366"/>
      <c r="J199" s="1365"/>
      <c r="BB199" s="1364"/>
    </row>
    <row r="200">
      <c r="H200" s="1365"/>
      <c r="I200" s="1366"/>
      <c r="J200" s="1365"/>
      <c r="BB200" s="1364"/>
    </row>
    <row r="201">
      <c r="H201" s="1365"/>
      <c r="I201" s="1366"/>
      <c r="J201" s="1365"/>
      <c r="BB201" s="1364"/>
    </row>
    <row r="202">
      <c r="H202" s="1365"/>
      <c r="I202" s="1366"/>
      <c r="J202" s="1365"/>
      <c r="BB202" s="1364"/>
    </row>
    <row r="203">
      <c r="H203" s="1365"/>
      <c r="I203" s="1366"/>
      <c r="J203" s="1365"/>
      <c r="BB203" s="1364"/>
    </row>
    <row r="204">
      <c r="H204" s="1365"/>
      <c r="I204" s="1366"/>
      <c r="J204" s="1365"/>
      <c r="BB204" s="1364"/>
    </row>
    <row r="205">
      <c r="H205" s="1365"/>
      <c r="I205" s="1366"/>
      <c r="J205" s="1365"/>
      <c r="BB205" s="1364"/>
    </row>
    <row r="206">
      <c r="H206" s="1365"/>
      <c r="I206" s="1366"/>
      <c r="J206" s="1365"/>
      <c r="BB206" s="1364"/>
    </row>
    <row r="207">
      <c r="H207" s="1365"/>
      <c r="I207" s="1366"/>
      <c r="J207" s="1365"/>
      <c r="BB207" s="1364"/>
    </row>
    <row r="208">
      <c r="H208" s="1365"/>
      <c r="I208" s="1366"/>
      <c r="J208" s="1365"/>
      <c r="BB208" s="1364"/>
    </row>
    <row r="209">
      <c r="H209" s="1365"/>
      <c r="I209" s="1366"/>
      <c r="J209" s="1365"/>
      <c r="BB209" s="1364"/>
    </row>
    <row r="210">
      <c r="H210" s="1365"/>
      <c r="I210" s="1366"/>
      <c r="J210" s="1365"/>
      <c r="BB210" s="1364"/>
    </row>
    <row r="211">
      <c r="H211" s="1365"/>
      <c r="I211" s="1366"/>
      <c r="J211" s="1365"/>
      <c r="BB211" s="1364"/>
    </row>
    <row r="212">
      <c r="H212" s="1365"/>
      <c r="I212" s="1366"/>
      <c r="J212" s="1365"/>
      <c r="BB212" s="1364"/>
    </row>
    <row r="213">
      <c r="H213" s="1365"/>
      <c r="I213" s="1366"/>
      <c r="J213" s="1365"/>
      <c r="BB213" s="1364"/>
    </row>
    <row r="214">
      <c r="H214" s="1365"/>
      <c r="I214" s="1366"/>
      <c r="J214" s="1365"/>
      <c r="BB214" s="1364"/>
    </row>
    <row r="215">
      <c r="H215" s="1365"/>
      <c r="I215" s="1366"/>
      <c r="J215" s="1365"/>
      <c r="BB215" s="1364"/>
    </row>
    <row r="216">
      <c r="H216" s="1365"/>
      <c r="I216" s="1366"/>
      <c r="J216" s="1365"/>
      <c r="BB216" s="1364"/>
    </row>
    <row r="217">
      <c r="H217" s="1365"/>
      <c r="I217" s="1366"/>
      <c r="J217" s="1365"/>
      <c r="BB217" s="1364"/>
    </row>
    <row r="218">
      <c r="H218" s="1365"/>
      <c r="I218" s="1366"/>
      <c r="J218" s="1365"/>
      <c r="BB218" s="1364"/>
    </row>
    <row r="219">
      <c r="H219" s="1365"/>
      <c r="I219" s="1366"/>
      <c r="J219" s="1365"/>
      <c r="BB219" s="1364"/>
    </row>
    <row r="220">
      <c r="H220" s="1365"/>
      <c r="I220" s="1366"/>
      <c r="J220" s="1365"/>
      <c r="BB220" s="1364"/>
    </row>
    <row r="221">
      <c r="H221" s="1365"/>
      <c r="I221" s="1366"/>
      <c r="J221" s="1365"/>
      <c r="BB221" s="1364"/>
    </row>
    <row r="222">
      <c r="H222" s="1365"/>
      <c r="I222" s="1366"/>
      <c r="J222" s="1365"/>
      <c r="BB222" s="1364"/>
    </row>
    <row r="223">
      <c r="H223" s="1365"/>
      <c r="I223" s="1366"/>
      <c r="J223" s="1365"/>
      <c r="BB223" s="1364"/>
    </row>
    <row r="224">
      <c r="H224" s="1365"/>
      <c r="I224" s="1366"/>
      <c r="J224" s="1365"/>
      <c r="BB224" s="1364"/>
    </row>
    <row r="225">
      <c r="H225" s="1365"/>
      <c r="I225" s="1366"/>
      <c r="J225" s="1365"/>
      <c r="BB225" s="1364"/>
    </row>
    <row r="226">
      <c r="H226" s="1365"/>
      <c r="I226" s="1366"/>
      <c r="J226" s="1365"/>
      <c r="BB226" s="1364"/>
    </row>
    <row r="227">
      <c r="H227" s="1365"/>
      <c r="I227" s="1366"/>
      <c r="J227" s="1365"/>
      <c r="BB227" s="1364"/>
    </row>
    <row r="228">
      <c r="H228" s="1365"/>
      <c r="I228" s="1366"/>
      <c r="J228" s="1365"/>
      <c r="BB228" s="1364"/>
    </row>
    <row r="229">
      <c r="H229" s="1365"/>
      <c r="I229" s="1366"/>
      <c r="J229" s="1365"/>
      <c r="BB229" s="1364"/>
    </row>
    <row r="230">
      <c r="H230" s="1365"/>
      <c r="I230" s="1366"/>
      <c r="J230" s="1365"/>
      <c r="BB230" s="1364"/>
    </row>
    <row r="231">
      <c r="H231" s="1365"/>
      <c r="I231" s="1366"/>
      <c r="J231" s="1365"/>
      <c r="BB231" s="1364"/>
    </row>
    <row r="232">
      <c r="H232" s="1365"/>
      <c r="I232" s="1366"/>
      <c r="J232" s="1365"/>
      <c r="BB232" s="1364"/>
    </row>
    <row r="233">
      <c r="H233" s="1365"/>
      <c r="I233" s="1366"/>
      <c r="J233" s="1365"/>
      <c r="BB233" s="1364"/>
    </row>
    <row r="234">
      <c r="H234" s="1365"/>
      <c r="I234" s="1366"/>
      <c r="J234" s="1365"/>
      <c r="BB234" s="1364"/>
    </row>
    <row r="235">
      <c r="H235" s="1365"/>
      <c r="I235" s="1366"/>
      <c r="J235" s="1365"/>
      <c r="BB235" s="1364"/>
    </row>
    <row r="236">
      <c r="H236" s="1365"/>
      <c r="I236" s="1366"/>
      <c r="J236" s="1365"/>
      <c r="BB236" s="1364"/>
    </row>
    <row r="237">
      <c r="H237" s="1365"/>
      <c r="I237" s="1366"/>
      <c r="J237" s="1365"/>
      <c r="BB237" s="1364"/>
    </row>
    <row r="238">
      <c r="H238" s="1365"/>
      <c r="I238" s="1366"/>
      <c r="J238" s="1365"/>
      <c r="BB238" s="1364"/>
    </row>
    <row r="239">
      <c r="H239" s="1365"/>
      <c r="I239" s="1366"/>
      <c r="J239" s="1365"/>
      <c r="BB239" s="1364"/>
    </row>
    <row r="240">
      <c r="H240" s="1365"/>
      <c r="I240" s="1366"/>
      <c r="J240" s="1365"/>
      <c r="BB240" s="1364"/>
    </row>
    <row r="241">
      <c r="H241" s="1365"/>
      <c r="I241" s="1366"/>
      <c r="J241" s="1365"/>
      <c r="BB241" s="1364"/>
    </row>
    <row r="242">
      <c r="H242" s="1365"/>
      <c r="I242" s="1366"/>
      <c r="J242" s="1365"/>
      <c r="BB242" s="1364"/>
    </row>
    <row r="243">
      <c r="H243" s="1365"/>
      <c r="I243" s="1366"/>
      <c r="J243" s="1365"/>
      <c r="BB243" s="1364"/>
    </row>
    <row r="244">
      <c r="H244" s="1365"/>
      <c r="I244" s="1366"/>
      <c r="J244" s="1365"/>
      <c r="BB244" s="1364"/>
    </row>
    <row r="245">
      <c r="H245" s="1365"/>
      <c r="I245" s="1366"/>
      <c r="J245" s="1365"/>
      <c r="BB245" s="1364"/>
    </row>
    <row r="246">
      <c r="H246" s="1365"/>
      <c r="I246" s="1366"/>
      <c r="J246" s="1365"/>
      <c r="BB246" s="1364"/>
    </row>
    <row r="247">
      <c r="H247" s="1365"/>
      <c r="I247" s="1366"/>
      <c r="J247" s="1365"/>
      <c r="BB247" s="1364"/>
    </row>
    <row r="248">
      <c r="H248" s="1365"/>
      <c r="I248" s="1366"/>
      <c r="J248" s="1365"/>
      <c r="BB248" s="1364"/>
    </row>
    <row r="249">
      <c r="H249" s="1365"/>
      <c r="I249" s="1366"/>
      <c r="J249" s="1365"/>
      <c r="BB249" s="1364"/>
    </row>
    <row r="250">
      <c r="H250" s="1365"/>
      <c r="I250" s="1366"/>
      <c r="J250" s="1365"/>
      <c r="BB250" s="1364"/>
    </row>
    <row r="251">
      <c r="H251" s="1365"/>
      <c r="I251" s="1366"/>
      <c r="J251" s="1365"/>
      <c r="BB251" s="1364"/>
    </row>
    <row r="252">
      <c r="H252" s="1365"/>
      <c r="I252" s="1366"/>
      <c r="J252" s="1365"/>
      <c r="BB252" s="1364"/>
    </row>
    <row r="253">
      <c r="H253" s="1365"/>
      <c r="I253" s="1366"/>
      <c r="J253" s="1365"/>
      <c r="BB253" s="1364"/>
    </row>
    <row r="254">
      <c r="H254" s="1365"/>
      <c r="I254" s="1366"/>
      <c r="J254" s="1365"/>
      <c r="BB254" s="1364"/>
    </row>
    <row r="255">
      <c r="H255" s="1365"/>
      <c r="I255" s="1366"/>
      <c r="J255" s="1365"/>
      <c r="BB255" s="1364"/>
    </row>
    <row r="256">
      <c r="H256" s="1365"/>
      <c r="I256" s="1366"/>
      <c r="J256" s="1365"/>
      <c r="BB256" s="1364"/>
    </row>
    <row r="257">
      <c r="H257" s="1365"/>
      <c r="I257" s="1366"/>
      <c r="J257" s="1365"/>
      <c r="BB257" s="1364"/>
    </row>
    <row r="258">
      <c r="H258" s="1365"/>
      <c r="I258" s="1366"/>
      <c r="J258" s="1365"/>
      <c r="BB258" s="1364"/>
    </row>
    <row r="259">
      <c r="H259" s="1365"/>
      <c r="I259" s="1366"/>
      <c r="J259" s="1365"/>
      <c r="BB259" s="1364"/>
    </row>
    <row r="260">
      <c r="H260" s="1365"/>
      <c r="I260" s="1366"/>
      <c r="J260" s="1365"/>
      <c r="BB260" s="1364"/>
    </row>
    <row r="261">
      <c r="H261" s="1365"/>
      <c r="I261" s="1366"/>
      <c r="J261" s="1365"/>
      <c r="BB261" s="1364"/>
    </row>
    <row r="262">
      <c r="H262" s="1365"/>
      <c r="I262" s="1366"/>
      <c r="J262" s="1365"/>
      <c r="BB262" s="1364"/>
    </row>
    <row r="263">
      <c r="H263" s="1365"/>
      <c r="I263" s="1366"/>
      <c r="J263" s="1365"/>
      <c r="BB263" s="1364"/>
    </row>
    <row r="264">
      <c r="H264" s="1365"/>
      <c r="I264" s="1366"/>
      <c r="J264" s="1365"/>
      <c r="BB264" s="1364"/>
    </row>
    <row r="265">
      <c r="H265" s="1365"/>
      <c r="I265" s="1366"/>
      <c r="J265" s="1365"/>
      <c r="BB265" s="1364"/>
    </row>
    <row r="266">
      <c r="H266" s="1365"/>
      <c r="I266" s="1366"/>
      <c r="J266" s="1365"/>
      <c r="BB266" s="1364"/>
    </row>
    <row r="267">
      <c r="H267" s="1365"/>
      <c r="I267" s="1366"/>
      <c r="J267" s="1365"/>
      <c r="BB267" s="1364"/>
    </row>
    <row r="268">
      <c r="H268" s="1365"/>
      <c r="I268" s="1366"/>
      <c r="J268" s="1365"/>
      <c r="BB268" s="1364"/>
    </row>
    <row r="269">
      <c r="H269" s="1365"/>
      <c r="I269" s="1366"/>
      <c r="J269" s="1365"/>
      <c r="BB269" s="1364"/>
    </row>
    <row r="270">
      <c r="H270" s="1365"/>
      <c r="I270" s="1366"/>
      <c r="J270" s="1365"/>
      <c r="BB270" s="1364"/>
    </row>
    <row r="271">
      <c r="H271" s="1365"/>
      <c r="I271" s="1366"/>
      <c r="J271" s="1365"/>
      <c r="BB271" s="1364"/>
    </row>
    <row r="272">
      <c r="H272" s="1365"/>
      <c r="I272" s="1366"/>
      <c r="J272" s="1365"/>
      <c r="BB272" s="1364"/>
    </row>
    <row r="273">
      <c r="H273" s="1365"/>
      <c r="I273" s="1366"/>
      <c r="J273" s="1365"/>
      <c r="BB273" s="1364"/>
    </row>
    <row r="274">
      <c r="H274" s="1365"/>
      <c r="I274" s="1366"/>
      <c r="J274" s="1365"/>
      <c r="BB274" s="1364"/>
    </row>
    <row r="275">
      <c r="H275" s="1365"/>
      <c r="I275" s="1366"/>
      <c r="J275" s="1365"/>
      <c r="BB275" s="1364"/>
    </row>
    <row r="276">
      <c r="H276" s="1365"/>
      <c r="I276" s="1366"/>
      <c r="J276" s="1365"/>
      <c r="BB276" s="1364"/>
    </row>
    <row r="277">
      <c r="H277" s="1365"/>
      <c r="I277" s="1366"/>
      <c r="J277" s="1365"/>
      <c r="BB277" s="1364"/>
    </row>
    <row r="278">
      <c r="H278" s="1365"/>
      <c r="I278" s="1366"/>
      <c r="J278" s="1365"/>
      <c r="BB278" s="1364"/>
    </row>
    <row r="279">
      <c r="H279" s="1365"/>
      <c r="I279" s="1366"/>
      <c r="J279" s="1365"/>
      <c r="BB279" s="1364"/>
    </row>
    <row r="280">
      <c r="H280" s="1365"/>
      <c r="I280" s="1366"/>
      <c r="J280" s="1365"/>
      <c r="BB280" s="1364"/>
    </row>
    <row r="281">
      <c r="H281" s="1365"/>
      <c r="I281" s="1366"/>
      <c r="J281" s="1365"/>
      <c r="BB281" s="1364"/>
    </row>
    <row r="282">
      <c r="H282" s="1365"/>
      <c r="I282" s="1366"/>
      <c r="J282" s="1365"/>
      <c r="BB282" s="1364"/>
    </row>
    <row r="283">
      <c r="H283" s="1365"/>
      <c r="I283" s="1366"/>
      <c r="J283" s="1365"/>
      <c r="BB283" s="1364"/>
    </row>
    <row r="284">
      <c r="H284" s="1365"/>
      <c r="I284" s="1366"/>
      <c r="J284" s="1365"/>
      <c r="BB284" s="1364"/>
    </row>
    <row r="285">
      <c r="H285" s="1365"/>
      <c r="I285" s="1366"/>
      <c r="J285" s="1365"/>
      <c r="BB285" s="1364"/>
    </row>
    <row r="286">
      <c r="H286" s="1365"/>
      <c r="I286" s="1366"/>
      <c r="J286" s="1365"/>
      <c r="BB286" s="1364"/>
    </row>
    <row r="287">
      <c r="H287" s="1365"/>
      <c r="I287" s="1366"/>
      <c r="J287" s="1365"/>
      <c r="BB287" s="1364"/>
    </row>
    <row r="288">
      <c r="H288" s="1365"/>
      <c r="I288" s="1366"/>
      <c r="J288" s="1365"/>
      <c r="BB288" s="1364"/>
    </row>
    <row r="289">
      <c r="H289" s="1365"/>
      <c r="I289" s="1366"/>
      <c r="J289" s="1365"/>
      <c r="BB289" s="1364"/>
    </row>
    <row r="290">
      <c r="H290" s="1365"/>
      <c r="I290" s="1366"/>
      <c r="J290" s="1365"/>
      <c r="BB290" s="1364"/>
    </row>
    <row r="291">
      <c r="H291" s="1365"/>
      <c r="I291" s="1366"/>
      <c r="J291" s="1365"/>
      <c r="BB291" s="1364"/>
    </row>
    <row r="292">
      <c r="H292" s="1365"/>
      <c r="I292" s="1366"/>
      <c r="J292" s="1365"/>
      <c r="BB292" s="1364"/>
    </row>
    <row r="293">
      <c r="H293" s="1365"/>
      <c r="I293" s="1366"/>
      <c r="J293" s="1365"/>
      <c r="BB293" s="1364"/>
    </row>
    <row r="294">
      <c r="H294" s="1365"/>
      <c r="I294" s="1366"/>
      <c r="J294" s="1365"/>
      <c r="BB294" s="1364"/>
    </row>
    <row r="295">
      <c r="H295" s="1365"/>
      <c r="I295" s="1366"/>
      <c r="J295" s="1365"/>
      <c r="BB295" s="1364"/>
    </row>
    <row r="296">
      <c r="H296" s="1365"/>
      <c r="I296" s="1366"/>
      <c r="J296" s="1365"/>
      <c r="BB296" s="1364"/>
    </row>
    <row r="297">
      <c r="H297" s="1365"/>
      <c r="I297" s="1366"/>
      <c r="J297" s="1365"/>
      <c r="BB297" s="1364"/>
    </row>
    <row r="298">
      <c r="H298" s="1365"/>
      <c r="I298" s="1366"/>
      <c r="J298" s="1365"/>
      <c r="BB298" s="1364"/>
    </row>
    <row r="299">
      <c r="H299" s="1365"/>
      <c r="I299" s="1366"/>
      <c r="J299" s="1365"/>
      <c r="BB299" s="1364"/>
    </row>
    <row r="300">
      <c r="H300" s="1365"/>
      <c r="I300" s="1366"/>
      <c r="J300" s="1365"/>
      <c r="BB300" s="1364"/>
    </row>
    <row r="301">
      <c r="H301" s="1365"/>
      <c r="I301" s="1366"/>
      <c r="J301" s="1365"/>
      <c r="BB301" s="1364"/>
    </row>
    <row r="302">
      <c r="H302" s="1365"/>
      <c r="I302" s="1366"/>
      <c r="J302" s="1365"/>
      <c r="BB302" s="1364"/>
    </row>
    <row r="303">
      <c r="H303" s="1365"/>
      <c r="I303" s="1366"/>
      <c r="J303" s="1365"/>
      <c r="BB303" s="1364"/>
    </row>
    <row r="304">
      <c r="H304" s="1365"/>
      <c r="I304" s="1366"/>
      <c r="J304" s="1365"/>
      <c r="BB304" s="1364"/>
    </row>
    <row r="305">
      <c r="H305" s="1365"/>
      <c r="I305" s="1366"/>
      <c r="J305" s="1365"/>
      <c r="BB305" s="1364"/>
    </row>
    <row r="306">
      <c r="H306" s="1365"/>
      <c r="I306" s="1366"/>
      <c r="J306" s="1365"/>
      <c r="BB306" s="1364"/>
    </row>
    <row r="307">
      <c r="H307" s="1365"/>
      <c r="I307" s="1366"/>
      <c r="J307" s="1365"/>
      <c r="BB307" s="1364"/>
    </row>
    <row r="308">
      <c r="H308" s="1365"/>
      <c r="I308" s="1366"/>
      <c r="J308" s="1365"/>
      <c r="BB308" s="1364"/>
    </row>
    <row r="309">
      <c r="H309" s="1365"/>
      <c r="I309" s="1366"/>
      <c r="J309" s="1365"/>
      <c r="BB309" s="1364"/>
    </row>
    <row r="310">
      <c r="H310" s="1365"/>
      <c r="I310" s="1366"/>
      <c r="J310" s="1365"/>
      <c r="BB310" s="1364"/>
    </row>
    <row r="311">
      <c r="H311" s="1365"/>
      <c r="I311" s="1366"/>
      <c r="J311" s="1365"/>
      <c r="BB311" s="1364"/>
    </row>
    <row r="312">
      <c r="H312" s="1365"/>
      <c r="I312" s="1366"/>
      <c r="J312" s="1365"/>
      <c r="BB312" s="1364"/>
    </row>
    <row r="313">
      <c r="H313" s="1365"/>
      <c r="I313" s="1366"/>
      <c r="J313" s="1365"/>
      <c r="BB313" s="1364"/>
    </row>
    <row r="314">
      <c r="H314" s="1365"/>
      <c r="I314" s="1366"/>
      <c r="J314" s="1365"/>
      <c r="BB314" s="1364"/>
    </row>
    <row r="315">
      <c r="H315" s="1365"/>
      <c r="I315" s="1366"/>
      <c r="J315" s="1365"/>
      <c r="BB315" s="1364"/>
    </row>
    <row r="316">
      <c r="H316" s="1365"/>
      <c r="I316" s="1366"/>
      <c r="J316" s="1365"/>
      <c r="BB316" s="1364"/>
    </row>
    <row r="317">
      <c r="H317" s="1365"/>
      <c r="I317" s="1366"/>
      <c r="J317" s="1365"/>
      <c r="BB317" s="1364"/>
    </row>
    <row r="318">
      <c r="H318" s="1365"/>
      <c r="I318" s="1366"/>
      <c r="J318" s="1365"/>
      <c r="BB318" s="1364"/>
    </row>
    <row r="319">
      <c r="H319" s="1365"/>
      <c r="I319" s="1366"/>
      <c r="J319" s="1365"/>
      <c r="BB319" s="1364"/>
    </row>
    <row r="320">
      <c r="H320" s="1365"/>
      <c r="I320" s="1366"/>
      <c r="J320" s="1365"/>
      <c r="BB320" s="1364"/>
    </row>
    <row r="321">
      <c r="H321" s="1365"/>
      <c r="I321" s="1366"/>
      <c r="J321" s="1365"/>
      <c r="BB321" s="1364"/>
    </row>
    <row r="322">
      <c r="H322" s="1365"/>
      <c r="I322" s="1366"/>
      <c r="J322" s="1365"/>
      <c r="BB322" s="1364"/>
    </row>
    <row r="323">
      <c r="H323" s="1365"/>
      <c r="I323" s="1366"/>
      <c r="J323" s="1365"/>
      <c r="BB323" s="1364"/>
    </row>
    <row r="324">
      <c r="H324" s="1365"/>
      <c r="I324" s="1366"/>
      <c r="J324" s="1365"/>
      <c r="BB324" s="1364"/>
    </row>
    <row r="325">
      <c r="H325" s="1365"/>
      <c r="I325" s="1366"/>
      <c r="J325" s="1365"/>
      <c r="BB325" s="1364"/>
    </row>
    <row r="326">
      <c r="H326" s="1365"/>
      <c r="I326" s="1366"/>
      <c r="J326" s="1365"/>
      <c r="BB326" s="1364"/>
    </row>
    <row r="327">
      <c r="H327" s="1365"/>
      <c r="I327" s="1366"/>
      <c r="J327" s="1365"/>
      <c r="BB327" s="1364"/>
    </row>
    <row r="328">
      <c r="H328" s="1365"/>
      <c r="I328" s="1366"/>
      <c r="J328" s="1365"/>
      <c r="BB328" s="1364"/>
    </row>
    <row r="329">
      <c r="H329" s="1365"/>
      <c r="I329" s="1366"/>
      <c r="J329" s="1365"/>
      <c r="BB329" s="1364"/>
    </row>
    <row r="330">
      <c r="H330" s="1365"/>
      <c r="I330" s="1366"/>
      <c r="J330" s="1365"/>
      <c r="BB330" s="1364"/>
    </row>
    <row r="331">
      <c r="H331" s="1365"/>
      <c r="I331" s="1366"/>
      <c r="J331" s="1365"/>
      <c r="BB331" s="1364"/>
    </row>
    <row r="332">
      <c r="H332" s="1365"/>
      <c r="I332" s="1366"/>
      <c r="J332" s="1365"/>
      <c r="BB332" s="1364"/>
    </row>
    <row r="333">
      <c r="H333" s="1365"/>
      <c r="I333" s="1366"/>
      <c r="J333" s="1365"/>
      <c r="BB333" s="1364"/>
    </row>
    <row r="334">
      <c r="H334" s="1365"/>
      <c r="I334" s="1366"/>
      <c r="J334" s="1365"/>
      <c r="BB334" s="1364"/>
    </row>
    <row r="335">
      <c r="H335" s="1365"/>
      <c r="I335" s="1366"/>
      <c r="J335" s="1365"/>
      <c r="BB335" s="1364"/>
    </row>
    <row r="336">
      <c r="H336" s="1365"/>
      <c r="I336" s="1366"/>
      <c r="J336" s="1365"/>
      <c r="BB336" s="1364"/>
    </row>
    <row r="337">
      <c r="H337" s="1365"/>
      <c r="I337" s="1366"/>
      <c r="J337" s="1365"/>
      <c r="BB337" s="1364"/>
    </row>
    <row r="338">
      <c r="H338" s="1365"/>
      <c r="I338" s="1366"/>
      <c r="J338" s="1365"/>
      <c r="BB338" s="1364"/>
    </row>
    <row r="339">
      <c r="H339" s="1365"/>
      <c r="I339" s="1366"/>
      <c r="J339" s="1365"/>
      <c r="BB339" s="1364"/>
    </row>
    <row r="340">
      <c r="H340" s="1365"/>
      <c r="I340" s="1366"/>
      <c r="J340" s="1365"/>
      <c r="BB340" s="1364"/>
    </row>
    <row r="341">
      <c r="H341" s="1365"/>
      <c r="I341" s="1366"/>
      <c r="J341" s="1365"/>
      <c r="BB341" s="1364"/>
    </row>
    <row r="342">
      <c r="H342" s="1365"/>
      <c r="I342" s="1366"/>
      <c r="J342" s="1365"/>
      <c r="BB342" s="1364"/>
    </row>
    <row r="343">
      <c r="H343" s="1365"/>
      <c r="I343" s="1366"/>
      <c r="J343" s="1365"/>
      <c r="BB343" s="1364"/>
    </row>
    <row r="344">
      <c r="H344" s="1365"/>
      <c r="I344" s="1366"/>
      <c r="J344" s="1365"/>
      <c r="BB344" s="1364"/>
    </row>
    <row r="345">
      <c r="H345" s="1365"/>
      <c r="I345" s="1366"/>
      <c r="J345" s="1365"/>
      <c r="BB345" s="1364"/>
    </row>
    <row r="346">
      <c r="H346" s="1365"/>
      <c r="I346" s="1366"/>
      <c r="J346" s="1365"/>
      <c r="BB346" s="1364"/>
    </row>
    <row r="347">
      <c r="H347" s="1365"/>
      <c r="I347" s="1366"/>
      <c r="J347" s="1365"/>
      <c r="BB347" s="1364"/>
    </row>
    <row r="348">
      <c r="H348" s="1365"/>
      <c r="I348" s="1366"/>
      <c r="J348" s="1365"/>
      <c r="BB348" s="1364"/>
    </row>
    <row r="349">
      <c r="H349" s="1365"/>
      <c r="I349" s="1366"/>
      <c r="J349" s="1365"/>
      <c r="BB349" s="1364"/>
    </row>
    <row r="350">
      <c r="H350" s="1365"/>
      <c r="I350" s="1366"/>
      <c r="J350" s="1365"/>
      <c r="BB350" s="1364"/>
    </row>
    <row r="351">
      <c r="H351" s="1365"/>
      <c r="I351" s="1366"/>
      <c r="J351" s="1365"/>
      <c r="BB351" s="1364"/>
    </row>
    <row r="352">
      <c r="H352" s="1365"/>
      <c r="I352" s="1366"/>
      <c r="J352" s="1365"/>
      <c r="BB352" s="1364"/>
    </row>
    <row r="353">
      <c r="H353" s="1365"/>
      <c r="I353" s="1366"/>
      <c r="J353" s="1365"/>
      <c r="BB353" s="1364"/>
    </row>
    <row r="354">
      <c r="H354" s="1365"/>
      <c r="I354" s="1366"/>
      <c r="J354" s="1365"/>
      <c r="BB354" s="1364"/>
    </row>
    <row r="355">
      <c r="H355" s="1365"/>
      <c r="I355" s="1366"/>
      <c r="J355" s="1365"/>
      <c r="BB355" s="1364"/>
    </row>
    <row r="356">
      <c r="H356" s="1365"/>
      <c r="I356" s="1366"/>
      <c r="J356" s="1365"/>
      <c r="BB356" s="1364"/>
    </row>
    <row r="357">
      <c r="H357" s="1365"/>
      <c r="I357" s="1366"/>
      <c r="J357" s="1365"/>
      <c r="BB357" s="1364"/>
    </row>
    <row r="358">
      <c r="H358" s="1365"/>
      <c r="I358" s="1366"/>
      <c r="J358" s="1365"/>
      <c r="BB358" s="1364"/>
    </row>
    <row r="359">
      <c r="H359" s="1365"/>
      <c r="I359" s="1366"/>
      <c r="J359" s="1365"/>
      <c r="BB359" s="1364"/>
    </row>
    <row r="360">
      <c r="H360" s="1365"/>
      <c r="I360" s="1366"/>
      <c r="J360" s="1365"/>
      <c r="BB360" s="1364"/>
    </row>
    <row r="361">
      <c r="H361" s="1365"/>
      <c r="I361" s="1366"/>
      <c r="J361" s="1365"/>
      <c r="BB361" s="1364"/>
    </row>
    <row r="362">
      <c r="H362" s="1365"/>
      <c r="I362" s="1366"/>
      <c r="J362" s="1365"/>
      <c r="BB362" s="1364"/>
    </row>
    <row r="363">
      <c r="H363" s="1365"/>
      <c r="I363" s="1366"/>
      <c r="J363" s="1365"/>
      <c r="BB363" s="1364"/>
    </row>
    <row r="364">
      <c r="H364" s="1365"/>
      <c r="I364" s="1366"/>
      <c r="J364" s="1365"/>
      <c r="BB364" s="1364"/>
    </row>
    <row r="365">
      <c r="H365" s="1365"/>
      <c r="I365" s="1366"/>
      <c r="J365" s="1365"/>
      <c r="BB365" s="1364"/>
    </row>
    <row r="366">
      <c r="H366" s="1365"/>
      <c r="I366" s="1366"/>
      <c r="J366" s="1365"/>
      <c r="BB366" s="1364"/>
    </row>
    <row r="367">
      <c r="H367" s="1365"/>
      <c r="I367" s="1366"/>
      <c r="J367" s="1365"/>
      <c r="BB367" s="1364"/>
    </row>
    <row r="368">
      <c r="H368" s="1365"/>
      <c r="I368" s="1366"/>
      <c r="J368" s="1365"/>
      <c r="BB368" s="1364"/>
    </row>
    <row r="369">
      <c r="H369" s="1365"/>
      <c r="I369" s="1366"/>
      <c r="J369" s="1365"/>
      <c r="BB369" s="1364"/>
    </row>
    <row r="370">
      <c r="H370" s="1365"/>
      <c r="I370" s="1366"/>
      <c r="J370" s="1365"/>
      <c r="BB370" s="1364"/>
    </row>
    <row r="371">
      <c r="H371" s="1365"/>
      <c r="I371" s="1366"/>
      <c r="J371" s="1365"/>
      <c r="BB371" s="1364"/>
    </row>
    <row r="372">
      <c r="H372" s="1365"/>
      <c r="I372" s="1366"/>
      <c r="J372" s="1365"/>
      <c r="BB372" s="1364"/>
    </row>
    <row r="373">
      <c r="H373" s="1365"/>
      <c r="I373" s="1366"/>
      <c r="J373" s="1365"/>
      <c r="BB373" s="1364"/>
    </row>
    <row r="374">
      <c r="H374" s="1365"/>
      <c r="I374" s="1366"/>
      <c r="J374" s="1365"/>
      <c r="BB374" s="1364"/>
    </row>
    <row r="375">
      <c r="H375" s="1365"/>
      <c r="I375" s="1366"/>
      <c r="J375" s="1365"/>
      <c r="BB375" s="1364"/>
    </row>
    <row r="376">
      <c r="H376" s="1365"/>
      <c r="I376" s="1366"/>
      <c r="J376" s="1365"/>
      <c r="BB376" s="1364"/>
    </row>
    <row r="377">
      <c r="H377" s="1365"/>
      <c r="I377" s="1366"/>
      <c r="J377" s="1365"/>
      <c r="BB377" s="1364"/>
    </row>
    <row r="378">
      <c r="H378" s="1365"/>
      <c r="I378" s="1366"/>
      <c r="J378" s="1365"/>
      <c r="BB378" s="1364"/>
    </row>
    <row r="379">
      <c r="H379" s="1365"/>
      <c r="I379" s="1366"/>
      <c r="J379" s="1365"/>
      <c r="BB379" s="1364"/>
    </row>
    <row r="380">
      <c r="H380" s="1365"/>
      <c r="I380" s="1366"/>
      <c r="J380" s="1365"/>
      <c r="BB380" s="1364"/>
    </row>
    <row r="381">
      <c r="H381" s="1365"/>
      <c r="I381" s="1366"/>
      <c r="J381" s="1365"/>
      <c r="BB381" s="1364"/>
    </row>
    <row r="382">
      <c r="H382" s="1365"/>
      <c r="I382" s="1366"/>
      <c r="J382" s="1365"/>
      <c r="BB382" s="1364"/>
    </row>
    <row r="383">
      <c r="H383" s="1365"/>
      <c r="I383" s="1366"/>
      <c r="J383" s="1365"/>
      <c r="BB383" s="1364"/>
    </row>
    <row r="384">
      <c r="H384" s="1365"/>
      <c r="I384" s="1366"/>
      <c r="J384" s="1365"/>
      <c r="BB384" s="1364"/>
    </row>
    <row r="385">
      <c r="H385" s="1365"/>
      <c r="I385" s="1366"/>
      <c r="J385" s="1365"/>
      <c r="BB385" s="1364"/>
    </row>
    <row r="386">
      <c r="H386" s="1365"/>
      <c r="I386" s="1366"/>
      <c r="J386" s="1365"/>
      <c r="BB386" s="1364"/>
    </row>
    <row r="387">
      <c r="H387" s="1365"/>
      <c r="I387" s="1366"/>
      <c r="J387" s="1365"/>
      <c r="BB387" s="1364"/>
    </row>
    <row r="388">
      <c r="H388" s="1365"/>
      <c r="I388" s="1366"/>
      <c r="J388" s="1365"/>
      <c r="BB388" s="1364"/>
    </row>
    <row r="389">
      <c r="H389" s="1365"/>
      <c r="I389" s="1366"/>
      <c r="J389" s="1365"/>
      <c r="BB389" s="1364"/>
    </row>
    <row r="390">
      <c r="H390" s="1365"/>
      <c r="I390" s="1366"/>
      <c r="J390" s="1365"/>
      <c r="BB390" s="1364"/>
    </row>
    <row r="391">
      <c r="H391" s="1365"/>
      <c r="I391" s="1366"/>
      <c r="J391" s="1365"/>
      <c r="BB391" s="1364"/>
    </row>
    <row r="392">
      <c r="H392" s="1365"/>
      <c r="I392" s="1366"/>
      <c r="J392" s="1365"/>
      <c r="BB392" s="1364"/>
    </row>
    <row r="393">
      <c r="H393" s="1365"/>
      <c r="I393" s="1366"/>
      <c r="J393" s="1365"/>
      <c r="BB393" s="1364"/>
    </row>
    <row r="394">
      <c r="H394" s="1365"/>
      <c r="I394" s="1366"/>
      <c r="J394" s="1365"/>
      <c r="BB394" s="1364"/>
    </row>
    <row r="395">
      <c r="H395" s="1365"/>
      <c r="I395" s="1366"/>
      <c r="J395" s="1365"/>
      <c r="BB395" s="1364"/>
    </row>
    <row r="396">
      <c r="H396" s="1365"/>
      <c r="I396" s="1366"/>
      <c r="J396" s="1365"/>
      <c r="BB396" s="1364"/>
    </row>
    <row r="397">
      <c r="H397" s="1365"/>
      <c r="I397" s="1366"/>
      <c r="J397" s="1365"/>
      <c r="BB397" s="1364"/>
    </row>
    <row r="398">
      <c r="H398" s="1365"/>
      <c r="I398" s="1366"/>
      <c r="J398" s="1365"/>
      <c r="BB398" s="1364"/>
    </row>
    <row r="399">
      <c r="H399" s="1365"/>
      <c r="I399" s="1366"/>
      <c r="J399" s="1365"/>
      <c r="BB399" s="1364"/>
    </row>
    <row r="400">
      <c r="H400" s="1365"/>
      <c r="I400" s="1366"/>
      <c r="J400" s="1365"/>
      <c r="BB400" s="1364"/>
    </row>
    <row r="401">
      <c r="H401" s="1365"/>
      <c r="I401" s="1366"/>
      <c r="J401" s="1365"/>
      <c r="BB401" s="1364"/>
    </row>
    <row r="402">
      <c r="H402" s="1365"/>
      <c r="I402" s="1366"/>
      <c r="J402" s="1365"/>
      <c r="BB402" s="1364"/>
    </row>
    <row r="403">
      <c r="H403" s="1365"/>
      <c r="I403" s="1366"/>
      <c r="J403" s="1365"/>
      <c r="BB403" s="1364"/>
    </row>
    <row r="404">
      <c r="H404" s="1365"/>
      <c r="I404" s="1366"/>
      <c r="J404" s="1365"/>
      <c r="BB404" s="1364"/>
    </row>
    <row r="405">
      <c r="H405" s="1365"/>
      <c r="I405" s="1366"/>
      <c r="J405" s="1365"/>
      <c r="BB405" s="1364"/>
    </row>
    <row r="406">
      <c r="H406" s="1365"/>
      <c r="I406" s="1366"/>
      <c r="J406" s="1365"/>
      <c r="BB406" s="1364"/>
    </row>
    <row r="407">
      <c r="H407" s="1365"/>
      <c r="I407" s="1366"/>
      <c r="J407" s="1365"/>
      <c r="BB407" s="1364"/>
    </row>
    <row r="408">
      <c r="H408" s="1365"/>
      <c r="I408" s="1366"/>
      <c r="J408" s="1365"/>
      <c r="BB408" s="1364"/>
    </row>
    <row r="409">
      <c r="H409" s="1365"/>
      <c r="I409" s="1366"/>
      <c r="J409" s="1365"/>
      <c r="BB409" s="1364"/>
    </row>
    <row r="410">
      <c r="H410" s="1365"/>
      <c r="I410" s="1366"/>
      <c r="J410" s="1365"/>
      <c r="BB410" s="1364"/>
    </row>
    <row r="411">
      <c r="H411" s="1365"/>
      <c r="I411" s="1366"/>
      <c r="J411" s="1365"/>
      <c r="BB411" s="1364"/>
    </row>
    <row r="412">
      <c r="H412" s="1365"/>
      <c r="I412" s="1366"/>
      <c r="J412" s="1365"/>
      <c r="BB412" s="1364"/>
    </row>
    <row r="413">
      <c r="H413" s="1365"/>
      <c r="I413" s="1366"/>
      <c r="J413" s="1365"/>
      <c r="BB413" s="1364"/>
    </row>
    <row r="414">
      <c r="H414" s="1365"/>
      <c r="I414" s="1366"/>
      <c r="J414" s="1365"/>
      <c r="BB414" s="1364"/>
    </row>
    <row r="415">
      <c r="H415" s="1365"/>
      <c r="I415" s="1366"/>
      <c r="J415" s="1365"/>
      <c r="BB415" s="1364"/>
    </row>
    <row r="416">
      <c r="H416" s="1365"/>
      <c r="I416" s="1366"/>
      <c r="J416" s="1365"/>
      <c r="BB416" s="1364"/>
    </row>
    <row r="417">
      <c r="H417" s="1365"/>
      <c r="I417" s="1366"/>
      <c r="J417" s="1365"/>
      <c r="BB417" s="1364"/>
    </row>
    <row r="418">
      <c r="H418" s="1365"/>
      <c r="I418" s="1366"/>
      <c r="J418" s="1365"/>
      <c r="BB418" s="1364"/>
    </row>
    <row r="419">
      <c r="H419" s="1365"/>
      <c r="I419" s="1366"/>
      <c r="J419" s="1365"/>
      <c r="BB419" s="1364"/>
    </row>
    <row r="420">
      <c r="H420" s="1365"/>
      <c r="I420" s="1366"/>
      <c r="J420" s="1365"/>
      <c r="BB420" s="1364"/>
    </row>
    <row r="421">
      <c r="H421" s="1365"/>
      <c r="I421" s="1366"/>
      <c r="J421" s="1365"/>
      <c r="BB421" s="1364"/>
    </row>
    <row r="422">
      <c r="H422" s="1365"/>
      <c r="I422" s="1366"/>
      <c r="J422" s="1365"/>
      <c r="BB422" s="1364"/>
    </row>
    <row r="423">
      <c r="H423" s="1365"/>
      <c r="I423" s="1366"/>
      <c r="J423" s="1365"/>
      <c r="BB423" s="1364"/>
    </row>
    <row r="424">
      <c r="H424" s="1365"/>
      <c r="I424" s="1366"/>
      <c r="J424" s="1365"/>
      <c r="BB424" s="1364"/>
    </row>
    <row r="425">
      <c r="H425" s="1365"/>
      <c r="I425" s="1366"/>
      <c r="J425" s="1365"/>
      <c r="BB425" s="1364"/>
    </row>
    <row r="426">
      <c r="H426" s="1365"/>
      <c r="I426" s="1366"/>
      <c r="J426" s="1365"/>
      <c r="BB426" s="1364"/>
    </row>
    <row r="427">
      <c r="H427" s="1365"/>
      <c r="I427" s="1366"/>
      <c r="J427" s="1365"/>
      <c r="BB427" s="1364"/>
    </row>
    <row r="428">
      <c r="H428" s="1365"/>
      <c r="I428" s="1366"/>
      <c r="J428" s="1365"/>
      <c r="BB428" s="1364"/>
    </row>
    <row r="429">
      <c r="H429" s="1365"/>
      <c r="I429" s="1366"/>
      <c r="J429" s="1365"/>
      <c r="BB429" s="1364"/>
    </row>
    <row r="430">
      <c r="H430" s="1365"/>
      <c r="I430" s="1366"/>
      <c r="J430" s="1365"/>
      <c r="BB430" s="1364"/>
    </row>
    <row r="431">
      <c r="H431" s="1365"/>
      <c r="I431" s="1366"/>
      <c r="J431" s="1365"/>
      <c r="BB431" s="1364"/>
    </row>
    <row r="432">
      <c r="H432" s="1365"/>
      <c r="I432" s="1366"/>
      <c r="J432" s="1365"/>
      <c r="BB432" s="1364"/>
    </row>
    <row r="433">
      <c r="H433" s="1365"/>
      <c r="I433" s="1366"/>
      <c r="J433" s="1365"/>
      <c r="BB433" s="1364"/>
    </row>
    <row r="434">
      <c r="H434" s="1365"/>
      <c r="I434" s="1366"/>
      <c r="J434" s="1365"/>
      <c r="BB434" s="1364"/>
    </row>
    <row r="435">
      <c r="H435" s="1365"/>
      <c r="I435" s="1366"/>
      <c r="J435" s="1365"/>
      <c r="BB435" s="1364"/>
    </row>
    <row r="436">
      <c r="H436" s="1365"/>
      <c r="I436" s="1366"/>
      <c r="J436" s="1365"/>
      <c r="BB436" s="1364"/>
    </row>
    <row r="437">
      <c r="H437" s="1365"/>
      <c r="I437" s="1366"/>
      <c r="J437" s="1365"/>
      <c r="BB437" s="1364"/>
    </row>
    <row r="438">
      <c r="H438" s="1365"/>
      <c r="I438" s="1366"/>
      <c r="J438" s="1365"/>
      <c r="BB438" s="1364"/>
    </row>
    <row r="439">
      <c r="H439" s="1365"/>
      <c r="I439" s="1366"/>
      <c r="J439" s="1365"/>
      <c r="BB439" s="1364"/>
    </row>
    <row r="440">
      <c r="H440" s="1365"/>
      <c r="I440" s="1366"/>
      <c r="J440" s="1365"/>
      <c r="BB440" s="1364"/>
    </row>
    <row r="441">
      <c r="H441" s="1365"/>
      <c r="I441" s="1366"/>
      <c r="J441" s="1365"/>
      <c r="BB441" s="1364"/>
    </row>
    <row r="442">
      <c r="H442" s="1365"/>
      <c r="I442" s="1366"/>
      <c r="J442" s="1365"/>
      <c r="BB442" s="1364"/>
    </row>
    <row r="443">
      <c r="H443" s="1365"/>
      <c r="I443" s="1366"/>
      <c r="J443" s="1365"/>
      <c r="BB443" s="1364"/>
    </row>
    <row r="444">
      <c r="H444" s="1365"/>
      <c r="I444" s="1366"/>
      <c r="J444" s="1365"/>
      <c r="BB444" s="1364"/>
    </row>
    <row r="445">
      <c r="H445" s="1365"/>
      <c r="I445" s="1366"/>
      <c r="J445" s="1365"/>
      <c r="BB445" s="1364"/>
    </row>
    <row r="446">
      <c r="H446" s="1365"/>
      <c r="I446" s="1366"/>
      <c r="J446" s="1365"/>
      <c r="BB446" s="1364"/>
    </row>
    <row r="447">
      <c r="H447" s="1365"/>
      <c r="I447" s="1366"/>
      <c r="J447" s="1365"/>
      <c r="BB447" s="1364"/>
    </row>
    <row r="448">
      <c r="H448" s="1365"/>
      <c r="I448" s="1366"/>
      <c r="J448" s="1365"/>
      <c r="BB448" s="1364"/>
    </row>
    <row r="449">
      <c r="H449" s="1365"/>
      <c r="I449" s="1366"/>
      <c r="J449" s="1365"/>
      <c r="BB449" s="1364"/>
    </row>
    <row r="450">
      <c r="H450" s="1365"/>
      <c r="I450" s="1366"/>
      <c r="J450" s="1365"/>
      <c r="BB450" s="1364"/>
    </row>
    <row r="451">
      <c r="H451" s="1365"/>
      <c r="I451" s="1366"/>
      <c r="J451" s="1365"/>
      <c r="BB451" s="1364"/>
    </row>
    <row r="452">
      <c r="H452" s="1365"/>
      <c r="I452" s="1366"/>
      <c r="J452" s="1365"/>
      <c r="BB452" s="1364"/>
    </row>
    <row r="453">
      <c r="H453" s="1365"/>
      <c r="I453" s="1366"/>
      <c r="J453" s="1365"/>
      <c r="BB453" s="1364"/>
    </row>
    <row r="454">
      <c r="H454" s="1365"/>
      <c r="I454" s="1366"/>
      <c r="J454" s="1365"/>
      <c r="BB454" s="1364"/>
    </row>
    <row r="455">
      <c r="H455" s="1365"/>
      <c r="I455" s="1366"/>
      <c r="J455" s="1365"/>
      <c r="BB455" s="1364"/>
    </row>
    <row r="456">
      <c r="H456" s="1365"/>
      <c r="I456" s="1366"/>
      <c r="J456" s="1365"/>
      <c r="BB456" s="1364"/>
    </row>
    <row r="457">
      <c r="H457" s="1365"/>
      <c r="I457" s="1366"/>
      <c r="J457" s="1365"/>
      <c r="BB457" s="1364"/>
    </row>
    <row r="458">
      <c r="H458" s="1365"/>
      <c r="I458" s="1366"/>
      <c r="J458" s="1365"/>
      <c r="BB458" s="1364"/>
    </row>
    <row r="459">
      <c r="H459" s="1365"/>
      <c r="I459" s="1366"/>
      <c r="J459" s="1365"/>
      <c r="BB459" s="1364"/>
    </row>
    <row r="460">
      <c r="H460" s="1365"/>
      <c r="I460" s="1366"/>
      <c r="J460" s="1365"/>
      <c r="BB460" s="1364"/>
    </row>
    <row r="461">
      <c r="H461" s="1365"/>
      <c r="I461" s="1366"/>
      <c r="J461" s="1365"/>
      <c r="BB461" s="1364"/>
    </row>
    <row r="462">
      <c r="H462" s="1365"/>
      <c r="I462" s="1366"/>
      <c r="J462" s="1365"/>
      <c r="BB462" s="1364"/>
    </row>
    <row r="463">
      <c r="H463" s="1365"/>
      <c r="I463" s="1366"/>
      <c r="J463" s="1365"/>
      <c r="BB463" s="1364"/>
    </row>
    <row r="464">
      <c r="H464" s="1365"/>
      <c r="I464" s="1366"/>
      <c r="J464" s="1365"/>
      <c r="BB464" s="1364"/>
    </row>
    <row r="465">
      <c r="H465" s="1365"/>
      <c r="I465" s="1366"/>
      <c r="J465" s="1365"/>
      <c r="BB465" s="1364"/>
    </row>
    <row r="466">
      <c r="H466" s="1365"/>
      <c r="I466" s="1366"/>
      <c r="J466" s="1365"/>
      <c r="BB466" s="1364"/>
    </row>
    <row r="467">
      <c r="H467" s="1365"/>
      <c r="I467" s="1366"/>
      <c r="J467" s="1365"/>
      <c r="BB467" s="1364"/>
    </row>
    <row r="468">
      <c r="H468" s="1365"/>
      <c r="I468" s="1366"/>
      <c r="J468" s="1365"/>
      <c r="BB468" s="1364"/>
    </row>
    <row r="469">
      <c r="H469" s="1365"/>
      <c r="I469" s="1366"/>
      <c r="J469" s="1365"/>
      <c r="BB469" s="1364"/>
    </row>
    <row r="470">
      <c r="H470" s="1365"/>
      <c r="I470" s="1366"/>
      <c r="J470" s="1365"/>
      <c r="BB470" s="1364"/>
    </row>
    <row r="471">
      <c r="H471" s="1365"/>
      <c r="I471" s="1366"/>
      <c r="J471" s="1365"/>
      <c r="BB471" s="1364"/>
    </row>
    <row r="472">
      <c r="H472" s="1365"/>
      <c r="I472" s="1366"/>
      <c r="J472" s="1365"/>
      <c r="BB472" s="1364"/>
    </row>
    <row r="473">
      <c r="H473" s="1365"/>
      <c r="I473" s="1366"/>
      <c r="J473" s="1365"/>
      <c r="BB473" s="1364"/>
    </row>
    <row r="474">
      <c r="H474" s="1365"/>
      <c r="I474" s="1366"/>
      <c r="J474" s="1365"/>
      <c r="BB474" s="1364"/>
    </row>
    <row r="475">
      <c r="H475" s="1365"/>
      <c r="I475" s="1366"/>
      <c r="J475" s="1365"/>
      <c r="BB475" s="1364"/>
    </row>
    <row r="476">
      <c r="H476" s="1365"/>
      <c r="I476" s="1366"/>
      <c r="J476" s="1365"/>
      <c r="BB476" s="1364"/>
    </row>
    <row r="477">
      <c r="H477" s="1365"/>
      <c r="I477" s="1366"/>
      <c r="J477" s="1365"/>
      <c r="BB477" s="1364"/>
    </row>
    <row r="478">
      <c r="H478" s="1365"/>
      <c r="I478" s="1366"/>
      <c r="J478" s="1365"/>
      <c r="BB478" s="1364"/>
    </row>
    <row r="479">
      <c r="H479" s="1365"/>
      <c r="I479" s="1366"/>
      <c r="J479" s="1365"/>
      <c r="BB479" s="1364"/>
    </row>
    <row r="480">
      <c r="H480" s="1365"/>
      <c r="I480" s="1366"/>
      <c r="J480" s="1365"/>
      <c r="BB480" s="1364"/>
    </row>
    <row r="481">
      <c r="H481" s="1365"/>
      <c r="I481" s="1366"/>
      <c r="J481" s="1365"/>
      <c r="BB481" s="1364"/>
    </row>
    <row r="482">
      <c r="H482" s="1365"/>
      <c r="I482" s="1366"/>
      <c r="J482" s="1365"/>
      <c r="BB482" s="1364"/>
    </row>
    <row r="483">
      <c r="H483" s="1365"/>
      <c r="I483" s="1366"/>
      <c r="J483" s="1365"/>
      <c r="BB483" s="1364"/>
    </row>
    <row r="484">
      <c r="H484" s="1365"/>
      <c r="I484" s="1366"/>
      <c r="J484" s="1365"/>
      <c r="BB484" s="1364"/>
    </row>
    <row r="485">
      <c r="H485" s="1365"/>
      <c r="I485" s="1366"/>
      <c r="J485" s="1365"/>
      <c r="BB485" s="1364"/>
    </row>
    <row r="486">
      <c r="H486" s="1365"/>
      <c r="I486" s="1366"/>
      <c r="J486" s="1365"/>
      <c r="BB486" s="1364"/>
    </row>
    <row r="487">
      <c r="H487" s="1365"/>
      <c r="I487" s="1366"/>
      <c r="J487" s="1365"/>
      <c r="BB487" s="1364"/>
    </row>
    <row r="488">
      <c r="H488" s="1365"/>
      <c r="I488" s="1366"/>
      <c r="J488" s="1365"/>
      <c r="BB488" s="1364"/>
    </row>
    <row r="489">
      <c r="H489" s="1365"/>
      <c r="I489" s="1366"/>
      <c r="J489" s="1365"/>
      <c r="BB489" s="1364"/>
    </row>
    <row r="490">
      <c r="H490" s="1365"/>
      <c r="I490" s="1366"/>
      <c r="J490" s="1365"/>
      <c r="BB490" s="1364"/>
    </row>
    <row r="491">
      <c r="H491" s="1365"/>
      <c r="I491" s="1366"/>
      <c r="J491" s="1365"/>
      <c r="BB491" s="1364"/>
    </row>
    <row r="492">
      <c r="H492" s="1365"/>
      <c r="I492" s="1366"/>
      <c r="J492" s="1365"/>
      <c r="BB492" s="1364"/>
    </row>
    <row r="493">
      <c r="H493" s="1365"/>
      <c r="I493" s="1366"/>
      <c r="J493" s="1365"/>
      <c r="BB493" s="1364"/>
    </row>
    <row r="494">
      <c r="H494" s="1365"/>
      <c r="I494" s="1366"/>
      <c r="J494" s="1365"/>
      <c r="BB494" s="1364"/>
    </row>
    <row r="495">
      <c r="H495" s="1365"/>
      <c r="I495" s="1366"/>
      <c r="J495" s="1365"/>
      <c r="BB495" s="1364"/>
    </row>
    <row r="496">
      <c r="H496" s="1365"/>
      <c r="I496" s="1366"/>
      <c r="J496" s="1365"/>
      <c r="BB496" s="1364"/>
    </row>
    <row r="497">
      <c r="H497" s="1365"/>
      <c r="I497" s="1366"/>
      <c r="J497" s="1365"/>
      <c r="BB497" s="1364"/>
    </row>
    <row r="498">
      <c r="H498" s="1365"/>
      <c r="I498" s="1366"/>
      <c r="J498" s="1365"/>
      <c r="BB498" s="1364"/>
    </row>
    <row r="499">
      <c r="H499" s="1365"/>
      <c r="I499" s="1366"/>
      <c r="J499" s="1365"/>
      <c r="BB499" s="1364"/>
    </row>
    <row r="500">
      <c r="H500" s="1365"/>
      <c r="I500" s="1366"/>
      <c r="J500" s="1365"/>
      <c r="BB500" s="1364"/>
    </row>
    <row r="501">
      <c r="H501" s="1365"/>
      <c r="I501" s="1366"/>
      <c r="J501" s="1365"/>
      <c r="BB501" s="1364"/>
    </row>
    <row r="502">
      <c r="H502" s="1365"/>
      <c r="I502" s="1366"/>
      <c r="J502" s="1365"/>
      <c r="BB502" s="1364"/>
    </row>
    <row r="503">
      <c r="H503" s="1365"/>
      <c r="I503" s="1366"/>
      <c r="J503" s="1365"/>
      <c r="BB503" s="1364"/>
    </row>
    <row r="504">
      <c r="H504" s="1365"/>
      <c r="I504" s="1366"/>
      <c r="J504" s="1365"/>
      <c r="BB504" s="1364"/>
    </row>
    <row r="505">
      <c r="H505" s="1365"/>
      <c r="I505" s="1366"/>
      <c r="J505" s="1365"/>
      <c r="BB505" s="1364"/>
    </row>
    <row r="506">
      <c r="H506" s="1365"/>
      <c r="I506" s="1366"/>
      <c r="J506" s="1365"/>
      <c r="BB506" s="1364"/>
    </row>
    <row r="507">
      <c r="H507" s="1365"/>
      <c r="I507" s="1366"/>
      <c r="J507" s="1365"/>
      <c r="BB507" s="1364"/>
    </row>
    <row r="508">
      <c r="H508" s="1365"/>
      <c r="I508" s="1366"/>
      <c r="J508" s="1365"/>
      <c r="BB508" s="1364"/>
    </row>
    <row r="509">
      <c r="H509" s="1365"/>
      <c r="I509" s="1366"/>
      <c r="J509" s="1365"/>
      <c r="BB509" s="1364"/>
    </row>
    <row r="510">
      <c r="H510" s="1365"/>
      <c r="I510" s="1366"/>
      <c r="J510" s="1365"/>
      <c r="BB510" s="1364"/>
    </row>
    <row r="511">
      <c r="H511" s="1365"/>
      <c r="I511" s="1366"/>
      <c r="J511" s="1365"/>
      <c r="BB511" s="1364"/>
    </row>
    <row r="512">
      <c r="H512" s="1365"/>
      <c r="I512" s="1366"/>
      <c r="J512" s="1365"/>
      <c r="BB512" s="1364"/>
    </row>
    <row r="513">
      <c r="H513" s="1365"/>
      <c r="I513" s="1366"/>
      <c r="J513" s="1365"/>
      <c r="BB513" s="1364"/>
    </row>
    <row r="514">
      <c r="H514" s="1365"/>
      <c r="I514" s="1366"/>
      <c r="J514" s="1365"/>
      <c r="BB514" s="1364"/>
    </row>
    <row r="515">
      <c r="H515" s="1365"/>
      <c r="I515" s="1366"/>
      <c r="J515" s="1365"/>
      <c r="BB515" s="1364"/>
    </row>
    <row r="516">
      <c r="H516" s="1365"/>
      <c r="I516" s="1366"/>
      <c r="J516" s="1365"/>
      <c r="BB516" s="1364"/>
    </row>
    <row r="517">
      <c r="H517" s="1365"/>
      <c r="I517" s="1366"/>
      <c r="J517" s="1365"/>
      <c r="BB517" s="1364"/>
    </row>
    <row r="518">
      <c r="H518" s="1365"/>
      <c r="I518" s="1366"/>
      <c r="J518" s="1365"/>
      <c r="BB518" s="1364"/>
    </row>
    <row r="519">
      <c r="H519" s="1365"/>
      <c r="I519" s="1366"/>
      <c r="J519" s="1365"/>
      <c r="BB519" s="1364"/>
    </row>
    <row r="520">
      <c r="H520" s="1365"/>
      <c r="I520" s="1366"/>
      <c r="J520" s="1365"/>
      <c r="BB520" s="1364"/>
    </row>
    <row r="521">
      <c r="H521" s="1365"/>
      <c r="I521" s="1366"/>
      <c r="J521" s="1365"/>
      <c r="BB521" s="1364"/>
    </row>
    <row r="522">
      <c r="H522" s="1365"/>
      <c r="I522" s="1366"/>
      <c r="J522" s="1365"/>
      <c r="BB522" s="1364"/>
    </row>
    <row r="523">
      <c r="H523" s="1365"/>
      <c r="I523" s="1366"/>
      <c r="J523" s="1365"/>
      <c r="BB523" s="1364"/>
    </row>
    <row r="524">
      <c r="H524" s="1365"/>
      <c r="I524" s="1366"/>
      <c r="J524" s="1365"/>
      <c r="BB524" s="1364"/>
    </row>
    <row r="525">
      <c r="H525" s="1365"/>
      <c r="I525" s="1366"/>
      <c r="J525" s="1365"/>
      <c r="BB525" s="1364"/>
    </row>
    <row r="526">
      <c r="H526" s="1365"/>
      <c r="I526" s="1366"/>
      <c r="J526" s="1365"/>
      <c r="BB526" s="1364"/>
    </row>
    <row r="527">
      <c r="H527" s="1365"/>
      <c r="I527" s="1366"/>
      <c r="J527" s="1365"/>
      <c r="BB527" s="1364"/>
    </row>
    <row r="528">
      <c r="H528" s="1365"/>
      <c r="I528" s="1366"/>
      <c r="J528" s="1365"/>
      <c r="BB528" s="1364"/>
    </row>
    <row r="529">
      <c r="H529" s="1365"/>
      <c r="I529" s="1366"/>
      <c r="J529" s="1365"/>
      <c r="BB529" s="1364"/>
    </row>
    <row r="530">
      <c r="H530" s="1365"/>
      <c r="I530" s="1366"/>
      <c r="J530" s="1365"/>
      <c r="BB530" s="1364"/>
    </row>
    <row r="531">
      <c r="H531" s="1365"/>
      <c r="I531" s="1366"/>
      <c r="J531" s="1365"/>
      <c r="BB531" s="1364"/>
    </row>
    <row r="532">
      <c r="H532" s="1365"/>
      <c r="I532" s="1366"/>
      <c r="J532" s="1365"/>
      <c r="BB532" s="1364"/>
    </row>
    <row r="533">
      <c r="H533" s="1365"/>
      <c r="I533" s="1366"/>
      <c r="J533" s="1365"/>
      <c r="BB533" s="1364"/>
    </row>
    <row r="534">
      <c r="H534" s="1365"/>
      <c r="I534" s="1366"/>
      <c r="J534" s="1365"/>
      <c r="BB534" s="1364"/>
    </row>
    <row r="535">
      <c r="H535" s="1365"/>
      <c r="I535" s="1366"/>
      <c r="J535" s="1365"/>
      <c r="BB535" s="1364"/>
    </row>
    <row r="536">
      <c r="H536" s="1365"/>
      <c r="I536" s="1366"/>
      <c r="J536" s="1365"/>
      <c r="BB536" s="1364"/>
    </row>
    <row r="537">
      <c r="H537" s="1365"/>
      <c r="I537" s="1366"/>
      <c r="J537" s="1365"/>
      <c r="BB537" s="1364"/>
    </row>
    <row r="538">
      <c r="H538" s="1365"/>
      <c r="I538" s="1366"/>
      <c r="J538" s="1365"/>
      <c r="BB538" s="1364"/>
    </row>
    <row r="539">
      <c r="H539" s="1365"/>
      <c r="I539" s="1366"/>
      <c r="J539" s="1365"/>
      <c r="BB539" s="1364"/>
    </row>
    <row r="540">
      <c r="H540" s="1365"/>
      <c r="I540" s="1366"/>
      <c r="J540" s="1365"/>
      <c r="BB540" s="1364"/>
    </row>
    <row r="541">
      <c r="H541" s="1365"/>
      <c r="I541" s="1366"/>
      <c r="J541" s="1365"/>
      <c r="BB541" s="1364"/>
    </row>
    <row r="542">
      <c r="H542" s="1365"/>
      <c r="I542" s="1366"/>
      <c r="J542" s="1365"/>
      <c r="BB542" s="1364"/>
    </row>
    <row r="543">
      <c r="H543" s="1365"/>
      <c r="I543" s="1366"/>
      <c r="J543" s="1365"/>
      <c r="BB543" s="1364"/>
    </row>
    <row r="544">
      <c r="H544" s="1365"/>
      <c r="I544" s="1366"/>
      <c r="J544" s="1365"/>
      <c r="BB544" s="1364"/>
    </row>
    <row r="545">
      <c r="H545" s="1365"/>
      <c r="I545" s="1366"/>
      <c r="J545" s="1365"/>
      <c r="BB545" s="1364"/>
    </row>
    <row r="546">
      <c r="H546" s="1365"/>
      <c r="I546" s="1366"/>
      <c r="J546" s="1365"/>
      <c r="BB546" s="1364"/>
    </row>
    <row r="547">
      <c r="H547" s="1365"/>
      <c r="I547" s="1366"/>
      <c r="J547" s="1365"/>
      <c r="BB547" s="1364"/>
    </row>
    <row r="548">
      <c r="H548" s="1365"/>
      <c r="I548" s="1366"/>
      <c r="J548" s="1365"/>
      <c r="BB548" s="1364"/>
    </row>
    <row r="549">
      <c r="H549" s="1365"/>
      <c r="I549" s="1366"/>
      <c r="J549" s="1365"/>
      <c r="BB549" s="1364"/>
    </row>
    <row r="550">
      <c r="H550" s="1365"/>
      <c r="I550" s="1366"/>
      <c r="J550" s="1365"/>
      <c r="BB550" s="1364"/>
    </row>
    <row r="551">
      <c r="H551" s="1365"/>
      <c r="I551" s="1366"/>
      <c r="J551" s="1365"/>
      <c r="BB551" s="1364"/>
    </row>
    <row r="552">
      <c r="H552" s="1365"/>
      <c r="I552" s="1366"/>
      <c r="J552" s="1365"/>
      <c r="BB552" s="1364"/>
    </row>
    <row r="553">
      <c r="H553" s="1365"/>
      <c r="I553" s="1366"/>
      <c r="J553" s="1365"/>
      <c r="BB553" s="1364"/>
    </row>
    <row r="554">
      <c r="H554" s="1365"/>
      <c r="I554" s="1366"/>
      <c r="J554" s="1365"/>
      <c r="BB554" s="1364"/>
    </row>
    <row r="555">
      <c r="H555" s="1365"/>
      <c r="I555" s="1366"/>
      <c r="J555" s="1365"/>
      <c r="BB555" s="1364"/>
    </row>
    <row r="556">
      <c r="H556" s="1365"/>
      <c r="I556" s="1366"/>
      <c r="J556" s="1365"/>
      <c r="BB556" s="1364"/>
    </row>
    <row r="557">
      <c r="H557" s="1365"/>
      <c r="I557" s="1366"/>
      <c r="J557" s="1365"/>
      <c r="BB557" s="1364"/>
    </row>
    <row r="558">
      <c r="H558" s="1365"/>
      <c r="I558" s="1366"/>
      <c r="J558" s="1365"/>
      <c r="BB558" s="1364"/>
    </row>
    <row r="559">
      <c r="H559" s="1365"/>
      <c r="I559" s="1366"/>
      <c r="J559" s="1365"/>
      <c r="BB559" s="1364"/>
    </row>
    <row r="560">
      <c r="H560" s="1365"/>
      <c r="I560" s="1366"/>
      <c r="J560" s="1365"/>
      <c r="BB560" s="1364"/>
    </row>
    <row r="561">
      <c r="H561" s="1365"/>
      <c r="I561" s="1366"/>
      <c r="J561" s="1365"/>
      <c r="BB561" s="1364"/>
    </row>
    <row r="562">
      <c r="H562" s="1365"/>
      <c r="I562" s="1366"/>
      <c r="J562" s="1365"/>
      <c r="BB562" s="1364"/>
    </row>
    <row r="563">
      <c r="H563" s="1365"/>
      <c r="I563" s="1366"/>
      <c r="J563" s="1365"/>
      <c r="BB563" s="1364"/>
    </row>
    <row r="564">
      <c r="H564" s="1365"/>
      <c r="I564" s="1366"/>
      <c r="J564" s="1365"/>
      <c r="BB564" s="1364"/>
    </row>
    <row r="565">
      <c r="H565" s="1365"/>
      <c r="I565" s="1366"/>
      <c r="J565" s="1365"/>
      <c r="BB565" s="1364"/>
    </row>
    <row r="566">
      <c r="H566" s="1365"/>
      <c r="I566" s="1366"/>
      <c r="J566" s="1365"/>
      <c r="BB566" s="1364"/>
    </row>
    <row r="567">
      <c r="H567" s="1365"/>
      <c r="I567" s="1366"/>
      <c r="J567" s="1365"/>
      <c r="BB567" s="1364"/>
    </row>
    <row r="568">
      <c r="H568" s="1365"/>
      <c r="I568" s="1366"/>
      <c r="J568" s="1365"/>
      <c r="BB568" s="1364"/>
    </row>
    <row r="569">
      <c r="H569" s="1365"/>
      <c r="I569" s="1366"/>
      <c r="J569" s="1365"/>
      <c r="BB569" s="1364"/>
    </row>
    <row r="570">
      <c r="H570" s="1365"/>
      <c r="I570" s="1366"/>
      <c r="J570" s="1365"/>
      <c r="BB570" s="1364"/>
    </row>
    <row r="571">
      <c r="H571" s="1365"/>
      <c r="I571" s="1366"/>
      <c r="J571" s="1365"/>
      <c r="BB571" s="1364"/>
    </row>
    <row r="572">
      <c r="H572" s="1365"/>
      <c r="I572" s="1366"/>
      <c r="J572" s="1365"/>
      <c r="BB572" s="1364"/>
    </row>
    <row r="573">
      <c r="H573" s="1365"/>
      <c r="I573" s="1366"/>
      <c r="J573" s="1365"/>
      <c r="BB573" s="1364"/>
    </row>
    <row r="574">
      <c r="H574" s="1365"/>
      <c r="I574" s="1366"/>
      <c r="J574" s="1365"/>
      <c r="BB574" s="1364"/>
    </row>
    <row r="575">
      <c r="H575" s="1365"/>
      <c r="I575" s="1366"/>
      <c r="J575" s="1365"/>
      <c r="BB575" s="1364"/>
    </row>
    <row r="576">
      <c r="H576" s="1365"/>
      <c r="I576" s="1366"/>
      <c r="J576" s="1365"/>
      <c r="BB576" s="1364"/>
    </row>
    <row r="577">
      <c r="H577" s="1365"/>
      <c r="I577" s="1366"/>
      <c r="J577" s="1365"/>
      <c r="BB577" s="1364"/>
    </row>
    <row r="578">
      <c r="H578" s="1365"/>
      <c r="I578" s="1366"/>
      <c r="J578" s="1365"/>
      <c r="BB578" s="1364"/>
    </row>
    <row r="579">
      <c r="H579" s="1365"/>
      <c r="I579" s="1366"/>
      <c r="J579" s="1365"/>
      <c r="BB579" s="1364"/>
    </row>
    <row r="580">
      <c r="H580" s="1365"/>
      <c r="I580" s="1366"/>
      <c r="J580" s="1365"/>
      <c r="BB580" s="1364"/>
    </row>
    <row r="581">
      <c r="H581" s="1365"/>
      <c r="I581" s="1366"/>
      <c r="J581" s="1365"/>
      <c r="BB581" s="1364"/>
    </row>
    <row r="582">
      <c r="H582" s="1365"/>
      <c r="I582" s="1366"/>
      <c r="J582" s="1365"/>
      <c r="BB582" s="1364"/>
    </row>
    <row r="583">
      <c r="H583" s="1365"/>
      <c r="I583" s="1366"/>
      <c r="J583" s="1365"/>
      <c r="BB583" s="1364"/>
    </row>
    <row r="584">
      <c r="H584" s="1365"/>
      <c r="I584" s="1366"/>
      <c r="J584" s="1365"/>
      <c r="BB584" s="1364"/>
    </row>
    <row r="585">
      <c r="H585" s="1365"/>
      <c r="I585" s="1366"/>
      <c r="J585" s="1365"/>
      <c r="BB585" s="1364"/>
    </row>
    <row r="586">
      <c r="H586" s="1365"/>
      <c r="I586" s="1366"/>
      <c r="J586" s="1365"/>
      <c r="BB586" s="1364"/>
    </row>
    <row r="587">
      <c r="H587" s="1365"/>
      <c r="I587" s="1366"/>
      <c r="J587" s="1365"/>
      <c r="BB587" s="1364"/>
    </row>
    <row r="588">
      <c r="H588" s="1365"/>
      <c r="I588" s="1366"/>
      <c r="J588" s="1365"/>
      <c r="BB588" s="1364"/>
    </row>
    <row r="589">
      <c r="H589" s="1365"/>
      <c r="I589" s="1366"/>
      <c r="J589" s="1365"/>
      <c r="BB589" s="1364"/>
    </row>
    <row r="590">
      <c r="H590" s="1365"/>
      <c r="I590" s="1366"/>
      <c r="J590" s="1365"/>
      <c r="BB590" s="1364"/>
    </row>
    <row r="591">
      <c r="H591" s="1365"/>
      <c r="I591" s="1366"/>
      <c r="J591" s="1365"/>
      <c r="BB591" s="1364"/>
    </row>
    <row r="592">
      <c r="H592" s="1365"/>
      <c r="I592" s="1366"/>
      <c r="J592" s="1365"/>
      <c r="BB592" s="1364"/>
    </row>
    <row r="593">
      <c r="H593" s="1365"/>
      <c r="I593" s="1366"/>
      <c r="J593" s="1365"/>
      <c r="BB593" s="1364"/>
    </row>
    <row r="594">
      <c r="H594" s="1365"/>
      <c r="I594" s="1366"/>
      <c r="J594" s="1365"/>
      <c r="BB594" s="1364"/>
    </row>
    <row r="595">
      <c r="H595" s="1365"/>
      <c r="I595" s="1366"/>
      <c r="J595" s="1365"/>
      <c r="BB595" s="1364"/>
    </row>
    <row r="596">
      <c r="H596" s="1365"/>
      <c r="I596" s="1366"/>
      <c r="J596" s="1365"/>
      <c r="BB596" s="1364"/>
    </row>
    <row r="597">
      <c r="H597" s="1365"/>
      <c r="I597" s="1366"/>
      <c r="J597" s="1365"/>
      <c r="BB597" s="1364"/>
    </row>
    <row r="598">
      <c r="H598" s="1365"/>
      <c r="I598" s="1366"/>
      <c r="J598" s="1365"/>
      <c r="BB598" s="1364"/>
    </row>
    <row r="599">
      <c r="H599" s="1365"/>
      <c r="I599" s="1366"/>
      <c r="J599" s="1365"/>
      <c r="BB599" s="1364"/>
    </row>
    <row r="600">
      <c r="H600" s="1365"/>
      <c r="I600" s="1366"/>
      <c r="J600" s="1365"/>
      <c r="BB600" s="1364"/>
    </row>
    <row r="601">
      <c r="H601" s="1365"/>
      <c r="I601" s="1366"/>
      <c r="J601" s="1365"/>
      <c r="BB601" s="1364"/>
    </row>
    <row r="602">
      <c r="H602" s="1365"/>
      <c r="I602" s="1366"/>
      <c r="J602" s="1365"/>
      <c r="BB602" s="1364"/>
    </row>
    <row r="603">
      <c r="H603" s="1365"/>
      <c r="I603" s="1366"/>
      <c r="J603" s="1365"/>
      <c r="BB603" s="1364"/>
    </row>
    <row r="604">
      <c r="H604" s="1365"/>
      <c r="I604" s="1366"/>
      <c r="J604" s="1365"/>
      <c r="BB604" s="1364"/>
    </row>
    <row r="605">
      <c r="H605" s="1365"/>
      <c r="I605" s="1366"/>
      <c r="J605" s="1365"/>
      <c r="BB605" s="1364"/>
    </row>
    <row r="606">
      <c r="H606" s="1365"/>
      <c r="I606" s="1366"/>
      <c r="J606" s="1365"/>
      <c r="BB606" s="1364"/>
    </row>
    <row r="607">
      <c r="H607" s="1365"/>
      <c r="I607" s="1366"/>
      <c r="J607" s="1365"/>
      <c r="BB607" s="1364"/>
    </row>
    <row r="608">
      <c r="H608" s="1365"/>
      <c r="I608" s="1366"/>
      <c r="J608" s="1365"/>
      <c r="BB608" s="1364"/>
    </row>
    <row r="609">
      <c r="H609" s="1365"/>
      <c r="I609" s="1366"/>
      <c r="J609" s="1365"/>
      <c r="BB609" s="1364"/>
    </row>
    <row r="610">
      <c r="H610" s="1365"/>
      <c r="I610" s="1366"/>
      <c r="J610" s="1365"/>
      <c r="BB610" s="1364"/>
    </row>
    <row r="611">
      <c r="H611" s="1365"/>
      <c r="I611" s="1366"/>
      <c r="J611" s="1365"/>
      <c r="BB611" s="1364"/>
    </row>
    <row r="612">
      <c r="H612" s="1365"/>
      <c r="I612" s="1366"/>
      <c r="J612" s="1365"/>
      <c r="BB612" s="1364"/>
    </row>
    <row r="613">
      <c r="H613" s="1365"/>
      <c r="I613" s="1366"/>
      <c r="J613" s="1365"/>
      <c r="BB613" s="1364"/>
    </row>
    <row r="614">
      <c r="H614" s="1365"/>
      <c r="I614" s="1366"/>
      <c r="J614" s="1365"/>
      <c r="BB614" s="1364"/>
    </row>
    <row r="615">
      <c r="H615" s="1365"/>
      <c r="I615" s="1366"/>
      <c r="J615" s="1365"/>
      <c r="BB615" s="1364"/>
    </row>
    <row r="616">
      <c r="H616" s="1365"/>
      <c r="I616" s="1366"/>
      <c r="J616" s="1365"/>
      <c r="BB616" s="1364"/>
    </row>
    <row r="617">
      <c r="H617" s="1365"/>
      <c r="I617" s="1366"/>
      <c r="J617" s="1365"/>
      <c r="BB617" s="1364"/>
    </row>
    <row r="618">
      <c r="H618" s="1365"/>
      <c r="I618" s="1366"/>
      <c r="J618" s="1365"/>
      <c r="BB618" s="1364"/>
    </row>
    <row r="619">
      <c r="H619" s="1365"/>
      <c r="I619" s="1366"/>
      <c r="J619" s="1365"/>
      <c r="BB619" s="1364"/>
    </row>
    <row r="620">
      <c r="H620" s="1365"/>
      <c r="I620" s="1366"/>
      <c r="J620" s="1365"/>
      <c r="BB620" s="1364"/>
    </row>
    <row r="621">
      <c r="H621" s="1365"/>
      <c r="I621" s="1366"/>
      <c r="J621" s="1365"/>
      <c r="BB621" s="1364"/>
    </row>
    <row r="622">
      <c r="H622" s="1365"/>
      <c r="I622" s="1366"/>
      <c r="J622" s="1365"/>
      <c r="BB622" s="1364"/>
    </row>
    <row r="623">
      <c r="H623" s="1365"/>
      <c r="I623" s="1366"/>
      <c r="J623" s="1365"/>
      <c r="BB623" s="1364"/>
    </row>
    <row r="624">
      <c r="H624" s="1365"/>
      <c r="I624" s="1366"/>
      <c r="J624" s="1365"/>
      <c r="BB624" s="1364"/>
    </row>
    <row r="625">
      <c r="H625" s="1365"/>
      <c r="I625" s="1366"/>
      <c r="J625" s="1365"/>
      <c r="BB625" s="1364"/>
    </row>
    <row r="626">
      <c r="H626" s="1365"/>
      <c r="I626" s="1366"/>
      <c r="J626" s="1365"/>
      <c r="BB626" s="1364"/>
    </row>
    <row r="627">
      <c r="H627" s="1365"/>
      <c r="I627" s="1366"/>
      <c r="J627" s="1365"/>
      <c r="BB627" s="1364"/>
    </row>
    <row r="628">
      <c r="H628" s="1365"/>
      <c r="I628" s="1366"/>
      <c r="J628" s="1365"/>
      <c r="BB628" s="1364"/>
    </row>
    <row r="629">
      <c r="H629" s="1365"/>
      <c r="I629" s="1366"/>
      <c r="J629" s="1365"/>
      <c r="BB629" s="1364"/>
    </row>
    <row r="630">
      <c r="H630" s="1365"/>
      <c r="I630" s="1366"/>
      <c r="J630" s="1365"/>
      <c r="BB630" s="1364"/>
    </row>
    <row r="631">
      <c r="H631" s="1365"/>
      <c r="I631" s="1366"/>
      <c r="J631" s="1365"/>
      <c r="BB631" s="1364"/>
    </row>
    <row r="632">
      <c r="H632" s="1365"/>
      <c r="I632" s="1366"/>
      <c r="J632" s="1365"/>
      <c r="BB632" s="1364"/>
    </row>
    <row r="633">
      <c r="H633" s="1365"/>
      <c r="I633" s="1366"/>
      <c r="J633" s="1365"/>
      <c r="BB633" s="1364"/>
    </row>
    <row r="634">
      <c r="H634" s="1365"/>
      <c r="I634" s="1366"/>
      <c r="J634" s="1365"/>
      <c r="BB634" s="1364"/>
    </row>
    <row r="635">
      <c r="H635" s="1365"/>
      <c r="I635" s="1366"/>
      <c r="J635" s="1365"/>
      <c r="BB635" s="1364"/>
    </row>
    <row r="636">
      <c r="H636" s="1365"/>
      <c r="I636" s="1366"/>
      <c r="J636" s="1365"/>
      <c r="BB636" s="1364"/>
    </row>
    <row r="637">
      <c r="H637" s="1365"/>
      <c r="I637" s="1366"/>
      <c r="J637" s="1365"/>
      <c r="BB637" s="1364"/>
    </row>
    <row r="638">
      <c r="H638" s="1365"/>
      <c r="I638" s="1366"/>
      <c r="J638" s="1365"/>
      <c r="BB638" s="1364"/>
    </row>
    <row r="639">
      <c r="H639" s="1365"/>
      <c r="I639" s="1366"/>
      <c r="J639" s="1365"/>
      <c r="BB639" s="1364"/>
    </row>
    <row r="640">
      <c r="H640" s="1365"/>
      <c r="I640" s="1366"/>
      <c r="J640" s="1365"/>
      <c r="BB640" s="1364"/>
    </row>
    <row r="641">
      <c r="H641" s="1365"/>
      <c r="I641" s="1366"/>
      <c r="J641" s="1365"/>
      <c r="BB641" s="1364"/>
    </row>
    <row r="642">
      <c r="H642" s="1365"/>
      <c r="I642" s="1366"/>
      <c r="J642" s="1365"/>
      <c r="BB642" s="1364"/>
    </row>
    <row r="643">
      <c r="H643" s="1365"/>
      <c r="I643" s="1366"/>
      <c r="J643" s="1365"/>
      <c r="BB643" s="1364"/>
    </row>
    <row r="644">
      <c r="H644" s="1365"/>
      <c r="I644" s="1366"/>
      <c r="J644" s="1365"/>
      <c r="BB644" s="1364"/>
    </row>
    <row r="645">
      <c r="H645" s="1365"/>
      <c r="I645" s="1366"/>
      <c r="J645" s="1365"/>
      <c r="BB645" s="1364"/>
    </row>
    <row r="646">
      <c r="H646" s="1365"/>
      <c r="I646" s="1366"/>
      <c r="J646" s="1365"/>
      <c r="BB646" s="1364"/>
    </row>
    <row r="647">
      <c r="H647" s="1365"/>
      <c r="I647" s="1366"/>
      <c r="J647" s="1365"/>
      <c r="BB647" s="1364"/>
    </row>
    <row r="648">
      <c r="H648" s="1365"/>
      <c r="I648" s="1366"/>
      <c r="J648" s="1365"/>
      <c r="BB648" s="1364"/>
    </row>
    <row r="649">
      <c r="H649" s="1365"/>
      <c r="I649" s="1366"/>
      <c r="J649" s="1365"/>
      <c r="BB649" s="1364"/>
    </row>
    <row r="650">
      <c r="H650" s="1365"/>
      <c r="I650" s="1366"/>
      <c r="J650" s="1365"/>
      <c r="BB650" s="1364"/>
    </row>
    <row r="651">
      <c r="H651" s="1365"/>
      <c r="I651" s="1366"/>
      <c r="J651" s="1365"/>
      <c r="BB651" s="1364"/>
    </row>
    <row r="652">
      <c r="H652" s="1365"/>
      <c r="I652" s="1366"/>
      <c r="J652" s="1365"/>
      <c r="BB652" s="1364"/>
    </row>
    <row r="653">
      <c r="H653" s="1365"/>
      <c r="I653" s="1366"/>
      <c r="J653" s="1365"/>
      <c r="BB653" s="1364"/>
    </row>
    <row r="654">
      <c r="H654" s="1365"/>
      <c r="I654" s="1366"/>
      <c r="J654" s="1365"/>
      <c r="BB654" s="1364"/>
    </row>
    <row r="655">
      <c r="H655" s="1365"/>
      <c r="I655" s="1366"/>
      <c r="J655" s="1365"/>
      <c r="BB655" s="1364"/>
    </row>
    <row r="656">
      <c r="H656" s="1365"/>
      <c r="I656" s="1366"/>
      <c r="J656" s="1365"/>
      <c r="BB656" s="1364"/>
    </row>
    <row r="657">
      <c r="H657" s="1365"/>
      <c r="I657" s="1366"/>
      <c r="J657" s="1365"/>
      <c r="BB657" s="1364"/>
    </row>
    <row r="658">
      <c r="H658" s="1365"/>
      <c r="I658" s="1366"/>
      <c r="J658" s="1365"/>
      <c r="BB658" s="1364"/>
    </row>
    <row r="659">
      <c r="H659" s="1365"/>
      <c r="I659" s="1366"/>
      <c r="J659" s="1365"/>
      <c r="BB659" s="1364"/>
    </row>
    <row r="660">
      <c r="H660" s="1365"/>
      <c r="I660" s="1366"/>
      <c r="J660" s="1365"/>
      <c r="BB660" s="1364"/>
    </row>
    <row r="661">
      <c r="H661" s="1365"/>
      <c r="I661" s="1366"/>
      <c r="J661" s="1365"/>
      <c r="BB661" s="1364"/>
    </row>
    <row r="662">
      <c r="H662" s="1365"/>
      <c r="I662" s="1366"/>
      <c r="J662" s="1365"/>
      <c r="BB662" s="1364"/>
    </row>
    <row r="663">
      <c r="H663" s="1365"/>
      <c r="I663" s="1366"/>
      <c r="J663" s="1365"/>
      <c r="BB663" s="1364"/>
    </row>
    <row r="664">
      <c r="H664" s="1365"/>
      <c r="I664" s="1366"/>
      <c r="J664" s="1365"/>
      <c r="BB664" s="1364"/>
    </row>
    <row r="665">
      <c r="H665" s="1365"/>
      <c r="I665" s="1366"/>
      <c r="J665" s="1365"/>
      <c r="BB665" s="1364"/>
    </row>
    <row r="666">
      <c r="H666" s="1365"/>
      <c r="I666" s="1366"/>
      <c r="J666" s="1365"/>
      <c r="BB666" s="1364"/>
    </row>
    <row r="667">
      <c r="H667" s="1365"/>
      <c r="I667" s="1366"/>
      <c r="J667" s="1365"/>
      <c r="BB667" s="1364"/>
    </row>
    <row r="668">
      <c r="H668" s="1365"/>
      <c r="I668" s="1366"/>
      <c r="J668" s="1365"/>
      <c r="BB668" s="1364"/>
    </row>
    <row r="669">
      <c r="H669" s="1365"/>
      <c r="I669" s="1366"/>
      <c r="J669" s="1365"/>
      <c r="BB669" s="1364"/>
    </row>
    <row r="670">
      <c r="H670" s="1365"/>
      <c r="I670" s="1366"/>
      <c r="J670" s="1365"/>
      <c r="BB670" s="1364"/>
    </row>
    <row r="671">
      <c r="H671" s="1365"/>
      <c r="I671" s="1366"/>
      <c r="J671" s="1365"/>
      <c r="BB671" s="1364"/>
    </row>
    <row r="672">
      <c r="H672" s="1365"/>
      <c r="I672" s="1366"/>
      <c r="J672" s="1365"/>
      <c r="BB672" s="1364"/>
    </row>
    <row r="673">
      <c r="H673" s="1365"/>
      <c r="I673" s="1366"/>
      <c r="J673" s="1365"/>
      <c r="BB673" s="1364"/>
    </row>
    <row r="674">
      <c r="H674" s="1365"/>
      <c r="I674" s="1366"/>
      <c r="J674" s="1365"/>
      <c r="BB674" s="1364"/>
    </row>
    <row r="675">
      <c r="H675" s="1365"/>
      <c r="I675" s="1366"/>
      <c r="J675" s="1365"/>
      <c r="BB675" s="1364"/>
    </row>
    <row r="676">
      <c r="H676" s="1365"/>
      <c r="I676" s="1366"/>
      <c r="J676" s="1365"/>
      <c r="BB676" s="1364"/>
    </row>
    <row r="677">
      <c r="H677" s="1365"/>
      <c r="I677" s="1366"/>
      <c r="J677" s="1365"/>
      <c r="BB677" s="1364"/>
    </row>
    <row r="678">
      <c r="H678" s="1365"/>
      <c r="I678" s="1366"/>
      <c r="J678" s="1365"/>
      <c r="BB678" s="1364"/>
    </row>
    <row r="679">
      <c r="H679" s="1365"/>
      <c r="I679" s="1366"/>
      <c r="J679" s="1365"/>
      <c r="BB679" s="1364"/>
    </row>
    <row r="680">
      <c r="H680" s="1365"/>
      <c r="I680" s="1366"/>
      <c r="J680" s="1365"/>
      <c r="BB680" s="1364"/>
    </row>
    <row r="681">
      <c r="H681" s="1365"/>
      <c r="I681" s="1366"/>
      <c r="J681" s="1365"/>
      <c r="BB681" s="1364"/>
    </row>
    <row r="682">
      <c r="H682" s="1365"/>
      <c r="I682" s="1366"/>
      <c r="J682" s="1365"/>
      <c r="BB682" s="1364"/>
    </row>
    <row r="683">
      <c r="H683" s="1365"/>
      <c r="I683" s="1366"/>
      <c r="J683" s="1365"/>
      <c r="BB683" s="1364"/>
    </row>
    <row r="684">
      <c r="H684" s="1365"/>
      <c r="I684" s="1366"/>
      <c r="J684" s="1365"/>
      <c r="BB684" s="1364"/>
    </row>
    <row r="685">
      <c r="H685" s="1365"/>
      <c r="I685" s="1366"/>
      <c r="J685" s="1365"/>
      <c r="BB685" s="1364"/>
    </row>
    <row r="686">
      <c r="H686" s="1365"/>
      <c r="I686" s="1366"/>
      <c r="J686" s="1365"/>
      <c r="BB686" s="1364"/>
    </row>
    <row r="687">
      <c r="H687" s="1365"/>
      <c r="I687" s="1366"/>
      <c r="J687" s="1365"/>
      <c r="BB687" s="1364"/>
    </row>
    <row r="688">
      <c r="H688" s="1365"/>
      <c r="I688" s="1366"/>
      <c r="J688" s="1365"/>
      <c r="BB688" s="1364"/>
    </row>
    <row r="689">
      <c r="H689" s="1365"/>
      <c r="I689" s="1366"/>
      <c r="J689" s="1365"/>
      <c r="BB689" s="1364"/>
    </row>
    <row r="690">
      <c r="H690" s="1365"/>
      <c r="I690" s="1366"/>
      <c r="J690" s="1365"/>
      <c r="BB690" s="1364"/>
    </row>
    <row r="691">
      <c r="H691" s="1365"/>
      <c r="I691" s="1366"/>
      <c r="J691" s="1365"/>
      <c r="BB691" s="1364"/>
    </row>
    <row r="692">
      <c r="H692" s="1365"/>
      <c r="I692" s="1366"/>
      <c r="J692" s="1365"/>
      <c r="BB692" s="1364"/>
    </row>
    <row r="693">
      <c r="H693" s="1365"/>
      <c r="I693" s="1366"/>
      <c r="J693" s="1365"/>
      <c r="BB693" s="1364"/>
    </row>
    <row r="694">
      <c r="H694" s="1365"/>
      <c r="I694" s="1366"/>
      <c r="J694" s="1365"/>
      <c r="BB694" s="1364"/>
    </row>
    <row r="695">
      <c r="H695" s="1365"/>
      <c r="I695" s="1366"/>
      <c r="J695" s="1365"/>
      <c r="BB695" s="1364"/>
    </row>
    <row r="696">
      <c r="H696" s="1365"/>
      <c r="I696" s="1366"/>
      <c r="J696" s="1365"/>
      <c r="BB696" s="1364"/>
    </row>
    <row r="697">
      <c r="H697" s="1365"/>
      <c r="I697" s="1366"/>
      <c r="J697" s="1365"/>
      <c r="BB697" s="1364"/>
    </row>
    <row r="698">
      <c r="H698" s="1365"/>
      <c r="I698" s="1366"/>
      <c r="J698" s="1365"/>
      <c r="BB698" s="1364"/>
    </row>
    <row r="699">
      <c r="H699" s="1365"/>
      <c r="I699" s="1366"/>
      <c r="J699" s="1365"/>
      <c r="BB699" s="1364"/>
    </row>
    <row r="700">
      <c r="H700" s="1365"/>
      <c r="I700" s="1366"/>
      <c r="J700" s="1365"/>
      <c r="BB700" s="1364"/>
    </row>
    <row r="701">
      <c r="H701" s="1365"/>
      <c r="I701" s="1366"/>
      <c r="J701" s="1365"/>
      <c r="BB701" s="1364"/>
    </row>
    <row r="702">
      <c r="H702" s="1365"/>
      <c r="I702" s="1366"/>
      <c r="J702" s="1365"/>
      <c r="BB702" s="1364"/>
    </row>
    <row r="703">
      <c r="H703" s="1365"/>
      <c r="I703" s="1366"/>
      <c r="J703" s="1365"/>
      <c r="BB703" s="1364"/>
    </row>
    <row r="704">
      <c r="H704" s="1365"/>
      <c r="I704" s="1366"/>
      <c r="J704" s="1365"/>
      <c r="BB704" s="1364"/>
    </row>
    <row r="705">
      <c r="H705" s="1365"/>
      <c r="I705" s="1366"/>
      <c r="J705" s="1365"/>
      <c r="BB705" s="1364"/>
    </row>
    <row r="706">
      <c r="H706" s="1365"/>
      <c r="I706" s="1366"/>
      <c r="J706" s="1365"/>
      <c r="BB706" s="1364"/>
    </row>
    <row r="707">
      <c r="H707" s="1365"/>
      <c r="I707" s="1366"/>
      <c r="J707" s="1365"/>
      <c r="BB707" s="1364"/>
    </row>
    <row r="708">
      <c r="H708" s="1365"/>
      <c r="I708" s="1366"/>
      <c r="J708" s="1365"/>
      <c r="BB708" s="1364"/>
    </row>
    <row r="709">
      <c r="H709" s="1365"/>
      <c r="I709" s="1366"/>
      <c r="J709" s="1365"/>
      <c r="BB709" s="1364"/>
    </row>
    <row r="710">
      <c r="H710" s="1365"/>
      <c r="I710" s="1366"/>
      <c r="J710" s="1365"/>
      <c r="BB710" s="1364"/>
    </row>
    <row r="711">
      <c r="H711" s="1365"/>
      <c r="I711" s="1366"/>
      <c r="J711" s="1365"/>
      <c r="BB711" s="1364"/>
    </row>
    <row r="712">
      <c r="H712" s="1365"/>
      <c r="I712" s="1366"/>
      <c r="J712" s="1365"/>
      <c r="BB712" s="1364"/>
    </row>
    <row r="713">
      <c r="H713" s="1365"/>
      <c r="I713" s="1366"/>
      <c r="J713" s="1365"/>
      <c r="BB713" s="1364"/>
    </row>
    <row r="714">
      <c r="H714" s="1365"/>
      <c r="I714" s="1366"/>
      <c r="J714" s="1365"/>
      <c r="BB714" s="1364"/>
    </row>
    <row r="715">
      <c r="H715" s="1365"/>
      <c r="I715" s="1366"/>
      <c r="J715" s="1365"/>
      <c r="BB715" s="1364"/>
    </row>
    <row r="716">
      <c r="H716" s="1365"/>
      <c r="I716" s="1366"/>
      <c r="J716" s="1365"/>
      <c r="BB716" s="1364"/>
    </row>
    <row r="717">
      <c r="H717" s="1365"/>
      <c r="I717" s="1366"/>
      <c r="J717" s="1365"/>
      <c r="BB717" s="1364"/>
    </row>
    <row r="718">
      <c r="H718" s="1365"/>
      <c r="I718" s="1366"/>
      <c r="J718" s="1365"/>
      <c r="BB718" s="1364"/>
    </row>
    <row r="719">
      <c r="H719" s="1365"/>
      <c r="I719" s="1366"/>
      <c r="J719" s="1365"/>
      <c r="BB719" s="1364"/>
    </row>
    <row r="720">
      <c r="H720" s="1365"/>
      <c r="I720" s="1366"/>
      <c r="J720" s="1365"/>
      <c r="BB720" s="1364"/>
    </row>
    <row r="721">
      <c r="H721" s="1365"/>
      <c r="I721" s="1366"/>
      <c r="J721" s="1365"/>
      <c r="BB721" s="1364"/>
    </row>
    <row r="722">
      <c r="H722" s="1365"/>
      <c r="I722" s="1366"/>
      <c r="J722" s="1365"/>
      <c r="BB722" s="1364"/>
    </row>
    <row r="723">
      <c r="H723" s="1365"/>
      <c r="I723" s="1366"/>
      <c r="J723" s="1365"/>
      <c r="BB723" s="1364"/>
    </row>
    <row r="724">
      <c r="H724" s="1365"/>
      <c r="I724" s="1366"/>
      <c r="J724" s="1365"/>
      <c r="BB724" s="1364"/>
    </row>
    <row r="725">
      <c r="H725" s="1365"/>
      <c r="I725" s="1366"/>
      <c r="J725" s="1365"/>
      <c r="BB725" s="1364"/>
    </row>
    <row r="726">
      <c r="H726" s="1365"/>
      <c r="I726" s="1366"/>
      <c r="J726" s="1365"/>
      <c r="BB726" s="1364"/>
    </row>
    <row r="727">
      <c r="H727" s="1365"/>
      <c r="I727" s="1366"/>
      <c r="J727" s="1365"/>
      <c r="BB727" s="1364"/>
    </row>
    <row r="728">
      <c r="H728" s="1365"/>
      <c r="I728" s="1366"/>
      <c r="J728" s="1365"/>
      <c r="BB728" s="1364"/>
    </row>
    <row r="729">
      <c r="H729" s="1365"/>
      <c r="I729" s="1366"/>
      <c r="J729" s="1365"/>
      <c r="BB729" s="1364"/>
    </row>
    <row r="730">
      <c r="H730" s="1365"/>
      <c r="I730" s="1366"/>
      <c r="J730" s="1365"/>
      <c r="BB730" s="1364"/>
    </row>
    <row r="731">
      <c r="H731" s="1365"/>
      <c r="I731" s="1366"/>
      <c r="J731" s="1365"/>
      <c r="BB731" s="1364"/>
    </row>
    <row r="732">
      <c r="H732" s="1365"/>
      <c r="I732" s="1366"/>
      <c r="J732" s="1365"/>
      <c r="BB732" s="1364"/>
    </row>
    <row r="733">
      <c r="H733" s="1365"/>
      <c r="I733" s="1366"/>
      <c r="J733" s="1365"/>
      <c r="BB733" s="1364"/>
    </row>
    <row r="734">
      <c r="H734" s="1365"/>
      <c r="I734" s="1366"/>
      <c r="J734" s="1365"/>
      <c r="BB734" s="1364"/>
    </row>
    <row r="735">
      <c r="H735" s="1365"/>
      <c r="I735" s="1366"/>
      <c r="J735" s="1365"/>
      <c r="BB735" s="1364"/>
    </row>
    <row r="736">
      <c r="H736" s="1365"/>
      <c r="I736" s="1366"/>
      <c r="J736" s="1365"/>
      <c r="BB736" s="1364"/>
    </row>
    <row r="737">
      <c r="H737" s="1365"/>
      <c r="I737" s="1366"/>
      <c r="J737" s="1365"/>
      <c r="BB737" s="1364"/>
    </row>
    <row r="738">
      <c r="H738" s="1365"/>
      <c r="I738" s="1366"/>
      <c r="J738" s="1365"/>
      <c r="BB738" s="1364"/>
    </row>
    <row r="739">
      <c r="H739" s="1365"/>
      <c r="I739" s="1366"/>
      <c r="J739" s="1365"/>
      <c r="BB739" s="1364"/>
    </row>
    <row r="740">
      <c r="H740" s="1365"/>
      <c r="I740" s="1366"/>
      <c r="J740" s="1365"/>
      <c r="BB740" s="1364"/>
    </row>
    <row r="741">
      <c r="H741" s="1365"/>
      <c r="I741" s="1366"/>
      <c r="J741" s="1365"/>
      <c r="BB741" s="1364"/>
    </row>
    <row r="742">
      <c r="H742" s="1365"/>
      <c r="I742" s="1366"/>
      <c r="J742" s="1365"/>
      <c r="BB742" s="1364"/>
    </row>
    <row r="743">
      <c r="H743" s="1365"/>
      <c r="I743" s="1366"/>
      <c r="J743" s="1365"/>
      <c r="BB743" s="1364"/>
    </row>
    <row r="744">
      <c r="H744" s="1365"/>
      <c r="I744" s="1366"/>
      <c r="J744" s="1365"/>
      <c r="BB744" s="1364"/>
    </row>
    <row r="745">
      <c r="H745" s="1365"/>
      <c r="I745" s="1366"/>
      <c r="J745" s="1365"/>
      <c r="BB745" s="1364"/>
    </row>
    <row r="746">
      <c r="H746" s="1365"/>
      <c r="I746" s="1366"/>
      <c r="J746" s="1365"/>
      <c r="BB746" s="1364"/>
    </row>
    <row r="747">
      <c r="H747" s="1365"/>
      <c r="I747" s="1366"/>
      <c r="J747" s="1365"/>
      <c r="BB747" s="1364"/>
    </row>
    <row r="748">
      <c r="H748" s="1365"/>
      <c r="I748" s="1366"/>
      <c r="J748" s="1365"/>
      <c r="BB748" s="1364"/>
    </row>
    <row r="749">
      <c r="H749" s="1365"/>
      <c r="I749" s="1366"/>
      <c r="J749" s="1365"/>
      <c r="BB749" s="1364"/>
    </row>
    <row r="750">
      <c r="H750" s="1365"/>
      <c r="I750" s="1366"/>
      <c r="J750" s="1365"/>
      <c r="BB750" s="1364"/>
    </row>
    <row r="751">
      <c r="H751" s="1365"/>
      <c r="I751" s="1366"/>
      <c r="J751" s="1365"/>
      <c r="BB751" s="1364"/>
    </row>
    <row r="752">
      <c r="H752" s="1365"/>
      <c r="I752" s="1366"/>
      <c r="J752" s="1365"/>
      <c r="BB752" s="1364"/>
    </row>
    <row r="753">
      <c r="H753" s="1365"/>
      <c r="I753" s="1366"/>
      <c r="J753" s="1365"/>
      <c r="BB753" s="1364"/>
    </row>
    <row r="754">
      <c r="H754" s="1365"/>
      <c r="I754" s="1366"/>
      <c r="J754" s="1365"/>
      <c r="BB754" s="1364"/>
    </row>
    <row r="755">
      <c r="H755" s="1365"/>
      <c r="I755" s="1366"/>
      <c r="J755" s="1365"/>
      <c r="BB755" s="1364"/>
    </row>
    <row r="756">
      <c r="H756" s="1365"/>
      <c r="I756" s="1366"/>
      <c r="J756" s="1365"/>
      <c r="BB756" s="1364"/>
    </row>
    <row r="757">
      <c r="H757" s="1365"/>
      <c r="I757" s="1366"/>
      <c r="J757" s="1365"/>
      <c r="BB757" s="1364"/>
    </row>
    <row r="758">
      <c r="H758" s="1365"/>
      <c r="I758" s="1366"/>
      <c r="J758" s="1365"/>
      <c r="BB758" s="1364"/>
    </row>
    <row r="759">
      <c r="H759" s="1365"/>
      <c r="I759" s="1366"/>
      <c r="J759" s="1365"/>
      <c r="BB759" s="1364"/>
    </row>
    <row r="760">
      <c r="H760" s="1365"/>
      <c r="I760" s="1366"/>
      <c r="J760" s="1365"/>
      <c r="BB760" s="1364"/>
    </row>
    <row r="761">
      <c r="H761" s="1365"/>
      <c r="I761" s="1366"/>
      <c r="J761" s="1365"/>
      <c r="BB761" s="1364"/>
    </row>
    <row r="762">
      <c r="H762" s="1365"/>
      <c r="I762" s="1366"/>
      <c r="J762" s="1365"/>
      <c r="BB762" s="1364"/>
    </row>
    <row r="763">
      <c r="H763" s="1365"/>
      <c r="I763" s="1366"/>
      <c r="J763" s="1365"/>
      <c r="BB763" s="1364"/>
    </row>
    <row r="764">
      <c r="H764" s="1365"/>
      <c r="I764" s="1366"/>
      <c r="J764" s="1365"/>
      <c r="BB764" s="1364"/>
    </row>
    <row r="765">
      <c r="H765" s="1365"/>
      <c r="I765" s="1366"/>
      <c r="J765" s="1365"/>
      <c r="BB765" s="1364"/>
    </row>
    <row r="766">
      <c r="H766" s="1365"/>
      <c r="I766" s="1366"/>
      <c r="J766" s="1365"/>
      <c r="BB766" s="1364"/>
    </row>
    <row r="767">
      <c r="H767" s="1365"/>
      <c r="I767" s="1366"/>
      <c r="J767" s="1365"/>
      <c r="BB767" s="1364"/>
    </row>
    <row r="768">
      <c r="H768" s="1365"/>
      <c r="I768" s="1366"/>
      <c r="J768" s="1365"/>
      <c r="BB768" s="1364"/>
    </row>
    <row r="769">
      <c r="H769" s="1365"/>
      <c r="I769" s="1366"/>
      <c r="J769" s="1365"/>
      <c r="BB769" s="1364"/>
    </row>
    <row r="770">
      <c r="H770" s="1365"/>
      <c r="I770" s="1366"/>
      <c r="J770" s="1365"/>
      <c r="BB770" s="1364"/>
    </row>
    <row r="771">
      <c r="H771" s="1365"/>
      <c r="I771" s="1366"/>
      <c r="J771" s="1365"/>
      <c r="BB771" s="1364"/>
    </row>
    <row r="772">
      <c r="H772" s="1365"/>
      <c r="I772" s="1366"/>
      <c r="J772" s="1365"/>
      <c r="BB772" s="1364"/>
    </row>
    <row r="773">
      <c r="H773" s="1365"/>
      <c r="I773" s="1366"/>
      <c r="J773" s="1365"/>
      <c r="BB773" s="1364"/>
    </row>
    <row r="774">
      <c r="H774" s="1365"/>
      <c r="I774" s="1366"/>
      <c r="J774" s="1365"/>
      <c r="BB774" s="1364"/>
    </row>
    <row r="775">
      <c r="H775" s="1365"/>
      <c r="I775" s="1366"/>
      <c r="J775" s="1365"/>
      <c r="BB775" s="1364"/>
    </row>
    <row r="776">
      <c r="H776" s="1365"/>
      <c r="I776" s="1366"/>
      <c r="J776" s="1365"/>
      <c r="BB776" s="1364"/>
    </row>
    <row r="777">
      <c r="H777" s="1365"/>
      <c r="I777" s="1366"/>
      <c r="J777" s="1365"/>
      <c r="BB777" s="1364"/>
    </row>
    <row r="778">
      <c r="H778" s="1365"/>
      <c r="I778" s="1366"/>
      <c r="J778" s="1365"/>
      <c r="BB778" s="1364"/>
    </row>
    <row r="779">
      <c r="H779" s="1365"/>
      <c r="I779" s="1366"/>
      <c r="J779" s="1365"/>
      <c r="BB779" s="1364"/>
    </row>
    <row r="780">
      <c r="H780" s="1365"/>
      <c r="I780" s="1366"/>
      <c r="J780" s="1365"/>
      <c r="BB780" s="1364"/>
    </row>
    <row r="781">
      <c r="H781" s="1365"/>
      <c r="I781" s="1366"/>
      <c r="J781" s="1365"/>
      <c r="BB781" s="1364"/>
    </row>
    <row r="782">
      <c r="H782" s="1365"/>
      <c r="I782" s="1366"/>
      <c r="J782" s="1365"/>
      <c r="BB782" s="1364"/>
    </row>
    <row r="783">
      <c r="H783" s="1365"/>
      <c r="I783" s="1366"/>
      <c r="J783" s="1365"/>
      <c r="BB783" s="1364"/>
    </row>
    <row r="784">
      <c r="H784" s="1365"/>
      <c r="I784" s="1366"/>
      <c r="J784" s="1365"/>
      <c r="BB784" s="1364"/>
    </row>
    <row r="785">
      <c r="H785" s="1365"/>
      <c r="I785" s="1366"/>
      <c r="J785" s="1365"/>
      <c r="BB785" s="1364"/>
    </row>
    <row r="786">
      <c r="H786" s="1365"/>
      <c r="I786" s="1366"/>
      <c r="J786" s="1365"/>
      <c r="BB786" s="1364"/>
    </row>
    <row r="787">
      <c r="H787" s="1365"/>
      <c r="I787" s="1366"/>
      <c r="J787" s="1365"/>
      <c r="BB787" s="1364"/>
    </row>
    <row r="788">
      <c r="H788" s="1365"/>
      <c r="I788" s="1366"/>
      <c r="J788" s="1365"/>
      <c r="BB788" s="1364"/>
    </row>
    <row r="789">
      <c r="H789" s="1365"/>
      <c r="I789" s="1366"/>
      <c r="J789" s="1365"/>
      <c r="BB789" s="1364"/>
    </row>
    <row r="790">
      <c r="H790" s="1365"/>
      <c r="I790" s="1366"/>
      <c r="J790" s="1365"/>
      <c r="BB790" s="1364"/>
    </row>
    <row r="791">
      <c r="H791" s="1365"/>
      <c r="I791" s="1366"/>
      <c r="J791" s="1365"/>
      <c r="BB791" s="1364"/>
    </row>
    <row r="792">
      <c r="H792" s="1365"/>
      <c r="I792" s="1366"/>
      <c r="J792" s="1365"/>
      <c r="BB792" s="1364"/>
    </row>
    <row r="793">
      <c r="H793" s="1365"/>
      <c r="I793" s="1366"/>
      <c r="J793" s="1365"/>
      <c r="BB793" s="1364"/>
    </row>
    <row r="794">
      <c r="H794" s="1365"/>
      <c r="I794" s="1366"/>
      <c r="J794" s="1365"/>
      <c r="BB794" s="1364"/>
    </row>
    <row r="795">
      <c r="H795" s="1365"/>
      <c r="I795" s="1366"/>
      <c r="J795" s="1365"/>
      <c r="BB795" s="1364"/>
    </row>
    <row r="796">
      <c r="H796" s="1365"/>
      <c r="I796" s="1366"/>
      <c r="J796" s="1365"/>
      <c r="BB796" s="1364"/>
    </row>
    <row r="797">
      <c r="H797" s="1365"/>
      <c r="I797" s="1366"/>
      <c r="J797" s="1365"/>
      <c r="BB797" s="1364"/>
    </row>
    <row r="798">
      <c r="H798" s="1365"/>
      <c r="I798" s="1366"/>
      <c r="J798" s="1365"/>
      <c r="BB798" s="1364"/>
    </row>
    <row r="799">
      <c r="H799" s="1365"/>
      <c r="I799" s="1366"/>
      <c r="J799" s="1365"/>
      <c r="BB799" s="1364"/>
    </row>
    <row r="800">
      <c r="H800" s="1365"/>
      <c r="I800" s="1366"/>
      <c r="J800" s="1365"/>
      <c r="BB800" s="1364"/>
    </row>
    <row r="801">
      <c r="H801" s="1365"/>
      <c r="I801" s="1366"/>
      <c r="J801" s="1365"/>
      <c r="BB801" s="1364"/>
    </row>
    <row r="802">
      <c r="H802" s="1365"/>
      <c r="I802" s="1366"/>
      <c r="J802" s="1365"/>
      <c r="BB802" s="1364"/>
    </row>
    <row r="803">
      <c r="H803" s="1365"/>
      <c r="I803" s="1366"/>
      <c r="J803" s="1365"/>
      <c r="BB803" s="1364"/>
    </row>
    <row r="804">
      <c r="H804" s="1365"/>
      <c r="I804" s="1366"/>
      <c r="J804" s="1365"/>
      <c r="BB804" s="1364"/>
    </row>
    <row r="805">
      <c r="H805" s="1365"/>
      <c r="I805" s="1366"/>
      <c r="J805" s="1365"/>
      <c r="BB805" s="1364"/>
    </row>
    <row r="806">
      <c r="H806" s="1365"/>
      <c r="I806" s="1366"/>
      <c r="J806" s="1365"/>
      <c r="BB806" s="1364"/>
    </row>
    <row r="807">
      <c r="H807" s="1365"/>
      <c r="I807" s="1366"/>
      <c r="J807" s="1365"/>
      <c r="BB807" s="1364"/>
    </row>
    <row r="808">
      <c r="H808" s="1365"/>
      <c r="I808" s="1366"/>
      <c r="J808" s="1365"/>
      <c r="BB808" s="1364"/>
    </row>
    <row r="809">
      <c r="H809" s="1365"/>
      <c r="I809" s="1366"/>
      <c r="J809" s="1365"/>
      <c r="BB809" s="1364"/>
    </row>
    <row r="810">
      <c r="H810" s="1365"/>
      <c r="I810" s="1366"/>
      <c r="J810" s="1365"/>
      <c r="BB810" s="1364"/>
    </row>
    <row r="811">
      <c r="H811" s="1365"/>
      <c r="I811" s="1366"/>
      <c r="J811" s="1365"/>
      <c r="BB811" s="1364"/>
    </row>
    <row r="812">
      <c r="H812" s="1365"/>
      <c r="I812" s="1366"/>
      <c r="J812" s="1365"/>
      <c r="BB812" s="1364"/>
    </row>
    <row r="813">
      <c r="H813" s="1365"/>
      <c r="I813" s="1366"/>
      <c r="J813" s="1365"/>
      <c r="BB813" s="1364"/>
    </row>
    <row r="814">
      <c r="H814" s="1365"/>
      <c r="I814" s="1366"/>
      <c r="J814" s="1365"/>
      <c r="BB814" s="1364"/>
    </row>
    <row r="815">
      <c r="H815" s="1365"/>
      <c r="I815" s="1366"/>
      <c r="J815" s="1365"/>
      <c r="BB815" s="1364"/>
    </row>
    <row r="816">
      <c r="H816" s="1365"/>
      <c r="I816" s="1366"/>
      <c r="J816" s="1365"/>
      <c r="BB816" s="1364"/>
    </row>
    <row r="817">
      <c r="H817" s="1365"/>
      <c r="I817" s="1366"/>
      <c r="J817" s="1365"/>
      <c r="BB817" s="1364"/>
    </row>
    <row r="818">
      <c r="H818" s="1365"/>
      <c r="I818" s="1366"/>
      <c r="J818" s="1365"/>
      <c r="BB818" s="1364"/>
    </row>
    <row r="819">
      <c r="H819" s="1365"/>
      <c r="I819" s="1366"/>
      <c r="J819" s="1365"/>
      <c r="BB819" s="1364"/>
    </row>
    <row r="820">
      <c r="H820" s="1365"/>
      <c r="I820" s="1366"/>
      <c r="J820" s="1365"/>
      <c r="BB820" s="1364"/>
    </row>
    <row r="821">
      <c r="H821" s="1365"/>
      <c r="I821" s="1366"/>
      <c r="J821" s="1365"/>
      <c r="BB821" s="1364"/>
    </row>
    <row r="822">
      <c r="H822" s="1365"/>
      <c r="I822" s="1366"/>
      <c r="J822" s="1365"/>
      <c r="BB822" s="1364"/>
    </row>
    <row r="823">
      <c r="H823" s="1365"/>
      <c r="I823" s="1366"/>
      <c r="J823" s="1365"/>
      <c r="BB823" s="1364"/>
    </row>
    <row r="824">
      <c r="H824" s="1365"/>
      <c r="I824" s="1366"/>
      <c r="J824" s="1365"/>
      <c r="BB824" s="1364"/>
    </row>
    <row r="825">
      <c r="H825" s="1365"/>
      <c r="I825" s="1366"/>
      <c r="J825" s="1365"/>
      <c r="BB825" s="1364"/>
    </row>
    <row r="826">
      <c r="H826" s="1365"/>
      <c r="I826" s="1366"/>
      <c r="J826" s="1365"/>
      <c r="BB826" s="1364"/>
    </row>
    <row r="827">
      <c r="H827" s="1365"/>
      <c r="I827" s="1366"/>
      <c r="J827" s="1365"/>
      <c r="BB827" s="1364"/>
    </row>
    <row r="828">
      <c r="H828" s="1365"/>
      <c r="I828" s="1366"/>
      <c r="J828" s="1365"/>
      <c r="BB828" s="1364"/>
    </row>
    <row r="829">
      <c r="H829" s="1365"/>
      <c r="I829" s="1366"/>
      <c r="J829" s="1365"/>
      <c r="BB829" s="1364"/>
    </row>
    <row r="830">
      <c r="H830" s="1365"/>
      <c r="I830" s="1366"/>
      <c r="J830" s="1365"/>
      <c r="BB830" s="1364"/>
    </row>
    <row r="831">
      <c r="H831" s="1365"/>
      <c r="I831" s="1366"/>
      <c r="J831" s="1365"/>
      <c r="BB831" s="1364"/>
    </row>
    <row r="832">
      <c r="H832" s="1365"/>
      <c r="I832" s="1366"/>
      <c r="J832" s="1365"/>
      <c r="BB832" s="1364"/>
    </row>
    <row r="833">
      <c r="H833" s="1365"/>
      <c r="I833" s="1366"/>
      <c r="J833" s="1365"/>
      <c r="BB833" s="1364"/>
    </row>
    <row r="834">
      <c r="H834" s="1365"/>
      <c r="I834" s="1366"/>
      <c r="J834" s="1365"/>
      <c r="BB834" s="1364"/>
    </row>
    <row r="835">
      <c r="H835" s="1365"/>
      <c r="I835" s="1366"/>
      <c r="J835" s="1365"/>
      <c r="BB835" s="1364"/>
    </row>
    <row r="836">
      <c r="H836" s="1365"/>
      <c r="I836" s="1366"/>
      <c r="J836" s="1365"/>
      <c r="BB836" s="1364"/>
    </row>
    <row r="837">
      <c r="H837" s="1365"/>
      <c r="I837" s="1366"/>
      <c r="J837" s="1365"/>
      <c r="BB837" s="1364"/>
    </row>
    <row r="838">
      <c r="H838" s="1365"/>
      <c r="I838" s="1366"/>
      <c r="J838" s="1365"/>
      <c r="BB838" s="1364"/>
    </row>
    <row r="839">
      <c r="H839" s="1365"/>
      <c r="I839" s="1366"/>
      <c r="J839" s="1365"/>
      <c r="BB839" s="1364"/>
    </row>
    <row r="840">
      <c r="H840" s="1365"/>
      <c r="I840" s="1366"/>
      <c r="J840" s="1365"/>
      <c r="BB840" s="1364"/>
    </row>
    <row r="841">
      <c r="H841" s="1365"/>
      <c r="I841" s="1366"/>
      <c r="J841" s="1365"/>
      <c r="BB841" s="1364"/>
    </row>
    <row r="842">
      <c r="H842" s="1365"/>
      <c r="I842" s="1366"/>
      <c r="J842" s="1365"/>
      <c r="BB842" s="1364"/>
    </row>
    <row r="843">
      <c r="H843" s="1365"/>
      <c r="I843" s="1366"/>
      <c r="J843" s="1365"/>
      <c r="BB843" s="1364"/>
    </row>
    <row r="844">
      <c r="H844" s="1365"/>
      <c r="I844" s="1366"/>
      <c r="J844" s="1365"/>
      <c r="BB844" s="1364"/>
    </row>
    <row r="845">
      <c r="H845" s="1365"/>
      <c r="I845" s="1366"/>
      <c r="J845" s="1365"/>
      <c r="BB845" s="1364"/>
    </row>
    <row r="846">
      <c r="H846" s="1365"/>
      <c r="I846" s="1366"/>
      <c r="J846" s="1365"/>
      <c r="BB846" s="1364"/>
    </row>
    <row r="847">
      <c r="H847" s="1365"/>
      <c r="I847" s="1366"/>
      <c r="J847" s="1365"/>
      <c r="BB847" s="1364"/>
    </row>
    <row r="848">
      <c r="H848" s="1365"/>
      <c r="I848" s="1366"/>
      <c r="J848" s="1365"/>
      <c r="BB848" s="1364"/>
    </row>
    <row r="849">
      <c r="H849" s="1365"/>
      <c r="I849" s="1366"/>
      <c r="J849" s="1365"/>
      <c r="BB849" s="1364"/>
    </row>
    <row r="850">
      <c r="H850" s="1365"/>
      <c r="I850" s="1366"/>
      <c r="J850" s="1365"/>
      <c r="BB850" s="1364"/>
    </row>
    <row r="851">
      <c r="H851" s="1365"/>
      <c r="I851" s="1366"/>
      <c r="J851" s="1365"/>
      <c r="BB851" s="1364"/>
    </row>
    <row r="852">
      <c r="H852" s="1365"/>
      <c r="I852" s="1366"/>
      <c r="J852" s="1365"/>
      <c r="BB852" s="1364"/>
    </row>
    <row r="853">
      <c r="H853" s="1365"/>
      <c r="I853" s="1366"/>
      <c r="J853" s="1365"/>
      <c r="BB853" s="1364"/>
    </row>
    <row r="854">
      <c r="H854" s="1365"/>
      <c r="I854" s="1366"/>
      <c r="J854" s="1365"/>
      <c r="BB854" s="1364"/>
    </row>
    <row r="855">
      <c r="H855" s="1365"/>
      <c r="I855" s="1366"/>
      <c r="J855" s="1365"/>
      <c r="BB855" s="1364"/>
    </row>
    <row r="856">
      <c r="H856" s="1365"/>
      <c r="I856" s="1366"/>
      <c r="J856" s="1365"/>
      <c r="BB856" s="1364"/>
    </row>
    <row r="857">
      <c r="H857" s="1365"/>
      <c r="I857" s="1366"/>
      <c r="J857" s="1365"/>
      <c r="BB857" s="1364"/>
    </row>
    <row r="858">
      <c r="H858" s="1365"/>
      <c r="I858" s="1366"/>
      <c r="J858" s="1365"/>
      <c r="BB858" s="1364"/>
    </row>
    <row r="859">
      <c r="H859" s="1365"/>
      <c r="I859" s="1366"/>
      <c r="J859" s="1365"/>
      <c r="BB859" s="1364"/>
    </row>
    <row r="860">
      <c r="H860" s="1365"/>
      <c r="I860" s="1366"/>
      <c r="J860" s="1365"/>
      <c r="BB860" s="1364"/>
    </row>
    <row r="861">
      <c r="H861" s="1365"/>
      <c r="I861" s="1366"/>
      <c r="J861" s="1365"/>
      <c r="BB861" s="1364"/>
    </row>
    <row r="862">
      <c r="H862" s="1365"/>
      <c r="I862" s="1366"/>
      <c r="J862" s="1365"/>
      <c r="BB862" s="1364"/>
    </row>
    <row r="863">
      <c r="H863" s="1365"/>
      <c r="I863" s="1366"/>
      <c r="J863" s="1365"/>
      <c r="BB863" s="1364"/>
    </row>
    <row r="864">
      <c r="H864" s="1365"/>
      <c r="I864" s="1366"/>
      <c r="J864" s="1365"/>
      <c r="BB864" s="1364"/>
    </row>
    <row r="865">
      <c r="H865" s="1365"/>
      <c r="I865" s="1366"/>
      <c r="J865" s="1365"/>
      <c r="BB865" s="1364"/>
    </row>
    <row r="866">
      <c r="H866" s="1365"/>
      <c r="I866" s="1366"/>
      <c r="J866" s="1365"/>
      <c r="BB866" s="1364"/>
    </row>
    <row r="867">
      <c r="H867" s="1365"/>
      <c r="I867" s="1366"/>
      <c r="J867" s="1365"/>
      <c r="BB867" s="1364"/>
    </row>
    <row r="868">
      <c r="H868" s="1365"/>
      <c r="I868" s="1366"/>
      <c r="J868" s="1365"/>
      <c r="BB868" s="1364"/>
    </row>
    <row r="869">
      <c r="H869" s="1365"/>
      <c r="I869" s="1366"/>
      <c r="J869" s="1365"/>
      <c r="BB869" s="1364"/>
    </row>
    <row r="870">
      <c r="H870" s="1365"/>
      <c r="I870" s="1366"/>
      <c r="J870" s="1365"/>
      <c r="BB870" s="1364"/>
    </row>
    <row r="871">
      <c r="H871" s="1365"/>
      <c r="I871" s="1366"/>
      <c r="J871" s="1365"/>
      <c r="BB871" s="1364"/>
    </row>
    <row r="872">
      <c r="H872" s="1365"/>
      <c r="I872" s="1366"/>
      <c r="J872" s="1365"/>
      <c r="BB872" s="1364"/>
    </row>
    <row r="873">
      <c r="H873" s="1365"/>
      <c r="I873" s="1366"/>
      <c r="J873" s="1365"/>
      <c r="BB873" s="1364"/>
    </row>
    <row r="874">
      <c r="H874" s="1365"/>
      <c r="I874" s="1366"/>
      <c r="J874" s="1365"/>
      <c r="BB874" s="1364"/>
    </row>
    <row r="875">
      <c r="H875" s="1365"/>
      <c r="I875" s="1366"/>
      <c r="J875" s="1365"/>
      <c r="BB875" s="1364"/>
    </row>
    <row r="876">
      <c r="H876" s="1365"/>
      <c r="I876" s="1366"/>
      <c r="J876" s="1365"/>
      <c r="BB876" s="1364"/>
    </row>
    <row r="877">
      <c r="H877" s="1365"/>
      <c r="I877" s="1366"/>
      <c r="J877" s="1365"/>
      <c r="BB877" s="1364"/>
    </row>
    <row r="878">
      <c r="H878" s="1365"/>
      <c r="I878" s="1366"/>
      <c r="J878" s="1365"/>
      <c r="BB878" s="1364"/>
    </row>
    <row r="879">
      <c r="H879" s="1365"/>
      <c r="I879" s="1366"/>
      <c r="J879" s="1365"/>
      <c r="BB879" s="1364"/>
    </row>
    <row r="880">
      <c r="H880" s="1365"/>
      <c r="I880" s="1366"/>
      <c r="J880" s="1365"/>
      <c r="BB880" s="1364"/>
    </row>
    <row r="881">
      <c r="H881" s="1365"/>
      <c r="I881" s="1366"/>
      <c r="J881" s="1365"/>
      <c r="BB881" s="1364"/>
    </row>
    <row r="882">
      <c r="H882" s="1365"/>
      <c r="I882" s="1366"/>
      <c r="J882" s="1365"/>
      <c r="BB882" s="1364"/>
    </row>
    <row r="883">
      <c r="H883" s="1365"/>
      <c r="I883" s="1366"/>
      <c r="J883" s="1365"/>
      <c r="BB883" s="1364"/>
    </row>
    <row r="884">
      <c r="H884" s="1365"/>
      <c r="I884" s="1366"/>
      <c r="J884" s="1365"/>
      <c r="BB884" s="1364"/>
    </row>
    <row r="885">
      <c r="H885" s="1365"/>
      <c r="I885" s="1366"/>
      <c r="J885" s="1365"/>
      <c r="BB885" s="1364"/>
    </row>
    <row r="886">
      <c r="H886" s="1365"/>
      <c r="I886" s="1366"/>
      <c r="J886" s="1365"/>
      <c r="BB886" s="1364"/>
    </row>
    <row r="887">
      <c r="H887" s="1365"/>
      <c r="I887" s="1366"/>
      <c r="J887" s="1365"/>
      <c r="BB887" s="1364"/>
    </row>
    <row r="888">
      <c r="H888" s="1365"/>
      <c r="I888" s="1366"/>
      <c r="J888" s="1365"/>
      <c r="BB888" s="1364"/>
    </row>
    <row r="889">
      <c r="H889" s="1365"/>
      <c r="I889" s="1366"/>
      <c r="J889" s="1365"/>
      <c r="BB889" s="1364"/>
    </row>
    <row r="890">
      <c r="H890" s="1365"/>
      <c r="I890" s="1366"/>
      <c r="J890" s="1365"/>
      <c r="BB890" s="1364"/>
    </row>
    <row r="891">
      <c r="H891" s="1365"/>
      <c r="I891" s="1366"/>
      <c r="J891" s="1365"/>
      <c r="BB891" s="1364"/>
    </row>
    <row r="892">
      <c r="H892" s="1365"/>
      <c r="I892" s="1366"/>
      <c r="J892" s="1365"/>
      <c r="BB892" s="1364"/>
    </row>
    <row r="893">
      <c r="H893" s="1365"/>
      <c r="I893" s="1366"/>
      <c r="J893" s="1365"/>
      <c r="BB893" s="1364"/>
    </row>
    <row r="894">
      <c r="H894" s="1365"/>
      <c r="I894" s="1366"/>
      <c r="J894" s="1365"/>
      <c r="BB894" s="1364"/>
    </row>
    <row r="895">
      <c r="H895" s="1365"/>
      <c r="I895" s="1366"/>
      <c r="J895" s="1365"/>
      <c r="BB895" s="1364"/>
    </row>
    <row r="896">
      <c r="H896" s="1365"/>
      <c r="I896" s="1366"/>
      <c r="J896" s="1365"/>
      <c r="BB896" s="1364"/>
    </row>
    <row r="897">
      <c r="H897" s="1365"/>
      <c r="I897" s="1366"/>
      <c r="J897" s="1365"/>
      <c r="BB897" s="1364"/>
    </row>
    <row r="898">
      <c r="H898" s="1365"/>
      <c r="I898" s="1366"/>
      <c r="J898" s="1365"/>
      <c r="BB898" s="1364"/>
    </row>
    <row r="899">
      <c r="H899" s="1365"/>
      <c r="I899" s="1366"/>
      <c r="J899" s="1365"/>
      <c r="BB899" s="1364"/>
    </row>
    <row r="900">
      <c r="H900" s="1365"/>
      <c r="I900" s="1366"/>
      <c r="J900" s="1365"/>
      <c r="BB900" s="1364"/>
    </row>
    <row r="901">
      <c r="H901" s="1365"/>
      <c r="I901" s="1366"/>
      <c r="J901" s="1365"/>
      <c r="BB901" s="1364"/>
    </row>
    <row r="902">
      <c r="H902" s="1365"/>
      <c r="I902" s="1366"/>
      <c r="J902" s="1365"/>
      <c r="BB902" s="1364"/>
    </row>
    <row r="903">
      <c r="H903" s="1365"/>
      <c r="I903" s="1366"/>
      <c r="J903" s="1365"/>
      <c r="BB903" s="1364"/>
    </row>
    <row r="904">
      <c r="H904" s="1365"/>
      <c r="I904" s="1366"/>
      <c r="J904" s="1365"/>
      <c r="BB904" s="1364"/>
    </row>
    <row r="905">
      <c r="H905" s="1365"/>
      <c r="I905" s="1366"/>
      <c r="J905" s="1365"/>
      <c r="BB905" s="1364"/>
    </row>
    <row r="906">
      <c r="H906" s="1365"/>
      <c r="I906" s="1366"/>
      <c r="J906" s="1365"/>
      <c r="BB906" s="1364"/>
    </row>
    <row r="907">
      <c r="H907" s="1365"/>
      <c r="I907" s="1366"/>
      <c r="J907" s="1365"/>
      <c r="BB907" s="1364"/>
    </row>
    <row r="908">
      <c r="H908" s="1365"/>
      <c r="I908" s="1366"/>
      <c r="J908" s="1365"/>
      <c r="BB908" s="1364"/>
    </row>
    <row r="909">
      <c r="H909" s="1365"/>
      <c r="I909" s="1366"/>
      <c r="J909" s="1365"/>
      <c r="BB909" s="1364"/>
    </row>
    <row r="910">
      <c r="H910" s="1365"/>
      <c r="I910" s="1366"/>
      <c r="J910" s="1365"/>
      <c r="BB910" s="1364"/>
    </row>
    <row r="911">
      <c r="H911" s="1365"/>
      <c r="I911" s="1366"/>
      <c r="J911" s="1365"/>
      <c r="BB911" s="1364"/>
    </row>
    <row r="912">
      <c r="H912" s="1365"/>
      <c r="I912" s="1366"/>
      <c r="J912" s="1365"/>
      <c r="BB912" s="1364"/>
    </row>
    <row r="913">
      <c r="H913" s="1365"/>
      <c r="I913" s="1366"/>
      <c r="J913" s="1365"/>
      <c r="BB913" s="1364"/>
    </row>
    <row r="914">
      <c r="H914" s="1365"/>
      <c r="I914" s="1366"/>
      <c r="J914" s="1365"/>
      <c r="BB914" s="1364"/>
    </row>
    <row r="915">
      <c r="H915" s="1365"/>
      <c r="I915" s="1366"/>
      <c r="J915" s="1365"/>
      <c r="BB915" s="1364"/>
    </row>
    <row r="916">
      <c r="H916" s="1365"/>
      <c r="I916" s="1366"/>
      <c r="J916" s="1365"/>
      <c r="BB916" s="1364"/>
    </row>
    <row r="917">
      <c r="H917" s="1365"/>
      <c r="I917" s="1366"/>
      <c r="J917" s="1365"/>
      <c r="BB917" s="1364"/>
    </row>
    <row r="918">
      <c r="H918" s="1365"/>
      <c r="I918" s="1366"/>
      <c r="J918" s="1365"/>
      <c r="BB918" s="1364"/>
    </row>
    <row r="919">
      <c r="H919" s="1365"/>
      <c r="I919" s="1366"/>
      <c r="J919" s="1365"/>
      <c r="BB919" s="1364"/>
    </row>
    <row r="920">
      <c r="H920" s="1365"/>
      <c r="I920" s="1366"/>
      <c r="J920" s="1365"/>
      <c r="BB920" s="1364"/>
    </row>
    <row r="921">
      <c r="H921" s="1365"/>
      <c r="I921" s="1366"/>
      <c r="J921" s="1365"/>
      <c r="BB921" s="1364"/>
    </row>
    <row r="922">
      <c r="H922" s="1365"/>
      <c r="I922" s="1366"/>
      <c r="J922" s="1365"/>
      <c r="BB922" s="1364"/>
    </row>
    <row r="923">
      <c r="H923" s="1365"/>
      <c r="I923" s="1366"/>
      <c r="J923" s="1365"/>
      <c r="BB923" s="1364"/>
    </row>
    <row r="924">
      <c r="H924" s="1365"/>
      <c r="I924" s="1366"/>
      <c r="J924" s="1365"/>
      <c r="BB924" s="1364"/>
    </row>
    <row r="925">
      <c r="H925" s="1365"/>
      <c r="I925" s="1366"/>
      <c r="J925" s="1365"/>
      <c r="BB925" s="1364"/>
    </row>
    <row r="926">
      <c r="H926" s="1365"/>
      <c r="I926" s="1366"/>
      <c r="J926" s="1365"/>
      <c r="BB926" s="1364"/>
    </row>
    <row r="927">
      <c r="H927" s="1365"/>
      <c r="I927" s="1366"/>
      <c r="J927" s="1365"/>
      <c r="BB927" s="1364"/>
    </row>
    <row r="928">
      <c r="H928" s="1365"/>
      <c r="I928" s="1366"/>
      <c r="J928" s="1365"/>
      <c r="BB928" s="1364"/>
    </row>
    <row r="929">
      <c r="H929" s="1365"/>
      <c r="I929" s="1366"/>
      <c r="J929" s="1365"/>
      <c r="BB929" s="1364"/>
    </row>
    <row r="930">
      <c r="H930" s="1365"/>
      <c r="I930" s="1366"/>
      <c r="J930" s="1365"/>
      <c r="BB930" s="1364"/>
    </row>
    <row r="931">
      <c r="H931" s="1365"/>
      <c r="I931" s="1366"/>
      <c r="J931" s="1365"/>
      <c r="BB931" s="1364"/>
    </row>
    <row r="932">
      <c r="H932" s="1365"/>
      <c r="I932" s="1366"/>
      <c r="J932" s="1365"/>
      <c r="BB932" s="1364"/>
    </row>
    <row r="933">
      <c r="H933" s="1365"/>
      <c r="I933" s="1366"/>
      <c r="J933" s="1365"/>
      <c r="BB933" s="1364"/>
    </row>
    <row r="934">
      <c r="H934" s="1365"/>
      <c r="I934" s="1366"/>
      <c r="J934" s="1365"/>
      <c r="BB934" s="1364"/>
    </row>
    <row r="935">
      <c r="H935" s="1365"/>
      <c r="I935" s="1366"/>
      <c r="J935" s="1365"/>
      <c r="BB935" s="1364"/>
    </row>
    <row r="936">
      <c r="H936" s="1365"/>
      <c r="I936" s="1366"/>
      <c r="J936" s="1365"/>
      <c r="BB936" s="1364"/>
    </row>
    <row r="937">
      <c r="H937" s="1365"/>
      <c r="I937" s="1366"/>
      <c r="J937" s="1365"/>
      <c r="BB937" s="1364"/>
    </row>
    <row r="938">
      <c r="H938" s="1365"/>
      <c r="I938" s="1366"/>
      <c r="J938" s="1365"/>
      <c r="BB938" s="1364"/>
    </row>
    <row r="939">
      <c r="H939" s="1365"/>
      <c r="I939" s="1366"/>
      <c r="J939" s="1365"/>
      <c r="BB939" s="1364"/>
    </row>
    <row r="940">
      <c r="H940" s="1365"/>
      <c r="I940" s="1366"/>
      <c r="J940" s="1365"/>
      <c r="BB940" s="1364"/>
    </row>
    <row r="941">
      <c r="H941" s="1365"/>
      <c r="I941" s="1366"/>
      <c r="J941" s="1365"/>
      <c r="BB941" s="1364"/>
    </row>
    <row r="942">
      <c r="H942" s="1365"/>
      <c r="I942" s="1366"/>
      <c r="J942" s="1365"/>
      <c r="BB942" s="1364"/>
    </row>
    <row r="943">
      <c r="H943" s="1365"/>
      <c r="I943" s="1366"/>
      <c r="J943" s="1365"/>
      <c r="BB943" s="1364"/>
    </row>
    <row r="944">
      <c r="H944" s="1365"/>
      <c r="I944" s="1366"/>
      <c r="J944" s="1365"/>
      <c r="BB944" s="1364"/>
    </row>
    <row r="945">
      <c r="H945" s="1365"/>
      <c r="I945" s="1366"/>
      <c r="J945" s="1365"/>
      <c r="BB945" s="1364"/>
    </row>
    <row r="946">
      <c r="H946" s="1365"/>
      <c r="I946" s="1366"/>
      <c r="J946" s="1365"/>
      <c r="BB946" s="1364"/>
    </row>
    <row r="947">
      <c r="H947" s="1365"/>
      <c r="I947" s="1366"/>
      <c r="J947" s="1365"/>
      <c r="BB947" s="1364"/>
    </row>
    <row r="948">
      <c r="H948" s="1365"/>
      <c r="I948" s="1366"/>
      <c r="J948" s="1365"/>
      <c r="BB948" s="1364"/>
    </row>
    <row r="949">
      <c r="H949" s="1365"/>
      <c r="I949" s="1366"/>
      <c r="J949" s="1365"/>
      <c r="BB949" s="1364"/>
    </row>
    <row r="950">
      <c r="H950" s="1365"/>
      <c r="I950" s="1366"/>
      <c r="J950" s="1365"/>
      <c r="BB950" s="1364"/>
    </row>
    <row r="951">
      <c r="H951" s="1365"/>
      <c r="I951" s="1366"/>
      <c r="J951" s="1365"/>
      <c r="BB951" s="1364"/>
    </row>
    <row r="952">
      <c r="H952" s="1365"/>
      <c r="I952" s="1366"/>
      <c r="J952" s="1365"/>
      <c r="BB952" s="1364"/>
    </row>
    <row r="953">
      <c r="H953" s="1365"/>
      <c r="I953" s="1366"/>
      <c r="J953" s="1365"/>
      <c r="BB953" s="1364"/>
    </row>
    <row r="954">
      <c r="H954" s="1365"/>
      <c r="I954" s="1366"/>
      <c r="J954" s="1365"/>
      <c r="BB954" s="1364"/>
    </row>
    <row r="955">
      <c r="H955" s="1365"/>
      <c r="I955" s="1366"/>
      <c r="J955" s="1365"/>
      <c r="BB955" s="1364"/>
    </row>
    <row r="956">
      <c r="H956" s="1365"/>
      <c r="I956" s="1366"/>
      <c r="J956" s="1365"/>
      <c r="BB956" s="1364"/>
    </row>
    <row r="957">
      <c r="H957" s="1365"/>
      <c r="I957" s="1366"/>
      <c r="J957" s="1365"/>
      <c r="BB957" s="1364"/>
    </row>
    <row r="958">
      <c r="H958" s="1365"/>
      <c r="I958" s="1366"/>
      <c r="J958" s="1365"/>
      <c r="BB958" s="1364"/>
    </row>
    <row r="959">
      <c r="H959" s="1365"/>
      <c r="I959" s="1366"/>
      <c r="J959" s="1365"/>
      <c r="BB959" s="1364"/>
    </row>
    <row r="960">
      <c r="H960" s="1365"/>
      <c r="I960" s="1366"/>
      <c r="J960" s="1365"/>
      <c r="BB960" s="1364"/>
    </row>
    <row r="961">
      <c r="H961" s="1365"/>
      <c r="I961" s="1366"/>
      <c r="J961" s="1365"/>
      <c r="BB961" s="1364"/>
    </row>
    <row r="962">
      <c r="H962" s="1365"/>
      <c r="I962" s="1366"/>
      <c r="J962" s="1365"/>
      <c r="BB962" s="1364"/>
    </row>
    <row r="963">
      <c r="H963" s="1365"/>
      <c r="I963" s="1366"/>
      <c r="J963" s="1365"/>
      <c r="BB963" s="1364"/>
    </row>
    <row r="964">
      <c r="H964" s="1365"/>
      <c r="I964" s="1366"/>
      <c r="J964" s="1365"/>
      <c r="BB964" s="1364"/>
    </row>
    <row r="965">
      <c r="H965" s="1365"/>
      <c r="I965" s="1366"/>
      <c r="J965" s="1365"/>
      <c r="BB965" s="1364"/>
    </row>
    <row r="966">
      <c r="H966" s="1365"/>
      <c r="I966" s="1366"/>
      <c r="J966" s="1365"/>
      <c r="BB966" s="1364"/>
    </row>
    <row r="967">
      <c r="H967" s="1365"/>
      <c r="I967" s="1366"/>
      <c r="J967" s="1365"/>
      <c r="BB967" s="1364"/>
    </row>
    <row r="968">
      <c r="H968" s="1365"/>
      <c r="I968" s="1366"/>
      <c r="J968" s="1365"/>
      <c r="BB968" s="1364"/>
    </row>
    <row r="969">
      <c r="H969" s="1365"/>
      <c r="I969" s="1366"/>
      <c r="J969" s="1365"/>
      <c r="BB969" s="1364"/>
    </row>
    <row r="970">
      <c r="H970" s="1365"/>
      <c r="I970" s="1366"/>
      <c r="J970" s="1365"/>
      <c r="BB970" s="1364"/>
    </row>
    <row r="971">
      <c r="H971" s="1365"/>
      <c r="I971" s="1366"/>
      <c r="J971" s="1365"/>
      <c r="BB971" s="1364"/>
    </row>
    <row r="972">
      <c r="H972" s="1365"/>
      <c r="I972" s="1366"/>
      <c r="J972" s="1365"/>
      <c r="BB972" s="1364"/>
    </row>
    <row r="973">
      <c r="H973" s="1365"/>
      <c r="I973" s="1366"/>
      <c r="J973" s="1365"/>
      <c r="BB973" s="1364"/>
    </row>
    <row r="974">
      <c r="H974" s="1365"/>
      <c r="I974" s="1366"/>
      <c r="J974" s="1365"/>
      <c r="BB974" s="1364"/>
    </row>
    <row r="975">
      <c r="H975" s="1365"/>
      <c r="I975" s="1366"/>
      <c r="J975" s="1365"/>
      <c r="BB975" s="1364"/>
    </row>
    <row r="976">
      <c r="H976" s="1365"/>
      <c r="I976" s="1366"/>
      <c r="J976" s="1365"/>
      <c r="BB976" s="1364"/>
    </row>
    <row r="977">
      <c r="H977" s="1365"/>
      <c r="I977" s="1366"/>
      <c r="J977" s="1365"/>
      <c r="BB977" s="1364"/>
    </row>
    <row r="978">
      <c r="H978" s="1365"/>
      <c r="I978" s="1366"/>
      <c r="J978" s="1365"/>
      <c r="BB978" s="1364"/>
    </row>
    <row r="979">
      <c r="H979" s="1365"/>
      <c r="I979" s="1366"/>
      <c r="J979" s="1365"/>
      <c r="BB979" s="1364"/>
    </row>
    <row r="980">
      <c r="H980" s="1365"/>
      <c r="I980" s="1366"/>
      <c r="J980" s="1365"/>
      <c r="BB980" s="1364"/>
    </row>
    <row r="981">
      <c r="H981" s="1365"/>
      <c r="I981" s="1366"/>
      <c r="J981" s="1365"/>
      <c r="BB981" s="1364"/>
    </row>
    <row r="982">
      <c r="H982" s="1365"/>
      <c r="I982" s="1366"/>
      <c r="J982" s="1365"/>
      <c r="BB982" s="1364"/>
    </row>
    <row r="983">
      <c r="H983" s="1365"/>
      <c r="I983" s="1366"/>
      <c r="J983" s="1365"/>
      <c r="BB983" s="1364"/>
    </row>
    <row r="984">
      <c r="H984" s="1365"/>
      <c r="I984" s="1366"/>
      <c r="J984" s="1365"/>
      <c r="BB984" s="1364"/>
    </row>
    <row r="985">
      <c r="H985" s="1365"/>
      <c r="I985" s="1366"/>
      <c r="J985" s="1365"/>
      <c r="BB985" s="1364"/>
    </row>
    <row r="986">
      <c r="H986" s="1365"/>
      <c r="I986" s="1366"/>
      <c r="J986" s="1365"/>
      <c r="BB986" s="1364"/>
    </row>
    <row r="987">
      <c r="H987" s="1365"/>
      <c r="I987" s="1366"/>
      <c r="J987" s="1365"/>
      <c r="BB987" s="1364"/>
    </row>
    <row r="988">
      <c r="H988" s="1365"/>
      <c r="I988" s="1366"/>
      <c r="J988" s="1365"/>
      <c r="BB988" s="1364"/>
    </row>
    <row r="989">
      <c r="H989" s="1365"/>
      <c r="I989" s="1366"/>
      <c r="J989" s="1365"/>
      <c r="BB989" s="1364"/>
    </row>
    <row r="990">
      <c r="H990" s="1365"/>
      <c r="I990" s="1366"/>
      <c r="J990" s="1365"/>
      <c r="BB990" s="1364"/>
    </row>
    <row r="991">
      <c r="H991" s="1365"/>
      <c r="I991" s="1366"/>
      <c r="J991" s="1365"/>
      <c r="BB991" s="1364"/>
    </row>
    <row r="992">
      <c r="H992" s="1365"/>
      <c r="I992" s="1366"/>
      <c r="J992" s="1365"/>
      <c r="BB992" s="1364"/>
    </row>
    <row r="993">
      <c r="H993" s="1365"/>
      <c r="I993" s="1366"/>
      <c r="J993" s="1365"/>
      <c r="BB993" s="1364"/>
    </row>
    <row r="994">
      <c r="H994" s="1365"/>
      <c r="I994" s="1366"/>
      <c r="J994" s="1365"/>
      <c r="BB994" s="1364"/>
    </row>
    <row r="995">
      <c r="H995" s="1365"/>
      <c r="I995" s="1366"/>
      <c r="J995" s="1365"/>
      <c r="BB995" s="1364"/>
    </row>
    <row r="996">
      <c r="H996" s="1365"/>
      <c r="I996" s="1366"/>
      <c r="J996" s="1365"/>
      <c r="BB996" s="1364"/>
    </row>
    <row r="997">
      <c r="H997" s="1365"/>
      <c r="I997" s="1366"/>
      <c r="J997" s="1365"/>
      <c r="BB997" s="1364"/>
    </row>
    <row r="998">
      <c r="H998" s="1365"/>
      <c r="I998" s="1366"/>
      <c r="J998" s="1365"/>
      <c r="BB998" s="1364"/>
    </row>
    <row r="999">
      <c r="H999" s="1365"/>
      <c r="I999" s="1366"/>
      <c r="J999" s="1365"/>
      <c r="BB999" s="1364"/>
    </row>
    <row r="1000">
      <c r="H1000" s="1365"/>
      <c r="I1000" s="1366"/>
      <c r="J1000" s="1365"/>
      <c r="BB1000" s="1364"/>
    </row>
    <row r="1001">
      <c r="H1001" s="1365"/>
      <c r="I1001" s="1366"/>
      <c r="J1001" s="1365"/>
      <c r="BB1001" s="1364"/>
    </row>
    <row r="1002">
      <c r="H1002" s="1365"/>
      <c r="I1002" s="1366"/>
      <c r="J1002" s="1365"/>
      <c r="BB1002" s="1364"/>
    </row>
    <row r="1003">
      <c r="H1003" s="1365"/>
      <c r="I1003" s="1366"/>
      <c r="J1003" s="1365"/>
      <c r="BB1003" s="1364"/>
    </row>
    <row r="1004">
      <c r="H1004" s="1365"/>
      <c r="I1004" s="1366"/>
      <c r="J1004" s="1365"/>
      <c r="BB1004" s="1364"/>
    </row>
    <row r="1005">
      <c r="H1005" s="1365"/>
      <c r="I1005" s="1366"/>
      <c r="J1005" s="1365"/>
      <c r="BB1005" s="1364"/>
    </row>
    <row r="1006">
      <c r="H1006" s="1365"/>
      <c r="I1006" s="1366"/>
      <c r="J1006" s="1365"/>
      <c r="BB1006" s="1364"/>
    </row>
    <row r="1007">
      <c r="H1007" s="1365"/>
      <c r="I1007" s="1366"/>
      <c r="J1007" s="1365"/>
      <c r="BB1007" s="1364"/>
    </row>
    <row r="1008">
      <c r="H1008" s="1365"/>
      <c r="I1008" s="1366"/>
      <c r="J1008" s="1365"/>
      <c r="BB1008" s="1364"/>
    </row>
    <row r="1009">
      <c r="H1009" s="1365"/>
      <c r="I1009" s="1366"/>
      <c r="J1009" s="1365"/>
      <c r="BB1009" s="1364"/>
    </row>
    <row r="1010">
      <c r="H1010" s="1365"/>
      <c r="I1010" s="1366"/>
      <c r="J1010" s="1365"/>
      <c r="BB1010" s="1364"/>
    </row>
    <row r="1011">
      <c r="H1011" s="1365"/>
      <c r="I1011" s="1366"/>
      <c r="J1011" s="1365"/>
      <c r="BB1011" s="1364"/>
    </row>
    <row r="1012">
      <c r="H1012" s="1365"/>
      <c r="I1012" s="1366"/>
      <c r="J1012" s="1365"/>
      <c r="BB1012" s="1364"/>
    </row>
    <row r="1013">
      <c r="H1013" s="1365"/>
      <c r="I1013" s="1366"/>
      <c r="J1013" s="1365"/>
      <c r="BB1013" s="1364"/>
    </row>
  </sheetData>
  <conditionalFormatting sqref="BJ1:BK17">
    <cfRule type="cellIs" dxfId="0" priority="1" operator="lessThan">
      <formula>0.2</formula>
    </cfRule>
  </conditionalFormatting>
  <conditionalFormatting sqref="C1:C4">
    <cfRule type="containsText" dxfId="1" priority="2" operator="containsText" text="стоп">
      <formula>NOT(ISERROR(SEARCH(("стоп"),(C1))))</formula>
    </cfRule>
  </conditionalFormatting>
  <hyperlinks>
    <hyperlink r:id="rId1" ref="S2"/>
    <hyperlink r:id="rId2" ref="T2"/>
    <hyperlink r:id="rId3" ref="AC2"/>
    <hyperlink r:id="rId4" ref="AE2"/>
    <hyperlink r:id="rId5" ref="S3"/>
    <hyperlink r:id="rId6" ref="T3"/>
    <hyperlink r:id="rId7" ref="AE3"/>
    <hyperlink r:id="rId8" ref="S4"/>
    <hyperlink r:id="rId9" ref="T4"/>
    <hyperlink r:id="rId10" ref="AE4"/>
    <hyperlink r:id="rId11" ref="S5"/>
    <hyperlink r:id="rId12" ref="T5"/>
    <hyperlink r:id="rId13" ref="AE5"/>
    <hyperlink r:id="rId14" ref="S6"/>
    <hyperlink r:id="rId15" ref="T6"/>
    <hyperlink r:id="rId16" ref="AE6"/>
    <hyperlink r:id="rId17" ref="S7"/>
    <hyperlink r:id="rId18" ref="T7"/>
    <hyperlink r:id="rId19" ref="AE7"/>
    <hyperlink r:id="rId20" ref="S8"/>
    <hyperlink r:id="rId21" ref="T8"/>
    <hyperlink r:id="rId22" ref="AE8"/>
    <hyperlink r:id="rId23" ref="S9"/>
    <hyperlink r:id="rId24" ref="T9"/>
    <hyperlink r:id="rId25" ref="AE9"/>
    <hyperlink r:id="rId26" ref="S10"/>
    <hyperlink r:id="rId27" ref="T10"/>
    <hyperlink r:id="rId28" ref="AE10"/>
    <hyperlink r:id="rId29" ref="S11"/>
    <hyperlink r:id="rId30" ref="T11"/>
    <hyperlink r:id="rId31" ref="AE11"/>
    <hyperlink r:id="rId32" ref="S12"/>
    <hyperlink r:id="rId33" ref="T12"/>
    <hyperlink r:id="rId34" ref="AE12"/>
    <hyperlink r:id="rId35" ref="S13"/>
    <hyperlink r:id="rId36" ref="T13"/>
    <hyperlink r:id="rId37" ref="AE13"/>
    <hyperlink r:id="rId38" ref="S14"/>
    <hyperlink r:id="rId39" ref="T14"/>
    <hyperlink r:id="rId40" ref="AE14"/>
    <hyperlink r:id="rId41" ref="S15"/>
    <hyperlink r:id="rId42" ref="T15"/>
    <hyperlink r:id="rId43" ref="AE15"/>
    <hyperlink r:id="rId44" ref="S16"/>
    <hyperlink r:id="rId45" ref="T16"/>
    <hyperlink r:id="rId46" ref="AE16"/>
    <hyperlink r:id="rId47" ref="S17"/>
    <hyperlink r:id="rId48" ref="T17"/>
    <hyperlink r:id="rId49" ref="AE17"/>
    <hyperlink r:id="rId50" ref="S18"/>
    <hyperlink r:id="rId51" ref="T18"/>
    <hyperlink r:id="rId52" ref="AE18"/>
    <hyperlink r:id="rId53" ref="S19"/>
    <hyperlink r:id="rId54" ref="T19"/>
    <hyperlink r:id="rId55" ref="AE19"/>
    <hyperlink r:id="rId56" ref="S20"/>
    <hyperlink r:id="rId57" ref="T20"/>
    <hyperlink r:id="rId58" ref="AE20"/>
    <hyperlink r:id="rId59" ref="S21"/>
    <hyperlink r:id="rId60" ref="T21"/>
    <hyperlink r:id="rId61" ref="AE21"/>
    <hyperlink r:id="rId62" ref="S22"/>
    <hyperlink r:id="rId63" ref="T22"/>
    <hyperlink r:id="rId64" ref="AE22"/>
    <hyperlink r:id="rId65" ref="AE23"/>
    <hyperlink r:id="rId66" ref="AE24"/>
    <hyperlink r:id="rId67" ref="AE25"/>
  </hyperlinks>
  <drawing r:id="rId6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3"/>
    <col customWidth="1" min="3" max="3" width="18.38"/>
    <col customWidth="1" min="4" max="4" width="7.13"/>
    <col customWidth="1" min="5" max="5" width="146.5"/>
    <col customWidth="1" min="6" max="6" width="10.13"/>
    <col customWidth="1" min="8" max="8" width="7.25"/>
    <col customWidth="1" min="9" max="9" width="6.5"/>
    <col customWidth="1" min="12" max="12" width="66.25"/>
    <col customWidth="1" min="14" max="14" width="5.75"/>
  </cols>
  <sheetData>
    <row r="1">
      <c r="A1" s="1" t="s">
        <v>0</v>
      </c>
      <c r="B1" s="678" t="s">
        <v>1</v>
      </c>
      <c r="C1" s="351" t="s">
        <v>2</v>
      </c>
      <c r="D1" s="351" t="s">
        <v>3</v>
      </c>
      <c r="E1" s="679" t="s">
        <v>4</v>
      </c>
      <c r="F1" s="344" t="s">
        <v>5</v>
      </c>
      <c r="G1" s="344" t="s">
        <v>6</v>
      </c>
      <c r="H1" s="351" t="s">
        <v>7</v>
      </c>
      <c r="I1" s="351" t="s">
        <v>8</v>
      </c>
      <c r="J1" s="351" t="s">
        <v>9</v>
      </c>
      <c r="K1" s="351" t="s">
        <v>10</v>
      </c>
      <c r="L1" s="351" t="s">
        <v>11</v>
      </c>
      <c r="M1" s="351" t="s">
        <v>12</v>
      </c>
      <c r="N1" s="347" t="s">
        <v>13</v>
      </c>
      <c r="O1" s="1367"/>
      <c r="P1" s="1367"/>
      <c r="Q1" s="1367"/>
      <c r="R1" s="1367"/>
      <c r="S1" s="357" t="s">
        <v>8298</v>
      </c>
      <c r="T1" s="1367"/>
      <c r="U1" s="357" t="s">
        <v>10777</v>
      </c>
      <c r="V1" s="357" t="s">
        <v>8299</v>
      </c>
      <c r="W1" s="357" t="s">
        <v>6032</v>
      </c>
      <c r="X1" s="357" t="s">
        <v>6033</v>
      </c>
      <c r="Y1" s="357" t="s">
        <v>6034</v>
      </c>
      <c r="Z1" s="357" t="s">
        <v>53</v>
      </c>
      <c r="AA1" s="682" t="s">
        <v>52</v>
      </c>
      <c r="AB1" s="682" t="s">
        <v>9607</v>
      </c>
      <c r="AC1" s="690" t="s">
        <v>10368</v>
      </c>
      <c r="AD1" s="690" t="s">
        <v>10040</v>
      </c>
      <c r="AE1" s="690" t="s">
        <v>9608</v>
      </c>
      <c r="AF1" s="682" t="s">
        <v>8300</v>
      </c>
      <c r="AG1" s="357" t="s">
        <v>8301</v>
      </c>
      <c r="AH1" s="1368" t="s">
        <v>72</v>
      </c>
      <c r="AI1" s="687" t="s">
        <v>6029</v>
      </c>
      <c r="AJ1" s="1369" t="s">
        <v>8302</v>
      </c>
      <c r="AK1" s="682" t="s">
        <v>15</v>
      </c>
      <c r="AL1" s="682" t="s">
        <v>16</v>
      </c>
      <c r="AM1" s="682" t="s">
        <v>17</v>
      </c>
      <c r="AN1" s="682" t="s">
        <v>8310</v>
      </c>
      <c r="AO1" s="1370" t="s">
        <v>6030</v>
      </c>
      <c r="AP1" s="689" t="s">
        <v>8306</v>
      </c>
      <c r="AQ1" s="1371" t="s">
        <v>10778</v>
      </c>
      <c r="AR1" s="1371" t="s">
        <v>10779</v>
      </c>
      <c r="AS1" s="1371" t="s">
        <v>10780</v>
      </c>
      <c r="AT1" s="682" t="s">
        <v>8314</v>
      </c>
      <c r="AU1" s="682" t="s">
        <v>21</v>
      </c>
      <c r="AV1" s="682" t="s">
        <v>8315</v>
      </c>
      <c r="AW1" s="682" t="s">
        <v>22</v>
      </c>
      <c r="AX1" s="357" t="s">
        <v>6036</v>
      </c>
      <c r="AY1" s="357" t="s">
        <v>33</v>
      </c>
      <c r="AZ1" s="159"/>
      <c r="BA1" s="357" t="s">
        <v>6031</v>
      </c>
      <c r="BB1" s="357" t="s">
        <v>8316</v>
      </c>
      <c r="BC1" s="357" t="s">
        <v>6037</v>
      </c>
      <c r="BD1" s="357" t="s">
        <v>6038</v>
      </c>
      <c r="BE1" s="357" t="s">
        <v>6039</v>
      </c>
      <c r="BF1" s="357" t="s">
        <v>6040</v>
      </c>
      <c r="BG1" s="357" t="s">
        <v>6041</v>
      </c>
      <c r="BH1" s="357" t="s">
        <v>6042</v>
      </c>
      <c r="BI1" s="357" t="s">
        <v>6039</v>
      </c>
      <c r="BJ1" s="357" t="s">
        <v>6040</v>
      </c>
      <c r="BK1" s="357" t="s">
        <v>6041</v>
      </c>
      <c r="BL1" s="260" t="s">
        <v>6042</v>
      </c>
      <c r="BM1" s="260" t="s">
        <v>6043</v>
      </c>
      <c r="BN1" s="159"/>
      <c r="BO1" s="260" t="s">
        <v>6040</v>
      </c>
      <c r="BP1" s="260" t="s">
        <v>6042</v>
      </c>
      <c r="BQ1" s="354" t="s">
        <v>6044</v>
      </c>
      <c r="BR1" s="354" t="s">
        <v>6045</v>
      </c>
      <c r="BS1" s="1372" t="s">
        <v>9609</v>
      </c>
      <c r="BT1" s="159"/>
      <c r="BU1" s="159"/>
      <c r="BV1" s="159"/>
      <c r="BW1" s="159"/>
      <c r="BX1" s="159"/>
      <c r="BY1" s="159"/>
      <c r="BZ1" s="159"/>
      <c r="CA1" s="159"/>
      <c r="CB1" s="159"/>
      <c r="CC1" s="159"/>
      <c r="CD1" s="159"/>
      <c r="CE1" s="159"/>
    </row>
    <row r="2" ht="20.25" customHeight="1">
      <c r="A2" s="647"/>
      <c r="B2" s="1373" t="s">
        <v>10781</v>
      </c>
      <c r="C2" s="1374" t="s">
        <v>10782</v>
      </c>
      <c r="D2" s="1375">
        <v>0.0</v>
      </c>
      <c r="E2" s="1376" t="s">
        <v>10783</v>
      </c>
      <c r="F2" s="589"/>
      <c r="G2" s="1377">
        <v>2.027573340997E12</v>
      </c>
      <c r="H2" s="1378">
        <v>1000.0</v>
      </c>
      <c r="I2" s="724">
        <v>0.5</v>
      </c>
      <c r="J2" s="734">
        <v>500.0</v>
      </c>
      <c r="K2" s="725"/>
      <c r="L2" s="725"/>
      <c r="M2" s="725"/>
      <c r="N2" s="1379"/>
      <c r="O2" s="1379"/>
      <c r="P2" s="1378">
        <v>150.0</v>
      </c>
      <c r="Q2" s="1378">
        <v>327.0</v>
      </c>
      <c r="R2" s="1380">
        <v>0.16</v>
      </c>
      <c r="S2" s="1374" t="s">
        <v>10784</v>
      </c>
      <c r="T2" s="1380">
        <v>0.34</v>
      </c>
      <c r="U2" s="1378">
        <v>20.0</v>
      </c>
      <c r="V2" s="1378">
        <v>400.0</v>
      </c>
      <c r="W2" s="589"/>
      <c r="X2" s="1374" t="s">
        <v>10785</v>
      </c>
      <c r="Y2" s="1374" t="s">
        <v>10786</v>
      </c>
      <c r="Z2" s="589"/>
      <c r="AA2" s="589"/>
      <c r="AB2" s="1374" t="s">
        <v>10787</v>
      </c>
      <c r="AC2" s="1374" t="s">
        <v>392</v>
      </c>
      <c r="AD2" s="1374" t="s">
        <v>3003</v>
      </c>
      <c r="AE2" s="1379"/>
      <c r="AF2" s="1379"/>
      <c r="AG2" s="1379"/>
      <c r="AH2" s="1381"/>
      <c r="AI2" s="1381" t="s">
        <v>10788</v>
      </c>
      <c r="AJ2" s="589"/>
      <c r="AK2" s="589"/>
      <c r="AL2" s="1382" t="s">
        <v>10789</v>
      </c>
      <c r="AM2" s="589"/>
      <c r="AN2" s="589"/>
      <c r="AO2" s="589"/>
      <c r="AP2" s="589"/>
      <c r="AQ2" s="589"/>
      <c r="AR2" s="589"/>
      <c r="AS2" s="589"/>
      <c r="AT2" s="589"/>
      <c r="AU2" s="589"/>
      <c r="AV2" s="589"/>
      <c r="AW2" s="589"/>
      <c r="AX2" s="589"/>
      <c r="AY2" s="589"/>
      <c r="AZ2" s="589"/>
      <c r="BA2" s="589"/>
      <c r="BB2" s="589"/>
      <c r="BC2" s="589"/>
      <c r="BD2" s="589"/>
      <c r="BE2" s="589"/>
      <c r="BF2" s="589"/>
      <c r="BG2" s="589"/>
      <c r="BH2" s="589"/>
      <c r="BI2" s="589"/>
      <c r="BJ2" s="589"/>
      <c r="BK2" s="589"/>
      <c r="BL2" s="589"/>
      <c r="BM2" s="589"/>
      <c r="BN2" s="589"/>
      <c r="BO2" s="589"/>
      <c r="BP2" s="589"/>
      <c r="BQ2" s="589"/>
      <c r="BR2" s="589"/>
      <c r="BS2" s="589"/>
      <c r="BT2" s="589"/>
      <c r="BU2" s="589"/>
      <c r="BV2" s="589"/>
      <c r="BW2" s="589"/>
      <c r="BX2" s="589"/>
      <c r="BY2" s="589"/>
      <c r="BZ2" s="589"/>
      <c r="CA2" s="589"/>
      <c r="CB2" s="589"/>
      <c r="CC2" s="589"/>
      <c r="CD2" s="589"/>
      <c r="CE2" s="589"/>
    </row>
    <row r="3" ht="20.25" customHeight="1">
      <c r="A3" s="647"/>
      <c r="B3" s="1383" t="s">
        <v>10790</v>
      </c>
      <c r="C3" s="1374" t="s">
        <v>10782</v>
      </c>
      <c r="D3" s="1375">
        <v>0.0</v>
      </c>
      <c r="E3" s="1376" t="s">
        <v>10791</v>
      </c>
      <c r="F3" s="589"/>
      <c r="G3" s="1377">
        <v>2.027573341E12</v>
      </c>
      <c r="H3" s="1378">
        <v>1400.0</v>
      </c>
      <c r="I3" s="724">
        <v>0.5</v>
      </c>
      <c r="J3" s="734">
        <v>700.0</v>
      </c>
      <c r="K3" s="725"/>
      <c r="L3" s="725"/>
      <c r="M3" s="725"/>
      <c r="N3" s="1379"/>
      <c r="O3" s="1379"/>
      <c r="P3" s="1378">
        <v>160.0</v>
      </c>
      <c r="Q3" s="1378">
        <v>461.0</v>
      </c>
      <c r="R3" s="1380">
        <v>0.16</v>
      </c>
      <c r="S3" s="1374" t="s">
        <v>10792</v>
      </c>
      <c r="T3" s="1380">
        <v>0.43</v>
      </c>
      <c r="U3" s="1378">
        <v>30.0</v>
      </c>
      <c r="V3" s="1378">
        <v>400.0</v>
      </c>
      <c r="W3" s="589"/>
      <c r="X3" s="1374" t="s">
        <v>10793</v>
      </c>
      <c r="Y3" s="1374" t="s">
        <v>10794</v>
      </c>
      <c r="Z3" s="589"/>
      <c r="AA3" s="589"/>
      <c r="AB3" s="1374" t="s">
        <v>10795</v>
      </c>
      <c r="AC3" s="1374" t="s">
        <v>392</v>
      </c>
      <c r="AD3" s="1374" t="s">
        <v>3003</v>
      </c>
      <c r="AE3" s="1379"/>
      <c r="AF3" s="1379"/>
      <c r="AG3" s="1379"/>
      <c r="AH3" s="1381"/>
      <c r="AI3" s="1381" t="s">
        <v>10788</v>
      </c>
      <c r="AJ3" s="589"/>
      <c r="AK3" s="589"/>
      <c r="AL3" s="1382" t="s">
        <v>10789</v>
      </c>
      <c r="AM3" s="589"/>
      <c r="AN3" s="589"/>
      <c r="AO3" s="589"/>
      <c r="AP3" s="589"/>
      <c r="AQ3" s="589"/>
      <c r="AR3" s="589"/>
      <c r="AS3" s="589"/>
      <c r="AT3" s="589"/>
      <c r="AU3" s="589"/>
      <c r="AV3" s="589"/>
      <c r="AW3" s="589"/>
      <c r="AX3" s="589"/>
      <c r="AY3" s="589"/>
      <c r="AZ3" s="589"/>
      <c r="BA3" s="589"/>
      <c r="BB3" s="589"/>
      <c r="BC3" s="589"/>
      <c r="BD3" s="589"/>
      <c r="BE3" s="589"/>
      <c r="BF3" s="589"/>
      <c r="BG3" s="589"/>
      <c r="BH3" s="589"/>
      <c r="BI3" s="589"/>
      <c r="BJ3" s="589"/>
      <c r="BK3" s="589"/>
      <c r="BL3" s="589"/>
      <c r="BM3" s="589"/>
      <c r="BN3" s="589"/>
      <c r="BO3" s="589"/>
      <c r="BP3" s="589"/>
      <c r="BQ3" s="589"/>
      <c r="BR3" s="589"/>
      <c r="BS3" s="589"/>
      <c r="BT3" s="589"/>
      <c r="BU3" s="589"/>
      <c r="BV3" s="589"/>
      <c r="BW3" s="589"/>
      <c r="BX3" s="589"/>
      <c r="BY3" s="589"/>
      <c r="BZ3" s="589"/>
      <c r="CA3" s="589"/>
      <c r="CB3" s="589"/>
      <c r="CC3" s="589"/>
      <c r="CD3" s="589"/>
      <c r="CE3" s="589"/>
    </row>
    <row r="4" ht="20.25" customHeight="1">
      <c r="A4" s="647"/>
      <c r="B4" s="1383" t="s">
        <v>10796</v>
      </c>
      <c r="C4" s="1374" t="s">
        <v>10782</v>
      </c>
      <c r="D4" s="1375">
        <v>0.0</v>
      </c>
      <c r="E4" s="1376" t="s">
        <v>10797</v>
      </c>
      <c r="F4" s="589"/>
      <c r="G4" s="1377">
        <v>2.027573341017E12</v>
      </c>
      <c r="H4" s="1378">
        <v>2500.0</v>
      </c>
      <c r="I4" s="724">
        <v>0.5</v>
      </c>
      <c r="J4" s="734">
        <v>1250.0</v>
      </c>
      <c r="K4" s="618" t="s">
        <v>10798</v>
      </c>
      <c r="L4" s="1384"/>
      <c r="M4" s="611" t="s">
        <v>10799</v>
      </c>
      <c r="N4" s="1379"/>
      <c r="O4" s="1379"/>
      <c r="P4" s="1378">
        <v>165.0</v>
      </c>
      <c r="Q4" s="1378">
        <v>926.0</v>
      </c>
      <c r="R4" s="1380">
        <v>0.16</v>
      </c>
      <c r="S4" s="1374" t="s">
        <v>10800</v>
      </c>
      <c r="T4" s="1380">
        <v>0.43</v>
      </c>
      <c r="U4" s="1378">
        <v>40.0</v>
      </c>
      <c r="V4" s="1378">
        <v>400.0</v>
      </c>
      <c r="W4" s="589"/>
      <c r="X4" s="1374" t="s">
        <v>10801</v>
      </c>
      <c r="Y4" s="1374" t="s">
        <v>10802</v>
      </c>
      <c r="Z4" s="589"/>
      <c r="AA4" s="589"/>
      <c r="AB4" s="1374" t="s">
        <v>10803</v>
      </c>
      <c r="AC4" s="1374" t="s">
        <v>392</v>
      </c>
      <c r="AD4" s="1374" t="s">
        <v>3003</v>
      </c>
      <c r="AE4" s="1379"/>
      <c r="AF4" s="1379"/>
      <c r="AG4" s="1379"/>
      <c r="AH4" s="1381"/>
      <c r="AI4" s="1381" t="s">
        <v>10788</v>
      </c>
      <c r="AJ4" s="589"/>
      <c r="AK4" s="589"/>
      <c r="AL4" s="1382" t="s">
        <v>10789</v>
      </c>
      <c r="AM4" s="589"/>
      <c r="AN4" s="589"/>
      <c r="AO4" s="589"/>
      <c r="AP4" s="589"/>
      <c r="AQ4" s="589"/>
      <c r="AR4" s="589"/>
      <c r="AS4" s="589"/>
      <c r="AT4" s="589"/>
      <c r="AU4" s="589"/>
      <c r="AV4" s="589"/>
      <c r="AW4" s="589"/>
      <c r="AX4" s="589"/>
      <c r="AY4" s="589"/>
      <c r="AZ4" s="589"/>
      <c r="BA4" s="589"/>
      <c r="BB4" s="589"/>
      <c r="BC4" s="589"/>
      <c r="BD4" s="589"/>
      <c r="BE4" s="589"/>
      <c r="BF4" s="589"/>
      <c r="BG4" s="589"/>
      <c r="BH4" s="589"/>
      <c r="BI4" s="589"/>
      <c r="BJ4" s="589"/>
      <c r="BK4" s="589"/>
      <c r="BL4" s="589"/>
      <c r="BM4" s="589"/>
      <c r="BN4" s="589"/>
      <c r="BO4" s="589"/>
      <c r="BP4" s="589"/>
      <c r="BQ4" s="589"/>
      <c r="BR4" s="589"/>
      <c r="BS4" s="589"/>
      <c r="BT4" s="589"/>
      <c r="BU4" s="589"/>
      <c r="BV4" s="589"/>
      <c r="BW4" s="589"/>
      <c r="BX4" s="589"/>
      <c r="BY4" s="589"/>
      <c r="BZ4" s="589"/>
      <c r="CA4" s="589"/>
      <c r="CB4" s="589"/>
      <c r="CC4" s="589"/>
      <c r="CD4" s="589"/>
      <c r="CE4" s="589"/>
    </row>
    <row r="5" ht="20.25" customHeight="1">
      <c r="A5" s="647"/>
      <c r="B5" s="1383" t="s">
        <v>10804</v>
      </c>
      <c r="C5" s="1374" t="s">
        <v>10782</v>
      </c>
      <c r="D5" s="1375">
        <v>0.0</v>
      </c>
      <c r="E5" s="1376" t="s">
        <v>10805</v>
      </c>
      <c r="F5" s="589"/>
      <c r="G5" s="1377">
        <v>2.027573341024E12</v>
      </c>
      <c r="H5" s="1378">
        <v>3600.0</v>
      </c>
      <c r="I5" s="724">
        <v>0.5</v>
      </c>
      <c r="J5" s="734">
        <v>1800.0</v>
      </c>
      <c r="K5" s="1385"/>
      <c r="L5" s="1385"/>
      <c r="M5" s="1385"/>
      <c r="N5" s="1379"/>
      <c r="O5" s="1379"/>
      <c r="P5" s="1378">
        <v>230.0</v>
      </c>
      <c r="Q5" s="1378">
        <v>1342.0</v>
      </c>
      <c r="R5" s="1380">
        <v>0.16</v>
      </c>
      <c r="S5" s="1374" t="s">
        <v>10806</v>
      </c>
      <c r="T5" s="1380">
        <v>0.49</v>
      </c>
      <c r="U5" s="1378">
        <v>50.0</v>
      </c>
      <c r="V5" s="1378">
        <v>400.0</v>
      </c>
      <c r="W5" s="589"/>
      <c r="X5" s="1374" t="s">
        <v>10807</v>
      </c>
      <c r="Y5" s="1374" t="s">
        <v>10808</v>
      </c>
      <c r="Z5" s="589"/>
      <c r="AA5" s="589"/>
      <c r="AB5" s="1374" t="s">
        <v>10809</v>
      </c>
      <c r="AC5" s="1374" t="s">
        <v>392</v>
      </c>
      <c r="AD5" s="1374" t="s">
        <v>3003</v>
      </c>
      <c r="AE5" s="1379"/>
      <c r="AF5" s="1379"/>
      <c r="AG5" s="1379"/>
      <c r="AH5" s="1381"/>
      <c r="AI5" s="1381" t="s">
        <v>10788</v>
      </c>
      <c r="AJ5" s="589"/>
      <c r="AK5" s="589"/>
      <c r="AL5" s="1382" t="s">
        <v>10789</v>
      </c>
      <c r="AM5" s="589"/>
      <c r="AN5" s="589"/>
      <c r="AO5" s="589"/>
      <c r="AP5" s="589"/>
      <c r="AQ5" s="589"/>
      <c r="AR5" s="589"/>
      <c r="AS5" s="589"/>
      <c r="AT5" s="589"/>
      <c r="AU5" s="589"/>
      <c r="AV5" s="589"/>
      <c r="AW5" s="589"/>
      <c r="AX5" s="589"/>
      <c r="AY5" s="589"/>
      <c r="AZ5" s="589"/>
      <c r="BA5" s="589"/>
      <c r="BB5" s="589"/>
      <c r="BC5" s="589"/>
      <c r="BD5" s="589"/>
      <c r="BE5" s="589"/>
      <c r="BF5" s="589"/>
      <c r="BG5" s="589"/>
      <c r="BH5" s="589"/>
      <c r="BI5" s="589"/>
      <c r="BJ5" s="589"/>
      <c r="BK5" s="589"/>
      <c r="BL5" s="589"/>
      <c r="BM5" s="589"/>
      <c r="BN5" s="589"/>
      <c r="BO5" s="589"/>
      <c r="BP5" s="589"/>
      <c r="BQ5" s="589"/>
      <c r="BR5" s="589"/>
      <c r="BS5" s="589"/>
      <c r="BT5" s="589"/>
      <c r="BU5" s="589"/>
      <c r="BV5" s="589"/>
      <c r="BW5" s="589"/>
      <c r="BX5" s="589"/>
      <c r="BY5" s="589"/>
      <c r="BZ5" s="589"/>
      <c r="CA5" s="589"/>
      <c r="CB5" s="589"/>
      <c r="CC5" s="589"/>
      <c r="CD5" s="589"/>
      <c r="CE5" s="589"/>
    </row>
    <row r="6" ht="20.25" customHeight="1">
      <c r="A6" s="647"/>
      <c r="B6" s="1383" t="s">
        <v>10810</v>
      </c>
      <c r="C6" s="1374" t="s">
        <v>10782</v>
      </c>
      <c r="D6" s="1375">
        <v>0.0</v>
      </c>
      <c r="E6" s="1376" t="s">
        <v>10811</v>
      </c>
      <c r="F6" s="589"/>
      <c r="G6" s="1377">
        <v>2.028865238213E12</v>
      </c>
      <c r="H6" s="1378">
        <v>1100.0</v>
      </c>
      <c r="I6" s="724">
        <v>0.5</v>
      </c>
      <c r="J6" s="734">
        <v>550.0</v>
      </c>
      <c r="K6" s="618" t="s">
        <v>10812</v>
      </c>
      <c r="L6" s="1384"/>
      <c r="M6" s="611" t="s">
        <v>10813</v>
      </c>
      <c r="N6" s="589"/>
      <c r="O6" s="589"/>
      <c r="P6" s="589"/>
      <c r="Q6" s="589"/>
      <c r="R6" s="589"/>
      <c r="S6" s="589"/>
      <c r="T6" s="589"/>
      <c r="U6" s="1379"/>
      <c r="V6" s="1386" t="s">
        <v>10814</v>
      </c>
      <c r="W6" s="1387" t="s">
        <v>10815</v>
      </c>
      <c r="X6" s="1388"/>
      <c r="Y6" s="1378">
        <v>150.0</v>
      </c>
      <c r="Z6" s="1389">
        <v>327.0</v>
      </c>
      <c r="AA6" s="1380">
        <v>0.16</v>
      </c>
      <c r="AB6" s="1374" t="s">
        <v>10816</v>
      </c>
      <c r="AC6" s="1380">
        <v>0.23</v>
      </c>
      <c r="AD6" s="589"/>
      <c r="AE6" s="1378">
        <v>157.0</v>
      </c>
      <c r="AF6" s="1378">
        <v>300.0</v>
      </c>
      <c r="AG6" s="1378">
        <v>20.0</v>
      </c>
      <c r="AH6" s="1374"/>
      <c r="AI6" s="1374" t="s">
        <v>10817</v>
      </c>
      <c r="AJ6" s="589"/>
      <c r="AK6" s="589"/>
      <c r="AL6" s="1374" t="s">
        <v>10818</v>
      </c>
      <c r="AM6" s="1374" t="s">
        <v>795</v>
      </c>
      <c r="AN6" s="1374" t="s">
        <v>3003</v>
      </c>
      <c r="AO6" s="1379"/>
      <c r="AP6" s="1379"/>
      <c r="AQ6" s="1379"/>
      <c r="AR6" s="1374" t="s">
        <v>10819</v>
      </c>
      <c r="AS6" s="1374" t="s">
        <v>93</v>
      </c>
      <c r="AT6" s="1379"/>
      <c r="AU6" s="1379"/>
      <c r="AV6" s="1378">
        <v>2281.0</v>
      </c>
      <c r="AW6" s="1374" t="s">
        <v>10820</v>
      </c>
      <c r="AX6" s="1382" t="s">
        <v>10821</v>
      </c>
      <c r="AY6" s="589"/>
      <c r="AZ6" s="589"/>
      <c r="BA6" s="589"/>
      <c r="BB6" s="589"/>
      <c r="BC6" s="589"/>
      <c r="BD6" s="589"/>
      <c r="BE6" s="589"/>
      <c r="BF6" s="589"/>
      <c r="BG6" s="589"/>
      <c r="BH6" s="589"/>
      <c r="BI6" s="589"/>
      <c r="BJ6" s="589"/>
      <c r="BK6" s="589"/>
      <c r="BL6" s="589"/>
      <c r="BM6" s="589"/>
      <c r="BN6" s="589"/>
      <c r="BO6" s="589"/>
      <c r="BP6" s="589"/>
      <c r="BQ6" s="589"/>
      <c r="BR6" s="589"/>
      <c r="BS6" s="589"/>
      <c r="BT6" s="589"/>
      <c r="BU6" s="589"/>
      <c r="BV6" s="589"/>
      <c r="BW6" s="589"/>
      <c r="BX6" s="589"/>
      <c r="BY6" s="589"/>
      <c r="BZ6" s="589"/>
      <c r="CA6" s="589"/>
      <c r="CB6" s="589"/>
      <c r="CC6" s="589"/>
      <c r="CD6" s="589"/>
      <c r="CE6" s="589"/>
    </row>
    <row r="7" ht="20.25" customHeight="1">
      <c r="A7" s="647"/>
      <c r="B7" s="1383" t="s">
        <v>10822</v>
      </c>
      <c r="C7" s="1374" t="s">
        <v>10782</v>
      </c>
      <c r="D7" s="1375">
        <v>0.0</v>
      </c>
      <c r="E7" s="1376" t="s">
        <v>10823</v>
      </c>
      <c r="F7" s="589"/>
      <c r="G7" s="1377">
        <v>2.02886523822E12</v>
      </c>
      <c r="H7" s="1378">
        <v>1600.0</v>
      </c>
      <c r="I7" s="724">
        <v>0.5</v>
      </c>
      <c r="J7" s="734">
        <v>800.0</v>
      </c>
      <c r="K7" s="1385"/>
      <c r="L7" s="1385"/>
      <c r="M7" s="1385"/>
      <c r="N7" s="589"/>
      <c r="O7" s="589"/>
      <c r="P7" s="589"/>
      <c r="Q7" s="589"/>
      <c r="R7" s="589"/>
      <c r="S7" s="589"/>
      <c r="T7" s="589"/>
      <c r="U7" s="1379"/>
      <c r="V7" s="1386" t="s">
        <v>10814</v>
      </c>
      <c r="W7" s="1387" t="s">
        <v>10824</v>
      </c>
      <c r="X7" s="1388"/>
      <c r="Y7" s="1378">
        <v>160.0</v>
      </c>
      <c r="Z7" s="1389">
        <v>461.0</v>
      </c>
      <c r="AA7" s="1380">
        <v>0.16</v>
      </c>
      <c r="AB7" s="1374" t="s">
        <v>10825</v>
      </c>
      <c r="AC7" s="1380">
        <v>0.22</v>
      </c>
      <c r="AD7" s="589"/>
      <c r="AE7" s="1378">
        <v>235.0</v>
      </c>
      <c r="AF7" s="1378">
        <v>300.0</v>
      </c>
      <c r="AG7" s="1378">
        <v>30.0</v>
      </c>
      <c r="AH7" s="1374"/>
      <c r="AI7" s="1374" t="s">
        <v>10826</v>
      </c>
      <c r="AJ7" s="589"/>
      <c r="AK7" s="589"/>
      <c r="AL7" s="1374" t="s">
        <v>10818</v>
      </c>
      <c r="AM7" s="1374" t="s">
        <v>795</v>
      </c>
      <c r="AN7" s="1374" t="s">
        <v>3003</v>
      </c>
      <c r="AO7" s="1379"/>
      <c r="AP7" s="1379"/>
      <c r="AQ7" s="1379"/>
      <c r="AR7" s="1374" t="s">
        <v>10819</v>
      </c>
      <c r="AS7" s="1374" t="s">
        <v>93</v>
      </c>
      <c r="AT7" s="1379"/>
      <c r="AU7" s="1379"/>
      <c r="AV7" s="1378">
        <v>2281.0</v>
      </c>
      <c r="AW7" s="1374" t="s">
        <v>10820</v>
      </c>
      <c r="AX7" s="1382" t="s">
        <v>10821</v>
      </c>
      <c r="AY7" s="589"/>
      <c r="AZ7" s="589"/>
      <c r="BA7" s="589"/>
      <c r="BB7" s="589"/>
      <c r="BC7" s="589"/>
      <c r="BD7" s="589"/>
      <c r="BE7" s="589"/>
      <c r="BF7" s="589"/>
      <c r="BG7" s="589"/>
      <c r="BH7" s="589"/>
      <c r="BI7" s="589"/>
      <c r="BJ7" s="589"/>
      <c r="BK7" s="589"/>
      <c r="BL7" s="589"/>
      <c r="BM7" s="589"/>
      <c r="BN7" s="589"/>
      <c r="BO7" s="589"/>
      <c r="BP7" s="589"/>
      <c r="BQ7" s="589"/>
      <c r="BR7" s="589"/>
      <c r="BS7" s="589"/>
      <c r="BT7" s="589"/>
      <c r="BU7" s="589"/>
      <c r="BV7" s="589"/>
      <c r="BW7" s="589"/>
      <c r="BX7" s="589"/>
      <c r="BY7" s="589"/>
      <c r="BZ7" s="589"/>
      <c r="CA7" s="589"/>
      <c r="CB7" s="589"/>
      <c r="CC7" s="589"/>
      <c r="CD7" s="589"/>
      <c r="CE7" s="589"/>
    </row>
    <row r="8" ht="20.25" customHeight="1">
      <c r="A8" s="647"/>
      <c r="B8" s="1383" t="s">
        <v>10827</v>
      </c>
      <c r="C8" s="1374" t="s">
        <v>10782</v>
      </c>
      <c r="D8" s="1375">
        <v>0.0</v>
      </c>
      <c r="E8" s="1376" t="s">
        <v>10828</v>
      </c>
      <c r="F8" s="589"/>
      <c r="G8" s="1377">
        <v>2.028865238237E12</v>
      </c>
      <c r="H8" s="1378">
        <v>2900.0</v>
      </c>
      <c r="I8" s="724">
        <v>0.5</v>
      </c>
      <c r="J8" s="734">
        <v>1450.0</v>
      </c>
      <c r="K8" s="725"/>
      <c r="L8" s="725"/>
      <c r="M8" s="725"/>
      <c r="N8" s="589"/>
      <c r="O8" s="589"/>
      <c r="P8" s="589"/>
      <c r="Q8" s="589"/>
      <c r="R8" s="589"/>
      <c r="S8" s="589"/>
      <c r="T8" s="589"/>
      <c r="U8" s="1379"/>
      <c r="V8" s="1386" t="s">
        <v>10814</v>
      </c>
      <c r="W8" s="1387" t="s">
        <v>10829</v>
      </c>
      <c r="X8" s="1388"/>
      <c r="Y8" s="1378">
        <v>165.0</v>
      </c>
      <c r="Z8" s="1389">
        <v>926.0</v>
      </c>
      <c r="AA8" s="1380">
        <v>0.16</v>
      </c>
      <c r="AB8" s="1374" t="s">
        <v>10830</v>
      </c>
      <c r="AC8" s="1380">
        <v>0.23</v>
      </c>
      <c r="AD8" s="589"/>
      <c r="AE8" s="1378">
        <v>470.0</v>
      </c>
      <c r="AF8" s="1378">
        <v>300.0</v>
      </c>
      <c r="AG8" s="1378">
        <v>40.0</v>
      </c>
      <c r="AH8" s="1374"/>
      <c r="AI8" s="1374" t="s">
        <v>10831</v>
      </c>
      <c r="AJ8" s="589"/>
      <c r="AK8" s="589"/>
      <c r="AL8" s="1374" t="s">
        <v>10818</v>
      </c>
      <c r="AM8" s="1374" t="s">
        <v>795</v>
      </c>
      <c r="AN8" s="1374" t="s">
        <v>3003</v>
      </c>
      <c r="AO8" s="1379"/>
      <c r="AP8" s="1379"/>
      <c r="AQ8" s="1379"/>
      <c r="AR8" s="1374" t="s">
        <v>10819</v>
      </c>
      <c r="AS8" s="1374" t="s">
        <v>93</v>
      </c>
      <c r="AT8" s="1379"/>
      <c r="AU8" s="1379"/>
      <c r="AV8" s="1378">
        <v>2281.0</v>
      </c>
      <c r="AW8" s="1374" t="s">
        <v>10820</v>
      </c>
      <c r="AX8" s="1382" t="s">
        <v>10821</v>
      </c>
      <c r="AY8" s="589"/>
      <c r="AZ8" s="589"/>
      <c r="BA8" s="589"/>
      <c r="BB8" s="589"/>
      <c r="BC8" s="589"/>
      <c r="BD8" s="589"/>
      <c r="BE8" s="589"/>
      <c r="BF8" s="589"/>
      <c r="BG8" s="589"/>
      <c r="BH8" s="589"/>
      <c r="BI8" s="589"/>
      <c r="BJ8" s="589"/>
      <c r="BK8" s="589"/>
      <c r="BL8" s="589"/>
      <c r="BM8" s="589"/>
      <c r="BN8" s="589"/>
      <c r="BO8" s="589"/>
      <c r="BP8" s="589"/>
      <c r="BQ8" s="589"/>
      <c r="BR8" s="589"/>
      <c r="BS8" s="589"/>
      <c r="BT8" s="589"/>
      <c r="BU8" s="589"/>
      <c r="BV8" s="589"/>
      <c r="BW8" s="589"/>
      <c r="BX8" s="589"/>
      <c r="BY8" s="589"/>
      <c r="BZ8" s="589"/>
      <c r="CA8" s="589"/>
      <c r="CB8" s="589"/>
      <c r="CC8" s="589"/>
      <c r="CD8" s="589"/>
      <c r="CE8" s="589"/>
    </row>
    <row r="9" ht="20.25" customHeight="1">
      <c r="A9" s="647"/>
      <c r="B9" s="1383" t="s">
        <v>10832</v>
      </c>
      <c r="C9" s="1374" t="s">
        <v>10782</v>
      </c>
      <c r="D9" s="1375">
        <v>0.0</v>
      </c>
      <c r="E9" s="1376" t="s">
        <v>10833</v>
      </c>
      <c r="F9" s="589"/>
      <c r="G9" s="1377">
        <v>2.028865238244E12</v>
      </c>
      <c r="H9" s="1378">
        <v>4300.0</v>
      </c>
      <c r="I9" s="724">
        <v>0.5</v>
      </c>
      <c r="J9" s="734">
        <v>2150.0</v>
      </c>
      <c r="K9" s="725"/>
      <c r="L9" s="725"/>
      <c r="M9" s="725"/>
      <c r="N9" s="589"/>
      <c r="O9" s="589"/>
      <c r="P9" s="589"/>
      <c r="Q9" s="589"/>
      <c r="R9" s="589"/>
      <c r="S9" s="589"/>
      <c r="T9" s="589"/>
      <c r="U9" s="1379"/>
      <c r="V9" s="1386" t="s">
        <v>10814</v>
      </c>
      <c r="W9" s="1387" t="s">
        <v>10834</v>
      </c>
      <c r="X9" s="1388"/>
      <c r="Y9" s="1378">
        <v>230.0</v>
      </c>
      <c r="Z9" s="1389">
        <v>1342.0</v>
      </c>
      <c r="AA9" s="1380">
        <v>0.16</v>
      </c>
      <c r="AB9" s="1374" t="s">
        <v>10835</v>
      </c>
      <c r="AC9" s="1380">
        <v>0.21</v>
      </c>
      <c r="AD9" s="589"/>
      <c r="AE9" s="1378">
        <v>705.0</v>
      </c>
      <c r="AF9" s="1378">
        <v>300.0</v>
      </c>
      <c r="AG9" s="1378">
        <v>50.0</v>
      </c>
      <c r="AH9" s="1374"/>
      <c r="AI9" s="1374" t="s">
        <v>10836</v>
      </c>
      <c r="AJ9" s="589"/>
      <c r="AK9" s="589"/>
      <c r="AL9" s="1374" t="s">
        <v>10818</v>
      </c>
      <c r="AM9" s="1374" t="s">
        <v>795</v>
      </c>
      <c r="AN9" s="1374" t="s">
        <v>3003</v>
      </c>
      <c r="AO9" s="1379"/>
      <c r="AP9" s="1379"/>
      <c r="AQ9" s="1379"/>
      <c r="AR9" s="1374" t="s">
        <v>10819</v>
      </c>
      <c r="AS9" s="1374" t="s">
        <v>93</v>
      </c>
      <c r="AT9" s="1379"/>
      <c r="AU9" s="1379"/>
      <c r="AV9" s="1378">
        <v>2281.0</v>
      </c>
      <c r="AW9" s="1374" t="s">
        <v>10820</v>
      </c>
      <c r="AX9" s="1382" t="s">
        <v>10821</v>
      </c>
      <c r="AY9" s="589"/>
      <c r="AZ9" s="589"/>
      <c r="BA9" s="589"/>
      <c r="BB9" s="589"/>
      <c r="BC9" s="589"/>
      <c r="BD9" s="589"/>
      <c r="BE9" s="589"/>
      <c r="BF9" s="589"/>
      <c r="BG9" s="589"/>
      <c r="BH9" s="589"/>
      <c r="BI9" s="589"/>
      <c r="BJ9" s="589"/>
      <c r="BK9" s="589"/>
      <c r="BL9" s="589"/>
      <c r="BM9" s="589"/>
      <c r="BN9" s="589"/>
      <c r="BO9" s="589"/>
      <c r="BP9" s="589"/>
      <c r="BQ9" s="589"/>
      <c r="BR9" s="589"/>
      <c r="BS9" s="589"/>
      <c r="BT9" s="589"/>
      <c r="BU9" s="589"/>
      <c r="BV9" s="589"/>
      <c r="BW9" s="589"/>
      <c r="BX9" s="589"/>
      <c r="BY9" s="589"/>
      <c r="BZ9" s="589"/>
      <c r="CA9" s="589"/>
      <c r="CB9" s="589"/>
      <c r="CC9" s="589"/>
      <c r="CD9" s="589"/>
      <c r="CE9" s="589"/>
    </row>
    <row r="10" ht="20.25" customHeight="1">
      <c r="A10" s="647"/>
      <c r="B10" s="1383" t="s">
        <v>10837</v>
      </c>
      <c r="C10" s="1374" t="s">
        <v>10782</v>
      </c>
      <c r="D10" s="1375">
        <v>0.0</v>
      </c>
      <c r="E10" s="1376" t="s">
        <v>10838</v>
      </c>
      <c r="F10" s="589"/>
      <c r="G10" s="1377">
        <v>2.028865238596E12</v>
      </c>
      <c r="H10" s="1378">
        <v>1000.0</v>
      </c>
      <c r="I10" s="724">
        <v>0.5</v>
      </c>
      <c r="J10" s="734">
        <v>500.0</v>
      </c>
      <c r="K10" s="725"/>
      <c r="L10" s="725"/>
      <c r="M10" s="725"/>
      <c r="N10" s="589"/>
      <c r="O10" s="589"/>
      <c r="P10" s="589"/>
      <c r="Q10" s="589"/>
      <c r="R10" s="589"/>
      <c r="S10" s="589"/>
      <c r="T10" s="589"/>
      <c r="U10" s="1379"/>
      <c r="V10" s="1386" t="s">
        <v>10814</v>
      </c>
      <c r="W10" s="1390" t="s">
        <v>10839</v>
      </c>
      <c r="X10" s="1391"/>
      <c r="Y10" s="1392">
        <v>150.0</v>
      </c>
      <c r="Z10" s="1392">
        <v>331.0</v>
      </c>
      <c r="AA10" s="1393">
        <v>0.16</v>
      </c>
      <c r="AB10" s="1394" t="s">
        <v>10840</v>
      </c>
      <c r="AC10" s="1393">
        <v>0.21</v>
      </c>
      <c r="AD10" s="589"/>
      <c r="AE10" s="1395">
        <v>99.0</v>
      </c>
      <c r="AF10" s="1395">
        <v>300.0</v>
      </c>
      <c r="AG10" s="1395">
        <v>10.0</v>
      </c>
      <c r="AH10" s="1394"/>
      <c r="AI10" s="1394" t="s">
        <v>10841</v>
      </c>
      <c r="AJ10" s="589"/>
      <c r="AK10" s="589"/>
      <c r="AL10" s="1394" t="s">
        <v>10842</v>
      </c>
      <c r="AM10" s="1394" t="s">
        <v>205</v>
      </c>
      <c r="AN10" s="1394" t="s">
        <v>3003</v>
      </c>
      <c r="AO10" s="589"/>
      <c r="AP10" s="589"/>
      <c r="AQ10" s="589"/>
      <c r="AR10" s="1394" t="s">
        <v>10819</v>
      </c>
      <c r="AS10" s="1394" t="s">
        <v>93</v>
      </c>
      <c r="AT10" s="589"/>
      <c r="AU10" s="589"/>
      <c r="AV10" s="589"/>
      <c r="AW10" s="589"/>
      <c r="AX10" s="1396" t="s">
        <v>10843</v>
      </c>
      <c r="AY10" s="589"/>
      <c r="AZ10" s="589"/>
      <c r="BA10" s="589"/>
      <c r="BB10" s="589"/>
      <c r="BC10" s="589"/>
      <c r="BD10" s="589"/>
      <c r="BE10" s="589"/>
      <c r="BF10" s="589"/>
      <c r="BG10" s="589"/>
      <c r="BH10" s="589"/>
      <c r="BI10" s="589"/>
      <c r="BJ10" s="589"/>
      <c r="BK10" s="589"/>
      <c r="BL10" s="589"/>
      <c r="BM10" s="589"/>
      <c r="BN10" s="589"/>
      <c r="BO10" s="589"/>
      <c r="BP10" s="589"/>
      <c r="BQ10" s="589"/>
      <c r="BR10" s="589"/>
      <c r="BS10" s="589"/>
      <c r="BT10" s="589"/>
      <c r="BU10" s="589"/>
      <c r="BV10" s="589"/>
      <c r="BW10" s="589"/>
      <c r="BX10" s="589"/>
      <c r="BY10" s="589"/>
      <c r="BZ10" s="589"/>
      <c r="CA10" s="589"/>
      <c r="CB10" s="589"/>
      <c r="CC10" s="589"/>
      <c r="CD10" s="589"/>
      <c r="CE10" s="589"/>
    </row>
    <row r="11" ht="20.25" customHeight="1">
      <c r="A11" s="647"/>
      <c r="B11" s="1383" t="s">
        <v>10844</v>
      </c>
      <c r="C11" s="1374" t="s">
        <v>10782</v>
      </c>
      <c r="D11" s="1375">
        <v>0.0</v>
      </c>
      <c r="E11" s="1376" t="s">
        <v>10845</v>
      </c>
      <c r="F11" s="589"/>
      <c r="G11" s="1377">
        <v>2.028865238602E12</v>
      </c>
      <c r="H11" s="1378">
        <v>1700.0</v>
      </c>
      <c r="I11" s="724">
        <v>0.5</v>
      </c>
      <c r="J11" s="734">
        <v>850.0</v>
      </c>
      <c r="K11" s="725"/>
      <c r="L11" s="725"/>
      <c r="M11" s="725"/>
      <c r="N11" s="589"/>
      <c r="O11" s="589"/>
      <c r="P11" s="589"/>
      <c r="Q11" s="589"/>
      <c r="R11" s="589"/>
      <c r="S11" s="589"/>
      <c r="T11" s="589"/>
      <c r="U11" s="1379"/>
      <c r="V11" s="1386" t="s">
        <v>10814</v>
      </c>
      <c r="W11" s="1390" t="s">
        <v>10846</v>
      </c>
      <c r="X11" s="1391"/>
      <c r="Y11" s="1392">
        <v>150.0</v>
      </c>
      <c r="Z11" s="1392">
        <v>602.0</v>
      </c>
      <c r="AA11" s="1393">
        <v>0.16</v>
      </c>
      <c r="AB11" s="1394" t="s">
        <v>10847</v>
      </c>
      <c r="AC11" s="1393">
        <v>0.22</v>
      </c>
      <c r="AD11" s="589"/>
      <c r="AE11" s="1395">
        <v>198.0</v>
      </c>
      <c r="AF11" s="1395">
        <v>300.0</v>
      </c>
      <c r="AG11" s="1395">
        <v>20.0</v>
      </c>
      <c r="AH11" s="1394"/>
      <c r="AI11" s="1394" t="s">
        <v>10848</v>
      </c>
      <c r="AJ11" s="589"/>
      <c r="AK11" s="589"/>
      <c r="AL11" s="1394" t="s">
        <v>10842</v>
      </c>
      <c r="AM11" s="1394" t="s">
        <v>205</v>
      </c>
      <c r="AN11" s="1394" t="s">
        <v>3003</v>
      </c>
      <c r="AO11" s="589"/>
      <c r="AP11" s="589"/>
      <c r="AQ11" s="589"/>
      <c r="AR11" s="1394" t="s">
        <v>10819</v>
      </c>
      <c r="AS11" s="1394" t="s">
        <v>93</v>
      </c>
      <c r="AT11" s="589"/>
      <c r="AU11" s="589"/>
      <c r="AV11" s="589"/>
      <c r="AW11" s="589"/>
      <c r="AX11" s="1396" t="s">
        <v>10843</v>
      </c>
      <c r="AY11" s="589"/>
      <c r="AZ11" s="589"/>
      <c r="BA11" s="589"/>
      <c r="BB11" s="589"/>
      <c r="BC11" s="589"/>
      <c r="BD11" s="589"/>
      <c r="BE11" s="589"/>
      <c r="BF11" s="589"/>
      <c r="BG11" s="589"/>
      <c r="BH11" s="589"/>
      <c r="BI11" s="589"/>
      <c r="BJ11" s="589"/>
      <c r="BK11" s="589"/>
      <c r="BL11" s="589"/>
      <c r="BM11" s="589"/>
      <c r="BN11" s="589"/>
      <c r="BO11" s="589"/>
      <c r="BP11" s="589"/>
      <c r="BQ11" s="589"/>
      <c r="BR11" s="589"/>
      <c r="BS11" s="589"/>
      <c r="BT11" s="589"/>
      <c r="BU11" s="589"/>
      <c r="BV11" s="589"/>
      <c r="BW11" s="589"/>
      <c r="BX11" s="589"/>
      <c r="BY11" s="589"/>
      <c r="BZ11" s="589"/>
      <c r="CA11" s="589"/>
      <c r="CB11" s="589"/>
      <c r="CC11" s="589"/>
      <c r="CD11" s="589"/>
      <c r="CE11" s="589"/>
    </row>
    <row r="12" ht="20.25" customHeight="1">
      <c r="A12" s="647"/>
      <c r="B12" s="1383" t="s">
        <v>10849</v>
      </c>
      <c r="C12" s="1374" t="s">
        <v>10782</v>
      </c>
      <c r="D12" s="1375">
        <v>0.0</v>
      </c>
      <c r="E12" s="1376" t="s">
        <v>10850</v>
      </c>
      <c r="F12" s="589"/>
      <c r="G12" s="1377">
        <v>2.028865238619E12</v>
      </c>
      <c r="H12" s="1378">
        <v>2400.0</v>
      </c>
      <c r="I12" s="724">
        <v>0.5</v>
      </c>
      <c r="J12" s="734">
        <v>1200.0</v>
      </c>
      <c r="K12" s="725"/>
      <c r="L12" s="725"/>
      <c r="M12" s="725"/>
      <c r="N12" s="589"/>
      <c r="O12" s="589"/>
      <c r="P12" s="589"/>
      <c r="Q12" s="589"/>
      <c r="R12" s="589"/>
      <c r="S12" s="589"/>
      <c r="T12" s="589"/>
      <c r="U12" s="1379"/>
      <c r="V12" s="1386" t="s">
        <v>10814</v>
      </c>
      <c r="W12" s="1390" t="s">
        <v>10851</v>
      </c>
      <c r="X12" s="1391"/>
      <c r="Y12" s="1392">
        <v>160.0</v>
      </c>
      <c r="Z12" s="1392">
        <v>873.0</v>
      </c>
      <c r="AA12" s="1393">
        <v>0.16</v>
      </c>
      <c r="AB12" s="1394" t="s">
        <v>10852</v>
      </c>
      <c r="AC12" s="1393">
        <v>0.21</v>
      </c>
      <c r="AD12" s="589"/>
      <c r="AE12" s="1395">
        <v>297.0</v>
      </c>
      <c r="AF12" s="1395">
        <v>300.0</v>
      </c>
      <c r="AG12" s="1395">
        <v>30.0</v>
      </c>
      <c r="AH12" s="1394"/>
      <c r="AI12" s="1394" t="s">
        <v>10853</v>
      </c>
      <c r="AJ12" s="589"/>
      <c r="AK12" s="589"/>
      <c r="AL12" s="1394" t="s">
        <v>10842</v>
      </c>
      <c r="AM12" s="1394" t="s">
        <v>205</v>
      </c>
      <c r="AN12" s="1394" t="s">
        <v>3003</v>
      </c>
      <c r="AO12" s="589"/>
      <c r="AP12" s="589"/>
      <c r="AQ12" s="589"/>
      <c r="AR12" s="1394" t="s">
        <v>10819</v>
      </c>
      <c r="AS12" s="1394" t="s">
        <v>93</v>
      </c>
      <c r="AT12" s="589"/>
      <c r="AU12" s="589"/>
      <c r="AV12" s="589"/>
      <c r="AW12" s="589"/>
      <c r="AX12" s="1396" t="s">
        <v>10843</v>
      </c>
      <c r="AY12" s="589"/>
      <c r="AZ12" s="589"/>
      <c r="BA12" s="589"/>
      <c r="BB12" s="589"/>
      <c r="BC12" s="589"/>
      <c r="BD12" s="589"/>
      <c r="BE12" s="589"/>
      <c r="BF12" s="589"/>
      <c r="BG12" s="589"/>
      <c r="BH12" s="589"/>
      <c r="BI12" s="589"/>
      <c r="BJ12" s="589"/>
      <c r="BK12" s="589"/>
      <c r="BL12" s="589"/>
      <c r="BM12" s="589"/>
      <c r="BN12" s="589"/>
      <c r="BO12" s="589"/>
      <c r="BP12" s="589"/>
      <c r="BQ12" s="589"/>
      <c r="BR12" s="589"/>
      <c r="BS12" s="589"/>
      <c r="BT12" s="589"/>
      <c r="BU12" s="589"/>
      <c r="BV12" s="589"/>
      <c r="BW12" s="589"/>
      <c r="BX12" s="589"/>
      <c r="BY12" s="589"/>
      <c r="BZ12" s="589"/>
      <c r="CA12" s="589"/>
      <c r="CB12" s="589"/>
      <c r="CC12" s="589"/>
      <c r="CD12" s="589"/>
      <c r="CE12" s="589"/>
    </row>
    <row r="13" ht="20.25" customHeight="1">
      <c r="A13" s="647"/>
      <c r="B13" s="1383" t="s">
        <v>10854</v>
      </c>
      <c r="C13" s="1374" t="s">
        <v>10782</v>
      </c>
      <c r="D13" s="1375">
        <v>0.0</v>
      </c>
      <c r="E13" s="1376" t="s">
        <v>10855</v>
      </c>
      <c r="F13" s="589"/>
      <c r="G13" s="1377">
        <v>2.028865238626E12</v>
      </c>
      <c r="H13" s="1378">
        <v>4600.0</v>
      </c>
      <c r="I13" s="724">
        <v>0.5</v>
      </c>
      <c r="J13" s="734">
        <v>2300.0</v>
      </c>
      <c r="K13" s="725"/>
      <c r="L13" s="725"/>
      <c r="M13" s="725"/>
      <c r="N13" s="589"/>
      <c r="O13" s="589"/>
      <c r="P13" s="589"/>
      <c r="Q13" s="589"/>
      <c r="R13" s="589"/>
      <c r="S13" s="589"/>
      <c r="T13" s="589"/>
      <c r="U13" s="1379"/>
      <c r="V13" s="1386" t="s">
        <v>10814</v>
      </c>
      <c r="W13" s="1390" t="s">
        <v>10856</v>
      </c>
      <c r="X13" s="1391"/>
      <c r="Y13" s="1392">
        <v>170.0</v>
      </c>
      <c r="Z13" s="1392">
        <v>1751.0</v>
      </c>
      <c r="AA13" s="1393">
        <v>0.16</v>
      </c>
      <c r="AB13" s="1394" t="s">
        <v>10857</v>
      </c>
      <c r="AC13" s="1393">
        <v>0.25</v>
      </c>
      <c r="AD13" s="589"/>
      <c r="AE13" s="1395">
        <v>593.0</v>
      </c>
      <c r="AF13" s="1395">
        <v>300.0</v>
      </c>
      <c r="AG13" s="1395">
        <v>40.0</v>
      </c>
      <c r="AH13" s="1394"/>
      <c r="AI13" s="1394" t="s">
        <v>10858</v>
      </c>
      <c r="AJ13" s="589"/>
      <c r="AK13" s="589"/>
      <c r="AL13" s="1394" t="s">
        <v>10842</v>
      </c>
      <c r="AM13" s="1394" t="s">
        <v>205</v>
      </c>
      <c r="AN13" s="1394" t="s">
        <v>3003</v>
      </c>
      <c r="AO13" s="589"/>
      <c r="AP13" s="589"/>
      <c r="AQ13" s="589"/>
      <c r="AR13" s="1394" t="s">
        <v>10819</v>
      </c>
      <c r="AS13" s="1394" t="s">
        <v>93</v>
      </c>
      <c r="AT13" s="589"/>
      <c r="AU13" s="589"/>
      <c r="AV13" s="589"/>
      <c r="AW13" s="589"/>
      <c r="AX13" s="1396" t="s">
        <v>10843</v>
      </c>
      <c r="AY13" s="589"/>
      <c r="AZ13" s="589"/>
      <c r="BA13" s="589"/>
      <c r="BB13" s="589"/>
      <c r="BC13" s="589"/>
      <c r="BD13" s="589"/>
      <c r="BE13" s="589"/>
      <c r="BF13" s="589"/>
      <c r="BG13" s="589"/>
      <c r="BH13" s="589"/>
      <c r="BI13" s="589"/>
      <c r="BJ13" s="589"/>
      <c r="BK13" s="589"/>
      <c r="BL13" s="589"/>
      <c r="BM13" s="589"/>
      <c r="BN13" s="589"/>
      <c r="BO13" s="589"/>
      <c r="BP13" s="589"/>
      <c r="BQ13" s="589"/>
      <c r="BR13" s="589"/>
      <c r="BS13" s="589"/>
      <c r="BT13" s="589"/>
      <c r="BU13" s="589"/>
      <c r="BV13" s="589"/>
      <c r="BW13" s="589"/>
      <c r="BX13" s="589"/>
      <c r="BY13" s="589"/>
      <c r="BZ13" s="589"/>
      <c r="CA13" s="589"/>
      <c r="CB13" s="589"/>
      <c r="CC13" s="589"/>
      <c r="CD13" s="589"/>
      <c r="CE13" s="589"/>
    </row>
    <row r="14" ht="20.25" customHeight="1">
      <c r="A14" s="647"/>
      <c r="B14" s="1383" t="s">
        <v>10859</v>
      </c>
      <c r="C14" s="1374" t="s">
        <v>10782</v>
      </c>
      <c r="D14" s="1375">
        <v>0.0</v>
      </c>
      <c r="E14" s="1376" t="s">
        <v>10860</v>
      </c>
      <c r="F14" s="589"/>
      <c r="G14" s="1377">
        <v>2.028865238633E12</v>
      </c>
      <c r="H14" s="1378">
        <v>7000.0</v>
      </c>
      <c r="I14" s="724">
        <v>0.5</v>
      </c>
      <c r="J14" s="734">
        <v>3500.0</v>
      </c>
      <c r="K14" s="725"/>
      <c r="L14" s="725"/>
      <c r="M14" s="725"/>
      <c r="N14" s="589"/>
      <c r="O14" s="589"/>
      <c r="P14" s="589"/>
      <c r="Q14" s="589"/>
      <c r="R14" s="589"/>
      <c r="S14" s="589"/>
      <c r="T14" s="589"/>
      <c r="U14" s="1379"/>
      <c r="V14" s="1386" t="s">
        <v>10814</v>
      </c>
      <c r="W14" s="1390" t="s">
        <v>10861</v>
      </c>
      <c r="X14" s="1391"/>
      <c r="Y14" s="1392">
        <v>280.0</v>
      </c>
      <c r="Z14" s="1392">
        <v>2578.0</v>
      </c>
      <c r="AA14" s="1393">
        <v>0.16</v>
      </c>
      <c r="AB14" s="1394" t="s">
        <v>10862</v>
      </c>
      <c r="AC14" s="1393">
        <v>0.24</v>
      </c>
      <c r="AD14" s="1397" t="s">
        <v>10863</v>
      </c>
      <c r="AE14" s="1395">
        <v>889.0</v>
      </c>
      <c r="AF14" s="1395">
        <v>300.0</v>
      </c>
      <c r="AG14" s="1395">
        <v>50.0</v>
      </c>
      <c r="AH14" s="1394"/>
      <c r="AI14" s="1394" t="s">
        <v>10864</v>
      </c>
      <c r="AJ14" s="589"/>
      <c r="AK14" s="589"/>
      <c r="AL14" s="1394" t="s">
        <v>10842</v>
      </c>
      <c r="AM14" s="1394" t="s">
        <v>205</v>
      </c>
      <c r="AN14" s="1394" t="s">
        <v>3003</v>
      </c>
      <c r="AO14" s="589"/>
      <c r="AP14" s="589"/>
      <c r="AQ14" s="589"/>
      <c r="AR14" s="1394" t="s">
        <v>10819</v>
      </c>
      <c r="AS14" s="1394" t="s">
        <v>93</v>
      </c>
      <c r="AT14" s="589"/>
      <c r="AU14" s="589"/>
      <c r="AV14" s="589"/>
      <c r="AW14" s="589"/>
      <c r="AX14" s="1396" t="s">
        <v>10843</v>
      </c>
      <c r="AY14" s="589"/>
      <c r="AZ14" s="589"/>
      <c r="BA14" s="589"/>
      <c r="BB14" s="589"/>
      <c r="BC14" s="589"/>
      <c r="BD14" s="589"/>
      <c r="BE14" s="589"/>
      <c r="BF14" s="589"/>
      <c r="BG14" s="589"/>
      <c r="BH14" s="589"/>
      <c r="BI14" s="589"/>
      <c r="BJ14" s="589"/>
      <c r="BK14" s="589"/>
      <c r="BL14" s="589"/>
      <c r="BM14" s="589"/>
      <c r="BN14" s="589"/>
      <c r="BO14" s="589"/>
      <c r="BP14" s="589"/>
      <c r="BQ14" s="589"/>
      <c r="BR14" s="589"/>
      <c r="BS14" s="589"/>
      <c r="BT14" s="589"/>
      <c r="BU14" s="589"/>
      <c r="BV14" s="589"/>
      <c r="BW14" s="589"/>
      <c r="BX14" s="589"/>
      <c r="BY14" s="589"/>
      <c r="BZ14" s="589"/>
      <c r="CA14" s="589"/>
      <c r="CB14" s="589"/>
      <c r="CC14" s="589"/>
      <c r="CD14" s="589"/>
      <c r="CE14" s="589"/>
    </row>
    <row r="15" ht="20.25" customHeight="1">
      <c r="A15" s="647"/>
      <c r="B15" s="1383" t="s">
        <v>10865</v>
      </c>
      <c r="C15" s="1374" t="s">
        <v>10782</v>
      </c>
      <c r="D15" s="1375">
        <v>0.0</v>
      </c>
      <c r="E15" s="1376" t="s">
        <v>10866</v>
      </c>
      <c r="F15" s="589"/>
      <c r="G15" s="1377">
        <v>2.040027429659E12</v>
      </c>
      <c r="H15" s="1378">
        <v>4700.0</v>
      </c>
      <c r="I15" s="724">
        <v>0.5</v>
      </c>
      <c r="J15" s="734">
        <v>2350.0</v>
      </c>
      <c r="K15" s="725"/>
      <c r="L15" s="725"/>
      <c r="M15" s="725"/>
      <c r="N15" s="1379"/>
      <c r="O15" s="1379"/>
      <c r="P15" s="1378">
        <v>295.0</v>
      </c>
      <c r="Q15" s="1378">
        <v>1740.0</v>
      </c>
      <c r="R15" s="1380">
        <v>0.16</v>
      </c>
      <c r="S15" s="1375" t="s">
        <v>8346</v>
      </c>
      <c r="T15" s="1380">
        <v>0.49</v>
      </c>
      <c r="U15" s="1378">
        <v>70.0</v>
      </c>
      <c r="V15" s="1378">
        <v>400.0</v>
      </c>
      <c r="W15" s="589"/>
      <c r="X15" s="589"/>
      <c r="Y15" s="589"/>
      <c r="Z15" s="589"/>
      <c r="AA15" s="589"/>
      <c r="AB15" s="589"/>
      <c r="AC15" s="589"/>
      <c r="AD15" s="589"/>
      <c r="AE15" s="1379"/>
      <c r="AF15" s="1379"/>
      <c r="AG15" s="1379"/>
      <c r="AH15" s="1381"/>
      <c r="AI15" s="1381" t="s">
        <v>10788</v>
      </c>
      <c r="AJ15" s="589"/>
      <c r="AK15" s="589"/>
      <c r="AL15" s="1382" t="s">
        <v>10789</v>
      </c>
      <c r="AM15" s="589"/>
      <c r="AN15" s="589"/>
      <c r="AO15" s="589"/>
      <c r="AP15" s="589"/>
      <c r="AQ15" s="589"/>
      <c r="AR15" s="589"/>
      <c r="AS15" s="589"/>
      <c r="AT15" s="589"/>
      <c r="AU15" s="589"/>
      <c r="AV15" s="589"/>
      <c r="AW15" s="589"/>
      <c r="AX15" s="589"/>
      <c r="AY15" s="589"/>
      <c r="AZ15" s="589"/>
      <c r="BA15" s="589"/>
      <c r="BB15" s="589"/>
      <c r="BC15" s="589"/>
      <c r="BD15" s="589"/>
      <c r="BE15" s="589"/>
      <c r="BF15" s="589"/>
      <c r="BG15" s="589"/>
      <c r="BH15" s="589"/>
      <c r="BI15" s="589"/>
      <c r="BJ15" s="589"/>
      <c r="BK15" s="589"/>
      <c r="BL15" s="589"/>
      <c r="BM15" s="589"/>
      <c r="BN15" s="589"/>
      <c r="BO15" s="589"/>
      <c r="BP15" s="589"/>
      <c r="BQ15" s="589"/>
      <c r="BR15" s="589"/>
      <c r="BS15" s="589"/>
      <c r="BT15" s="589"/>
      <c r="BU15" s="589"/>
      <c r="BV15" s="589"/>
      <c r="BW15" s="589"/>
      <c r="BX15" s="589"/>
      <c r="BY15" s="589"/>
      <c r="BZ15" s="589"/>
      <c r="CA15" s="589"/>
      <c r="CB15" s="589"/>
      <c r="CC15" s="589"/>
      <c r="CD15" s="589"/>
      <c r="CE15" s="589"/>
    </row>
    <row r="16" ht="20.25" customHeight="1">
      <c r="A16" s="647"/>
      <c r="B16" s="1383" t="s">
        <v>10867</v>
      </c>
      <c r="C16" s="1374" t="s">
        <v>10782</v>
      </c>
      <c r="D16" s="1375">
        <v>0.0</v>
      </c>
      <c r="E16" s="1376" t="s">
        <v>10868</v>
      </c>
      <c r="F16" s="589"/>
      <c r="G16" s="1377">
        <v>2.040027429642E12</v>
      </c>
      <c r="H16" s="1378">
        <v>5800.0</v>
      </c>
      <c r="I16" s="724">
        <v>0.5</v>
      </c>
      <c r="J16" s="734">
        <v>2900.0</v>
      </c>
      <c r="K16" s="725"/>
      <c r="L16" s="725"/>
      <c r="M16" s="725"/>
      <c r="N16" s="1379"/>
      <c r="O16" s="1379"/>
      <c r="P16" s="1378">
        <v>360.0</v>
      </c>
      <c r="Q16" s="1378">
        <v>2143.0</v>
      </c>
      <c r="R16" s="1380">
        <v>0.16</v>
      </c>
      <c r="S16" s="1375" t="s">
        <v>8346</v>
      </c>
      <c r="T16" s="1380">
        <v>0.44</v>
      </c>
      <c r="U16" s="1378">
        <v>90.0</v>
      </c>
      <c r="V16" s="1378">
        <v>400.0</v>
      </c>
      <c r="W16" s="589"/>
      <c r="X16" s="589"/>
      <c r="Y16" s="589"/>
      <c r="Z16" s="589"/>
      <c r="AA16" s="589"/>
      <c r="AB16" s="589"/>
      <c r="AC16" s="589"/>
      <c r="AD16" s="589"/>
      <c r="AE16" s="1379"/>
      <c r="AF16" s="1379"/>
      <c r="AG16" s="1379"/>
      <c r="AH16" s="1381"/>
      <c r="AI16" s="1381" t="s">
        <v>10788</v>
      </c>
      <c r="AJ16" s="589"/>
      <c r="AK16" s="589"/>
      <c r="AL16" s="1382" t="s">
        <v>10789</v>
      </c>
      <c r="AM16" s="589"/>
      <c r="AN16" s="589"/>
      <c r="AO16" s="589"/>
      <c r="AP16" s="589"/>
      <c r="AQ16" s="589"/>
      <c r="AR16" s="589"/>
      <c r="AS16" s="589"/>
      <c r="AT16" s="589"/>
      <c r="AU16" s="589"/>
      <c r="AV16" s="589"/>
      <c r="AW16" s="589"/>
      <c r="AX16" s="589"/>
      <c r="AY16" s="589"/>
      <c r="AZ16" s="589"/>
      <c r="BA16" s="589"/>
      <c r="BB16" s="589"/>
      <c r="BC16" s="589"/>
      <c r="BD16" s="589"/>
      <c r="BE16" s="589"/>
      <c r="BF16" s="589"/>
      <c r="BG16" s="589"/>
      <c r="BH16" s="589"/>
      <c r="BI16" s="589"/>
      <c r="BJ16" s="589"/>
      <c r="BK16" s="589"/>
      <c r="BL16" s="589"/>
      <c r="BM16" s="589"/>
      <c r="BN16" s="589"/>
      <c r="BO16" s="589"/>
      <c r="BP16" s="589"/>
      <c r="BQ16" s="589"/>
      <c r="BR16" s="589"/>
      <c r="BS16" s="589"/>
      <c r="BT16" s="589"/>
      <c r="BU16" s="589"/>
      <c r="BV16" s="589"/>
      <c r="BW16" s="589"/>
      <c r="BX16" s="589"/>
      <c r="BY16" s="589"/>
      <c r="BZ16" s="589"/>
      <c r="CA16" s="589"/>
      <c r="CB16" s="589"/>
      <c r="CC16" s="589"/>
      <c r="CD16" s="589"/>
      <c r="CE16" s="589"/>
    </row>
    <row r="17" ht="20.25" customHeight="1">
      <c r="A17" s="647"/>
      <c r="B17" s="1383" t="s">
        <v>10869</v>
      </c>
      <c r="C17" s="1374" t="s">
        <v>10782</v>
      </c>
      <c r="D17" s="1375">
        <v>0.0</v>
      </c>
      <c r="E17" s="1376" t="s">
        <v>10870</v>
      </c>
      <c r="F17" s="589"/>
      <c r="G17" s="1377">
        <v>2.040027429635E12</v>
      </c>
      <c r="H17" s="1378">
        <v>6900.0</v>
      </c>
      <c r="I17" s="724">
        <v>0.5</v>
      </c>
      <c r="J17" s="734">
        <v>3450.0</v>
      </c>
      <c r="K17" s="725"/>
      <c r="L17" s="725"/>
      <c r="M17" s="725"/>
      <c r="N17" s="1379"/>
      <c r="O17" s="1379"/>
      <c r="P17" s="1378">
        <v>425.0</v>
      </c>
      <c r="Q17" s="1378">
        <v>2543.0</v>
      </c>
      <c r="R17" s="1380">
        <v>0.16</v>
      </c>
      <c r="S17" s="1375" t="s">
        <v>8346</v>
      </c>
      <c r="T17" s="1380">
        <v>0.45</v>
      </c>
      <c r="U17" s="1378">
        <v>110.0</v>
      </c>
      <c r="V17" s="1378">
        <v>400.0</v>
      </c>
      <c r="W17" s="589"/>
      <c r="X17" s="589"/>
      <c r="Y17" s="589"/>
      <c r="Z17" s="589"/>
      <c r="AA17" s="589"/>
      <c r="AB17" s="589"/>
      <c r="AC17" s="589"/>
      <c r="AD17" s="589"/>
      <c r="AE17" s="1379"/>
      <c r="AF17" s="1379"/>
      <c r="AG17" s="1379"/>
      <c r="AH17" s="1381"/>
      <c r="AI17" s="1381" t="s">
        <v>10788</v>
      </c>
      <c r="AJ17" s="589"/>
      <c r="AK17" s="589"/>
      <c r="AL17" s="1382" t="s">
        <v>10789</v>
      </c>
      <c r="AM17" s="589"/>
      <c r="AN17" s="589"/>
      <c r="AO17" s="589"/>
      <c r="AP17" s="589"/>
      <c r="AQ17" s="589"/>
      <c r="AR17" s="589"/>
      <c r="AS17" s="589"/>
      <c r="AT17" s="589"/>
      <c r="AU17" s="589"/>
      <c r="AV17" s="589"/>
      <c r="AW17" s="589"/>
      <c r="AX17" s="589"/>
      <c r="AY17" s="589"/>
      <c r="AZ17" s="589"/>
      <c r="BA17" s="589"/>
      <c r="BB17" s="589"/>
      <c r="BC17" s="589"/>
      <c r="BD17" s="589"/>
      <c r="BE17" s="589"/>
      <c r="BF17" s="589"/>
      <c r="BG17" s="589"/>
      <c r="BH17" s="589"/>
      <c r="BI17" s="589"/>
      <c r="BJ17" s="589"/>
      <c r="BK17" s="589"/>
      <c r="BL17" s="589"/>
      <c r="BM17" s="589"/>
      <c r="BN17" s="589"/>
      <c r="BO17" s="589"/>
      <c r="BP17" s="589"/>
      <c r="BQ17" s="589"/>
      <c r="BR17" s="589"/>
      <c r="BS17" s="589"/>
      <c r="BT17" s="589"/>
      <c r="BU17" s="589"/>
      <c r="BV17" s="589"/>
      <c r="BW17" s="589"/>
      <c r="BX17" s="589"/>
      <c r="BY17" s="589"/>
      <c r="BZ17" s="589"/>
      <c r="CA17" s="589"/>
      <c r="CB17" s="589"/>
      <c r="CC17" s="589"/>
      <c r="CD17" s="589"/>
      <c r="CE17" s="589"/>
    </row>
    <row r="18" ht="20.25" customHeight="1">
      <c r="A18" s="647"/>
      <c r="B18" s="1383" t="s">
        <v>10871</v>
      </c>
      <c r="C18" s="1374" t="s">
        <v>10782</v>
      </c>
      <c r="D18" s="1375">
        <v>0.0</v>
      </c>
      <c r="E18" s="1376" t="s">
        <v>10872</v>
      </c>
      <c r="F18" s="589"/>
      <c r="G18" s="1377">
        <v>2.040027429628E12</v>
      </c>
      <c r="H18" s="1378">
        <v>7900.0</v>
      </c>
      <c r="I18" s="724">
        <v>0.5</v>
      </c>
      <c r="J18" s="734">
        <v>3950.0</v>
      </c>
      <c r="K18" s="725"/>
      <c r="L18" s="725"/>
      <c r="M18" s="725"/>
      <c r="N18" s="1379"/>
      <c r="O18" s="1379"/>
      <c r="P18" s="1378">
        <v>490.0</v>
      </c>
      <c r="Q18" s="1378">
        <v>2944.0</v>
      </c>
      <c r="R18" s="1380">
        <v>0.16</v>
      </c>
      <c r="S18" s="1375" t="s">
        <v>8346</v>
      </c>
      <c r="T18" s="1380">
        <v>0.5</v>
      </c>
      <c r="U18" s="1378">
        <v>130.0</v>
      </c>
      <c r="V18" s="1378">
        <v>400.0</v>
      </c>
      <c r="W18" s="589"/>
      <c r="X18" s="589"/>
      <c r="Y18" s="589"/>
      <c r="Z18" s="589"/>
      <c r="AA18" s="589"/>
      <c r="AB18" s="589"/>
      <c r="AC18" s="589"/>
      <c r="AD18" s="589"/>
      <c r="AE18" s="1379"/>
      <c r="AF18" s="1379"/>
      <c r="AG18" s="1379"/>
      <c r="AH18" s="1381"/>
      <c r="AI18" s="1381" t="s">
        <v>10788</v>
      </c>
      <c r="AJ18" s="589"/>
      <c r="AK18" s="589"/>
      <c r="AL18" s="1382" t="s">
        <v>10789</v>
      </c>
      <c r="AM18" s="589"/>
      <c r="AN18" s="589"/>
      <c r="AO18" s="589"/>
      <c r="AP18" s="589"/>
      <c r="AQ18" s="589"/>
      <c r="AR18" s="589"/>
      <c r="AS18" s="589"/>
      <c r="AT18" s="589"/>
      <c r="AU18" s="589"/>
      <c r="AV18" s="589"/>
      <c r="AW18" s="589"/>
      <c r="AX18" s="589"/>
      <c r="AY18" s="589"/>
      <c r="AZ18" s="589"/>
      <c r="BA18" s="589"/>
      <c r="BB18" s="589"/>
      <c r="BC18" s="589"/>
      <c r="BD18" s="589"/>
      <c r="BE18" s="589"/>
      <c r="BF18" s="589"/>
      <c r="BG18" s="589"/>
      <c r="BH18" s="589"/>
      <c r="BI18" s="589"/>
      <c r="BJ18" s="589"/>
      <c r="BK18" s="589"/>
      <c r="BL18" s="589"/>
      <c r="BM18" s="589"/>
      <c r="BN18" s="589"/>
      <c r="BO18" s="589"/>
      <c r="BP18" s="589"/>
      <c r="BQ18" s="589"/>
      <c r="BR18" s="589"/>
      <c r="BS18" s="589"/>
      <c r="BT18" s="589"/>
      <c r="BU18" s="589"/>
      <c r="BV18" s="589"/>
      <c r="BW18" s="589"/>
      <c r="BX18" s="589"/>
      <c r="BY18" s="589"/>
      <c r="BZ18" s="589"/>
      <c r="CA18" s="589"/>
      <c r="CB18" s="589"/>
      <c r="CC18" s="589"/>
      <c r="CD18" s="589"/>
      <c r="CE18" s="589"/>
    </row>
    <row r="19" ht="20.25" customHeight="1">
      <c r="A19" s="647"/>
      <c r="B19" s="1383" t="s">
        <v>10873</v>
      </c>
      <c r="C19" s="1374" t="s">
        <v>10782</v>
      </c>
      <c r="D19" s="1375">
        <v>0.0</v>
      </c>
      <c r="E19" s="1398" t="s">
        <v>10874</v>
      </c>
      <c r="F19" s="589"/>
      <c r="G19" s="1399">
        <v>2.037469190162E12</v>
      </c>
      <c r="H19" s="1378">
        <v>750.0</v>
      </c>
      <c r="I19" s="724">
        <v>0.5</v>
      </c>
      <c r="J19" s="734">
        <v>375.0</v>
      </c>
      <c r="K19" s="618" t="s">
        <v>10875</v>
      </c>
      <c r="L19" s="1384"/>
      <c r="M19" s="611" t="s">
        <v>10876</v>
      </c>
      <c r="N19" s="589"/>
      <c r="O19" s="589"/>
      <c r="P19" s="589"/>
      <c r="Q19" s="589"/>
      <c r="R19" s="589"/>
      <c r="S19" s="589"/>
      <c r="T19" s="589"/>
      <c r="U19" s="589"/>
      <c r="V19" s="589"/>
      <c r="W19" s="589"/>
      <c r="X19" s="589"/>
      <c r="Y19" s="589"/>
      <c r="Z19" s="1378">
        <v>290.0</v>
      </c>
      <c r="AA19" s="589"/>
      <c r="AB19" s="589"/>
      <c r="AC19" s="589"/>
      <c r="AD19" s="589"/>
      <c r="AE19" s="1378">
        <v>122.0</v>
      </c>
      <c r="AF19" s="1378">
        <v>90.0</v>
      </c>
      <c r="AG19" s="1378">
        <v>60.0</v>
      </c>
      <c r="AH19" s="589"/>
      <c r="AI19" s="589"/>
      <c r="AJ19" s="589"/>
      <c r="AK19" s="589"/>
      <c r="AL19" s="589"/>
      <c r="AM19" s="589"/>
      <c r="AN19" s="589"/>
      <c r="AO19" s="589"/>
      <c r="AP19" s="589"/>
      <c r="AQ19" s="589"/>
      <c r="AR19" s="589"/>
      <c r="AS19" s="589"/>
      <c r="AT19" s="589"/>
      <c r="AU19" s="589"/>
      <c r="AV19" s="589"/>
      <c r="AW19" s="589"/>
      <c r="AX19" s="589"/>
      <c r="AY19" s="589"/>
      <c r="AZ19" s="589"/>
      <c r="BA19" s="589"/>
      <c r="BB19" s="589"/>
      <c r="BC19" s="589"/>
      <c r="BD19" s="589"/>
      <c r="BE19" s="589"/>
      <c r="BF19" s="589"/>
      <c r="BG19" s="589"/>
      <c r="BH19" s="589"/>
      <c r="BI19" s="589"/>
      <c r="BJ19" s="589"/>
      <c r="BK19" s="589"/>
      <c r="BL19" s="589"/>
      <c r="BM19" s="589"/>
      <c r="BN19" s="589"/>
      <c r="BO19" s="589"/>
      <c r="BP19" s="589"/>
      <c r="BQ19" s="589"/>
      <c r="BR19" s="589"/>
      <c r="BS19" s="589"/>
      <c r="BT19" s="589"/>
      <c r="BU19" s="589"/>
      <c r="BV19" s="589"/>
      <c r="BW19" s="589"/>
      <c r="BX19" s="589"/>
      <c r="BY19" s="589"/>
      <c r="BZ19" s="589"/>
      <c r="CA19" s="589"/>
      <c r="CB19" s="589"/>
      <c r="CC19" s="589"/>
      <c r="CD19" s="589"/>
      <c r="CE19" s="589"/>
    </row>
    <row r="20" ht="20.25" customHeight="1">
      <c r="A20" s="647"/>
      <c r="B20" s="1383" t="s">
        <v>10877</v>
      </c>
      <c r="C20" s="1374" t="s">
        <v>10782</v>
      </c>
      <c r="D20" s="1375">
        <v>0.0</v>
      </c>
      <c r="E20" s="1398" t="s">
        <v>10878</v>
      </c>
      <c r="F20" s="589"/>
      <c r="G20" s="1399">
        <v>2.037469191343E12</v>
      </c>
      <c r="H20" s="1378">
        <v>750.0</v>
      </c>
      <c r="I20" s="724">
        <v>0.5</v>
      </c>
      <c r="J20" s="734">
        <v>375.0</v>
      </c>
      <c r="K20" s="563" t="s">
        <v>10879</v>
      </c>
      <c r="L20" s="1158"/>
      <c r="M20" s="450" t="s">
        <v>10876</v>
      </c>
      <c r="N20" s="589"/>
      <c r="O20" s="589"/>
      <c r="P20" s="589"/>
      <c r="Q20" s="589"/>
      <c r="R20" s="589"/>
      <c r="S20" s="589"/>
      <c r="T20" s="589"/>
      <c r="U20" s="589"/>
      <c r="V20" s="589"/>
      <c r="W20" s="589"/>
      <c r="X20" s="589"/>
      <c r="Y20" s="589"/>
      <c r="Z20" s="1378">
        <v>290.0</v>
      </c>
      <c r="AA20" s="589"/>
      <c r="AB20" s="589"/>
      <c r="AC20" s="589"/>
      <c r="AD20" s="589"/>
      <c r="AE20" s="1378">
        <v>122.0</v>
      </c>
      <c r="AF20" s="1378">
        <v>90.0</v>
      </c>
      <c r="AG20" s="1378">
        <v>60.0</v>
      </c>
      <c r="AH20" s="589"/>
      <c r="AI20" s="589"/>
      <c r="AJ20" s="589"/>
      <c r="AK20" s="589"/>
      <c r="AL20" s="589"/>
      <c r="AM20" s="589"/>
      <c r="AN20" s="589"/>
      <c r="AO20" s="589"/>
      <c r="AP20" s="589"/>
      <c r="AQ20" s="589"/>
      <c r="AR20" s="589"/>
      <c r="AS20" s="589"/>
      <c r="AT20" s="589"/>
      <c r="AU20" s="589"/>
      <c r="AV20" s="589"/>
      <c r="AW20" s="589"/>
      <c r="AX20" s="589"/>
      <c r="AY20" s="589"/>
      <c r="AZ20" s="589"/>
      <c r="BA20" s="589"/>
      <c r="BB20" s="589"/>
      <c r="BC20" s="589"/>
      <c r="BD20" s="589"/>
      <c r="BE20" s="589"/>
      <c r="BF20" s="589"/>
      <c r="BG20" s="589"/>
      <c r="BH20" s="589"/>
      <c r="BI20" s="589"/>
      <c r="BJ20" s="589"/>
      <c r="BK20" s="589"/>
      <c r="BL20" s="589"/>
      <c r="BM20" s="589"/>
      <c r="BN20" s="589"/>
      <c r="BO20" s="589"/>
      <c r="BP20" s="589"/>
      <c r="BQ20" s="589"/>
      <c r="BR20" s="589"/>
      <c r="BS20" s="589"/>
      <c r="BT20" s="589"/>
      <c r="BU20" s="589"/>
      <c r="BV20" s="589"/>
      <c r="BW20" s="589"/>
      <c r="BX20" s="589"/>
      <c r="BY20" s="589"/>
      <c r="BZ20" s="589"/>
      <c r="CA20" s="589"/>
      <c r="CB20" s="589"/>
      <c r="CC20" s="589"/>
      <c r="CD20" s="589"/>
      <c r="CE20" s="589"/>
    </row>
    <row r="21" ht="20.25" customHeight="1">
      <c r="A21" s="647"/>
      <c r="B21" s="1383" t="s">
        <v>10880</v>
      </c>
      <c r="C21" s="1374" t="s">
        <v>10782</v>
      </c>
      <c r="D21" s="1375">
        <v>0.0</v>
      </c>
      <c r="E21" s="1398" t="s">
        <v>10881</v>
      </c>
      <c r="F21" s="589"/>
      <c r="G21" s="1399">
        <v>2.037469418846E12</v>
      </c>
      <c r="H21" s="1378">
        <v>750.0</v>
      </c>
      <c r="I21" s="724">
        <v>0.5</v>
      </c>
      <c r="J21" s="734">
        <v>375.0</v>
      </c>
      <c r="K21" s="563" t="s">
        <v>10882</v>
      </c>
      <c r="L21" s="450" t="s">
        <v>10883</v>
      </c>
      <c r="M21" s="450" t="s">
        <v>10884</v>
      </c>
      <c r="N21" s="589"/>
      <c r="O21" s="589"/>
      <c r="P21" s="589"/>
      <c r="Q21" s="589"/>
      <c r="R21" s="589"/>
      <c r="S21" s="589"/>
      <c r="T21" s="589"/>
      <c r="U21" s="589"/>
      <c r="V21" s="589"/>
      <c r="W21" s="589"/>
      <c r="X21" s="589"/>
      <c r="Y21" s="589"/>
      <c r="Z21" s="1378">
        <v>290.0</v>
      </c>
      <c r="AA21" s="589"/>
      <c r="AB21" s="589"/>
      <c r="AC21" s="589"/>
      <c r="AD21" s="589"/>
      <c r="AE21" s="1378">
        <v>122.0</v>
      </c>
      <c r="AF21" s="1378">
        <v>90.0</v>
      </c>
      <c r="AG21" s="1378">
        <v>60.0</v>
      </c>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row>
    <row r="22" ht="20.25" customHeight="1">
      <c r="A22" s="647"/>
      <c r="B22" s="712" t="s">
        <v>10885</v>
      </c>
      <c r="C22" s="1374" t="s">
        <v>10782</v>
      </c>
      <c r="D22" s="1375">
        <v>0.0</v>
      </c>
      <c r="E22" s="1400" t="s">
        <v>10886</v>
      </c>
      <c r="F22" s="379">
        <v>1.93372142E8</v>
      </c>
      <c r="G22" s="378">
        <v>2.000524742286E12</v>
      </c>
      <c r="H22" s="721">
        <v>507.0</v>
      </c>
      <c r="I22" s="724">
        <v>0.5</v>
      </c>
      <c r="J22" s="734">
        <v>254.0</v>
      </c>
      <c r="K22" s="618" t="s">
        <v>10887</v>
      </c>
      <c r="L22" s="611" t="s">
        <v>9365</v>
      </c>
      <c r="M22" s="611" t="s">
        <v>9366</v>
      </c>
      <c r="N22" s="406"/>
      <c r="O22" s="406"/>
      <c r="P22" s="378">
        <v>2.8809178E7</v>
      </c>
      <c r="Q22" s="445"/>
      <c r="R22" s="593" t="s">
        <v>10888</v>
      </c>
      <c r="S22" s="378">
        <v>2.0</v>
      </c>
      <c r="T22" s="406"/>
      <c r="U22" s="373">
        <v>211.0</v>
      </c>
      <c r="V22" s="1401"/>
      <c r="W22" s="1214"/>
      <c r="X22" s="1402" t="s">
        <v>10889</v>
      </c>
      <c r="Y22" s="721" t="s">
        <v>8326</v>
      </c>
      <c r="Z22" s="725"/>
      <c r="AA22" s="725"/>
      <c r="AB22" s="725"/>
      <c r="AC22" s="725"/>
      <c r="AD22" s="378" t="s">
        <v>10890</v>
      </c>
      <c r="AE22" s="406"/>
      <c r="AF22" s="378" t="s">
        <v>10891</v>
      </c>
      <c r="AG22" s="726" t="s">
        <v>6061</v>
      </c>
      <c r="AH22" s="378"/>
      <c r="AI22" s="378">
        <v>90.0</v>
      </c>
      <c r="AJ22" s="727" t="s">
        <v>6061</v>
      </c>
      <c r="AK22" s="378">
        <v>65.0</v>
      </c>
      <c r="AL22" s="378">
        <v>70.0</v>
      </c>
      <c r="AM22" s="378">
        <v>20.0</v>
      </c>
      <c r="AN22" s="378">
        <v>80.0</v>
      </c>
      <c r="AO22" s="380" t="s">
        <v>9378</v>
      </c>
      <c r="AP22" s="378">
        <v>8.0</v>
      </c>
      <c r="AQ22" s="378">
        <v>1.5</v>
      </c>
      <c r="AR22" s="378">
        <v>7.0</v>
      </c>
      <c r="AS22" s="378" t="s">
        <v>10892</v>
      </c>
      <c r="AT22" s="406"/>
      <c r="AU22" s="406"/>
      <c r="AV22" s="378" t="s">
        <v>9230</v>
      </c>
      <c r="AW22" s="406"/>
      <c r="AX22" s="406"/>
      <c r="AY22" s="589"/>
      <c r="AZ22" s="406"/>
      <c r="BA22" s="378">
        <v>0.084</v>
      </c>
      <c r="BB22" s="406"/>
      <c r="BC22" s="406"/>
      <c r="BD22" s="406"/>
      <c r="BE22" s="406"/>
      <c r="BF22" s="406"/>
      <c r="BG22" s="406"/>
      <c r="BH22" s="406"/>
      <c r="BI22" s="406"/>
      <c r="BJ22" s="728">
        <v>5001.0</v>
      </c>
      <c r="BK22" s="728" t="s">
        <v>9166</v>
      </c>
      <c r="BL22" s="589"/>
      <c r="BM22" s="589"/>
      <c r="BN22" s="589"/>
      <c r="BO22" s="589"/>
      <c r="BP22" s="589"/>
      <c r="BQ22" s="589"/>
      <c r="BR22" s="589"/>
      <c r="BS22" s="589"/>
      <c r="BT22" s="589"/>
      <c r="BU22" s="589"/>
      <c r="BV22" s="589"/>
      <c r="BW22" s="589"/>
      <c r="BX22" s="589"/>
      <c r="BY22" s="589"/>
      <c r="BZ22" s="589"/>
      <c r="CA22" s="589"/>
      <c r="CB22" s="589"/>
      <c r="CC22" s="589"/>
      <c r="CD22" s="589"/>
      <c r="CE22" s="589"/>
    </row>
    <row r="23" ht="20.25" customHeight="1">
      <c r="A23" s="647"/>
      <c r="B23" s="712" t="s">
        <v>10893</v>
      </c>
      <c r="C23" s="1374" t="s">
        <v>10782</v>
      </c>
      <c r="D23" s="1375">
        <v>0.0</v>
      </c>
      <c r="E23" s="1400" t="s">
        <v>10894</v>
      </c>
      <c r="F23" s="378">
        <v>3.06623861E8</v>
      </c>
      <c r="G23" s="1403">
        <v>2.006877452155E12</v>
      </c>
      <c r="H23" s="721">
        <v>525.0</v>
      </c>
      <c r="I23" s="724">
        <v>0.5</v>
      </c>
      <c r="J23" s="734">
        <v>263.0</v>
      </c>
      <c r="K23" s="563" t="s">
        <v>10895</v>
      </c>
      <c r="L23" s="1158"/>
      <c r="M23" s="450" t="s">
        <v>10896</v>
      </c>
      <c r="N23" s="406"/>
      <c r="O23" s="406"/>
      <c r="P23" s="378">
        <v>3.8110646E7</v>
      </c>
      <c r="Q23" s="1404"/>
      <c r="R23" s="406"/>
      <c r="S23" s="378">
        <v>2.0</v>
      </c>
      <c r="T23" s="406"/>
      <c r="U23" s="373">
        <v>115.0</v>
      </c>
      <c r="V23" s="1401"/>
      <c r="W23" s="1214"/>
      <c r="X23" s="1402" t="s">
        <v>10897</v>
      </c>
      <c r="Y23" s="721" t="s">
        <v>8554</v>
      </c>
      <c r="Z23" s="725"/>
      <c r="AA23" s="725"/>
      <c r="AB23" s="725"/>
      <c r="AC23" s="725"/>
      <c r="AD23" s="1405" t="s">
        <v>10898</v>
      </c>
      <c r="AE23" s="1406"/>
      <c r="AF23" s="1407" t="s">
        <v>10899</v>
      </c>
      <c r="AG23" s="1408"/>
      <c r="AH23" s="741"/>
      <c r="AI23" s="741">
        <v>110.0</v>
      </c>
      <c r="AJ23" s="740"/>
      <c r="AK23" s="740"/>
      <c r="AL23" s="740"/>
      <c r="AM23" s="740"/>
      <c r="AN23" s="740"/>
      <c r="AO23" s="740"/>
      <c r="AP23" s="740"/>
      <c r="AQ23" s="740"/>
      <c r="AR23" s="740"/>
      <c r="AS23" s="741" t="s">
        <v>10900</v>
      </c>
      <c r="AT23" s="740"/>
      <c r="AU23" s="740"/>
      <c r="AV23" s="741" t="s">
        <v>8558</v>
      </c>
      <c r="AW23" s="589"/>
      <c r="AX23" s="589"/>
      <c r="AY23" s="589"/>
      <c r="AZ23" s="589"/>
      <c r="BA23" s="589"/>
      <c r="BB23" s="589"/>
      <c r="BC23" s="589"/>
      <c r="BD23" s="589"/>
      <c r="BE23" s="589"/>
      <c r="BF23" s="589"/>
      <c r="BG23" s="589"/>
      <c r="BH23" s="589"/>
      <c r="BI23" s="589"/>
      <c r="BJ23" s="728">
        <v>5004.0</v>
      </c>
      <c r="BK23" s="743" t="s">
        <v>8559</v>
      </c>
      <c r="BL23" s="745"/>
      <c r="BM23" s="744"/>
      <c r="BN23" s="745"/>
      <c r="BO23" s="745"/>
      <c r="BP23" s="745"/>
      <c r="BQ23" s="745"/>
      <c r="BR23" s="745"/>
      <c r="BS23" s="745"/>
      <c r="BT23" s="745"/>
      <c r="BU23" s="745"/>
      <c r="BV23" s="745"/>
      <c r="BW23" s="745"/>
      <c r="BX23" s="589"/>
      <c r="BY23" s="590"/>
      <c r="BZ23" s="590"/>
      <c r="CA23" s="590"/>
      <c r="CB23" s="590"/>
      <c r="CC23" s="590"/>
      <c r="CD23" s="589"/>
      <c r="CE23" s="589"/>
    </row>
    <row r="24" ht="20.25" customHeight="1">
      <c r="A24" s="647"/>
      <c r="B24" s="712" t="s">
        <v>10901</v>
      </c>
      <c r="C24" s="1374" t="s">
        <v>10782</v>
      </c>
      <c r="D24" s="1375">
        <v>0.0</v>
      </c>
      <c r="E24" s="1400" t="s">
        <v>10902</v>
      </c>
      <c r="F24" s="378">
        <v>3.07195362E8</v>
      </c>
      <c r="G24" s="1403">
        <v>2.006877452148E12</v>
      </c>
      <c r="H24" s="721">
        <v>481.0</v>
      </c>
      <c r="I24" s="724">
        <v>0.5</v>
      </c>
      <c r="J24" s="734">
        <v>241.0</v>
      </c>
      <c r="K24" s="563" t="s">
        <v>10895</v>
      </c>
      <c r="L24" s="1158"/>
      <c r="M24" s="450" t="s">
        <v>10903</v>
      </c>
      <c r="N24" s="406"/>
      <c r="O24" s="406"/>
      <c r="P24" s="378">
        <v>3.8110648E7</v>
      </c>
      <c r="Q24" s="1404"/>
      <c r="R24" s="406"/>
      <c r="S24" s="378">
        <v>2.0</v>
      </c>
      <c r="T24" s="406"/>
      <c r="U24" s="373">
        <v>108.0</v>
      </c>
      <c r="V24" s="1401"/>
      <c r="W24" s="1214"/>
      <c r="X24" s="1402" t="s">
        <v>10904</v>
      </c>
      <c r="Y24" s="721" t="s">
        <v>8554</v>
      </c>
      <c r="Z24" s="725"/>
      <c r="AA24" s="725"/>
      <c r="AB24" s="725"/>
      <c r="AC24" s="725"/>
      <c r="AD24" s="1405" t="s">
        <v>10905</v>
      </c>
      <c r="AE24" s="1406"/>
      <c r="AF24" s="1407" t="s">
        <v>10906</v>
      </c>
      <c r="AG24" s="1408"/>
      <c r="AH24" s="741"/>
      <c r="AI24" s="741">
        <v>110.0</v>
      </c>
      <c r="AJ24" s="740"/>
      <c r="AK24" s="740"/>
      <c r="AL24" s="740"/>
      <c r="AM24" s="740"/>
      <c r="AN24" s="740"/>
      <c r="AO24" s="740"/>
      <c r="AP24" s="740"/>
      <c r="AQ24" s="740"/>
      <c r="AR24" s="740"/>
      <c r="AS24" s="1409" t="s">
        <v>10907</v>
      </c>
      <c r="AT24" s="740"/>
      <c r="AU24" s="740"/>
      <c r="AV24" s="741" t="s">
        <v>8558</v>
      </c>
      <c r="AW24" s="589"/>
      <c r="AX24" s="589"/>
      <c r="AY24" s="589"/>
      <c r="AZ24" s="589"/>
      <c r="BA24" s="589"/>
      <c r="BB24" s="589"/>
      <c r="BC24" s="589"/>
      <c r="BD24" s="589"/>
      <c r="BE24" s="589"/>
      <c r="BF24" s="589"/>
      <c r="BG24" s="589"/>
      <c r="BH24" s="589"/>
      <c r="BI24" s="589"/>
      <c r="BJ24" s="728">
        <v>5004.0</v>
      </c>
      <c r="BK24" s="743" t="s">
        <v>8559</v>
      </c>
      <c r="BL24" s="745"/>
      <c r="BM24" s="744"/>
      <c r="BN24" s="745"/>
      <c r="BO24" s="745"/>
      <c r="BP24" s="745"/>
      <c r="BQ24" s="745"/>
      <c r="BR24" s="745"/>
      <c r="BS24" s="745"/>
      <c r="BT24" s="745"/>
      <c r="BU24" s="745"/>
      <c r="BV24" s="745"/>
      <c r="BW24" s="745"/>
      <c r="BX24" s="589"/>
      <c r="BY24" s="590"/>
      <c r="BZ24" s="590"/>
      <c r="CA24" s="590"/>
      <c r="CB24" s="590"/>
      <c r="CC24" s="590"/>
      <c r="CD24" s="589"/>
      <c r="CE24" s="589"/>
    </row>
    <row r="25" ht="20.25" customHeight="1">
      <c r="A25" s="647"/>
      <c r="B25" s="712" t="s">
        <v>10908</v>
      </c>
      <c r="C25" s="1374" t="s">
        <v>10782</v>
      </c>
      <c r="D25" s="1375">
        <v>0.0</v>
      </c>
      <c r="E25" s="1400" t="s">
        <v>10909</v>
      </c>
      <c r="F25" s="378">
        <v>3.06623856E8</v>
      </c>
      <c r="G25" s="1403">
        <v>2.006877452131E12</v>
      </c>
      <c r="H25" s="721">
        <v>503.0</v>
      </c>
      <c r="I25" s="724">
        <v>0.5</v>
      </c>
      <c r="J25" s="734">
        <v>252.0</v>
      </c>
      <c r="K25" s="563" t="s">
        <v>10895</v>
      </c>
      <c r="L25" s="1158"/>
      <c r="M25" s="450" t="s">
        <v>10910</v>
      </c>
      <c r="N25" s="406"/>
      <c r="O25" s="406"/>
      <c r="P25" s="378">
        <v>3.8110649E7</v>
      </c>
      <c r="Q25" s="1404"/>
      <c r="R25" s="406"/>
      <c r="S25" s="378">
        <v>2.0</v>
      </c>
      <c r="T25" s="406"/>
      <c r="U25" s="373">
        <v>101.0</v>
      </c>
      <c r="V25" s="1401"/>
      <c r="W25" s="1214"/>
      <c r="X25" s="1402" t="s">
        <v>10911</v>
      </c>
      <c r="Y25" s="721" t="s">
        <v>8554</v>
      </c>
      <c r="Z25" s="725"/>
      <c r="AA25" s="725"/>
      <c r="AB25" s="725"/>
      <c r="AC25" s="725"/>
      <c r="AD25" s="1405" t="s">
        <v>10912</v>
      </c>
      <c r="AE25" s="1406"/>
      <c r="AF25" s="1407" t="s">
        <v>10913</v>
      </c>
      <c r="AG25" s="1408"/>
      <c r="AH25" s="741"/>
      <c r="AI25" s="741">
        <v>110.0</v>
      </c>
      <c r="AJ25" s="740"/>
      <c r="AK25" s="740"/>
      <c r="AL25" s="740"/>
      <c r="AM25" s="740"/>
      <c r="AN25" s="740"/>
      <c r="AO25" s="740"/>
      <c r="AP25" s="740"/>
      <c r="AQ25" s="740"/>
      <c r="AR25" s="740"/>
      <c r="AS25" s="1409" t="s">
        <v>10914</v>
      </c>
      <c r="AT25" s="740"/>
      <c r="AU25" s="740"/>
      <c r="AV25" s="741" t="s">
        <v>8558</v>
      </c>
      <c r="AW25" s="589"/>
      <c r="AX25" s="589"/>
      <c r="AY25" s="589"/>
      <c r="AZ25" s="589"/>
      <c r="BA25" s="589"/>
      <c r="BB25" s="589"/>
      <c r="BC25" s="589"/>
      <c r="BD25" s="589"/>
      <c r="BE25" s="589"/>
      <c r="BF25" s="589"/>
      <c r="BG25" s="589"/>
      <c r="BH25" s="589"/>
      <c r="BI25" s="589"/>
      <c r="BJ25" s="728">
        <v>5004.0</v>
      </c>
      <c r="BK25" s="743" t="s">
        <v>8559</v>
      </c>
      <c r="BL25" s="745"/>
      <c r="BM25" s="744"/>
      <c r="BN25" s="745"/>
      <c r="BO25" s="745"/>
      <c r="BP25" s="745"/>
      <c r="BQ25" s="745"/>
      <c r="BR25" s="745"/>
      <c r="BS25" s="745"/>
      <c r="BT25" s="745"/>
      <c r="BU25" s="745"/>
      <c r="BV25" s="745"/>
      <c r="BW25" s="745"/>
      <c r="BX25" s="589"/>
      <c r="BY25" s="590"/>
      <c r="BZ25" s="590"/>
      <c r="CA25" s="590"/>
      <c r="CB25" s="590"/>
      <c r="CC25" s="590"/>
      <c r="CD25" s="589"/>
      <c r="CE25" s="589"/>
    </row>
    <row r="26" ht="20.25" customHeight="1">
      <c r="A26" s="647"/>
      <c r="B26" s="712" t="s">
        <v>10915</v>
      </c>
      <c r="C26" s="1374" t="s">
        <v>10782</v>
      </c>
      <c r="D26" s="1375">
        <v>0.0</v>
      </c>
      <c r="E26" s="1400" t="s">
        <v>10916</v>
      </c>
      <c r="F26" s="378">
        <v>3.06623867E8</v>
      </c>
      <c r="G26" s="1403">
        <v>2.006877452124E12</v>
      </c>
      <c r="H26" s="721">
        <v>514.0</v>
      </c>
      <c r="I26" s="724">
        <v>0.5</v>
      </c>
      <c r="J26" s="734">
        <v>257.0</v>
      </c>
      <c r="K26" s="563" t="s">
        <v>10895</v>
      </c>
      <c r="L26" s="1158"/>
      <c r="M26" s="450" t="s">
        <v>10917</v>
      </c>
      <c r="N26" s="406"/>
      <c r="O26" s="406"/>
      <c r="P26" s="378">
        <v>3.8110647E7</v>
      </c>
      <c r="Q26" s="1404"/>
      <c r="R26" s="406"/>
      <c r="S26" s="378">
        <v>2.0</v>
      </c>
      <c r="T26" s="406"/>
      <c r="U26" s="373">
        <v>89.0</v>
      </c>
      <c r="V26" s="1401"/>
      <c r="W26" s="1214"/>
      <c r="X26" s="1402" t="s">
        <v>10918</v>
      </c>
      <c r="Y26" s="721" t="s">
        <v>8554</v>
      </c>
      <c r="Z26" s="725"/>
      <c r="AA26" s="725"/>
      <c r="AB26" s="725"/>
      <c r="AC26" s="725"/>
      <c r="AD26" s="1405" t="s">
        <v>10919</v>
      </c>
      <c r="AE26" s="1406"/>
      <c r="AF26" s="1407" t="s">
        <v>10920</v>
      </c>
      <c r="AG26" s="1408"/>
      <c r="AH26" s="741"/>
      <c r="AI26" s="741">
        <v>160.0</v>
      </c>
      <c r="AJ26" s="740"/>
      <c r="AK26" s="740"/>
      <c r="AL26" s="740"/>
      <c r="AM26" s="740"/>
      <c r="AN26" s="740"/>
      <c r="AO26" s="740"/>
      <c r="AP26" s="740"/>
      <c r="AQ26" s="740"/>
      <c r="AR26" s="740"/>
      <c r="AS26" s="741" t="s">
        <v>10921</v>
      </c>
      <c r="AT26" s="740"/>
      <c r="AU26" s="740"/>
      <c r="AV26" s="741" t="s">
        <v>8558</v>
      </c>
      <c r="AW26" s="589"/>
      <c r="AX26" s="589"/>
      <c r="AY26" s="589"/>
      <c r="AZ26" s="589"/>
      <c r="BA26" s="589"/>
      <c r="BB26" s="589"/>
      <c r="BC26" s="589"/>
      <c r="BD26" s="589"/>
      <c r="BE26" s="589"/>
      <c r="BF26" s="589"/>
      <c r="BG26" s="589"/>
      <c r="BH26" s="589"/>
      <c r="BI26" s="589"/>
      <c r="BJ26" s="728">
        <v>5004.0</v>
      </c>
      <c r="BK26" s="743" t="s">
        <v>8559</v>
      </c>
      <c r="BL26" s="745"/>
      <c r="BM26" s="744"/>
      <c r="BN26" s="745"/>
      <c r="BO26" s="745"/>
      <c r="BP26" s="745"/>
      <c r="BQ26" s="745"/>
      <c r="BR26" s="745"/>
      <c r="BS26" s="745"/>
      <c r="BT26" s="745"/>
      <c r="BU26" s="745"/>
      <c r="BV26" s="745"/>
      <c r="BW26" s="745"/>
      <c r="BX26" s="589"/>
      <c r="BY26" s="590"/>
      <c r="BZ26" s="590"/>
      <c r="CA26" s="590"/>
      <c r="CB26" s="590"/>
      <c r="CC26" s="590"/>
      <c r="CD26" s="589"/>
      <c r="CE26" s="589"/>
    </row>
    <row r="27" ht="20.25" customHeight="1">
      <c r="A27" s="647"/>
      <c r="B27" s="1410" t="s">
        <v>10922</v>
      </c>
      <c r="C27" s="1374" t="s">
        <v>10782</v>
      </c>
      <c r="D27" s="1375">
        <v>0.0</v>
      </c>
      <c r="E27" s="1400" t="s">
        <v>10923</v>
      </c>
      <c r="F27" s="378">
        <v>3.07195361E8</v>
      </c>
      <c r="G27" s="1403">
        <v>2.006877452117E12</v>
      </c>
      <c r="H27" s="721">
        <v>525.0</v>
      </c>
      <c r="I27" s="724">
        <v>0.5</v>
      </c>
      <c r="J27" s="734">
        <v>263.0</v>
      </c>
      <c r="K27" s="563" t="s">
        <v>10895</v>
      </c>
      <c r="L27" s="1158"/>
      <c r="M27" s="450" t="s">
        <v>10919</v>
      </c>
      <c r="N27" s="406"/>
      <c r="O27" s="406"/>
      <c r="P27" s="378">
        <v>3.811065E7</v>
      </c>
      <c r="Q27" s="1404"/>
      <c r="R27" s="406"/>
      <c r="S27" s="378">
        <v>2.0</v>
      </c>
      <c r="T27" s="406"/>
      <c r="U27" s="373">
        <v>84.0</v>
      </c>
      <c r="V27" s="1401"/>
      <c r="W27" s="1214"/>
      <c r="X27" s="1402">
        <v>280.0</v>
      </c>
      <c r="Y27" s="721" t="s">
        <v>8554</v>
      </c>
      <c r="Z27" s="725"/>
      <c r="AA27" s="725"/>
      <c r="AB27" s="725"/>
      <c r="AC27" s="725"/>
      <c r="AD27" s="1405" t="s">
        <v>10924</v>
      </c>
      <c r="AE27" s="1406"/>
      <c r="AF27" s="1407" t="s">
        <v>10925</v>
      </c>
      <c r="AG27" s="1408"/>
      <c r="AH27" s="741"/>
      <c r="AI27" s="741">
        <v>160.0</v>
      </c>
      <c r="AJ27" s="740"/>
      <c r="AK27" s="740"/>
      <c r="AL27" s="740"/>
      <c r="AM27" s="740"/>
      <c r="AN27" s="740"/>
      <c r="AO27" s="740"/>
      <c r="AP27" s="740"/>
      <c r="AQ27" s="740"/>
      <c r="AR27" s="740"/>
      <c r="AS27" s="741" t="s">
        <v>10926</v>
      </c>
      <c r="AT27" s="740"/>
      <c r="AU27" s="740"/>
      <c r="AV27" s="741" t="s">
        <v>8558</v>
      </c>
      <c r="AW27" s="589"/>
      <c r="AX27" s="589"/>
      <c r="AY27" s="589"/>
      <c r="AZ27" s="589"/>
      <c r="BA27" s="589"/>
      <c r="BB27" s="589"/>
      <c r="BC27" s="589"/>
      <c r="BD27" s="589"/>
      <c r="BE27" s="589"/>
      <c r="BF27" s="589"/>
      <c r="BG27" s="589"/>
      <c r="BH27" s="589"/>
      <c r="BI27" s="589"/>
      <c r="BJ27" s="728">
        <v>5004.0</v>
      </c>
      <c r="BK27" s="743" t="s">
        <v>8559</v>
      </c>
      <c r="BL27" s="745"/>
      <c r="BM27" s="744"/>
      <c r="BN27" s="745"/>
      <c r="BO27" s="745"/>
      <c r="BP27" s="745"/>
      <c r="BQ27" s="745"/>
      <c r="BR27" s="745"/>
      <c r="BS27" s="745"/>
      <c r="BT27" s="745"/>
      <c r="BU27" s="745"/>
      <c r="BV27" s="745"/>
      <c r="BW27" s="745"/>
      <c r="BX27" s="589"/>
      <c r="BY27" s="590"/>
      <c r="BZ27" s="590"/>
      <c r="CA27" s="590"/>
      <c r="CB27" s="590"/>
      <c r="CC27" s="590"/>
      <c r="CD27" s="589"/>
      <c r="CE27" s="589"/>
    </row>
    <row r="28" ht="20.25" customHeight="1">
      <c r="A28" s="647"/>
      <c r="B28" s="1410" t="s">
        <v>10927</v>
      </c>
      <c r="C28" s="1374" t="s">
        <v>10782</v>
      </c>
      <c r="D28" s="1375">
        <v>0.0</v>
      </c>
      <c r="E28" s="1400" t="s">
        <v>10928</v>
      </c>
      <c r="F28" s="378">
        <v>3.06623852E8</v>
      </c>
      <c r="G28" s="1403">
        <v>2.0068774521E12</v>
      </c>
      <c r="H28" s="721">
        <v>536.0</v>
      </c>
      <c r="I28" s="724">
        <v>0.5</v>
      </c>
      <c r="J28" s="734">
        <v>268.0</v>
      </c>
      <c r="K28" s="1385"/>
      <c r="L28" s="1385"/>
      <c r="M28" s="1385"/>
      <c r="N28" s="406"/>
      <c r="O28" s="406"/>
      <c r="P28" s="378">
        <v>3.8110651E7</v>
      </c>
      <c r="Q28" s="1404"/>
      <c r="R28" s="406"/>
      <c r="S28" s="378">
        <v>2.0</v>
      </c>
      <c r="T28" s="406"/>
      <c r="U28" s="373">
        <v>81.0</v>
      </c>
      <c r="V28" s="1401"/>
      <c r="W28" s="1214"/>
      <c r="X28" s="1402">
        <v>300.0</v>
      </c>
      <c r="Y28" s="721" t="s">
        <v>8554</v>
      </c>
      <c r="Z28" s="725"/>
      <c r="AA28" s="725"/>
      <c r="AB28" s="725"/>
      <c r="AC28" s="725"/>
      <c r="AD28" s="1405" t="s">
        <v>10929</v>
      </c>
      <c r="AE28" s="1406"/>
      <c r="AF28" s="1407" t="s">
        <v>10930</v>
      </c>
      <c r="AG28" s="1408"/>
      <c r="AH28" s="741"/>
      <c r="AI28" s="741">
        <v>160.0</v>
      </c>
      <c r="AJ28" s="740"/>
      <c r="AK28" s="740"/>
      <c r="AL28" s="740"/>
      <c r="AM28" s="740"/>
      <c r="AN28" s="740"/>
      <c r="AO28" s="740"/>
      <c r="AP28" s="740"/>
      <c r="AQ28" s="740"/>
      <c r="AR28" s="740"/>
      <c r="AS28" s="741" t="s">
        <v>10931</v>
      </c>
      <c r="AT28" s="740"/>
      <c r="AU28" s="740"/>
      <c r="AV28" s="741" t="s">
        <v>8558</v>
      </c>
      <c r="AW28" s="589"/>
      <c r="AX28" s="589"/>
      <c r="AY28" s="589"/>
      <c r="AZ28" s="589"/>
      <c r="BA28" s="589"/>
      <c r="BB28" s="589"/>
      <c r="BC28" s="589"/>
      <c r="BD28" s="589"/>
      <c r="BE28" s="589"/>
      <c r="BF28" s="589"/>
      <c r="BG28" s="589"/>
      <c r="BH28" s="589"/>
      <c r="BI28" s="589"/>
      <c r="BJ28" s="728">
        <v>5004.0</v>
      </c>
      <c r="BK28" s="743" t="s">
        <v>8559</v>
      </c>
      <c r="BL28" s="745"/>
      <c r="BM28" s="744"/>
      <c r="BN28" s="745"/>
      <c r="BO28" s="745"/>
      <c r="BP28" s="745"/>
      <c r="BQ28" s="745"/>
      <c r="BR28" s="745"/>
      <c r="BS28" s="745"/>
      <c r="BT28" s="745"/>
      <c r="BU28" s="745"/>
      <c r="BV28" s="745"/>
      <c r="BW28" s="745"/>
      <c r="BX28" s="589"/>
      <c r="BY28" s="590"/>
      <c r="BZ28" s="590"/>
      <c r="CA28" s="590"/>
      <c r="CB28" s="590"/>
      <c r="CC28" s="590"/>
      <c r="CD28" s="589"/>
      <c r="CE28" s="589"/>
    </row>
    <row r="29" ht="20.25" customHeight="1">
      <c r="A29" s="647"/>
      <c r="B29" s="1410" t="s">
        <v>10932</v>
      </c>
      <c r="C29" s="1374" t="s">
        <v>10782</v>
      </c>
      <c r="D29" s="1375">
        <v>0.0</v>
      </c>
      <c r="E29" s="1400" t="s">
        <v>10933</v>
      </c>
      <c r="F29" s="378">
        <v>3.0662401E8</v>
      </c>
      <c r="G29" s="1403">
        <v>2.006877452094E12</v>
      </c>
      <c r="H29" s="721">
        <v>569.0</v>
      </c>
      <c r="I29" s="724">
        <v>0.5</v>
      </c>
      <c r="J29" s="734">
        <v>285.0</v>
      </c>
      <c r="K29" s="725"/>
      <c r="L29" s="725"/>
      <c r="M29" s="725"/>
      <c r="N29" s="406"/>
      <c r="O29" s="406"/>
      <c r="P29" s="378">
        <v>3.8110653E7</v>
      </c>
      <c r="Q29" s="1404"/>
      <c r="R29" s="406"/>
      <c r="S29" s="378">
        <v>2.0</v>
      </c>
      <c r="T29" s="406"/>
      <c r="U29" s="373">
        <v>73.0</v>
      </c>
      <c r="V29" s="1401"/>
      <c r="W29" s="1214"/>
      <c r="X29" s="1402" t="s">
        <v>10934</v>
      </c>
      <c r="Y29" s="721" t="s">
        <v>8554</v>
      </c>
      <c r="Z29" s="725"/>
      <c r="AA29" s="725"/>
      <c r="AB29" s="725"/>
      <c r="AC29" s="725"/>
      <c r="AD29" s="1405" t="s">
        <v>10935</v>
      </c>
      <c r="AE29" s="1406"/>
      <c r="AF29" s="1407" t="s">
        <v>10936</v>
      </c>
      <c r="AG29" s="1408"/>
      <c r="AH29" s="741"/>
      <c r="AI29" s="741">
        <v>160.0</v>
      </c>
      <c r="AJ29" s="740"/>
      <c r="AK29" s="740"/>
      <c r="AL29" s="740"/>
      <c r="AM29" s="740"/>
      <c r="AN29" s="740"/>
      <c r="AO29" s="740"/>
      <c r="AP29" s="740"/>
      <c r="AQ29" s="740"/>
      <c r="AR29" s="740"/>
      <c r="AS29" s="741" t="s">
        <v>10937</v>
      </c>
      <c r="AT29" s="740"/>
      <c r="AU29" s="740"/>
      <c r="AV29" s="741" t="s">
        <v>8558</v>
      </c>
      <c r="AW29" s="589"/>
      <c r="AX29" s="589"/>
      <c r="AY29" s="589"/>
      <c r="AZ29" s="589"/>
      <c r="BA29" s="589"/>
      <c r="BB29" s="589"/>
      <c r="BC29" s="589"/>
      <c r="BD29" s="589"/>
      <c r="BE29" s="589"/>
      <c r="BF29" s="589"/>
      <c r="BG29" s="589"/>
      <c r="BH29" s="589"/>
      <c r="BI29" s="589"/>
      <c r="BJ29" s="728">
        <v>5004.0</v>
      </c>
      <c r="BK29" s="743" t="s">
        <v>8559</v>
      </c>
      <c r="BL29" s="745"/>
      <c r="BM29" s="744"/>
      <c r="BN29" s="745"/>
      <c r="BO29" s="745"/>
      <c r="BP29" s="745"/>
      <c r="BQ29" s="745"/>
      <c r="BR29" s="745"/>
      <c r="BS29" s="745"/>
      <c r="BT29" s="745"/>
      <c r="BU29" s="745"/>
      <c r="BV29" s="745"/>
      <c r="BW29" s="745"/>
      <c r="BX29" s="589"/>
      <c r="BY29" s="590"/>
      <c r="BZ29" s="590"/>
      <c r="CA29" s="590"/>
      <c r="CB29" s="590"/>
      <c r="CC29" s="590"/>
      <c r="CD29" s="589"/>
      <c r="CE29" s="589"/>
    </row>
    <row r="30" ht="20.25" customHeight="1">
      <c r="A30" s="647"/>
      <c r="B30" s="1410" t="s">
        <v>10938</v>
      </c>
      <c r="C30" s="1374" t="s">
        <v>10782</v>
      </c>
      <c r="D30" s="1375">
        <v>0.0</v>
      </c>
      <c r="E30" s="1400" t="s">
        <v>10939</v>
      </c>
      <c r="F30" s="378">
        <v>3.06623888E8</v>
      </c>
      <c r="G30" s="1403">
        <v>2.006877452087E12</v>
      </c>
      <c r="H30" s="721">
        <v>591.0</v>
      </c>
      <c r="I30" s="724">
        <v>0.5</v>
      </c>
      <c r="J30" s="734">
        <v>296.0</v>
      </c>
      <c r="K30" s="725"/>
      <c r="L30" s="725"/>
      <c r="M30" s="725"/>
      <c r="N30" s="406"/>
      <c r="O30" s="406"/>
      <c r="P30" s="378">
        <v>3.8110652E7</v>
      </c>
      <c r="Q30" s="1404"/>
      <c r="R30" s="406"/>
      <c r="S30" s="378">
        <v>2.0</v>
      </c>
      <c r="T30" s="406"/>
      <c r="U30" s="373">
        <v>67.0</v>
      </c>
      <c r="V30" s="1401"/>
      <c r="W30" s="1214"/>
      <c r="X30" s="1402" t="s">
        <v>10897</v>
      </c>
      <c r="Y30" s="721" t="s">
        <v>8554</v>
      </c>
      <c r="Z30" s="725"/>
      <c r="AA30" s="725"/>
      <c r="AB30" s="725"/>
      <c r="AC30" s="725"/>
      <c r="AD30" s="1411" t="s">
        <v>10940</v>
      </c>
      <c r="AE30" s="1412"/>
      <c r="AF30" s="1413" t="s">
        <v>10941</v>
      </c>
      <c r="AG30" s="1408"/>
      <c r="AH30" s="743"/>
      <c r="AI30" s="743">
        <v>80.0</v>
      </c>
      <c r="AJ30" s="1414"/>
      <c r="AK30" s="1414"/>
      <c r="AL30" s="1414"/>
      <c r="AM30" s="1414"/>
      <c r="AN30" s="1414"/>
      <c r="AO30" s="1414"/>
      <c r="AP30" s="1414"/>
      <c r="AQ30" s="1414"/>
      <c r="AR30" s="1414"/>
      <c r="AS30" s="743" t="s">
        <v>10942</v>
      </c>
      <c r="AT30" s="1414"/>
      <c r="AU30" s="1414"/>
      <c r="AV30" s="743" t="s">
        <v>8558</v>
      </c>
      <c r="AW30" s="589"/>
      <c r="AX30" s="589"/>
      <c r="AY30" s="589"/>
      <c r="AZ30" s="589"/>
      <c r="BA30" s="589"/>
      <c r="BB30" s="589"/>
      <c r="BC30" s="589"/>
      <c r="BD30" s="589"/>
      <c r="BE30" s="589"/>
      <c r="BF30" s="589"/>
      <c r="BG30" s="589"/>
      <c r="BH30" s="589"/>
      <c r="BI30" s="589"/>
      <c r="BJ30" s="728">
        <v>5004.0</v>
      </c>
      <c r="BK30" s="743" t="s">
        <v>8559</v>
      </c>
      <c r="BL30" s="1415"/>
      <c r="BM30" s="1416"/>
      <c r="BN30" s="1415"/>
      <c r="BO30" s="1415"/>
      <c r="BP30" s="1415"/>
      <c r="BQ30" s="1415"/>
      <c r="BR30" s="1415"/>
      <c r="BS30" s="1415"/>
      <c r="BT30" s="1415"/>
      <c r="BU30" s="1415"/>
      <c r="BV30" s="1415"/>
      <c r="BW30" s="1415"/>
      <c r="BX30" s="589"/>
      <c r="BY30" s="590"/>
      <c r="BZ30" s="590"/>
      <c r="CA30" s="590"/>
      <c r="CB30" s="590"/>
      <c r="CC30" s="590"/>
      <c r="CD30" s="589"/>
      <c r="CE30" s="589"/>
    </row>
    <row r="31" ht="20.25" customHeight="1">
      <c r="A31" s="647"/>
      <c r="B31" s="1410" t="s">
        <v>10943</v>
      </c>
      <c r="C31" s="1374" t="s">
        <v>10782</v>
      </c>
      <c r="D31" s="1375">
        <v>0.0</v>
      </c>
      <c r="E31" s="1400" t="s">
        <v>10944</v>
      </c>
      <c r="F31" s="378">
        <v>3.06623866E8</v>
      </c>
      <c r="G31" s="1403">
        <v>2.00687745207E12</v>
      </c>
      <c r="H31" s="721">
        <v>481.0</v>
      </c>
      <c r="I31" s="724">
        <v>0.5</v>
      </c>
      <c r="J31" s="734">
        <v>241.0</v>
      </c>
      <c r="K31" s="618" t="s">
        <v>10895</v>
      </c>
      <c r="L31" s="1384"/>
      <c r="M31" s="611" t="s">
        <v>10940</v>
      </c>
      <c r="N31" s="406"/>
      <c r="O31" s="406"/>
      <c r="P31" s="378">
        <v>3.8110654E7</v>
      </c>
      <c r="Q31" s="1404"/>
      <c r="R31" s="406"/>
      <c r="S31" s="378">
        <v>2.0</v>
      </c>
      <c r="T31" s="406"/>
      <c r="U31" s="373">
        <v>65.0</v>
      </c>
      <c r="V31" s="1401"/>
      <c r="W31" s="1214"/>
      <c r="X31" s="1402" t="s">
        <v>10945</v>
      </c>
      <c r="Y31" s="721" t="s">
        <v>8554</v>
      </c>
      <c r="Z31" s="725"/>
      <c r="AA31" s="725"/>
      <c r="AB31" s="725"/>
      <c r="AC31" s="725"/>
      <c r="AD31" s="1411" t="s">
        <v>10946</v>
      </c>
      <c r="AE31" s="1412"/>
      <c r="AF31" s="1413" t="s">
        <v>10947</v>
      </c>
      <c r="AG31" s="1408"/>
      <c r="AH31" s="743"/>
      <c r="AI31" s="743">
        <v>110.0</v>
      </c>
      <c r="AJ31" s="1414"/>
      <c r="AK31" s="1414"/>
      <c r="AL31" s="1414"/>
      <c r="AM31" s="1414"/>
      <c r="AN31" s="1414"/>
      <c r="AO31" s="1414"/>
      <c r="AP31" s="1414"/>
      <c r="AQ31" s="1414"/>
      <c r="AR31" s="1414"/>
      <c r="AS31" s="743" t="s">
        <v>10948</v>
      </c>
      <c r="AT31" s="1414"/>
      <c r="AU31" s="1414"/>
      <c r="AV31" s="743" t="s">
        <v>8558</v>
      </c>
      <c r="AW31" s="589"/>
      <c r="AX31" s="589"/>
      <c r="AY31" s="589"/>
      <c r="AZ31" s="589"/>
      <c r="BA31" s="589"/>
      <c r="BB31" s="589"/>
      <c r="BC31" s="589"/>
      <c r="BD31" s="589"/>
      <c r="BE31" s="589"/>
      <c r="BF31" s="589"/>
      <c r="BG31" s="589"/>
      <c r="BH31" s="589"/>
      <c r="BI31" s="589"/>
      <c r="BJ31" s="728">
        <v>5004.0</v>
      </c>
      <c r="BK31" s="743" t="s">
        <v>8559</v>
      </c>
      <c r="BL31" s="1415"/>
      <c r="BM31" s="1416"/>
      <c r="BN31" s="1415"/>
      <c r="BO31" s="1415"/>
      <c r="BP31" s="1415"/>
      <c r="BQ31" s="1415"/>
      <c r="BR31" s="1415"/>
      <c r="BS31" s="1415"/>
      <c r="BT31" s="1415"/>
      <c r="BU31" s="1415"/>
      <c r="BV31" s="1415"/>
      <c r="BW31" s="1415"/>
      <c r="BX31" s="589"/>
      <c r="BY31" s="590"/>
      <c r="BZ31" s="590"/>
      <c r="CA31" s="590"/>
      <c r="CB31" s="590"/>
      <c r="CC31" s="590"/>
      <c r="CD31" s="589"/>
      <c r="CE31" s="589"/>
    </row>
    <row r="32" ht="20.25" customHeight="1">
      <c r="A32" s="647"/>
      <c r="B32" s="712" t="s">
        <v>10949</v>
      </c>
      <c r="C32" s="1374" t="s">
        <v>10782</v>
      </c>
      <c r="D32" s="1375">
        <v>0.0</v>
      </c>
      <c r="E32" s="1400" t="s">
        <v>10950</v>
      </c>
      <c r="F32" s="378">
        <v>3.06623857E8</v>
      </c>
      <c r="G32" s="1403">
        <v>2.006877452063E12</v>
      </c>
      <c r="H32" s="721">
        <v>492.0</v>
      </c>
      <c r="I32" s="724">
        <v>0.5</v>
      </c>
      <c r="J32" s="734">
        <v>246.0</v>
      </c>
      <c r="K32" s="563" t="s">
        <v>10895</v>
      </c>
      <c r="L32" s="1158"/>
      <c r="M32" s="450" t="s">
        <v>10946</v>
      </c>
      <c r="N32" s="406"/>
      <c r="O32" s="406"/>
      <c r="P32" s="378">
        <v>3.8110655E7</v>
      </c>
      <c r="Q32" s="1404"/>
      <c r="R32" s="406"/>
      <c r="S32" s="378">
        <v>2.0</v>
      </c>
      <c r="T32" s="406"/>
      <c r="U32" s="373">
        <v>63.0</v>
      </c>
      <c r="V32" s="1401"/>
      <c r="W32" s="1214"/>
      <c r="X32" s="1402" t="s">
        <v>10904</v>
      </c>
      <c r="Y32" s="721" t="s">
        <v>8554</v>
      </c>
      <c r="Z32" s="725"/>
      <c r="AA32" s="725"/>
      <c r="AB32" s="725"/>
      <c r="AC32" s="725"/>
      <c r="AD32" s="1411" t="s">
        <v>10951</v>
      </c>
      <c r="AE32" s="1412"/>
      <c r="AF32" s="1413" t="s">
        <v>10952</v>
      </c>
      <c r="AG32" s="1408"/>
      <c r="AH32" s="743"/>
      <c r="AI32" s="743">
        <v>110.0</v>
      </c>
      <c r="AJ32" s="1414"/>
      <c r="AK32" s="1414"/>
      <c r="AL32" s="1414"/>
      <c r="AM32" s="1414"/>
      <c r="AN32" s="1414"/>
      <c r="AO32" s="1414"/>
      <c r="AP32" s="1414"/>
      <c r="AQ32" s="1414"/>
      <c r="AR32" s="1414"/>
      <c r="AS32" s="743" t="s">
        <v>10953</v>
      </c>
      <c r="AT32" s="1414"/>
      <c r="AU32" s="1414"/>
      <c r="AV32" s="743" t="s">
        <v>8558</v>
      </c>
      <c r="AW32" s="589"/>
      <c r="AX32" s="589"/>
      <c r="AY32" s="589"/>
      <c r="AZ32" s="589"/>
      <c r="BA32" s="589"/>
      <c r="BB32" s="589"/>
      <c r="BC32" s="589"/>
      <c r="BD32" s="589"/>
      <c r="BE32" s="589"/>
      <c r="BF32" s="589"/>
      <c r="BG32" s="589"/>
      <c r="BH32" s="589"/>
      <c r="BI32" s="589"/>
      <c r="BJ32" s="728">
        <v>5004.0</v>
      </c>
      <c r="BK32" s="743" t="s">
        <v>8559</v>
      </c>
      <c r="BL32" s="1415"/>
      <c r="BM32" s="1416"/>
      <c r="BN32" s="1415"/>
      <c r="BO32" s="1415"/>
      <c r="BP32" s="1415"/>
      <c r="BQ32" s="1415"/>
      <c r="BR32" s="1415"/>
      <c r="BS32" s="1415"/>
      <c r="BT32" s="1415"/>
      <c r="BU32" s="1415"/>
      <c r="BV32" s="1415"/>
      <c r="BW32" s="1415"/>
      <c r="BX32" s="589"/>
      <c r="BY32" s="590"/>
      <c r="BZ32" s="590"/>
      <c r="CA32" s="590"/>
      <c r="CB32" s="590"/>
      <c r="CC32" s="590"/>
      <c r="CD32" s="589"/>
      <c r="CE32" s="589"/>
    </row>
    <row r="33" ht="20.25" customHeight="1">
      <c r="A33" s="647"/>
      <c r="B33" s="1410" t="s">
        <v>10954</v>
      </c>
      <c r="C33" s="1374" t="s">
        <v>10782</v>
      </c>
      <c r="D33" s="1375">
        <v>0.0</v>
      </c>
      <c r="E33" s="1400" t="s">
        <v>10955</v>
      </c>
      <c r="F33" s="378">
        <v>3.06623855E8</v>
      </c>
      <c r="G33" s="1403">
        <v>2.006877452056E12</v>
      </c>
      <c r="H33" s="721">
        <v>503.0</v>
      </c>
      <c r="I33" s="724">
        <v>0.5</v>
      </c>
      <c r="J33" s="734">
        <v>252.0</v>
      </c>
      <c r="K33" s="563" t="s">
        <v>10895</v>
      </c>
      <c r="L33" s="1158"/>
      <c r="M33" s="450" t="s">
        <v>10951</v>
      </c>
      <c r="N33" s="406"/>
      <c r="O33" s="406"/>
      <c r="P33" s="378">
        <v>3.8110656E7</v>
      </c>
      <c r="Q33" s="1404"/>
      <c r="R33" s="406"/>
      <c r="S33" s="378">
        <v>2.0</v>
      </c>
      <c r="T33" s="406"/>
      <c r="U33" s="373">
        <v>62.0</v>
      </c>
      <c r="V33" s="1401"/>
      <c r="W33" s="1214"/>
      <c r="X33" s="1402" t="s">
        <v>10918</v>
      </c>
      <c r="Y33" s="721" t="s">
        <v>8554</v>
      </c>
      <c r="Z33" s="725"/>
      <c r="AA33" s="725"/>
      <c r="AB33" s="725"/>
      <c r="AC33" s="725"/>
      <c r="AD33" s="1411" t="s">
        <v>10956</v>
      </c>
      <c r="AE33" s="1412"/>
      <c r="AF33" s="1413" t="s">
        <v>10957</v>
      </c>
      <c r="AG33" s="1408"/>
      <c r="AH33" s="743"/>
      <c r="AI33" s="743">
        <v>110.0</v>
      </c>
      <c r="AJ33" s="1414"/>
      <c r="AK33" s="1414"/>
      <c r="AL33" s="1414"/>
      <c r="AM33" s="1414"/>
      <c r="AN33" s="1414"/>
      <c r="AO33" s="1414"/>
      <c r="AP33" s="1414"/>
      <c r="AQ33" s="1414"/>
      <c r="AR33" s="1414"/>
      <c r="AS33" s="743" t="s">
        <v>10958</v>
      </c>
      <c r="AT33" s="1414"/>
      <c r="AU33" s="1414"/>
      <c r="AV33" s="743" t="s">
        <v>8558</v>
      </c>
      <c r="AW33" s="589"/>
      <c r="AX33" s="589"/>
      <c r="AY33" s="589"/>
      <c r="AZ33" s="589"/>
      <c r="BA33" s="589"/>
      <c r="BB33" s="589"/>
      <c r="BC33" s="589"/>
      <c r="BD33" s="589"/>
      <c r="BE33" s="589"/>
      <c r="BF33" s="589"/>
      <c r="BG33" s="589"/>
      <c r="BH33" s="589"/>
      <c r="BI33" s="589"/>
      <c r="BJ33" s="728">
        <v>5004.0</v>
      </c>
      <c r="BK33" s="743" t="s">
        <v>8559</v>
      </c>
      <c r="BL33" s="1415"/>
      <c r="BM33" s="1416"/>
      <c r="BN33" s="1415"/>
      <c r="BO33" s="1415"/>
      <c r="BP33" s="1415"/>
      <c r="BQ33" s="1415"/>
      <c r="BR33" s="1415"/>
      <c r="BS33" s="1415"/>
      <c r="BT33" s="1415"/>
      <c r="BU33" s="1415"/>
      <c r="BV33" s="1415"/>
      <c r="BW33" s="1415"/>
      <c r="BX33" s="589"/>
      <c r="BY33" s="590"/>
      <c r="BZ33" s="590"/>
      <c r="CA33" s="590"/>
      <c r="CB33" s="590"/>
      <c r="CC33" s="590"/>
      <c r="CD33" s="589"/>
      <c r="CE33" s="589"/>
    </row>
    <row r="34" ht="20.25" customHeight="1">
      <c r="A34" s="647"/>
      <c r="B34" s="1410" t="s">
        <v>10959</v>
      </c>
      <c r="C34" s="1374" t="s">
        <v>10782</v>
      </c>
      <c r="D34" s="1375">
        <v>0.0</v>
      </c>
      <c r="E34" s="1400" t="s">
        <v>10960</v>
      </c>
      <c r="F34" s="378">
        <v>3.0662387E8</v>
      </c>
      <c r="G34" s="1403">
        <v>2.006877452049E12</v>
      </c>
      <c r="H34" s="721">
        <v>520.0</v>
      </c>
      <c r="I34" s="724">
        <v>0.5</v>
      </c>
      <c r="J34" s="734">
        <v>260.0</v>
      </c>
      <c r="K34" s="563" t="s">
        <v>10895</v>
      </c>
      <c r="L34" s="1158"/>
      <c r="M34" s="450" t="s">
        <v>10956</v>
      </c>
      <c r="N34" s="406"/>
      <c r="O34" s="406"/>
      <c r="P34" s="378">
        <v>3.8110659E7</v>
      </c>
      <c r="Q34" s="1404"/>
      <c r="R34" s="406"/>
      <c r="S34" s="378">
        <v>2.0</v>
      </c>
      <c r="T34" s="406"/>
      <c r="U34" s="373">
        <v>55.0</v>
      </c>
      <c r="V34" s="1401"/>
      <c r="W34" s="1214"/>
      <c r="X34" s="1402" t="s">
        <v>10961</v>
      </c>
      <c r="Y34" s="721" t="s">
        <v>8554</v>
      </c>
      <c r="Z34" s="725"/>
      <c r="AA34" s="725"/>
      <c r="AB34" s="725"/>
      <c r="AC34" s="725"/>
      <c r="AD34" s="1411" t="s">
        <v>10962</v>
      </c>
      <c r="AE34" s="1412"/>
      <c r="AF34" s="1413" t="s">
        <v>10963</v>
      </c>
      <c r="AG34" s="1408"/>
      <c r="AH34" s="743"/>
      <c r="AI34" s="743">
        <v>160.0</v>
      </c>
      <c r="AJ34" s="1414"/>
      <c r="AK34" s="1414"/>
      <c r="AL34" s="1414"/>
      <c r="AM34" s="1414"/>
      <c r="AN34" s="1414"/>
      <c r="AO34" s="1414"/>
      <c r="AP34" s="1414"/>
      <c r="AQ34" s="1414"/>
      <c r="AR34" s="1414"/>
      <c r="AS34" s="1417" t="s">
        <v>10964</v>
      </c>
      <c r="AT34" s="1414"/>
      <c r="AU34" s="1414"/>
      <c r="AV34" s="743" t="s">
        <v>8558</v>
      </c>
      <c r="AW34" s="589"/>
      <c r="AX34" s="589"/>
      <c r="AY34" s="589"/>
      <c r="AZ34" s="589"/>
      <c r="BA34" s="589"/>
      <c r="BB34" s="589"/>
      <c r="BC34" s="589"/>
      <c r="BD34" s="589"/>
      <c r="BE34" s="589"/>
      <c r="BF34" s="589"/>
      <c r="BG34" s="589"/>
      <c r="BH34" s="589"/>
      <c r="BI34" s="589"/>
      <c r="BJ34" s="728">
        <v>5004.0</v>
      </c>
      <c r="BK34" s="743" t="s">
        <v>8559</v>
      </c>
      <c r="BL34" s="1415"/>
      <c r="BM34" s="1416"/>
      <c r="BN34" s="1415"/>
      <c r="BO34" s="1415"/>
      <c r="BP34" s="1415"/>
      <c r="BQ34" s="1415"/>
      <c r="BR34" s="1415"/>
      <c r="BS34" s="1415"/>
      <c r="BT34" s="1415"/>
      <c r="BU34" s="1415"/>
      <c r="BV34" s="1415"/>
      <c r="BW34" s="1415"/>
      <c r="BX34" s="589"/>
      <c r="BY34" s="590"/>
      <c r="BZ34" s="590"/>
      <c r="CA34" s="590"/>
      <c r="CB34" s="590"/>
      <c r="CC34" s="590"/>
      <c r="CD34" s="589"/>
      <c r="CE34" s="589"/>
    </row>
    <row r="35" ht="20.25" customHeight="1">
      <c r="A35" s="647"/>
      <c r="B35" s="1410" t="s">
        <v>10965</v>
      </c>
      <c r="C35" s="1374" t="s">
        <v>10782</v>
      </c>
      <c r="D35" s="1375">
        <v>0.0</v>
      </c>
      <c r="E35" s="1400" t="s">
        <v>10966</v>
      </c>
      <c r="F35" s="378">
        <v>3.06624029E8</v>
      </c>
      <c r="G35" s="1403">
        <v>2.006877452032E12</v>
      </c>
      <c r="H35" s="721">
        <v>525.0</v>
      </c>
      <c r="I35" s="724">
        <v>0.5</v>
      </c>
      <c r="J35" s="734">
        <v>263.0</v>
      </c>
      <c r="K35" s="563" t="s">
        <v>10895</v>
      </c>
      <c r="L35" s="1158"/>
      <c r="M35" s="450" t="s">
        <v>10962</v>
      </c>
      <c r="N35" s="406"/>
      <c r="O35" s="406"/>
      <c r="P35" s="378">
        <v>3.8110658E7</v>
      </c>
      <c r="Q35" s="1404"/>
      <c r="R35" s="406"/>
      <c r="S35" s="378">
        <v>2.0</v>
      </c>
      <c r="T35" s="406"/>
      <c r="U35" s="373" t="s">
        <v>8346</v>
      </c>
      <c r="V35" s="1401"/>
      <c r="W35" s="1214"/>
      <c r="X35" s="1402">
        <v>280.0</v>
      </c>
      <c r="Y35" s="721" t="s">
        <v>8554</v>
      </c>
      <c r="Z35" s="725"/>
      <c r="AA35" s="725"/>
      <c r="AB35" s="725"/>
      <c r="AC35" s="725"/>
      <c r="AD35" s="1411" t="s">
        <v>10967</v>
      </c>
      <c r="AE35" s="1412"/>
      <c r="AF35" s="1413" t="s">
        <v>10968</v>
      </c>
      <c r="AG35" s="1408"/>
      <c r="AH35" s="743"/>
      <c r="AI35" s="743">
        <v>160.0</v>
      </c>
      <c r="AJ35" s="1414"/>
      <c r="AK35" s="1414"/>
      <c r="AL35" s="1414"/>
      <c r="AM35" s="1414"/>
      <c r="AN35" s="1414"/>
      <c r="AO35" s="1414"/>
      <c r="AP35" s="1414"/>
      <c r="AQ35" s="1414"/>
      <c r="AR35" s="1414"/>
      <c r="AS35" s="743" t="s">
        <v>10969</v>
      </c>
      <c r="AT35" s="1414"/>
      <c r="AU35" s="1414"/>
      <c r="AV35" s="743" t="s">
        <v>8558</v>
      </c>
      <c r="AW35" s="589"/>
      <c r="AX35" s="589"/>
      <c r="AY35" s="589"/>
      <c r="AZ35" s="589"/>
      <c r="BA35" s="589"/>
      <c r="BB35" s="589"/>
      <c r="BC35" s="589"/>
      <c r="BD35" s="589"/>
      <c r="BE35" s="589"/>
      <c r="BF35" s="589"/>
      <c r="BG35" s="589"/>
      <c r="BH35" s="589"/>
      <c r="BI35" s="589"/>
      <c r="BJ35" s="728">
        <v>5004.0</v>
      </c>
      <c r="BK35" s="743" t="s">
        <v>8559</v>
      </c>
      <c r="BL35" s="1415"/>
      <c r="BM35" s="1416"/>
      <c r="BN35" s="1415"/>
      <c r="BO35" s="1415"/>
      <c r="BP35" s="1415"/>
      <c r="BQ35" s="1415"/>
      <c r="BR35" s="1415"/>
      <c r="BS35" s="1415"/>
      <c r="BT35" s="1415"/>
      <c r="BU35" s="1415"/>
      <c r="BV35" s="1415"/>
      <c r="BW35" s="1415"/>
      <c r="BX35" s="589"/>
      <c r="BY35" s="590"/>
      <c r="BZ35" s="590"/>
      <c r="CA35" s="590"/>
      <c r="CB35" s="590"/>
      <c r="CC35" s="590"/>
      <c r="CD35" s="589"/>
      <c r="CE35" s="589"/>
    </row>
    <row r="36" ht="20.25" customHeight="1">
      <c r="A36" s="647"/>
      <c r="B36" s="712" t="s">
        <v>10970</v>
      </c>
      <c r="C36" s="1374" t="s">
        <v>10782</v>
      </c>
      <c r="D36" s="1375">
        <v>0.0</v>
      </c>
      <c r="E36" s="1400" t="s">
        <v>10971</v>
      </c>
      <c r="F36" s="378">
        <v>3.0662388E8</v>
      </c>
      <c r="G36" s="1403">
        <v>2.006877452025E12</v>
      </c>
      <c r="H36" s="721">
        <v>536.0</v>
      </c>
      <c r="I36" s="724">
        <v>0.5</v>
      </c>
      <c r="J36" s="734">
        <v>268.0</v>
      </c>
      <c r="K36" s="1385"/>
      <c r="L36" s="1385"/>
      <c r="M36" s="1385"/>
      <c r="N36" s="406"/>
      <c r="O36" s="406"/>
      <c r="P36" s="378">
        <v>3.811066E7</v>
      </c>
      <c r="Q36" s="1404"/>
      <c r="R36" s="406"/>
      <c r="S36" s="378">
        <v>2.0</v>
      </c>
      <c r="T36" s="406"/>
      <c r="U36" s="373">
        <v>89.0</v>
      </c>
      <c r="V36" s="1401"/>
      <c r="W36" s="1214"/>
      <c r="X36" s="1402" t="s">
        <v>10972</v>
      </c>
      <c r="Y36" s="721" t="s">
        <v>8554</v>
      </c>
      <c r="Z36" s="725"/>
      <c r="AA36" s="725"/>
      <c r="AB36" s="725"/>
      <c r="AC36" s="725"/>
      <c r="AD36" s="1411" t="s">
        <v>10973</v>
      </c>
      <c r="AE36" s="1412"/>
      <c r="AF36" s="1413" t="s">
        <v>10974</v>
      </c>
      <c r="AG36" s="1408"/>
      <c r="AH36" s="743"/>
      <c r="AI36" s="743">
        <v>160.0</v>
      </c>
      <c r="AJ36" s="1414"/>
      <c r="AK36" s="1414"/>
      <c r="AL36" s="1414"/>
      <c r="AM36" s="1414"/>
      <c r="AN36" s="1414"/>
      <c r="AO36" s="1414"/>
      <c r="AP36" s="1414"/>
      <c r="AQ36" s="1414"/>
      <c r="AR36" s="1414"/>
      <c r="AS36" s="743" t="s">
        <v>10975</v>
      </c>
      <c r="AT36" s="1414"/>
      <c r="AU36" s="1414"/>
      <c r="AV36" s="743" t="s">
        <v>8558</v>
      </c>
      <c r="AW36" s="589"/>
      <c r="AX36" s="589"/>
      <c r="AY36" s="589"/>
      <c r="AZ36" s="589"/>
      <c r="BA36" s="589"/>
      <c r="BB36" s="589"/>
      <c r="BC36" s="589"/>
      <c r="BD36" s="589"/>
      <c r="BE36" s="589"/>
      <c r="BF36" s="589"/>
      <c r="BG36" s="589"/>
      <c r="BH36" s="589"/>
      <c r="BI36" s="589"/>
      <c r="BJ36" s="728">
        <v>5004.0</v>
      </c>
      <c r="BK36" s="743" t="s">
        <v>8559</v>
      </c>
      <c r="BL36" s="1415"/>
      <c r="BM36" s="1416"/>
      <c r="BN36" s="1415"/>
      <c r="BO36" s="1415"/>
      <c r="BP36" s="1415"/>
      <c r="BQ36" s="1415"/>
      <c r="BR36" s="1415"/>
      <c r="BS36" s="1415"/>
      <c r="BT36" s="1415"/>
      <c r="BU36" s="1415"/>
      <c r="BV36" s="1415"/>
      <c r="BW36" s="1415"/>
      <c r="BX36" s="589"/>
      <c r="BY36" s="590"/>
      <c r="BZ36" s="590"/>
      <c r="CA36" s="590"/>
      <c r="CB36" s="590"/>
      <c r="CC36" s="590"/>
      <c r="CD36" s="589"/>
      <c r="CE36" s="589"/>
    </row>
    <row r="37" ht="20.25" customHeight="1">
      <c r="A37" s="647"/>
      <c r="B37" s="712" t="s">
        <v>10976</v>
      </c>
      <c r="C37" s="1374" t="s">
        <v>10782</v>
      </c>
      <c r="D37" s="1375">
        <v>0.0</v>
      </c>
      <c r="E37" s="1400" t="s">
        <v>10977</v>
      </c>
      <c r="F37" s="378">
        <v>3.06623885E8</v>
      </c>
      <c r="G37" s="1403">
        <v>2.006877452018E12</v>
      </c>
      <c r="H37" s="721">
        <v>558.0</v>
      </c>
      <c r="I37" s="724">
        <v>0.5</v>
      </c>
      <c r="J37" s="734">
        <v>279.0</v>
      </c>
      <c r="K37" s="725"/>
      <c r="L37" s="725"/>
      <c r="M37" s="725"/>
      <c r="N37" s="406"/>
      <c r="O37" s="406"/>
      <c r="P37" s="378">
        <v>3.8110662E7</v>
      </c>
      <c r="Q37" s="1404"/>
      <c r="R37" s="406"/>
      <c r="S37" s="378">
        <v>2.0</v>
      </c>
      <c r="T37" s="406"/>
      <c r="U37" s="373">
        <v>85.0</v>
      </c>
      <c r="V37" s="1401"/>
      <c r="W37" s="1214"/>
      <c r="X37" s="1402" t="s">
        <v>10978</v>
      </c>
      <c r="Y37" s="721" t="s">
        <v>8554</v>
      </c>
      <c r="Z37" s="725"/>
      <c r="AA37" s="725"/>
      <c r="AB37" s="725"/>
      <c r="AC37" s="725"/>
      <c r="AD37" s="1411" t="s">
        <v>10979</v>
      </c>
      <c r="AE37" s="1412"/>
      <c r="AF37" s="1413" t="s">
        <v>10980</v>
      </c>
      <c r="AG37" s="1408"/>
      <c r="AH37" s="743"/>
      <c r="AI37" s="743">
        <v>160.0</v>
      </c>
      <c r="AJ37" s="1414"/>
      <c r="AK37" s="1414"/>
      <c r="AL37" s="1414"/>
      <c r="AM37" s="1414"/>
      <c r="AN37" s="1414"/>
      <c r="AO37" s="1414"/>
      <c r="AP37" s="1414"/>
      <c r="AQ37" s="1414"/>
      <c r="AR37" s="1414"/>
      <c r="AS37" s="743" t="s">
        <v>10981</v>
      </c>
      <c r="AT37" s="1414"/>
      <c r="AU37" s="1414"/>
      <c r="AV37" s="743" t="s">
        <v>8558</v>
      </c>
      <c r="AW37" s="589"/>
      <c r="AX37" s="589"/>
      <c r="AY37" s="589"/>
      <c r="AZ37" s="589"/>
      <c r="BA37" s="589"/>
      <c r="BB37" s="589"/>
      <c r="BC37" s="589"/>
      <c r="BD37" s="589"/>
      <c r="BE37" s="589"/>
      <c r="BF37" s="589"/>
      <c r="BG37" s="589"/>
      <c r="BH37" s="589"/>
      <c r="BI37" s="589"/>
      <c r="BJ37" s="728">
        <v>5004.0</v>
      </c>
      <c r="BK37" s="743" t="s">
        <v>8559</v>
      </c>
      <c r="BL37" s="1415"/>
      <c r="BM37" s="1416"/>
      <c r="BN37" s="1415"/>
      <c r="BO37" s="1415"/>
      <c r="BP37" s="1415"/>
      <c r="BQ37" s="1415"/>
      <c r="BR37" s="1415"/>
      <c r="BS37" s="1415"/>
      <c r="BT37" s="1415"/>
      <c r="BU37" s="1415"/>
      <c r="BV37" s="1415"/>
      <c r="BW37" s="1415"/>
      <c r="BX37" s="589"/>
      <c r="BY37" s="590"/>
      <c r="BZ37" s="590"/>
      <c r="CA37" s="590"/>
      <c r="CB37" s="590"/>
      <c r="CC37" s="590"/>
      <c r="CD37" s="589"/>
      <c r="CE37" s="589"/>
    </row>
    <row r="38" ht="20.25" customHeight="1">
      <c r="A38" s="647"/>
      <c r="B38" s="712" t="s">
        <v>10982</v>
      </c>
      <c r="C38" s="1374" t="s">
        <v>10782</v>
      </c>
      <c r="D38" s="1375">
        <v>0.0</v>
      </c>
      <c r="E38" s="1400" t="s">
        <v>10983</v>
      </c>
      <c r="F38" s="378">
        <v>3.06623879E8</v>
      </c>
      <c r="G38" s="1403">
        <v>2.006877452001E12</v>
      </c>
      <c r="H38" s="721">
        <v>569.0</v>
      </c>
      <c r="I38" s="724">
        <v>0.5</v>
      </c>
      <c r="J38" s="734">
        <v>285.0</v>
      </c>
      <c r="K38" s="725"/>
      <c r="L38" s="725"/>
      <c r="M38" s="725"/>
      <c r="N38" s="406"/>
      <c r="O38" s="406"/>
      <c r="P38" s="378">
        <v>3.8110661E7</v>
      </c>
      <c r="Q38" s="1404"/>
      <c r="R38" s="406"/>
      <c r="S38" s="378">
        <v>2.0</v>
      </c>
      <c r="T38" s="406"/>
      <c r="U38" s="373">
        <v>72.0</v>
      </c>
      <c r="V38" s="1401"/>
      <c r="W38" s="1214"/>
      <c r="X38" s="1402" t="s">
        <v>10984</v>
      </c>
      <c r="Y38" s="721" t="s">
        <v>8326</v>
      </c>
      <c r="Z38" s="725"/>
      <c r="AA38" s="725"/>
      <c r="AB38" s="725"/>
      <c r="AC38" s="725"/>
      <c r="AD38" s="378" t="s">
        <v>10985</v>
      </c>
      <c r="AE38" s="406"/>
      <c r="AF38" s="378" t="s">
        <v>10986</v>
      </c>
      <c r="AG38" s="406"/>
      <c r="AH38" s="378"/>
      <c r="AI38" s="378">
        <v>350.0</v>
      </c>
      <c r="AJ38" s="406"/>
      <c r="AK38" s="406"/>
      <c r="AL38" s="406"/>
      <c r="AM38" s="406"/>
      <c r="AN38" s="406"/>
      <c r="AO38" s="406"/>
      <c r="AP38" s="378">
        <v>35.0</v>
      </c>
      <c r="AQ38" s="378">
        <v>3.0</v>
      </c>
      <c r="AR38" s="378">
        <v>25.0</v>
      </c>
      <c r="AS38" s="378" t="s">
        <v>10987</v>
      </c>
      <c r="AT38" s="378" t="s">
        <v>914</v>
      </c>
      <c r="AU38" s="406"/>
      <c r="AV38" s="378" t="s">
        <v>10987</v>
      </c>
      <c r="AW38" s="406"/>
      <c r="AX38" s="406"/>
      <c r="AY38" s="589"/>
      <c r="AZ38" s="406"/>
      <c r="BA38" s="406"/>
      <c r="BB38" s="406"/>
      <c r="BC38" s="406"/>
      <c r="BD38" s="406"/>
      <c r="BE38" s="406"/>
      <c r="BF38" s="406"/>
      <c r="BG38" s="406"/>
      <c r="BH38" s="406"/>
      <c r="BI38" s="406"/>
      <c r="BJ38" s="728">
        <v>7000.0</v>
      </c>
      <c r="BK38" s="728" t="s">
        <v>10988</v>
      </c>
      <c r="BL38" s="589"/>
      <c r="BM38" s="589"/>
      <c r="BN38" s="589"/>
      <c r="BO38" s="589"/>
      <c r="BP38" s="589"/>
      <c r="BQ38" s="589"/>
      <c r="BR38" s="589"/>
      <c r="BS38" s="589"/>
      <c r="BT38" s="589"/>
      <c r="BU38" s="589"/>
      <c r="BV38" s="589"/>
      <c r="BW38" s="589"/>
      <c r="BX38" s="589"/>
      <c r="BY38" s="589"/>
      <c r="BZ38" s="589"/>
      <c r="CA38" s="589"/>
      <c r="CB38" s="589"/>
      <c r="CC38" s="589"/>
      <c r="CD38" s="589"/>
      <c r="CE38" s="589"/>
    </row>
    <row r="39" ht="20.25" customHeight="1">
      <c r="A39" s="647"/>
      <c r="B39" s="585" t="s">
        <v>10989</v>
      </c>
      <c r="C39" s="1374" t="s">
        <v>10782</v>
      </c>
      <c r="D39" s="1375">
        <v>0.0</v>
      </c>
      <c r="E39" s="1418" t="s">
        <v>10990</v>
      </c>
      <c r="F39" s="1404"/>
      <c r="G39" s="1419">
        <v>2.000524742743E12</v>
      </c>
      <c r="H39" s="373">
        <v>354.0</v>
      </c>
      <c r="I39" s="724">
        <v>0.5</v>
      </c>
      <c r="J39" s="734">
        <v>177.0</v>
      </c>
      <c r="K39" s="725"/>
      <c r="L39" s="725"/>
      <c r="M39" s="725"/>
      <c r="N39" s="406"/>
      <c r="O39" s="406"/>
      <c r="P39" s="1404"/>
      <c r="Q39" s="373">
        <v>2.000524742644E12</v>
      </c>
      <c r="R39" s="593" t="s">
        <v>10991</v>
      </c>
      <c r="S39" s="1404"/>
      <c r="T39" s="492"/>
      <c r="U39" s="373" t="s">
        <v>10992</v>
      </c>
      <c r="V39" s="373" t="s">
        <v>10993</v>
      </c>
      <c r="W39" s="1420"/>
      <c r="X39" s="1420"/>
      <c r="Y39" s="1420"/>
      <c r="Z39" s="373">
        <v>10.0</v>
      </c>
      <c r="AA39" s="1421" t="s">
        <v>10994</v>
      </c>
      <c r="AB39" s="1422" t="s">
        <v>10995</v>
      </c>
      <c r="AC39" s="1423"/>
      <c r="AD39" s="1422" t="s">
        <v>10996</v>
      </c>
      <c r="AE39" s="1422" t="s">
        <v>10997</v>
      </c>
      <c r="AF39" s="1422" t="s">
        <v>10814</v>
      </c>
      <c r="AG39" s="1423"/>
      <c r="AH39" s="1424"/>
      <c r="AI39" s="1424" t="s">
        <v>8331</v>
      </c>
      <c r="AJ39" s="754">
        <v>20.0</v>
      </c>
      <c r="AK39" s="754">
        <v>80.0</v>
      </c>
      <c r="AL39" s="754">
        <v>20.0</v>
      </c>
      <c r="AM39" s="754">
        <v>140.0</v>
      </c>
      <c r="AN39" s="755" t="s">
        <v>6150</v>
      </c>
      <c r="AO39" s="754" t="s">
        <v>6061</v>
      </c>
      <c r="AP39" s="756"/>
      <c r="AQ39" s="406"/>
      <c r="AR39" s="406"/>
      <c r="AS39" s="406"/>
      <c r="AT39" s="754" t="s">
        <v>10998</v>
      </c>
      <c r="AU39" s="754" t="s">
        <v>2238</v>
      </c>
      <c r="AV39" s="1425" t="s">
        <v>9872</v>
      </c>
      <c r="AW39" s="754" t="s">
        <v>6057</v>
      </c>
      <c r="AX39" s="754" t="s">
        <v>6062</v>
      </c>
      <c r="AY39" s="1422" t="s">
        <v>6059</v>
      </c>
      <c r="AZ39" s="758"/>
      <c r="BA39" s="1426">
        <v>20.0</v>
      </c>
      <c r="BB39" s="1422">
        <v>0.0375</v>
      </c>
      <c r="BC39" s="1427"/>
      <c r="BD39" s="1427"/>
      <c r="BE39" s="1427"/>
      <c r="BF39" s="1427"/>
      <c r="BG39" s="1427"/>
      <c r="BH39" s="1428"/>
      <c r="BI39" s="1427"/>
      <c r="BJ39" s="1427"/>
      <c r="BK39" s="1427"/>
      <c r="BL39" s="1427"/>
      <c r="BM39" s="1427"/>
      <c r="BN39" s="1427"/>
      <c r="BO39" s="1427"/>
      <c r="BP39" s="1427"/>
      <c r="BQ39" s="589"/>
      <c r="BR39" s="589"/>
      <c r="BS39" s="758"/>
      <c r="BT39" s="589"/>
      <c r="BU39" s="589"/>
      <c r="BV39" s="589"/>
      <c r="BW39" s="589"/>
      <c r="BX39" s="589"/>
      <c r="BY39" s="589"/>
      <c r="BZ39" s="589"/>
      <c r="CA39" s="589"/>
      <c r="CB39" s="589"/>
      <c r="CC39" s="589"/>
      <c r="CD39" s="589"/>
      <c r="CE39" s="589"/>
    </row>
    <row r="40" ht="20.25" customHeight="1">
      <c r="A40" s="647"/>
      <c r="B40" s="585" t="s">
        <v>10999</v>
      </c>
      <c r="C40" s="1374" t="s">
        <v>10782</v>
      </c>
      <c r="D40" s="1375">
        <v>0.0</v>
      </c>
      <c r="E40" s="1418" t="s">
        <v>11000</v>
      </c>
      <c r="F40" s="1404"/>
      <c r="G40" s="1419">
        <v>2.000524742804E12</v>
      </c>
      <c r="H40" s="373">
        <v>397.0</v>
      </c>
      <c r="I40" s="724">
        <v>0.5</v>
      </c>
      <c r="J40" s="734">
        <v>199.0</v>
      </c>
      <c r="K40" s="618" t="s">
        <v>11001</v>
      </c>
      <c r="L40" s="1384"/>
      <c r="M40" s="611" t="s">
        <v>11002</v>
      </c>
      <c r="N40" s="406"/>
      <c r="O40" s="406"/>
      <c r="P40" s="1404"/>
      <c r="Q40" s="373">
        <v>2.000524742699E12</v>
      </c>
      <c r="R40" s="593" t="s">
        <v>11003</v>
      </c>
      <c r="S40" s="373">
        <v>10.0</v>
      </c>
      <c r="T40" s="492"/>
      <c r="U40" s="373" t="s">
        <v>11004</v>
      </c>
      <c r="V40" s="373" t="s">
        <v>10993</v>
      </c>
      <c r="W40" s="1420"/>
      <c r="X40" s="1420"/>
      <c r="Y40" s="1420"/>
      <c r="Z40" s="373">
        <v>10.0</v>
      </c>
      <c r="AA40" s="1421" t="s">
        <v>10994</v>
      </c>
      <c r="AB40" s="1422" t="s">
        <v>10995</v>
      </c>
      <c r="AC40" s="1423"/>
      <c r="AD40" s="1422" t="s">
        <v>10996</v>
      </c>
      <c r="AE40" s="1422" t="s">
        <v>11005</v>
      </c>
      <c r="AF40" s="1422" t="s">
        <v>10814</v>
      </c>
      <c r="AG40" s="1423"/>
      <c r="AH40" s="1424"/>
      <c r="AI40" s="1424" t="s">
        <v>8331</v>
      </c>
      <c r="AJ40" s="754">
        <v>22.0</v>
      </c>
      <c r="AK40" s="754">
        <v>80.0</v>
      </c>
      <c r="AL40" s="754">
        <v>20.0</v>
      </c>
      <c r="AM40" s="754">
        <v>140.0</v>
      </c>
      <c r="AN40" s="755" t="s">
        <v>6150</v>
      </c>
      <c r="AO40" s="754" t="s">
        <v>6061</v>
      </c>
      <c r="AP40" s="756"/>
      <c r="AQ40" s="406"/>
      <c r="AR40" s="406"/>
      <c r="AS40" s="406"/>
      <c r="AT40" s="754" t="s">
        <v>11006</v>
      </c>
      <c r="AU40" s="754" t="s">
        <v>2238</v>
      </c>
      <c r="AV40" s="1425" t="s">
        <v>9872</v>
      </c>
      <c r="AW40" s="754" t="s">
        <v>6057</v>
      </c>
      <c r="AX40" s="754" t="s">
        <v>6062</v>
      </c>
      <c r="AY40" s="1422" t="s">
        <v>6059</v>
      </c>
      <c r="AZ40" s="758"/>
      <c r="BA40" s="1426">
        <v>20.0</v>
      </c>
      <c r="BB40" s="1422">
        <v>0.05625</v>
      </c>
      <c r="BC40" s="1427"/>
      <c r="BD40" s="1427"/>
      <c r="BE40" s="1427"/>
      <c r="BF40" s="1427"/>
      <c r="BG40" s="1427"/>
      <c r="BH40" s="1427"/>
      <c r="BI40" s="1427"/>
      <c r="BJ40" s="1427"/>
      <c r="BK40" s="1427"/>
      <c r="BL40" s="1427"/>
      <c r="BM40" s="1427"/>
      <c r="BN40" s="1427"/>
      <c r="BO40" s="1427"/>
      <c r="BP40" s="1427"/>
      <c r="BQ40" s="1429">
        <v>13.0</v>
      </c>
      <c r="BR40" s="1429" t="s">
        <v>6095</v>
      </c>
      <c r="BS40" s="758"/>
      <c r="BT40" s="589"/>
      <c r="BU40" s="589"/>
      <c r="BV40" s="589"/>
      <c r="BW40" s="589"/>
      <c r="BX40" s="589"/>
      <c r="BY40" s="589"/>
      <c r="BZ40" s="589"/>
      <c r="CA40" s="589"/>
      <c r="CB40" s="589"/>
      <c r="CC40" s="589"/>
      <c r="CD40" s="589"/>
      <c r="CE40" s="589"/>
    </row>
    <row r="41" ht="20.25" customHeight="1">
      <c r="A41" s="647"/>
      <c r="B41" s="585" t="s">
        <v>11007</v>
      </c>
      <c r="C41" s="1374" t="s">
        <v>10782</v>
      </c>
      <c r="D41" s="1375">
        <v>0.0</v>
      </c>
      <c r="E41" s="1418" t="s">
        <v>11008</v>
      </c>
      <c r="F41" s="1404"/>
      <c r="G41" s="1419">
        <v>2.00052474275E12</v>
      </c>
      <c r="H41" s="373">
        <v>354.0</v>
      </c>
      <c r="I41" s="724">
        <v>0.5</v>
      </c>
      <c r="J41" s="734">
        <v>177.0</v>
      </c>
      <c r="K41" s="563" t="s">
        <v>11009</v>
      </c>
      <c r="L41" s="1158"/>
      <c r="M41" s="450" t="s">
        <v>11010</v>
      </c>
      <c r="N41" s="406"/>
      <c r="O41" s="406"/>
      <c r="P41" s="1404"/>
      <c r="Q41" s="373" t="s">
        <v>11011</v>
      </c>
      <c r="R41" s="593" t="s">
        <v>11012</v>
      </c>
      <c r="S41" s="1404"/>
      <c r="T41" s="492"/>
      <c r="U41" s="373" t="s">
        <v>10992</v>
      </c>
      <c r="V41" s="373" t="s">
        <v>10993</v>
      </c>
      <c r="W41" s="1420"/>
      <c r="X41" s="1420"/>
      <c r="Y41" s="1420"/>
      <c r="Z41" s="373">
        <v>10.0</v>
      </c>
      <c r="AA41" s="1421" t="s">
        <v>10994</v>
      </c>
      <c r="AB41" s="1422" t="s">
        <v>10995</v>
      </c>
      <c r="AC41" s="1423"/>
      <c r="AD41" s="1422" t="s">
        <v>10996</v>
      </c>
      <c r="AE41" s="1422" t="s">
        <v>10997</v>
      </c>
      <c r="AF41" s="1422" t="s">
        <v>10814</v>
      </c>
      <c r="AG41" s="1423"/>
      <c r="AH41" s="1424"/>
      <c r="AI41" s="1424" t="s">
        <v>8331</v>
      </c>
      <c r="AJ41" s="754">
        <v>20.0</v>
      </c>
      <c r="AK41" s="754">
        <v>80.0</v>
      </c>
      <c r="AL41" s="754">
        <v>20.0</v>
      </c>
      <c r="AM41" s="754">
        <v>140.0</v>
      </c>
      <c r="AN41" s="755" t="s">
        <v>6162</v>
      </c>
      <c r="AO41" s="754" t="s">
        <v>6061</v>
      </c>
      <c r="AP41" s="756"/>
      <c r="AQ41" s="406"/>
      <c r="AR41" s="406"/>
      <c r="AS41" s="406"/>
      <c r="AT41" s="754" t="s">
        <v>11013</v>
      </c>
      <c r="AU41" s="754" t="s">
        <v>2267</v>
      </c>
      <c r="AV41" s="1425" t="s">
        <v>9872</v>
      </c>
      <c r="AW41" s="754" t="s">
        <v>6057</v>
      </c>
      <c r="AX41" s="754" t="s">
        <v>6062</v>
      </c>
      <c r="AY41" s="1422" t="s">
        <v>6059</v>
      </c>
      <c r="AZ41" s="758"/>
      <c r="BA41" s="1426">
        <v>20.0</v>
      </c>
      <c r="BB41" s="1422">
        <v>0.0375</v>
      </c>
      <c r="BC41" s="1427"/>
      <c r="BD41" s="1427"/>
      <c r="BE41" s="1427"/>
      <c r="BF41" s="1427"/>
      <c r="BG41" s="1427"/>
      <c r="BH41" s="1427"/>
      <c r="BI41" s="1427"/>
      <c r="BJ41" s="1427"/>
      <c r="BK41" s="1427"/>
      <c r="BL41" s="1427"/>
      <c r="BM41" s="1427"/>
      <c r="BN41" s="1427"/>
      <c r="BO41" s="1427"/>
      <c r="BP41" s="1427"/>
      <c r="BQ41" s="589"/>
      <c r="BR41" s="589"/>
      <c r="BS41" s="589"/>
      <c r="BT41" s="589"/>
      <c r="BU41" s="589"/>
      <c r="BV41" s="589"/>
      <c r="BW41" s="589"/>
      <c r="BX41" s="589"/>
      <c r="BY41" s="589"/>
      <c r="BZ41" s="589"/>
      <c r="CA41" s="589"/>
      <c r="CB41" s="589"/>
      <c r="CC41" s="589"/>
      <c r="CD41" s="589"/>
      <c r="CE41" s="589"/>
    </row>
    <row r="42" ht="20.25" customHeight="1">
      <c r="A42" s="647"/>
      <c r="B42" s="585" t="s">
        <v>11014</v>
      </c>
      <c r="C42" s="1374" t="s">
        <v>10782</v>
      </c>
      <c r="D42" s="1375">
        <v>0.0</v>
      </c>
      <c r="E42" s="1418" t="s">
        <v>11015</v>
      </c>
      <c r="F42" s="1404"/>
      <c r="G42" s="1419">
        <v>2.000524742811E12</v>
      </c>
      <c r="H42" s="373">
        <v>397.0</v>
      </c>
      <c r="I42" s="724">
        <v>0.5</v>
      </c>
      <c r="J42" s="734">
        <v>199.0</v>
      </c>
      <c r="K42" s="563" t="s">
        <v>11016</v>
      </c>
      <c r="L42" s="1158"/>
      <c r="M42" s="450" t="s">
        <v>11002</v>
      </c>
      <c r="N42" s="406"/>
      <c r="O42" s="406"/>
      <c r="P42" s="1404"/>
      <c r="Q42" s="373" t="s">
        <v>11017</v>
      </c>
      <c r="R42" s="593" t="s">
        <v>11018</v>
      </c>
      <c r="S42" s="373">
        <v>10.0</v>
      </c>
      <c r="T42" s="492"/>
      <c r="U42" s="373" t="s">
        <v>11004</v>
      </c>
      <c r="V42" s="373" t="s">
        <v>10993</v>
      </c>
      <c r="W42" s="1420"/>
      <c r="X42" s="1420"/>
      <c r="Y42" s="1420"/>
      <c r="Z42" s="373">
        <v>10.0</v>
      </c>
      <c r="AA42" s="1421" t="s">
        <v>10994</v>
      </c>
      <c r="AB42" s="1422" t="s">
        <v>10995</v>
      </c>
      <c r="AC42" s="1423"/>
      <c r="AD42" s="1422" t="s">
        <v>10996</v>
      </c>
      <c r="AE42" s="1422" t="s">
        <v>11005</v>
      </c>
      <c r="AF42" s="1422" t="s">
        <v>10814</v>
      </c>
      <c r="AG42" s="1423"/>
      <c r="AH42" s="1424"/>
      <c r="AI42" s="1424" t="s">
        <v>8331</v>
      </c>
      <c r="AJ42" s="754">
        <v>22.0</v>
      </c>
      <c r="AK42" s="754">
        <v>80.0</v>
      </c>
      <c r="AL42" s="754">
        <v>20.0</v>
      </c>
      <c r="AM42" s="754">
        <v>140.0</v>
      </c>
      <c r="AN42" s="755" t="s">
        <v>6162</v>
      </c>
      <c r="AO42" s="754" t="s">
        <v>6061</v>
      </c>
      <c r="AP42" s="756"/>
      <c r="AQ42" s="406"/>
      <c r="AR42" s="406"/>
      <c r="AS42" s="406"/>
      <c r="AT42" s="754" t="s">
        <v>11019</v>
      </c>
      <c r="AU42" s="754" t="s">
        <v>2267</v>
      </c>
      <c r="AV42" s="1425" t="s">
        <v>9872</v>
      </c>
      <c r="AW42" s="754" t="s">
        <v>6057</v>
      </c>
      <c r="AX42" s="754" t="s">
        <v>6062</v>
      </c>
      <c r="AY42" s="1422" t="s">
        <v>6059</v>
      </c>
      <c r="AZ42" s="758"/>
      <c r="BA42" s="1426">
        <v>20.0</v>
      </c>
      <c r="BB42" s="1422">
        <v>0.05625</v>
      </c>
      <c r="BC42" s="1427"/>
      <c r="BD42" s="1427"/>
      <c r="BE42" s="1427"/>
      <c r="BF42" s="1427"/>
      <c r="BG42" s="1427"/>
      <c r="BH42" s="1427"/>
      <c r="BI42" s="1427"/>
      <c r="BJ42" s="1427"/>
      <c r="BK42" s="1427"/>
      <c r="BL42" s="1427"/>
      <c r="BM42" s="1427"/>
      <c r="BN42" s="1427"/>
      <c r="BO42" s="1427"/>
      <c r="BP42" s="1427"/>
      <c r="BQ42" s="1429">
        <v>13.0</v>
      </c>
      <c r="BR42" s="1429" t="s">
        <v>6095</v>
      </c>
      <c r="BS42" s="589"/>
      <c r="BT42" s="589"/>
      <c r="BU42" s="589"/>
      <c r="BV42" s="589"/>
      <c r="BW42" s="589"/>
      <c r="BX42" s="589"/>
      <c r="BY42" s="589"/>
      <c r="BZ42" s="589"/>
      <c r="CA42" s="589"/>
      <c r="CB42" s="589"/>
      <c r="CC42" s="589"/>
      <c r="CD42" s="589"/>
      <c r="CE42" s="589"/>
    </row>
    <row r="43" ht="20.25" customHeight="1">
      <c r="A43" s="647"/>
      <c r="B43" s="585" t="s">
        <v>11020</v>
      </c>
      <c r="C43" s="1374" t="s">
        <v>10782</v>
      </c>
      <c r="D43" s="1375">
        <v>0.0</v>
      </c>
      <c r="E43" s="1418" t="s">
        <v>11021</v>
      </c>
      <c r="F43" s="1404"/>
      <c r="G43" s="1419">
        <v>2.000524742767E12</v>
      </c>
      <c r="H43" s="373">
        <v>354.0</v>
      </c>
      <c r="I43" s="724">
        <v>0.5</v>
      </c>
      <c r="J43" s="734">
        <v>177.0</v>
      </c>
      <c r="K43" s="563" t="s">
        <v>11022</v>
      </c>
      <c r="L43" s="1158"/>
      <c r="M43" s="450" t="s">
        <v>11010</v>
      </c>
      <c r="N43" s="406"/>
      <c r="O43" s="406"/>
      <c r="P43" s="1404"/>
      <c r="Q43" s="1404"/>
      <c r="R43" s="593" t="s">
        <v>11023</v>
      </c>
      <c r="S43" s="1404"/>
      <c r="T43" s="492"/>
      <c r="U43" s="373" t="s">
        <v>10992</v>
      </c>
      <c r="V43" s="373" t="s">
        <v>10993</v>
      </c>
      <c r="W43" s="1420"/>
      <c r="X43" s="1420"/>
      <c r="Y43" s="1420"/>
      <c r="Z43" s="373">
        <v>10.0</v>
      </c>
      <c r="AA43" s="1421" t="s">
        <v>10994</v>
      </c>
      <c r="AB43" s="1422" t="s">
        <v>10995</v>
      </c>
      <c r="AC43" s="1423"/>
      <c r="AD43" s="1422" t="s">
        <v>10996</v>
      </c>
      <c r="AE43" s="1422" t="s">
        <v>10997</v>
      </c>
      <c r="AF43" s="1422" t="s">
        <v>10814</v>
      </c>
      <c r="AG43" s="1423"/>
      <c r="AH43" s="1424"/>
      <c r="AI43" s="1424" t="s">
        <v>8331</v>
      </c>
      <c r="AJ43" s="754">
        <v>20.0</v>
      </c>
      <c r="AK43" s="754">
        <v>80.0</v>
      </c>
      <c r="AL43" s="754">
        <v>20.0</v>
      </c>
      <c r="AM43" s="754">
        <v>140.0</v>
      </c>
      <c r="AN43" s="755" t="s">
        <v>6170</v>
      </c>
      <c r="AO43" s="754" t="s">
        <v>6061</v>
      </c>
      <c r="AP43" s="756"/>
      <c r="AQ43" s="406"/>
      <c r="AR43" s="406"/>
      <c r="AS43" s="406"/>
      <c r="AT43" s="754" t="s">
        <v>11024</v>
      </c>
      <c r="AU43" s="754" t="s">
        <v>298</v>
      </c>
      <c r="AV43" s="1425" t="s">
        <v>9872</v>
      </c>
      <c r="AW43" s="754" t="s">
        <v>6057</v>
      </c>
      <c r="AX43" s="754" t="s">
        <v>6062</v>
      </c>
      <c r="AY43" s="1422" t="s">
        <v>6059</v>
      </c>
      <c r="AZ43" s="758"/>
      <c r="BA43" s="1426">
        <v>20.0</v>
      </c>
      <c r="BB43" s="1422">
        <v>0.0375</v>
      </c>
      <c r="BC43" s="1427"/>
      <c r="BD43" s="1427"/>
      <c r="BE43" s="1427"/>
      <c r="BF43" s="1427"/>
      <c r="BG43" s="1427"/>
      <c r="BH43" s="1427"/>
      <c r="BI43" s="1427"/>
      <c r="BJ43" s="1427"/>
      <c r="BK43" s="1427"/>
      <c r="BL43" s="1427"/>
      <c r="BM43" s="1427"/>
      <c r="BN43" s="1427"/>
      <c r="BO43" s="1427"/>
      <c r="BP43" s="1427"/>
      <c r="BQ43" s="589"/>
      <c r="BR43" s="589"/>
      <c r="BS43" s="589"/>
      <c r="BT43" s="589"/>
      <c r="BU43" s="589"/>
      <c r="BV43" s="589"/>
      <c r="BW43" s="589"/>
      <c r="BX43" s="589"/>
      <c r="BY43" s="589"/>
      <c r="BZ43" s="589"/>
      <c r="CA43" s="589"/>
      <c r="CB43" s="589"/>
      <c r="CC43" s="589"/>
      <c r="CD43" s="589"/>
      <c r="CE43" s="589"/>
    </row>
    <row r="44" ht="20.25" customHeight="1">
      <c r="A44" s="647"/>
      <c r="B44" s="585" t="s">
        <v>11025</v>
      </c>
      <c r="C44" s="1374" t="s">
        <v>10782</v>
      </c>
      <c r="D44" s="1375">
        <v>0.0</v>
      </c>
      <c r="E44" s="1418" t="s">
        <v>11026</v>
      </c>
      <c r="F44" s="1404"/>
      <c r="G44" s="1419">
        <v>2.000524742828E12</v>
      </c>
      <c r="H44" s="373">
        <v>397.0</v>
      </c>
      <c r="I44" s="724">
        <v>0.5</v>
      </c>
      <c r="J44" s="734">
        <v>199.0</v>
      </c>
      <c r="K44" s="563" t="s">
        <v>11027</v>
      </c>
      <c r="L44" s="1158"/>
      <c r="M44" s="450" t="s">
        <v>11028</v>
      </c>
      <c r="N44" s="1404"/>
      <c r="O44" s="1404"/>
      <c r="P44" s="1404"/>
      <c r="Q44" s="1404"/>
      <c r="R44" s="593" t="s">
        <v>11029</v>
      </c>
      <c r="S44" s="373">
        <v>10.0</v>
      </c>
      <c r="T44" s="492"/>
      <c r="U44" s="373" t="s">
        <v>11004</v>
      </c>
      <c r="V44" s="373" t="s">
        <v>10993</v>
      </c>
      <c r="W44" s="1420"/>
      <c r="X44" s="1420"/>
      <c r="Y44" s="1420"/>
      <c r="Z44" s="373">
        <v>10.0</v>
      </c>
      <c r="AA44" s="1421" t="s">
        <v>10994</v>
      </c>
      <c r="AB44" s="1422" t="s">
        <v>10995</v>
      </c>
      <c r="AC44" s="1423"/>
      <c r="AD44" s="1422" t="s">
        <v>10996</v>
      </c>
      <c r="AE44" s="1422" t="s">
        <v>11005</v>
      </c>
      <c r="AF44" s="1422" t="s">
        <v>10814</v>
      </c>
      <c r="AG44" s="1423"/>
      <c r="AH44" s="1424"/>
      <c r="AI44" s="1424" t="s">
        <v>8331</v>
      </c>
      <c r="AJ44" s="754">
        <v>22.0</v>
      </c>
      <c r="AK44" s="754">
        <v>80.0</v>
      </c>
      <c r="AL44" s="754">
        <v>20.0</v>
      </c>
      <c r="AM44" s="754">
        <v>140.0</v>
      </c>
      <c r="AN44" s="755" t="s">
        <v>6170</v>
      </c>
      <c r="AO44" s="754" t="s">
        <v>6061</v>
      </c>
      <c r="AP44" s="756"/>
      <c r="AQ44" s="406"/>
      <c r="AR44" s="406"/>
      <c r="AS44" s="406"/>
      <c r="AT44" s="754" t="s">
        <v>11030</v>
      </c>
      <c r="AU44" s="754" t="s">
        <v>298</v>
      </c>
      <c r="AV44" s="1425" t="s">
        <v>9872</v>
      </c>
      <c r="AW44" s="754" t="s">
        <v>6057</v>
      </c>
      <c r="AX44" s="754" t="s">
        <v>6062</v>
      </c>
      <c r="AY44" s="1422" t="s">
        <v>6059</v>
      </c>
      <c r="AZ44" s="758"/>
      <c r="BA44" s="1426">
        <v>20.0</v>
      </c>
      <c r="BB44" s="1422">
        <v>0.05625</v>
      </c>
      <c r="BC44" s="1427"/>
      <c r="BD44" s="1427"/>
      <c r="BE44" s="1427"/>
      <c r="BF44" s="1427"/>
      <c r="BG44" s="1427"/>
      <c r="BH44" s="1427"/>
      <c r="BI44" s="1427"/>
      <c r="BJ44" s="1427"/>
      <c r="BK44" s="1427"/>
      <c r="BL44" s="1427"/>
      <c r="BM44" s="1427"/>
      <c r="BN44" s="1427"/>
      <c r="BO44" s="1427"/>
      <c r="BP44" s="1427"/>
      <c r="BQ44" s="1429">
        <v>13.0</v>
      </c>
      <c r="BR44" s="1429" t="s">
        <v>6095</v>
      </c>
      <c r="BS44" s="589"/>
      <c r="BT44" s="589"/>
      <c r="BU44" s="589"/>
      <c r="BV44" s="589"/>
      <c r="BW44" s="589"/>
      <c r="BX44" s="589"/>
      <c r="BY44" s="589"/>
      <c r="BZ44" s="589"/>
      <c r="CA44" s="589"/>
      <c r="CB44" s="589"/>
      <c r="CC44" s="589"/>
      <c r="CD44" s="589"/>
      <c r="CE44" s="589"/>
    </row>
    <row r="45" ht="20.25" customHeight="1">
      <c r="A45" s="647"/>
      <c r="B45" s="585" t="s">
        <v>11031</v>
      </c>
      <c r="C45" s="1374" t="s">
        <v>10782</v>
      </c>
      <c r="D45" s="1375">
        <v>0.0</v>
      </c>
      <c r="E45" s="1418" t="s">
        <v>11032</v>
      </c>
      <c r="F45" s="1404"/>
      <c r="G45" s="1419">
        <v>2.000524746055E12</v>
      </c>
      <c r="H45" s="373">
        <v>389.0</v>
      </c>
      <c r="I45" s="724">
        <v>0.5</v>
      </c>
      <c r="J45" s="734">
        <v>195.0</v>
      </c>
      <c r="K45" s="1385"/>
      <c r="L45" s="1385"/>
      <c r="M45" s="1385"/>
      <c r="N45" s="1404"/>
      <c r="O45" s="1404"/>
      <c r="P45" s="373">
        <v>1.5829107E7</v>
      </c>
      <c r="Q45" s="406"/>
      <c r="R45" s="1430"/>
      <c r="S45" s="373">
        <v>10.0</v>
      </c>
      <c r="T45" s="492"/>
      <c r="U45" s="373" t="s">
        <v>11033</v>
      </c>
      <c r="V45" s="373" t="s">
        <v>10993</v>
      </c>
      <c r="W45" s="492"/>
      <c r="X45" s="492"/>
      <c r="Y45" s="492"/>
      <c r="Z45" s="373" t="s">
        <v>11034</v>
      </c>
      <c r="AA45" s="1431" t="s">
        <v>11035</v>
      </c>
      <c r="AB45" s="381" t="s">
        <v>11036</v>
      </c>
      <c r="AC45" s="395"/>
      <c r="AD45" s="381">
        <v>157.62</v>
      </c>
      <c r="AE45" s="395"/>
      <c r="AF45" s="381" t="s">
        <v>10814</v>
      </c>
      <c r="AG45" s="1432">
        <v>0.29</v>
      </c>
      <c r="AH45" s="471"/>
      <c r="AI45" s="471" t="s">
        <v>6177</v>
      </c>
      <c r="AJ45" s="556">
        <v>60.0</v>
      </c>
      <c r="AK45" s="378">
        <v>80.0</v>
      </c>
      <c r="AL45" s="378">
        <v>20.0</v>
      </c>
      <c r="AM45" s="378">
        <v>170.0</v>
      </c>
      <c r="AN45" s="380" t="s">
        <v>11037</v>
      </c>
      <c r="AO45" s="378" t="s">
        <v>6178</v>
      </c>
      <c r="AP45" s="556">
        <v>60.0</v>
      </c>
      <c r="AQ45" s="378">
        <v>80.0</v>
      </c>
      <c r="AR45" s="378">
        <v>20.0</v>
      </c>
      <c r="AS45" s="378">
        <v>170.0</v>
      </c>
      <c r="AT45" s="378" t="s">
        <v>11038</v>
      </c>
      <c r="AU45" s="378" t="s">
        <v>914</v>
      </c>
      <c r="AV45" s="379" t="s">
        <v>9872</v>
      </c>
      <c r="AW45" s="378" t="s">
        <v>11039</v>
      </c>
      <c r="AX45" s="378" t="s">
        <v>6062</v>
      </c>
      <c r="AY45" s="381" t="s">
        <v>6059</v>
      </c>
      <c r="AZ45" s="590"/>
      <c r="BA45" s="385">
        <v>20.0</v>
      </c>
      <c r="BB45" s="395"/>
      <c r="BC45" s="395"/>
      <c r="BD45" s="395"/>
      <c r="BE45" s="395"/>
      <c r="BF45" s="395"/>
      <c r="BG45" s="406"/>
      <c r="BH45" s="395"/>
      <c r="BI45" s="395"/>
      <c r="BJ45" s="395"/>
      <c r="BK45" s="395"/>
      <c r="BL45" s="395"/>
      <c r="BM45" s="395"/>
      <c r="BN45" s="395"/>
      <c r="BO45" s="395"/>
      <c r="BP45" s="395"/>
      <c r="BQ45" s="589"/>
      <c r="BR45" s="589"/>
      <c r="BS45" s="589"/>
      <c r="BT45" s="589"/>
      <c r="BU45" s="589"/>
      <c r="BV45" s="589"/>
      <c r="BW45" s="589"/>
      <c r="BX45" s="589"/>
      <c r="BY45" s="589"/>
      <c r="BZ45" s="589"/>
      <c r="CA45" s="589"/>
      <c r="CB45" s="589"/>
      <c r="CC45" s="589"/>
      <c r="CD45" s="589"/>
      <c r="CE45" s="589"/>
    </row>
    <row r="46" ht="20.25" customHeight="1">
      <c r="A46" s="647"/>
      <c r="B46" s="585" t="s">
        <v>11040</v>
      </c>
      <c r="C46" s="1374" t="s">
        <v>10782</v>
      </c>
      <c r="D46" s="1375">
        <v>0.0</v>
      </c>
      <c r="E46" s="1418" t="s">
        <v>11041</v>
      </c>
      <c r="F46" s="1404"/>
      <c r="G46" s="1419">
        <v>2.000524746062E12</v>
      </c>
      <c r="H46" s="373">
        <v>389.0</v>
      </c>
      <c r="I46" s="724">
        <v>0.5</v>
      </c>
      <c r="J46" s="734">
        <v>195.0</v>
      </c>
      <c r="K46" s="725"/>
      <c r="L46" s="725"/>
      <c r="M46" s="725"/>
      <c r="N46" s="1404"/>
      <c r="O46" s="1404"/>
      <c r="P46" s="373">
        <v>1.5829108E7</v>
      </c>
      <c r="Q46" s="406"/>
      <c r="R46" s="1430"/>
      <c r="S46" s="373">
        <v>10.0</v>
      </c>
      <c r="T46" s="492"/>
      <c r="U46" s="373" t="s">
        <v>11033</v>
      </c>
      <c r="V46" s="373" t="s">
        <v>10993</v>
      </c>
      <c r="W46" s="492"/>
      <c r="X46" s="492"/>
      <c r="Y46" s="492"/>
      <c r="Z46" s="373" t="s">
        <v>11034</v>
      </c>
      <c r="AA46" s="1431" t="s">
        <v>11042</v>
      </c>
      <c r="AB46" s="381" t="s">
        <v>8974</v>
      </c>
      <c r="AC46" s="395"/>
      <c r="AD46" s="381">
        <v>159.1</v>
      </c>
      <c r="AE46" s="395"/>
      <c r="AF46" s="381" t="s">
        <v>10814</v>
      </c>
      <c r="AG46" s="1432">
        <v>0.29</v>
      </c>
      <c r="AH46" s="471"/>
      <c r="AI46" s="471" t="s">
        <v>6177</v>
      </c>
      <c r="AJ46" s="556">
        <v>60.0</v>
      </c>
      <c r="AK46" s="378">
        <v>80.0</v>
      </c>
      <c r="AL46" s="378">
        <v>20.0</v>
      </c>
      <c r="AM46" s="378">
        <v>170.0</v>
      </c>
      <c r="AN46" s="380" t="s">
        <v>11043</v>
      </c>
      <c r="AO46" s="378" t="s">
        <v>6178</v>
      </c>
      <c r="AP46" s="556">
        <v>60.0</v>
      </c>
      <c r="AQ46" s="378">
        <v>80.0</v>
      </c>
      <c r="AR46" s="378">
        <v>20.0</v>
      </c>
      <c r="AS46" s="378">
        <v>170.0</v>
      </c>
      <c r="AT46" s="378" t="s">
        <v>11044</v>
      </c>
      <c r="AU46" s="378" t="s">
        <v>914</v>
      </c>
      <c r="AV46" s="379" t="s">
        <v>9872</v>
      </c>
      <c r="AW46" s="378" t="s">
        <v>11039</v>
      </c>
      <c r="AX46" s="378" t="s">
        <v>6062</v>
      </c>
      <c r="AY46" s="381" t="s">
        <v>6059</v>
      </c>
      <c r="AZ46" s="590"/>
      <c r="BA46" s="385">
        <v>20.0</v>
      </c>
      <c r="BB46" s="395"/>
      <c r="BC46" s="395"/>
      <c r="BD46" s="395"/>
      <c r="BE46" s="395"/>
      <c r="BF46" s="395"/>
      <c r="BG46" s="406"/>
      <c r="BH46" s="395"/>
      <c r="BI46" s="395"/>
      <c r="BJ46" s="395"/>
      <c r="BK46" s="395"/>
      <c r="BL46" s="395"/>
      <c r="BM46" s="395"/>
      <c r="BN46" s="395"/>
      <c r="BO46" s="395"/>
      <c r="BP46" s="395"/>
      <c r="BQ46" s="589"/>
      <c r="BR46" s="589"/>
      <c r="BS46" s="589"/>
      <c r="BT46" s="589"/>
      <c r="BU46" s="589"/>
      <c r="BV46" s="589"/>
      <c r="BW46" s="589"/>
      <c r="BX46" s="589"/>
      <c r="BY46" s="589"/>
      <c r="BZ46" s="589"/>
      <c r="CA46" s="589"/>
      <c r="CB46" s="589"/>
      <c r="CC46" s="589"/>
      <c r="CD46" s="589"/>
      <c r="CE46" s="589"/>
    </row>
    <row r="47" ht="20.25" customHeight="1">
      <c r="A47" s="647"/>
      <c r="B47" s="913" t="s">
        <v>11045</v>
      </c>
      <c r="C47" s="1374" t="s">
        <v>10782</v>
      </c>
      <c r="D47" s="1375">
        <v>0.0</v>
      </c>
      <c r="E47" s="1433" t="s">
        <v>11046</v>
      </c>
      <c r="F47" s="881"/>
      <c r="G47" s="875">
        <v>2.000524746079E12</v>
      </c>
      <c r="H47" s="869">
        <v>825.0</v>
      </c>
      <c r="I47" s="724">
        <v>0.5</v>
      </c>
      <c r="J47" s="734">
        <v>413.0</v>
      </c>
      <c r="K47" s="725"/>
      <c r="L47" s="725"/>
      <c r="M47" s="725"/>
      <c r="N47" s="881"/>
      <c r="O47" s="881"/>
      <c r="P47" s="869">
        <v>1.5829109E7</v>
      </c>
      <c r="Q47" s="879"/>
      <c r="R47" s="1434"/>
      <c r="S47" s="869">
        <v>50.0</v>
      </c>
      <c r="T47" s="952"/>
      <c r="U47" s="869" t="s">
        <v>11047</v>
      </c>
      <c r="V47" s="1435" t="s">
        <v>10349</v>
      </c>
      <c r="W47" s="1435" t="s">
        <v>9896</v>
      </c>
      <c r="X47" s="869" t="s">
        <v>11048</v>
      </c>
      <c r="Y47" s="1436">
        <v>0.2</v>
      </c>
      <c r="Z47" s="869" t="s">
        <v>8346</v>
      </c>
      <c r="AA47" s="869" t="s">
        <v>8346</v>
      </c>
      <c r="AB47" s="1437"/>
      <c r="AC47" s="871" t="s">
        <v>8346</v>
      </c>
      <c r="AD47" s="1438">
        <v>2.46</v>
      </c>
      <c r="AE47" s="871" t="s">
        <v>11049</v>
      </c>
      <c r="AF47" s="871" t="s">
        <v>11050</v>
      </c>
      <c r="AG47" s="871" t="s">
        <v>11051</v>
      </c>
      <c r="AH47" s="875"/>
      <c r="AI47" s="875" t="s">
        <v>11052</v>
      </c>
      <c r="AJ47" s="879"/>
      <c r="AK47" s="875" t="s">
        <v>11053</v>
      </c>
      <c r="AL47" s="928" t="s">
        <v>9621</v>
      </c>
      <c r="AM47" s="875">
        <v>120.0</v>
      </c>
      <c r="AN47" s="875">
        <v>110.0</v>
      </c>
      <c r="AO47" s="875">
        <v>50.0</v>
      </c>
      <c r="AP47" s="875">
        <v>120.0</v>
      </c>
      <c r="AQ47" s="876" t="s">
        <v>11037</v>
      </c>
      <c r="AR47" s="928" t="s">
        <v>9621</v>
      </c>
      <c r="AS47" s="878">
        <v>120.0</v>
      </c>
      <c r="AT47" s="875">
        <v>110.0</v>
      </c>
      <c r="AU47" s="875">
        <v>50.0</v>
      </c>
      <c r="AV47" s="875">
        <v>120.0</v>
      </c>
      <c r="AW47" s="875" t="s">
        <v>11038</v>
      </c>
      <c r="AX47" s="875" t="s">
        <v>914</v>
      </c>
      <c r="AY47" s="875" t="s">
        <v>9872</v>
      </c>
      <c r="AZ47" s="875" t="s">
        <v>11039</v>
      </c>
      <c r="BA47" s="875" t="s">
        <v>6062</v>
      </c>
      <c r="BB47" s="871" t="s">
        <v>6059</v>
      </c>
      <c r="BC47" s="881"/>
      <c r="BD47" s="926">
        <v>100.0</v>
      </c>
      <c r="BE47" s="880"/>
      <c r="BF47" s="880"/>
      <c r="BG47" s="880"/>
      <c r="BH47" s="880"/>
      <c r="BI47" s="880"/>
      <c r="BJ47" s="879"/>
      <c r="BK47" s="880"/>
      <c r="BL47" s="880"/>
      <c r="BM47" s="880"/>
      <c r="BN47" s="880"/>
      <c r="BO47" s="880"/>
      <c r="BP47" s="880"/>
      <c r="BQ47" s="880"/>
      <c r="BR47" s="880"/>
      <c r="BS47" s="880"/>
      <c r="BT47" s="589"/>
      <c r="BU47" s="589"/>
      <c r="BV47" s="589"/>
      <c r="BW47" s="589"/>
      <c r="BX47" s="589"/>
      <c r="BY47" s="589"/>
      <c r="BZ47" s="589"/>
      <c r="CA47" s="589"/>
      <c r="CB47" s="589"/>
      <c r="CC47" s="589"/>
      <c r="CD47" s="589"/>
      <c r="CE47" s="589"/>
    </row>
    <row r="48" ht="20.25" customHeight="1">
      <c r="A48" s="647"/>
      <c r="B48" s="913" t="s">
        <v>11054</v>
      </c>
      <c r="C48" s="1374" t="s">
        <v>10782</v>
      </c>
      <c r="D48" s="1375">
        <v>0.0</v>
      </c>
      <c r="E48" s="1433" t="s">
        <v>11055</v>
      </c>
      <c r="F48" s="881"/>
      <c r="G48" s="875">
        <v>2.000524746086E12</v>
      </c>
      <c r="H48" s="869">
        <v>825.0</v>
      </c>
      <c r="I48" s="724">
        <v>0.5</v>
      </c>
      <c r="J48" s="734">
        <v>413.0</v>
      </c>
      <c r="K48" s="725"/>
      <c r="L48" s="725"/>
      <c r="M48" s="725"/>
      <c r="N48" s="881"/>
      <c r="O48" s="881"/>
      <c r="P48" s="869">
        <v>1.582911E7</v>
      </c>
      <c r="Q48" s="879"/>
      <c r="R48" s="1434"/>
      <c r="S48" s="869">
        <v>50.0</v>
      </c>
      <c r="T48" s="952"/>
      <c r="U48" s="869" t="s">
        <v>11047</v>
      </c>
      <c r="V48" s="1435" t="s">
        <v>10349</v>
      </c>
      <c r="W48" s="1435" t="s">
        <v>9906</v>
      </c>
      <c r="X48" s="869" t="s">
        <v>11048</v>
      </c>
      <c r="Y48" s="1436">
        <v>0.2</v>
      </c>
      <c r="Z48" s="869" t="s">
        <v>8346</v>
      </c>
      <c r="AA48" s="869" t="s">
        <v>8326</v>
      </c>
      <c r="AB48" s="1437"/>
      <c r="AC48" s="871" t="s">
        <v>8346</v>
      </c>
      <c r="AD48" s="1439"/>
      <c r="AE48" s="1439"/>
      <c r="AF48" s="1439"/>
      <c r="AG48" s="1439"/>
      <c r="AH48" s="875"/>
      <c r="AI48" s="875" t="s">
        <v>11052</v>
      </c>
      <c r="AJ48" s="879"/>
      <c r="AK48" s="875" t="s">
        <v>11053</v>
      </c>
      <c r="AL48" s="928" t="s">
        <v>9621</v>
      </c>
      <c r="AM48" s="875">
        <v>120.0</v>
      </c>
      <c r="AN48" s="875">
        <v>110.0</v>
      </c>
      <c r="AO48" s="875">
        <v>50.0</v>
      </c>
      <c r="AP48" s="875">
        <v>120.0</v>
      </c>
      <c r="AQ48" s="876" t="s">
        <v>11043</v>
      </c>
      <c r="AR48" s="928" t="s">
        <v>9621</v>
      </c>
      <c r="AS48" s="878">
        <v>120.0</v>
      </c>
      <c r="AT48" s="875">
        <v>110.0</v>
      </c>
      <c r="AU48" s="875">
        <v>50.0</v>
      </c>
      <c r="AV48" s="875">
        <v>120.0</v>
      </c>
      <c r="AW48" s="875" t="s">
        <v>11044</v>
      </c>
      <c r="AX48" s="875" t="s">
        <v>914</v>
      </c>
      <c r="AY48" s="875" t="s">
        <v>9872</v>
      </c>
      <c r="AZ48" s="875" t="s">
        <v>11039</v>
      </c>
      <c r="BA48" s="875" t="s">
        <v>6062</v>
      </c>
      <c r="BB48" s="871" t="s">
        <v>6059</v>
      </c>
      <c r="BC48" s="881"/>
      <c r="BD48" s="926">
        <v>100.0</v>
      </c>
      <c r="BE48" s="880"/>
      <c r="BF48" s="880"/>
      <c r="BG48" s="880"/>
      <c r="BH48" s="880"/>
      <c r="BI48" s="880"/>
      <c r="BJ48" s="879"/>
      <c r="BK48" s="880"/>
      <c r="BL48" s="880"/>
      <c r="BM48" s="880"/>
      <c r="BN48" s="880"/>
      <c r="BO48" s="880"/>
      <c r="BP48" s="880"/>
      <c r="BQ48" s="880"/>
      <c r="BR48" s="880"/>
      <c r="BS48" s="880"/>
      <c r="BT48" s="589"/>
      <c r="BU48" s="589"/>
      <c r="BV48" s="589"/>
      <c r="BW48" s="589"/>
      <c r="BX48" s="589"/>
      <c r="BY48" s="589"/>
      <c r="BZ48" s="589"/>
      <c r="CA48" s="589"/>
      <c r="CB48" s="589"/>
      <c r="CC48" s="589"/>
      <c r="CD48" s="589"/>
      <c r="CE48" s="589"/>
    </row>
    <row r="49" ht="20.25" customHeight="1">
      <c r="A49" s="647"/>
      <c r="B49" s="585" t="s">
        <v>11056</v>
      </c>
      <c r="C49" s="1374" t="s">
        <v>10782</v>
      </c>
      <c r="D49" s="1375">
        <v>0.0</v>
      </c>
      <c r="E49" s="1418" t="s">
        <v>11057</v>
      </c>
      <c r="F49" s="1404"/>
      <c r="G49" s="1419">
        <v>2.000524746093E12</v>
      </c>
      <c r="H49" s="373">
        <v>440.0</v>
      </c>
      <c r="I49" s="724">
        <v>0.5</v>
      </c>
      <c r="J49" s="734">
        <v>220.0</v>
      </c>
      <c r="K49" s="725"/>
      <c r="L49" s="725"/>
      <c r="M49" s="725"/>
      <c r="N49" s="1404"/>
      <c r="O49" s="1404"/>
      <c r="P49" s="373">
        <v>1.5829111E7</v>
      </c>
      <c r="Q49" s="406"/>
      <c r="R49" s="1430"/>
      <c r="S49" s="373">
        <v>10.0</v>
      </c>
      <c r="T49" s="492"/>
      <c r="U49" s="373" t="s">
        <v>11058</v>
      </c>
      <c r="V49" s="373" t="s">
        <v>10993</v>
      </c>
      <c r="W49" s="492"/>
      <c r="X49" s="492"/>
      <c r="Y49" s="492"/>
      <c r="Z49" s="373" t="s">
        <v>11034</v>
      </c>
      <c r="AA49" s="1431" t="s">
        <v>11059</v>
      </c>
      <c r="AB49" s="381" t="s">
        <v>8974</v>
      </c>
      <c r="AC49" s="395"/>
      <c r="AD49" s="381">
        <v>160.2</v>
      </c>
      <c r="AE49" s="395"/>
      <c r="AF49" s="381" t="s">
        <v>10814</v>
      </c>
      <c r="AG49" s="1432">
        <v>0.29</v>
      </c>
      <c r="AH49" s="471"/>
      <c r="AI49" s="471" t="s">
        <v>6177</v>
      </c>
      <c r="AJ49" s="378">
        <v>75.0</v>
      </c>
      <c r="AK49" s="378">
        <v>80.0</v>
      </c>
      <c r="AL49" s="378">
        <v>20.0</v>
      </c>
      <c r="AM49" s="378">
        <v>170.0</v>
      </c>
      <c r="AN49" s="380" t="s">
        <v>11037</v>
      </c>
      <c r="AO49" s="471" t="s">
        <v>6178</v>
      </c>
      <c r="AP49" s="378">
        <v>75.0</v>
      </c>
      <c r="AQ49" s="378">
        <v>80.0</v>
      </c>
      <c r="AR49" s="378">
        <v>20.0</v>
      </c>
      <c r="AS49" s="378">
        <v>170.0</v>
      </c>
      <c r="AT49" s="378" t="s">
        <v>11060</v>
      </c>
      <c r="AU49" s="378" t="s">
        <v>914</v>
      </c>
      <c r="AV49" s="379" t="s">
        <v>9872</v>
      </c>
      <c r="AW49" s="378" t="s">
        <v>11039</v>
      </c>
      <c r="AX49" s="378" t="s">
        <v>6062</v>
      </c>
      <c r="AY49" s="381" t="s">
        <v>6059</v>
      </c>
      <c r="AZ49" s="590"/>
      <c r="BA49" s="385">
        <v>20.0</v>
      </c>
      <c r="BB49" s="395"/>
      <c r="BC49" s="395"/>
      <c r="BD49" s="395"/>
      <c r="BE49" s="395"/>
      <c r="BF49" s="395"/>
      <c r="BG49" s="406"/>
      <c r="BH49" s="395"/>
      <c r="BI49" s="395"/>
      <c r="BJ49" s="395"/>
      <c r="BK49" s="395"/>
      <c r="BL49" s="395"/>
      <c r="BM49" s="395"/>
      <c r="BN49" s="395"/>
      <c r="BO49" s="395"/>
      <c r="BP49" s="395"/>
      <c r="BQ49" s="589"/>
      <c r="BR49" s="589"/>
      <c r="BS49" s="589"/>
      <c r="BT49" s="589"/>
      <c r="BU49" s="589"/>
      <c r="BV49" s="589"/>
      <c r="BW49" s="589"/>
      <c r="BX49" s="589"/>
      <c r="BY49" s="589"/>
      <c r="BZ49" s="589"/>
      <c r="CA49" s="589"/>
      <c r="CB49" s="589"/>
      <c r="CC49" s="589"/>
      <c r="CD49" s="589"/>
      <c r="CE49" s="589"/>
    </row>
    <row r="50" ht="20.25" customHeight="1">
      <c r="A50" s="647"/>
      <c r="B50" s="585" t="s">
        <v>11061</v>
      </c>
      <c r="C50" s="1374" t="s">
        <v>10782</v>
      </c>
      <c r="D50" s="1375">
        <v>0.0</v>
      </c>
      <c r="E50" s="1418" t="s">
        <v>11062</v>
      </c>
      <c r="F50" s="1404"/>
      <c r="G50" s="1419">
        <v>2.000524746109E12</v>
      </c>
      <c r="H50" s="373">
        <v>484.0</v>
      </c>
      <c r="I50" s="724">
        <v>0.5</v>
      </c>
      <c r="J50" s="734">
        <v>242.0</v>
      </c>
      <c r="K50" s="725"/>
      <c r="L50" s="725"/>
      <c r="M50" s="725"/>
      <c r="N50" s="1404"/>
      <c r="O50" s="1404"/>
      <c r="P50" s="373">
        <v>1.5829112E7</v>
      </c>
      <c r="Q50" s="406"/>
      <c r="R50" s="1430"/>
      <c r="S50" s="373">
        <v>10.0</v>
      </c>
      <c r="T50" s="492"/>
      <c r="U50" s="373" t="s">
        <v>11058</v>
      </c>
      <c r="V50" s="373" t="s">
        <v>10993</v>
      </c>
      <c r="W50" s="492"/>
      <c r="X50" s="492"/>
      <c r="Y50" s="492"/>
      <c r="Z50" s="373" t="s">
        <v>11034</v>
      </c>
      <c r="AA50" s="1431" t="s">
        <v>11063</v>
      </c>
      <c r="AB50" s="381" t="s">
        <v>11064</v>
      </c>
      <c r="AC50" s="395"/>
      <c r="AD50" s="381">
        <v>161.66</v>
      </c>
      <c r="AE50" s="395"/>
      <c r="AF50" s="381" t="s">
        <v>10814</v>
      </c>
      <c r="AG50" s="1432">
        <v>0.3</v>
      </c>
      <c r="AH50" s="471"/>
      <c r="AI50" s="471" t="s">
        <v>6177</v>
      </c>
      <c r="AJ50" s="471">
        <v>75.0</v>
      </c>
      <c r="AK50" s="378">
        <v>80.0</v>
      </c>
      <c r="AL50" s="378">
        <v>20.0</v>
      </c>
      <c r="AM50" s="378">
        <v>170.0</v>
      </c>
      <c r="AN50" s="380" t="s">
        <v>11043</v>
      </c>
      <c r="AO50" s="471" t="s">
        <v>6178</v>
      </c>
      <c r="AP50" s="378">
        <v>75.0</v>
      </c>
      <c r="AQ50" s="378">
        <v>80.0</v>
      </c>
      <c r="AR50" s="378">
        <v>20.0</v>
      </c>
      <c r="AS50" s="378">
        <v>170.0</v>
      </c>
      <c r="AT50" s="378" t="s">
        <v>11065</v>
      </c>
      <c r="AU50" s="378" t="s">
        <v>914</v>
      </c>
      <c r="AV50" s="379" t="s">
        <v>9872</v>
      </c>
      <c r="AW50" s="378" t="s">
        <v>11039</v>
      </c>
      <c r="AX50" s="378" t="s">
        <v>6062</v>
      </c>
      <c r="AY50" s="381" t="s">
        <v>6059</v>
      </c>
      <c r="AZ50" s="590"/>
      <c r="BA50" s="385">
        <v>20.0</v>
      </c>
      <c r="BB50" s="395"/>
      <c r="BC50" s="395"/>
      <c r="BD50" s="395"/>
      <c r="BE50" s="395"/>
      <c r="BF50" s="395"/>
      <c r="BG50" s="406"/>
      <c r="BH50" s="395"/>
      <c r="BI50" s="395"/>
      <c r="BJ50" s="395"/>
      <c r="BK50" s="395"/>
      <c r="BL50" s="395"/>
      <c r="BM50" s="395"/>
      <c r="BN50" s="395"/>
      <c r="BO50" s="395"/>
      <c r="BP50" s="395"/>
      <c r="BQ50" s="589"/>
      <c r="BR50" s="589"/>
      <c r="BS50" s="589"/>
      <c r="BT50" s="589"/>
      <c r="BU50" s="589"/>
      <c r="BV50" s="589"/>
      <c r="BW50" s="589"/>
      <c r="BX50" s="589"/>
      <c r="BY50" s="589"/>
      <c r="BZ50" s="589"/>
      <c r="CA50" s="589"/>
      <c r="CB50" s="589"/>
      <c r="CC50" s="589"/>
      <c r="CD50" s="589"/>
      <c r="CE50" s="589"/>
    </row>
    <row r="51" ht="20.25" customHeight="1">
      <c r="A51" s="647"/>
      <c r="B51" s="913" t="s">
        <v>11066</v>
      </c>
      <c r="C51" s="1374" t="s">
        <v>10782</v>
      </c>
      <c r="D51" s="1375">
        <v>0.0</v>
      </c>
      <c r="E51" s="1433" t="s">
        <v>11067</v>
      </c>
      <c r="F51" s="881"/>
      <c r="G51" s="875">
        <v>2.000524746116E12</v>
      </c>
      <c r="H51" s="869">
        <v>825.0</v>
      </c>
      <c r="I51" s="724">
        <v>0.5</v>
      </c>
      <c r="J51" s="734">
        <v>413.0</v>
      </c>
      <c r="K51" s="725"/>
      <c r="L51" s="725"/>
      <c r="M51" s="725"/>
      <c r="N51" s="881"/>
      <c r="O51" s="881"/>
      <c r="P51" s="869">
        <v>1.5829113E7</v>
      </c>
      <c r="Q51" s="879"/>
      <c r="R51" s="1434"/>
      <c r="S51" s="869">
        <v>50.0</v>
      </c>
      <c r="T51" s="952"/>
      <c r="U51" s="869" t="s">
        <v>11068</v>
      </c>
      <c r="V51" s="1435" t="s">
        <v>10349</v>
      </c>
      <c r="W51" s="1435" t="s">
        <v>9886</v>
      </c>
      <c r="X51" s="869" t="s">
        <v>11069</v>
      </c>
      <c r="Y51" s="1436">
        <v>0.2</v>
      </c>
      <c r="Z51" s="869" t="s">
        <v>8346</v>
      </c>
      <c r="AA51" s="869" t="s">
        <v>8326</v>
      </c>
      <c r="AB51" s="1437"/>
      <c r="AC51" s="871" t="s">
        <v>8346</v>
      </c>
      <c r="AD51" s="1438">
        <v>2.41</v>
      </c>
      <c r="AE51" s="871" t="s">
        <v>11070</v>
      </c>
      <c r="AF51" s="871" t="s">
        <v>11071</v>
      </c>
      <c r="AG51" s="871" t="s">
        <v>11072</v>
      </c>
      <c r="AH51" s="875"/>
      <c r="AI51" s="875" t="s">
        <v>11073</v>
      </c>
      <c r="AJ51" s="879"/>
      <c r="AK51" s="875" t="s">
        <v>11074</v>
      </c>
      <c r="AL51" s="928" t="s">
        <v>9621</v>
      </c>
      <c r="AM51" s="875">
        <v>120.0</v>
      </c>
      <c r="AN51" s="875">
        <v>110.0</v>
      </c>
      <c r="AO51" s="875">
        <v>50.0</v>
      </c>
      <c r="AP51" s="875">
        <v>120.0</v>
      </c>
      <c r="AQ51" s="876" t="s">
        <v>11037</v>
      </c>
      <c r="AR51" s="928" t="s">
        <v>9621</v>
      </c>
      <c r="AS51" s="878">
        <v>120.0</v>
      </c>
      <c r="AT51" s="875">
        <v>110.0</v>
      </c>
      <c r="AU51" s="875">
        <v>50.0</v>
      </c>
      <c r="AV51" s="875">
        <v>120.0</v>
      </c>
      <c r="AW51" s="875" t="s">
        <v>11060</v>
      </c>
      <c r="AX51" s="875" t="s">
        <v>914</v>
      </c>
      <c r="AY51" s="875" t="s">
        <v>9872</v>
      </c>
      <c r="AZ51" s="875" t="s">
        <v>11039</v>
      </c>
      <c r="BA51" s="875" t="s">
        <v>6062</v>
      </c>
      <c r="BB51" s="871" t="s">
        <v>6059</v>
      </c>
      <c r="BC51" s="881"/>
      <c r="BD51" s="926">
        <v>100.0</v>
      </c>
      <c r="BE51" s="880"/>
      <c r="BF51" s="880"/>
      <c r="BG51" s="880"/>
      <c r="BH51" s="880"/>
      <c r="BI51" s="880"/>
      <c r="BJ51" s="879"/>
      <c r="BK51" s="880"/>
      <c r="BL51" s="880"/>
      <c r="BM51" s="880"/>
      <c r="BN51" s="880"/>
      <c r="BO51" s="880"/>
      <c r="BP51" s="880"/>
      <c r="BQ51" s="880"/>
      <c r="BR51" s="880"/>
      <c r="BS51" s="880"/>
      <c r="BT51" s="589"/>
      <c r="BU51" s="589"/>
      <c r="BV51" s="589"/>
      <c r="BW51" s="589"/>
      <c r="BX51" s="589"/>
      <c r="BY51" s="589"/>
      <c r="BZ51" s="589"/>
      <c r="CA51" s="589"/>
      <c r="CB51" s="589"/>
      <c r="CC51" s="589"/>
      <c r="CD51" s="589"/>
      <c r="CE51" s="589"/>
    </row>
    <row r="52" ht="20.25" customHeight="1">
      <c r="A52" s="647"/>
      <c r="B52" s="913" t="s">
        <v>11075</v>
      </c>
      <c r="C52" s="1374" t="s">
        <v>10782</v>
      </c>
      <c r="D52" s="1375">
        <v>0.0</v>
      </c>
      <c r="E52" s="1433" t="s">
        <v>11076</v>
      </c>
      <c r="F52" s="881"/>
      <c r="G52" s="875">
        <v>2.000524746123E12</v>
      </c>
      <c r="H52" s="869">
        <v>825.0</v>
      </c>
      <c r="I52" s="724">
        <v>0.5</v>
      </c>
      <c r="J52" s="734">
        <v>413.0</v>
      </c>
      <c r="K52" s="725"/>
      <c r="L52" s="725"/>
      <c r="M52" s="725"/>
      <c r="N52" s="881"/>
      <c r="O52" s="881"/>
      <c r="P52" s="869">
        <v>1.5829114E7</v>
      </c>
      <c r="Q52" s="879"/>
      <c r="R52" s="1434"/>
      <c r="S52" s="869">
        <v>50.0</v>
      </c>
      <c r="T52" s="952"/>
      <c r="U52" s="869" t="s">
        <v>11068</v>
      </c>
      <c r="V52" s="1435" t="s">
        <v>10349</v>
      </c>
      <c r="W52" s="1435" t="s">
        <v>9896</v>
      </c>
      <c r="X52" s="869" t="s">
        <v>11069</v>
      </c>
      <c r="Y52" s="1436">
        <v>0.2</v>
      </c>
      <c r="Z52" s="869" t="s">
        <v>8346</v>
      </c>
      <c r="AA52" s="869" t="s">
        <v>8326</v>
      </c>
      <c r="AB52" s="1437"/>
      <c r="AC52" s="871" t="s">
        <v>8346</v>
      </c>
      <c r="AD52" s="1439"/>
      <c r="AE52" s="1439"/>
      <c r="AF52" s="1439"/>
      <c r="AG52" s="1439"/>
      <c r="AH52" s="875"/>
      <c r="AI52" s="875" t="s">
        <v>11073</v>
      </c>
      <c r="AJ52" s="879"/>
      <c r="AK52" s="875" t="s">
        <v>11074</v>
      </c>
      <c r="AL52" s="928" t="s">
        <v>9621</v>
      </c>
      <c r="AM52" s="875">
        <v>120.0</v>
      </c>
      <c r="AN52" s="875">
        <v>110.0</v>
      </c>
      <c r="AO52" s="875">
        <v>50.0</v>
      </c>
      <c r="AP52" s="875">
        <v>120.0</v>
      </c>
      <c r="AQ52" s="876" t="s">
        <v>11043</v>
      </c>
      <c r="AR52" s="928" t="s">
        <v>9621</v>
      </c>
      <c r="AS52" s="878">
        <v>120.0</v>
      </c>
      <c r="AT52" s="875">
        <v>110.0</v>
      </c>
      <c r="AU52" s="875">
        <v>50.0</v>
      </c>
      <c r="AV52" s="875">
        <v>120.0</v>
      </c>
      <c r="AW52" s="875" t="s">
        <v>11077</v>
      </c>
      <c r="AX52" s="875" t="s">
        <v>914</v>
      </c>
      <c r="AY52" s="875" t="s">
        <v>9872</v>
      </c>
      <c r="AZ52" s="875" t="s">
        <v>11039</v>
      </c>
      <c r="BA52" s="875" t="s">
        <v>6062</v>
      </c>
      <c r="BB52" s="871" t="s">
        <v>6059</v>
      </c>
      <c r="BC52" s="881"/>
      <c r="BD52" s="926">
        <v>100.0</v>
      </c>
      <c r="BE52" s="880"/>
      <c r="BF52" s="880"/>
      <c r="BG52" s="880"/>
      <c r="BH52" s="880"/>
      <c r="BI52" s="880"/>
      <c r="BJ52" s="879"/>
      <c r="BK52" s="880"/>
      <c r="BL52" s="880"/>
      <c r="BM52" s="880"/>
      <c r="BN52" s="880"/>
      <c r="BO52" s="880"/>
      <c r="BP52" s="880"/>
      <c r="BQ52" s="880"/>
      <c r="BR52" s="880"/>
      <c r="BS52" s="880"/>
      <c r="BT52" s="589"/>
      <c r="BU52" s="589"/>
      <c r="BV52" s="589"/>
      <c r="BW52" s="589"/>
      <c r="BX52" s="589"/>
      <c r="BY52" s="589"/>
      <c r="BZ52" s="589"/>
      <c r="CA52" s="589"/>
      <c r="CB52" s="589"/>
      <c r="CC52" s="589"/>
      <c r="CD52" s="589"/>
      <c r="CE52" s="589"/>
    </row>
    <row r="53" ht="20.25" customHeight="1">
      <c r="A53" s="647"/>
      <c r="B53" s="585" t="s">
        <v>11078</v>
      </c>
      <c r="C53" s="1374" t="s">
        <v>10782</v>
      </c>
      <c r="D53" s="1375">
        <v>0.0</v>
      </c>
      <c r="E53" s="1418" t="s">
        <v>11079</v>
      </c>
      <c r="F53" s="1404"/>
      <c r="G53" s="1419">
        <v>2.00052474613E12</v>
      </c>
      <c r="H53" s="373">
        <v>462.0</v>
      </c>
      <c r="I53" s="724">
        <v>0.5</v>
      </c>
      <c r="J53" s="734">
        <v>231.0</v>
      </c>
      <c r="K53" s="725"/>
      <c r="L53" s="725"/>
      <c r="M53" s="725"/>
      <c r="N53" s="1404"/>
      <c r="O53" s="1404"/>
      <c r="P53" s="373">
        <v>1.5829115E7</v>
      </c>
      <c r="Q53" s="406"/>
      <c r="R53" s="1430"/>
      <c r="S53" s="373">
        <v>10.0</v>
      </c>
      <c r="T53" s="492"/>
      <c r="U53" s="373" t="s">
        <v>11080</v>
      </c>
      <c r="V53" s="373" t="s">
        <v>10993</v>
      </c>
      <c r="W53" s="492"/>
      <c r="X53" s="492"/>
      <c r="Y53" s="492"/>
      <c r="Z53" s="373" t="s">
        <v>11034</v>
      </c>
      <c r="AA53" s="1431" t="s">
        <v>11081</v>
      </c>
      <c r="AB53" s="381" t="s">
        <v>11082</v>
      </c>
      <c r="AC53" s="395"/>
      <c r="AD53" s="381">
        <v>184.3</v>
      </c>
      <c r="AE53" s="395"/>
      <c r="AF53" s="381" t="s">
        <v>10814</v>
      </c>
      <c r="AG53" s="1432">
        <v>0.28</v>
      </c>
      <c r="AH53" s="471"/>
      <c r="AI53" s="471" t="s">
        <v>6177</v>
      </c>
      <c r="AJ53" s="378">
        <v>75.0</v>
      </c>
      <c r="AK53" s="378">
        <v>80.0</v>
      </c>
      <c r="AL53" s="378">
        <v>20.0</v>
      </c>
      <c r="AM53" s="378">
        <v>170.0</v>
      </c>
      <c r="AN53" s="380" t="s">
        <v>11037</v>
      </c>
      <c r="AO53" s="471" t="s">
        <v>6178</v>
      </c>
      <c r="AP53" s="378">
        <v>75.0</v>
      </c>
      <c r="AQ53" s="378">
        <v>80.0</v>
      </c>
      <c r="AR53" s="378">
        <v>20.0</v>
      </c>
      <c r="AS53" s="378">
        <v>170.0</v>
      </c>
      <c r="AT53" s="378" t="s">
        <v>11083</v>
      </c>
      <c r="AU53" s="378" t="s">
        <v>914</v>
      </c>
      <c r="AV53" s="379" t="s">
        <v>9872</v>
      </c>
      <c r="AW53" s="378" t="s">
        <v>11039</v>
      </c>
      <c r="AX53" s="378" t="s">
        <v>6062</v>
      </c>
      <c r="AY53" s="381" t="s">
        <v>6059</v>
      </c>
      <c r="AZ53" s="590"/>
      <c r="BA53" s="385">
        <v>20.0</v>
      </c>
      <c r="BB53" s="395"/>
      <c r="BC53" s="395"/>
      <c r="BD53" s="381" t="s">
        <v>6063</v>
      </c>
      <c r="BE53" s="395"/>
      <c r="BF53" s="395"/>
      <c r="BG53" s="406"/>
      <c r="BH53" s="395"/>
      <c r="BI53" s="395"/>
      <c r="BJ53" s="395"/>
      <c r="BK53" s="395"/>
      <c r="BL53" s="395"/>
      <c r="BM53" s="395"/>
      <c r="BN53" s="395"/>
      <c r="BO53" s="395"/>
      <c r="BP53" s="395"/>
      <c r="BQ53" s="589"/>
      <c r="BR53" s="589"/>
      <c r="BS53" s="589"/>
      <c r="BT53" s="589"/>
      <c r="BU53" s="589"/>
      <c r="BV53" s="589"/>
      <c r="BW53" s="589"/>
      <c r="BX53" s="589"/>
      <c r="BY53" s="589"/>
      <c r="BZ53" s="589"/>
      <c r="CA53" s="589"/>
      <c r="CB53" s="589"/>
      <c r="CC53" s="589"/>
      <c r="CD53" s="589"/>
      <c r="CE53" s="589"/>
    </row>
    <row r="54" ht="20.25" customHeight="1">
      <c r="A54" s="647"/>
      <c r="B54" s="585" t="s">
        <v>11084</v>
      </c>
      <c r="C54" s="1374" t="s">
        <v>10782</v>
      </c>
      <c r="D54" s="1375">
        <v>0.0</v>
      </c>
      <c r="E54" s="1418" t="s">
        <v>11085</v>
      </c>
      <c r="F54" s="1404"/>
      <c r="G54" s="1419">
        <v>2.000524746147E12</v>
      </c>
      <c r="H54" s="373">
        <v>462.0</v>
      </c>
      <c r="I54" s="724">
        <v>0.5</v>
      </c>
      <c r="J54" s="734">
        <v>231.0</v>
      </c>
      <c r="K54" s="725"/>
      <c r="L54" s="725"/>
      <c r="M54" s="725"/>
      <c r="N54" s="1404"/>
      <c r="O54" s="1404"/>
      <c r="P54" s="373">
        <v>1.5829116E7</v>
      </c>
      <c r="Q54" s="406"/>
      <c r="R54" s="1430"/>
      <c r="S54" s="373">
        <v>10.0</v>
      </c>
      <c r="T54" s="492"/>
      <c r="U54" s="373" t="s">
        <v>11080</v>
      </c>
      <c r="V54" s="373" t="s">
        <v>10993</v>
      </c>
      <c r="W54" s="492"/>
      <c r="X54" s="492"/>
      <c r="Y54" s="492"/>
      <c r="Z54" s="373" t="s">
        <v>11034</v>
      </c>
      <c r="AA54" s="1431" t="s">
        <v>11086</v>
      </c>
      <c r="AB54" s="381" t="s">
        <v>11087</v>
      </c>
      <c r="AC54" s="395"/>
      <c r="AD54" s="381">
        <v>188.48</v>
      </c>
      <c r="AE54" s="395"/>
      <c r="AF54" s="381" t="s">
        <v>10814</v>
      </c>
      <c r="AG54" s="1432">
        <v>0.27</v>
      </c>
      <c r="AH54" s="471"/>
      <c r="AI54" s="471" t="s">
        <v>6177</v>
      </c>
      <c r="AJ54" s="378">
        <v>75.0</v>
      </c>
      <c r="AK54" s="378">
        <v>80.0</v>
      </c>
      <c r="AL54" s="378">
        <v>20.0</v>
      </c>
      <c r="AM54" s="378">
        <v>170.0</v>
      </c>
      <c r="AN54" s="380" t="s">
        <v>11043</v>
      </c>
      <c r="AO54" s="471" t="s">
        <v>6178</v>
      </c>
      <c r="AP54" s="378">
        <v>75.0</v>
      </c>
      <c r="AQ54" s="378">
        <v>80.0</v>
      </c>
      <c r="AR54" s="378">
        <v>20.0</v>
      </c>
      <c r="AS54" s="378">
        <v>170.0</v>
      </c>
      <c r="AT54" s="378" t="s">
        <v>11088</v>
      </c>
      <c r="AU54" s="378" t="s">
        <v>914</v>
      </c>
      <c r="AV54" s="379" t="s">
        <v>9872</v>
      </c>
      <c r="AW54" s="378" t="s">
        <v>11039</v>
      </c>
      <c r="AX54" s="378" t="s">
        <v>6062</v>
      </c>
      <c r="AY54" s="381" t="s">
        <v>6059</v>
      </c>
      <c r="AZ54" s="590"/>
      <c r="BA54" s="385">
        <v>20.0</v>
      </c>
      <c r="BB54" s="395"/>
      <c r="BC54" s="395"/>
      <c r="BD54" s="395"/>
      <c r="BE54" s="395"/>
      <c r="BF54" s="395"/>
      <c r="BG54" s="406"/>
      <c r="BH54" s="395"/>
      <c r="BI54" s="395"/>
      <c r="BJ54" s="395"/>
      <c r="BK54" s="395"/>
      <c r="BL54" s="395"/>
      <c r="BM54" s="395"/>
      <c r="BN54" s="395"/>
      <c r="BO54" s="395"/>
      <c r="BP54" s="395"/>
      <c r="BQ54" s="589"/>
      <c r="BR54" s="589"/>
      <c r="BS54" s="589"/>
      <c r="BT54" s="589"/>
      <c r="BU54" s="589"/>
      <c r="BV54" s="589"/>
      <c r="BW54" s="589"/>
      <c r="BX54" s="589"/>
      <c r="BY54" s="589"/>
      <c r="BZ54" s="589"/>
      <c r="CA54" s="589"/>
      <c r="CB54" s="589"/>
      <c r="CC54" s="589"/>
      <c r="CD54" s="589"/>
      <c r="CE54" s="589"/>
    </row>
    <row r="55" ht="20.25" customHeight="1">
      <c r="A55" s="647"/>
      <c r="B55" s="913" t="s">
        <v>11089</v>
      </c>
      <c r="C55" s="1374" t="s">
        <v>10782</v>
      </c>
      <c r="D55" s="1375">
        <v>0.0</v>
      </c>
      <c r="E55" s="1433" t="s">
        <v>11090</v>
      </c>
      <c r="F55" s="881"/>
      <c r="G55" s="875">
        <v>2.000524746154E12</v>
      </c>
      <c r="H55" s="869">
        <v>836.0</v>
      </c>
      <c r="I55" s="724">
        <v>0.5</v>
      </c>
      <c r="J55" s="734">
        <v>418.0</v>
      </c>
      <c r="K55" s="725"/>
      <c r="L55" s="725"/>
      <c r="M55" s="725"/>
      <c r="N55" s="881"/>
      <c r="O55" s="881"/>
      <c r="P55" s="926">
        <v>1.5829117E7</v>
      </c>
      <c r="Q55" s="879"/>
      <c r="R55" s="1434"/>
      <c r="S55" s="869">
        <v>50.0</v>
      </c>
      <c r="T55" s="952"/>
      <c r="U55" s="869" t="s">
        <v>11091</v>
      </c>
      <c r="V55" s="1435" t="s">
        <v>10349</v>
      </c>
      <c r="W55" s="1435" t="s">
        <v>9916</v>
      </c>
      <c r="X55" s="869" t="s">
        <v>11092</v>
      </c>
      <c r="Y55" s="1436">
        <v>0.2</v>
      </c>
      <c r="Z55" s="869" t="s">
        <v>8346</v>
      </c>
      <c r="AA55" s="869" t="s">
        <v>8326</v>
      </c>
      <c r="AB55" s="1437"/>
      <c r="AC55" s="871" t="s">
        <v>8346</v>
      </c>
      <c r="AD55" s="1438">
        <v>2.39</v>
      </c>
      <c r="AE55" s="871" t="s">
        <v>11093</v>
      </c>
      <c r="AF55" s="871" t="s">
        <v>11094</v>
      </c>
      <c r="AG55" s="871" t="s">
        <v>11095</v>
      </c>
      <c r="AH55" s="875"/>
      <c r="AI55" s="875" t="s">
        <v>11096</v>
      </c>
      <c r="AJ55" s="879"/>
      <c r="AK55" s="875" t="s">
        <v>11097</v>
      </c>
      <c r="AL55" s="928" t="s">
        <v>9621</v>
      </c>
      <c r="AM55" s="875">
        <v>180.0</v>
      </c>
      <c r="AN55" s="875">
        <v>110.0</v>
      </c>
      <c r="AO55" s="875">
        <v>50.0</v>
      </c>
      <c r="AP55" s="875">
        <v>120.0</v>
      </c>
      <c r="AQ55" s="876" t="s">
        <v>11037</v>
      </c>
      <c r="AR55" s="928" t="s">
        <v>9621</v>
      </c>
      <c r="AS55" s="878">
        <v>180.0</v>
      </c>
      <c r="AT55" s="875">
        <v>110.0</v>
      </c>
      <c r="AU55" s="875">
        <v>50.0</v>
      </c>
      <c r="AV55" s="875">
        <v>120.0</v>
      </c>
      <c r="AW55" s="875" t="s">
        <v>11083</v>
      </c>
      <c r="AX55" s="875" t="s">
        <v>914</v>
      </c>
      <c r="AY55" s="875" t="s">
        <v>9872</v>
      </c>
      <c r="AZ55" s="875" t="s">
        <v>11039</v>
      </c>
      <c r="BA55" s="875" t="s">
        <v>6062</v>
      </c>
      <c r="BB55" s="871" t="s">
        <v>6059</v>
      </c>
      <c r="BC55" s="881"/>
      <c r="BD55" s="926">
        <v>100.0</v>
      </c>
      <c r="BE55" s="880"/>
      <c r="BF55" s="880"/>
      <c r="BG55" s="880"/>
      <c r="BH55" s="880"/>
      <c r="BI55" s="880"/>
      <c r="BJ55" s="879"/>
      <c r="BK55" s="880"/>
      <c r="BL55" s="880"/>
      <c r="BM55" s="880"/>
      <c r="BN55" s="880"/>
      <c r="BO55" s="880"/>
      <c r="BP55" s="880"/>
      <c r="BQ55" s="880"/>
      <c r="BR55" s="880"/>
      <c r="BS55" s="880"/>
      <c r="BT55" s="589"/>
      <c r="BU55" s="589"/>
      <c r="BV55" s="589"/>
      <c r="BW55" s="589"/>
      <c r="BX55" s="589"/>
      <c r="BY55" s="589"/>
      <c r="BZ55" s="589"/>
      <c r="CA55" s="589"/>
      <c r="CB55" s="589"/>
      <c r="CC55" s="589"/>
      <c r="CD55" s="589"/>
      <c r="CE55" s="589"/>
    </row>
    <row r="56" ht="20.25" customHeight="1">
      <c r="A56" s="647"/>
      <c r="B56" s="913" t="s">
        <v>11098</v>
      </c>
      <c r="C56" s="1374" t="s">
        <v>10782</v>
      </c>
      <c r="D56" s="1375">
        <v>0.0</v>
      </c>
      <c r="E56" s="1433" t="s">
        <v>11099</v>
      </c>
      <c r="F56" s="881"/>
      <c r="G56" s="875">
        <v>2.000524746161E12</v>
      </c>
      <c r="H56" s="869">
        <v>836.0</v>
      </c>
      <c r="I56" s="724">
        <v>0.5</v>
      </c>
      <c r="J56" s="734">
        <v>418.0</v>
      </c>
      <c r="K56" s="725"/>
      <c r="L56" s="725"/>
      <c r="M56" s="725"/>
      <c r="N56" s="881"/>
      <c r="O56" s="881"/>
      <c r="P56" s="926">
        <v>1.5829118E7</v>
      </c>
      <c r="Q56" s="879"/>
      <c r="R56" s="1434"/>
      <c r="S56" s="869">
        <v>50.0</v>
      </c>
      <c r="T56" s="952"/>
      <c r="U56" s="869" t="s">
        <v>11091</v>
      </c>
      <c r="V56" s="1435" t="s">
        <v>10349</v>
      </c>
      <c r="W56" s="1435" t="s">
        <v>9886</v>
      </c>
      <c r="X56" s="869" t="s">
        <v>11092</v>
      </c>
      <c r="Y56" s="1436">
        <v>0.2</v>
      </c>
      <c r="Z56" s="869" t="s">
        <v>8346</v>
      </c>
      <c r="AA56" s="869" t="s">
        <v>8326</v>
      </c>
      <c r="AB56" s="1437"/>
      <c r="AC56" s="871" t="s">
        <v>8346</v>
      </c>
      <c r="AD56" s="1439"/>
      <c r="AE56" s="1439"/>
      <c r="AF56" s="1439"/>
      <c r="AG56" s="1439"/>
      <c r="AH56" s="875"/>
      <c r="AI56" s="875" t="s">
        <v>11096</v>
      </c>
      <c r="AJ56" s="879"/>
      <c r="AK56" s="875" t="s">
        <v>11097</v>
      </c>
      <c r="AL56" s="928" t="s">
        <v>9621</v>
      </c>
      <c r="AM56" s="875">
        <v>180.0</v>
      </c>
      <c r="AN56" s="875">
        <v>110.0</v>
      </c>
      <c r="AO56" s="875">
        <v>50.0</v>
      </c>
      <c r="AP56" s="875">
        <v>120.0</v>
      </c>
      <c r="AQ56" s="876" t="s">
        <v>11043</v>
      </c>
      <c r="AR56" s="928" t="s">
        <v>9621</v>
      </c>
      <c r="AS56" s="878">
        <v>180.0</v>
      </c>
      <c r="AT56" s="875">
        <v>110.0</v>
      </c>
      <c r="AU56" s="875">
        <v>50.0</v>
      </c>
      <c r="AV56" s="875">
        <v>120.0</v>
      </c>
      <c r="AW56" s="875" t="s">
        <v>11088</v>
      </c>
      <c r="AX56" s="875" t="s">
        <v>914</v>
      </c>
      <c r="AY56" s="875" t="s">
        <v>9872</v>
      </c>
      <c r="AZ56" s="875" t="s">
        <v>11039</v>
      </c>
      <c r="BA56" s="875" t="s">
        <v>6062</v>
      </c>
      <c r="BB56" s="871" t="s">
        <v>6059</v>
      </c>
      <c r="BC56" s="881"/>
      <c r="BD56" s="926">
        <v>100.0</v>
      </c>
      <c r="BE56" s="880"/>
      <c r="BF56" s="880"/>
      <c r="BG56" s="880"/>
      <c r="BH56" s="880"/>
      <c r="BI56" s="880"/>
      <c r="BJ56" s="879"/>
      <c r="BK56" s="880"/>
      <c r="BL56" s="880"/>
      <c r="BM56" s="880"/>
      <c r="BN56" s="880"/>
      <c r="BO56" s="880"/>
      <c r="BP56" s="880"/>
      <c r="BQ56" s="880"/>
      <c r="BR56" s="880"/>
      <c r="BS56" s="880"/>
      <c r="BT56" s="589"/>
      <c r="BU56" s="589"/>
      <c r="BV56" s="589"/>
      <c r="BW56" s="589"/>
      <c r="BX56" s="589"/>
      <c r="BY56" s="589"/>
      <c r="BZ56" s="589"/>
      <c r="CA56" s="589"/>
      <c r="CB56" s="589"/>
      <c r="CC56" s="589"/>
      <c r="CD56" s="589"/>
      <c r="CE56" s="589"/>
    </row>
    <row r="57" ht="20.25" customHeight="1">
      <c r="A57" s="647"/>
      <c r="B57" s="585" t="s">
        <v>11100</v>
      </c>
      <c r="C57" s="1374" t="s">
        <v>10782</v>
      </c>
      <c r="D57" s="1375">
        <v>0.0</v>
      </c>
      <c r="E57" s="1418" t="s">
        <v>11101</v>
      </c>
      <c r="F57" s="1404"/>
      <c r="G57" s="1440">
        <v>2.00788696002E12</v>
      </c>
      <c r="H57" s="373">
        <v>3300.0</v>
      </c>
      <c r="I57" s="724">
        <v>0.5</v>
      </c>
      <c r="J57" s="734">
        <v>1650.0</v>
      </c>
      <c r="K57" s="725"/>
      <c r="L57" s="725"/>
      <c r="M57" s="725"/>
      <c r="N57" s="1441"/>
      <c r="O57" s="1441"/>
      <c r="P57" s="1441"/>
      <c r="Q57" s="1404"/>
      <c r="R57" s="1430"/>
      <c r="S57" s="373">
        <v>120.0</v>
      </c>
      <c r="T57" s="492"/>
      <c r="U57" s="1404"/>
      <c r="V57" s="373" t="s">
        <v>10993</v>
      </c>
      <c r="W57" s="492"/>
      <c r="X57" s="373" t="s">
        <v>11102</v>
      </c>
      <c r="Y57" s="373" t="s">
        <v>11103</v>
      </c>
      <c r="Z57" s="373" t="s">
        <v>11034</v>
      </c>
      <c r="AA57" s="1431" t="s">
        <v>11104</v>
      </c>
      <c r="AB57" s="381" t="s">
        <v>11105</v>
      </c>
      <c r="AC57" s="395"/>
      <c r="AD57" s="381">
        <v>225.64</v>
      </c>
      <c r="AE57" s="395"/>
      <c r="AF57" s="381" t="s">
        <v>10814</v>
      </c>
      <c r="AG57" s="1432">
        <v>0.26</v>
      </c>
      <c r="AH57" s="589"/>
      <c r="AI57" s="589"/>
      <c r="AJ57" s="406"/>
      <c r="AK57" s="406"/>
      <c r="AL57" s="406"/>
      <c r="AM57" s="406"/>
      <c r="AN57" s="1442"/>
      <c r="AO57" s="580"/>
      <c r="AP57" s="406"/>
      <c r="AQ57" s="378">
        <v>19.5</v>
      </c>
      <c r="AR57" s="378">
        <v>5.5</v>
      </c>
      <c r="AS57" s="378">
        <v>18.5</v>
      </c>
      <c r="AT57" s="378" t="s">
        <v>11106</v>
      </c>
      <c r="AU57" s="406"/>
      <c r="AV57" s="406"/>
      <c r="AW57" s="378" t="s">
        <v>11107</v>
      </c>
      <c r="AX57" s="406"/>
      <c r="AY57" s="395"/>
      <c r="AZ57" s="1443"/>
      <c r="BA57" s="395"/>
      <c r="BB57" s="395"/>
      <c r="BC57" s="395"/>
      <c r="BD57" s="395"/>
      <c r="BE57" s="395"/>
      <c r="BF57" s="395"/>
      <c r="BG57" s="406"/>
      <c r="BH57" s="395"/>
      <c r="BI57" s="395"/>
      <c r="BJ57" s="395"/>
      <c r="BK57" s="395"/>
      <c r="BL57" s="395"/>
      <c r="BM57" s="395"/>
      <c r="BN57" s="395"/>
      <c r="BO57" s="395"/>
      <c r="BP57" s="395"/>
      <c r="BQ57" s="593">
        <v>725.0</v>
      </c>
      <c r="BR57" s="593" t="s">
        <v>7633</v>
      </c>
      <c r="BS57" s="589"/>
      <c r="BT57" s="589"/>
      <c r="BU57" s="589"/>
      <c r="BV57" s="589"/>
      <c r="BW57" s="589"/>
      <c r="BX57" s="589"/>
      <c r="BY57" s="589"/>
      <c r="BZ57" s="589"/>
      <c r="CA57" s="589"/>
      <c r="CB57" s="589"/>
      <c r="CC57" s="589"/>
      <c r="CD57" s="589"/>
      <c r="CE57" s="589"/>
    </row>
    <row r="58" ht="20.25" customHeight="1">
      <c r="A58" s="647"/>
      <c r="B58" s="585" t="s">
        <v>11108</v>
      </c>
      <c r="C58" s="1374" t="s">
        <v>10782</v>
      </c>
      <c r="D58" s="1375">
        <v>0.0</v>
      </c>
      <c r="E58" s="1418" t="s">
        <v>11109</v>
      </c>
      <c r="F58" s="1404"/>
      <c r="G58" s="1444">
        <v>2.007886960013E12</v>
      </c>
      <c r="H58" s="373">
        <v>2234.0</v>
      </c>
      <c r="I58" s="724">
        <v>0.5</v>
      </c>
      <c r="J58" s="734">
        <v>1117.0</v>
      </c>
      <c r="K58" s="725"/>
      <c r="L58" s="725"/>
      <c r="M58" s="725"/>
      <c r="N58" s="1441"/>
      <c r="O58" s="1441"/>
      <c r="P58" s="1441"/>
      <c r="Q58" s="1404"/>
      <c r="R58" s="1430"/>
      <c r="S58" s="373">
        <v>90.0</v>
      </c>
      <c r="T58" s="492"/>
      <c r="U58" s="1404"/>
      <c r="V58" s="373" t="s">
        <v>10993</v>
      </c>
      <c r="W58" s="492"/>
      <c r="X58" s="373" t="s">
        <v>11110</v>
      </c>
      <c r="Y58" s="373" t="s">
        <v>9618</v>
      </c>
      <c r="Z58" s="373" t="s">
        <v>11034</v>
      </c>
      <c r="AA58" s="1431" t="s">
        <v>11111</v>
      </c>
      <c r="AB58" s="381" t="s">
        <v>11112</v>
      </c>
      <c r="AC58" s="395"/>
      <c r="AD58" s="381">
        <v>227.16</v>
      </c>
      <c r="AE58" s="395"/>
      <c r="AF58" s="381" t="s">
        <v>10814</v>
      </c>
      <c r="AG58" s="1432">
        <v>0.27</v>
      </c>
      <c r="AH58" s="589"/>
      <c r="AI58" s="589"/>
      <c r="AJ58" s="406"/>
      <c r="AK58" s="406"/>
      <c r="AL58" s="406"/>
      <c r="AM58" s="406"/>
      <c r="AN58" s="1442"/>
      <c r="AO58" s="580"/>
      <c r="AP58" s="406"/>
      <c r="AQ58" s="378">
        <v>14.7</v>
      </c>
      <c r="AR58" s="378">
        <v>4.0</v>
      </c>
      <c r="AS58" s="378">
        <v>16.3</v>
      </c>
      <c r="AT58" s="378" t="s">
        <v>11113</v>
      </c>
      <c r="AU58" s="406"/>
      <c r="AV58" s="406"/>
      <c r="AW58" s="378" t="s">
        <v>11107</v>
      </c>
      <c r="AX58" s="406"/>
      <c r="AY58" s="395"/>
      <c r="AZ58" s="1443"/>
      <c r="BA58" s="395"/>
      <c r="BB58" s="395"/>
      <c r="BC58" s="395"/>
      <c r="BD58" s="395"/>
      <c r="BE58" s="395"/>
      <c r="BF58" s="395"/>
      <c r="BG58" s="406"/>
      <c r="BH58" s="395"/>
      <c r="BI58" s="395"/>
      <c r="BJ58" s="395"/>
      <c r="BK58" s="395"/>
      <c r="BL58" s="395"/>
      <c r="BM58" s="395"/>
      <c r="BN58" s="395"/>
      <c r="BO58" s="395"/>
      <c r="BP58" s="395"/>
      <c r="BQ58" s="593">
        <v>725.0</v>
      </c>
      <c r="BR58" s="593" t="s">
        <v>7633</v>
      </c>
      <c r="BS58" s="589"/>
      <c r="BT58" s="589"/>
      <c r="BU58" s="589"/>
      <c r="BV58" s="589"/>
      <c r="BW58" s="589"/>
      <c r="BX58" s="589"/>
      <c r="BY58" s="589"/>
      <c r="BZ58" s="589"/>
      <c r="CA58" s="589"/>
      <c r="CB58" s="589"/>
      <c r="CC58" s="589"/>
      <c r="CD58" s="589"/>
      <c r="CE58" s="589"/>
    </row>
    <row r="59" ht="20.25" customHeight="1">
      <c r="A59" s="647"/>
      <c r="B59" s="585" t="s">
        <v>11114</v>
      </c>
      <c r="C59" s="1374" t="s">
        <v>10782</v>
      </c>
      <c r="D59" s="1375">
        <v>0.0</v>
      </c>
      <c r="E59" s="1418" t="s">
        <v>11115</v>
      </c>
      <c r="F59" s="1404"/>
      <c r="G59" s="1444">
        <v>2.008152180005E12</v>
      </c>
      <c r="H59" s="373">
        <v>4078.0</v>
      </c>
      <c r="I59" s="724">
        <v>0.5</v>
      </c>
      <c r="J59" s="734">
        <v>2039.0</v>
      </c>
      <c r="K59" s="725"/>
      <c r="L59" s="725"/>
      <c r="M59" s="725"/>
      <c r="N59" s="1441"/>
      <c r="O59" s="1441"/>
      <c r="P59" s="1441"/>
      <c r="Q59" s="1404"/>
      <c r="R59" s="1430"/>
      <c r="S59" s="373">
        <v>78.0</v>
      </c>
      <c r="T59" s="492"/>
      <c r="U59" s="1404"/>
      <c r="V59" s="373" t="s">
        <v>10993</v>
      </c>
      <c r="W59" s="492"/>
      <c r="X59" s="373" t="s">
        <v>11110</v>
      </c>
      <c r="Y59" s="373" t="s">
        <v>9618</v>
      </c>
      <c r="Z59" s="373" t="s">
        <v>11034</v>
      </c>
      <c r="AA59" s="1431" t="s">
        <v>11111</v>
      </c>
      <c r="AB59" s="381" t="s">
        <v>11116</v>
      </c>
      <c r="AC59" s="395"/>
      <c r="AD59" s="381">
        <v>228.44</v>
      </c>
      <c r="AE59" s="395"/>
      <c r="AF59" s="381" t="s">
        <v>10814</v>
      </c>
      <c r="AG59" s="1432">
        <v>0.28</v>
      </c>
      <c r="AH59" s="589"/>
      <c r="AI59" s="589"/>
      <c r="AJ59" s="406"/>
      <c r="AK59" s="406"/>
      <c r="AL59" s="406"/>
      <c r="AM59" s="406"/>
      <c r="AN59" s="1442"/>
      <c r="AO59" s="580"/>
      <c r="AP59" s="406"/>
      <c r="AQ59" s="378">
        <v>19.5</v>
      </c>
      <c r="AR59" s="378">
        <v>4.4</v>
      </c>
      <c r="AS59" s="378">
        <v>18.5</v>
      </c>
      <c r="AT59" s="378" t="s">
        <v>11117</v>
      </c>
      <c r="AU59" s="406"/>
      <c r="AV59" s="406"/>
      <c r="AW59" s="378" t="s">
        <v>11107</v>
      </c>
      <c r="AX59" s="406"/>
      <c r="AY59" s="395"/>
      <c r="AZ59" s="1443"/>
      <c r="BA59" s="395"/>
      <c r="BB59" s="395"/>
      <c r="BC59" s="395"/>
      <c r="BD59" s="395"/>
      <c r="BE59" s="395"/>
      <c r="BF59" s="395"/>
      <c r="BG59" s="406"/>
      <c r="BH59" s="395"/>
      <c r="BI59" s="395"/>
      <c r="BJ59" s="395"/>
      <c r="BK59" s="395"/>
      <c r="BL59" s="395"/>
      <c r="BM59" s="395"/>
      <c r="BN59" s="395"/>
      <c r="BO59" s="395"/>
      <c r="BP59" s="395"/>
      <c r="BQ59" s="593">
        <v>725.0</v>
      </c>
      <c r="BR59" s="593" t="s">
        <v>7633</v>
      </c>
      <c r="BS59" s="589"/>
      <c r="BT59" s="589"/>
      <c r="BU59" s="589"/>
      <c r="BV59" s="589"/>
      <c r="BW59" s="589"/>
      <c r="BX59" s="589"/>
      <c r="BY59" s="589"/>
      <c r="BZ59" s="589"/>
      <c r="CA59" s="589"/>
      <c r="CB59" s="589"/>
      <c r="CC59" s="589"/>
      <c r="CD59" s="589"/>
      <c r="CE59" s="589"/>
    </row>
    <row r="60" ht="20.25" customHeight="1">
      <c r="A60" s="647"/>
      <c r="B60" s="712" t="s">
        <v>10224</v>
      </c>
      <c r="C60" s="1374" t="s">
        <v>10782</v>
      </c>
      <c r="D60" s="1375">
        <v>0.0</v>
      </c>
      <c r="E60" s="1400" t="s">
        <v>11118</v>
      </c>
      <c r="F60" s="1122"/>
      <c r="G60" s="378">
        <v>2.003978499003E12</v>
      </c>
      <c r="H60" s="725"/>
      <c r="I60" s="724">
        <v>0.7</v>
      </c>
      <c r="J60" s="734">
        <v>0.0</v>
      </c>
      <c r="K60" s="725"/>
      <c r="L60" s="725"/>
      <c r="M60" s="725"/>
      <c r="N60" s="406"/>
      <c r="O60" s="406"/>
      <c r="P60" s="406"/>
      <c r="Q60" s="445"/>
      <c r="R60" s="445"/>
      <c r="S60" s="378">
        <v>1.0</v>
      </c>
      <c r="T60" s="406"/>
      <c r="U60" s="373">
        <v>42.0</v>
      </c>
      <c r="V60" s="1401"/>
      <c r="W60" s="1401"/>
      <c r="X60" s="721">
        <v>340.0</v>
      </c>
      <c r="Y60" s="721" t="s">
        <v>8326</v>
      </c>
      <c r="Z60" s="725"/>
      <c r="AA60" s="725"/>
      <c r="AB60" s="725"/>
      <c r="AC60" s="725"/>
      <c r="AD60" s="471" t="s">
        <v>11119</v>
      </c>
      <c r="AE60" s="406"/>
      <c r="AF60" s="471" t="s">
        <v>11120</v>
      </c>
      <c r="AG60" s="799"/>
      <c r="AH60" s="378"/>
      <c r="AI60" s="378">
        <v>350.0</v>
      </c>
      <c r="AJ60" s="406"/>
      <c r="AK60" s="406"/>
      <c r="AL60" s="406"/>
      <c r="AM60" s="406"/>
      <c r="AN60" s="406"/>
      <c r="AO60" s="406"/>
      <c r="AP60" s="378">
        <v>35.0</v>
      </c>
      <c r="AQ60" s="378">
        <v>3.0</v>
      </c>
      <c r="AR60" s="378">
        <v>25.0</v>
      </c>
      <c r="AS60" s="378" t="s">
        <v>11121</v>
      </c>
      <c r="AT60" s="378" t="s">
        <v>914</v>
      </c>
      <c r="AU60" s="406"/>
      <c r="AV60" s="378" t="s">
        <v>10987</v>
      </c>
      <c r="AW60" s="406"/>
      <c r="AX60" s="406"/>
      <c r="AY60" s="1443"/>
      <c r="AZ60" s="406"/>
      <c r="BA60" s="406"/>
      <c r="BB60" s="406"/>
      <c r="BC60" s="406"/>
      <c r="BD60" s="406"/>
      <c r="BE60" s="406"/>
      <c r="BF60" s="406"/>
      <c r="BG60" s="406"/>
      <c r="BH60" s="406"/>
      <c r="BI60" s="406"/>
      <c r="BJ60" s="590"/>
      <c r="BK60" s="589"/>
      <c r="BL60" s="728" t="s">
        <v>11122</v>
      </c>
      <c r="BM60" s="589"/>
      <c r="BN60" s="589"/>
      <c r="BO60" s="589"/>
      <c r="BP60" s="589"/>
      <c r="BQ60" s="589"/>
      <c r="BR60" s="589"/>
      <c r="BS60" s="589"/>
      <c r="BT60" s="589"/>
      <c r="BU60" s="589"/>
      <c r="BV60" s="589"/>
      <c r="BW60" s="589"/>
      <c r="BX60" s="589"/>
      <c r="BY60" s="589"/>
      <c r="BZ60" s="589"/>
      <c r="CA60" s="589"/>
      <c r="CB60" s="589"/>
      <c r="CC60" s="589"/>
      <c r="CD60" s="589"/>
      <c r="CE60" s="589"/>
    </row>
    <row r="61" ht="20.25" customHeight="1">
      <c r="A61" s="647"/>
      <c r="B61" s="712" t="s">
        <v>11123</v>
      </c>
      <c r="C61" s="1374" t="s">
        <v>10782</v>
      </c>
      <c r="D61" s="1375">
        <v>0.0</v>
      </c>
      <c r="E61" s="1400" t="s">
        <v>11124</v>
      </c>
      <c r="F61" s="1445">
        <v>3.51943466E8</v>
      </c>
      <c r="G61" s="1446">
        <v>2.010385769032E12</v>
      </c>
      <c r="H61" s="721">
        <v>344.0</v>
      </c>
      <c r="I61" s="724">
        <v>0.7</v>
      </c>
      <c r="J61" s="734">
        <v>104.0</v>
      </c>
      <c r="K61" s="618" t="s">
        <v>11125</v>
      </c>
      <c r="L61" s="1384"/>
      <c r="M61" s="611" t="s">
        <v>11126</v>
      </c>
      <c r="N61" s="378"/>
      <c r="O61" s="378">
        <v>70008.0</v>
      </c>
      <c r="P61" s="378">
        <v>4.4954646E7</v>
      </c>
      <c r="Q61" s="445"/>
      <c r="R61" s="593" t="s">
        <v>11127</v>
      </c>
      <c r="S61" s="378">
        <v>1.0</v>
      </c>
      <c r="T61" s="406"/>
      <c r="U61" s="373">
        <v>180.0</v>
      </c>
      <c r="V61" s="1401"/>
      <c r="W61" s="1214"/>
      <c r="X61" s="1402" t="s">
        <v>11128</v>
      </c>
      <c r="Y61" s="721" t="s">
        <v>8326</v>
      </c>
      <c r="Z61" s="725"/>
      <c r="AA61" s="725"/>
      <c r="AB61" s="725"/>
      <c r="AC61" s="725"/>
      <c r="AD61" s="378" t="s">
        <v>11129</v>
      </c>
      <c r="AE61" s="406"/>
      <c r="AF61" s="378" t="s">
        <v>11130</v>
      </c>
      <c r="AG61" s="406"/>
      <c r="AH61" s="378"/>
      <c r="AI61" s="378">
        <v>170.0</v>
      </c>
      <c r="AJ61" s="406"/>
      <c r="AK61" s="406"/>
      <c r="AL61" s="406"/>
      <c r="AM61" s="406"/>
      <c r="AN61" s="406"/>
      <c r="AO61" s="1442"/>
      <c r="AP61" s="378">
        <v>17.0</v>
      </c>
      <c r="AQ61" s="378">
        <v>0.6</v>
      </c>
      <c r="AR61" s="378">
        <v>8.0</v>
      </c>
      <c r="AS61" s="378" t="s">
        <v>11131</v>
      </c>
      <c r="AT61" s="378" t="s">
        <v>914</v>
      </c>
      <c r="AU61" s="406"/>
      <c r="AV61" s="1447" t="s">
        <v>11132</v>
      </c>
      <c r="AW61" s="406"/>
      <c r="AX61" s="406"/>
      <c r="AY61" s="590"/>
      <c r="AZ61" s="406"/>
      <c r="BA61" s="406"/>
      <c r="BB61" s="406"/>
      <c r="BC61" s="406"/>
      <c r="BD61" s="406"/>
      <c r="BE61" s="406"/>
      <c r="BF61" s="406"/>
      <c r="BG61" s="406"/>
      <c r="BH61" s="406"/>
      <c r="BI61" s="406"/>
      <c r="BJ61" s="589"/>
      <c r="BK61" s="589"/>
      <c r="BL61" s="589"/>
      <c r="BM61" s="589"/>
      <c r="BN61" s="589"/>
      <c r="BO61" s="589"/>
      <c r="BP61" s="589"/>
      <c r="BQ61" s="589"/>
      <c r="BR61" s="589"/>
      <c r="BS61" s="589"/>
      <c r="BT61" s="589"/>
      <c r="BU61" s="589"/>
      <c r="BV61" s="589"/>
      <c r="BW61" s="589"/>
      <c r="BX61" s="590"/>
      <c r="BY61" s="589"/>
      <c r="BZ61" s="589"/>
      <c r="CA61" s="589"/>
      <c r="CB61" s="589"/>
      <c r="CC61" s="589"/>
      <c r="CD61" s="590"/>
      <c r="CE61" s="590"/>
    </row>
    <row r="62" ht="20.25" customHeight="1">
      <c r="A62" s="647"/>
      <c r="B62" s="712" t="s">
        <v>11133</v>
      </c>
      <c r="C62" s="1374" t="s">
        <v>10782</v>
      </c>
      <c r="D62" s="1375">
        <v>0.0</v>
      </c>
      <c r="E62" s="1400" t="s">
        <v>11134</v>
      </c>
      <c r="F62" s="1445">
        <v>3.52471284E8</v>
      </c>
      <c r="G62" s="1446">
        <v>2.010385769025E12</v>
      </c>
      <c r="H62" s="721">
        <v>344.0</v>
      </c>
      <c r="I62" s="724">
        <v>0.7</v>
      </c>
      <c r="J62" s="734">
        <v>104.0</v>
      </c>
      <c r="K62" s="563" t="s">
        <v>11125</v>
      </c>
      <c r="L62" s="1158"/>
      <c r="M62" s="450" t="s">
        <v>11126</v>
      </c>
      <c r="N62" s="378"/>
      <c r="O62" s="378">
        <v>70008.0</v>
      </c>
      <c r="P62" s="378">
        <v>4.4954647E7</v>
      </c>
      <c r="Q62" s="445"/>
      <c r="R62" s="593" t="s">
        <v>11135</v>
      </c>
      <c r="S62" s="378">
        <v>1.0</v>
      </c>
      <c r="T62" s="406"/>
      <c r="U62" s="373">
        <v>113.0</v>
      </c>
      <c r="V62" s="1401"/>
      <c r="W62" s="1214"/>
      <c r="X62" s="1402" t="s">
        <v>11136</v>
      </c>
      <c r="Y62" s="721" t="s">
        <v>8326</v>
      </c>
      <c r="Z62" s="725"/>
      <c r="AA62" s="725"/>
      <c r="AB62" s="725"/>
      <c r="AC62" s="725"/>
      <c r="AD62" s="378" t="s">
        <v>11137</v>
      </c>
      <c r="AE62" s="406"/>
      <c r="AF62" s="378" t="s">
        <v>11138</v>
      </c>
      <c r="AG62" s="406"/>
      <c r="AH62" s="378"/>
      <c r="AI62" s="378">
        <v>170.0</v>
      </c>
      <c r="AJ62" s="406"/>
      <c r="AK62" s="406"/>
      <c r="AL62" s="406"/>
      <c r="AM62" s="406"/>
      <c r="AN62" s="406"/>
      <c r="AO62" s="1442"/>
      <c r="AP62" s="378">
        <v>17.0</v>
      </c>
      <c r="AQ62" s="378">
        <v>0.6</v>
      </c>
      <c r="AR62" s="378">
        <v>8.0</v>
      </c>
      <c r="AS62" s="378" t="s">
        <v>11139</v>
      </c>
      <c r="AT62" s="378" t="s">
        <v>205</v>
      </c>
      <c r="AU62" s="406"/>
      <c r="AV62" s="1447" t="s">
        <v>11132</v>
      </c>
      <c r="AW62" s="406"/>
      <c r="AX62" s="406"/>
      <c r="AY62" s="590"/>
      <c r="AZ62" s="406"/>
      <c r="BA62" s="406"/>
      <c r="BB62" s="406"/>
      <c r="BC62" s="406"/>
      <c r="BD62" s="406"/>
      <c r="BE62" s="406"/>
      <c r="BF62" s="406"/>
      <c r="BG62" s="406"/>
      <c r="BH62" s="406"/>
      <c r="BI62" s="406"/>
      <c r="BJ62" s="589"/>
      <c r="BK62" s="589"/>
      <c r="BL62" s="589"/>
      <c r="BM62" s="589"/>
      <c r="BN62" s="589"/>
      <c r="BO62" s="589"/>
      <c r="BP62" s="589"/>
      <c r="BQ62" s="589"/>
      <c r="BR62" s="589"/>
      <c r="BS62" s="589"/>
      <c r="BT62" s="589"/>
      <c r="BU62" s="589"/>
      <c r="BV62" s="589"/>
      <c r="BW62" s="589"/>
      <c r="BX62" s="590"/>
      <c r="BY62" s="589"/>
      <c r="BZ62" s="589"/>
      <c r="CA62" s="589"/>
      <c r="CB62" s="589"/>
      <c r="CC62" s="589"/>
      <c r="CD62" s="590"/>
      <c r="CE62" s="590"/>
    </row>
    <row r="63" ht="20.25" customHeight="1">
      <c r="A63" s="647"/>
      <c r="B63" s="712" t="s">
        <v>11140</v>
      </c>
      <c r="C63" s="1374" t="s">
        <v>10782</v>
      </c>
      <c r="D63" s="1375">
        <v>0.0</v>
      </c>
      <c r="E63" s="1400" t="s">
        <v>11141</v>
      </c>
      <c r="F63" s="1445">
        <v>3.55038453E8</v>
      </c>
      <c r="G63" s="1446">
        <v>2.010385769018E12</v>
      </c>
      <c r="H63" s="721">
        <v>310.0</v>
      </c>
      <c r="I63" s="724">
        <v>0.7</v>
      </c>
      <c r="J63" s="734">
        <v>93.0</v>
      </c>
      <c r="K63" s="563" t="s">
        <v>11125</v>
      </c>
      <c r="L63" s="1158"/>
      <c r="M63" s="450" t="s">
        <v>11126</v>
      </c>
      <c r="N63" s="378"/>
      <c r="O63" s="378">
        <v>70008.0</v>
      </c>
      <c r="P63" s="378">
        <v>4.4954644E7</v>
      </c>
      <c r="Q63" s="445"/>
      <c r="R63" s="593" t="s">
        <v>11142</v>
      </c>
      <c r="S63" s="378">
        <v>1.0</v>
      </c>
      <c r="T63" s="406"/>
      <c r="U63" s="373">
        <v>108.0</v>
      </c>
      <c r="V63" s="1401"/>
      <c r="W63" s="1214"/>
      <c r="X63" s="1402" t="s">
        <v>11136</v>
      </c>
      <c r="Y63" s="721" t="s">
        <v>8326</v>
      </c>
      <c r="Z63" s="725"/>
      <c r="AA63" s="725"/>
      <c r="AB63" s="725"/>
      <c r="AC63" s="725"/>
      <c r="AD63" s="378" t="s">
        <v>11143</v>
      </c>
      <c r="AE63" s="406"/>
      <c r="AF63" s="378" t="s">
        <v>11144</v>
      </c>
      <c r="AG63" s="406"/>
      <c r="AH63" s="378"/>
      <c r="AI63" s="378">
        <v>170.0</v>
      </c>
      <c r="AJ63" s="406"/>
      <c r="AK63" s="406"/>
      <c r="AL63" s="406"/>
      <c r="AM63" s="406"/>
      <c r="AN63" s="406"/>
      <c r="AO63" s="1442"/>
      <c r="AP63" s="378">
        <v>17.0</v>
      </c>
      <c r="AQ63" s="378">
        <v>0.6</v>
      </c>
      <c r="AR63" s="378">
        <v>8.0</v>
      </c>
      <c r="AS63" s="378" t="s">
        <v>11145</v>
      </c>
      <c r="AT63" s="378" t="s">
        <v>205</v>
      </c>
      <c r="AU63" s="406"/>
      <c r="AV63" s="1447" t="s">
        <v>11132</v>
      </c>
      <c r="AW63" s="406"/>
      <c r="AX63" s="406"/>
      <c r="AY63" s="590"/>
      <c r="AZ63" s="406"/>
      <c r="BA63" s="406"/>
      <c r="BB63" s="406"/>
      <c r="BC63" s="406"/>
      <c r="BD63" s="406"/>
      <c r="BE63" s="406"/>
      <c r="BF63" s="406"/>
      <c r="BG63" s="406"/>
      <c r="BH63" s="406"/>
      <c r="BI63" s="406"/>
      <c r="BJ63" s="589"/>
      <c r="BK63" s="589"/>
      <c r="BL63" s="589"/>
      <c r="BM63" s="589"/>
      <c r="BN63" s="589"/>
      <c r="BO63" s="589"/>
      <c r="BP63" s="589"/>
      <c r="BQ63" s="589"/>
      <c r="BR63" s="589"/>
      <c r="BS63" s="589"/>
      <c r="BT63" s="589"/>
      <c r="BU63" s="589"/>
      <c r="BV63" s="589"/>
      <c r="BW63" s="589"/>
      <c r="BX63" s="590"/>
      <c r="BY63" s="589"/>
      <c r="BZ63" s="589"/>
      <c r="CA63" s="589"/>
      <c r="CB63" s="589"/>
      <c r="CC63" s="589"/>
      <c r="CD63" s="590"/>
      <c r="CE63" s="590"/>
    </row>
    <row r="64" ht="20.25" customHeight="1">
      <c r="A64" s="647"/>
      <c r="B64" s="712" t="s">
        <v>11146</v>
      </c>
      <c r="C64" s="1374" t="s">
        <v>10782</v>
      </c>
      <c r="D64" s="1375">
        <v>0.0</v>
      </c>
      <c r="E64" s="1400" t="s">
        <v>11147</v>
      </c>
      <c r="F64" s="1445">
        <v>3.52674518E8</v>
      </c>
      <c r="G64" s="1446">
        <v>2.010385769001E12</v>
      </c>
      <c r="H64" s="721">
        <v>310.0</v>
      </c>
      <c r="I64" s="724">
        <v>0.7</v>
      </c>
      <c r="J64" s="734">
        <v>93.0</v>
      </c>
      <c r="K64" s="563" t="s">
        <v>11125</v>
      </c>
      <c r="L64" s="1158"/>
      <c r="M64" s="450" t="s">
        <v>11126</v>
      </c>
      <c r="N64" s="378"/>
      <c r="O64" s="378">
        <v>70008.0</v>
      </c>
      <c r="P64" s="378">
        <v>4.4954645E7</v>
      </c>
      <c r="Q64" s="445"/>
      <c r="R64" s="593" t="s">
        <v>11148</v>
      </c>
      <c r="S64" s="378">
        <v>1.0</v>
      </c>
      <c r="T64" s="406"/>
      <c r="U64" s="373">
        <v>34.0</v>
      </c>
      <c r="V64" s="1401"/>
      <c r="W64" s="1214"/>
      <c r="X64" s="1402" t="s">
        <v>11149</v>
      </c>
      <c r="Y64" s="721" t="s">
        <v>8326</v>
      </c>
      <c r="Z64" s="725"/>
      <c r="AA64" s="725"/>
      <c r="AB64" s="725"/>
      <c r="AC64" s="725"/>
      <c r="AD64" s="378" t="s">
        <v>11150</v>
      </c>
      <c r="AE64" s="406"/>
      <c r="AF64" s="378" t="s">
        <v>11151</v>
      </c>
      <c r="AG64" s="406"/>
      <c r="AH64" s="378"/>
      <c r="AI64" s="378">
        <v>160.0</v>
      </c>
      <c r="AJ64" s="406"/>
      <c r="AK64" s="406"/>
      <c r="AL64" s="406"/>
      <c r="AM64" s="406"/>
      <c r="AN64" s="406"/>
      <c r="AO64" s="406"/>
      <c r="AP64" s="378">
        <v>16.0</v>
      </c>
      <c r="AQ64" s="378">
        <v>0.6</v>
      </c>
      <c r="AR64" s="378">
        <v>15.0</v>
      </c>
      <c r="AS64" s="378" t="s">
        <v>11152</v>
      </c>
      <c r="AT64" s="406"/>
      <c r="AU64" s="406"/>
      <c r="AV64" s="378" t="s">
        <v>11153</v>
      </c>
      <c r="AW64" s="406"/>
      <c r="AX64" s="378" t="s">
        <v>11154</v>
      </c>
      <c r="AY64" s="1443"/>
      <c r="AZ64" s="406"/>
      <c r="BA64" s="406"/>
      <c r="BB64" s="406"/>
      <c r="BC64" s="406"/>
      <c r="BD64" s="406"/>
      <c r="BE64" s="406"/>
      <c r="BF64" s="406"/>
      <c r="BG64" s="406"/>
      <c r="BH64" s="406"/>
      <c r="BI64" s="406"/>
      <c r="BJ64" s="589"/>
      <c r="BK64" s="589"/>
      <c r="BL64" s="589"/>
      <c r="BM64" s="589"/>
      <c r="BN64" s="589"/>
      <c r="BO64" s="589"/>
      <c r="BP64" s="589"/>
      <c r="BQ64" s="589"/>
      <c r="BR64" s="589"/>
      <c r="BS64" s="589"/>
      <c r="BT64" s="589"/>
      <c r="BU64" s="589"/>
      <c r="BV64" s="589"/>
      <c r="BW64" s="589"/>
      <c r="BX64" s="590"/>
      <c r="BY64" s="589"/>
      <c r="BZ64" s="589"/>
      <c r="CA64" s="589"/>
      <c r="CB64" s="589"/>
      <c r="CC64" s="589"/>
      <c r="CD64" s="590"/>
      <c r="CE64" s="590"/>
    </row>
    <row r="65" ht="20.25" customHeight="1">
      <c r="A65" s="647"/>
      <c r="B65" s="712" t="s">
        <v>11155</v>
      </c>
      <c r="C65" s="1374" t="s">
        <v>10782</v>
      </c>
      <c r="D65" s="1375">
        <v>0.0</v>
      </c>
      <c r="E65" s="1400" t="s">
        <v>11156</v>
      </c>
      <c r="F65" s="406"/>
      <c r="G65" s="378">
        <v>2.014156255007E12</v>
      </c>
      <c r="H65" s="721">
        <v>448.0</v>
      </c>
      <c r="I65" s="724">
        <v>0.7</v>
      </c>
      <c r="J65" s="734">
        <v>135.0</v>
      </c>
      <c r="K65" s="402" t="s">
        <v>11157</v>
      </c>
      <c r="L65" s="403" t="s">
        <v>11158</v>
      </c>
      <c r="M65" s="403" t="s">
        <v>11159</v>
      </c>
      <c r="N65" s="406"/>
      <c r="O65" s="406"/>
      <c r="P65" s="378">
        <v>4.9435347E7</v>
      </c>
      <c r="Q65" s="445"/>
      <c r="R65" s="593" t="s">
        <v>11160</v>
      </c>
      <c r="S65" s="378">
        <v>1.0</v>
      </c>
      <c r="T65" s="406"/>
      <c r="U65" s="373">
        <v>47.0</v>
      </c>
      <c r="V65" s="1401"/>
      <c r="W65" s="1401"/>
      <c r="X65" s="721" t="s">
        <v>11161</v>
      </c>
      <c r="Y65" s="721" t="s">
        <v>8326</v>
      </c>
      <c r="Z65" s="725"/>
      <c r="AA65" s="725"/>
      <c r="AB65" s="725"/>
      <c r="AC65" s="725"/>
      <c r="AD65" s="378" t="s">
        <v>11162</v>
      </c>
      <c r="AE65" s="406"/>
      <c r="AF65" s="378" t="s">
        <v>11163</v>
      </c>
      <c r="AG65" s="406"/>
      <c r="AH65" s="378"/>
      <c r="AI65" s="378">
        <v>110.0</v>
      </c>
      <c r="AJ65" s="406"/>
      <c r="AK65" s="406"/>
      <c r="AL65" s="406"/>
      <c r="AM65" s="406"/>
      <c r="AN65" s="406"/>
      <c r="AO65" s="406"/>
      <c r="AP65" s="406"/>
      <c r="AQ65" s="406"/>
      <c r="AR65" s="406"/>
      <c r="AS65" s="378" t="s">
        <v>11164</v>
      </c>
      <c r="AT65" s="406"/>
      <c r="AU65" s="406"/>
      <c r="AV65" s="378" t="s">
        <v>11165</v>
      </c>
      <c r="AW65" s="406"/>
      <c r="AX65" s="406"/>
      <c r="AY65" s="1443"/>
      <c r="AZ65" s="406"/>
      <c r="BA65" s="406"/>
      <c r="BB65" s="406"/>
      <c r="BC65" s="406"/>
      <c r="BD65" s="406"/>
      <c r="BE65" s="406"/>
      <c r="BF65" s="406"/>
      <c r="BG65" s="406"/>
      <c r="BH65" s="406"/>
      <c r="BI65" s="406"/>
      <c r="BJ65" s="728">
        <v>8000.0</v>
      </c>
      <c r="BK65" s="728" t="s">
        <v>11166</v>
      </c>
      <c r="BL65" s="589"/>
      <c r="BM65" s="589"/>
      <c r="BN65" s="589"/>
      <c r="BO65" s="589"/>
      <c r="BP65" s="589"/>
      <c r="BQ65" s="589"/>
      <c r="BR65" s="589"/>
      <c r="BS65" s="589"/>
      <c r="BT65" s="589"/>
      <c r="BU65" s="589"/>
      <c r="BV65" s="589"/>
      <c r="BW65" s="589"/>
      <c r="BX65" s="590"/>
      <c r="BY65" s="589"/>
      <c r="BZ65" s="589"/>
      <c r="CA65" s="589"/>
      <c r="CB65" s="589"/>
      <c r="CC65" s="589"/>
      <c r="CD65" s="590"/>
      <c r="CE65" s="590"/>
    </row>
    <row r="66" ht="20.25" customHeight="1">
      <c r="A66" s="647"/>
      <c r="B66" s="712" t="s">
        <v>11167</v>
      </c>
      <c r="C66" s="1374" t="s">
        <v>10782</v>
      </c>
      <c r="D66" s="1375">
        <v>0.0</v>
      </c>
      <c r="E66" s="1400" t="s">
        <v>11168</v>
      </c>
      <c r="F66" s="1122"/>
      <c r="G66" s="1446">
        <v>2.034050219066E12</v>
      </c>
      <c r="H66" s="721">
        <v>811.0</v>
      </c>
      <c r="I66" s="724">
        <v>0.5</v>
      </c>
      <c r="J66" s="734">
        <v>406.0</v>
      </c>
      <c r="K66" s="402" t="s">
        <v>11122</v>
      </c>
      <c r="L66" s="403" t="s">
        <v>11169</v>
      </c>
      <c r="M66" s="403" t="s">
        <v>11170</v>
      </c>
      <c r="N66" s="406"/>
      <c r="O66" s="406"/>
      <c r="P66" s="406"/>
      <c r="Q66" s="445"/>
      <c r="R66" s="445"/>
      <c r="S66" s="406"/>
      <c r="T66" s="406"/>
      <c r="U66" s="373">
        <v>178.0</v>
      </c>
      <c r="V66" s="1401"/>
      <c r="W66" s="1214"/>
      <c r="X66" s="1402" t="s">
        <v>11171</v>
      </c>
      <c r="Y66" s="721" t="s">
        <v>11172</v>
      </c>
      <c r="Z66" s="725"/>
      <c r="AA66" s="725"/>
      <c r="AB66" s="725"/>
      <c r="AC66" s="725"/>
      <c r="AD66" s="1448" t="s">
        <v>11173</v>
      </c>
      <c r="AE66" s="406"/>
      <c r="AF66" s="1448" t="s">
        <v>11173</v>
      </c>
      <c r="AG66" s="799"/>
      <c r="AH66" s="378"/>
      <c r="AI66" s="378">
        <v>350.0</v>
      </c>
      <c r="AJ66" s="406"/>
      <c r="AK66" s="406"/>
      <c r="AL66" s="406"/>
      <c r="AM66" s="406"/>
      <c r="AN66" s="406"/>
      <c r="AO66" s="406"/>
      <c r="AP66" s="378">
        <v>35.0</v>
      </c>
      <c r="AQ66" s="378">
        <v>3.0</v>
      </c>
      <c r="AR66" s="378">
        <v>25.0</v>
      </c>
      <c r="AS66" s="378" t="s">
        <v>11121</v>
      </c>
      <c r="AT66" s="378" t="s">
        <v>914</v>
      </c>
      <c r="AU66" s="406"/>
      <c r="AV66" s="378" t="s">
        <v>10987</v>
      </c>
      <c r="AW66" s="406"/>
      <c r="AX66" s="406"/>
      <c r="AY66" s="1443"/>
      <c r="AZ66" s="406"/>
      <c r="BA66" s="406"/>
      <c r="BB66" s="406"/>
      <c r="BC66" s="406"/>
      <c r="BD66" s="406"/>
      <c r="BE66" s="406"/>
      <c r="BF66" s="406"/>
      <c r="BG66" s="406"/>
      <c r="BH66" s="406"/>
      <c r="BI66" s="406"/>
      <c r="BJ66" s="589"/>
      <c r="BK66" s="589"/>
      <c r="BL66" s="728" t="s">
        <v>11174</v>
      </c>
      <c r="BM66" s="589"/>
      <c r="BN66" s="589"/>
      <c r="BO66" s="589"/>
      <c r="BP66" s="589"/>
      <c r="BQ66" s="589"/>
      <c r="BR66" s="589"/>
      <c r="BS66" s="589"/>
      <c r="BT66" s="589"/>
      <c r="BU66" s="589"/>
      <c r="BV66" s="589"/>
      <c r="BW66" s="589"/>
      <c r="BX66" s="589"/>
      <c r="BY66" s="589"/>
      <c r="BZ66" s="589"/>
      <c r="CA66" s="589"/>
      <c r="CB66" s="589"/>
      <c r="CC66" s="589"/>
      <c r="CD66" s="589"/>
      <c r="CE66" s="589"/>
    </row>
    <row r="67" ht="20.25" customHeight="1">
      <c r="A67" s="647"/>
      <c r="B67" s="712" t="s">
        <v>11175</v>
      </c>
      <c r="C67" s="1374" t="s">
        <v>10782</v>
      </c>
      <c r="D67" s="1375">
        <v>0.0</v>
      </c>
      <c r="E67" s="1400" t="s">
        <v>11176</v>
      </c>
      <c r="F67" s="1122"/>
      <c r="G67" s="1446">
        <v>2.034050219059E12</v>
      </c>
      <c r="H67" s="721">
        <v>811.0</v>
      </c>
      <c r="I67" s="724">
        <v>0.5</v>
      </c>
      <c r="J67" s="734">
        <v>406.0</v>
      </c>
      <c r="K67" s="563" t="s">
        <v>11174</v>
      </c>
      <c r="L67" s="1158"/>
      <c r="M67" s="450" t="s">
        <v>11170</v>
      </c>
      <c r="N67" s="406"/>
      <c r="O67" s="406"/>
      <c r="P67" s="406"/>
      <c r="Q67" s="445"/>
      <c r="R67" s="445"/>
      <c r="S67" s="406"/>
      <c r="T67" s="406"/>
      <c r="U67" s="373">
        <v>151.0</v>
      </c>
      <c r="V67" s="1401"/>
      <c r="W67" s="1214"/>
      <c r="X67" s="1402" t="s">
        <v>11177</v>
      </c>
      <c r="Y67" s="721" t="s">
        <v>11172</v>
      </c>
      <c r="Z67" s="725"/>
      <c r="AA67" s="725"/>
      <c r="AB67" s="725"/>
      <c r="AC67" s="725"/>
      <c r="AD67" s="1448" t="s">
        <v>11178</v>
      </c>
      <c r="AE67" s="406"/>
      <c r="AF67" s="1448" t="s">
        <v>11178</v>
      </c>
      <c r="AG67" s="406"/>
      <c r="AH67" s="378"/>
      <c r="AI67" s="378">
        <v>120.0</v>
      </c>
      <c r="AJ67" s="406"/>
      <c r="AK67" s="406"/>
      <c r="AL67" s="406"/>
      <c r="AM67" s="406"/>
      <c r="AN67" s="406"/>
      <c r="AO67" s="1442"/>
      <c r="AP67" s="378">
        <v>12.3</v>
      </c>
      <c r="AQ67" s="378">
        <v>15.0</v>
      </c>
      <c r="AR67" s="378">
        <v>5.0</v>
      </c>
      <c r="AS67" s="378" t="s">
        <v>11179</v>
      </c>
      <c r="AT67" s="378" t="s">
        <v>914</v>
      </c>
      <c r="AU67" s="406"/>
      <c r="AV67" s="378" t="s">
        <v>11180</v>
      </c>
      <c r="AW67" s="406"/>
      <c r="AX67" s="406"/>
      <c r="AY67" s="589"/>
      <c r="AZ67" s="406"/>
      <c r="BA67" s="406"/>
      <c r="BB67" s="406"/>
      <c r="BC67" s="406"/>
      <c r="BD67" s="406"/>
      <c r="BE67" s="406"/>
      <c r="BF67" s="406"/>
      <c r="BG67" s="406"/>
      <c r="BH67" s="406"/>
      <c r="BI67" s="406"/>
      <c r="BJ67" s="589"/>
      <c r="BK67" s="589"/>
      <c r="BL67" s="589"/>
      <c r="BM67" s="589"/>
      <c r="BN67" s="589"/>
      <c r="BO67" s="589"/>
      <c r="BP67" s="589"/>
      <c r="BQ67" s="589"/>
      <c r="BR67" s="589"/>
      <c r="BS67" s="589"/>
      <c r="BT67" s="589"/>
      <c r="BU67" s="589"/>
      <c r="BV67" s="589"/>
      <c r="BW67" s="589"/>
      <c r="BX67" s="589"/>
      <c r="BY67" s="589"/>
      <c r="BZ67" s="589"/>
      <c r="CA67" s="589"/>
      <c r="CB67" s="589"/>
      <c r="CC67" s="589"/>
      <c r="CD67" s="589"/>
      <c r="CE67" s="589"/>
    </row>
    <row r="68" ht="20.25" customHeight="1">
      <c r="A68" s="647"/>
      <c r="B68" s="1410" t="s">
        <v>11181</v>
      </c>
      <c r="C68" s="1374" t="s">
        <v>10782</v>
      </c>
      <c r="D68" s="1375">
        <v>0.0</v>
      </c>
      <c r="E68" s="1398" t="s">
        <v>11182</v>
      </c>
      <c r="F68" s="406"/>
      <c r="G68" s="1403">
        <v>2.02259783404E12</v>
      </c>
      <c r="H68" s="721">
        <v>371.0</v>
      </c>
      <c r="I68" s="724">
        <v>0.7</v>
      </c>
      <c r="J68" s="734">
        <v>112.0</v>
      </c>
      <c r="K68" s="563" t="s">
        <v>11183</v>
      </c>
      <c r="L68" s="1158"/>
      <c r="M68" s="450" t="s">
        <v>11184</v>
      </c>
      <c r="N68" s="406"/>
      <c r="O68" s="406"/>
      <c r="P68" s="406"/>
      <c r="Q68" s="445"/>
      <c r="R68" s="445"/>
      <c r="S68" s="378">
        <v>10.0</v>
      </c>
      <c r="T68" s="406"/>
      <c r="U68" s="373">
        <v>82.0</v>
      </c>
      <c r="V68" s="1401"/>
      <c r="W68" s="1401"/>
      <c r="X68" s="721" t="s">
        <v>11185</v>
      </c>
      <c r="Y68" s="721" t="s">
        <v>8326</v>
      </c>
      <c r="Z68" s="725"/>
      <c r="AA68" s="725"/>
      <c r="AB68" s="725"/>
      <c r="AC68" s="725"/>
      <c r="AD68" s="471" t="s">
        <v>11186</v>
      </c>
      <c r="AE68" s="406"/>
      <c r="AF68" s="378" t="s">
        <v>11187</v>
      </c>
      <c r="AG68" s="406"/>
      <c r="AH68" s="378"/>
      <c r="AI68" s="378">
        <v>110.0</v>
      </c>
      <c r="AJ68" s="406"/>
      <c r="AK68" s="406"/>
      <c r="AL68" s="406"/>
      <c r="AM68" s="406"/>
      <c r="AN68" s="406"/>
      <c r="AO68" s="406"/>
      <c r="AP68" s="406"/>
      <c r="AQ68" s="406"/>
      <c r="AR68" s="406"/>
      <c r="AS68" s="378" t="s">
        <v>11188</v>
      </c>
      <c r="AT68" s="406"/>
      <c r="AU68" s="406"/>
      <c r="AV68" s="378" t="s">
        <v>11165</v>
      </c>
      <c r="AW68" s="406"/>
      <c r="AX68" s="406"/>
      <c r="AY68" s="1443"/>
      <c r="AZ68" s="406"/>
      <c r="BA68" s="406"/>
      <c r="BB68" s="406"/>
      <c r="BC68" s="406"/>
      <c r="BD68" s="406"/>
      <c r="BE68" s="406"/>
      <c r="BF68" s="406"/>
      <c r="BG68" s="406"/>
      <c r="BH68" s="406"/>
      <c r="BI68" s="406"/>
      <c r="BJ68" s="728">
        <v>8000.0</v>
      </c>
      <c r="BK68" s="728" t="s">
        <v>11166</v>
      </c>
      <c r="BL68" s="590"/>
      <c r="BM68" s="590"/>
      <c r="BN68" s="590"/>
      <c r="BO68" s="590"/>
      <c r="BP68" s="590"/>
      <c r="BQ68" s="590"/>
      <c r="BR68" s="590"/>
      <c r="BS68" s="590"/>
      <c r="BT68" s="590"/>
      <c r="BU68" s="590"/>
      <c r="BV68" s="590"/>
      <c r="BW68" s="590"/>
      <c r="BX68" s="590"/>
      <c r="BY68" s="590"/>
      <c r="BZ68" s="590"/>
      <c r="CA68" s="590"/>
      <c r="CB68" s="590"/>
      <c r="CC68" s="590"/>
      <c r="CD68" s="590"/>
      <c r="CE68" s="590"/>
    </row>
    <row r="69" ht="20.25" customHeight="1">
      <c r="A69" s="647"/>
      <c r="B69" s="1410" t="s">
        <v>11189</v>
      </c>
      <c r="C69" s="1374" t="s">
        <v>10782</v>
      </c>
      <c r="D69" s="1375">
        <v>0.0</v>
      </c>
      <c r="E69" s="1398" t="s">
        <v>11190</v>
      </c>
      <c r="F69" s="406"/>
      <c r="G69" s="1403">
        <v>2.022597834033E12</v>
      </c>
      <c r="H69" s="721">
        <v>371.0</v>
      </c>
      <c r="I69" s="724">
        <v>0.8</v>
      </c>
      <c r="J69" s="734">
        <v>75.0</v>
      </c>
      <c r="K69" s="563" t="s">
        <v>11191</v>
      </c>
      <c r="L69" s="1158"/>
      <c r="M69" s="450" t="s">
        <v>11192</v>
      </c>
      <c r="N69" s="406"/>
      <c r="O69" s="406"/>
      <c r="P69" s="406"/>
      <c r="Q69" s="445"/>
      <c r="R69" s="445"/>
      <c r="S69" s="378">
        <v>20.0</v>
      </c>
      <c r="T69" s="406"/>
      <c r="U69" s="373">
        <v>78.0</v>
      </c>
      <c r="V69" s="1401"/>
      <c r="W69" s="1401"/>
      <c r="X69" s="721" t="s">
        <v>11185</v>
      </c>
      <c r="Y69" s="721" t="s">
        <v>8326</v>
      </c>
      <c r="Z69" s="725"/>
      <c r="AA69" s="725"/>
      <c r="AB69" s="725"/>
      <c r="AC69" s="725"/>
      <c r="AD69" s="378" t="s">
        <v>11193</v>
      </c>
      <c r="AE69" s="406"/>
      <c r="AF69" s="378" t="s">
        <v>11194</v>
      </c>
      <c r="AG69" s="406"/>
      <c r="AH69" s="378"/>
      <c r="AI69" s="378">
        <v>110.0</v>
      </c>
      <c r="AJ69" s="406"/>
      <c r="AK69" s="406"/>
      <c r="AL69" s="406"/>
      <c r="AM69" s="406"/>
      <c r="AN69" s="406"/>
      <c r="AO69" s="406"/>
      <c r="AP69" s="406"/>
      <c r="AQ69" s="406"/>
      <c r="AR69" s="406"/>
      <c r="AS69" s="378" t="s">
        <v>11195</v>
      </c>
      <c r="AT69" s="406"/>
      <c r="AU69" s="406"/>
      <c r="AV69" s="378" t="s">
        <v>11165</v>
      </c>
      <c r="AW69" s="406"/>
      <c r="AX69" s="406"/>
      <c r="AY69" s="1443"/>
      <c r="AZ69" s="406"/>
      <c r="BA69" s="406"/>
      <c r="BB69" s="406"/>
      <c r="BC69" s="406"/>
      <c r="BD69" s="406"/>
      <c r="BE69" s="406"/>
      <c r="BF69" s="406"/>
      <c r="BG69" s="406"/>
      <c r="BH69" s="406"/>
      <c r="BI69" s="406"/>
      <c r="BJ69" s="728">
        <v>8000.0</v>
      </c>
      <c r="BK69" s="728" t="s">
        <v>11166</v>
      </c>
      <c r="BL69" s="590"/>
      <c r="BM69" s="590"/>
      <c r="BN69" s="590"/>
      <c r="BO69" s="590"/>
      <c r="BP69" s="590"/>
      <c r="BQ69" s="590"/>
      <c r="BR69" s="590"/>
      <c r="BS69" s="590"/>
      <c r="BT69" s="590"/>
      <c r="BU69" s="590"/>
      <c r="BV69" s="590"/>
      <c r="BW69" s="590"/>
      <c r="BX69" s="590"/>
      <c r="BY69" s="590"/>
      <c r="BZ69" s="590"/>
      <c r="CA69" s="590"/>
      <c r="CB69" s="590"/>
      <c r="CC69" s="590"/>
      <c r="CD69" s="590"/>
      <c r="CE69" s="590"/>
    </row>
    <row r="70" ht="20.25" customHeight="1">
      <c r="A70" s="647"/>
      <c r="B70" s="1410" t="s">
        <v>11196</v>
      </c>
      <c r="C70" s="1374" t="s">
        <v>10782</v>
      </c>
      <c r="D70" s="1375">
        <v>0.0</v>
      </c>
      <c r="E70" s="1398" t="s">
        <v>11197</v>
      </c>
      <c r="F70" s="406"/>
      <c r="G70" s="1403">
        <v>2.022597834026E12</v>
      </c>
      <c r="H70" s="721">
        <v>371.0</v>
      </c>
      <c r="I70" s="724">
        <v>0.7</v>
      </c>
      <c r="J70" s="734">
        <v>112.0</v>
      </c>
      <c r="K70" s="563" t="s">
        <v>11198</v>
      </c>
      <c r="L70" s="1158"/>
      <c r="M70" s="450" t="s">
        <v>11199</v>
      </c>
      <c r="N70" s="406"/>
      <c r="O70" s="406"/>
      <c r="P70" s="406"/>
      <c r="Q70" s="445"/>
      <c r="R70" s="445"/>
      <c r="S70" s="378">
        <v>20.0</v>
      </c>
      <c r="T70" s="406"/>
      <c r="U70" s="373">
        <v>85.0</v>
      </c>
      <c r="V70" s="1401"/>
      <c r="W70" s="1401"/>
      <c r="X70" s="721" t="s">
        <v>11185</v>
      </c>
      <c r="Y70" s="721" t="s">
        <v>8326</v>
      </c>
      <c r="Z70" s="725"/>
      <c r="AA70" s="725"/>
      <c r="AB70" s="725"/>
      <c r="AC70" s="725"/>
      <c r="AD70" s="378" t="s">
        <v>11200</v>
      </c>
      <c r="AE70" s="406"/>
      <c r="AF70" s="378" t="s">
        <v>11201</v>
      </c>
      <c r="AG70" s="406"/>
      <c r="AH70" s="378"/>
      <c r="AI70" s="378">
        <v>110.0</v>
      </c>
      <c r="AJ70" s="406"/>
      <c r="AK70" s="406"/>
      <c r="AL70" s="406"/>
      <c r="AM70" s="406"/>
      <c r="AN70" s="406"/>
      <c r="AO70" s="406"/>
      <c r="AP70" s="406"/>
      <c r="AQ70" s="406"/>
      <c r="AR70" s="406"/>
      <c r="AS70" s="378" t="s">
        <v>11202</v>
      </c>
      <c r="AT70" s="406"/>
      <c r="AU70" s="406"/>
      <c r="AV70" s="378" t="s">
        <v>11165</v>
      </c>
      <c r="AW70" s="406"/>
      <c r="AX70" s="406"/>
      <c r="AY70" s="1443"/>
      <c r="AZ70" s="406"/>
      <c r="BA70" s="406"/>
      <c r="BB70" s="406"/>
      <c r="BC70" s="406"/>
      <c r="BD70" s="406"/>
      <c r="BE70" s="406"/>
      <c r="BF70" s="406"/>
      <c r="BG70" s="406"/>
      <c r="BH70" s="406"/>
      <c r="BI70" s="406"/>
      <c r="BJ70" s="728">
        <v>8000.0</v>
      </c>
      <c r="BK70" s="728" t="s">
        <v>11166</v>
      </c>
      <c r="BL70" s="590"/>
      <c r="BM70" s="590"/>
      <c r="BN70" s="590"/>
      <c r="BO70" s="590"/>
      <c r="BP70" s="590"/>
      <c r="BQ70" s="590"/>
      <c r="BR70" s="590"/>
      <c r="BS70" s="590"/>
      <c r="BT70" s="590"/>
      <c r="BU70" s="590"/>
      <c r="BV70" s="590"/>
      <c r="BW70" s="590"/>
      <c r="BX70" s="590"/>
      <c r="BY70" s="590"/>
      <c r="BZ70" s="590"/>
      <c r="CA70" s="590"/>
      <c r="CB70" s="590"/>
      <c r="CC70" s="590"/>
      <c r="CD70" s="590"/>
      <c r="CE70" s="590"/>
    </row>
    <row r="71" ht="20.25" customHeight="1">
      <c r="A71" s="647"/>
      <c r="B71" s="1410" t="s">
        <v>11203</v>
      </c>
      <c r="C71" s="1374" t="s">
        <v>10782</v>
      </c>
      <c r="D71" s="1375">
        <v>0.0</v>
      </c>
      <c r="E71" s="1398" t="s">
        <v>11204</v>
      </c>
      <c r="F71" s="406"/>
      <c r="G71" s="1403">
        <v>2.022597834019E12</v>
      </c>
      <c r="H71" s="721">
        <v>371.0</v>
      </c>
      <c r="I71" s="724">
        <v>0.8</v>
      </c>
      <c r="J71" s="734">
        <v>75.0</v>
      </c>
      <c r="K71" s="563" t="s">
        <v>11205</v>
      </c>
      <c r="L71" s="1158"/>
      <c r="M71" s="450" t="s">
        <v>11206</v>
      </c>
      <c r="N71" s="406"/>
      <c r="O71" s="406"/>
      <c r="P71" s="406"/>
      <c r="Q71" s="445"/>
      <c r="R71" s="445"/>
      <c r="S71" s="378">
        <v>20.0</v>
      </c>
      <c r="T71" s="406"/>
      <c r="U71" s="373">
        <v>79.0</v>
      </c>
      <c r="V71" s="1401"/>
      <c r="W71" s="1401"/>
      <c r="X71" s="721" t="s">
        <v>11185</v>
      </c>
      <c r="Y71" s="721" t="s">
        <v>8326</v>
      </c>
      <c r="Z71" s="725"/>
      <c r="AA71" s="725"/>
      <c r="AB71" s="725"/>
      <c r="AC71" s="725"/>
      <c r="AD71" s="471" t="s">
        <v>11207</v>
      </c>
      <c r="AE71" s="406"/>
      <c r="AF71" s="378" t="s">
        <v>11208</v>
      </c>
      <c r="AG71" s="406"/>
      <c r="AH71" s="378"/>
      <c r="AI71" s="378">
        <v>110.0</v>
      </c>
      <c r="AJ71" s="406"/>
      <c r="AK71" s="406"/>
      <c r="AL71" s="406"/>
      <c r="AM71" s="406"/>
      <c r="AN71" s="406"/>
      <c r="AO71" s="406"/>
      <c r="AP71" s="406"/>
      <c r="AQ71" s="406"/>
      <c r="AR71" s="406"/>
      <c r="AS71" s="378" t="s">
        <v>11209</v>
      </c>
      <c r="AT71" s="406"/>
      <c r="AU71" s="406"/>
      <c r="AV71" s="378" t="s">
        <v>11165</v>
      </c>
      <c r="AW71" s="406"/>
      <c r="AX71" s="406"/>
      <c r="AY71" s="1443"/>
      <c r="AZ71" s="406"/>
      <c r="BA71" s="406"/>
      <c r="BB71" s="406"/>
      <c r="BC71" s="406"/>
      <c r="BD71" s="406"/>
      <c r="BE71" s="406"/>
      <c r="BF71" s="406"/>
      <c r="BG71" s="406"/>
      <c r="BH71" s="406"/>
      <c r="BI71" s="406"/>
      <c r="BJ71" s="728">
        <v>8000.0</v>
      </c>
      <c r="BK71" s="728" t="s">
        <v>11166</v>
      </c>
      <c r="BL71" s="589"/>
      <c r="BM71" s="589"/>
      <c r="BN71" s="589"/>
      <c r="BO71" s="589"/>
      <c r="BP71" s="589"/>
      <c r="BQ71" s="589"/>
      <c r="BR71" s="589"/>
      <c r="BS71" s="589"/>
      <c r="BT71" s="589"/>
      <c r="BU71" s="589"/>
      <c r="BV71" s="589"/>
      <c r="BW71" s="589"/>
      <c r="BX71" s="589"/>
      <c r="BY71" s="589"/>
      <c r="BZ71" s="589"/>
      <c r="CA71" s="589"/>
      <c r="CB71" s="589"/>
      <c r="CC71" s="589"/>
      <c r="CD71" s="589"/>
      <c r="CE71" s="589"/>
    </row>
    <row r="72" ht="20.25" customHeight="1">
      <c r="A72" s="647"/>
      <c r="B72" s="1410" t="s">
        <v>11210</v>
      </c>
      <c r="C72" s="1374" t="s">
        <v>10782</v>
      </c>
      <c r="D72" s="1375">
        <v>0.0</v>
      </c>
      <c r="E72" s="1398" t="s">
        <v>11211</v>
      </c>
      <c r="F72" s="406"/>
      <c r="G72" s="1403">
        <v>2.022597834002E12</v>
      </c>
      <c r="H72" s="721">
        <v>371.0</v>
      </c>
      <c r="I72" s="724">
        <v>0.7</v>
      </c>
      <c r="J72" s="734">
        <v>112.0</v>
      </c>
      <c r="K72" s="563" t="s">
        <v>11212</v>
      </c>
      <c r="L72" s="1158"/>
      <c r="M72" s="450" t="s">
        <v>11213</v>
      </c>
      <c r="N72" s="406"/>
      <c r="O72" s="406"/>
      <c r="P72" s="406"/>
      <c r="Q72" s="445"/>
      <c r="R72" s="445"/>
      <c r="S72" s="378">
        <v>20.0</v>
      </c>
      <c r="T72" s="406"/>
      <c r="U72" s="373">
        <v>72.0</v>
      </c>
      <c r="V72" s="1401"/>
      <c r="W72" s="1401"/>
      <c r="X72" s="721" t="s">
        <v>11185</v>
      </c>
      <c r="Y72" s="721" t="s">
        <v>8326</v>
      </c>
      <c r="Z72" s="725"/>
      <c r="AA72" s="725"/>
      <c r="AB72" s="725"/>
      <c r="AC72" s="725"/>
      <c r="AD72" s="378" t="s">
        <v>11214</v>
      </c>
      <c r="AE72" s="406"/>
      <c r="AF72" s="378" t="s">
        <v>11215</v>
      </c>
      <c r="AG72" s="406"/>
      <c r="AH72" s="378"/>
      <c r="AI72" s="378">
        <v>110.0</v>
      </c>
      <c r="AJ72" s="406"/>
      <c r="AK72" s="406"/>
      <c r="AL72" s="406"/>
      <c r="AM72" s="406"/>
      <c r="AN72" s="406"/>
      <c r="AO72" s="406"/>
      <c r="AP72" s="406"/>
      <c r="AQ72" s="406"/>
      <c r="AR72" s="406"/>
      <c r="AS72" s="378" t="s">
        <v>11216</v>
      </c>
      <c r="AT72" s="406"/>
      <c r="AU72" s="406"/>
      <c r="AV72" s="378" t="s">
        <v>11165</v>
      </c>
      <c r="AW72" s="406"/>
      <c r="AX72" s="406"/>
      <c r="AY72" s="1443"/>
      <c r="AZ72" s="406"/>
      <c r="BA72" s="406"/>
      <c r="BB72" s="406"/>
      <c r="BC72" s="406"/>
      <c r="BD72" s="406"/>
      <c r="BE72" s="406"/>
      <c r="BF72" s="406"/>
      <c r="BG72" s="406"/>
      <c r="BH72" s="406"/>
      <c r="BI72" s="406"/>
      <c r="BJ72" s="728">
        <v>8000.0</v>
      </c>
      <c r="BK72" s="728" t="s">
        <v>11166</v>
      </c>
      <c r="BL72" s="589"/>
      <c r="BM72" s="589"/>
      <c r="BN72" s="589"/>
      <c r="BO72" s="589"/>
      <c r="BP72" s="589"/>
      <c r="BQ72" s="589"/>
      <c r="BR72" s="589"/>
      <c r="BS72" s="589"/>
      <c r="BT72" s="589"/>
      <c r="BU72" s="589"/>
      <c r="BV72" s="589"/>
      <c r="BW72" s="589"/>
      <c r="BX72" s="589"/>
      <c r="BY72" s="589"/>
      <c r="BZ72" s="589"/>
      <c r="CA72" s="589"/>
      <c r="CB72" s="589"/>
      <c r="CC72" s="589"/>
      <c r="CD72" s="589"/>
      <c r="CE72" s="589"/>
    </row>
    <row r="73" ht="20.25" customHeight="1">
      <c r="A73" s="647"/>
      <c r="B73" s="712" t="s">
        <v>11217</v>
      </c>
      <c r="C73" s="1374" t="s">
        <v>10782</v>
      </c>
      <c r="D73" s="1375">
        <v>0.0</v>
      </c>
      <c r="E73" s="1398" t="s">
        <v>11218</v>
      </c>
      <c r="F73" s="406"/>
      <c r="G73" s="1449">
        <v>2.000223114063E12</v>
      </c>
      <c r="H73" s="721">
        <v>371.0</v>
      </c>
      <c r="I73" s="724">
        <v>0.7</v>
      </c>
      <c r="J73" s="734">
        <v>112.0</v>
      </c>
      <c r="K73" s="402" t="s">
        <v>11219</v>
      </c>
      <c r="L73" s="403" t="s">
        <v>11220</v>
      </c>
      <c r="M73" s="403" t="s">
        <v>11221</v>
      </c>
      <c r="N73" s="406"/>
      <c r="O73" s="406"/>
      <c r="P73" s="406"/>
      <c r="Q73" s="445"/>
      <c r="R73" s="445"/>
      <c r="S73" s="378">
        <v>20.0</v>
      </c>
      <c r="T73" s="1450"/>
      <c r="U73" s="492"/>
      <c r="V73" s="1401"/>
      <c r="W73" s="1214"/>
      <c r="X73" s="1402" t="s">
        <v>11185</v>
      </c>
      <c r="Y73" s="721" t="s">
        <v>8326</v>
      </c>
      <c r="Z73" s="725"/>
      <c r="AA73" s="725"/>
      <c r="AB73" s="725"/>
      <c r="AC73" s="725"/>
      <c r="AD73" s="378" t="s">
        <v>11222</v>
      </c>
      <c r="AE73" s="406"/>
      <c r="AF73" s="378" t="s">
        <v>11223</v>
      </c>
      <c r="AG73" s="572" t="s">
        <v>8331</v>
      </c>
      <c r="AH73" s="378"/>
      <c r="AI73" s="378">
        <v>140.0</v>
      </c>
      <c r="AJ73" s="406"/>
      <c r="AK73" s="406"/>
      <c r="AL73" s="406"/>
      <c r="AM73" s="406"/>
      <c r="AN73" s="406"/>
      <c r="AO73" s="406"/>
      <c r="AP73" s="406"/>
      <c r="AQ73" s="406"/>
      <c r="AR73" s="406"/>
      <c r="AS73" s="378" t="s">
        <v>11224</v>
      </c>
      <c r="AT73" s="406"/>
      <c r="AU73" s="406"/>
      <c r="AV73" s="378" t="s">
        <v>11165</v>
      </c>
      <c r="AW73" s="406"/>
      <c r="AX73" s="406"/>
      <c r="AY73" s="1443"/>
      <c r="AZ73" s="406"/>
      <c r="BA73" s="406"/>
      <c r="BB73" s="406"/>
      <c r="BC73" s="406"/>
      <c r="BD73" s="406"/>
      <c r="BE73" s="406"/>
      <c r="BF73" s="406"/>
      <c r="BG73" s="406"/>
      <c r="BH73" s="406"/>
      <c r="BI73" s="406"/>
      <c r="BJ73" s="728">
        <v>8000.0</v>
      </c>
      <c r="BK73" s="728" t="s">
        <v>11166</v>
      </c>
      <c r="BL73" s="589"/>
      <c r="BM73" s="589"/>
      <c r="BN73" s="589"/>
      <c r="BO73" s="589"/>
      <c r="BP73" s="589"/>
      <c r="BQ73" s="589"/>
      <c r="BR73" s="589"/>
      <c r="BS73" s="589"/>
      <c r="BT73" s="589"/>
      <c r="BU73" s="589"/>
      <c r="BV73" s="589"/>
      <c r="BW73" s="589"/>
      <c r="BX73" s="589"/>
      <c r="BY73" s="589"/>
      <c r="BZ73" s="589"/>
      <c r="CA73" s="589"/>
      <c r="CB73" s="589"/>
      <c r="CC73" s="589"/>
      <c r="CD73" s="589"/>
      <c r="CE73" s="589"/>
    </row>
    <row r="74" ht="20.25" customHeight="1">
      <c r="A74" s="647"/>
      <c r="B74" s="712" t="s">
        <v>11225</v>
      </c>
      <c r="C74" s="1374" t="s">
        <v>10782</v>
      </c>
      <c r="D74" s="1375">
        <v>0.0</v>
      </c>
      <c r="E74" s="1398" t="s">
        <v>11226</v>
      </c>
      <c r="F74" s="406"/>
      <c r="G74" s="1449">
        <v>2.00022311407E12</v>
      </c>
      <c r="H74" s="721">
        <v>371.0</v>
      </c>
      <c r="I74" s="724">
        <v>0.7</v>
      </c>
      <c r="J74" s="734">
        <v>112.0</v>
      </c>
      <c r="K74" s="402" t="s">
        <v>11227</v>
      </c>
      <c r="L74" s="403" t="s">
        <v>11228</v>
      </c>
      <c r="M74" s="403" t="s">
        <v>11229</v>
      </c>
      <c r="N74" s="406"/>
      <c r="O74" s="406"/>
      <c r="P74" s="406"/>
      <c r="Q74" s="445"/>
      <c r="R74" s="445"/>
      <c r="S74" s="378">
        <v>20.0</v>
      </c>
      <c r="T74" s="1450"/>
      <c r="U74" s="492"/>
      <c r="V74" s="1401"/>
      <c r="W74" s="1214"/>
      <c r="X74" s="1402" t="s">
        <v>11185</v>
      </c>
      <c r="Y74" s="721" t="s">
        <v>8326</v>
      </c>
      <c r="Z74" s="725"/>
      <c r="AA74" s="725"/>
      <c r="AB74" s="725"/>
      <c r="AC74" s="725"/>
      <c r="AD74" s="378" t="s">
        <v>11230</v>
      </c>
      <c r="AE74" s="406"/>
      <c r="AF74" s="378" t="s">
        <v>11231</v>
      </c>
      <c r="AG74" s="572" t="s">
        <v>8331</v>
      </c>
      <c r="AH74" s="378"/>
      <c r="AI74" s="378">
        <v>140.0</v>
      </c>
      <c r="AJ74" s="406"/>
      <c r="AK74" s="406"/>
      <c r="AL74" s="406"/>
      <c r="AM74" s="406"/>
      <c r="AN74" s="406"/>
      <c r="AO74" s="406"/>
      <c r="AP74" s="406"/>
      <c r="AQ74" s="406"/>
      <c r="AR74" s="406"/>
      <c r="AS74" s="378" t="s">
        <v>11232</v>
      </c>
      <c r="AT74" s="406"/>
      <c r="AU74" s="406"/>
      <c r="AV74" s="378" t="s">
        <v>11165</v>
      </c>
      <c r="AW74" s="406"/>
      <c r="AX74" s="406"/>
      <c r="AY74" s="1443"/>
      <c r="AZ74" s="406"/>
      <c r="BA74" s="406"/>
      <c r="BB74" s="406"/>
      <c r="BC74" s="406"/>
      <c r="BD74" s="406"/>
      <c r="BE74" s="406"/>
      <c r="BF74" s="406"/>
      <c r="BG74" s="406"/>
      <c r="BH74" s="406"/>
      <c r="BI74" s="406"/>
      <c r="BJ74" s="728">
        <v>8000.0</v>
      </c>
      <c r="BK74" s="728" t="s">
        <v>11166</v>
      </c>
      <c r="BL74" s="589"/>
      <c r="BM74" s="589"/>
      <c r="BN74" s="589"/>
      <c r="BO74" s="589"/>
      <c r="BP74" s="589"/>
      <c r="BQ74" s="589"/>
      <c r="BR74" s="589"/>
      <c r="BS74" s="589"/>
      <c r="BT74" s="589"/>
      <c r="BU74" s="589"/>
      <c r="BV74" s="589"/>
      <c r="BW74" s="589"/>
      <c r="BX74" s="589"/>
      <c r="BY74" s="589"/>
      <c r="BZ74" s="589"/>
      <c r="CA74" s="589"/>
      <c r="CB74" s="589"/>
      <c r="CC74" s="589"/>
      <c r="CD74" s="589"/>
      <c r="CE74" s="589"/>
    </row>
    <row r="75" ht="20.25" customHeight="1">
      <c r="A75" s="647"/>
      <c r="B75" s="712" t="s">
        <v>11233</v>
      </c>
      <c r="C75" s="1374" t="s">
        <v>10782</v>
      </c>
      <c r="D75" s="1375">
        <v>0.0</v>
      </c>
      <c r="E75" s="1398" t="s">
        <v>11234</v>
      </c>
      <c r="F75" s="406"/>
      <c r="G75" s="1449">
        <v>2.000223114087E12</v>
      </c>
      <c r="H75" s="721">
        <v>371.0</v>
      </c>
      <c r="I75" s="724">
        <v>0.7</v>
      </c>
      <c r="J75" s="734">
        <v>112.0</v>
      </c>
      <c r="K75" s="402" t="s">
        <v>11235</v>
      </c>
      <c r="L75" s="403" t="s">
        <v>11236</v>
      </c>
      <c r="M75" s="403" t="s">
        <v>11237</v>
      </c>
      <c r="N75" s="406"/>
      <c r="O75" s="406"/>
      <c r="P75" s="406"/>
      <c r="Q75" s="445"/>
      <c r="R75" s="445"/>
      <c r="S75" s="378">
        <v>20.0</v>
      </c>
      <c r="T75" s="1450"/>
      <c r="U75" s="492"/>
      <c r="V75" s="1401"/>
      <c r="W75" s="1214"/>
      <c r="X75" s="1402" t="s">
        <v>11161</v>
      </c>
      <c r="Y75" s="721" t="s">
        <v>8326</v>
      </c>
      <c r="Z75" s="725"/>
      <c r="AA75" s="725"/>
      <c r="AB75" s="725"/>
      <c r="AC75" s="725"/>
      <c r="AD75" s="378" t="s">
        <v>11238</v>
      </c>
      <c r="AE75" s="406"/>
      <c r="AF75" s="378" t="s">
        <v>11239</v>
      </c>
      <c r="AG75" s="572" t="s">
        <v>8331</v>
      </c>
      <c r="AH75" s="378"/>
      <c r="AI75" s="378">
        <v>140.0</v>
      </c>
      <c r="AJ75" s="406"/>
      <c r="AK75" s="406"/>
      <c r="AL75" s="406"/>
      <c r="AM75" s="406"/>
      <c r="AN75" s="406"/>
      <c r="AO75" s="406"/>
      <c r="AP75" s="406"/>
      <c r="AQ75" s="406"/>
      <c r="AR75" s="406"/>
      <c r="AS75" s="378" t="s">
        <v>11240</v>
      </c>
      <c r="AT75" s="406"/>
      <c r="AU75" s="406"/>
      <c r="AV75" s="378" t="s">
        <v>11165</v>
      </c>
      <c r="AW75" s="406"/>
      <c r="AX75" s="406"/>
      <c r="AY75" s="1443"/>
      <c r="AZ75" s="406"/>
      <c r="BA75" s="406"/>
      <c r="BB75" s="406"/>
      <c r="BC75" s="406"/>
      <c r="BD75" s="406"/>
      <c r="BE75" s="406"/>
      <c r="BF75" s="406"/>
      <c r="BG75" s="406"/>
      <c r="BH75" s="406"/>
      <c r="BI75" s="406"/>
      <c r="BJ75" s="728">
        <v>8000.0</v>
      </c>
      <c r="BK75" s="728" t="s">
        <v>11166</v>
      </c>
      <c r="BL75" s="589"/>
      <c r="BM75" s="589"/>
      <c r="BN75" s="589"/>
      <c r="BO75" s="589"/>
      <c r="BP75" s="589"/>
      <c r="BQ75" s="589"/>
      <c r="BR75" s="589"/>
      <c r="BS75" s="589"/>
      <c r="BT75" s="589"/>
      <c r="BU75" s="589"/>
      <c r="BV75" s="589"/>
      <c r="BW75" s="589"/>
      <c r="BX75" s="589"/>
      <c r="BY75" s="589"/>
      <c r="BZ75" s="589"/>
      <c r="CA75" s="589"/>
      <c r="CB75" s="589"/>
      <c r="CC75" s="589"/>
      <c r="CD75" s="589"/>
      <c r="CE75" s="589"/>
    </row>
    <row r="76" ht="20.25" customHeight="1">
      <c r="A76" s="647"/>
      <c r="B76" s="712" t="s">
        <v>11241</v>
      </c>
      <c r="C76" s="1374" t="s">
        <v>10782</v>
      </c>
      <c r="D76" s="1375">
        <v>0.0</v>
      </c>
      <c r="E76" s="1398" t="s">
        <v>11242</v>
      </c>
      <c r="F76" s="406"/>
      <c r="G76" s="1449">
        <v>2.000223114094E12</v>
      </c>
      <c r="H76" s="721">
        <v>371.0</v>
      </c>
      <c r="I76" s="724">
        <v>0.7</v>
      </c>
      <c r="J76" s="734">
        <v>112.0</v>
      </c>
      <c r="K76" s="402" t="s">
        <v>11243</v>
      </c>
      <c r="L76" s="403" t="s">
        <v>11244</v>
      </c>
      <c r="M76" s="403" t="s">
        <v>11245</v>
      </c>
      <c r="N76" s="406"/>
      <c r="O76" s="406"/>
      <c r="P76" s="406"/>
      <c r="Q76" s="445"/>
      <c r="R76" s="445"/>
      <c r="S76" s="378">
        <v>10.0</v>
      </c>
      <c r="T76" s="1450"/>
      <c r="U76" s="492"/>
      <c r="V76" s="1401"/>
      <c r="W76" s="1214"/>
      <c r="X76" s="1402" t="s">
        <v>11161</v>
      </c>
      <c r="Y76" s="721" t="s">
        <v>8326</v>
      </c>
      <c r="Z76" s="725"/>
      <c r="AA76" s="725"/>
      <c r="AB76" s="725"/>
      <c r="AC76" s="725"/>
      <c r="AD76" s="378" t="s">
        <v>11246</v>
      </c>
      <c r="AE76" s="406"/>
      <c r="AF76" s="471" t="s">
        <v>11247</v>
      </c>
      <c r="AG76" s="726" t="s">
        <v>8331</v>
      </c>
      <c r="AH76" s="378"/>
      <c r="AI76" s="378">
        <v>140.0</v>
      </c>
      <c r="AJ76" s="406"/>
      <c r="AK76" s="406"/>
      <c r="AL76" s="406"/>
      <c r="AM76" s="406"/>
      <c r="AN76" s="406"/>
      <c r="AO76" s="406"/>
      <c r="AP76" s="406"/>
      <c r="AQ76" s="406"/>
      <c r="AR76" s="406"/>
      <c r="AS76" s="378" t="s">
        <v>11248</v>
      </c>
      <c r="AT76" s="406"/>
      <c r="AU76" s="406"/>
      <c r="AV76" s="378" t="s">
        <v>11165</v>
      </c>
      <c r="AW76" s="406"/>
      <c r="AX76" s="406"/>
      <c r="AY76" s="1443"/>
      <c r="AZ76" s="406"/>
      <c r="BA76" s="406"/>
      <c r="BB76" s="406"/>
      <c r="BC76" s="406"/>
      <c r="BD76" s="406"/>
      <c r="BE76" s="406"/>
      <c r="BF76" s="406"/>
      <c r="BG76" s="406"/>
      <c r="BH76" s="406"/>
      <c r="BI76" s="406"/>
      <c r="BJ76" s="728">
        <v>8000.0</v>
      </c>
      <c r="BK76" s="728" t="s">
        <v>11166</v>
      </c>
      <c r="BL76" s="589"/>
      <c r="BM76" s="589"/>
      <c r="BN76" s="589"/>
      <c r="BO76" s="589"/>
      <c r="BP76" s="589"/>
      <c r="BQ76" s="589"/>
      <c r="BR76" s="589"/>
      <c r="BS76" s="589"/>
      <c r="BT76" s="589"/>
      <c r="BU76" s="589"/>
      <c r="BV76" s="589"/>
      <c r="BW76" s="589"/>
      <c r="BX76" s="589"/>
      <c r="BY76" s="589"/>
      <c r="BZ76" s="589"/>
      <c r="CA76" s="589"/>
      <c r="CB76" s="589"/>
      <c r="CC76" s="589"/>
      <c r="CD76" s="589"/>
      <c r="CE76" s="589"/>
    </row>
    <row r="77" ht="20.25" customHeight="1">
      <c r="A77" s="647"/>
      <c r="B77" s="712" t="s">
        <v>11249</v>
      </c>
      <c r="C77" s="1374" t="s">
        <v>10782</v>
      </c>
      <c r="D77" s="1375">
        <v>0.0</v>
      </c>
      <c r="E77" s="1398" t="s">
        <v>11250</v>
      </c>
      <c r="F77" s="406"/>
      <c r="G77" s="1449">
        <v>2.0002231141E12</v>
      </c>
      <c r="H77" s="721">
        <v>371.0</v>
      </c>
      <c r="I77" s="724">
        <v>0.7</v>
      </c>
      <c r="J77" s="734">
        <v>112.0</v>
      </c>
      <c r="K77" s="563" t="s">
        <v>11251</v>
      </c>
      <c r="L77" s="1158"/>
      <c r="M77" s="450" t="s">
        <v>11252</v>
      </c>
      <c r="N77" s="406"/>
      <c r="O77" s="406"/>
      <c r="P77" s="406"/>
      <c r="Q77" s="445"/>
      <c r="R77" s="445"/>
      <c r="S77" s="378">
        <v>10.0</v>
      </c>
      <c r="T77" s="1450"/>
      <c r="U77" s="492"/>
      <c r="V77" s="1401"/>
      <c r="W77" s="1214"/>
      <c r="X77" s="1402" t="s">
        <v>11161</v>
      </c>
      <c r="Y77" s="721" t="s">
        <v>8326</v>
      </c>
      <c r="Z77" s="725"/>
      <c r="AA77" s="725"/>
      <c r="AB77" s="725"/>
      <c r="AC77" s="725"/>
      <c r="AD77" s="471" t="s">
        <v>11253</v>
      </c>
      <c r="AE77" s="406"/>
      <c r="AF77" s="471" t="s">
        <v>11254</v>
      </c>
      <c r="AG77" s="726" t="s">
        <v>8331</v>
      </c>
      <c r="AH77" s="378"/>
      <c r="AI77" s="378">
        <v>140.0</v>
      </c>
      <c r="AJ77" s="406"/>
      <c r="AK77" s="406"/>
      <c r="AL77" s="406"/>
      <c r="AM77" s="406"/>
      <c r="AN77" s="406"/>
      <c r="AO77" s="406"/>
      <c r="AP77" s="406"/>
      <c r="AQ77" s="406"/>
      <c r="AR77" s="406"/>
      <c r="AS77" s="378" t="s">
        <v>11255</v>
      </c>
      <c r="AT77" s="406"/>
      <c r="AU77" s="406"/>
      <c r="AV77" s="378" t="s">
        <v>11165</v>
      </c>
      <c r="AW77" s="406"/>
      <c r="AX77" s="406"/>
      <c r="AY77" s="1443"/>
      <c r="AZ77" s="406"/>
      <c r="BA77" s="406"/>
      <c r="BB77" s="406"/>
      <c r="BC77" s="406"/>
      <c r="BD77" s="406"/>
      <c r="BE77" s="406"/>
      <c r="BF77" s="406"/>
      <c r="BG77" s="406"/>
      <c r="BH77" s="406"/>
      <c r="BI77" s="406"/>
      <c r="BJ77" s="728">
        <v>8000.0</v>
      </c>
      <c r="BK77" s="728" t="s">
        <v>11166</v>
      </c>
      <c r="BL77" s="589"/>
      <c r="BM77" s="589"/>
      <c r="BN77" s="589"/>
      <c r="BO77" s="589"/>
      <c r="BP77" s="589"/>
      <c r="BQ77" s="589"/>
      <c r="BR77" s="589"/>
      <c r="BS77" s="589"/>
      <c r="BT77" s="589"/>
      <c r="BU77" s="589"/>
      <c r="BV77" s="589"/>
      <c r="BW77" s="589"/>
      <c r="BX77" s="589"/>
      <c r="BY77" s="589"/>
      <c r="BZ77" s="589"/>
      <c r="CA77" s="589"/>
      <c r="CB77" s="589"/>
      <c r="CC77" s="589"/>
      <c r="CD77" s="589"/>
      <c r="CE77" s="589"/>
    </row>
    <row r="78" ht="20.25" customHeight="1">
      <c r="A78" s="647"/>
      <c r="B78" s="712" t="s">
        <v>11256</v>
      </c>
      <c r="C78" s="1374" t="s">
        <v>10782</v>
      </c>
      <c r="D78" s="1375">
        <v>0.0</v>
      </c>
      <c r="E78" s="1398" t="s">
        <v>11257</v>
      </c>
      <c r="F78" s="406"/>
      <c r="G78" s="1449">
        <v>2.000223114117E12</v>
      </c>
      <c r="H78" s="721">
        <v>371.0</v>
      </c>
      <c r="I78" s="724">
        <v>0.7</v>
      </c>
      <c r="J78" s="734">
        <v>112.0</v>
      </c>
      <c r="K78" s="563" t="s">
        <v>11258</v>
      </c>
      <c r="L78" s="1158"/>
      <c r="M78" s="450" t="s">
        <v>11259</v>
      </c>
      <c r="N78" s="406"/>
      <c r="O78" s="406"/>
      <c r="P78" s="406"/>
      <c r="Q78" s="445"/>
      <c r="R78" s="445"/>
      <c r="S78" s="378">
        <v>10.0</v>
      </c>
      <c r="T78" s="1450"/>
      <c r="U78" s="492"/>
      <c r="V78" s="1401"/>
      <c r="W78" s="1214"/>
      <c r="X78" s="1402" t="s">
        <v>11260</v>
      </c>
      <c r="Y78" s="721" t="s">
        <v>8326</v>
      </c>
      <c r="Z78" s="725"/>
      <c r="AA78" s="725"/>
      <c r="AB78" s="725"/>
      <c r="AC78" s="725"/>
      <c r="AD78" s="471" t="s">
        <v>11261</v>
      </c>
      <c r="AE78" s="406"/>
      <c r="AF78" s="471" t="s">
        <v>11262</v>
      </c>
      <c r="AG78" s="726" t="s">
        <v>8331</v>
      </c>
      <c r="AH78" s="378"/>
      <c r="AI78" s="378">
        <v>140.0</v>
      </c>
      <c r="AJ78" s="406"/>
      <c r="AK78" s="406"/>
      <c r="AL78" s="406"/>
      <c r="AM78" s="406"/>
      <c r="AN78" s="406"/>
      <c r="AO78" s="406"/>
      <c r="AP78" s="406"/>
      <c r="AQ78" s="406"/>
      <c r="AR78" s="406"/>
      <c r="AS78" s="378" t="s">
        <v>11263</v>
      </c>
      <c r="AT78" s="406"/>
      <c r="AU78" s="406"/>
      <c r="AV78" s="378" t="s">
        <v>11165</v>
      </c>
      <c r="AW78" s="406"/>
      <c r="AX78" s="406"/>
      <c r="AY78" s="1443"/>
      <c r="AZ78" s="406"/>
      <c r="BA78" s="406"/>
      <c r="BB78" s="406"/>
      <c r="BC78" s="406"/>
      <c r="BD78" s="406"/>
      <c r="BE78" s="406"/>
      <c r="BF78" s="406"/>
      <c r="BG78" s="406"/>
      <c r="BH78" s="406"/>
      <c r="BI78" s="406"/>
      <c r="BJ78" s="728">
        <v>8000.0</v>
      </c>
      <c r="BK78" s="728" t="s">
        <v>11166</v>
      </c>
      <c r="BL78" s="589"/>
      <c r="BM78" s="589"/>
      <c r="BN78" s="589"/>
      <c r="BO78" s="589"/>
      <c r="BP78" s="589"/>
      <c r="BQ78" s="589"/>
      <c r="BR78" s="589"/>
      <c r="BS78" s="589"/>
      <c r="BT78" s="589"/>
      <c r="BU78" s="589"/>
      <c r="BV78" s="589"/>
      <c r="BW78" s="589"/>
      <c r="BX78" s="589"/>
      <c r="BY78" s="589"/>
      <c r="BZ78" s="589"/>
      <c r="CA78" s="589"/>
      <c r="CB78" s="589"/>
      <c r="CC78" s="589"/>
      <c r="CD78" s="589"/>
      <c r="CE78" s="589"/>
    </row>
    <row r="79" ht="20.25" customHeight="1">
      <c r="A79" s="647"/>
      <c r="B79" s="712" t="s">
        <v>11264</v>
      </c>
      <c r="C79" s="1374" t="s">
        <v>10782</v>
      </c>
      <c r="D79" s="1375">
        <v>0.0</v>
      </c>
      <c r="E79" s="1398" t="s">
        <v>11265</v>
      </c>
      <c r="F79" s="406"/>
      <c r="G79" s="1449">
        <v>2.000223114124E12</v>
      </c>
      <c r="H79" s="721">
        <v>349.0</v>
      </c>
      <c r="I79" s="724">
        <v>0.7</v>
      </c>
      <c r="J79" s="734">
        <v>105.0</v>
      </c>
      <c r="K79" s="563" t="s">
        <v>11266</v>
      </c>
      <c r="L79" s="1158"/>
      <c r="M79" s="450" t="s">
        <v>11267</v>
      </c>
      <c r="N79" s="406"/>
      <c r="O79" s="406"/>
      <c r="P79" s="406"/>
      <c r="Q79" s="445"/>
      <c r="R79" s="445"/>
      <c r="S79" s="378">
        <v>20.0</v>
      </c>
      <c r="T79" s="1450"/>
      <c r="U79" s="492"/>
      <c r="V79" s="1401"/>
      <c r="W79" s="1214"/>
      <c r="X79" s="1402" t="s">
        <v>11260</v>
      </c>
      <c r="Y79" s="721" t="s">
        <v>8326</v>
      </c>
      <c r="Z79" s="725"/>
      <c r="AA79" s="725"/>
      <c r="AB79" s="725"/>
      <c r="AC79" s="725"/>
      <c r="AD79" s="471" t="s">
        <v>11268</v>
      </c>
      <c r="AE79" s="471" t="s">
        <v>11269</v>
      </c>
      <c r="AF79" s="471" t="s">
        <v>11270</v>
      </c>
      <c r="AG79" s="726" t="s">
        <v>8331</v>
      </c>
      <c r="AH79" s="378"/>
      <c r="AI79" s="378">
        <v>140.0</v>
      </c>
      <c r="AJ79" s="406"/>
      <c r="AK79" s="406"/>
      <c r="AL79" s="406"/>
      <c r="AM79" s="406"/>
      <c r="AN79" s="406"/>
      <c r="AO79" s="431"/>
      <c r="AP79" s="378">
        <v>20.0</v>
      </c>
      <c r="AQ79" s="378">
        <v>4.0</v>
      </c>
      <c r="AR79" s="378">
        <v>15.0</v>
      </c>
      <c r="AS79" s="378" t="s">
        <v>11271</v>
      </c>
      <c r="AT79" s="378" t="s">
        <v>205</v>
      </c>
      <c r="AU79" s="406"/>
      <c r="AV79" s="378" t="s">
        <v>11271</v>
      </c>
      <c r="AW79" s="406"/>
      <c r="AX79" s="378" t="s">
        <v>11272</v>
      </c>
      <c r="AY79" s="1443"/>
      <c r="AZ79" s="406"/>
      <c r="BA79" s="406"/>
      <c r="BB79" s="406"/>
      <c r="BC79" s="406"/>
      <c r="BD79" s="406"/>
      <c r="BE79" s="406"/>
      <c r="BF79" s="406"/>
      <c r="BG79" s="406"/>
      <c r="BH79" s="406"/>
      <c r="BI79" s="406"/>
      <c r="BJ79" s="728">
        <v>800.0</v>
      </c>
      <c r="BK79" s="728" t="s">
        <v>11273</v>
      </c>
      <c r="BL79" s="590"/>
      <c r="BM79" s="590"/>
      <c r="BN79" s="590"/>
      <c r="BO79" s="590"/>
      <c r="BP79" s="590"/>
      <c r="BQ79" s="590"/>
      <c r="BR79" s="590"/>
      <c r="BS79" s="590"/>
      <c r="BT79" s="590"/>
      <c r="BU79" s="590"/>
      <c r="BV79" s="590"/>
      <c r="BW79" s="590"/>
      <c r="BX79" s="590"/>
      <c r="BY79" s="590"/>
      <c r="BZ79" s="590"/>
      <c r="CA79" s="590"/>
      <c r="CB79" s="590"/>
      <c r="CC79" s="590"/>
      <c r="CD79" s="590"/>
      <c r="CE79" s="590"/>
    </row>
    <row r="80" ht="20.25" customHeight="1">
      <c r="A80" s="647"/>
      <c r="B80" s="712" t="s">
        <v>11274</v>
      </c>
      <c r="C80" s="1374" t="s">
        <v>10782</v>
      </c>
      <c r="D80" s="1375">
        <v>0.0</v>
      </c>
      <c r="E80" s="1451" t="s">
        <v>11275</v>
      </c>
      <c r="F80" s="406"/>
      <c r="G80" s="1446">
        <v>2.02886523864E12</v>
      </c>
      <c r="H80" s="721">
        <v>371.0</v>
      </c>
      <c r="I80" s="724">
        <v>0.7</v>
      </c>
      <c r="J80" s="734">
        <v>112.0</v>
      </c>
      <c r="K80" s="563" t="s">
        <v>11276</v>
      </c>
      <c r="L80" s="1158"/>
      <c r="M80" s="450" t="s">
        <v>11277</v>
      </c>
      <c r="N80" s="406"/>
      <c r="O80" s="406"/>
      <c r="P80" s="406"/>
      <c r="Q80" s="445"/>
      <c r="R80" s="445"/>
      <c r="S80" s="378">
        <v>10.0</v>
      </c>
      <c r="T80" s="1450"/>
      <c r="U80" s="373">
        <v>90.0</v>
      </c>
      <c r="V80" s="1401"/>
      <c r="W80" s="1401"/>
      <c r="X80" s="721" t="s">
        <v>11185</v>
      </c>
      <c r="Y80" s="721" t="s">
        <v>8554</v>
      </c>
      <c r="Z80" s="589"/>
      <c r="AA80" s="589"/>
      <c r="AB80" s="589"/>
      <c r="AC80" s="589"/>
      <c r="AD80" s="378" t="s">
        <v>11278</v>
      </c>
      <c r="AE80" s="378" t="s">
        <v>11279</v>
      </c>
      <c r="AF80" s="378" t="s">
        <v>11280</v>
      </c>
      <c r="AG80" s="406"/>
      <c r="AH80" s="378"/>
      <c r="AI80" s="378">
        <v>200.0</v>
      </c>
      <c r="AJ80" s="406"/>
      <c r="AK80" s="406"/>
      <c r="AL80" s="406"/>
      <c r="AM80" s="406"/>
      <c r="AN80" s="406"/>
      <c r="AO80" s="431"/>
      <c r="AP80" s="378">
        <v>20.0</v>
      </c>
      <c r="AQ80" s="378">
        <v>4.0</v>
      </c>
      <c r="AR80" s="378">
        <v>15.0</v>
      </c>
      <c r="AS80" s="728" t="s">
        <v>11281</v>
      </c>
      <c r="AT80" s="728" t="s">
        <v>205</v>
      </c>
      <c r="AU80" s="589"/>
      <c r="AV80" s="728" t="s">
        <v>11271</v>
      </c>
      <c r="AW80" s="589"/>
      <c r="AX80" s="728" t="s">
        <v>11272</v>
      </c>
      <c r="AY80" s="589"/>
      <c r="AZ80" s="589"/>
      <c r="BA80" s="589"/>
      <c r="BB80" s="589"/>
      <c r="BC80" s="589"/>
      <c r="BD80" s="589"/>
      <c r="BE80" s="589"/>
      <c r="BF80" s="589"/>
      <c r="BG80" s="589"/>
      <c r="BH80" s="589"/>
      <c r="BI80" s="589"/>
      <c r="BJ80" s="589"/>
      <c r="BK80" s="589"/>
      <c r="BL80" s="589"/>
      <c r="BM80" s="589"/>
      <c r="BN80" s="589"/>
      <c r="BO80" s="589"/>
      <c r="BP80" s="589"/>
      <c r="BQ80" s="589"/>
      <c r="BR80" s="589"/>
      <c r="BS80" s="589"/>
      <c r="BT80" s="589"/>
      <c r="BU80" s="589"/>
      <c r="BV80" s="589"/>
      <c r="BW80" s="589"/>
      <c r="BX80" s="589"/>
      <c r="BY80" s="589"/>
      <c r="BZ80" s="589"/>
      <c r="CA80" s="589"/>
      <c r="CB80" s="589"/>
      <c r="CC80" s="589"/>
      <c r="CD80" s="589"/>
      <c r="CE80" s="589"/>
    </row>
    <row r="81" ht="20.25" customHeight="1">
      <c r="A81" s="647"/>
      <c r="B81" s="760" t="s">
        <v>11282</v>
      </c>
      <c r="C81" s="1374" t="s">
        <v>10782</v>
      </c>
      <c r="D81" s="1375">
        <v>0.0</v>
      </c>
      <c r="E81" s="1451" t="s">
        <v>11283</v>
      </c>
      <c r="F81" s="590"/>
      <c r="G81" s="1452">
        <v>2.028865238657E12</v>
      </c>
      <c r="H81" s="721">
        <v>371.0</v>
      </c>
      <c r="I81" s="724">
        <v>0.7</v>
      </c>
      <c r="J81" s="734">
        <v>112.0</v>
      </c>
      <c r="K81" s="563" t="s">
        <v>11284</v>
      </c>
      <c r="L81" s="1158"/>
      <c r="M81" s="450" t="s">
        <v>11277</v>
      </c>
      <c r="N81" s="590"/>
      <c r="O81" s="590"/>
      <c r="P81" s="590"/>
      <c r="Q81" s="590"/>
      <c r="R81" s="590"/>
      <c r="S81" s="728">
        <v>10.0</v>
      </c>
      <c r="T81" s="1450"/>
      <c r="U81" s="373">
        <v>90.0</v>
      </c>
      <c r="V81" s="1401"/>
      <c r="W81" s="1401"/>
      <c r="X81" s="721" t="s">
        <v>11185</v>
      </c>
      <c r="Y81" s="721" t="s">
        <v>8326</v>
      </c>
      <c r="Z81" s="589"/>
      <c r="AA81" s="589"/>
      <c r="AB81" s="589"/>
      <c r="AC81" s="589"/>
      <c r="AD81" s="378" t="s">
        <v>11285</v>
      </c>
      <c r="AE81" s="378" t="s">
        <v>11286</v>
      </c>
      <c r="AF81" s="378" t="s">
        <v>11287</v>
      </c>
      <c r="AG81" s="406"/>
      <c r="AH81" s="378"/>
      <c r="AI81" s="378">
        <v>200.0</v>
      </c>
      <c r="AJ81" s="406"/>
      <c r="AK81" s="406"/>
      <c r="AL81" s="406"/>
      <c r="AM81" s="406"/>
      <c r="AN81" s="406"/>
      <c r="AO81" s="431"/>
      <c r="AP81" s="378">
        <v>20.0</v>
      </c>
      <c r="AQ81" s="378">
        <v>4.0</v>
      </c>
      <c r="AR81" s="378">
        <v>15.0</v>
      </c>
      <c r="AS81" s="728" t="s">
        <v>11288</v>
      </c>
      <c r="AT81" s="728" t="s">
        <v>205</v>
      </c>
      <c r="AU81" s="589"/>
      <c r="AV81" s="728" t="s">
        <v>11271</v>
      </c>
      <c r="AW81" s="589"/>
      <c r="AX81" s="728" t="s">
        <v>11272</v>
      </c>
      <c r="AY81" s="589"/>
      <c r="AZ81" s="589"/>
      <c r="BA81" s="589"/>
      <c r="BB81" s="589"/>
      <c r="BC81" s="589"/>
      <c r="BD81" s="589"/>
      <c r="BE81" s="589"/>
      <c r="BF81" s="589"/>
      <c r="BG81" s="589"/>
      <c r="BH81" s="589"/>
      <c r="BI81" s="589"/>
      <c r="BJ81" s="589"/>
      <c r="BK81" s="589"/>
      <c r="BL81" s="589"/>
      <c r="BM81" s="589"/>
      <c r="BN81" s="589"/>
      <c r="BO81" s="589"/>
      <c r="BP81" s="589"/>
      <c r="BQ81" s="589"/>
      <c r="BR81" s="589"/>
      <c r="BS81" s="589"/>
      <c r="BT81" s="589"/>
      <c r="BU81" s="589"/>
      <c r="BV81" s="589"/>
      <c r="BW81" s="589"/>
      <c r="BX81" s="589"/>
      <c r="BY81" s="589"/>
      <c r="BZ81" s="589"/>
      <c r="CA81" s="589"/>
      <c r="CB81" s="589"/>
      <c r="CC81" s="589"/>
      <c r="CD81" s="589"/>
      <c r="CE81" s="589"/>
    </row>
    <row r="82" ht="20.25" customHeight="1">
      <c r="A82" s="647"/>
      <c r="B82" s="760" t="s">
        <v>11289</v>
      </c>
      <c r="C82" s="1374" t="s">
        <v>10782</v>
      </c>
      <c r="D82" s="1375">
        <v>0.0</v>
      </c>
      <c r="E82" s="1451" t="s">
        <v>11290</v>
      </c>
      <c r="F82" s="590"/>
      <c r="G82" s="1452">
        <v>2.028865238664E12</v>
      </c>
      <c r="H82" s="721">
        <v>371.0</v>
      </c>
      <c r="I82" s="724">
        <v>0.7</v>
      </c>
      <c r="J82" s="734">
        <v>112.0</v>
      </c>
      <c r="K82" s="563" t="s">
        <v>11291</v>
      </c>
      <c r="L82" s="1158"/>
      <c r="M82" s="450" t="s">
        <v>11277</v>
      </c>
      <c r="N82" s="589"/>
      <c r="O82" s="589"/>
      <c r="P82" s="589"/>
      <c r="Q82" s="589"/>
      <c r="R82" s="589"/>
      <c r="S82" s="728">
        <v>10.0</v>
      </c>
      <c r="T82" s="406"/>
      <c r="U82" s="373">
        <v>32.0</v>
      </c>
      <c r="V82" s="1401"/>
      <c r="W82" s="1401"/>
      <c r="X82" s="721" t="s">
        <v>11185</v>
      </c>
      <c r="Y82" s="721" t="s">
        <v>8326</v>
      </c>
      <c r="Z82" s="589"/>
      <c r="AA82" s="589"/>
      <c r="AB82" s="589"/>
      <c r="AC82" s="1453"/>
      <c r="AD82" s="378" t="s">
        <v>11292</v>
      </c>
      <c r="AE82" s="378" t="s">
        <v>11293</v>
      </c>
      <c r="AF82" s="378" t="s">
        <v>11294</v>
      </c>
      <c r="AG82" s="406"/>
      <c r="AH82" s="378"/>
      <c r="AI82" s="378">
        <v>200.0</v>
      </c>
      <c r="AJ82" s="406"/>
      <c r="AK82" s="406"/>
      <c r="AL82" s="406"/>
      <c r="AM82" s="406"/>
      <c r="AN82" s="406"/>
      <c r="AO82" s="431"/>
      <c r="AP82" s="378">
        <v>20.0</v>
      </c>
      <c r="AQ82" s="378">
        <v>4.0</v>
      </c>
      <c r="AR82" s="378">
        <v>15.0</v>
      </c>
      <c r="AS82" s="728" t="s">
        <v>11295</v>
      </c>
      <c r="AT82" s="728" t="s">
        <v>205</v>
      </c>
      <c r="AU82" s="589"/>
      <c r="AV82" s="728" t="s">
        <v>11271</v>
      </c>
      <c r="AW82" s="589"/>
      <c r="AX82" s="728" t="s">
        <v>11272</v>
      </c>
      <c r="AY82" s="589"/>
      <c r="AZ82" s="589"/>
      <c r="BA82" s="589"/>
      <c r="BB82" s="589"/>
      <c r="BC82" s="589"/>
      <c r="BD82" s="589"/>
      <c r="BE82" s="589"/>
      <c r="BF82" s="589"/>
      <c r="BG82" s="589"/>
      <c r="BH82" s="589"/>
      <c r="BI82" s="589"/>
      <c r="BJ82" s="589"/>
      <c r="BK82" s="589"/>
      <c r="BL82" s="589"/>
      <c r="BM82" s="589"/>
      <c r="BN82" s="589"/>
      <c r="BO82" s="589"/>
      <c r="BP82" s="589"/>
      <c r="BQ82" s="589"/>
      <c r="BR82" s="589"/>
      <c r="BS82" s="589"/>
      <c r="BT82" s="589"/>
      <c r="BU82" s="589"/>
      <c r="BV82" s="589"/>
      <c r="BW82" s="589"/>
      <c r="BX82" s="589"/>
      <c r="BY82" s="589"/>
      <c r="BZ82" s="589"/>
      <c r="CA82" s="589"/>
      <c r="CB82" s="589"/>
      <c r="CC82" s="589"/>
      <c r="CD82" s="589"/>
      <c r="CE82" s="589"/>
    </row>
    <row r="83" ht="20.25" customHeight="1">
      <c r="A83" s="647"/>
      <c r="B83" s="760" t="s">
        <v>11296</v>
      </c>
      <c r="C83" s="1374" t="s">
        <v>10782</v>
      </c>
      <c r="D83" s="1375">
        <v>0.0</v>
      </c>
      <c r="E83" s="1451" t="s">
        <v>11297</v>
      </c>
      <c r="F83" s="590"/>
      <c r="G83" s="1452">
        <v>2.028865238671E12</v>
      </c>
      <c r="H83" s="721">
        <v>371.0</v>
      </c>
      <c r="I83" s="724">
        <v>0.7</v>
      </c>
      <c r="J83" s="734">
        <v>112.0</v>
      </c>
      <c r="K83" s="563" t="s">
        <v>11298</v>
      </c>
      <c r="L83" s="1158"/>
      <c r="M83" s="450" t="s">
        <v>11277</v>
      </c>
      <c r="N83" s="590"/>
      <c r="O83" s="590"/>
      <c r="P83" s="590"/>
      <c r="Q83" s="590"/>
      <c r="R83" s="590"/>
      <c r="S83" s="728">
        <v>10.0</v>
      </c>
      <c r="T83" s="406"/>
      <c r="U83" s="373">
        <v>100.0</v>
      </c>
      <c r="V83" s="1401"/>
      <c r="W83" s="1401"/>
      <c r="X83" s="721" t="s">
        <v>11185</v>
      </c>
      <c r="Y83" s="721" t="s">
        <v>8326</v>
      </c>
      <c r="Z83" s="589"/>
      <c r="AA83" s="589"/>
      <c r="AB83" s="589"/>
      <c r="AC83" s="1453"/>
      <c r="AD83" s="378" t="s">
        <v>11299</v>
      </c>
      <c r="AE83" s="378" t="s">
        <v>11300</v>
      </c>
      <c r="AF83" s="378" t="s">
        <v>11301</v>
      </c>
      <c r="AG83" s="406"/>
      <c r="AH83" s="378"/>
      <c r="AI83" s="378">
        <v>200.0</v>
      </c>
      <c r="AJ83" s="406"/>
      <c r="AK83" s="406"/>
      <c r="AL83" s="406"/>
      <c r="AM83" s="406"/>
      <c r="AN83" s="406"/>
      <c r="AO83" s="431"/>
      <c r="AP83" s="378">
        <v>20.0</v>
      </c>
      <c r="AQ83" s="378">
        <v>4.0</v>
      </c>
      <c r="AR83" s="378">
        <v>15.0</v>
      </c>
      <c r="AS83" s="728" t="s">
        <v>11302</v>
      </c>
      <c r="AT83" s="728" t="s">
        <v>205</v>
      </c>
      <c r="AU83" s="589"/>
      <c r="AV83" s="728" t="s">
        <v>11271</v>
      </c>
      <c r="AW83" s="589"/>
      <c r="AX83" s="728" t="s">
        <v>11272</v>
      </c>
      <c r="AY83" s="589"/>
      <c r="AZ83" s="589"/>
      <c r="BA83" s="589"/>
      <c r="BB83" s="589"/>
      <c r="BC83" s="589"/>
      <c r="BD83" s="589"/>
      <c r="BE83" s="589"/>
      <c r="BF83" s="589"/>
      <c r="BG83" s="589"/>
      <c r="BH83" s="589"/>
      <c r="BI83" s="589"/>
      <c r="BJ83" s="589"/>
      <c r="BK83" s="589"/>
      <c r="BL83" s="589"/>
      <c r="BM83" s="589"/>
      <c r="BN83" s="589"/>
      <c r="BO83" s="589"/>
      <c r="BP83" s="589"/>
      <c r="BQ83" s="589"/>
      <c r="BR83" s="589"/>
      <c r="BS83" s="589"/>
      <c r="BT83" s="589"/>
      <c r="BU83" s="589"/>
      <c r="BV83" s="589"/>
      <c r="BW83" s="589"/>
      <c r="BX83" s="589"/>
      <c r="BY83" s="589"/>
      <c r="BZ83" s="589"/>
      <c r="CA83" s="589"/>
      <c r="CB83" s="589"/>
      <c r="CC83" s="589"/>
      <c r="CD83" s="589"/>
      <c r="CE83" s="589"/>
    </row>
    <row r="84" ht="20.25" customHeight="1">
      <c r="A84" s="647"/>
      <c r="B84" s="760" t="s">
        <v>11303</v>
      </c>
      <c r="C84" s="1374" t="s">
        <v>10782</v>
      </c>
      <c r="D84" s="1375">
        <v>0.0</v>
      </c>
      <c r="E84" s="1451" t="s">
        <v>11304</v>
      </c>
      <c r="F84" s="590"/>
      <c r="G84" s="1452">
        <v>2.028865238688E12</v>
      </c>
      <c r="H84" s="721">
        <v>371.0</v>
      </c>
      <c r="I84" s="724">
        <v>0.7</v>
      </c>
      <c r="J84" s="734">
        <v>112.0</v>
      </c>
      <c r="K84" s="563" t="s">
        <v>11305</v>
      </c>
      <c r="L84" s="1158"/>
      <c r="M84" s="450" t="s">
        <v>11277</v>
      </c>
      <c r="N84" s="590"/>
      <c r="O84" s="590"/>
      <c r="P84" s="590"/>
      <c r="Q84" s="590"/>
      <c r="R84" s="590"/>
      <c r="S84" s="728">
        <v>10.0</v>
      </c>
      <c r="T84" s="406"/>
      <c r="U84" s="373">
        <v>34.0</v>
      </c>
      <c r="V84" s="1401"/>
      <c r="W84" s="1401"/>
      <c r="X84" s="721" t="s">
        <v>11185</v>
      </c>
      <c r="Y84" s="721" t="s">
        <v>8326</v>
      </c>
      <c r="Z84" s="589"/>
      <c r="AA84" s="589"/>
      <c r="AB84" s="589"/>
      <c r="AC84" s="1453"/>
      <c r="AD84" s="378" t="s">
        <v>11306</v>
      </c>
      <c r="AE84" s="378" t="s">
        <v>11307</v>
      </c>
      <c r="AF84" s="378" t="s">
        <v>11308</v>
      </c>
      <c r="AG84" s="406"/>
      <c r="AH84" s="378"/>
      <c r="AI84" s="378">
        <v>200.0</v>
      </c>
      <c r="AJ84" s="406"/>
      <c r="AK84" s="406"/>
      <c r="AL84" s="406"/>
      <c r="AM84" s="406"/>
      <c r="AN84" s="406"/>
      <c r="AO84" s="431"/>
      <c r="AP84" s="378">
        <v>20.0</v>
      </c>
      <c r="AQ84" s="378">
        <v>4.0</v>
      </c>
      <c r="AR84" s="378">
        <v>15.0</v>
      </c>
      <c r="AS84" s="728" t="s">
        <v>11309</v>
      </c>
      <c r="AT84" s="728" t="s">
        <v>205</v>
      </c>
      <c r="AU84" s="589"/>
      <c r="AV84" s="728" t="s">
        <v>11271</v>
      </c>
      <c r="AW84" s="589"/>
      <c r="AX84" s="728" t="s">
        <v>11272</v>
      </c>
      <c r="AY84" s="589"/>
      <c r="AZ84" s="589"/>
      <c r="BA84" s="589"/>
      <c r="BB84" s="589"/>
      <c r="BC84" s="589"/>
      <c r="BD84" s="589"/>
      <c r="BE84" s="589"/>
      <c r="BF84" s="589"/>
      <c r="BG84" s="589"/>
      <c r="BH84" s="589"/>
      <c r="BI84" s="589"/>
      <c r="BJ84" s="589"/>
      <c r="BK84" s="589"/>
      <c r="BL84" s="589"/>
      <c r="BM84" s="589"/>
      <c r="BN84" s="589"/>
      <c r="BO84" s="589"/>
      <c r="BP84" s="589"/>
      <c r="BQ84" s="589"/>
      <c r="BR84" s="589"/>
      <c r="BS84" s="589"/>
      <c r="BT84" s="589"/>
      <c r="BU84" s="589"/>
      <c r="BV84" s="589"/>
      <c r="BW84" s="589"/>
      <c r="BX84" s="589"/>
      <c r="BY84" s="589"/>
      <c r="BZ84" s="589"/>
      <c r="CA84" s="589"/>
      <c r="CB84" s="589"/>
      <c r="CC84" s="589"/>
      <c r="CD84" s="589"/>
      <c r="CE84" s="589"/>
    </row>
    <row r="85" ht="20.25" customHeight="1">
      <c r="A85" s="647"/>
      <c r="B85" s="760" t="s">
        <v>11310</v>
      </c>
      <c r="C85" s="1374" t="s">
        <v>10782</v>
      </c>
      <c r="D85" s="1375">
        <v>0.0</v>
      </c>
      <c r="E85" s="1451" t="s">
        <v>11311</v>
      </c>
      <c r="F85" s="590"/>
      <c r="G85" s="1452">
        <v>2.028865238695E12</v>
      </c>
      <c r="H85" s="721">
        <v>371.0</v>
      </c>
      <c r="I85" s="724">
        <v>0.7</v>
      </c>
      <c r="J85" s="734">
        <v>112.0</v>
      </c>
      <c r="K85" s="563" t="s">
        <v>11312</v>
      </c>
      <c r="L85" s="1158"/>
      <c r="M85" s="450" t="s">
        <v>11277</v>
      </c>
      <c r="N85" s="590"/>
      <c r="O85" s="590"/>
      <c r="P85" s="590"/>
      <c r="Q85" s="590"/>
      <c r="R85" s="590"/>
      <c r="S85" s="728">
        <v>10.0</v>
      </c>
      <c r="T85" s="406"/>
      <c r="U85" s="373">
        <v>39.0</v>
      </c>
      <c r="V85" s="1401"/>
      <c r="W85" s="1401"/>
      <c r="X85" s="762" t="s">
        <v>11313</v>
      </c>
      <c r="Y85" s="762" t="s">
        <v>11313</v>
      </c>
      <c r="Z85" s="762" t="s">
        <v>11313</v>
      </c>
      <c r="AA85" s="762" t="s">
        <v>11313</v>
      </c>
      <c r="AB85" s="762" t="s">
        <v>11313</v>
      </c>
      <c r="AC85" s="762" t="s">
        <v>11313</v>
      </c>
      <c r="AD85" s="728" t="s">
        <v>11314</v>
      </c>
      <c r="AE85" s="728" t="s">
        <v>11315</v>
      </c>
      <c r="AF85" s="728" t="s">
        <v>11316</v>
      </c>
      <c r="AG85" s="589"/>
      <c r="AH85" s="728"/>
      <c r="AI85" s="728">
        <v>180.0</v>
      </c>
      <c r="AJ85" s="590"/>
      <c r="AK85" s="590"/>
      <c r="AL85" s="590"/>
      <c r="AM85" s="590"/>
      <c r="AN85" s="590"/>
      <c r="AO85" s="589"/>
      <c r="AP85" s="728">
        <v>18.0</v>
      </c>
      <c r="AQ85" s="728">
        <v>3.5</v>
      </c>
      <c r="AR85" s="728">
        <v>150.0</v>
      </c>
      <c r="AS85" s="728" t="s">
        <v>11317</v>
      </c>
      <c r="AT85" s="728" t="s">
        <v>205</v>
      </c>
      <c r="AU85" s="728" t="s">
        <v>11318</v>
      </c>
      <c r="AV85" s="728" t="s">
        <v>11319</v>
      </c>
      <c r="AW85" s="589"/>
      <c r="AX85" s="589"/>
      <c r="AY85" s="589"/>
      <c r="AZ85" s="589"/>
      <c r="BA85" s="589"/>
      <c r="BB85" s="589"/>
      <c r="BC85" s="589"/>
      <c r="BD85" s="589"/>
      <c r="BE85" s="589"/>
      <c r="BF85" s="589"/>
      <c r="BG85" s="589"/>
      <c r="BH85" s="589"/>
      <c r="BI85" s="589"/>
      <c r="BJ85" s="589"/>
      <c r="BK85" s="589"/>
      <c r="BL85" s="589"/>
      <c r="BM85" s="589"/>
      <c r="BN85" s="589"/>
      <c r="BO85" s="589"/>
      <c r="BP85" s="589"/>
      <c r="BQ85" s="589"/>
      <c r="BR85" s="589"/>
      <c r="BS85" s="589"/>
      <c r="BT85" s="589"/>
      <c r="BU85" s="589"/>
      <c r="BV85" s="589"/>
      <c r="BW85" s="589"/>
      <c r="BX85" s="589"/>
      <c r="BY85" s="589"/>
      <c r="BZ85" s="589"/>
      <c r="CA85" s="589"/>
      <c r="CB85" s="589"/>
      <c r="CC85" s="589"/>
      <c r="CD85" s="589"/>
      <c r="CE85" s="589"/>
    </row>
    <row r="86" ht="20.25" customHeight="1">
      <c r="A86" s="647"/>
      <c r="B86" s="760" t="s">
        <v>11320</v>
      </c>
      <c r="C86" s="1374" t="s">
        <v>10782</v>
      </c>
      <c r="D86" s="1375">
        <v>0.0</v>
      </c>
      <c r="E86" s="1451" t="s">
        <v>11321</v>
      </c>
      <c r="F86" s="589"/>
      <c r="G86" s="1454">
        <v>2.037251297635E12</v>
      </c>
      <c r="H86" s="762">
        <v>600.0</v>
      </c>
      <c r="I86" s="724">
        <v>0.7</v>
      </c>
      <c r="J86" s="734">
        <v>180.0</v>
      </c>
      <c r="K86" s="563" t="s">
        <v>11322</v>
      </c>
      <c r="L86" s="1158"/>
      <c r="M86" s="450" t="s">
        <v>11323</v>
      </c>
      <c r="N86" s="589"/>
      <c r="O86" s="589"/>
      <c r="P86" s="589"/>
      <c r="Q86" s="589"/>
      <c r="R86" s="589"/>
      <c r="S86" s="589"/>
      <c r="T86" s="406"/>
      <c r="U86" s="373">
        <v>43.0</v>
      </c>
      <c r="V86" s="589"/>
      <c r="W86" s="589"/>
      <c r="X86" s="589"/>
      <c r="Y86" s="589"/>
      <c r="Z86" s="589"/>
      <c r="AA86" s="589"/>
      <c r="AB86" s="765"/>
      <c r="AC86" s="1455"/>
      <c r="AD86" s="1456" t="s">
        <v>11324</v>
      </c>
      <c r="AE86" s="728" t="s">
        <v>11325</v>
      </c>
      <c r="AF86" s="1456" t="s">
        <v>11324</v>
      </c>
      <c r="AG86" s="589"/>
      <c r="AH86" s="728"/>
      <c r="AI86" s="728">
        <v>210.0</v>
      </c>
      <c r="AJ86" s="589"/>
      <c r="AK86" s="589"/>
      <c r="AL86" s="589"/>
      <c r="AM86" s="589"/>
      <c r="AN86" s="589"/>
      <c r="AO86" s="589"/>
      <c r="AP86" s="728">
        <v>21.0</v>
      </c>
      <c r="AQ86" s="728">
        <v>8.5</v>
      </c>
      <c r="AR86" s="728">
        <v>8.5</v>
      </c>
      <c r="AS86" s="589"/>
      <c r="AT86" s="589"/>
      <c r="AU86" s="589"/>
      <c r="AV86" s="589"/>
      <c r="AW86" s="589"/>
      <c r="AX86" s="589"/>
      <c r="AY86" s="589"/>
      <c r="AZ86" s="589"/>
      <c r="BA86" s="589"/>
      <c r="BB86" s="589"/>
      <c r="BC86" s="589"/>
      <c r="BD86" s="589"/>
      <c r="BE86" s="589"/>
      <c r="BF86" s="589"/>
      <c r="BG86" s="589"/>
      <c r="BH86" s="589"/>
      <c r="BI86" s="589"/>
      <c r="BJ86" s="589"/>
      <c r="BK86" s="589"/>
      <c r="BL86" s="589"/>
      <c r="BM86" s="589"/>
      <c r="BN86" s="589"/>
      <c r="BO86" s="589"/>
      <c r="BP86" s="589"/>
      <c r="BQ86" s="589"/>
      <c r="BR86" s="589"/>
      <c r="BS86" s="589"/>
      <c r="BT86" s="589"/>
      <c r="BU86" s="589"/>
      <c r="BV86" s="589"/>
      <c r="BW86" s="589"/>
      <c r="BX86" s="589"/>
      <c r="BY86" s="589"/>
      <c r="BZ86" s="589"/>
      <c r="CA86" s="589"/>
      <c r="CB86" s="589"/>
      <c r="CC86" s="589"/>
      <c r="CD86" s="589"/>
      <c r="CE86" s="589"/>
    </row>
    <row r="87" ht="20.25" customHeight="1">
      <c r="A87" s="647"/>
      <c r="B87" s="913" t="s">
        <v>11326</v>
      </c>
      <c r="C87" s="1374" t="s">
        <v>10782</v>
      </c>
      <c r="D87" s="1375">
        <v>0.0</v>
      </c>
      <c r="E87" s="1418" t="s">
        <v>11327</v>
      </c>
      <c r="F87" s="881"/>
      <c r="G87" s="875">
        <v>2.000524742408E12</v>
      </c>
      <c r="H87" s="869">
        <v>741.0</v>
      </c>
      <c r="I87" s="724">
        <v>0.5</v>
      </c>
      <c r="J87" s="734">
        <v>371.0</v>
      </c>
      <c r="K87" s="1385"/>
      <c r="L87" s="1385"/>
      <c r="M87" s="1385"/>
      <c r="N87" s="879"/>
      <c r="O87" s="879"/>
      <c r="P87" s="926">
        <v>1.5829047E7</v>
      </c>
      <c r="Q87" s="869" t="s">
        <v>11328</v>
      </c>
      <c r="R87" s="1434"/>
      <c r="S87" s="869">
        <v>50.0</v>
      </c>
      <c r="T87" s="952"/>
      <c r="U87" s="869" t="s">
        <v>11329</v>
      </c>
      <c r="V87" s="1435" t="s">
        <v>10814</v>
      </c>
      <c r="W87" s="1435" t="s">
        <v>9906</v>
      </c>
      <c r="X87" s="869" t="s">
        <v>11330</v>
      </c>
      <c r="Y87" s="1436">
        <v>0.2</v>
      </c>
      <c r="Z87" s="869" t="s">
        <v>8346</v>
      </c>
      <c r="AA87" s="869" t="s">
        <v>8326</v>
      </c>
      <c r="AB87" s="870" t="s">
        <v>11331</v>
      </c>
      <c r="AC87" s="871" t="s">
        <v>8346</v>
      </c>
      <c r="AD87" s="1437"/>
      <c r="AE87" s="871" t="s">
        <v>11332</v>
      </c>
      <c r="AF87" s="871" t="s">
        <v>10997</v>
      </c>
      <c r="AG87" s="871" t="s">
        <v>11333</v>
      </c>
      <c r="AH87" s="875"/>
      <c r="AI87" s="875" t="s">
        <v>11334</v>
      </c>
      <c r="AJ87" s="879"/>
      <c r="AK87" s="875" t="s">
        <v>11335</v>
      </c>
      <c r="AL87" s="928" t="s">
        <v>9621</v>
      </c>
      <c r="AM87" s="875">
        <v>60.0</v>
      </c>
      <c r="AN87" s="875">
        <v>110.0</v>
      </c>
      <c r="AO87" s="875">
        <v>50.0</v>
      </c>
      <c r="AP87" s="875">
        <v>120.0</v>
      </c>
      <c r="AQ87" s="876" t="s">
        <v>6150</v>
      </c>
      <c r="AR87" s="878" t="s">
        <v>6178</v>
      </c>
      <c r="AS87" s="878">
        <v>78.0</v>
      </c>
      <c r="AT87" s="875">
        <v>110.0</v>
      </c>
      <c r="AU87" s="875">
        <v>50.0</v>
      </c>
      <c r="AV87" s="875">
        <v>120.0</v>
      </c>
      <c r="AW87" s="875" t="s">
        <v>10998</v>
      </c>
      <c r="AX87" s="875" t="s">
        <v>2238</v>
      </c>
      <c r="AY87" s="879"/>
      <c r="AZ87" s="875" t="s">
        <v>10998</v>
      </c>
      <c r="BA87" s="879"/>
      <c r="BB87" s="880"/>
      <c r="BC87" s="881"/>
      <c r="BD87" s="880"/>
      <c r="BE87" s="871">
        <v>0.1275</v>
      </c>
      <c r="BF87" s="880"/>
      <c r="BG87" s="880"/>
      <c r="BH87" s="880"/>
      <c r="BI87" s="880"/>
      <c r="BJ87" s="879"/>
      <c r="BK87" s="880"/>
      <c r="BL87" s="880"/>
      <c r="BM87" s="880"/>
      <c r="BN87" s="880"/>
      <c r="BO87" s="880"/>
      <c r="BP87" s="880"/>
      <c r="BQ87" s="880"/>
      <c r="BR87" s="880"/>
      <c r="BS87" s="880"/>
      <c r="BT87" s="589"/>
      <c r="BU87" s="589"/>
      <c r="BV87" s="589"/>
      <c r="BW87" s="589"/>
      <c r="BX87" s="589"/>
      <c r="BY87" s="589"/>
      <c r="BZ87" s="589"/>
      <c r="CA87" s="589"/>
      <c r="CB87" s="589"/>
      <c r="CC87" s="589"/>
      <c r="CD87" s="589"/>
      <c r="CE87" s="589"/>
    </row>
    <row r="88" ht="20.25" customHeight="1">
      <c r="A88" s="647"/>
      <c r="B88" s="913" t="s">
        <v>11336</v>
      </c>
      <c r="C88" s="1374" t="s">
        <v>10782</v>
      </c>
      <c r="D88" s="1375">
        <v>0.0</v>
      </c>
      <c r="E88" s="1418" t="s">
        <v>11337</v>
      </c>
      <c r="F88" s="881"/>
      <c r="G88" s="875">
        <v>2.00052474246E12</v>
      </c>
      <c r="H88" s="869">
        <v>752.0</v>
      </c>
      <c r="I88" s="724">
        <v>0.5</v>
      </c>
      <c r="J88" s="734">
        <v>376.0</v>
      </c>
      <c r="K88" s="725"/>
      <c r="L88" s="725"/>
      <c r="M88" s="725"/>
      <c r="N88" s="879"/>
      <c r="O88" s="879"/>
      <c r="P88" s="926">
        <v>1.5829048E7</v>
      </c>
      <c r="Q88" s="869">
        <v>2.000524742439E12</v>
      </c>
      <c r="R88" s="1434"/>
      <c r="S88" s="869">
        <v>50.0</v>
      </c>
      <c r="T88" s="952"/>
      <c r="U88" s="869" t="s">
        <v>11338</v>
      </c>
      <c r="V88" s="1435" t="s">
        <v>10349</v>
      </c>
      <c r="W88" s="1435" t="s">
        <v>9886</v>
      </c>
      <c r="X88" s="869" t="s">
        <v>11339</v>
      </c>
      <c r="Y88" s="1436">
        <v>0.18</v>
      </c>
      <c r="Z88" s="869" t="s">
        <v>8346</v>
      </c>
      <c r="AA88" s="869" t="s">
        <v>8326</v>
      </c>
      <c r="AB88" s="870" t="s">
        <v>11331</v>
      </c>
      <c r="AC88" s="871" t="s">
        <v>8346</v>
      </c>
      <c r="AD88" s="1437"/>
      <c r="AE88" s="871" t="s">
        <v>11340</v>
      </c>
      <c r="AF88" s="871" t="s">
        <v>10997</v>
      </c>
      <c r="AG88" s="871" t="s">
        <v>11341</v>
      </c>
      <c r="AH88" s="875"/>
      <c r="AI88" s="875" t="s">
        <v>11342</v>
      </c>
      <c r="AJ88" s="879"/>
      <c r="AK88" s="875" t="s">
        <v>11343</v>
      </c>
      <c r="AL88" s="928" t="s">
        <v>9621</v>
      </c>
      <c r="AM88" s="875">
        <v>74.0</v>
      </c>
      <c r="AN88" s="875">
        <v>110.0</v>
      </c>
      <c r="AO88" s="875">
        <v>50.0</v>
      </c>
      <c r="AP88" s="875">
        <v>120.0</v>
      </c>
      <c r="AQ88" s="876" t="s">
        <v>6150</v>
      </c>
      <c r="AR88" s="878" t="s">
        <v>6178</v>
      </c>
      <c r="AS88" s="878">
        <v>86.0</v>
      </c>
      <c r="AT88" s="875">
        <v>110.0</v>
      </c>
      <c r="AU88" s="875">
        <v>50.0</v>
      </c>
      <c r="AV88" s="875">
        <v>120.0</v>
      </c>
      <c r="AW88" s="875" t="s">
        <v>11006</v>
      </c>
      <c r="AX88" s="875" t="s">
        <v>2238</v>
      </c>
      <c r="AY88" s="879"/>
      <c r="AZ88" s="875" t="s">
        <v>11006</v>
      </c>
      <c r="BA88" s="879"/>
      <c r="BB88" s="880"/>
      <c r="BC88" s="881"/>
      <c r="BD88" s="880"/>
      <c r="BE88" s="871">
        <v>0.1275</v>
      </c>
      <c r="BF88" s="880"/>
      <c r="BG88" s="880"/>
      <c r="BH88" s="880"/>
      <c r="BI88" s="880"/>
      <c r="BJ88" s="879"/>
      <c r="BK88" s="880"/>
      <c r="BL88" s="880"/>
      <c r="BM88" s="880"/>
      <c r="BN88" s="880"/>
      <c r="BO88" s="880"/>
      <c r="BP88" s="880"/>
      <c r="BQ88" s="880"/>
      <c r="BR88" s="880"/>
      <c r="BS88" s="880"/>
      <c r="BT88" s="884">
        <v>13.0</v>
      </c>
      <c r="BU88" s="884" t="s">
        <v>6095</v>
      </c>
      <c r="BV88" s="589"/>
      <c r="BW88" s="589"/>
      <c r="BX88" s="589"/>
      <c r="BY88" s="589"/>
      <c r="BZ88" s="589"/>
      <c r="CA88" s="589"/>
      <c r="CB88" s="589"/>
      <c r="CC88" s="589"/>
      <c r="CD88" s="589"/>
      <c r="CE88" s="589"/>
    </row>
    <row r="89" ht="20.25" customHeight="1">
      <c r="A89" s="647"/>
      <c r="B89" s="913" t="s">
        <v>11344</v>
      </c>
      <c r="C89" s="1374" t="s">
        <v>10782</v>
      </c>
      <c r="D89" s="1375">
        <v>0.0</v>
      </c>
      <c r="E89" s="1418" t="s">
        <v>11345</v>
      </c>
      <c r="F89" s="881"/>
      <c r="G89" s="875">
        <v>2.000524742415E12</v>
      </c>
      <c r="H89" s="869">
        <v>741.0</v>
      </c>
      <c r="I89" s="724">
        <v>0.5</v>
      </c>
      <c r="J89" s="734">
        <v>371.0</v>
      </c>
      <c r="K89" s="725"/>
      <c r="L89" s="725"/>
      <c r="M89" s="725"/>
      <c r="N89" s="879"/>
      <c r="O89" s="879"/>
      <c r="P89" s="926">
        <v>1.5829052E7</v>
      </c>
      <c r="Q89" s="869">
        <v>2.000524742392E12</v>
      </c>
      <c r="R89" s="1434"/>
      <c r="S89" s="869">
        <v>50.0</v>
      </c>
      <c r="T89" s="952"/>
      <c r="U89" s="869" t="s">
        <v>11329</v>
      </c>
      <c r="V89" s="1435" t="s">
        <v>10814</v>
      </c>
      <c r="W89" s="1435" t="s">
        <v>9916</v>
      </c>
      <c r="X89" s="869" t="s">
        <v>11330</v>
      </c>
      <c r="Y89" s="1436">
        <v>0.2</v>
      </c>
      <c r="Z89" s="869" t="s">
        <v>8346</v>
      </c>
      <c r="AA89" s="869" t="s">
        <v>8326</v>
      </c>
      <c r="AB89" s="870" t="s">
        <v>11331</v>
      </c>
      <c r="AC89" s="871" t="s">
        <v>8346</v>
      </c>
      <c r="AD89" s="1437"/>
      <c r="AE89" s="871" t="s">
        <v>11332</v>
      </c>
      <c r="AF89" s="871" t="s">
        <v>10997</v>
      </c>
      <c r="AG89" s="871" t="s">
        <v>11333</v>
      </c>
      <c r="AH89" s="875"/>
      <c r="AI89" s="875" t="s">
        <v>11334</v>
      </c>
      <c r="AJ89" s="879"/>
      <c r="AK89" s="875" t="s">
        <v>11335</v>
      </c>
      <c r="AL89" s="928" t="s">
        <v>9621</v>
      </c>
      <c r="AM89" s="875">
        <v>60.0</v>
      </c>
      <c r="AN89" s="875">
        <v>110.0</v>
      </c>
      <c r="AO89" s="875">
        <v>50.0</v>
      </c>
      <c r="AP89" s="875">
        <v>120.0</v>
      </c>
      <c r="AQ89" s="876" t="s">
        <v>6162</v>
      </c>
      <c r="AR89" s="878" t="s">
        <v>6178</v>
      </c>
      <c r="AS89" s="878">
        <v>78.0</v>
      </c>
      <c r="AT89" s="875">
        <v>110.0</v>
      </c>
      <c r="AU89" s="875">
        <v>50.0</v>
      </c>
      <c r="AV89" s="875">
        <v>120.0</v>
      </c>
      <c r="AW89" s="875" t="s">
        <v>11013</v>
      </c>
      <c r="AX89" s="875" t="s">
        <v>2267</v>
      </c>
      <c r="AY89" s="879"/>
      <c r="AZ89" s="875" t="s">
        <v>11013</v>
      </c>
      <c r="BA89" s="879"/>
      <c r="BB89" s="880"/>
      <c r="BC89" s="881"/>
      <c r="BD89" s="880"/>
      <c r="BE89" s="871">
        <v>0.1275</v>
      </c>
      <c r="BF89" s="880"/>
      <c r="BG89" s="880"/>
      <c r="BH89" s="880"/>
      <c r="BI89" s="880"/>
      <c r="BJ89" s="879"/>
      <c r="BK89" s="880"/>
      <c r="BL89" s="880"/>
      <c r="BM89" s="880"/>
      <c r="BN89" s="880"/>
      <c r="BO89" s="880"/>
      <c r="BP89" s="880"/>
      <c r="BQ89" s="880"/>
      <c r="BR89" s="880"/>
      <c r="BS89" s="880"/>
      <c r="BT89" s="589"/>
      <c r="BU89" s="589"/>
      <c r="BV89" s="589"/>
      <c r="BW89" s="589"/>
      <c r="BX89" s="589"/>
      <c r="BY89" s="589"/>
      <c r="BZ89" s="589"/>
      <c r="CA89" s="589"/>
      <c r="CB89" s="589"/>
      <c r="CC89" s="589"/>
      <c r="CD89" s="589"/>
      <c r="CE89" s="589"/>
    </row>
    <row r="90" ht="20.25" customHeight="1">
      <c r="A90" s="647"/>
      <c r="B90" s="913" t="s">
        <v>11346</v>
      </c>
      <c r="C90" s="1374" t="s">
        <v>10782</v>
      </c>
      <c r="D90" s="1375">
        <v>0.0</v>
      </c>
      <c r="E90" s="1418" t="s">
        <v>11347</v>
      </c>
      <c r="F90" s="881"/>
      <c r="G90" s="875">
        <v>2.000524742477E12</v>
      </c>
      <c r="H90" s="869">
        <v>752.0</v>
      </c>
      <c r="I90" s="724">
        <v>0.5</v>
      </c>
      <c r="J90" s="734">
        <v>376.0</v>
      </c>
      <c r="K90" s="725"/>
      <c r="L90" s="725"/>
      <c r="M90" s="725"/>
      <c r="N90" s="879"/>
      <c r="O90" s="879"/>
      <c r="P90" s="926">
        <v>1.5829053E7</v>
      </c>
      <c r="Q90" s="869" t="s">
        <v>11348</v>
      </c>
      <c r="R90" s="1434"/>
      <c r="S90" s="869">
        <v>50.0</v>
      </c>
      <c r="T90" s="952"/>
      <c r="U90" s="869" t="s">
        <v>11338</v>
      </c>
      <c r="V90" s="1435" t="s">
        <v>10349</v>
      </c>
      <c r="W90" s="1435" t="s">
        <v>9896</v>
      </c>
      <c r="X90" s="869" t="s">
        <v>11339</v>
      </c>
      <c r="Y90" s="1436">
        <v>0.18</v>
      </c>
      <c r="Z90" s="869" t="s">
        <v>8346</v>
      </c>
      <c r="AA90" s="869" t="s">
        <v>8326</v>
      </c>
      <c r="AB90" s="870" t="s">
        <v>11331</v>
      </c>
      <c r="AC90" s="871" t="s">
        <v>8346</v>
      </c>
      <c r="AD90" s="1437"/>
      <c r="AE90" s="871" t="s">
        <v>11340</v>
      </c>
      <c r="AF90" s="871" t="s">
        <v>10997</v>
      </c>
      <c r="AG90" s="871" t="s">
        <v>11341</v>
      </c>
      <c r="AH90" s="875"/>
      <c r="AI90" s="875" t="s">
        <v>11342</v>
      </c>
      <c r="AJ90" s="879"/>
      <c r="AK90" s="875" t="s">
        <v>11343</v>
      </c>
      <c r="AL90" s="928" t="s">
        <v>9621</v>
      </c>
      <c r="AM90" s="875">
        <v>74.0</v>
      </c>
      <c r="AN90" s="875">
        <v>110.0</v>
      </c>
      <c r="AO90" s="875">
        <v>50.0</v>
      </c>
      <c r="AP90" s="875">
        <v>120.0</v>
      </c>
      <c r="AQ90" s="876" t="s">
        <v>6162</v>
      </c>
      <c r="AR90" s="878" t="s">
        <v>6178</v>
      </c>
      <c r="AS90" s="878">
        <v>86.0</v>
      </c>
      <c r="AT90" s="875">
        <v>110.0</v>
      </c>
      <c r="AU90" s="875">
        <v>50.0</v>
      </c>
      <c r="AV90" s="875">
        <v>120.0</v>
      </c>
      <c r="AW90" s="875" t="s">
        <v>11019</v>
      </c>
      <c r="AX90" s="875" t="s">
        <v>2267</v>
      </c>
      <c r="AY90" s="879"/>
      <c r="AZ90" s="875" t="s">
        <v>11019</v>
      </c>
      <c r="BA90" s="879"/>
      <c r="BB90" s="880"/>
      <c r="BC90" s="881"/>
      <c r="BD90" s="880"/>
      <c r="BE90" s="871">
        <v>0.1275</v>
      </c>
      <c r="BF90" s="880"/>
      <c r="BG90" s="880"/>
      <c r="BH90" s="880"/>
      <c r="BI90" s="880"/>
      <c r="BJ90" s="879"/>
      <c r="BK90" s="880"/>
      <c r="BL90" s="880"/>
      <c r="BM90" s="880"/>
      <c r="BN90" s="880"/>
      <c r="BO90" s="880"/>
      <c r="BP90" s="880"/>
      <c r="BQ90" s="880"/>
      <c r="BR90" s="880"/>
      <c r="BS90" s="880"/>
      <c r="BT90" s="884">
        <v>13.0</v>
      </c>
      <c r="BU90" s="884" t="s">
        <v>6095</v>
      </c>
      <c r="BV90" s="589"/>
      <c r="BW90" s="589"/>
      <c r="BX90" s="589"/>
      <c r="BY90" s="589"/>
      <c r="BZ90" s="589"/>
      <c r="CA90" s="589"/>
      <c r="CB90" s="589"/>
      <c r="CC90" s="589"/>
      <c r="CD90" s="589"/>
      <c r="CE90" s="589"/>
    </row>
    <row r="91" ht="20.25" customHeight="1">
      <c r="A91" s="647"/>
      <c r="B91" s="913" t="s">
        <v>11349</v>
      </c>
      <c r="C91" s="1374" t="s">
        <v>10782</v>
      </c>
      <c r="D91" s="1375">
        <v>0.0</v>
      </c>
      <c r="E91" s="1418" t="s">
        <v>11350</v>
      </c>
      <c r="F91" s="881"/>
      <c r="G91" s="875">
        <v>2.000524742422E12</v>
      </c>
      <c r="H91" s="869">
        <v>741.0</v>
      </c>
      <c r="I91" s="724">
        <v>0.5</v>
      </c>
      <c r="J91" s="734">
        <v>371.0</v>
      </c>
      <c r="K91" s="725"/>
      <c r="L91" s="725"/>
      <c r="M91" s="725"/>
      <c r="N91" s="879"/>
      <c r="O91" s="879"/>
      <c r="P91" s="926">
        <v>1.5829057E7</v>
      </c>
      <c r="Q91" s="869" t="s">
        <v>11351</v>
      </c>
      <c r="R91" s="1434"/>
      <c r="S91" s="869">
        <v>50.0</v>
      </c>
      <c r="T91" s="952"/>
      <c r="U91" s="869" t="s">
        <v>11329</v>
      </c>
      <c r="V91" s="1435" t="s">
        <v>10814</v>
      </c>
      <c r="W91" s="1435" t="s">
        <v>9886</v>
      </c>
      <c r="X91" s="869" t="s">
        <v>11330</v>
      </c>
      <c r="Y91" s="1436">
        <v>0.2</v>
      </c>
      <c r="Z91" s="869" t="s">
        <v>8346</v>
      </c>
      <c r="AA91" s="869" t="s">
        <v>8326</v>
      </c>
      <c r="AB91" s="870" t="s">
        <v>11331</v>
      </c>
      <c r="AC91" s="871" t="s">
        <v>8346</v>
      </c>
      <c r="AD91" s="1437"/>
      <c r="AE91" s="871" t="s">
        <v>11332</v>
      </c>
      <c r="AF91" s="871" t="s">
        <v>10997</v>
      </c>
      <c r="AG91" s="871" t="s">
        <v>11333</v>
      </c>
      <c r="AH91" s="875"/>
      <c r="AI91" s="875" t="s">
        <v>11334</v>
      </c>
      <c r="AJ91" s="879"/>
      <c r="AK91" s="875" t="s">
        <v>11335</v>
      </c>
      <c r="AL91" s="928" t="s">
        <v>9621</v>
      </c>
      <c r="AM91" s="875">
        <v>60.0</v>
      </c>
      <c r="AN91" s="875">
        <v>110.0</v>
      </c>
      <c r="AO91" s="875">
        <v>50.0</v>
      </c>
      <c r="AP91" s="875">
        <v>120.0</v>
      </c>
      <c r="AQ91" s="876" t="s">
        <v>6170</v>
      </c>
      <c r="AR91" s="878" t="s">
        <v>6178</v>
      </c>
      <c r="AS91" s="878">
        <v>78.0</v>
      </c>
      <c r="AT91" s="875">
        <v>110.0</v>
      </c>
      <c r="AU91" s="875">
        <v>50.0</v>
      </c>
      <c r="AV91" s="875">
        <v>120.0</v>
      </c>
      <c r="AW91" s="875" t="s">
        <v>11024</v>
      </c>
      <c r="AX91" s="875" t="s">
        <v>298</v>
      </c>
      <c r="AY91" s="879"/>
      <c r="AZ91" s="875" t="s">
        <v>11024</v>
      </c>
      <c r="BA91" s="879"/>
      <c r="BB91" s="880"/>
      <c r="BC91" s="881"/>
      <c r="BD91" s="880"/>
      <c r="BE91" s="871">
        <v>0.1275</v>
      </c>
      <c r="BF91" s="880"/>
      <c r="BG91" s="880"/>
      <c r="BH91" s="880"/>
      <c r="BI91" s="880"/>
      <c r="BJ91" s="879"/>
      <c r="BK91" s="880"/>
      <c r="BL91" s="880"/>
      <c r="BM91" s="880"/>
      <c r="BN91" s="880"/>
      <c r="BO91" s="880"/>
      <c r="BP91" s="880"/>
      <c r="BQ91" s="880"/>
      <c r="BR91" s="880"/>
      <c r="BS91" s="880"/>
      <c r="BT91" s="589"/>
      <c r="BU91" s="589"/>
      <c r="BV91" s="589"/>
      <c r="BW91" s="589"/>
      <c r="BX91" s="589"/>
      <c r="BY91" s="589"/>
      <c r="BZ91" s="589"/>
      <c r="CA91" s="589"/>
      <c r="CB91" s="589"/>
      <c r="CC91" s="589"/>
      <c r="CD91" s="589"/>
      <c r="CE91" s="589"/>
    </row>
    <row r="92" ht="20.25" customHeight="1">
      <c r="A92" s="647"/>
      <c r="B92" s="913" t="s">
        <v>11352</v>
      </c>
      <c r="C92" s="1374" t="s">
        <v>10782</v>
      </c>
      <c r="D92" s="1375">
        <v>0.0</v>
      </c>
      <c r="E92" s="1418" t="s">
        <v>11353</v>
      </c>
      <c r="F92" s="881"/>
      <c r="G92" s="875">
        <v>2.000524742484E12</v>
      </c>
      <c r="H92" s="869">
        <v>752.0</v>
      </c>
      <c r="I92" s="724">
        <v>0.5</v>
      </c>
      <c r="J92" s="734">
        <v>376.0</v>
      </c>
      <c r="K92" s="725"/>
      <c r="L92" s="725"/>
      <c r="M92" s="725"/>
      <c r="N92" s="879"/>
      <c r="O92" s="879"/>
      <c r="P92" s="926">
        <v>1.5829058E7</v>
      </c>
      <c r="Q92" s="869">
        <v>2.000524742446E12</v>
      </c>
      <c r="R92" s="1434"/>
      <c r="S92" s="869">
        <v>50.0</v>
      </c>
      <c r="T92" s="952"/>
      <c r="U92" s="869" t="s">
        <v>11338</v>
      </c>
      <c r="V92" s="1435" t="s">
        <v>10349</v>
      </c>
      <c r="W92" s="1435" t="s">
        <v>9906</v>
      </c>
      <c r="X92" s="869" t="s">
        <v>11339</v>
      </c>
      <c r="Y92" s="1436">
        <v>0.18</v>
      </c>
      <c r="Z92" s="869" t="s">
        <v>8346</v>
      </c>
      <c r="AA92" s="869" t="s">
        <v>8326</v>
      </c>
      <c r="AB92" s="870" t="s">
        <v>11331</v>
      </c>
      <c r="AC92" s="871" t="s">
        <v>8346</v>
      </c>
      <c r="AD92" s="1437"/>
      <c r="AE92" s="871" t="s">
        <v>11340</v>
      </c>
      <c r="AF92" s="871" t="s">
        <v>10997</v>
      </c>
      <c r="AG92" s="871" t="s">
        <v>11341</v>
      </c>
      <c r="AH92" s="875"/>
      <c r="AI92" s="875" t="s">
        <v>11342</v>
      </c>
      <c r="AJ92" s="879"/>
      <c r="AK92" s="875" t="s">
        <v>11343</v>
      </c>
      <c r="AL92" s="928" t="s">
        <v>9621</v>
      </c>
      <c r="AM92" s="875">
        <v>74.0</v>
      </c>
      <c r="AN92" s="875">
        <v>110.0</v>
      </c>
      <c r="AO92" s="875">
        <v>50.0</v>
      </c>
      <c r="AP92" s="875">
        <v>120.0</v>
      </c>
      <c r="AQ92" s="876" t="s">
        <v>6170</v>
      </c>
      <c r="AR92" s="878" t="s">
        <v>6178</v>
      </c>
      <c r="AS92" s="878">
        <v>86.0</v>
      </c>
      <c r="AT92" s="875">
        <v>110.0</v>
      </c>
      <c r="AU92" s="875">
        <v>50.0</v>
      </c>
      <c r="AV92" s="875">
        <v>120.0</v>
      </c>
      <c r="AW92" s="875" t="s">
        <v>11030</v>
      </c>
      <c r="AX92" s="875" t="s">
        <v>298</v>
      </c>
      <c r="AY92" s="879"/>
      <c r="AZ92" s="875" t="s">
        <v>11030</v>
      </c>
      <c r="BA92" s="879"/>
      <c r="BB92" s="880"/>
      <c r="BC92" s="881"/>
      <c r="BD92" s="880"/>
      <c r="BE92" s="871">
        <v>0.1275</v>
      </c>
      <c r="BF92" s="880"/>
      <c r="BG92" s="880"/>
      <c r="BH92" s="880"/>
      <c r="BI92" s="880"/>
      <c r="BJ92" s="879"/>
      <c r="BK92" s="880"/>
      <c r="BL92" s="880"/>
      <c r="BM92" s="880"/>
      <c r="BN92" s="880"/>
      <c r="BO92" s="880"/>
      <c r="BP92" s="880"/>
      <c r="BQ92" s="880"/>
      <c r="BR92" s="880"/>
      <c r="BS92" s="880"/>
      <c r="BT92" s="884">
        <v>13.0</v>
      </c>
      <c r="BU92" s="884" t="s">
        <v>6095</v>
      </c>
      <c r="BV92" s="589"/>
      <c r="BW92" s="589"/>
      <c r="BX92" s="589"/>
      <c r="BY92" s="589"/>
      <c r="BZ92" s="589"/>
      <c r="CA92" s="589"/>
      <c r="CB92" s="589"/>
      <c r="CC92" s="589"/>
      <c r="CD92" s="589"/>
      <c r="CE92" s="589"/>
    </row>
    <row r="93" ht="20.25" customHeight="1">
      <c r="A93" s="647"/>
      <c r="B93" s="1383" t="s">
        <v>11354</v>
      </c>
      <c r="C93" s="1374" t="s">
        <v>10782</v>
      </c>
      <c r="D93" s="1375">
        <v>0.0</v>
      </c>
      <c r="E93" s="1376" t="s">
        <v>11355</v>
      </c>
      <c r="F93" s="589"/>
      <c r="G93" s="1377">
        <v>2.02757334098E12</v>
      </c>
      <c r="H93" s="1378">
        <v>700.0</v>
      </c>
      <c r="I93" s="724">
        <v>0.5</v>
      </c>
      <c r="J93" s="734">
        <v>350.0</v>
      </c>
      <c r="K93" s="618" t="s">
        <v>11356</v>
      </c>
      <c r="L93" s="1384"/>
      <c r="M93" s="611" t="s">
        <v>10813</v>
      </c>
      <c r="N93" s="1379"/>
      <c r="O93" s="1379"/>
      <c r="P93" s="1378">
        <v>150.0</v>
      </c>
      <c r="Q93" s="1378">
        <v>194.0</v>
      </c>
      <c r="R93" s="1380">
        <v>0.16</v>
      </c>
      <c r="S93" s="1375" t="s">
        <v>8346</v>
      </c>
      <c r="T93" s="1379"/>
      <c r="U93" s="1378">
        <v>10.0</v>
      </c>
      <c r="V93" s="1378">
        <v>400.0</v>
      </c>
      <c r="W93" s="589"/>
      <c r="X93" s="1374" t="s">
        <v>11357</v>
      </c>
      <c r="Y93" s="1374" t="s">
        <v>11358</v>
      </c>
      <c r="Z93" s="589"/>
      <c r="AA93" s="589"/>
      <c r="AB93" s="1374" t="s">
        <v>11359</v>
      </c>
      <c r="AC93" s="1374" t="s">
        <v>392</v>
      </c>
      <c r="AD93" s="1374" t="s">
        <v>3003</v>
      </c>
      <c r="AE93" s="1379"/>
      <c r="AF93" s="1379"/>
      <c r="AG93" s="1379"/>
      <c r="AH93" s="1381"/>
      <c r="AI93" s="1381" t="s">
        <v>10788</v>
      </c>
      <c r="AJ93" s="589"/>
      <c r="AK93" s="589"/>
      <c r="AL93" s="1382" t="s">
        <v>10789</v>
      </c>
      <c r="AM93" s="589"/>
      <c r="AN93" s="589"/>
      <c r="AO93" s="589"/>
      <c r="AP93" s="589"/>
      <c r="AQ93" s="589"/>
      <c r="AR93" s="589"/>
      <c r="AS93" s="589"/>
      <c r="AT93" s="589"/>
      <c r="AU93" s="589"/>
      <c r="AV93" s="589"/>
      <c r="AW93" s="589"/>
      <c r="AX93" s="589"/>
      <c r="AY93" s="589"/>
      <c r="AZ93" s="589"/>
      <c r="BA93" s="589"/>
      <c r="BB93" s="589"/>
      <c r="BC93" s="589"/>
      <c r="BD93" s="589"/>
      <c r="BE93" s="589"/>
      <c r="BF93" s="589"/>
      <c r="BG93" s="589"/>
      <c r="BH93" s="589"/>
      <c r="BI93" s="589"/>
      <c r="BJ93" s="589"/>
      <c r="BK93" s="589"/>
      <c r="BL93" s="589"/>
      <c r="BM93" s="589"/>
      <c r="BN93" s="589"/>
      <c r="BO93" s="589"/>
      <c r="BP93" s="589"/>
      <c r="BQ93" s="589"/>
      <c r="BR93" s="589"/>
      <c r="BS93" s="589"/>
      <c r="BT93" s="589"/>
      <c r="BU93" s="589"/>
      <c r="BV93" s="589"/>
      <c r="BW93" s="589"/>
      <c r="BX93" s="589"/>
      <c r="BY93" s="589"/>
      <c r="BZ93" s="589"/>
      <c r="CA93" s="589"/>
      <c r="CB93" s="589"/>
      <c r="CC93" s="589"/>
      <c r="CD93" s="589"/>
      <c r="CE93" s="589"/>
    </row>
    <row r="94" ht="20.25" customHeight="1">
      <c r="A94" s="647"/>
      <c r="B94" s="1383" t="s">
        <v>11360</v>
      </c>
      <c r="C94" s="1374" t="s">
        <v>10782</v>
      </c>
      <c r="D94" s="1375">
        <v>0.0</v>
      </c>
      <c r="E94" s="1376" t="s">
        <v>11361</v>
      </c>
      <c r="F94" s="589"/>
      <c r="G94" s="1377">
        <v>2.028865238206E12</v>
      </c>
      <c r="H94" s="1378">
        <v>700.0</v>
      </c>
      <c r="I94" s="724">
        <v>0.5</v>
      </c>
      <c r="J94" s="734">
        <v>350.0</v>
      </c>
      <c r="K94" s="563" t="s">
        <v>11362</v>
      </c>
      <c r="L94" s="1158"/>
      <c r="M94" s="450" t="s">
        <v>10876</v>
      </c>
      <c r="N94" s="589"/>
      <c r="O94" s="589"/>
      <c r="P94" s="589"/>
      <c r="Q94" s="589"/>
      <c r="R94" s="589"/>
      <c r="S94" s="589"/>
      <c r="T94" s="589"/>
      <c r="U94" s="1379"/>
      <c r="V94" s="1386" t="s">
        <v>10814</v>
      </c>
      <c r="W94" s="1387">
        <v>650.0</v>
      </c>
      <c r="X94" s="1388"/>
      <c r="Y94" s="1378">
        <v>150.0</v>
      </c>
      <c r="Z94" s="1389">
        <v>194.0</v>
      </c>
      <c r="AA94" s="1380">
        <v>0.16</v>
      </c>
      <c r="AB94" s="1374" t="s">
        <v>11363</v>
      </c>
      <c r="AC94" s="1380">
        <v>0.32</v>
      </c>
      <c r="AD94" s="589"/>
      <c r="AE94" s="1378">
        <v>79.0</v>
      </c>
      <c r="AF94" s="1378">
        <v>300.0</v>
      </c>
      <c r="AG94" s="1378">
        <v>10.0</v>
      </c>
      <c r="AH94" s="1374"/>
      <c r="AI94" s="1374" t="s">
        <v>11364</v>
      </c>
      <c r="AJ94" s="589"/>
      <c r="AK94" s="589"/>
      <c r="AL94" s="1374" t="s">
        <v>10818</v>
      </c>
      <c r="AM94" s="1374" t="s">
        <v>795</v>
      </c>
      <c r="AN94" s="1374" t="s">
        <v>3003</v>
      </c>
      <c r="AO94" s="1379"/>
      <c r="AP94" s="1379"/>
      <c r="AQ94" s="1379"/>
      <c r="AR94" s="1374" t="s">
        <v>10819</v>
      </c>
      <c r="AS94" s="1374" t="s">
        <v>93</v>
      </c>
      <c r="AT94" s="1379"/>
      <c r="AU94" s="1379"/>
      <c r="AV94" s="1378">
        <v>2281.0</v>
      </c>
      <c r="AW94" s="1374" t="s">
        <v>10820</v>
      </c>
      <c r="AX94" s="1382" t="s">
        <v>10821</v>
      </c>
      <c r="AY94" s="589"/>
      <c r="AZ94" s="589"/>
      <c r="BA94" s="589"/>
      <c r="BB94" s="589"/>
      <c r="BC94" s="589"/>
      <c r="BD94" s="589"/>
      <c r="BE94" s="589"/>
      <c r="BF94" s="589"/>
      <c r="BG94" s="589"/>
      <c r="BH94" s="589"/>
      <c r="BI94" s="589"/>
      <c r="BJ94" s="589"/>
      <c r="BK94" s="589"/>
      <c r="BL94" s="589"/>
      <c r="BM94" s="589"/>
      <c r="BN94" s="589"/>
      <c r="BO94" s="589"/>
      <c r="BP94" s="589"/>
      <c r="BQ94" s="589"/>
      <c r="BR94" s="589"/>
      <c r="BS94" s="589"/>
      <c r="BT94" s="589"/>
      <c r="BU94" s="589"/>
      <c r="BV94" s="589"/>
      <c r="BW94" s="589"/>
      <c r="BX94" s="589"/>
      <c r="BY94" s="589"/>
      <c r="BZ94" s="589"/>
      <c r="CA94" s="589"/>
      <c r="CB94" s="589"/>
      <c r="CC94" s="589"/>
      <c r="CD94" s="589"/>
      <c r="CE94" s="589"/>
    </row>
    <row r="95" ht="20.25" customHeight="1">
      <c r="A95" s="647"/>
      <c r="B95" s="1383" t="s">
        <v>11365</v>
      </c>
      <c r="C95" s="1374" t="s">
        <v>10782</v>
      </c>
      <c r="D95" s="1375">
        <v>0.0</v>
      </c>
      <c r="E95" s="1398" t="s">
        <v>11366</v>
      </c>
      <c r="F95" s="589"/>
      <c r="G95" s="1399">
        <v>2.037469190353E12</v>
      </c>
      <c r="H95" s="1378">
        <v>1150.0</v>
      </c>
      <c r="I95" s="724">
        <v>0.5</v>
      </c>
      <c r="J95" s="734">
        <v>575.0</v>
      </c>
      <c r="K95" s="563" t="s">
        <v>11367</v>
      </c>
      <c r="L95" s="1158"/>
      <c r="M95" s="450" t="s">
        <v>10876</v>
      </c>
      <c r="N95" s="589"/>
      <c r="O95" s="589"/>
      <c r="P95" s="589"/>
      <c r="Q95" s="589"/>
      <c r="R95" s="589"/>
      <c r="S95" s="589"/>
      <c r="T95" s="589"/>
      <c r="U95" s="589"/>
      <c r="V95" s="589"/>
      <c r="W95" s="589"/>
      <c r="X95" s="589"/>
      <c r="Y95" s="589"/>
      <c r="Z95" s="1378">
        <v>520.0</v>
      </c>
      <c r="AA95" s="589"/>
      <c r="AB95" s="589"/>
      <c r="AC95" s="1453"/>
      <c r="AD95" s="589"/>
      <c r="AE95" s="1378">
        <v>228.0</v>
      </c>
      <c r="AF95" s="1378">
        <v>140.0</v>
      </c>
      <c r="AG95" s="1378">
        <v>70.0</v>
      </c>
      <c r="AH95" s="589"/>
      <c r="AI95" s="589"/>
      <c r="AJ95" s="589"/>
      <c r="AK95" s="589"/>
      <c r="AL95" s="589"/>
      <c r="AM95" s="589"/>
      <c r="AN95" s="589"/>
      <c r="AO95" s="589"/>
      <c r="AP95" s="589"/>
      <c r="AQ95" s="589"/>
      <c r="AR95" s="589"/>
      <c r="AS95" s="589"/>
      <c r="AT95" s="589"/>
      <c r="AU95" s="589"/>
      <c r="AV95" s="589"/>
      <c r="AW95" s="589"/>
      <c r="AX95" s="589"/>
      <c r="AY95" s="589"/>
      <c r="AZ95" s="589"/>
      <c r="BA95" s="589"/>
      <c r="BB95" s="589"/>
      <c r="BC95" s="589"/>
      <c r="BD95" s="589"/>
      <c r="BE95" s="589"/>
      <c r="BF95" s="589"/>
      <c r="BG95" s="589"/>
      <c r="BH95" s="589"/>
      <c r="BI95" s="589"/>
      <c r="BJ95" s="589"/>
      <c r="BK95" s="589"/>
      <c r="BL95" s="589"/>
      <c r="BM95" s="589"/>
      <c r="BN95" s="589"/>
      <c r="BO95" s="589"/>
      <c r="BP95" s="589"/>
      <c r="BQ95" s="589"/>
      <c r="BR95" s="589"/>
      <c r="BS95" s="589"/>
      <c r="BT95" s="589"/>
      <c r="BU95" s="589"/>
      <c r="BV95" s="589"/>
      <c r="BW95" s="589"/>
      <c r="BX95" s="589"/>
      <c r="BY95" s="589"/>
      <c r="BZ95" s="589"/>
      <c r="CA95" s="589"/>
      <c r="CB95" s="589"/>
      <c r="CC95" s="589"/>
      <c r="CD95" s="589"/>
      <c r="CE95" s="589"/>
    </row>
    <row r="96" ht="20.25" customHeight="1">
      <c r="A96" s="647"/>
      <c r="B96" s="1383" t="s">
        <v>11368</v>
      </c>
      <c r="C96" s="1374" t="s">
        <v>10782</v>
      </c>
      <c r="D96" s="1375">
        <v>0.0</v>
      </c>
      <c r="E96" s="1398" t="s">
        <v>11369</v>
      </c>
      <c r="F96" s="589"/>
      <c r="G96" s="1399">
        <v>2.037469190599E12</v>
      </c>
      <c r="H96" s="1378">
        <v>1650.0</v>
      </c>
      <c r="I96" s="724">
        <v>0.5</v>
      </c>
      <c r="J96" s="734">
        <v>825.0</v>
      </c>
      <c r="K96" s="563" t="s">
        <v>11370</v>
      </c>
      <c r="L96" s="1158"/>
      <c r="M96" s="450" t="s">
        <v>10876</v>
      </c>
      <c r="N96" s="589"/>
      <c r="O96" s="589"/>
      <c r="P96" s="589"/>
      <c r="Q96" s="589"/>
      <c r="R96" s="589"/>
      <c r="S96" s="589"/>
      <c r="T96" s="589"/>
      <c r="U96" s="589"/>
      <c r="V96" s="589"/>
      <c r="W96" s="589"/>
      <c r="X96" s="589"/>
      <c r="Y96" s="589"/>
      <c r="Z96" s="1378">
        <v>750.0</v>
      </c>
      <c r="AA96" s="589"/>
      <c r="AB96" s="589"/>
      <c r="AC96" s="1453"/>
      <c r="AD96" s="589"/>
      <c r="AE96" s="1378">
        <v>312.0</v>
      </c>
      <c r="AF96" s="1378">
        <v>150.0</v>
      </c>
      <c r="AG96" s="1378">
        <v>80.0</v>
      </c>
      <c r="AH96" s="589"/>
      <c r="AI96" s="589"/>
      <c r="AJ96" s="589"/>
      <c r="AK96" s="589"/>
      <c r="AL96" s="589"/>
      <c r="AM96" s="589"/>
      <c r="AN96" s="589"/>
      <c r="AO96" s="589"/>
      <c r="AP96" s="589"/>
      <c r="AQ96" s="589"/>
      <c r="AR96" s="589"/>
      <c r="AS96" s="589"/>
      <c r="AT96" s="589"/>
      <c r="AU96" s="589"/>
      <c r="AV96" s="589"/>
      <c r="AW96" s="589"/>
      <c r="AX96" s="589"/>
      <c r="AY96" s="589"/>
      <c r="AZ96" s="589"/>
      <c r="BA96" s="589"/>
      <c r="BB96" s="589"/>
      <c r="BC96" s="589"/>
      <c r="BD96" s="589"/>
      <c r="BE96" s="589"/>
      <c r="BF96" s="589"/>
      <c r="BG96" s="589"/>
      <c r="BH96" s="589"/>
      <c r="BI96" s="589"/>
      <c r="BJ96" s="589"/>
      <c r="BK96" s="589"/>
      <c r="BL96" s="589"/>
      <c r="BM96" s="589"/>
      <c r="BN96" s="589"/>
      <c r="BO96" s="589"/>
      <c r="BP96" s="589"/>
      <c r="BQ96" s="589"/>
      <c r="BR96" s="589"/>
      <c r="BS96" s="589"/>
      <c r="BT96" s="589"/>
      <c r="BU96" s="589"/>
      <c r="BV96" s="589"/>
      <c r="BW96" s="589"/>
      <c r="BX96" s="589"/>
      <c r="BY96" s="589"/>
      <c r="BZ96" s="589"/>
      <c r="CA96" s="589"/>
      <c r="CB96" s="589"/>
      <c r="CC96" s="589"/>
      <c r="CD96" s="589"/>
      <c r="CE96" s="589"/>
    </row>
    <row r="97" ht="20.25" customHeight="1">
      <c r="A97" s="647"/>
      <c r="B97" s="1383" t="s">
        <v>11371</v>
      </c>
      <c r="C97" s="1374" t="s">
        <v>10782</v>
      </c>
      <c r="D97" s="1375">
        <v>0.0</v>
      </c>
      <c r="E97" s="1398" t="s">
        <v>11372</v>
      </c>
      <c r="F97" s="589"/>
      <c r="G97" s="1399">
        <v>2.037469190872E12</v>
      </c>
      <c r="H97" s="1378">
        <v>2950.0</v>
      </c>
      <c r="I97" s="724">
        <v>0.5</v>
      </c>
      <c r="J97" s="734">
        <v>1475.0</v>
      </c>
      <c r="K97" s="563" t="s">
        <v>11373</v>
      </c>
      <c r="L97" s="1158"/>
      <c r="M97" s="450" t="s">
        <v>10876</v>
      </c>
      <c r="N97" s="589"/>
      <c r="O97" s="589"/>
      <c r="P97" s="589"/>
      <c r="Q97" s="589"/>
      <c r="R97" s="589"/>
      <c r="S97" s="589"/>
      <c r="T97" s="589"/>
      <c r="U97" s="589"/>
      <c r="V97" s="589"/>
      <c r="W97" s="589"/>
      <c r="X97" s="589"/>
      <c r="Y97" s="589"/>
      <c r="Z97" s="1378">
        <v>1505.0</v>
      </c>
      <c r="AA97" s="589"/>
      <c r="AB97" s="589"/>
      <c r="AC97" s="1453"/>
      <c r="AD97" s="589"/>
      <c r="AE97" s="1378">
        <v>625.0</v>
      </c>
      <c r="AF97" s="1378">
        <v>140.0</v>
      </c>
      <c r="AG97" s="1378">
        <v>100.0</v>
      </c>
      <c r="AH97" s="589"/>
      <c r="AI97" s="589"/>
      <c r="AJ97" s="589"/>
      <c r="AK97" s="589"/>
      <c r="AL97" s="589"/>
      <c r="AM97" s="589"/>
      <c r="AN97" s="589"/>
      <c r="AO97" s="589"/>
      <c r="AP97" s="589"/>
      <c r="AQ97" s="589"/>
      <c r="AR97" s="589"/>
      <c r="AS97" s="589"/>
      <c r="AT97" s="589"/>
      <c r="AU97" s="589"/>
      <c r="AV97" s="589"/>
      <c r="AW97" s="589"/>
      <c r="AX97" s="589"/>
      <c r="AY97" s="589"/>
      <c r="AZ97" s="589"/>
      <c r="BA97" s="589"/>
      <c r="BB97" s="589"/>
      <c r="BC97" s="589"/>
      <c r="BD97" s="589"/>
      <c r="BE97" s="589"/>
      <c r="BF97" s="589"/>
      <c r="BG97" s="589"/>
      <c r="BH97" s="589"/>
      <c r="BI97" s="589"/>
      <c r="BJ97" s="589"/>
      <c r="BK97" s="589"/>
      <c r="BL97" s="589"/>
      <c r="BM97" s="589"/>
      <c r="BN97" s="589"/>
      <c r="BO97" s="589"/>
      <c r="BP97" s="589"/>
      <c r="BQ97" s="589"/>
      <c r="BR97" s="589"/>
      <c r="BS97" s="589"/>
      <c r="BT97" s="589"/>
      <c r="BU97" s="589"/>
      <c r="BV97" s="589"/>
      <c r="BW97" s="589"/>
      <c r="BX97" s="589"/>
      <c r="BY97" s="589"/>
      <c r="BZ97" s="589"/>
      <c r="CA97" s="589"/>
      <c r="CB97" s="589"/>
      <c r="CC97" s="589"/>
      <c r="CD97" s="589"/>
      <c r="CE97" s="589"/>
    </row>
    <row r="98" ht="20.25" customHeight="1">
      <c r="A98" s="647"/>
      <c r="B98" s="1383" t="s">
        <v>11374</v>
      </c>
      <c r="C98" s="1374" t="s">
        <v>10782</v>
      </c>
      <c r="D98" s="1375">
        <v>0.0</v>
      </c>
      <c r="E98" s="1398" t="s">
        <v>11375</v>
      </c>
      <c r="F98" s="589"/>
      <c r="G98" s="1399">
        <v>2.037469191114E12</v>
      </c>
      <c r="H98" s="1378">
        <v>4350.0</v>
      </c>
      <c r="I98" s="724">
        <v>0.5</v>
      </c>
      <c r="J98" s="734">
        <v>2175.0</v>
      </c>
      <c r="K98" s="563" t="s">
        <v>11376</v>
      </c>
      <c r="L98" s="1158"/>
      <c r="M98" s="450" t="s">
        <v>10876</v>
      </c>
      <c r="N98" s="589"/>
      <c r="O98" s="589"/>
      <c r="P98" s="589"/>
      <c r="Q98" s="589"/>
      <c r="R98" s="589"/>
      <c r="S98" s="589"/>
      <c r="T98" s="589"/>
      <c r="U98" s="589"/>
      <c r="V98" s="589"/>
      <c r="W98" s="589"/>
      <c r="X98" s="589"/>
      <c r="Y98" s="589"/>
      <c r="Z98" s="1378">
        <v>2210.0</v>
      </c>
      <c r="AA98" s="589"/>
      <c r="AB98" s="589"/>
      <c r="AC98" s="1453"/>
      <c r="AD98" s="589"/>
      <c r="AE98" s="1378">
        <v>725.0</v>
      </c>
      <c r="AF98" s="1378">
        <v>150.0</v>
      </c>
      <c r="AG98" s="1378">
        <v>100.0</v>
      </c>
      <c r="AH98" s="589"/>
      <c r="AI98" s="589"/>
      <c r="AJ98" s="589"/>
      <c r="AK98" s="589"/>
      <c r="AL98" s="589"/>
      <c r="AM98" s="589"/>
      <c r="AN98" s="589"/>
      <c r="AO98" s="589"/>
      <c r="AP98" s="589"/>
      <c r="AQ98" s="589"/>
      <c r="AR98" s="589"/>
      <c r="AS98" s="589"/>
      <c r="AT98" s="589"/>
      <c r="AU98" s="589"/>
      <c r="AV98" s="589"/>
      <c r="AW98" s="589"/>
      <c r="AX98" s="589"/>
      <c r="AY98" s="589"/>
      <c r="AZ98" s="589"/>
      <c r="BA98" s="589"/>
      <c r="BB98" s="589"/>
      <c r="BC98" s="589"/>
      <c r="BD98" s="589"/>
      <c r="BE98" s="589"/>
      <c r="BF98" s="589"/>
      <c r="BG98" s="589"/>
      <c r="BH98" s="589"/>
      <c r="BI98" s="589"/>
      <c r="BJ98" s="589"/>
      <c r="BK98" s="589"/>
      <c r="BL98" s="589"/>
      <c r="BM98" s="589"/>
      <c r="BN98" s="589"/>
      <c r="BO98" s="589"/>
      <c r="BP98" s="589"/>
      <c r="BQ98" s="589"/>
      <c r="BR98" s="589"/>
      <c r="BS98" s="589"/>
      <c r="BT98" s="589"/>
      <c r="BU98" s="589"/>
      <c r="BV98" s="589"/>
      <c r="BW98" s="589"/>
      <c r="BX98" s="589"/>
      <c r="BY98" s="589"/>
      <c r="BZ98" s="589"/>
      <c r="CA98" s="589"/>
      <c r="CB98" s="589"/>
      <c r="CC98" s="589"/>
      <c r="CD98" s="589"/>
      <c r="CE98" s="589"/>
    </row>
    <row r="99" ht="20.25" customHeight="1">
      <c r="A99" s="647"/>
      <c r="B99" s="1383" t="s">
        <v>11377</v>
      </c>
      <c r="C99" s="1374" t="s">
        <v>10782</v>
      </c>
      <c r="D99" s="1375">
        <v>0.0</v>
      </c>
      <c r="E99" s="1398" t="s">
        <v>11378</v>
      </c>
      <c r="F99" s="589"/>
      <c r="G99" s="1399">
        <v>2.037469191817E12</v>
      </c>
      <c r="H99" s="1378">
        <v>1150.0</v>
      </c>
      <c r="I99" s="724">
        <v>0.5</v>
      </c>
      <c r="J99" s="734">
        <v>575.0</v>
      </c>
      <c r="K99" s="563" t="s">
        <v>11379</v>
      </c>
      <c r="L99" s="1158"/>
      <c r="M99" s="450" t="s">
        <v>10876</v>
      </c>
      <c r="N99" s="589"/>
      <c r="O99" s="589"/>
      <c r="P99" s="589"/>
      <c r="Q99" s="589"/>
      <c r="R99" s="589"/>
      <c r="S99" s="589"/>
      <c r="T99" s="589"/>
      <c r="U99" s="589"/>
      <c r="V99" s="589"/>
      <c r="W99" s="589"/>
      <c r="X99" s="589"/>
      <c r="Y99" s="589"/>
      <c r="Z99" s="1378">
        <v>520.0</v>
      </c>
      <c r="AA99" s="589"/>
      <c r="AB99" s="589"/>
      <c r="AC99" s="1453"/>
      <c r="AD99" s="589"/>
      <c r="AE99" s="1378">
        <v>228.0</v>
      </c>
      <c r="AF99" s="1378">
        <v>140.0</v>
      </c>
      <c r="AG99" s="1378">
        <v>70.0</v>
      </c>
      <c r="AH99" s="589"/>
      <c r="AI99" s="589"/>
      <c r="AJ99" s="589"/>
      <c r="AK99" s="589"/>
      <c r="AL99" s="589"/>
      <c r="AM99" s="589"/>
      <c r="AN99" s="589"/>
      <c r="AO99" s="589"/>
      <c r="AP99" s="589"/>
      <c r="AQ99" s="589"/>
      <c r="AR99" s="589"/>
      <c r="AS99" s="589"/>
      <c r="AT99" s="589"/>
      <c r="AU99" s="589"/>
      <c r="AV99" s="589"/>
      <c r="AW99" s="589"/>
      <c r="AX99" s="589"/>
      <c r="AY99" s="589"/>
      <c r="AZ99" s="589"/>
      <c r="BA99" s="589"/>
      <c r="BB99" s="589"/>
      <c r="BC99" s="589"/>
      <c r="BD99" s="589"/>
      <c r="BE99" s="589"/>
      <c r="BF99" s="589"/>
      <c r="BG99" s="589"/>
      <c r="BH99" s="589"/>
      <c r="BI99" s="589"/>
      <c r="BJ99" s="589"/>
      <c r="BK99" s="589"/>
      <c r="BL99" s="589"/>
      <c r="BM99" s="589"/>
      <c r="BN99" s="589"/>
      <c r="BO99" s="589"/>
      <c r="BP99" s="589"/>
      <c r="BQ99" s="589"/>
      <c r="BR99" s="589"/>
      <c r="BS99" s="589"/>
      <c r="BT99" s="589"/>
      <c r="BU99" s="589"/>
      <c r="BV99" s="589"/>
      <c r="BW99" s="589"/>
      <c r="BX99" s="589"/>
      <c r="BY99" s="589"/>
      <c r="BZ99" s="589"/>
      <c r="CA99" s="589"/>
      <c r="CB99" s="589"/>
      <c r="CC99" s="589"/>
      <c r="CD99" s="589"/>
      <c r="CE99" s="589"/>
    </row>
    <row r="100" ht="20.25" customHeight="1">
      <c r="A100" s="647"/>
      <c r="B100" s="1383" t="s">
        <v>11380</v>
      </c>
      <c r="C100" s="1374" t="s">
        <v>10782</v>
      </c>
      <c r="D100" s="1375">
        <v>0.0</v>
      </c>
      <c r="E100" s="1398" t="s">
        <v>11381</v>
      </c>
      <c r="F100" s="589"/>
      <c r="G100" s="1399">
        <v>2.037469191961E12</v>
      </c>
      <c r="H100" s="1378">
        <v>1650.0</v>
      </c>
      <c r="I100" s="724">
        <v>0.5</v>
      </c>
      <c r="J100" s="734">
        <v>825.0</v>
      </c>
      <c r="K100" s="563" t="s">
        <v>11379</v>
      </c>
      <c r="L100" s="1158"/>
      <c r="M100" s="450" t="s">
        <v>10876</v>
      </c>
      <c r="N100" s="589"/>
      <c r="O100" s="589"/>
      <c r="P100" s="589"/>
      <c r="Q100" s="589"/>
      <c r="R100" s="589"/>
      <c r="S100" s="589"/>
      <c r="T100" s="589"/>
      <c r="U100" s="589"/>
      <c r="V100" s="589"/>
      <c r="W100" s="589"/>
      <c r="X100" s="589"/>
      <c r="Y100" s="589"/>
      <c r="Z100" s="1378">
        <v>750.0</v>
      </c>
      <c r="AA100" s="589"/>
      <c r="AB100" s="589"/>
      <c r="AC100" s="1453"/>
      <c r="AD100" s="589"/>
      <c r="AE100" s="1378">
        <v>312.0</v>
      </c>
      <c r="AF100" s="1378">
        <v>150.0</v>
      </c>
      <c r="AG100" s="1378">
        <v>80.0</v>
      </c>
      <c r="AH100" s="589"/>
      <c r="AI100" s="589"/>
      <c r="AJ100" s="589"/>
      <c r="AK100" s="589"/>
      <c r="AL100" s="589"/>
      <c r="AM100" s="589"/>
      <c r="AN100" s="589"/>
      <c r="AO100" s="589"/>
      <c r="AP100" s="589"/>
      <c r="AQ100" s="589"/>
      <c r="AR100" s="589"/>
      <c r="AS100" s="589"/>
      <c r="AT100" s="589"/>
      <c r="AU100" s="589"/>
      <c r="AV100" s="589"/>
      <c r="AW100" s="589"/>
      <c r="AX100" s="589"/>
      <c r="AY100" s="589"/>
      <c r="AZ100" s="589"/>
      <c r="BA100" s="589"/>
      <c r="BB100" s="589"/>
      <c r="BC100" s="589"/>
      <c r="BD100" s="589"/>
      <c r="BE100" s="589"/>
      <c r="BF100" s="589"/>
      <c r="BG100" s="589"/>
      <c r="BH100" s="589"/>
      <c r="BI100" s="589"/>
      <c r="BJ100" s="589"/>
      <c r="BK100" s="589"/>
      <c r="BL100" s="589"/>
      <c r="BM100" s="589"/>
      <c r="BN100" s="589"/>
      <c r="BO100" s="589"/>
      <c r="BP100" s="589"/>
      <c r="BQ100" s="589"/>
      <c r="BR100" s="589"/>
      <c r="BS100" s="589"/>
      <c r="BT100" s="589"/>
      <c r="BU100" s="589"/>
      <c r="BV100" s="589"/>
      <c r="BW100" s="589"/>
      <c r="BX100" s="589"/>
      <c r="BY100" s="589"/>
      <c r="BZ100" s="589"/>
      <c r="CA100" s="589"/>
      <c r="CB100" s="589"/>
      <c r="CC100" s="589"/>
      <c r="CD100" s="589"/>
      <c r="CE100" s="589"/>
    </row>
    <row r="101" ht="20.25" customHeight="1">
      <c r="A101" s="647"/>
      <c r="B101" s="1383" t="s">
        <v>11382</v>
      </c>
      <c r="C101" s="1374" t="s">
        <v>10782</v>
      </c>
      <c r="D101" s="1375">
        <v>0.0</v>
      </c>
      <c r="E101" s="1398" t="s">
        <v>11383</v>
      </c>
      <c r="F101" s="589"/>
      <c r="G101" s="1399">
        <v>2.037469417757E12</v>
      </c>
      <c r="H101" s="1378">
        <v>2950.0</v>
      </c>
      <c r="I101" s="724">
        <v>0.5</v>
      </c>
      <c r="J101" s="734">
        <v>1475.0</v>
      </c>
      <c r="K101" s="563" t="s">
        <v>11384</v>
      </c>
      <c r="L101" s="1158"/>
      <c r="M101" s="450" t="s">
        <v>10876</v>
      </c>
      <c r="N101" s="589"/>
      <c r="O101" s="589"/>
      <c r="P101" s="589"/>
      <c r="Q101" s="589"/>
      <c r="R101" s="589"/>
      <c r="S101" s="589"/>
      <c r="T101" s="589"/>
      <c r="U101" s="589"/>
      <c r="V101" s="589"/>
      <c r="W101" s="589"/>
      <c r="X101" s="589"/>
      <c r="Y101" s="589"/>
      <c r="Z101" s="1378">
        <v>1505.0</v>
      </c>
      <c r="AA101" s="589"/>
      <c r="AB101" s="589"/>
      <c r="AC101" s="1453"/>
      <c r="AD101" s="589"/>
      <c r="AE101" s="1378">
        <v>625.0</v>
      </c>
      <c r="AF101" s="1378">
        <v>140.0</v>
      </c>
      <c r="AG101" s="1378">
        <v>100.0</v>
      </c>
      <c r="AH101" s="589"/>
      <c r="AI101" s="589"/>
      <c r="AJ101" s="589"/>
      <c r="AK101" s="589"/>
      <c r="AL101" s="589"/>
      <c r="AM101" s="589"/>
      <c r="AN101" s="589"/>
      <c r="AO101" s="589"/>
      <c r="AP101" s="589"/>
      <c r="AQ101" s="589"/>
      <c r="AR101" s="589"/>
      <c r="AS101" s="589"/>
      <c r="AT101" s="589"/>
      <c r="AU101" s="589"/>
      <c r="AV101" s="589"/>
      <c r="AW101" s="589"/>
      <c r="AX101" s="589"/>
      <c r="AY101" s="589"/>
      <c r="AZ101" s="589"/>
      <c r="BA101" s="589"/>
      <c r="BB101" s="589"/>
      <c r="BC101" s="589"/>
      <c r="BD101" s="589"/>
      <c r="BE101" s="589"/>
      <c r="BF101" s="589"/>
      <c r="BG101" s="589"/>
      <c r="BH101" s="589"/>
      <c r="BI101" s="589"/>
      <c r="BJ101" s="589"/>
      <c r="BK101" s="589"/>
      <c r="BL101" s="589"/>
      <c r="BM101" s="589"/>
      <c r="BN101" s="589"/>
      <c r="BO101" s="589"/>
      <c r="BP101" s="589"/>
      <c r="BQ101" s="589"/>
      <c r="BR101" s="589"/>
      <c r="BS101" s="589"/>
      <c r="BT101" s="589"/>
      <c r="BU101" s="589"/>
      <c r="BV101" s="589"/>
      <c r="BW101" s="589"/>
      <c r="BX101" s="589"/>
      <c r="BY101" s="589"/>
      <c r="BZ101" s="589"/>
      <c r="CA101" s="589"/>
      <c r="CB101" s="589"/>
      <c r="CC101" s="589"/>
      <c r="CD101" s="589"/>
      <c r="CE101" s="589"/>
    </row>
    <row r="102" ht="20.25" customHeight="1">
      <c r="A102" s="647"/>
      <c r="B102" s="1383" t="s">
        <v>11385</v>
      </c>
      <c r="C102" s="1374" t="s">
        <v>10782</v>
      </c>
      <c r="D102" s="1375">
        <v>0.0</v>
      </c>
      <c r="E102" s="1398" t="s">
        <v>11386</v>
      </c>
      <c r="F102" s="589"/>
      <c r="G102" s="1399">
        <v>2.037469418754E12</v>
      </c>
      <c r="H102" s="1378">
        <v>4350.0</v>
      </c>
      <c r="I102" s="724">
        <v>0.5</v>
      </c>
      <c r="J102" s="734">
        <v>2175.0</v>
      </c>
      <c r="K102" s="563" t="s">
        <v>11387</v>
      </c>
      <c r="L102" s="1158"/>
      <c r="M102" s="450" t="s">
        <v>10884</v>
      </c>
      <c r="N102" s="589"/>
      <c r="O102" s="589"/>
      <c r="P102" s="589"/>
      <c r="Q102" s="589"/>
      <c r="R102" s="589"/>
      <c r="S102" s="589"/>
      <c r="T102" s="589"/>
      <c r="U102" s="589"/>
      <c r="V102" s="589"/>
      <c r="W102" s="589"/>
      <c r="X102" s="589"/>
      <c r="Y102" s="589"/>
      <c r="Z102" s="1378">
        <v>2210.0</v>
      </c>
      <c r="AA102" s="589"/>
      <c r="AB102" s="589"/>
      <c r="AC102" s="1453"/>
      <c r="AD102" s="589"/>
      <c r="AE102" s="1378">
        <v>725.0</v>
      </c>
      <c r="AF102" s="1378">
        <v>150.0</v>
      </c>
      <c r="AG102" s="1378">
        <v>100.0</v>
      </c>
      <c r="AH102" s="589"/>
      <c r="AI102" s="589"/>
      <c r="AJ102" s="589"/>
      <c r="AK102" s="589"/>
      <c r="AL102" s="589"/>
      <c r="AM102" s="589"/>
      <c r="AN102" s="589"/>
      <c r="AO102" s="589"/>
      <c r="AP102" s="589"/>
      <c r="AQ102" s="589"/>
      <c r="AR102" s="589"/>
      <c r="AS102" s="589"/>
      <c r="AT102" s="589"/>
      <c r="AU102" s="589"/>
      <c r="AV102" s="589"/>
      <c r="AW102" s="589"/>
      <c r="AX102" s="589"/>
      <c r="AY102" s="589"/>
      <c r="AZ102" s="589"/>
      <c r="BA102" s="589"/>
      <c r="BB102" s="589"/>
      <c r="BC102" s="589"/>
      <c r="BD102" s="589"/>
      <c r="BE102" s="589"/>
      <c r="BF102" s="589"/>
      <c r="BG102" s="589"/>
      <c r="BH102" s="589"/>
      <c r="BI102" s="589"/>
      <c r="BJ102" s="589"/>
      <c r="BK102" s="589"/>
      <c r="BL102" s="589"/>
      <c r="BM102" s="589"/>
      <c r="BN102" s="589"/>
      <c r="BO102" s="589"/>
      <c r="BP102" s="589"/>
      <c r="BQ102" s="589"/>
      <c r="BR102" s="589"/>
      <c r="BS102" s="589"/>
      <c r="BT102" s="589"/>
      <c r="BU102" s="589"/>
      <c r="BV102" s="589"/>
      <c r="BW102" s="589"/>
      <c r="BX102" s="589"/>
      <c r="BY102" s="589"/>
      <c r="BZ102" s="589"/>
      <c r="CA102" s="589"/>
      <c r="CB102" s="589"/>
      <c r="CC102" s="589"/>
      <c r="CD102" s="589"/>
      <c r="CE102" s="589"/>
    </row>
    <row r="103" ht="20.25" customHeight="1">
      <c r="A103" s="647"/>
      <c r="B103" s="1383" t="s">
        <v>11388</v>
      </c>
      <c r="C103" s="1374" t="s">
        <v>10782</v>
      </c>
      <c r="D103" s="1375">
        <v>0.0</v>
      </c>
      <c r="E103" s="1398" t="s">
        <v>11389</v>
      </c>
      <c r="F103" s="589"/>
      <c r="G103" s="1399">
        <v>2.037469421242E12</v>
      </c>
      <c r="H103" s="1378">
        <v>1150.0</v>
      </c>
      <c r="I103" s="724">
        <v>0.5</v>
      </c>
      <c r="J103" s="734">
        <v>575.0</v>
      </c>
      <c r="K103" s="563" t="s">
        <v>11390</v>
      </c>
      <c r="L103" s="1158"/>
      <c r="M103" s="450" t="s">
        <v>10884</v>
      </c>
      <c r="N103" s="589"/>
      <c r="O103" s="589"/>
      <c r="P103" s="589"/>
      <c r="Q103" s="589"/>
      <c r="R103" s="589"/>
      <c r="S103" s="589"/>
      <c r="T103" s="589"/>
      <c r="U103" s="589"/>
      <c r="V103" s="589"/>
      <c r="W103" s="589"/>
      <c r="X103" s="589"/>
      <c r="Y103" s="589"/>
      <c r="Z103" s="1378">
        <v>520.0</v>
      </c>
      <c r="AA103" s="589"/>
      <c r="AB103" s="589"/>
      <c r="AC103" s="1453"/>
      <c r="AD103" s="589"/>
      <c r="AE103" s="1378">
        <v>228.0</v>
      </c>
      <c r="AF103" s="1378">
        <v>140.0</v>
      </c>
      <c r="AG103" s="1378">
        <v>70.0</v>
      </c>
      <c r="AH103" s="589"/>
      <c r="AI103" s="589"/>
      <c r="AJ103" s="589"/>
      <c r="AK103" s="589"/>
      <c r="AL103" s="589"/>
      <c r="AM103" s="589"/>
      <c r="AN103" s="589"/>
      <c r="AO103" s="589"/>
      <c r="AP103" s="589"/>
      <c r="AQ103" s="589"/>
      <c r="AR103" s="589"/>
      <c r="AS103" s="589"/>
      <c r="AT103" s="589"/>
      <c r="AU103" s="589"/>
      <c r="AV103" s="589"/>
      <c r="AW103" s="589"/>
      <c r="AX103" s="589"/>
      <c r="AY103" s="589"/>
      <c r="AZ103" s="589"/>
      <c r="BA103" s="589"/>
      <c r="BB103" s="589"/>
      <c r="BC103" s="589"/>
      <c r="BD103" s="589"/>
      <c r="BE103" s="589"/>
      <c r="BF103" s="589"/>
      <c r="BG103" s="589"/>
      <c r="BH103" s="589"/>
      <c r="BI103" s="589"/>
      <c r="BJ103" s="589"/>
      <c r="BK103" s="589"/>
      <c r="BL103" s="589"/>
      <c r="BM103" s="589"/>
      <c r="BN103" s="589"/>
      <c r="BO103" s="589"/>
      <c r="BP103" s="589"/>
      <c r="BQ103" s="589"/>
      <c r="BR103" s="589"/>
      <c r="BS103" s="589"/>
      <c r="BT103" s="589"/>
      <c r="BU103" s="589"/>
      <c r="BV103" s="589"/>
      <c r="BW103" s="589"/>
      <c r="BX103" s="589"/>
      <c r="BY103" s="589"/>
      <c r="BZ103" s="589"/>
      <c r="CA103" s="589"/>
      <c r="CB103" s="589"/>
      <c r="CC103" s="589"/>
      <c r="CD103" s="589"/>
      <c r="CE103" s="589"/>
    </row>
    <row r="104" ht="20.25" customHeight="1">
      <c r="A104" s="647"/>
      <c r="B104" s="1383" t="s">
        <v>11391</v>
      </c>
      <c r="C104" s="1374" t="s">
        <v>10782</v>
      </c>
      <c r="D104" s="1375">
        <v>0.0</v>
      </c>
      <c r="E104" s="1398" t="s">
        <v>11392</v>
      </c>
      <c r="F104" s="589"/>
      <c r="G104" s="1399">
        <v>2.037469423185E12</v>
      </c>
      <c r="H104" s="1378">
        <v>1650.0</v>
      </c>
      <c r="I104" s="724">
        <v>0.5</v>
      </c>
      <c r="J104" s="734">
        <v>825.0</v>
      </c>
      <c r="K104" s="563" t="s">
        <v>11393</v>
      </c>
      <c r="L104" s="1158"/>
      <c r="M104" s="450" t="s">
        <v>10884</v>
      </c>
      <c r="N104" s="589"/>
      <c r="O104" s="589"/>
      <c r="P104" s="589"/>
      <c r="Q104" s="589"/>
      <c r="R104" s="589"/>
      <c r="S104" s="589"/>
      <c r="T104" s="589"/>
      <c r="U104" s="589"/>
      <c r="V104" s="589"/>
      <c r="W104" s="589"/>
      <c r="X104" s="589"/>
      <c r="Y104" s="589"/>
      <c r="Z104" s="1378">
        <v>750.0</v>
      </c>
      <c r="AA104" s="589"/>
      <c r="AB104" s="589"/>
      <c r="AC104" s="1453"/>
      <c r="AD104" s="589"/>
      <c r="AE104" s="1378">
        <v>312.0</v>
      </c>
      <c r="AF104" s="1378">
        <v>150.0</v>
      </c>
      <c r="AG104" s="1378">
        <v>80.0</v>
      </c>
      <c r="AH104" s="589"/>
      <c r="AI104" s="589"/>
      <c r="AJ104" s="589"/>
      <c r="AK104" s="589"/>
      <c r="AL104" s="589"/>
      <c r="AM104" s="589"/>
      <c r="AN104" s="589"/>
      <c r="AO104" s="589"/>
      <c r="AP104" s="589"/>
      <c r="AQ104" s="589"/>
      <c r="AR104" s="589"/>
      <c r="AS104" s="589"/>
      <c r="AT104" s="589"/>
      <c r="AU104" s="589"/>
      <c r="AV104" s="589"/>
      <c r="AW104" s="589"/>
      <c r="AX104" s="589"/>
      <c r="AY104" s="589"/>
      <c r="AZ104" s="589"/>
      <c r="BA104" s="589"/>
      <c r="BB104" s="589"/>
      <c r="BC104" s="589"/>
      <c r="BD104" s="589"/>
      <c r="BE104" s="589"/>
      <c r="BF104" s="589"/>
      <c r="BG104" s="589"/>
      <c r="BH104" s="589"/>
      <c r="BI104" s="589"/>
      <c r="BJ104" s="589"/>
      <c r="BK104" s="589"/>
      <c r="BL104" s="589"/>
      <c r="BM104" s="589"/>
      <c r="BN104" s="589"/>
      <c r="BO104" s="589"/>
      <c r="BP104" s="589"/>
      <c r="BQ104" s="589"/>
      <c r="BR104" s="589"/>
      <c r="BS104" s="589"/>
      <c r="BT104" s="589"/>
      <c r="BU104" s="589"/>
      <c r="BV104" s="589"/>
      <c r="BW104" s="589"/>
      <c r="BX104" s="589"/>
      <c r="BY104" s="589"/>
      <c r="BZ104" s="589"/>
      <c r="CA104" s="589"/>
      <c r="CB104" s="589"/>
      <c r="CC104" s="589"/>
      <c r="CD104" s="589"/>
      <c r="CE104" s="589"/>
    </row>
    <row r="105" ht="20.25" customHeight="1">
      <c r="A105" s="647"/>
      <c r="B105" s="1383" t="s">
        <v>11394</v>
      </c>
      <c r="C105" s="1374" t="s">
        <v>10782</v>
      </c>
      <c r="D105" s="1375">
        <v>0.0</v>
      </c>
      <c r="E105" s="1398" t="s">
        <v>11395</v>
      </c>
      <c r="F105" s="589"/>
      <c r="G105" s="1399">
        <v>2.037469423604E12</v>
      </c>
      <c r="H105" s="1378">
        <v>2950.0</v>
      </c>
      <c r="I105" s="724">
        <v>0.5</v>
      </c>
      <c r="J105" s="734">
        <v>1475.0</v>
      </c>
      <c r="K105" s="563" t="s">
        <v>11396</v>
      </c>
      <c r="L105" s="1158"/>
      <c r="M105" s="450" t="s">
        <v>10884</v>
      </c>
      <c r="N105" s="589"/>
      <c r="O105" s="589"/>
      <c r="P105" s="589"/>
      <c r="Q105" s="589"/>
      <c r="R105" s="589"/>
      <c r="S105" s="589"/>
      <c r="T105" s="589"/>
      <c r="U105" s="589"/>
      <c r="V105" s="589"/>
      <c r="W105" s="589"/>
      <c r="X105" s="589"/>
      <c r="Y105" s="589"/>
      <c r="Z105" s="1378">
        <v>1505.0</v>
      </c>
      <c r="AA105" s="589"/>
      <c r="AB105" s="589"/>
      <c r="AC105" s="589"/>
      <c r="AD105" s="589"/>
      <c r="AE105" s="1378">
        <v>625.0</v>
      </c>
      <c r="AF105" s="1378">
        <v>140.0</v>
      </c>
      <c r="AG105" s="1378">
        <v>100.0</v>
      </c>
      <c r="AH105" s="589"/>
      <c r="AI105" s="589"/>
      <c r="AJ105" s="589"/>
      <c r="AK105" s="589"/>
      <c r="AL105" s="589"/>
      <c r="AM105" s="589"/>
      <c r="AN105" s="589"/>
      <c r="AO105" s="589"/>
      <c r="AP105" s="589"/>
      <c r="AQ105" s="589"/>
      <c r="AR105" s="589"/>
      <c r="AS105" s="589"/>
      <c r="AT105" s="589"/>
      <c r="AU105" s="589"/>
      <c r="AV105" s="589"/>
      <c r="AW105" s="589"/>
      <c r="AX105" s="589"/>
      <c r="AY105" s="589"/>
      <c r="AZ105" s="589"/>
      <c r="BA105" s="589"/>
      <c r="BB105" s="589"/>
      <c r="BC105" s="589"/>
      <c r="BD105" s="589"/>
      <c r="BE105" s="589"/>
      <c r="BF105" s="589"/>
      <c r="BG105" s="589"/>
      <c r="BH105" s="589"/>
      <c r="BI105" s="589"/>
      <c r="BJ105" s="589"/>
      <c r="BK105" s="589"/>
      <c r="BL105" s="589"/>
      <c r="BM105" s="589"/>
      <c r="BN105" s="589"/>
      <c r="BO105" s="589"/>
      <c r="BP105" s="589"/>
      <c r="BQ105" s="589"/>
      <c r="BR105" s="589"/>
      <c r="BS105" s="589"/>
      <c r="BT105" s="589"/>
      <c r="BU105" s="589"/>
      <c r="BV105" s="589"/>
      <c r="BW105" s="589"/>
      <c r="BX105" s="589"/>
      <c r="BY105" s="589"/>
      <c r="BZ105" s="589"/>
      <c r="CA105" s="589"/>
      <c r="CB105" s="589"/>
      <c r="CC105" s="589"/>
      <c r="CD105" s="589"/>
      <c r="CE105" s="589"/>
    </row>
    <row r="106" ht="20.25" customHeight="1">
      <c r="A106" s="647"/>
      <c r="B106" s="1383" t="s">
        <v>11397</v>
      </c>
      <c r="C106" s="1374" t="s">
        <v>10782</v>
      </c>
      <c r="D106" s="1375">
        <v>0.0</v>
      </c>
      <c r="E106" s="1398" t="s">
        <v>11398</v>
      </c>
      <c r="F106" s="589"/>
      <c r="G106" s="1399">
        <v>2.03746942368E12</v>
      </c>
      <c r="H106" s="1378">
        <v>4350.0</v>
      </c>
      <c r="I106" s="724">
        <v>0.5</v>
      </c>
      <c r="J106" s="734">
        <v>2175.0</v>
      </c>
      <c r="K106" s="563" t="s">
        <v>11399</v>
      </c>
      <c r="L106" s="450" t="s">
        <v>11400</v>
      </c>
      <c r="M106" s="450" t="s">
        <v>11401</v>
      </c>
      <c r="N106" s="589"/>
      <c r="O106" s="589"/>
      <c r="P106" s="589"/>
      <c r="Q106" s="589"/>
      <c r="R106" s="589"/>
      <c r="S106" s="589"/>
      <c r="T106" s="589"/>
      <c r="U106" s="589"/>
      <c r="V106" s="589"/>
      <c r="W106" s="589"/>
      <c r="X106" s="589"/>
      <c r="Y106" s="589"/>
      <c r="Z106" s="1378">
        <v>2210.0</v>
      </c>
      <c r="AA106" s="589"/>
      <c r="AB106" s="589"/>
      <c r="AC106" s="589"/>
      <c r="AD106" s="589"/>
      <c r="AE106" s="1378">
        <v>725.0</v>
      </c>
      <c r="AF106" s="1378">
        <v>150.0</v>
      </c>
      <c r="AG106" s="1378">
        <v>100.0</v>
      </c>
      <c r="AH106" s="589"/>
      <c r="AI106" s="589"/>
      <c r="AJ106" s="589"/>
      <c r="AK106" s="589"/>
      <c r="AL106" s="589"/>
      <c r="AM106" s="589"/>
      <c r="AN106" s="589"/>
      <c r="AO106" s="589"/>
      <c r="AP106" s="589"/>
      <c r="AQ106" s="589"/>
      <c r="AR106" s="589"/>
      <c r="AS106" s="589"/>
      <c r="AT106" s="589"/>
      <c r="AU106" s="589"/>
      <c r="AV106" s="589"/>
      <c r="AW106" s="589"/>
      <c r="AX106" s="589"/>
      <c r="AY106" s="589"/>
      <c r="AZ106" s="589"/>
      <c r="BA106" s="589"/>
      <c r="BB106" s="589"/>
      <c r="BC106" s="589"/>
      <c r="BD106" s="589"/>
      <c r="BE106" s="589"/>
      <c r="BF106" s="589"/>
      <c r="BG106" s="589"/>
      <c r="BH106" s="589"/>
      <c r="BI106" s="589"/>
      <c r="BJ106" s="589"/>
      <c r="BK106" s="589"/>
      <c r="BL106" s="589"/>
      <c r="BM106" s="589"/>
      <c r="BN106" s="589"/>
      <c r="BO106" s="589"/>
      <c r="BP106" s="589"/>
      <c r="BQ106" s="589"/>
      <c r="BR106" s="589"/>
      <c r="BS106" s="589"/>
      <c r="BT106" s="589"/>
      <c r="BU106" s="589"/>
      <c r="BV106" s="589"/>
      <c r="BW106" s="589"/>
      <c r="BX106" s="589"/>
      <c r="BY106" s="589"/>
      <c r="BZ106" s="589"/>
      <c r="CA106" s="589"/>
      <c r="CB106" s="589"/>
      <c r="CC106" s="589"/>
      <c r="CD106" s="589"/>
      <c r="CE106" s="589"/>
    </row>
    <row r="107" ht="20.25" customHeight="1">
      <c r="A107" s="647"/>
      <c r="B107" s="1457" t="s">
        <v>11402</v>
      </c>
      <c r="C107" s="1374" t="s">
        <v>10782</v>
      </c>
      <c r="D107" s="1375">
        <v>0.0</v>
      </c>
      <c r="E107" s="1458" t="s">
        <v>11403</v>
      </c>
      <c r="F107" s="1404"/>
      <c r="G107" s="1459">
        <v>2.010045851008E12</v>
      </c>
      <c r="H107" s="564">
        <v>414.0</v>
      </c>
      <c r="I107" s="724">
        <v>0.37</v>
      </c>
      <c r="J107" s="734">
        <v>261.0</v>
      </c>
      <c r="K107" s="563" t="s">
        <v>11404</v>
      </c>
      <c r="L107" s="450" t="s">
        <v>11405</v>
      </c>
      <c r="M107" s="450" t="s">
        <v>11406</v>
      </c>
      <c r="N107" s="590"/>
      <c r="O107" s="590"/>
      <c r="P107" s="373">
        <v>4.3749143E7</v>
      </c>
      <c r="Q107" s="1404"/>
      <c r="R107" s="593" t="s">
        <v>11407</v>
      </c>
      <c r="S107" s="373">
        <v>6.0</v>
      </c>
      <c r="T107" s="805"/>
      <c r="U107" s="1460" t="s">
        <v>11408</v>
      </c>
      <c r="V107" s="373" t="s">
        <v>10993</v>
      </c>
      <c r="W107" s="373" t="s">
        <v>11409</v>
      </c>
      <c r="X107" s="373" t="s">
        <v>11110</v>
      </c>
      <c r="Y107" s="373" t="s">
        <v>8667</v>
      </c>
      <c r="Z107" s="373">
        <v>10.0</v>
      </c>
      <c r="AA107" s="1431" t="s">
        <v>11410</v>
      </c>
      <c r="AB107" s="381" t="s">
        <v>9526</v>
      </c>
      <c r="AC107" s="395"/>
      <c r="AD107" s="381">
        <v>190.2</v>
      </c>
      <c r="AE107" s="395"/>
      <c r="AF107" s="381" t="s">
        <v>10814</v>
      </c>
      <c r="AG107" s="1461">
        <v>0.22</v>
      </c>
      <c r="AH107" s="780">
        <v>270.0</v>
      </c>
      <c r="AI107" s="726" t="s">
        <v>6061</v>
      </c>
      <c r="AJ107" s="378">
        <v>30.0</v>
      </c>
      <c r="AK107" s="378">
        <v>70.0</v>
      </c>
      <c r="AL107" s="378">
        <v>20.0</v>
      </c>
      <c r="AM107" s="378">
        <v>90.0</v>
      </c>
      <c r="AN107" s="406"/>
      <c r="AO107" s="441" t="s">
        <v>6061</v>
      </c>
      <c r="AP107" s="378">
        <v>30.0</v>
      </c>
      <c r="AQ107" s="378">
        <v>70.0</v>
      </c>
      <c r="AR107" s="378">
        <v>20.0</v>
      </c>
      <c r="AS107" s="378">
        <v>90.0</v>
      </c>
      <c r="AT107" s="378" t="s">
        <v>11411</v>
      </c>
      <c r="AU107" s="378" t="s">
        <v>2296</v>
      </c>
      <c r="AV107" s="379" t="s">
        <v>6060</v>
      </c>
      <c r="AW107" s="378" t="s">
        <v>6521</v>
      </c>
      <c r="AX107" s="378" t="s">
        <v>6062</v>
      </c>
      <c r="AY107" s="381" t="s">
        <v>6059</v>
      </c>
      <c r="AZ107" s="590"/>
      <c r="BA107" s="385">
        <v>12.0</v>
      </c>
      <c r="BB107" s="497"/>
      <c r="BC107" s="497"/>
      <c r="BD107" s="497"/>
      <c r="BE107" s="497"/>
      <c r="BF107" s="497"/>
      <c r="BG107" s="498"/>
      <c r="BH107" s="497"/>
      <c r="BI107" s="497"/>
      <c r="BJ107" s="497"/>
      <c r="BK107" s="497"/>
      <c r="BL107" s="497"/>
      <c r="BM107" s="497"/>
      <c r="BN107" s="497"/>
      <c r="BO107" s="497"/>
      <c r="BP107" s="497"/>
      <c r="BQ107" s="589"/>
      <c r="BR107" s="589"/>
      <c r="BS107" s="593" t="s">
        <v>11412</v>
      </c>
      <c r="BT107" s="589"/>
      <c r="BU107" s="589"/>
      <c r="BV107" s="589"/>
      <c r="BW107" s="589"/>
      <c r="BX107" s="589"/>
      <c r="BY107" s="589"/>
      <c r="BZ107" s="589"/>
      <c r="CA107" s="589"/>
      <c r="CB107" s="589"/>
      <c r="CC107" s="589"/>
      <c r="CD107" s="589"/>
      <c r="CE107" s="589"/>
    </row>
    <row r="108" ht="20.25" customHeight="1">
      <c r="A108" s="647"/>
      <c r="B108" s="1457" t="s">
        <v>11413</v>
      </c>
      <c r="C108" s="1374" t="s">
        <v>10782</v>
      </c>
      <c r="D108" s="1375">
        <v>0.0</v>
      </c>
      <c r="E108" s="1458" t="s">
        <v>11414</v>
      </c>
      <c r="F108" s="1462"/>
      <c r="G108" s="1459">
        <v>2.001713659026E12</v>
      </c>
      <c r="H108" s="564">
        <v>448.0</v>
      </c>
      <c r="I108" s="724">
        <v>0.35</v>
      </c>
      <c r="J108" s="734">
        <v>292.0</v>
      </c>
      <c r="K108" s="563" t="s">
        <v>11415</v>
      </c>
      <c r="L108" s="450" t="s">
        <v>11416</v>
      </c>
      <c r="M108" s="450" t="s">
        <v>11417</v>
      </c>
      <c r="N108" s="1463"/>
      <c r="O108" s="1463"/>
      <c r="P108" s="590"/>
      <c r="Q108" s="1464"/>
      <c r="R108" s="1404"/>
      <c r="S108" s="1465"/>
      <c r="T108" s="492"/>
      <c r="U108" s="589"/>
      <c r="V108" s="1460" t="s">
        <v>11418</v>
      </c>
      <c r="W108" s="373" t="s">
        <v>10993</v>
      </c>
      <c r="X108" s="373" t="s">
        <v>11419</v>
      </c>
      <c r="Y108" s="373" t="s">
        <v>11110</v>
      </c>
      <c r="Z108" s="373" t="s">
        <v>8667</v>
      </c>
      <c r="AA108" s="373">
        <v>10.0</v>
      </c>
      <c r="AB108" s="1431" t="s">
        <v>11420</v>
      </c>
      <c r="AC108" s="381" t="s">
        <v>11421</v>
      </c>
      <c r="AD108" s="395"/>
      <c r="AE108" s="381">
        <v>190.92</v>
      </c>
      <c r="AF108" s="395"/>
      <c r="AG108" s="381" t="s">
        <v>8346</v>
      </c>
      <c r="AH108" s="556"/>
      <c r="AI108" s="556" t="s">
        <v>11422</v>
      </c>
      <c r="AJ108" s="726" t="s">
        <v>6178</v>
      </c>
      <c r="AK108" s="378">
        <v>55.0</v>
      </c>
      <c r="AL108" s="378">
        <v>80.0</v>
      </c>
      <c r="AM108" s="378">
        <v>20.0</v>
      </c>
      <c r="AN108" s="378">
        <v>170.0</v>
      </c>
      <c r="AO108" s="380" t="s">
        <v>6831</v>
      </c>
      <c r="AP108" s="441" t="s">
        <v>6178</v>
      </c>
      <c r="AQ108" s="378">
        <v>55.0</v>
      </c>
      <c r="AR108" s="378">
        <v>80.0</v>
      </c>
      <c r="AS108" s="378">
        <v>20.0</v>
      </c>
      <c r="AT108" s="378">
        <v>170.0</v>
      </c>
      <c r="AU108" s="378" t="s">
        <v>11423</v>
      </c>
      <c r="AV108" s="378" t="s">
        <v>2296</v>
      </c>
      <c r="AW108" s="379" t="s">
        <v>6060</v>
      </c>
      <c r="AX108" s="378" t="s">
        <v>6521</v>
      </c>
      <c r="AY108" s="378" t="s">
        <v>6062</v>
      </c>
      <c r="AZ108" s="381" t="s">
        <v>6059</v>
      </c>
      <c r="BA108" s="590"/>
      <c r="BB108" s="385">
        <v>12.0</v>
      </c>
      <c r="BC108" s="395"/>
      <c r="BD108" s="395"/>
      <c r="BE108" s="395"/>
      <c r="BF108" s="395"/>
      <c r="BG108" s="395"/>
      <c r="BH108" s="406"/>
      <c r="BI108" s="395"/>
      <c r="BJ108" s="395"/>
      <c r="BK108" s="395"/>
      <c r="BL108" s="395"/>
      <c r="BM108" s="395"/>
      <c r="BN108" s="395"/>
      <c r="BO108" s="395"/>
      <c r="BP108" s="395"/>
      <c r="BQ108" s="395"/>
      <c r="BR108" s="589"/>
      <c r="BS108" s="589"/>
      <c r="BT108" s="593" t="s">
        <v>11424</v>
      </c>
      <c r="BU108" s="589"/>
      <c r="BV108" s="589"/>
      <c r="BW108" s="589"/>
      <c r="BX108" s="589"/>
      <c r="BY108" s="589"/>
      <c r="BZ108" s="589"/>
      <c r="CA108" s="589"/>
      <c r="CB108" s="589"/>
      <c r="CC108" s="589"/>
      <c r="CD108" s="589"/>
      <c r="CE108" s="589"/>
    </row>
    <row r="109" ht="20.25" customHeight="1">
      <c r="A109" s="647"/>
      <c r="B109" s="1457" t="s">
        <v>11425</v>
      </c>
      <c r="C109" s="1374" t="s">
        <v>10782</v>
      </c>
      <c r="D109" s="1375">
        <v>0.0</v>
      </c>
      <c r="E109" s="1466" t="s">
        <v>11426</v>
      </c>
      <c r="F109" s="1462"/>
      <c r="G109" s="1459">
        <v>2.001713659019E12</v>
      </c>
      <c r="H109" s="564">
        <v>470.0</v>
      </c>
      <c r="I109" s="724">
        <v>0.35</v>
      </c>
      <c r="J109" s="734">
        <v>306.0</v>
      </c>
      <c r="K109" s="563" t="s">
        <v>11427</v>
      </c>
      <c r="L109" s="450" t="s">
        <v>11428</v>
      </c>
      <c r="M109" s="450" t="s">
        <v>7332</v>
      </c>
      <c r="N109" s="1463"/>
      <c r="O109" s="1463"/>
      <c r="P109" s="590"/>
      <c r="Q109" s="1467">
        <v>2.453762E7</v>
      </c>
      <c r="R109" s="1404"/>
      <c r="S109" s="1468" t="s">
        <v>11429</v>
      </c>
      <c r="T109" s="373">
        <v>6.0</v>
      </c>
      <c r="U109" s="589"/>
      <c r="V109" s="1460" t="s">
        <v>11430</v>
      </c>
      <c r="W109" s="373" t="s">
        <v>10993</v>
      </c>
      <c r="X109" s="373" t="s">
        <v>11431</v>
      </c>
      <c r="Y109" s="373" t="s">
        <v>11110</v>
      </c>
      <c r="Z109" s="373" t="s">
        <v>8667</v>
      </c>
      <c r="AA109" s="373">
        <v>10.0</v>
      </c>
      <c r="AB109" s="1431" t="s">
        <v>11432</v>
      </c>
      <c r="AC109" s="381" t="s">
        <v>11433</v>
      </c>
      <c r="AD109" s="395"/>
      <c r="AE109" s="381">
        <v>202.5</v>
      </c>
      <c r="AF109" s="395"/>
      <c r="AG109" s="381" t="s">
        <v>8346</v>
      </c>
      <c r="AH109" s="556"/>
      <c r="AI109" s="556" t="s">
        <v>11434</v>
      </c>
      <c r="AJ109" s="726" t="s">
        <v>6178</v>
      </c>
      <c r="AK109" s="378">
        <v>60.0</v>
      </c>
      <c r="AL109" s="378">
        <v>80.0</v>
      </c>
      <c r="AM109" s="378">
        <v>20.0</v>
      </c>
      <c r="AN109" s="378">
        <v>170.0</v>
      </c>
      <c r="AO109" s="380" t="s">
        <v>6831</v>
      </c>
      <c r="AP109" s="441" t="s">
        <v>6178</v>
      </c>
      <c r="AQ109" s="378">
        <v>60.0</v>
      </c>
      <c r="AR109" s="378">
        <v>80.0</v>
      </c>
      <c r="AS109" s="378">
        <v>20.0</v>
      </c>
      <c r="AT109" s="378">
        <v>170.0</v>
      </c>
      <c r="AU109" s="378" t="s">
        <v>11435</v>
      </c>
      <c r="AV109" s="378" t="s">
        <v>2296</v>
      </c>
      <c r="AW109" s="379" t="s">
        <v>6060</v>
      </c>
      <c r="AX109" s="378" t="s">
        <v>6521</v>
      </c>
      <c r="AY109" s="378" t="s">
        <v>6062</v>
      </c>
      <c r="AZ109" s="381" t="s">
        <v>6059</v>
      </c>
      <c r="BA109" s="590"/>
      <c r="BB109" s="385">
        <v>12.0</v>
      </c>
      <c r="BC109" s="395"/>
      <c r="BD109" s="395"/>
      <c r="BE109" s="395"/>
      <c r="BF109" s="395"/>
      <c r="BG109" s="395"/>
      <c r="BH109" s="406"/>
      <c r="BI109" s="395"/>
      <c r="BJ109" s="395"/>
      <c r="BK109" s="395"/>
      <c r="BL109" s="395"/>
      <c r="BM109" s="395"/>
      <c r="BN109" s="395"/>
      <c r="BO109" s="395"/>
      <c r="BP109" s="395"/>
      <c r="BQ109" s="395"/>
      <c r="BR109" s="589"/>
      <c r="BS109" s="589"/>
      <c r="BT109" s="593" t="s">
        <v>11436</v>
      </c>
      <c r="BU109" s="589"/>
      <c r="BV109" s="589"/>
      <c r="BW109" s="589"/>
      <c r="BX109" s="589"/>
      <c r="BY109" s="589"/>
      <c r="BZ109" s="589"/>
      <c r="CA109" s="589"/>
      <c r="CB109" s="589"/>
      <c r="CC109" s="589"/>
      <c r="CD109" s="589"/>
      <c r="CE109" s="589"/>
    </row>
    <row r="110" ht="20.25" customHeight="1">
      <c r="A110" s="647"/>
      <c r="B110" s="1457" t="s">
        <v>7324</v>
      </c>
      <c r="C110" s="1374" t="s">
        <v>10782</v>
      </c>
      <c r="D110" s="1375">
        <v>0.0</v>
      </c>
      <c r="E110" s="1466" t="s">
        <v>11437</v>
      </c>
      <c r="F110" s="1464"/>
      <c r="G110" s="1469">
        <v>2.034050218137E12</v>
      </c>
      <c r="H110" s="564">
        <v>418.0</v>
      </c>
      <c r="I110" s="724">
        <v>0.35</v>
      </c>
      <c r="J110" s="734">
        <v>272.0</v>
      </c>
      <c r="K110" s="563" t="s">
        <v>11438</v>
      </c>
      <c r="L110" s="450" t="s">
        <v>11439</v>
      </c>
      <c r="M110" s="450" t="s">
        <v>11440</v>
      </c>
      <c r="N110" s="1404"/>
      <c r="O110" s="1404"/>
      <c r="P110" s="406"/>
      <c r="Q110" s="1190"/>
      <c r="R110" s="406"/>
      <c r="S110" s="589"/>
      <c r="T110" s="492"/>
      <c r="U110" s="589"/>
      <c r="V110" s="1470"/>
      <c r="W110" s="373" t="s">
        <v>10993</v>
      </c>
      <c r="X110" s="373" t="s">
        <v>11441</v>
      </c>
      <c r="Y110" s="373" t="s">
        <v>11442</v>
      </c>
      <c r="Z110" s="373" t="s">
        <v>8667</v>
      </c>
      <c r="AA110" s="373">
        <v>10.0</v>
      </c>
      <c r="AB110" s="1431" t="s">
        <v>11443</v>
      </c>
      <c r="AC110" s="381" t="s">
        <v>11105</v>
      </c>
      <c r="AD110" s="395"/>
      <c r="AE110" s="381">
        <v>224.34</v>
      </c>
      <c r="AF110" s="395"/>
      <c r="AG110" s="381" t="s">
        <v>8346</v>
      </c>
      <c r="AH110" s="1471"/>
      <c r="AI110" s="1471" t="s">
        <v>11444</v>
      </c>
      <c r="AJ110" s="1472" t="s">
        <v>6061</v>
      </c>
      <c r="AK110" s="547">
        <v>30.0</v>
      </c>
      <c r="AL110" s="378">
        <v>70.0</v>
      </c>
      <c r="AM110" s="378">
        <v>20.0</v>
      </c>
      <c r="AN110" s="378">
        <v>90.0</v>
      </c>
      <c r="AO110" s="406"/>
      <c r="AP110" s="384" t="s">
        <v>6061</v>
      </c>
      <c r="AQ110" s="547">
        <v>30.0</v>
      </c>
      <c r="AR110" s="471">
        <v>70.0</v>
      </c>
      <c r="AS110" s="471">
        <v>20.0</v>
      </c>
      <c r="AT110" s="471">
        <v>90.0</v>
      </c>
      <c r="AU110" s="378" t="s">
        <v>11445</v>
      </c>
      <c r="AV110" s="406"/>
      <c r="AW110" s="1443"/>
      <c r="AX110" s="378" t="s">
        <v>7334</v>
      </c>
      <c r="AY110" s="378" t="s">
        <v>6062</v>
      </c>
      <c r="AZ110" s="381" t="s">
        <v>6059</v>
      </c>
      <c r="BA110" s="590"/>
      <c r="BB110" s="418"/>
      <c r="BC110" s="395"/>
      <c r="BD110" s="395"/>
      <c r="BE110" s="395"/>
      <c r="BF110" s="395"/>
      <c r="BG110" s="395"/>
      <c r="BH110" s="406"/>
      <c r="BI110" s="395"/>
      <c r="BJ110" s="395"/>
      <c r="BK110" s="395"/>
      <c r="BL110" s="395"/>
      <c r="BM110" s="395"/>
      <c r="BN110" s="395"/>
      <c r="BO110" s="395"/>
      <c r="BP110" s="395"/>
      <c r="BQ110" s="395"/>
      <c r="BR110" s="589"/>
      <c r="BS110" s="589"/>
      <c r="BT110" s="1473"/>
      <c r="BU110" s="589"/>
      <c r="BV110" s="589"/>
      <c r="BW110" s="589"/>
      <c r="BX110" s="589"/>
      <c r="BY110" s="589"/>
      <c r="BZ110" s="589"/>
      <c r="CA110" s="589"/>
      <c r="CB110" s="589"/>
      <c r="CC110" s="589"/>
      <c r="CD110" s="589"/>
      <c r="CE110" s="589"/>
    </row>
    <row r="111" ht="20.25" customHeight="1">
      <c r="A111" s="647"/>
      <c r="B111" s="1457" t="s">
        <v>11446</v>
      </c>
      <c r="C111" s="1374" t="s">
        <v>10782</v>
      </c>
      <c r="D111" s="1375">
        <v>0.0</v>
      </c>
      <c r="E111" s="1466" t="s">
        <v>11447</v>
      </c>
      <c r="F111" s="1464"/>
      <c r="G111" s="1469">
        <v>2.03405021809E12</v>
      </c>
      <c r="H111" s="564">
        <v>418.0</v>
      </c>
      <c r="I111" s="724">
        <v>0.35</v>
      </c>
      <c r="J111" s="734">
        <v>272.0</v>
      </c>
      <c r="K111" s="563" t="s">
        <v>11448</v>
      </c>
      <c r="L111" s="450" t="s">
        <v>11449</v>
      </c>
      <c r="M111" s="450" t="s">
        <v>11450</v>
      </c>
      <c r="N111" s="1404"/>
      <c r="O111" s="1404"/>
      <c r="P111" s="406"/>
      <c r="Q111" s="1190"/>
      <c r="R111" s="406"/>
      <c r="S111" s="589"/>
      <c r="T111" s="492"/>
      <c r="U111" s="589"/>
      <c r="V111" s="1470"/>
      <c r="W111" s="373" t="s">
        <v>10993</v>
      </c>
      <c r="X111" s="373" t="s">
        <v>11441</v>
      </c>
      <c r="Y111" s="373" t="s">
        <v>11442</v>
      </c>
      <c r="Z111" s="373" t="s">
        <v>8667</v>
      </c>
      <c r="AA111" s="373">
        <v>10.0</v>
      </c>
      <c r="AB111" s="1431" t="s">
        <v>11451</v>
      </c>
      <c r="AC111" s="381" t="s">
        <v>11116</v>
      </c>
      <c r="AD111" s="395"/>
      <c r="AE111" s="381">
        <v>237.04</v>
      </c>
      <c r="AF111" s="395"/>
      <c r="AG111" s="381" t="s">
        <v>8346</v>
      </c>
      <c r="AH111" s="1471"/>
      <c r="AI111" s="1471" t="s">
        <v>11452</v>
      </c>
      <c r="AJ111" s="1472" t="s">
        <v>6061</v>
      </c>
      <c r="AK111" s="547">
        <v>30.0</v>
      </c>
      <c r="AL111" s="378">
        <v>70.0</v>
      </c>
      <c r="AM111" s="378">
        <v>20.0</v>
      </c>
      <c r="AN111" s="378">
        <v>90.0</v>
      </c>
      <c r="AO111" s="406"/>
      <c r="AP111" s="384" t="s">
        <v>6061</v>
      </c>
      <c r="AQ111" s="547">
        <v>30.0</v>
      </c>
      <c r="AR111" s="471">
        <v>70.0</v>
      </c>
      <c r="AS111" s="471">
        <v>20.0</v>
      </c>
      <c r="AT111" s="471">
        <v>90.0</v>
      </c>
      <c r="AU111" s="378" t="s">
        <v>11453</v>
      </c>
      <c r="AV111" s="406"/>
      <c r="AW111" s="1443"/>
      <c r="AX111" s="378" t="s">
        <v>7334</v>
      </c>
      <c r="AY111" s="378" t="s">
        <v>6062</v>
      </c>
      <c r="AZ111" s="381" t="s">
        <v>6059</v>
      </c>
      <c r="BA111" s="590"/>
      <c r="BB111" s="418"/>
      <c r="BC111" s="395"/>
      <c r="BD111" s="395"/>
      <c r="BE111" s="395"/>
      <c r="BF111" s="395"/>
      <c r="BG111" s="395"/>
      <c r="BH111" s="406"/>
      <c r="BI111" s="395"/>
      <c r="BJ111" s="395"/>
      <c r="BK111" s="395"/>
      <c r="BL111" s="395"/>
      <c r="BM111" s="395"/>
      <c r="BN111" s="395"/>
      <c r="BO111" s="395"/>
      <c r="BP111" s="395"/>
      <c r="BQ111" s="395"/>
      <c r="BR111" s="589"/>
      <c r="BS111" s="589"/>
      <c r="BT111" s="1473"/>
      <c r="BU111" s="589"/>
      <c r="BV111" s="589"/>
      <c r="BW111" s="589"/>
      <c r="BX111" s="589"/>
      <c r="BY111" s="589"/>
      <c r="BZ111" s="589"/>
      <c r="CA111" s="589"/>
      <c r="CB111" s="589"/>
      <c r="CC111" s="589"/>
      <c r="CD111" s="589"/>
      <c r="CE111" s="589"/>
    </row>
    <row r="112" ht="20.25" customHeight="1">
      <c r="A112" s="647"/>
      <c r="B112" s="1457" t="s">
        <v>11454</v>
      </c>
      <c r="C112" s="1374" t="s">
        <v>10782</v>
      </c>
      <c r="D112" s="1375">
        <v>0.0</v>
      </c>
      <c r="E112" s="1466" t="s">
        <v>11455</v>
      </c>
      <c r="F112" s="738">
        <v>3.84319933E8</v>
      </c>
      <c r="G112" s="1474">
        <v>2.013486351144E12</v>
      </c>
      <c r="H112" s="564">
        <v>312.0</v>
      </c>
      <c r="I112" s="724">
        <v>0.35</v>
      </c>
      <c r="J112" s="734">
        <v>203.0</v>
      </c>
      <c r="K112" s="563" t="s">
        <v>11456</v>
      </c>
      <c r="L112" s="450" t="s">
        <v>11457</v>
      </c>
      <c r="M112" s="450" t="s">
        <v>11450</v>
      </c>
      <c r="N112" s="1475"/>
      <c r="O112" s="1475"/>
      <c r="P112" s="373">
        <v>60229.0</v>
      </c>
      <c r="Q112" s="738">
        <v>4.8425414E7</v>
      </c>
      <c r="R112" s="593" t="s">
        <v>11458</v>
      </c>
      <c r="S112" s="373">
        <v>4.0</v>
      </c>
      <c r="T112" s="492"/>
      <c r="U112" s="1460" t="s">
        <v>11459</v>
      </c>
      <c r="V112" s="373" t="s">
        <v>10993</v>
      </c>
      <c r="W112" s="373" t="s">
        <v>11460</v>
      </c>
      <c r="X112" s="373" t="s">
        <v>8176</v>
      </c>
      <c r="Y112" s="373" t="s">
        <v>11461</v>
      </c>
      <c r="Z112" s="373">
        <v>10.0</v>
      </c>
      <c r="AA112" s="1431" t="s">
        <v>11462</v>
      </c>
      <c r="AB112" s="381" t="s">
        <v>11463</v>
      </c>
      <c r="AC112" s="395"/>
      <c r="AD112" s="381">
        <v>243.42</v>
      </c>
      <c r="AE112" s="395"/>
      <c r="AF112" s="381" t="s">
        <v>10814</v>
      </c>
      <c r="AG112" s="1461">
        <v>0.26</v>
      </c>
      <c r="AH112" s="726"/>
      <c r="AI112" s="726" t="s">
        <v>6177</v>
      </c>
      <c r="AJ112" s="378">
        <v>73.0</v>
      </c>
      <c r="AK112" s="378">
        <v>80.0</v>
      </c>
      <c r="AL112" s="378">
        <v>20.0</v>
      </c>
      <c r="AM112" s="378">
        <v>170.0</v>
      </c>
      <c r="AN112" s="431"/>
      <c r="AO112" s="441" t="s">
        <v>6178</v>
      </c>
      <c r="AP112" s="378">
        <v>73.0</v>
      </c>
      <c r="AQ112" s="378">
        <v>80.0</v>
      </c>
      <c r="AR112" s="378">
        <v>20.0</v>
      </c>
      <c r="AS112" s="378">
        <v>170.0</v>
      </c>
      <c r="AT112" s="378" t="s">
        <v>11464</v>
      </c>
      <c r="AU112" s="378" t="s">
        <v>2238</v>
      </c>
      <c r="AV112" s="1443"/>
      <c r="AW112" s="378" t="s">
        <v>6057</v>
      </c>
      <c r="AX112" s="378" t="s">
        <v>6062</v>
      </c>
      <c r="AY112" s="381" t="s">
        <v>6059</v>
      </c>
      <c r="AZ112" s="590"/>
      <c r="BA112" s="385">
        <v>8.0</v>
      </c>
      <c r="BB112" s="395"/>
      <c r="BC112" s="444"/>
      <c r="BD112" s="444"/>
      <c r="BE112" s="444"/>
      <c r="BF112" s="444"/>
      <c r="BG112" s="445"/>
      <c r="BH112" s="444"/>
      <c r="BI112" s="444"/>
      <c r="BJ112" s="444"/>
      <c r="BK112" s="444"/>
      <c r="BL112" s="444"/>
      <c r="BM112" s="444"/>
      <c r="BN112" s="444"/>
      <c r="BO112" s="444"/>
      <c r="BP112" s="444"/>
      <c r="BQ112" s="589"/>
      <c r="BR112" s="589"/>
      <c r="BS112" s="593" t="s">
        <v>11465</v>
      </c>
      <c r="BT112" s="589"/>
      <c r="BU112" s="589"/>
      <c r="BV112" s="589"/>
      <c r="BW112" s="589"/>
      <c r="BX112" s="589"/>
      <c r="BY112" s="589"/>
      <c r="BZ112" s="589"/>
      <c r="CA112" s="589"/>
      <c r="CB112" s="589"/>
      <c r="CC112" s="589"/>
      <c r="CD112" s="589"/>
      <c r="CE112" s="589"/>
    </row>
    <row r="113" ht="20.25" customHeight="1">
      <c r="A113" s="647"/>
      <c r="B113" s="1457" t="s">
        <v>11466</v>
      </c>
      <c r="C113" s="1374" t="s">
        <v>10782</v>
      </c>
      <c r="D113" s="1375">
        <v>0.0</v>
      </c>
      <c r="E113" s="1466" t="s">
        <v>11467</v>
      </c>
      <c r="F113" s="738">
        <v>3.84325429E8</v>
      </c>
      <c r="G113" s="1474">
        <v>2.013486351137E12</v>
      </c>
      <c r="H113" s="564">
        <v>312.0</v>
      </c>
      <c r="I113" s="724">
        <v>0.35</v>
      </c>
      <c r="J113" s="734">
        <v>203.0</v>
      </c>
      <c r="K113" s="563" t="s">
        <v>11468</v>
      </c>
      <c r="L113" s="450" t="s">
        <v>11469</v>
      </c>
      <c r="M113" s="450" t="s">
        <v>11450</v>
      </c>
      <c r="N113" s="1475"/>
      <c r="O113" s="1475"/>
      <c r="P113" s="373">
        <v>60229.0</v>
      </c>
      <c r="Q113" s="738">
        <v>4.8425412E7</v>
      </c>
      <c r="R113" s="593" t="s">
        <v>11470</v>
      </c>
      <c r="S113" s="373">
        <v>4.0</v>
      </c>
      <c r="T113" s="492"/>
      <c r="U113" s="1460" t="s">
        <v>11459</v>
      </c>
      <c r="V113" s="373" t="s">
        <v>10993</v>
      </c>
      <c r="W113" s="373" t="s">
        <v>11460</v>
      </c>
      <c r="X113" s="373" t="s">
        <v>8176</v>
      </c>
      <c r="Y113" s="373" t="s">
        <v>11461</v>
      </c>
      <c r="Z113" s="373">
        <v>10.0</v>
      </c>
      <c r="AA113" s="1431" t="s">
        <v>11471</v>
      </c>
      <c r="AB113" s="381" t="s">
        <v>11421</v>
      </c>
      <c r="AC113" s="395"/>
      <c r="AD113" s="381">
        <v>190.92</v>
      </c>
      <c r="AE113" s="395"/>
      <c r="AF113" s="381" t="s">
        <v>10814</v>
      </c>
      <c r="AG113" s="1461">
        <v>0.23</v>
      </c>
      <c r="AH113" s="726"/>
      <c r="AI113" s="726" t="s">
        <v>6177</v>
      </c>
      <c r="AJ113" s="378">
        <v>73.0</v>
      </c>
      <c r="AK113" s="378">
        <v>80.0</v>
      </c>
      <c r="AL113" s="378">
        <v>20.0</v>
      </c>
      <c r="AM113" s="378">
        <v>170.0</v>
      </c>
      <c r="AN113" s="431"/>
      <c r="AO113" s="441" t="s">
        <v>6178</v>
      </c>
      <c r="AP113" s="378">
        <v>73.0</v>
      </c>
      <c r="AQ113" s="378">
        <v>80.0</v>
      </c>
      <c r="AR113" s="378">
        <v>20.0</v>
      </c>
      <c r="AS113" s="378">
        <v>170.0</v>
      </c>
      <c r="AT113" s="378" t="s">
        <v>11472</v>
      </c>
      <c r="AU113" s="378" t="s">
        <v>2267</v>
      </c>
      <c r="AV113" s="1443"/>
      <c r="AW113" s="378" t="s">
        <v>6057</v>
      </c>
      <c r="AX113" s="378" t="s">
        <v>6062</v>
      </c>
      <c r="AY113" s="381" t="s">
        <v>6059</v>
      </c>
      <c r="AZ113" s="590"/>
      <c r="BA113" s="385">
        <v>8.0</v>
      </c>
      <c r="BB113" s="395"/>
      <c r="BC113" s="444"/>
      <c r="BD113" s="444"/>
      <c r="BE113" s="444"/>
      <c r="BF113" s="444"/>
      <c r="BG113" s="445"/>
      <c r="BH113" s="444"/>
      <c r="BI113" s="444"/>
      <c r="BJ113" s="444"/>
      <c r="BK113" s="444"/>
      <c r="BL113" s="444"/>
      <c r="BM113" s="444"/>
      <c r="BN113" s="444"/>
      <c r="BO113" s="444"/>
      <c r="BP113" s="444"/>
      <c r="BQ113" s="589"/>
      <c r="BR113" s="589"/>
      <c r="BS113" s="593" t="s">
        <v>11465</v>
      </c>
      <c r="BT113" s="589"/>
      <c r="BU113" s="589"/>
      <c r="BV113" s="589"/>
      <c r="BW113" s="589"/>
      <c r="BX113" s="589"/>
      <c r="BY113" s="589"/>
      <c r="BZ113" s="589"/>
      <c r="CA113" s="589"/>
      <c r="CB113" s="589"/>
      <c r="CC113" s="589"/>
      <c r="CD113" s="589"/>
      <c r="CE113" s="589"/>
    </row>
    <row r="114" ht="20.25" customHeight="1">
      <c r="A114" s="647"/>
      <c r="B114" s="1457" t="s">
        <v>11473</v>
      </c>
      <c r="C114" s="1374" t="s">
        <v>10782</v>
      </c>
      <c r="D114" s="1375">
        <v>0.0</v>
      </c>
      <c r="E114" s="1466" t="s">
        <v>11474</v>
      </c>
      <c r="F114" s="738">
        <v>3.84325437E8</v>
      </c>
      <c r="G114" s="1474">
        <v>2.01348635112E12</v>
      </c>
      <c r="H114" s="564">
        <v>312.0</v>
      </c>
      <c r="I114" s="724">
        <v>0.35</v>
      </c>
      <c r="J114" s="734">
        <v>203.0</v>
      </c>
      <c r="K114" s="563" t="s">
        <v>11448</v>
      </c>
      <c r="L114" s="450" t="s">
        <v>11475</v>
      </c>
      <c r="M114" s="450" t="s">
        <v>11476</v>
      </c>
      <c r="N114" s="1475"/>
      <c r="O114" s="1475"/>
      <c r="P114" s="373">
        <v>60229.0</v>
      </c>
      <c r="Q114" s="738">
        <v>4.8425413E7</v>
      </c>
      <c r="R114" s="593" t="s">
        <v>11477</v>
      </c>
      <c r="S114" s="373">
        <v>4.0</v>
      </c>
      <c r="T114" s="492"/>
      <c r="U114" s="1460" t="s">
        <v>11459</v>
      </c>
      <c r="V114" s="373" t="s">
        <v>10993</v>
      </c>
      <c r="W114" s="373" t="s">
        <v>11460</v>
      </c>
      <c r="X114" s="373" t="s">
        <v>8176</v>
      </c>
      <c r="Y114" s="373" t="s">
        <v>11461</v>
      </c>
      <c r="Z114" s="373">
        <v>10.0</v>
      </c>
      <c r="AA114" s="1431" t="s">
        <v>11471</v>
      </c>
      <c r="AB114" s="381" t="s">
        <v>11478</v>
      </c>
      <c r="AC114" s="395"/>
      <c r="AD114" s="381">
        <v>192.52</v>
      </c>
      <c r="AE114" s="395"/>
      <c r="AF114" s="381" t="s">
        <v>10814</v>
      </c>
      <c r="AG114" s="1461">
        <v>0.25</v>
      </c>
      <c r="AH114" s="726"/>
      <c r="AI114" s="726" t="s">
        <v>6177</v>
      </c>
      <c r="AJ114" s="378">
        <v>73.0</v>
      </c>
      <c r="AK114" s="378">
        <v>80.0</v>
      </c>
      <c r="AL114" s="378">
        <v>20.0</v>
      </c>
      <c r="AM114" s="378">
        <v>170.0</v>
      </c>
      <c r="AN114" s="431"/>
      <c r="AO114" s="441" t="s">
        <v>6178</v>
      </c>
      <c r="AP114" s="378">
        <v>73.0</v>
      </c>
      <c r="AQ114" s="378">
        <v>80.0</v>
      </c>
      <c r="AR114" s="378">
        <v>20.0</v>
      </c>
      <c r="AS114" s="378">
        <v>170.0</v>
      </c>
      <c r="AT114" s="378" t="s">
        <v>11479</v>
      </c>
      <c r="AU114" s="378" t="s">
        <v>298</v>
      </c>
      <c r="AV114" s="1443"/>
      <c r="AW114" s="378" t="s">
        <v>6057</v>
      </c>
      <c r="AX114" s="378" t="s">
        <v>6062</v>
      </c>
      <c r="AY114" s="381" t="s">
        <v>6059</v>
      </c>
      <c r="AZ114" s="590"/>
      <c r="BA114" s="385">
        <v>8.0</v>
      </c>
      <c r="BB114" s="395"/>
      <c r="BC114" s="444"/>
      <c r="BD114" s="444"/>
      <c r="BE114" s="444"/>
      <c r="BF114" s="444"/>
      <c r="BG114" s="445"/>
      <c r="BH114" s="444"/>
      <c r="BI114" s="444"/>
      <c r="BJ114" s="444"/>
      <c r="BK114" s="444"/>
      <c r="BL114" s="444"/>
      <c r="BM114" s="444"/>
      <c r="BN114" s="444"/>
      <c r="BO114" s="444"/>
      <c r="BP114" s="444"/>
      <c r="BQ114" s="589"/>
      <c r="BR114" s="589"/>
      <c r="BS114" s="593" t="s">
        <v>11465</v>
      </c>
      <c r="BT114" s="589"/>
      <c r="BU114" s="589"/>
      <c r="BV114" s="589"/>
      <c r="BW114" s="589"/>
      <c r="BX114" s="589"/>
      <c r="BY114" s="589"/>
      <c r="BZ114" s="589"/>
      <c r="CA114" s="589"/>
      <c r="CB114" s="589"/>
      <c r="CC114" s="589"/>
      <c r="CD114" s="589"/>
      <c r="CE114" s="589"/>
    </row>
    <row r="115" ht="20.25" customHeight="1">
      <c r="A115" s="647"/>
      <c r="B115" s="585" t="s">
        <v>11480</v>
      </c>
      <c r="C115" s="1374" t="s">
        <v>10782</v>
      </c>
      <c r="D115" s="1375">
        <v>0.0</v>
      </c>
      <c r="E115" s="1466" t="s">
        <v>11481</v>
      </c>
      <c r="F115" s="738">
        <v>3.84322511E8</v>
      </c>
      <c r="G115" s="1474">
        <v>2.013486351113E12</v>
      </c>
      <c r="H115" s="564">
        <v>312.0</v>
      </c>
      <c r="I115" s="724">
        <v>0.35</v>
      </c>
      <c r="J115" s="734">
        <v>203.0</v>
      </c>
      <c r="K115" s="563" t="s">
        <v>11448</v>
      </c>
      <c r="L115" s="450" t="s">
        <v>11482</v>
      </c>
      <c r="M115" s="450" t="s">
        <v>11476</v>
      </c>
      <c r="N115" s="1475"/>
      <c r="O115" s="1475"/>
      <c r="P115" s="373">
        <v>60232.0</v>
      </c>
      <c r="Q115" s="738">
        <v>4.8425436E7</v>
      </c>
      <c r="R115" s="593" t="s">
        <v>11483</v>
      </c>
      <c r="S115" s="373">
        <v>4.0</v>
      </c>
      <c r="T115" s="492"/>
      <c r="U115" s="1460" t="s">
        <v>11459</v>
      </c>
      <c r="V115" s="373" t="s">
        <v>10993</v>
      </c>
      <c r="W115" s="373" t="s">
        <v>11460</v>
      </c>
      <c r="X115" s="373" t="s">
        <v>8176</v>
      </c>
      <c r="Y115" s="373" t="s">
        <v>11461</v>
      </c>
      <c r="Z115" s="373">
        <v>10.0</v>
      </c>
      <c r="AA115" s="1431" t="s">
        <v>11484</v>
      </c>
      <c r="AB115" s="381" t="s">
        <v>11433</v>
      </c>
      <c r="AC115" s="395"/>
      <c r="AD115" s="381">
        <v>192.5</v>
      </c>
      <c r="AE115" s="395"/>
      <c r="AF115" s="381" t="s">
        <v>10814</v>
      </c>
      <c r="AG115" s="1461">
        <v>0.31</v>
      </c>
      <c r="AH115" s="726"/>
      <c r="AI115" s="726" t="s">
        <v>6177</v>
      </c>
      <c r="AJ115" s="378">
        <v>73.0</v>
      </c>
      <c r="AK115" s="378">
        <v>80.0</v>
      </c>
      <c r="AL115" s="378">
        <v>20.0</v>
      </c>
      <c r="AM115" s="378">
        <v>170.0</v>
      </c>
      <c r="AN115" s="431"/>
      <c r="AO115" s="441" t="s">
        <v>6178</v>
      </c>
      <c r="AP115" s="378">
        <v>73.0</v>
      </c>
      <c r="AQ115" s="378">
        <v>80.0</v>
      </c>
      <c r="AR115" s="378">
        <v>20.0</v>
      </c>
      <c r="AS115" s="378">
        <v>170.0</v>
      </c>
      <c r="AT115" s="378" t="s">
        <v>11485</v>
      </c>
      <c r="AU115" s="378" t="s">
        <v>2238</v>
      </c>
      <c r="AV115" s="1443"/>
      <c r="AW115" s="378" t="s">
        <v>6057</v>
      </c>
      <c r="AX115" s="378" t="s">
        <v>6062</v>
      </c>
      <c r="AY115" s="381" t="s">
        <v>6059</v>
      </c>
      <c r="AZ115" s="590"/>
      <c r="BA115" s="385">
        <v>8.0</v>
      </c>
      <c r="BB115" s="395"/>
      <c r="BC115" s="444"/>
      <c r="BD115" s="444"/>
      <c r="BE115" s="444"/>
      <c r="BF115" s="444"/>
      <c r="BG115" s="445"/>
      <c r="BH115" s="444"/>
      <c r="BI115" s="444"/>
      <c r="BJ115" s="444"/>
      <c r="BK115" s="444"/>
      <c r="BL115" s="444"/>
      <c r="BM115" s="444"/>
      <c r="BN115" s="444"/>
      <c r="BO115" s="444"/>
      <c r="BP115" s="444"/>
      <c r="BQ115" s="589"/>
      <c r="BR115" s="589"/>
      <c r="BS115" s="593" t="s">
        <v>11486</v>
      </c>
      <c r="BT115" s="589"/>
      <c r="BU115" s="589"/>
      <c r="BV115" s="589"/>
      <c r="BW115" s="589"/>
      <c r="BX115" s="589"/>
      <c r="BY115" s="589"/>
      <c r="BZ115" s="589"/>
      <c r="CA115" s="589"/>
      <c r="CB115" s="589"/>
      <c r="CC115" s="589"/>
      <c r="CD115" s="589"/>
      <c r="CE115" s="589"/>
    </row>
    <row r="116" ht="20.25" customHeight="1">
      <c r="A116" s="647"/>
      <c r="B116" s="585" t="s">
        <v>11487</v>
      </c>
      <c r="C116" s="1374" t="s">
        <v>10782</v>
      </c>
      <c r="D116" s="1375">
        <v>0.0</v>
      </c>
      <c r="E116" s="1466" t="s">
        <v>11488</v>
      </c>
      <c r="F116" s="738">
        <v>3.84322758E8</v>
      </c>
      <c r="G116" s="1474">
        <v>2.013486351106E12</v>
      </c>
      <c r="H116" s="564">
        <v>312.0</v>
      </c>
      <c r="I116" s="724">
        <v>0.35</v>
      </c>
      <c r="J116" s="734">
        <v>203.0</v>
      </c>
      <c r="K116" s="563" t="s">
        <v>11448</v>
      </c>
      <c r="L116" s="450" t="s">
        <v>11489</v>
      </c>
      <c r="M116" s="450" t="s">
        <v>11476</v>
      </c>
      <c r="N116" s="1475"/>
      <c r="O116" s="1475"/>
      <c r="P116" s="373">
        <v>60232.0</v>
      </c>
      <c r="Q116" s="738">
        <v>4.8425434E7</v>
      </c>
      <c r="R116" s="593" t="s">
        <v>11490</v>
      </c>
      <c r="S116" s="373">
        <v>4.0</v>
      </c>
      <c r="T116" s="492"/>
      <c r="U116" s="1460" t="s">
        <v>11459</v>
      </c>
      <c r="V116" s="373" t="s">
        <v>10993</v>
      </c>
      <c r="W116" s="373" t="s">
        <v>11460</v>
      </c>
      <c r="X116" s="373" t="s">
        <v>8176</v>
      </c>
      <c r="Y116" s="373" t="s">
        <v>11461</v>
      </c>
      <c r="Z116" s="373">
        <v>10.0</v>
      </c>
      <c r="AA116" s="1431" t="s">
        <v>11443</v>
      </c>
      <c r="AB116" s="381" t="s">
        <v>11491</v>
      </c>
      <c r="AC116" s="395"/>
      <c r="AD116" s="381">
        <v>221.78</v>
      </c>
      <c r="AE116" s="395"/>
      <c r="AF116" s="381" t="s">
        <v>10814</v>
      </c>
      <c r="AG116" s="1461">
        <v>0.23</v>
      </c>
      <c r="AH116" s="726"/>
      <c r="AI116" s="726" t="s">
        <v>6177</v>
      </c>
      <c r="AJ116" s="378">
        <v>73.0</v>
      </c>
      <c r="AK116" s="378">
        <v>80.0</v>
      </c>
      <c r="AL116" s="378">
        <v>20.0</v>
      </c>
      <c r="AM116" s="378">
        <v>170.0</v>
      </c>
      <c r="AN116" s="431"/>
      <c r="AO116" s="441" t="s">
        <v>6178</v>
      </c>
      <c r="AP116" s="378">
        <v>73.0</v>
      </c>
      <c r="AQ116" s="378">
        <v>80.0</v>
      </c>
      <c r="AR116" s="378">
        <v>20.0</v>
      </c>
      <c r="AS116" s="378">
        <v>170.0</v>
      </c>
      <c r="AT116" s="378" t="s">
        <v>11492</v>
      </c>
      <c r="AU116" s="378" t="s">
        <v>2267</v>
      </c>
      <c r="AV116" s="1443"/>
      <c r="AW116" s="378" t="s">
        <v>6057</v>
      </c>
      <c r="AX116" s="378" t="s">
        <v>6062</v>
      </c>
      <c r="AY116" s="381" t="s">
        <v>6059</v>
      </c>
      <c r="AZ116" s="590"/>
      <c r="BA116" s="385">
        <v>8.0</v>
      </c>
      <c r="BB116" s="395"/>
      <c r="BC116" s="444"/>
      <c r="BD116" s="444"/>
      <c r="BE116" s="444"/>
      <c r="BF116" s="444"/>
      <c r="BG116" s="445"/>
      <c r="BH116" s="444"/>
      <c r="BI116" s="444"/>
      <c r="BJ116" s="444"/>
      <c r="BK116" s="444"/>
      <c r="BL116" s="444"/>
      <c r="BM116" s="444"/>
      <c r="BN116" s="444"/>
      <c r="BO116" s="444"/>
      <c r="BP116" s="444"/>
      <c r="BQ116" s="589"/>
      <c r="BR116" s="589"/>
      <c r="BS116" s="593" t="s">
        <v>11486</v>
      </c>
      <c r="BT116" s="589"/>
      <c r="BU116" s="589"/>
      <c r="BV116" s="589"/>
      <c r="BW116" s="589"/>
      <c r="BX116" s="589"/>
      <c r="BY116" s="589"/>
      <c r="BZ116" s="589"/>
      <c r="CA116" s="589"/>
      <c r="CB116" s="589"/>
      <c r="CC116" s="589"/>
      <c r="CD116" s="589"/>
      <c r="CE116" s="589"/>
    </row>
    <row r="117" ht="20.25" customHeight="1">
      <c r="A117" s="647"/>
      <c r="B117" s="585" t="s">
        <v>11493</v>
      </c>
      <c r="C117" s="1374" t="s">
        <v>10782</v>
      </c>
      <c r="D117" s="1375">
        <v>0.0</v>
      </c>
      <c r="E117" s="1466" t="s">
        <v>11494</v>
      </c>
      <c r="F117" s="738">
        <v>3.84322503E8</v>
      </c>
      <c r="G117" s="1474">
        <v>2.01348635109E12</v>
      </c>
      <c r="H117" s="564">
        <v>312.0</v>
      </c>
      <c r="I117" s="724">
        <v>0.35</v>
      </c>
      <c r="J117" s="734">
        <v>203.0</v>
      </c>
      <c r="K117" s="563" t="s">
        <v>11495</v>
      </c>
      <c r="L117" s="450" t="s">
        <v>11496</v>
      </c>
      <c r="M117" s="450" t="s">
        <v>6409</v>
      </c>
      <c r="N117" s="1475"/>
      <c r="O117" s="1475"/>
      <c r="P117" s="373">
        <v>60232.0</v>
      </c>
      <c r="Q117" s="738">
        <v>4.8425435E7</v>
      </c>
      <c r="R117" s="593" t="s">
        <v>11497</v>
      </c>
      <c r="S117" s="373">
        <v>4.0</v>
      </c>
      <c r="T117" s="492"/>
      <c r="U117" s="1460" t="s">
        <v>11459</v>
      </c>
      <c r="V117" s="373" t="s">
        <v>10993</v>
      </c>
      <c r="W117" s="373" t="s">
        <v>11460</v>
      </c>
      <c r="X117" s="373" t="s">
        <v>8176</v>
      </c>
      <c r="Y117" s="373" t="s">
        <v>11461</v>
      </c>
      <c r="Z117" s="373">
        <v>10.0</v>
      </c>
      <c r="AA117" s="1431" t="s">
        <v>11443</v>
      </c>
      <c r="AB117" s="381" t="s">
        <v>11105</v>
      </c>
      <c r="AC117" s="395"/>
      <c r="AD117" s="381">
        <v>224.34</v>
      </c>
      <c r="AE117" s="395"/>
      <c r="AF117" s="381" t="s">
        <v>10814</v>
      </c>
      <c r="AG117" s="1461">
        <v>0.26</v>
      </c>
      <c r="AH117" s="726"/>
      <c r="AI117" s="726" t="s">
        <v>6177</v>
      </c>
      <c r="AJ117" s="378">
        <v>73.0</v>
      </c>
      <c r="AK117" s="378">
        <v>80.0</v>
      </c>
      <c r="AL117" s="378">
        <v>20.0</v>
      </c>
      <c r="AM117" s="378">
        <v>170.0</v>
      </c>
      <c r="AN117" s="431"/>
      <c r="AO117" s="441" t="s">
        <v>6178</v>
      </c>
      <c r="AP117" s="378">
        <v>73.0</v>
      </c>
      <c r="AQ117" s="378">
        <v>80.0</v>
      </c>
      <c r="AR117" s="378">
        <v>20.0</v>
      </c>
      <c r="AS117" s="378">
        <v>170.0</v>
      </c>
      <c r="AT117" s="378" t="s">
        <v>11498</v>
      </c>
      <c r="AU117" s="378" t="s">
        <v>298</v>
      </c>
      <c r="AV117" s="1443"/>
      <c r="AW117" s="378" t="s">
        <v>6057</v>
      </c>
      <c r="AX117" s="378" t="s">
        <v>6062</v>
      </c>
      <c r="AY117" s="381" t="s">
        <v>6059</v>
      </c>
      <c r="AZ117" s="590"/>
      <c r="BA117" s="385">
        <v>8.0</v>
      </c>
      <c r="BB117" s="395"/>
      <c r="BC117" s="444"/>
      <c r="BD117" s="444"/>
      <c r="BE117" s="444"/>
      <c r="BF117" s="444"/>
      <c r="BG117" s="445"/>
      <c r="BH117" s="444"/>
      <c r="BI117" s="444"/>
      <c r="BJ117" s="444"/>
      <c r="BK117" s="444"/>
      <c r="BL117" s="444"/>
      <c r="BM117" s="444"/>
      <c r="BN117" s="444"/>
      <c r="BO117" s="444"/>
      <c r="BP117" s="444"/>
      <c r="BQ117" s="589"/>
      <c r="BR117" s="589"/>
      <c r="BS117" s="593" t="s">
        <v>11486</v>
      </c>
      <c r="BT117" s="589"/>
      <c r="BU117" s="589"/>
      <c r="BV117" s="589"/>
      <c r="BW117" s="589"/>
      <c r="BX117" s="589"/>
      <c r="BY117" s="589"/>
      <c r="BZ117" s="589"/>
      <c r="CA117" s="589"/>
      <c r="CB117" s="589"/>
      <c r="CC117" s="589"/>
      <c r="CD117" s="589"/>
      <c r="CE117" s="589"/>
    </row>
    <row r="118" ht="20.25" customHeight="1">
      <c r="A118" s="647"/>
      <c r="B118" s="585" t="s">
        <v>11499</v>
      </c>
      <c r="C118" s="1374" t="s">
        <v>11500</v>
      </c>
      <c r="D118" s="1375">
        <v>50.0</v>
      </c>
      <c r="E118" s="1466" t="s">
        <v>11501</v>
      </c>
      <c r="F118" s="738">
        <v>3.84325444E8</v>
      </c>
      <c r="G118" s="1474">
        <v>2.013486351052E12</v>
      </c>
      <c r="H118" s="564">
        <v>367.0</v>
      </c>
      <c r="I118" s="724">
        <v>0.35</v>
      </c>
      <c r="J118" s="734">
        <v>239.0</v>
      </c>
      <c r="K118" s="563" t="s">
        <v>11502</v>
      </c>
      <c r="L118" s="450" t="s">
        <v>11503</v>
      </c>
      <c r="M118" s="450" t="s">
        <v>6421</v>
      </c>
      <c r="N118" s="1475"/>
      <c r="O118" s="1475"/>
      <c r="P118" s="373">
        <v>60238.0</v>
      </c>
      <c r="Q118" s="738">
        <v>4.8429407E7</v>
      </c>
      <c r="R118" s="593" t="s">
        <v>11504</v>
      </c>
      <c r="S118" s="373">
        <v>4.0</v>
      </c>
      <c r="T118" s="492"/>
      <c r="U118" s="1460" t="s">
        <v>11505</v>
      </c>
      <c r="V118" s="373" t="s">
        <v>10993</v>
      </c>
      <c r="W118" s="373" t="s">
        <v>11506</v>
      </c>
      <c r="X118" s="373" t="s">
        <v>8176</v>
      </c>
      <c r="Y118" s="373" t="s">
        <v>11461</v>
      </c>
      <c r="Z118" s="373">
        <v>10.0</v>
      </c>
      <c r="AA118" s="1431" t="s">
        <v>11471</v>
      </c>
      <c r="AB118" s="381" t="s">
        <v>11478</v>
      </c>
      <c r="AC118" s="395"/>
      <c r="AD118" s="381">
        <v>192.52</v>
      </c>
      <c r="AE118" s="395"/>
      <c r="AF118" s="381" t="s">
        <v>10814</v>
      </c>
      <c r="AG118" s="1461">
        <v>0.25</v>
      </c>
      <c r="AH118" s="726"/>
      <c r="AI118" s="726" t="s">
        <v>6177</v>
      </c>
      <c r="AJ118" s="378">
        <v>73.0</v>
      </c>
      <c r="AK118" s="378">
        <v>80.0</v>
      </c>
      <c r="AL118" s="378">
        <v>20.0</v>
      </c>
      <c r="AM118" s="378">
        <v>170.0</v>
      </c>
      <c r="AN118" s="431"/>
      <c r="AO118" s="441" t="s">
        <v>6178</v>
      </c>
      <c r="AP118" s="378">
        <v>73.0</v>
      </c>
      <c r="AQ118" s="378">
        <v>80.0</v>
      </c>
      <c r="AR118" s="378">
        <v>20.0</v>
      </c>
      <c r="AS118" s="378">
        <v>170.0</v>
      </c>
      <c r="AT118" s="378" t="s">
        <v>11507</v>
      </c>
      <c r="AU118" s="406"/>
      <c r="AV118" s="1443"/>
      <c r="AW118" s="378" t="s">
        <v>6057</v>
      </c>
      <c r="AX118" s="378" t="s">
        <v>6062</v>
      </c>
      <c r="AY118" s="381" t="s">
        <v>6059</v>
      </c>
      <c r="AZ118" s="590"/>
      <c r="BA118" s="385">
        <v>8.0</v>
      </c>
      <c r="BB118" s="395"/>
      <c r="BC118" s="444"/>
      <c r="BD118" s="444"/>
      <c r="BE118" s="444"/>
      <c r="BF118" s="444"/>
      <c r="BG118" s="445"/>
      <c r="BH118" s="444"/>
      <c r="BI118" s="444"/>
      <c r="BJ118" s="444"/>
      <c r="BK118" s="444"/>
      <c r="BL118" s="444"/>
      <c r="BM118" s="444"/>
      <c r="BN118" s="444"/>
      <c r="BO118" s="444"/>
      <c r="BP118" s="444"/>
      <c r="BQ118" s="589"/>
      <c r="BR118" s="589"/>
      <c r="BS118" s="593" t="s">
        <v>11508</v>
      </c>
      <c r="BT118" s="589"/>
      <c r="BU118" s="589"/>
      <c r="BV118" s="589"/>
      <c r="BW118" s="589"/>
      <c r="BX118" s="589"/>
      <c r="BY118" s="589"/>
      <c r="BZ118" s="589"/>
      <c r="CA118" s="589"/>
      <c r="CB118" s="589"/>
      <c r="CC118" s="589"/>
      <c r="CD118" s="589"/>
      <c r="CE118" s="589"/>
    </row>
    <row r="119" ht="20.25" customHeight="1">
      <c r="A119" s="647"/>
      <c r="B119" s="585" t="s">
        <v>11509</v>
      </c>
      <c r="C119" s="1374" t="s">
        <v>11500</v>
      </c>
      <c r="D119" s="1375">
        <v>50.0</v>
      </c>
      <c r="E119" s="1466" t="s">
        <v>11510</v>
      </c>
      <c r="F119" s="738">
        <v>3.84325453E8</v>
      </c>
      <c r="G119" s="1474">
        <v>2.013486351045E12</v>
      </c>
      <c r="H119" s="564">
        <v>367.0</v>
      </c>
      <c r="I119" s="724">
        <v>0.35</v>
      </c>
      <c r="J119" s="734">
        <v>239.0</v>
      </c>
      <c r="K119" s="563" t="s">
        <v>11502</v>
      </c>
      <c r="L119" s="450" t="s">
        <v>11511</v>
      </c>
      <c r="M119" s="450" t="s">
        <v>6421</v>
      </c>
      <c r="N119" s="1475"/>
      <c r="O119" s="1475"/>
      <c r="P119" s="373">
        <v>60238.0</v>
      </c>
      <c r="Q119" s="738">
        <v>4.8429405E7</v>
      </c>
      <c r="R119" s="593" t="s">
        <v>11512</v>
      </c>
      <c r="S119" s="373">
        <v>4.0</v>
      </c>
      <c r="T119" s="492"/>
      <c r="U119" s="1460" t="s">
        <v>11505</v>
      </c>
      <c r="V119" s="373" t="s">
        <v>10993</v>
      </c>
      <c r="W119" s="373" t="s">
        <v>11506</v>
      </c>
      <c r="X119" s="373" t="s">
        <v>8176</v>
      </c>
      <c r="Y119" s="373" t="s">
        <v>11461</v>
      </c>
      <c r="Z119" s="373">
        <v>10.0</v>
      </c>
      <c r="AA119" s="1431" t="s">
        <v>11484</v>
      </c>
      <c r="AB119" s="381" t="s">
        <v>11433</v>
      </c>
      <c r="AC119" s="395"/>
      <c r="AD119" s="381">
        <v>202.5</v>
      </c>
      <c r="AE119" s="395"/>
      <c r="AF119" s="381" t="s">
        <v>10814</v>
      </c>
      <c r="AG119" s="1461">
        <v>0.28</v>
      </c>
      <c r="AH119" s="726"/>
      <c r="AI119" s="726" t="s">
        <v>6177</v>
      </c>
      <c r="AJ119" s="378">
        <v>73.0</v>
      </c>
      <c r="AK119" s="378">
        <v>80.0</v>
      </c>
      <c r="AL119" s="378">
        <v>20.0</v>
      </c>
      <c r="AM119" s="378">
        <v>170.0</v>
      </c>
      <c r="AN119" s="431"/>
      <c r="AO119" s="441" t="s">
        <v>6178</v>
      </c>
      <c r="AP119" s="378">
        <v>73.0</v>
      </c>
      <c r="AQ119" s="378">
        <v>80.0</v>
      </c>
      <c r="AR119" s="378">
        <v>20.0</v>
      </c>
      <c r="AS119" s="378">
        <v>170.0</v>
      </c>
      <c r="AT119" s="378" t="s">
        <v>11513</v>
      </c>
      <c r="AU119" s="406"/>
      <c r="AV119" s="1443"/>
      <c r="AW119" s="378" t="s">
        <v>6057</v>
      </c>
      <c r="AX119" s="378" t="s">
        <v>6062</v>
      </c>
      <c r="AY119" s="381" t="s">
        <v>6059</v>
      </c>
      <c r="AZ119" s="590"/>
      <c r="BA119" s="385">
        <v>8.0</v>
      </c>
      <c r="BB119" s="395"/>
      <c r="BC119" s="444"/>
      <c r="BD119" s="444"/>
      <c r="BE119" s="444"/>
      <c r="BF119" s="444"/>
      <c r="BG119" s="445"/>
      <c r="BH119" s="444"/>
      <c r="BI119" s="444"/>
      <c r="BJ119" s="444"/>
      <c r="BK119" s="444"/>
      <c r="BL119" s="444"/>
      <c r="BM119" s="444"/>
      <c r="BN119" s="444"/>
      <c r="BO119" s="444"/>
      <c r="BP119" s="444"/>
      <c r="BQ119" s="589"/>
      <c r="BR119" s="589"/>
      <c r="BS119" s="593" t="s">
        <v>11508</v>
      </c>
      <c r="BT119" s="589"/>
      <c r="BU119" s="589"/>
      <c r="BV119" s="589"/>
      <c r="BW119" s="589"/>
      <c r="BX119" s="589"/>
      <c r="BY119" s="589"/>
      <c r="BZ119" s="589"/>
      <c r="CA119" s="589"/>
      <c r="CB119" s="589"/>
      <c r="CC119" s="589"/>
      <c r="CD119" s="589"/>
      <c r="CE119" s="589"/>
    </row>
    <row r="120" ht="20.25" customHeight="1">
      <c r="A120" s="647"/>
      <c r="B120" s="585" t="s">
        <v>11514</v>
      </c>
      <c r="C120" s="1374" t="s">
        <v>11500</v>
      </c>
      <c r="D120" s="1375">
        <v>50.0</v>
      </c>
      <c r="E120" s="1466" t="s">
        <v>11515</v>
      </c>
      <c r="F120" s="738">
        <v>3.84328454E8</v>
      </c>
      <c r="G120" s="1474">
        <v>2.013486351038E12</v>
      </c>
      <c r="H120" s="564">
        <v>367.0</v>
      </c>
      <c r="I120" s="724">
        <v>0.35</v>
      </c>
      <c r="J120" s="734">
        <v>239.0</v>
      </c>
      <c r="K120" s="563" t="s">
        <v>11516</v>
      </c>
      <c r="L120" s="450" t="s">
        <v>11517</v>
      </c>
      <c r="M120" s="450" t="s">
        <v>11518</v>
      </c>
      <c r="N120" s="1475"/>
      <c r="O120" s="1475"/>
      <c r="P120" s="373">
        <v>60238.0</v>
      </c>
      <c r="Q120" s="738">
        <v>4.8429406E7</v>
      </c>
      <c r="R120" s="593" t="s">
        <v>11519</v>
      </c>
      <c r="S120" s="373">
        <v>4.0</v>
      </c>
      <c r="T120" s="492"/>
      <c r="U120" s="1460" t="s">
        <v>11505</v>
      </c>
      <c r="V120" s="373" t="s">
        <v>10993</v>
      </c>
      <c r="W120" s="373" t="s">
        <v>11506</v>
      </c>
      <c r="X120" s="373" t="s">
        <v>8176</v>
      </c>
      <c r="Y120" s="373" t="s">
        <v>11461</v>
      </c>
      <c r="Z120" s="373">
        <v>10.0</v>
      </c>
      <c r="AA120" s="1431" t="s">
        <v>11443</v>
      </c>
      <c r="AB120" s="381" t="s">
        <v>11491</v>
      </c>
      <c r="AC120" s="395"/>
      <c r="AD120" s="381">
        <v>221.78</v>
      </c>
      <c r="AE120" s="395"/>
      <c r="AF120" s="381" t="s">
        <v>10814</v>
      </c>
      <c r="AG120" s="1461">
        <v>0.23</v>
      </c>
      <c r="AH120" s="726"/>
      <c r="AI120" s="726" t="s">
        <v>6177</v>
      </c>
      <c r="AJ120" s="378">
        <v>73.0</v>
      </c>
      <c r="AK120" s="378">
        <v>80.0</v>
      </c>
      <c r="AL120" s="378">
        <v>20.0</v>
      </c>
      <c r="AM120" s="378">
        <v>170.0</v>
      </c>
      <c r="AN120" s="431"/>
      <c r="AO120" s="441" t="s">
        <v>6178</v>
      </c>
      <c r="AP120" s="378">
        <v>73.0</v>
      </c>
      <c r="AQ120" s="378">
        <v>80.0</v>
      </c>
      <c r="AR120" s="378">
        <v>20.0</v>
      </c>
      <c r="AS120" s="378">
        <v>170.0</v>
      </c>
      <c r="AT120" s="378" t="s">
        <v>11520</v>
      </c>
      <c r="AU120" s="406"/>
      <c r="AV120" s="1443"/>
      <c r="AW120" s="378" t="s">
        <v>6057</v>
      </c>
      <c r="AX120" s="378" t="s">
        <v>6062</v>
      </c>
      <c r="AY120" s="381" t="s">
        <v>6059</v>
      </c>
      <c r="AZ120" s="590"/>
      <c r="BA120" s="385">
        <v>8.0</v>
      </c>
      <c r="BB120" s="395"/>
      <c r="BC120" s="444"/>
      <c r="BD120" s="444"/>
      <c r="BE120" s="444"/>
      <c r="BF120" s="444"/>
      <c r="BG120" s="445"/>
      <c r="BH120" s="444"/>
      <c r="BI120" s="444"/>
      <c r="BJ120" s="444"/>
      <c r="BK120" s="444"/>
      <c r="BL120" s="444"/>
      <c r="BM120" s="444"/>
      <c r="BN120" s="444"/>
      <c r="BO120" s="444"/>
      <c r="BP120" s="444"/>
      <c r="BQ120" s="589"/>
      <c r="BR120" s="589"/>
      <c r="BS120" s="593" t="s">
        <v>11508</v>
      </c>
      <c r="BT120" s="589"/>
      <c r="BU120" s="589"/>
      <c r="BV120" s="589"/>
      <c r="BW120" s="589"/>
      <c r="BX120" s="589"/>
      <c r="BY120" s="589"/>
      <c r="BZ120" s="589"/>
      <c r="CA120" s="589"/>
      <c r="CB120" s="589"/>
      <c r="CC120" s="589"/>
      <c r="CD120" s="589"/>
      <c r="CE120" s="589"/>
    </row>
    <row r="121" ht="20.25" customHeight="1">
      <c r="A121" s="647"/>
      <c r="B121" s="585" t="s">
        <v>11521</v>
      </c>
      <c r="C121" s="1374" t="s">
        <v>11500</v>
      </c>
      <c r="D121" s="1375">
        <v>50.0</v>
      </c>
      <c r="E121" s="1466" t="s">
        <v>11522</v>
      </c>
      <c r="F121" s="738">
        <v>3.84322764E8</v>
      </c>
      <c r="G121" s="1474">
        <v>2.013486351021E12</v>
      </c>
      <c r="H121" s="564">
        <v>389.0</v>
      </c>
      <c r="I121" s="724">
        <v>0.35</v>
      </c>
      <c r="J121" s="734">
        <v>253.0</v>
      </c>
      <c r="K121" s="563" t="s">
        <v>11516</v>
      </c>
      <c r="L121" s="450" t="s">
        <v>11523</v>
      </c>
      <c r="M121" s="450" t="s">
        <v>11518</v>
      </c>
      <c r="N121" s="1476"/>
      <c r="O121" s="1476"/>
      <c r="P121" s="373">
        <v>60241.0</v>
      </c>
      <c r="Q121" s="738">
        <v>4.8430218E7</v>
      </c>
      <c r="R121" s="593" t="s">
        <v>11524</v>
      </c>
      <c r="S121" s="373">
        <v>4.0</v>
      </c>
      <c r="T121" s="492"/>
      <c r="U121" s="1460" t="s">
        <v>11004</v>
      </c>
      <c r="V121" s="373" t="s">
        <v>10993</v>
      </c>
      <c r="W121" s="373" t="s">
        <v>11525</v>
      </c>
      <c r="X121" s="373" t="s">
        <v>8176</v>
      </c>
      <c r="Y121" s="373" t="s">
        <v>11461</v>
      </c>
      <c r="Z121" s="373">
        <v>10.0</v>
      </c>
      <c r="AA121" s="1431" t="s">
        <v>11443</v>
      </c>
      <c r="AB121" s="381" t="s">
        <v>11105</v>
      </c>
      <c r="AC121" s="395"/>
      <c r="AD121" s="381">
        <v>224.34</v>
      </c>
      <c r="AE121" s="395"/>
      <c r="AF121" s="381" t="s">
        <v>10814</v>
      </c>
      <c r="AG121" s="1461">
        <v>0.26</v>
      </c>
      <c r="AH121" s="726"/>
      <c r="AI121" s="726" t="s">
        <v>6177</v>
      </c>
      <c r="AJ121" s="378">
        <v>83.0</v>
      </c>
      <c r="AK121" s="378">
        <v>80.0</v>
      </c>
      <c r="AL121" s="378">
        <v>20.0</v>
      </c>
      <c r="AM121" s="378">
        <v>170.0</v>
      </c>
      <c r="AN121" s="431"/>
      <c r="AO121" s="441" t="s">
        <v>6178</v>
      </c>
      <c r="AP121" s="378">
        <v>83.0</v>
      </c>
      <c r="AQ121" s="378">
        <v>80.0</v>
      </c>
      <c r="AR121" s="378">
        <v>20.0</v>
      </c>
      <c r="AS121" s="378">
        <v>170.0</v>
      </c>
      <c r="AT121" s="378" t="s">
        <v>11526</v>
      </c>
      <c r="AU121" s="406"/>
      <c r="AV121" s="1443"/>
      <c r="AW121" s="378" t="s">
        <v>6057</v>
      </c>
      <c r="AX121" s="378" t="s">
        <v>6062</v>
      </c>
      <c r="AY121" s="381" t="s">
        <v>6059</v>
      </c>
      <c r="AZ121" s="590"/>
      <c r="BA121" s="385">
        <v>8.0</v>
      </c>
      <c r="BB121" s="395"/>
      <c r="BC121" s="444"/>
      <c r="BD121" s="444"/>
      <c r="BE121" s="444"/>
      <c r="BF121" s="444"/>
      <c r="BG121" s="445"/>
      <c r="BH121" s="444"/>
      <c r="BI121" s="444"/>
      <c r="BJ121" s="444"/>
      <c r="BK121" s="444"/>
      <c r="BL121" s="444"/>
      <c r="BM121" s="444"/>
      <c r="BN121" s="444"/>
      <c r="BO121" s="444"/>
      <c r="BP121" s="444"/>
      <c r="BQ121" s="589"/>
      <c r="BR121" s="589"/>
      <c r="BS121" s="593" t="s">
        <v>11527</v>
      </c>
      <c r="BT121" s="589"/>
      <c r="BU121" s="589"/>
      <c r="BV121" s="589"/>
      <c r="BW121" s="589"/>
      <c r="BX121" s="589"/>
      <c r="BY121" s="589"/>
      <c r="BZ121" s="589"/>
      <c r="CA121" s="589"/>
      <c r="CB121" s="589"/>
      <c r="CC121" s="589"/>
      <c r="CD121" s="589"/>
      <c r="CE121" s="589"/>
    </row>
    <row r="122" ht="20.25" customHeight="1">
      <c r="A122" s="647"/>
      <c r="B122" s="585" t="s">
        <v>11528</v>
      </c>
      <c r="C122" s="1374" t="s">
        <v>11500</v>
      </c>
      <c r="D122" s="1375">
        <v>50.0</v>
      </c>
      <c r="E122" s="1466" t="s">
        <v>11529</v>
      </c>
      <c r="F122" s="738">
        <v>3.84325824E8</v>
      </c>
      <c r="G122" s="1474">
        <v>2.013486351014E12</v>
      </c>
      <c r="H122" s="564">
        <v>389.0</v>
      </c>
      <c r="I122" s="724">
        <v>0.35</v>
      </c>
      <c r="J122" s="734">
        <v>253.0</v>
      </c>
      <c r="K122" s="563" t="s">
        <v>11516</v>
      </c>
      <c r="L122" s="450" t="s">
        <v>11530</v>
      </c>
      <c r="M122" s="450" t="s">
        <v>11518</v>
      </c>
      <c r="N122" s="1476"/>
      <c r="O122" s="1476"/>
      <c r="P122" s="373">
        <v>60241.0</v>
      </c>
      <c r="Q122" s="738">
        <v>4.8430216E7</v>
      </c>
      <c r="R122" s="593" t="s">
        <v>11531</v>
      </c>
      <c r="S122" s="373">
        <v>4.0</v>
      </c>
      <c r="T122" s="492"/>
      <c r="U122" s="1460" t="s">
        <v>11004</v>
      </c>
      <c r="V122" s="373" t="s">
        <v>10993</v>
      </c>
      <c r="W122" s="373" t="s">
        <v>11525</v>
      </c>
      <c r="X122" s="373" t="s">
        <v>8176</v>
      </c>
      <c r="Y122" s="373" t="s">
        <v>11461</v>
      </c>
      <c r="Z122" s="373">
        <v>10.0</v>
      </c>
      <c r="AA122" s="1431" t="s">
        <v>11451</v>
      </c>
      <c r="AB122" s="381" t="s">
        <v>11116</v>
      </c>
      <c r="AC122" s="395"/>
      <c r="AD122" s="381">
        <v>237.04</v>
      </c>
      <c r="AE122" s="395"/>
      <c r="AF122" s="381" t="s">
        <v>10814</v>
      </c>
      <c r="AG122" s="1461">
        <v>0.26</v>
      </c>
      <c r="AH122" s="726"/>
      <c r="AI122" s="726" t="s">
        <v>6177</v>
      </c>
      <c r="AJ122" s="378">
        <v>83.0</v>
      </c>
      <c r="AK122" s="378">
        <v>80.0</v>
      </c>
      <c r="AL122" s="378">
        <v>20.0</v>
      </c>
      <c r="AM122" s="378">
        <v>170.0</v>
      </c>
      <c r="AN122" s="431"/>
      <c r="AO122" s="441" t="s">
        <v>6178</v>
      </c>
      <c r="AP122" s="378">
        <v>83.0</v>
      </c>
      <c r="AQ122" s="378">
        <v>80.0</v>
      </c>
      <c r="AR122" s="378">
        <v>20.0</v>
      </c>
      <c r="AS122" s="378">
        <v>170.0</v>
      </c>
      <c r="AT122" s="378" t="s">
        <v>11532</v>
      </c>
      <c r="AU122" s="406"/>
      <c r="AV122" s="1443"/>
      <c r="AW122" s="378" t="s">
        <v>6057</v>
      </c>
      <c r="AX122" s="378" t="s">
        <v>6062</v>
      </c>
      <c r="AY122" s="381" t="s">
        <v>6059</v>
      </c>
      <c r="AZ122" s="590"/>
      <c r="BA122" s="385">
        <v>8.0</v>
      </c>
      <c r="BB122" s="395"/>
      <c r="BC122" s="444"/>
      <c r="BD122" s="444"/>
      <c r="BE122" s="444"/>
      <c r="BF122" s="444"/>
      <c r="BG122" s="445"/>
      <c r="BH122" s="444"/>
      <c r="BI122" s="444"/>
      <c r="BJ122" s="444"/>
      <c r="BK122" s="444"/>
      <c r="BL122" s="444"/>
      <c r="BM122" s="444"/>
      <c r="BN122" s="444"/>
      <c r="BO122" s="444"/>
      <c r="BP122" s="444"/>
      <c r="BQ122" s="589"/>
      <c r="BR122" s="589"/>
      <c r="BS122" s="593" t="s">
        <v>11527</v>
      </c>
      <c r="BT122" s="589"/>
      <c r="BU122" s="589"/>
      <c r="BV122" s="589"/>
      <c r="BW122" s="589"/>
      <c r="BX122" s="589"/>
      <c r="BY122" s="589"/>
      <c r="BZ122" s="589"/>
      <c r="CA122" s="589"/>
      <c r="CB122" s="589"/>
      <c r="CC122" s="589"/>
      <c r="CD122" s="589"/>
      <c r="CE122" s="589"/>
    </row>
    <row r="123" ht="20.25" customHeight="1">
      <c r="A123" s="647"/>
      <c r="B123" s="585" t="s">
        <v>11533</v>
      </c>
      <c r="C123" s="1374" t="s">
        <v>11500</v>
      </c>
      <c r="D123" s="1375">
        <v>50.0</v>
      </c>
      <c r="E123" s="1466" t="s">
        <v>11534</v>
      </c>
      <c r="F123" s="738">
        <v>3.84325459E8</v>
      </c>
      <c r="G123" s="1474">
        <v>2.013486351007E12</v>
      </c>
      <c r="H123" s="564">
        <v>389.0</v>
      </c>
      <c r="I123" s="724">
        <v>0.35</v>
      </c>
      <c r="J123" s="734">
        <v>253.0</v>
      </c>
      <c r="K123" s="563" t="s">
        <v>11535</v>
      </c>
      <c r="L123" s="450" t="s">
        <v>11536</v>
      </c>
      <c r="M123" s="450" t="s">
        <v>11537</v>
      </c>
      <c r="N123" s="1476"/>
      <c r="O123" s="1476"/>
      <c r="P123" s="373">
        <v>60241.0</v>
      </c>
      <c r="Q123" s="738">
        <v>4.8430217E7</v>
      </c>
      <c r="R123" s="593" t="s">
        <v>11538</v>
      </c>
      <c r="S123" s="373">
        <v>4.0</v>
      </c>
      <c r="T123" s="492"/>
      <c r="U123" s="1460" t="s">
        <v>11004</v>
      </c>
      <c r="V123" s="373" t="s">
        <v>10993</v>
      </c>
      <c r="W123" s="373" t="s">
        <v>11525</v>
      </c>
      <c r="X123" s="373" t="s">
        <v>8176</v>
      </c>
      <c r="Y123" s="373" t="s">
        <v>11461</v>
      </c>
      <c r="Z123" s="373">
        <v>10.0</v>
      </c>
      <c r="AA123" s="1431" t="s">
        <v>11462</v>
      </c>
      <c r="AB123" s="381" t="s">
        <v>11463</v>
      </c>
      <c r="AC123" s="395"/>
      <c r="AD123" s="381">
        <v>243.42</v>
      </c>
      <c r="AE123" s="395"/>
      <c r="AF123" s="381" t="s">
        <v>10814</v>
      </c>
      <c r="AG123" s="1461">
        <v>0.26</v>
      </c>
      <c r="AH123" s="726"/>
      <c r="AI123" s="726" t="s">
        <v>6177</v>
      </c>
      <c r="AJ123" s="378">
        <v>83.0</v>
      </c>
      <c r="AK123" s="378">
        <v>80.0</v>
      </c>
      <c r="AL123" s="378">
        <v>20.0</v>
      </c>
      <c r="AM123" s="378">
        <v>170.0</v>
      </c>
      <c r="AN123" s="431"/>
      <c r="AO123" s="441" t="s">
        <v>6178</v>
      </c>
      <c r="AP123" s="378">
        <v>83.0</v>
      </c>
      <c r="AQ123" s="378">
        <v>80.0</v>
      </c>
      <c r="AR123" s="378">
        <v>20.0</v>
      </c>
      <c r="AS123" s="378">
        <v>170.0</v>
      </c>
      <c r="AT123" s="378" t="s">
        <v>11539</v>
      </c>
      <c r="AU123" s="406"/>
      <c r="AV123" s="1443"/>
      <c r="AW123" s="378" t="s">
        <v>6057</v>
      </c>
      <c r="AX123" s="378" t="s">
        <v>6062</v>
      </c>
      <c r="AY123" s="381" t="s">
        <v>6059</v>
      </c>
      <c r="AZ123" s="590"/>
      <c r="BA123" s="385">
        <v>8.0</v>
      </c>
      <c r="BB123" s="395"/>
      <c r="BC123" s="444"/>
      <c r="BD123" s="444"/>
      <c r="BE123" s="444"/>
      <c r="BF123" s="444"/>
      <c r="BG123" s="445"/>
      <c r="BH123" s="444"/>
      <c r="BI123" s="444"/>
      <c r="BJ123" s="444"/>
      <c r="BK123" s="444"/>
      <c r="BL123" s="444"/>
      <c r="BM123" s="444"/>
      <c r="BN123" s="444"/>
      <c r="BO123" s="444"/>
      <c r="BP123" s="444"/>
      <c r="BQ123" s="589"/>
      <c r="BR123" s="589"/>
      <c r="BS123" s="593" t="s">
        <v>11527</v>
      </c>
      <c r="BT123" s="589"/>
      <c r="BU123" s="589"/>
      <c r="BV123" s="589"/>
      <c r="BW123" s="589"/>
      <c r="BX123" s="589"/>
      <c r="BY123" s="589"/>
      <c r="BZ123" s="589"/>
      <c r="CA123" s="589"/>
      <c r="CB123" s="589"/>
      <c r="CC123" s="589"/>
      <c r="CD123" s="589"/>
      <c r="CE123" s="589"/>
    </row>
    <row r="124" ht="20.25" customHeight="1">
      <c r="A124" s="647"/>
      <c r="B124" s="1477" t="s">
        <v>11540</v>
      </c>
      <c r="C124" s="1374" t="s">
        <v>11500</v>
      </c>
      <c r="D124" s="1375">
        <v>50.0</v>
      </c>
      <c r="E124" s="1478" t="s">
        <v>11541</v>
      </c>
      <c r="F124" s="589"/>
      <c r="G124" s="1479">
        <v>2.028865238107E12</v>
      </c>
      <c r="H124" s="1480">
        <v>800.0</v>
      </c>
      <c r="I124" s="724">
        <v>0.5</v>
      </c>
      <c r="J124" s="734">
        <v>400.0</v>
      </c>
      <c r="K124" s="563" t="s">
        <v>11542</v>
      </c>
      <c r="L124" s="450" t="s">
        <v>11543</v>
      </c>
      <c r="M124" s="450" t="s">
        <v>11544</v>
      </c>
      <c r="N124" s="589"/>
      <c r="O124" s="589"/>
      <c r="P124" s="589"/>
      <c r="Q124" s="589"/>
      <c r="R124" s="589"/>
      <c r="S124" s="589"/>
      <c r="T124" s="589"/>
      <c r="U124" s="1481"/>
      <c r="V124" s="1482" t="s">
        <v>10814</v>
      </c>
      <c r="W124" s="1387" t="s">
        <v>11545</v>
      </c>
      <c r="X124" s="1388"/>
      <c r="Y124" s="1378">
        <v>100.0</v>
      </c>
      <c r="Z124" s="1483">
        <v>229.0</v>
      </c>
      <c r="AA124" s="1380">
        <v>0.16</v>
      </c>
      <c r="AB124" s="1374" t="s">
        <v>11546</v>
      </c>
      <c r="AC124" s="1380">
        <v>0.43</v>
      </c>
      <c r="AD124" s="589"/>
      <c r="AE124" s="1378">
        <v>100.0</v>
      </c>
      <c r="AF124" s="1378">
        <v>100.0</v>
      </c>
      <c r="AG124" s="1378">
        <v>55.0</v>
      </c>
      <c r="AH124" s="1374"/>
      <c r="AI124" s="1374" t="s">
        <v>11547</v>
      </c>
      <c r="AJ124" s="589"/>
      <c r="AK124" s="589"/>
      <c r="AL124" s="1374" t="s">
        <v>11548</v>
      </c>
      <c r="AM124" s="1374" t="s">
        <v>1568</v>
      </c>
      <c r="AN124" s="1374" t="s">
        <v>3003</v>
      </c>
      <c r="AO124" s="1379"/>
      <c r="AP124" s="1379"/>
      <c r="AQ124" s="1379"/>
      <c r="AR124" s="1374" t="s">
        <v>10819</v>
      </c>
      <c r="AS124" s="1374" t="s">
        <v>93</v>
      </c>
      <c r="AT124" s="1379"/>
      <c r="AU124" s="1381" t="s">
        <v>11549</v>
      </c>
      <c r="AV124" s="589"/>
      <c r="AW124" s="589"/>
      <c r="AX124" s="1374" t="s">
        <v>11550</v>
      </c>
      <c r="AY124" s="589"/>
      <c r="AZ124" s="589"/>
      <c r="BA124" s="589"/>
      <c r="BB124" s="589"/>
      <c r="BC124" s="589"/>
      <c r="BD124" s="589"/>
      <c r="BE124" s="589"/>
      <c r="BF124" s="589"/>
      <c r="BG124" s="589"/>
      <c r="BH124" s="589"/>
      <c r="BI124" s="589"/>
      <c r="BJ124" s="589"/>
      <c r="BK124" s="589"/>
      <c r="BL124" s="589"/>
      <c r="BM124" s="589"/>
      <c r="BN124" s="589"/>
      <c r="BO124" s="589"/>
      <c r="BP124" s="589"/>
      <c r="BQ124" s="589"/>
      <c r="BR124" s="589"/>
      <c r="BS124" s="589"/>
      <c r="BT124" s="589"/>
      <c r="BU124" s="589"/>
      <c r="BV124" s="589"/>
      <c r="BW124" s="589"/>
      <c r="BX124" s="589"/>
      <c r="BY124" s="589"/>
      <c r="BZ124" s="589"/>
      <c r="CA124" s="589"/>
      <c r="CB124" s="589"/>
      <c r="CC124" s="589"/>
      <c r="CD124" s="589"/>
      <c r="CE124" s="589"/>
    </row>
    <row r="125" ht="20.25" customHeight="1">
      <c r="A125" s="647"/>
      <c r="B125" s="1477" t="s">
        <v>11551</v>
      </c>
      <c r="C125" s="1374" t="s">
        <v>11500</v>
      </c>
      <c r="D125" s="1375">
        <v>50.0</v>
      </c>
      <c r="E125" s="1478" t="s">
        <v>11552</v>
      </c>
      <c r="F125" s="589"/>
      <c r="G125" s="1479">
        <v>2.028865238114E12</v>
      </c>
      <c r="H125" s="1480">
        <v>1400.0</v>
      </c>
      <c r="I125" s="724">
        <v>0.5</v>
      </c>
      <c r="J125" s="734">
        <v>700.0</v>
      </c>
      <c r="K125" s="563" t="s">
        <v>11553</v>
      </c>
      <c r="L125" s="450" t="s">
        <v>11554</v>
      </c>
      <c r="M125" s="450" t="s">
        <v>11555</v>
      </c>
      <c r="N125" s="589"/>
      <c r="O125" s="589"/>
      <c r="P125" s="589"/>
      <c r="Q125" s="589"/>
      <c r="R125" s="589"/>
      <c r="S125" s="589"/>
      <c r="T125" s="589"/>
      <c r="U125" s="1481"/>
      <c r="V125" s="1482" t="s">
        <v>10814</v>
      </c>
      <c r="W125" s="1387" t="s">
        <v>11556</v>
      </c>
      <c r="X125" s="1388"/>
      <c r="Y125" s="1378">
        <v>150.0</v>
      </c>
      <c r="Z125" s="1483">
        <v>397.0</v>
      </c>
      <c r="AA125" s="1380">
        <v>0.16</v>
      </c>
      <c r="AB125" s="1374" t="s">
        <v>11557</v>
      </c>
      <c r="AC125" s="1380">
        <v>0.38</v>
      </c>
      <c r="AD125" s="589"/>
      <c r="AE125" s="1378">
        <v>165.0</v>
      </c>
      <c r="AF125" s="1378">
        <v>140.0</v>
      </c>
      <c r="AG125" s="1378">
        <v>90.0</v>
      </c>
      <c r="AH125" s="1374"/>
      <c r="AI125" s="1374" t="s">
        <v>11558</v>
      </c>
      <c r="AJ125" s="589"/>
      <c r="AK125" s="589"/>
      <c r="AL125" s="1374" t="s">
        <v>11548</v>
      </c>
      <c r="AM125" s="1374" t="s">
        <v>1568</v>
      </c>
      <c r="AN125" s="1374" t="s">
        <v>3003</v>
      </c>
      <c r="AO125" s="1379"/>
      <c r="AP125" s="1379"/>
      <c r="AQ125" s="1379"/>
      <c r="AR125" s="1374" t="s">
        <v>10819</v>
      </c>
      <c r="AS125" s="1374" t="s">
        <v>93</v>
      </c>
      <c r="AT125" s="1379"/>
      <c r="AU125" s="1381" t="s">
        <v>11549</v>
      </c>
      <c r="AV125" s="589"/>
      <c r="AW125" s="589"/>
      <c r="AX125" s="1374" t="s">
        <v>11550</v>
      </c>
      <c r="AY125" s="589"/>
      <c r="AZ125" s="589"/>
      <c r="BA125" s="589"/>
      <c r="BB125" s="589"/>
      <c r="BC125" s="589"/>
      <c r="BD125" s="589"/>
      <c r="BE125" s="589"/>
      <c r="BF125" s="589"/>
      <c r="BG125" s="589"/>
      <c r="BH125" s="589"/>
      <c r="BI125" s="589"/>
      <c r="BJ125" s="589"/>
      <c r="BK125" s="589"/>
      <c r="BL125" s="589"/>
      <c r="BM125" s="589"/>
      <c r="BN125" s="589"/>
      <c r="BO125" s="589"/>
      <c r="BP125" s="589"/>
      <c r="BQ125" s="589"/>
      <c r="BR125" s="589"/>
      <c r="BS125" s="589"/>
      <c r="BT125" s="589"/>
      <c r="BU125" s="589"/>
      <c r="BV125" s="589"/>
      <c r="BW125" s="589"/>
      <c r="BX125" s="589"/>
      <c r="BY125" s="589"/>
      <c r="BZ125" s="589"/>
      <c r="CA125" s="589"/>
      <c r="CB125" s="589"/>
      <c r="CC125" s="589"/>
      <c r="CD125" s="589"/>
      <c r="CE125" s="589"/>
    </row>
    <row r="126" ht="20.25" customHeight="1">
      <c r="A126" s="647"/>
      <c r="B126" s="1477" t="s">
        <v>11559</v>
      </c>
      <c r="C126" s="1374" t="s">
        <v>11500</v>
      </c>
      <c r="D126" s="1375">
        <v>50.0</v>
      </c>
      <c r="E126" s="1478" t="s">
        <v>11560</v>
      </c>
      <c r="F126" s="589"/>
      <c r="G126" s="1479">
        <v>2.028865238121E12</v>
      </c>
      <c r="H126" s="1480">
        <v>1900.0</v>
      </c>
      <c r="I126" s="724">
        <v>0.5</v>
      </c>
      <c r="J126" s="734">
        <v>950.0</v>
      </c>
      <c r="K126" s="563" t="s">
        <v>11561</v>
      </c>
      <c r="L126" s="450" t="s">
        <v>11562</v>
      </c>
      <c r="M126" s="450" t="s">
        <v>11563</v>
      </c>
      <c r="N126" s="589"/>
      <c r="O126" s="589"/>
      <c r="P126" s="589"/>
      <c r="Q126" s="589"/>
      <c r="R126" s="589"/>
      <c r="S126" s="589"/>
      <c r="T126" s="589"/>
      <c r="U126" s="1481"/>
      <c r="V126" s="1482" t="s">
        <v>10814</v>
      </c>
      <c r="W126" s="1387" t="s">
        <v>11564</v>
      </c>
      <c r="X126" s="1388"/>
      <c r="Y126" s="1378">
        <v>160.0</v>
      </c>
      <c r="Z126" s="1483">
        <v>565.0</v>
      </c>
      <c r="AA126" s="1380">
        <v>0.16</v>
      </c>
      <c r="AB126" s="1374" t="s">
        <v>11565</v>
      </c>
      <c r="AC126" s="1380">
        <v>0.39</v>
      </c>
      <c r="AD126" s="1484" t="s">
        <v>11566</v>
      </c>
      <c r="AE126" s="1378">
        <v>230.0</v>
      </c>
      <c r="AF126" s="1378">
        <v>230.0</v>
      </c>
      <c r="AG126" s="1378">
        <v>110.0</v>
      </c>
      <c r="AH126" s="1374"/>
      <c r="AI126" s="1374" t="s">
        <v>11567</v>
      </c>
      <c r="AJ126" s="589"/>
      <c r="AK126" s="589"/>
      <c r="AL126" s="1374" t="s">
        <v>11548</v>
      </c>
      <c r="AM126" s="1374" t="s">
        <v>1568</v>
      </c>
      <c r="AN126" s="1374" t="s">
        <v>3003</v>
      </c>
      <c r="AO126" s="1379"/>
      <c r="AP126" s="1379"/>
      <c r="AQ126" s="1379"/>
      <c r="AR126" s="1374" t="s">
        <v>10819</v>
      </c>
      <c r="AS126" s="1374" t="s">
        <v>93</v>
      </c>
      <c r="AT126" s="1379"/>
      <c r="AU126" s="1381" t="s">
        <v>11549</v>
      </c>
      <c r="AV126" s="589"/>
      <c r="AW126" s="589"/>
      <c r="AX126" s="1374" t="s">
        <v>11550</v>
      </c>
      <c r="AY126" s="589"/>
      <c r="AZ126" s="589"/>
      <c r="BA126" s="589"/>
      <c r="BB126" s="589"/>
      <c r="BC126" s="589"/>
      <c r="BD126" s="589"/>
      <c r="BE126" s="589"/>
      <c r="BF126" s="589"/>
      <c r="BG126" s="589"/>
      <c r="BH126" s="589"/>
      <c r="BI126" s="589"/>
      <c r="BJ126" s="589"/>
      <c r="BK126" s="589"/>
      <c r="BL126" s="589"/>
      <c r="BM126" s="589"/>
      <c r="BN126" s="589"/>
      <c r="BO126" s="589"/>
      <c r="BP126" s="589"/>
      <c r="BQ126" s="589"/>
      <c r="BR126" s="589"/>
      <c r="BS126" s="589"/>
      <c r="BT126" s="589"/>
      <c r="BU126" s="589"/>
      <c r="BV126" s="589"/>
      <c r="BW126" s="589"/>
      <c r="BX126" s="589"/>
      <c r="BY126" s="589"/>
      <c r="BZ126" s="589"/>
      <c r="CA126" s="589"/>
      <c r="CB126" s="589"/>
      <c r="CC126" s="589"/>
      <c r="CD126" s="589"/>
      <c r="CE126" s="589"/>
    </row>
    <row r="127" ht="20.25" customHeight="1">
      <c r="A127" s="647"/>
      <c r="B127" s="1477" t="s">
        <v>11568</v>
      </c>
      <c r="C127" s="1374" t="s">
        <v>11500</v>
      </c>
      <c r="D127" s="1375">
        <v>50.0</v>
      </c>
      <c r="E127" s="1478" t="s">
        <v>11569</v>
      </c>
      <c r="F127" s="589"/>
      <c r="G127" s="1479">
        <v>2.028865238138E12</v>
      </c>
      <c r="H127" s="1480">
        <v>3500.0</v>
      </c>
      <c r="I127" s="724">
        <v>0.5</v>
      </c>
      <c r="J127" s="734">
        <v>1750.0</v>
      </c>
      <c r="K127" s="563" t="s">
        <v>11570</v>
      </c>
      <c r="L127" s="450" t="s">
        <v>11571</v>
      </c>
      <c r="M127" s="450" t="s">
        <v>11572</v>
      </c>
      <c r="N127" s="589"/>
      <c r="O127" s="589"/>
      <c r="P127" s="589"/>
      <c r="Q127" s="589"/>
      <c r="R127" s="589"/>
      <c r="S127" s="589"/>
      <c r="T127" s="589"/>
      <c r="U127" s="1481"/>
      <c r="V127" s="1482" t="s">
        <v>10814</v>
      </c>
      <c r="W127" s="1387" t="s">
        <v>11573</v>
      </c>
      <c r="X127" s="1388"/>
      <c r="Y127" s="1378">
        <v>165.0</v>
      </c>
      <c r="Z127" s="1483">
        <v>1134.0</v>
      </c>
      <c r="AA127" s="1380">
        <v>0.16</v>
      </c>
      <c r="AB127" s="1374" t="s">
        <v>11574</v>
      </c>
      <c r="AC127" s="1380">
        <v>0.4</v>
      </c>
      <c r="AD127" s="1484" t="s">
        <v>2187</v>
      </c>
      <c r="AE127" s="1378">
        <v>450.0</v>
      </c>
      <c r="AF127" s="1378">
        <v>160.0</v>
      </c>
      <c r="AG127" s="1378">
        <v>150.0</v>
      </c>
      <c r="AH127" s="1374"/>
      <c r="AI127" s="1374" t="s">
        <v>11575</v>
      </c>
      <c r="AJ127" s="589"/>
      <c r="AK127" s="589"/>
      <c r="AL127" s="1374" t="s">
        <v>11548</v>
      </c>
      <c r="AM127" s="1374" t="s">
        <v>1568</v>
      </c>
      <c r="AN127" s="1374" t="s">
        <v>3003</v>
      </c>
      <c r="AO127" s="1379"/>
      <c r="AP127" s="1379"/>
      <c r="AQ127" s="1379"/>
      <c r="AR127" s="1374" t="s">
        <v>10819</v>
      </c>
      <c r="AS127" s="1374" t="s">
        <v>93</v>
      </c>
      <c r="AT127" s="1379"/>
      <c r="AU127" s="1381" t="s">
        <v>11549</v>
      </c>
      <c r="AV127" s="589"/>
      <c r="AW127" s="589"/>
      <c r="AX127" s="1374" t="s">
        <v>11550</v>
      </c>
      <c r="AY127" s="589"/>
      <c r="AZ127" s="589"/>
      <c r="BA127" s="589"/>
      <c r="BB127" s="589"/>
      <c r="BC127" s="589"/>
      <c r="BD127" s="589"/>
      <c r="BE127" s="589"/>
      <c r="BF127" s="589"/>
      <c r="BG127" s="589"/>
      <c r="BH127" s="589"/>
      <c r="BI127" s="589"/>
      <c r="BJ127" s="589"/>
      <c r="BK127" s="589"/>
      <c r="BL127" s="589"/>
      <c r="BM127" s="589"/>
      <c r="BN127" s="589"/>
      <c r="BO127" s="589"/>
      <c r="BP127" s="589"/>
      <c r="BQ127" s="589"/>
      <c r="BR127" s="589"/>
      <c r="BS127" s="589"/>
      <c r="BT127" s="589"/>
      <c r="BU127" s="589"/>
      <c r="BV127" s="589"/>
      <c r="BW127" s="589"/>
      <c r="BX127" s="589"/>
      <c r="BY127" s="589"/>
      <c r="BZ127" s="589"/>
      <c r="CA127" s="589"/>
      <c r="CB127" s="589"/>
      <c r="CC127" s="589"/>
      <c r="CD127" s="589"/>
      <c r="CE127" s="589"/>
    </row>
    <row r="128" ht="20.25" customHeight="1">
      <c r="A128" s="647"/>
      <c r="B128" s="1477" t="s">
        <v>11576</v>
      </c>
      <c r="C128" s="1374" t="s">
        <v>11500</v>
      </c>
      <c r="D128" s="1375">
        <v>50.0</v>
      </c>
      <c r="E128" s="1478" t="s">
        <v>11577</v>
      </c>
      <c r="F128" s="589"/>
      <c r="G128" s="1479">
        <v>2.028865238145E12</v>
      </c>
      <c r="H128" s="1480">
        <v>5200.0</v>
      </c>
      <c r="I128" s="724">
        <v>0.5</v>
      </c>
      <c r="J128" s="734">
        <v>2600.0</v>
      </c>
      <c r="K128" s="563" t="s">
        <v>11578</v>
      </c>
      <c r="L128" s="450" t="s">
        <v>11579</v>
      </c>
      <c r="M128" s="450" t="s">
        <v>11580</v>
      </c>
      <c r="N128" s="589"/>
      <c r="O128" s="589"/>
      <c r="P128" s="589"/>
      <c r="Q128" s="589"/>
      <c r="R128" s="589"/>
      <c r="S128" s="589"/>
      <c r="T128" s="589"/>
      <c r="U128" s="1481"/>
      <c r="V128" s="1482" t="s">
        <v>10814</v>
      </c>
      <c r="W128" s="1387" t="s">
        <v>11581</v>
      </c>
      <c r="X128" s="1388"/>
      <c r="Y128" s="1378">
        <v>230.0</v>
      </c>
      <c r="Z128" s="1483">
        <v>1653.0</v>
      </c>
      <c r="AA128" s="1380">
        <v>0.16</v>
      </c>
      <c r="AB128" s="1374" t="s">
        <v>11582</v>
      </c>
      <c r="AC128" s="1380">
        <v>0.39</v>
      </c>
      <c r="AD128" s="589"/>
      <c r="AE128" s="1378">
        <v>640.0</v>
      </c>
      <c r="AF128" s="1378">
        <v>210.0</v>
      </c>
      <c r="AG128" s="1378">
        <v>170.0</v>
      </c>
      <c r="AH128" s="1374"/>
      <c r="AI128" s="1374" t="s">
        <v>11583</v>
      </c>
      <c r="AJ128" s="589"/>
      <c r="AK128" s="589"/>
      <c r="AL128" s="1374" t="s">
        <v>11548</v>
      </c>
      <c r="AM128" s="1374" t="s">
        <v>1568</v>
      </c>
      <c r="AN128" s="1374" t="s">
        <v>3003</v>
      </c>
      <c r="AO128" s="1379"/>
      <c r="AP128" s="1379"/>
      <c r="AQ128" s="1379"/>
      <c r="AR128" s="1374" t="s">
        <v>10819</v>
      </c>
      <c r="AS128" s="1374" t="s">
        <v>93</v>
      </c>
      <c r="AT128" s="1379"/>
      <c r="AU128" s="1381" t="s">
        <v>11549</v>
      </c>
      <c r="AV128" s="589"/>
      <c r="AW128" s="589"/>
      <c r="AX128" s="1374" t="s">
        <v>11550</v>
      </c>
      <c r="AY128" s="589"/>
      <c r="AZ128" s="589"/>
      <c r="BA128" s="589"/>
      <c r="BB128" s="589"/>
      <c r="BC128" s="589"/>
      <c r="BD128" s="589"/>
      <c r="BE128" s="589"/>
      <c r="BF128" s="589"/>
      <c r="BG128" s="589"/>
      <c r="BH128" s="589"/>
      <c r="BI128" s="589"/>
      <c r="BJ128" s="589"/>
      <c r="BK128" s="589"/>
      <c r="BL128" s="589"/>
      <c r="BM128" s="589"/>
      <c r="BN128" s="589"/>
      <c r="BO128" s="589"/>
      <c r="BP128" s="589"/>
      <c r="BQ128" s="589"/>
      <c r="BR128" s="589"/>
      <c r="BS128" s="589"/>
      <c r="BT128" s="589"/>
      <c r="BU128" s="589"/>
      <c r="BV128" s="589"/>
      <c r="BW128" s="589"/>
      <c r="BX128" s="589"/>
      <c r="BY128" s="589"/>
      <c r="BZ128" s="589"/>
      <c r="CA128" s="589"/>
      <c r="CB128" s="589"/>
      <c r="CC128" s="589"/>
      <c r="CD128" s="589"/>
      <c r="CE128" s="589"/>
    </row>
    <row r="129" ht="20.25" customHeight="1">
      <c r="A129" s="647"/>
      <c r="B129" s="585" t="s">
        <v>11584</v>
      </c>
      <c r="C129" s="1374" t="s">
        <v>10782</v>
      </c>
      <c r="D129" s="1375">
        <v>0.0</v>
      </c>
      <c r="E129" s="1466" t="s">
        <v>11585</v>
      </c>
      <c r="F129" s="1404"/>
      <c r="G129" s="1444">
        <v>2.022666549035E12</v>
      </c>
      <c r="H129" s="564">
        <v>409.0</v>
      </c>
      <c r="I129" s="724">
        <v>0.5</v>
      </c>
      <c r="J129" s="734">
        <v>205.0</v>
      </c>
      <c r="K129" s="563" t="s">
        <v>11586</v>
      </c>
      <c r="L129" s="450" t="s">
        <v>11587</v>
      </c>
      <c r="M129" s="450" t="s">
        <v>7839</v>
      </c>
      <c r="N129" s="406"/>
      <c r="O129" s="406"/>
      <c r="P129" s="406"/>
      <c r="Q129" s="406"/>
      <c r="R129" s="593" t="s">
        <v>11588</v>
      </c>
      <c r="S129" s="373">
        <v>10.0</v>
      </c>
      <c r="T129" s="492"/>
      <c r="U129" s="1460" t="s">
        <v>11589</v>
      </c>
      <c r="V129" s="373" t="s">
        <v>10993</v>
      </c>
      <c r="W129" s="373" t="s">
        <v>11590</v>
      </c>
      <c r="X129" s="373" t="s">
        <v>11102</v>
      </c>
      <c r="Y129" s="373" t="s">
        <v>8667</v>
      </c>
      <c r="Z129" s="373">
        <v>10.0</v>
      </c>
      <c r="AA129" s="1431" t="s">
        <v>11591</v>
      </c>
      <c r="AB129" s="381" t="s">
        <v>11463</v>
      </c>
      <c r="AC129" s="395"/>
      <c r="AD129" s="381">
        <v>243.42</v>
      </c>
      <c r="AE129" s="395"/>
      <c r="AF129" s="381" t="s">
        <v>10814</v>
      </c>
      <c r="AG129" s="1461">
        <v>0.26</v>
      </c>
      <c r="AH129" s="1472"/>
      <c r="AI129" s="1472" t="s">
        <v>6061</v>
      </c>
      <c r="AJ129" s="547">
        <v>25.0</v>
      </c>
      <c r="AK129" s="471">
        <v>70.0</v>
      </c>
      <c r="AL129" s="471">
        <v>20.0</v>
      </c>
      <c r="AM129" s="471">
        <v>90.0</v>
      </c>
      <c r="AN129" s="406"/>
      <c r="AO129" s="384" t="s">
        <v>6061</v>
      </c>
      <c r="AP129" s="547">
        <v>25.0</v>
      </c>
      <c r="AQ129" s="471">
        <v>70.0</v>
      </c>
      <c r="AR129" s="471">
        <v>20.0</v>
      </c>
      <c r="AS129" s="471">
        <v>90.0</v>
      </c>
      <c r="AT129" s="378" t="s">
        <v>11592</v>
      </c>
      <c r="AU129" s="378" t="s">
        <v>3506</v>
      </c>
      <c r="AV129" s="379" t="s">
        <v>6060</v>
      </c>
      <c r="AW129" s="378" t="s">
        <v>7724</v>
      </c>
      <c r="AX129" s="378" t="s">
        <v>6062</v>
      </c>
      <c r="AY129" s="381" t="s">
        <v>6059</v>
      </c>
      <c r="AZ129" s="590"/>
      <c r="BA129" s="385">
        <v>20.0</v>
      </c>
      <c r="BB129" s="395"/>
      <c r="BC129" s="395"/>
      <c r="BD129" s="395"/>
      <c r="BE129" s="395"/>
      <c r="BF129" s="395"/>
      <c r="BG129" s="406"/>
      <c r="BH129" s="395"/>
      <c r="BI129" s="395"/>
      <c r="BJ129" s="395"/>
      <c r="BK129" s="395"/>
      <c r="BL129" s="395"/>
      <c r="BM129" s="395"/>
      <c r="BN129" s="395"/>
      <c r="BO129" s="395"/>
      <c r="BP129" s="395"/>
      <c r="BQ129" s="593">
        <v>3.0</v>
      </c>
      <c r="BR129" s="593" t="s">
        <v>7726</v>
      </c>
      <c r="BS129" s="1485" t="s">
        <v>11593</v>
      </c>
      <c r="BT129" s="589"/>
      <c r="BU129" s="589"/>
      <c r="BV129" s="589"/>
      <c r="BW129" s="589"/>
      <c r="BX129" s="589"/>
      <c r="BY129" s="589"/>
      <c r="BZ129" s="589"/>
      <c r="CA129" s="589"/>
      <c r="CB129" s="589"/>
      <c r="CC129" s="589"/>
      <c r="CD129" s="589"/>
      <c r="CE129" s="589"/>
    </row>
    <row r="130" ht="20.25" customHeight="1">
      <c r="A130" s="647"/>
      <c r="B130" s="585" t="s">
        <v>11594</v>
      </c>
      <c r="C130" s="1374" t="s">
        <v>10782</v>
      </c>
      <c r="D130" s="1375">
        <v>0.0</v>
      </c>
      <c r="E130" s="1466" t="s">
        <v>11595</v>
      </c>
      <c r="F130" s="1404"/>
      <c r="G130" s="1486">
        <v>2.022666549028E12</v>
      </c>
      <c r="H130" s="564">
        <v>405.0</v>
      </c>
      <c r="I130" s="724">
        <v>0.5</v>
      </c>
      <c r="J130" s="734">
        <v>203.0</v>
      </c>
      <c r="K130" s="563" t="s">
        <v>11596</v>
      </c>
      <c r="L130" s="450" t="s">
        <v>11597</v>
      </c>
      <c r="M130" s="450" t="s">
        <v>11598</v>
      </c>
      <c r="N130" s="1195"/>
      <c r="O130" s="1195"/>
      <c r="P130" s="1195"/>
      <c r="Q130" s="1195"/>
      <c r="R130" s="1214"/>
      <c r="S130" s="416">
        <v>10.0</v>
      </c>
      <c r="T130" s="1190"/>
      <c r="U130" s="1460" t="s">
        <v>11599</v>
      </c>
      <c r="V130" s="373" t="s">
        <v>10993</v>
      </c>
      <c r="W130" s="373" t="s">
        <v>11590</v>
      </c>
      <c r="X130" s="373" t="s">
        <v>11102</v>
      </c>
      <c r="Y130" s="373" t="s">
        <v>8667</v>
      </c>
      <c r="Z130" s="373">
        <v>10.0</v>
      </c>
      <c r="AA130" s="1431" t="s">
        <v>11600</v>
      </c>
      <c r="AB130" s="381" t="s">
        <v>11421</v>
      </c>
      <c r="AC130" s="395"/>
      <c r="AD130" s="381">
        <v>190.92</v>
      </c>
      <c r="AE130" s="395"/>
      <c r="AF130" s="381" t="s">
        <v>10814</v>
      </c>
      <c r="AG130" s="1461">
        <v>0.23</v>
      </c>
      <c r="AH130" s="1472"/>
      <c r="AI130" s="1472" t="s">
        <v>6061</v>
      </c>
      <c r="AJ130" s="547">
        <v>32.0</v>
      </c>
      <c r="AK130" s="471">
        <v>70.0</v>
      </c>
      <c r="AL130" s="471">
        <v>20.0</v>
      </c>
      <c r="AM130" s="471">
        <v>90.0</v>
      </c>
      <c r="AN130" s="406"/>
      <c r="AO130" s="384" t="s">
        <v>6061</v>
      </c>
      <c r="AP130" s="547">
        <v>32.0</v>
      </c>
      <c r="AQ130" s="471">
        <v>70.0</v>
      </c>
      <c r="AR130" s="471">
        <v>20.0</v>
      </c>
      <c r="AS130" s="471">
        <v>90.0</v>
      </c>
      <c r="AT130" s="378" t="s">
        <v>7840</v>
      </c>
      <c r="AU130" s="378" t="s">
        <v>3506</v>
      </c>
      <c r="AV130" s="379" t="s">
        <v>6060</v>
      </c>
      <c r="AW130" s="378" t="s">
        <v>7724</v>
      </c>
      <c r="AX130" s="378" t="s">
        <v>6062</v>
      </c>
      <c r="AY130" s="381" t="s">
        <v>6059</v>
      </c>
      <c r="AZ130" s="590"/>
      <c r="BA130" s="385">
        <v>20.0</v>
      </c>
      <c r="BB130" s="395"/>
      <c r="BC130" s="395"/>
      <c r="BD130" s="395"/>
      <c r="BE130" s="395"/>
      <c r="BF130" s="395"/>
      <c r="BG130" s="406"/>
      <c r="BH130" s="395"/>
      <c r="BI130" s="395"/>
      <c r="BJ130" s="395"/>
      <c r="BK130" s="395"/>
      <c r="BL130" s="395"/>
      <c r="BM130" s="395"/>
      <c r="BN130" s="395"/>
      <c r="BO130" s="395"/>
      <c r="BP130" s="395"/>
      <c r="BQ130" s="593">
        <v>3.0</v>
      </c>
      <c r="BR130" s="593" t="s">
        <v>7726</v>
      </c>
      <c r="BS130" s="593" t="s">
        <v>11601</v>
      </c>
      <c r="BT130" s="589"/>
      <c r="BU130" s="589"/>
      <c r="BV130" s="589"/>
      <c r="BW130" s="589"/>
      <c r="BX130" s="589"/>
      <c r="BY130" s="589"/>
      <c r="BZ130" s="589"/>
      <c r="CA130" s="589"/>
      <c r="CB130" s="589"/>
      <c r="CC130" s="589"/>
      <c r="CD130" s="589"/>
      <c r="CE130" s="589"/>
    </row>
    <row r="131" ht="20.25" customHeight="1">
      <c r="A131" s="647"/>
      <c r="B131" s="1457" t="s">
        <v>11602</v>
      </c>
      <c r="C131" s="1374" t="s">
        <v>10782</v>
      </c>
      <c r="D131" s="1375">
        <v>0.0</v>
      </c>
      <c r="E131" s="1466" t="s">
        <v>11603</v>
      </c>
      <c r="F131" s="1464"/>
      <c r="G131" s="1469">
        <v>2.02757334085E12</v>
      </c>
      <c r="H131" s="564">
        <v>418.0</v>
      </c>
      <c r="I131" s="724">
        <v>0.35</v>
      </c>
      <c r="J131" s="734">
        <v>272.0</v>
      </c>
      <c r="K131" s="563" t="s">
        <v>11604</v>
      </c>
      <c r="L131" s="450" t="s">
        <v>11605</v>
      </c>
      <c r="M131" s="450" t="s">
        <v>11606</v>
      </c>
      <c r="N131" s="1404"/>
      <c r="O131" s="1404"/>
      <c r="P131" s="406"/>
      <c r="Q131" s="1190"/>
      <c r="R131" s="589"/>
      <c r="S131" s="492"/>
      <c r="T131" s="805"/>
      <c r="U131" s="1470"/>
      <c r="V131" s="373" t="s">
        <v>10993</v>
      </c>
      <c r="W131" s="373" t="s">
        <v>11441</v>
      </c>
      <c r="X131" s="373" t="s">
        <v>11442</v>
      </c>
      <c r="Y131" s="373" t="s">
        <v>8667</v>
      </c>
      <c r="Z131" s="373">
        <v>10.0</v>
      </c>
      <c r="AA131" s="1431" t="s">
        <v>11607</v>
      </c>
      <c r="AB131" s="381" t="s">
        <v>11608</v>
      </c>
      <c r="AC131" s="395"/>
      <c r="AD131" s="381">
        <v>178.72</v>
      </c>
      <c r="AE131" s="395"/>
      <c r="AF131" s="381" t="s">
        <v>11609</v>
      </c>
      <c r="AG131" s="1461">
        <v>0.34</v>
      </c>
      <c r="AH131" s="1472"/>
      <c r="AI131" s="1472" t="s">
        <v>6061</v>
      </c>
      <c r="AJ131" s="547">
        <v>30.0</v>
      </c>
      <c r="AK131" s="378">
        <v>70.0</v>
      </c>
      <c r="AL131" s="378">
        <v>20.0</v>
      </c>
      <c r="AM131" s="378">
        <v>90.0</v>
      </c>
      <c r="AN131" s="406"/>
      <c r="AO131" s="384" t="s">
        <v>6061</v>
      </c>
      <c r="AP131" s="547">
        <v>30.0</v>
      </c>
      <c r="AQ131" s="471">
        <v>70.0</v>
      </c>
      <c r="AR131" s="471">
        <v>20.0</v>
      </c>
      <c r="AS131" s="471">
        <v>90.0</v>
      </c>
      <c r="AT131" s="378" t="s">
        <v>11610</v>
      </c>
      <c r="AU131" s="406"/>
      <c r="AV131" s="1443"/>
      <c r="AW131" s="378" t="s">
        <v>7334</v>
      </c>
      <c r="AX131" s="378" t="s">
        <v>6062</v>
      </c>
      <c r="AY131" s="381" t="s">
        <v>6059</v>
      </c>
      <c r="AZ131" s="590"/>
      <c r="BA131" s="418"/>
      <c r="BB131" s="395"/>
      <c r="BC131" s="395"/>
      <c r="BD131" s="395"/>
      <c r="BE131" s="395"/>
      <c r="BF131" s="395"/>
      <c r="BG131" s="406"/>
      <c r="BH131" s="395"/>
      <c r="BI131" s="395"/>
      <c r="BJ131" s="395"/>
      <c r="BK131" s="395"/>
      <c r="BL131" s="395"/>
      <c r="BM131" s="395"/>
      <c r="BN131" s="395"/>
      <c r="BO131" s="395"/>
      <c r="BP131" s="395"/>
      <c r="BQ131" s="589"/>
      <c r="BR131" s="589"/>
      <c r="BS131" s="593" t="s">
        <v>11611</v>
      </c>
      <c r="BT131" s="589"/>
      <c r="BU131" s="589"/>
      <c r="BV131" s="589"/>
      <c r="BW131" s="589"/>
      <c r="BX131" s="589"/>
      <c r="BY131" s="589"/>
      <c r="BZ131" s="589"/>
      <c r="CA131" s="589"/>
      <c r="CB131" s="589"/>
      <c r="CC131" s="589"/>
      <c r="CD131" s="589"/>
      <c r="CE131" s="589"/>
    </row>
    <row r="132" ht="20.25" customHeight="1">
      <c r="A132" s="647"/>
      <c r="B132" s="1457" t="s">
        <v>11612</v>
      </c>
      <c r="C132" s="1374" t="s">
        <v>10782</v>
      </c>
      <c r="D132" s="1375">
        <v>0.0</v>
      </c>
      <c r="E132" s="1466" t="s">
        <v>11613</v>
      </c>
      <c r="F132" s="1464"/>
      <c r="G132" s="1469">
        <v>2.027573340867E12</v>
      </c>
      <c r="H132" s="564">
        <v>451.0</v>
      </c>
      <c r="I132" s="724">
        <v>0.35</v>
      </c>
      <c r="J132" s="734">
        <v>294.0</v>
      </c>
      <c r="K132" s="563" t="s">
        <v>11614</v>
      </c>
      <c r="L132" s="450" t="s">
        <v>11615</v>
      </c>
      <c r="M132" s="450" t="s">
        <v>11616</v>
      </c>
      <c r="N132" s="1404"/>
      <c r="O132" s="1404"/>
      <c r="P132" s="406"/>
      <c r="Q132" s="1190"/>
      <c r="R132" s="589"/>
      <c r="S132" s="492"/>
      <c r="T132" s="492"/>
      <c r="U132" s="1470"/>
      <c r="V132" s="373" t="s">
        <v>10993</v>
      </c>
      <c r="W132" s="373" t="s">
        <v>11617</v>
      </c>
      <c r="X132" s="373" t="s">
        <v>11618</v>
      </c>
      <c r="Y132" s="373" t="s">
        <v>8667</v>
      </c>
      <c r="Z132" s="373">
        <v>10.0</v>
      </c>
      <c r="AA132" s="1431" t="s">
        <v>11451</v>
      </c>
      <c r="AB132" s="381" t="s">
        <v>9423</v>
      </c>
      <c r="AC132" s="395"/>
      <c r="AD132" s="381">
        <v>184.68</v>
      </c>
      <c r="AE132" s="395"/>
      <c r="AF132" s="381" t="s">
        <v>11619</v>
      </c>
      <c r="AG132" s="1461">
        <v>0.37</v>
      </c>
      <c r="AH132" s="726"/>
      <c r="AI132" s="726" t="s">
        <v>6061</v>
      </c>
      <c r="AJ132" s="547">
        <v>30.0</v>
      </c>
      <c r="AK132" s="471">
        <v>80.0</v>
      </c>
      <c r="AL132" s="471">
        <v>20.0</v>
      </c>
      <c r="AM132" s="471">
        <v>170.0</v>
      </c>
      <c r="AN132" s="406"/>
      <c r="AO132" s="441" t="s">
        <v>6178</v>
      </c>
      <c r="AP132" s="547">
        <v>30.0</v>
      </c>
      <c r="AQ132" s="471">
        <v>80.0</v>
      </c>
      <c r="AR132" s="471">
        <v>20.0</v>
      </c>
      <c r="AS132" s="471">
        <v>170.0</v>
      </c>
      <c r="AT132" s="378" t="s">
        <v>11620</v>
      </c>
      <c r="AU132" s="406"/>
      <c r="AV132" s="1443"/>
      <c r="AW132" s="378" t="s">
        <v>7334</v>
      </c>
      <c r="AX132" s="378" t="s">
        <v>6062</v>
      </c>
      <c r="AY132" s="381" t="s">
        <v>6059</v>
      </c>
      <c r="AZ132" s="590"/>
      <c r="BA132" s="418"/>
      <c r="BB132" s="395"/>
      <c r="BC132" s="395"/>
      <c r="BD132" s="395"/>
      <c r="BE132" s="395"/>
      <c r="BF132" s="395"/>
      <c r="BG132" s="406"/>
      <c r="BH132" s="395"/>
      <c r="BI132" s="395"/>
      <c r="BJ132" s="395"/>
      <c r="BK132" s="395"/>
      <c r="BL132" s="395"/>
      <c r="BM132" s="395"/>
      <c r="BN132" s="395"/>
      <c r="BO132" s="395"/>
      <c r="BP132" s="395"/>
      <c r="BQ132" s="589"/>
      <c r="BR132" s="589"/>
      <c r="BS132" s="593" t="s">
        <v>11621</v>
      </c>
      <c r="BT132" s="589"/>
      <c r="BU132" s="589"/>
      <c r="BV132" s="589"/>
      <c r="BW132" s="589"/>
      <c r="BX132" s="589"/>
      <c r="BY132" s="589"/>
      <c r="BZ132" s="589"/>
      <c r="CA132" s="589"/>
      <c r="CB132" s="589"/>
      <c r="CC132" s="589"/>
      <c r="CD132" s="589"/>
      <c r="CE132" s="589"/>
    </row>
    <row r="133" ht="20.25" customHeight="1">
      <c r="A133" s="647"/>
      <c r="B133" s="1457" t="s">
        <v>11622</v>
      </c>
      <c r="C133" s="1374" t="s">
        <v>10782</v>
      </c>
      <c r="D133" s="1375">
        <v>0.0</v>
      </c>
      <c r="E133" s="1466" t="s">
        <v>11623</v>
      </c>
      <c r="F133" s="1464"/>
      <c r="G133" s="1469">
        <v>2.027573340874E12</v>
      </c>
      <c r="H133" s="564">
        <v>484.0</v>
      </c>
      <c r="I133" s="724">
        <v>0.35</v>
      </c>
      <c r="J133" s="734">
        <v>315.0</v>
      </c>
      <c r="K133" s="563" t="s">
        <v>11624</v>
      </c>
      <c r="L133" s="450" t="s">
        <v>11625</v>
      </c>
      <c r="M133" s="450" t="s">
        <v>11626</v>
      </c>
      <c r="N133" s="1404"/>
      <c r="O133" s="1404"/>
      <c r="P133" s="406"/>
      <c r="Q133" s="1190"/>
      <c r="R133" s="589"/>
      <c r="S133" s="492"/>
      <c r="T133" s="492"/>
      <c r="U133" s="1470"/>
      <c r="V133" s="373" t="s">
        <v>10993</v>
      </c>
      <c r="W133" s="373" t="s">
        <v>11627</v>
      </c>
      <c r="X133" s="373" t="s">
        <v>11628</v>
      </c>
      <c r="Y133" s="373" t="s">
        <v>8364</v>
      </c>
      <c r="Z133" s="373">
        <v>10.0</v>
      </c>
      <c r="AA133" s="1431" t="s">
        <v>11629</v>
      </c>
      <c r="AB133" s="381" t="s">
        <v>11630</v>
      </c>
      <c r="AC133" s="395"/>
      <c r="AD133" s="381">
        <v>197.28</v>
      </c>
      <c r="AE133" s="395"/>
      <c r="AF133" s="381" t="s">
        <v>11631</v>
      </c>
      <c r="AG133" s="1461">
        <v>0.37</v>
      </c>
      <c r="AH133" s="726"/>
      <c r="AI133" s="726" t="s">
        <v>6178</v>
      </c>
      <c r="AJ133" s="547">
        <v>75.0</v>
      </c>
      <c r="AK133" s="471">
        <v>80.0</v>
      </c>
      <c r="AL133" s="471">
        <v>20.0</v>
      </c>
      <c r="AM133" s="471">
        <v>170.0</v>
      </c>
      <c r="AN133" s="406"/>
      <c r="AO133" s="441" t="s">
        <v>6178</v>
      </c>
      <c r="AP133" s="547">
        <v>75.0</v>
      </c>
      <c r="AQ133" s="471">
        <v>80.0</v>
      </c>
      <c r="AR133" s="471">
        <v>20.0</v>
      </c>
      <c r="AS133" s="471">
        <v>170.0</v>
      </c>
      <c r="AT133" s="378" t="s">
        <v>11632</v>
      </c>
      <c r="AU133" s="406"/>
      <c r="AV133" s="1443"/>
      <c r="AW133" s="378" t="s">
        <v>7334</v>
      </c>
      <c r="AX133" s="378" t="s">
        <v>6062</v>
      </c>
      <c r="AY133" s="381" t="s">
        <v>6059</v>
      </c>
      <c r="AZ133" s="590"/>
      <c r="BA133" s="418"/>
      <c r="BB133" s="395"/>
      <c r="BC133" s="395"/>
      <c r="BD133" s="395"/>
      <c r="BE133" s="395"/>
      <c r="BF133" s="395"/>
      <c r="BG133" s="406"/>
      <c r="BH133" s="395"/>
      <c r="BI133" s="395"/>
      <c r="BJ133" s="395"/>
      <c r="BK133" s="395"/>
      <c r="BL133" s="395"/>
      <c r="BM133" s="395"/>
      <c r="BN133" s="395"/>
      <c r="BO133" s="395"/>
      <c r="BP133" s="395"/>
      <c r="BQ133" s="589"/>
      <c r="BR133" s="589"/>
      <c r="BS133" s="593" t="s">
        <v>11633</v>
      </c>
      <c r="BT133" s="589"/>
      <c r="BU133" s="589"/>
      <c r="BV133" s="589"/>
      <c r="BW133" s="589"/>
      <c r="BX133" s="589"/>
      <c r="BY133" s="589"/>
      <c r="BZ133" s="589"/>
      <c r="CA133" s="589"/>
      <c r="CB133" s="589"/>
      <c r="CC133" s="589"/>
      <c r="CD133" s="589"/>
      <c r="CE133" s="589"/>
    </row>
    <row r="134" ht="20.25" customHeight="1">
      <c r="A134" s="647"/>
      <c r="B134" s="1457" t="s">
        <v>11634</v>
      </c>
      <c r="C134" s="1374" t="s">
        <v>10782</v>
      </c>
      <c r="D134" s="1375">
        <v>0.0</v>
      </c>
      <c r="E134" s="1466" t="s">
        <v>11635</v>
      </c>
      <c r="F134" s="1464"/>
      <c r="G134" s="1469">
        <v>2.027573340881E12</v>
      </c>
      <c r="H134" s="564">
        <v>550.0</v>
      </c>
      <c r="I134" s="724">
        <v>0.35</v>
      </c>
      <c r="J134" s="734">
        <v>358.0</v>
      </c>
      <c r="K134" s="563" t="s">
        <v>11636</v>
      </c>
      <c r="L134" s="450" t="s">
        <v>11637</v>
      </c>
      <c r="M134" s="450" t="s">
        <v>11638</v>
      </c>
      <c r="N134" s="1404"/>
      <c r="O134" s="1404"/>
      <c r="P134" s="406"/>
      <c r="Q134" s="1190"/>
      <c r="R134" s="589"/>
      <c r="S134" s="492"/>
      <c r="T134" s="492"/>
      <c r="U134" s="1470"/>
      <c r="V134" s="373" t="s">
        <v>10993</v>
      </c>
      <c r="W134" s="373" t="s">
        <v>11639</v>
      </c>
      <c r="X134" s="373" t="s">
        <v>11640</v>
      </c>
      <c r="Y134" s="373" t="s">
        <v>8364</v>
      </c>
      <c r="Z134" s="373">
        <v>10.0</v>
      </c>
      <c r="AA134" s="1431" t="s">
        <v>11641</v>
      </c>
      <c r="AB134" s="381" t="s">
        <v>11642</v>
      </c>
      <c r="AC134" s="395"/>
      <c r="AD134" s="381">
        <v>209.16</v>
      </c>
      <c r="AE134" s="395"/>
      <c r="AF134" s="381" t="s">
        <v>11643</v>
      </c>
      <c r="AG134" s="1461">
        <v>0.42</v>
      </c>
      <c r="AH134" s="726"/>
      <c r="AI134" s="726" t="s">
        <v>6178</v>
      </c>
      <c r="AJ134" s="547">
        <v>75.0</v>
      </c>
      <c r="AK134" s="471">
        <v>80.0</v>
      </c>
      <c r="AL134" s="471">
        <v>20.0</v>
      </c>
      <c r="AM134" s="471">
        <v>170.0</v>
      </c>
      <c r="AN134" s="406"/>
      <c r="AO134" s="441" t="s">
        <v>6178</v>
      </c>
      <c r="AP134" s="547">
        <v>75.0</v>
      </c>
      <c r="AQ134" s="471">
        <v>80.0</v>
      </c>
      <c r="AR134" s="471">
        <v>20.0</v>
      </c>
      <c r="AS134" s="471">
        <v>170.0</v>
      </c>
      <c r="AT134" s="378" t="s">
        <v>11644</v>
      </c>
      <c r="AU134" s="406"/>
      <c r="AV134" s="1443"/>
      <c r="AW134" s="378" t="s">
        <v>7334</v>
      </c>
      <c r="AX134" s="378" t="s">
        <v>6062</v>
      </c>
      <c r="AY134" s="381" t="s">
        <v>6059</v>
      </c>
      <c r="AZ134" s="590"/>
      <c r="BA134" s="418"/>
      <c r="BB134" s="395"/>
      <c r="BC134" s="395"/>
      <c r="BD134" s="395"/>
      <c r="BE134" s="395"/>
      <c r="BF134" s="395"/>
      <c r="BG134" s="406"/>
      <c r="BH134" s="395"/>
      <c r="BI134" s="395"/>
      <c r="BJ134" s="395"/>
      <c r="BK134" s="395"/>
      <c r="BL134" s="395"/>
      <c r="BM134" s="395"/>
      <c r="BN134" s="395"/>
      <c r="BO134" s="395"/>
      <c r="BP134" s="395"/>
      <c r="BQ134" s="589"/>
      <c r="BR134" s="589"/>
      <c r="BS134" s="593" t="s">
        <v>11645</v>
      </c>
      <c r="BT134" s="589"/>
      <c r="BU134" s="589"/>
      <c r="BV134" s="589"/>
      <c r="BW134" s="589"/>
      <c r="BX134" s="589"/>
      <c r="BY134" s="589"/>
      <c r="BZ134" s="589"/>
      <c r="CA134" s="589"/>
      <c r="CB134" s="589"/>
      <c r="CC134" s="589"/>
      <c r="CD134" s="589"/>
      <c r="CE134" s="589"/>
    </row>
    <row r="135" ht="20.25" customHeight="1">
      <c r="A135" s="647"/>
      <c r="B135" s="1487" t="s">
        <v>11646</v>
      </c>
      <c r="C135" s="1374" t="s">
        <v>10782</v>
      </c>
      <c r="D135" s="1375">
        <v>0.0</v>
      </c>
      <c r="E135" s="1478" t="s">
        <v>11647</v>
      </c>
      <c r="F135" s="589"/>
      <c r="G135" s="1488">
        <v>2.027573340935E12</v>
      </c>
      <c r="H135" s="1480">
        <v>800.0</v>
      </c>
      <c r="I135" s="724">
        <v>0.5</v>
      </c>
      <c r="J135" s="734">
        <v>400.0</v>
      </c>
      <c r="K135" s="563" t="s">
        <v>11648</v>
      </c>
      <c r="L135" s="450" t="s">
        <v>11649</v>
      </c>
      <c r="M135" s="450" t="s">
        <v>11638</v>
      </c>
      <c r="N135" s="589"/>
      <c r="O135" s="589"/>
      <c r="P135" s="589"/>
      <c r="Q135" s="589"/>
      <c r="R135" s="589"/>
      <c r="S135" s="589"/>
      <c r="T135" s="589"/>
      <c r="U135" s="1481"/>
      <c r="V135" s="1482" t="s">
        <v>10814</v>
      </c>
      <c r="W135" s="1387" t="s">
        <v>11650</v>
      </c>
      <c r="X135" s="1388"/>
      <c r="Y135" s="1378">
        <v>150.0</v>
      </c>
      <c r="Z135" s="1483">
        <v>106.0</v>
      </c>
      <c r="AA135" s="1380">
        <v>0.09</v>
      </c>
      <c r="AB135" s="1374" t="s">
        <v>11651</v>
      </c>
      <c r="AC135" s="1380">
        <v>0.3</v>
      </c>
      <c r="AD135" s="1484" t="s">
        <v>11652</v>
      </c>
      <c r="AE135" s="1378">
        <v>100.0</v>
      </c>
      <c r="AF135" s="1378">
        <v>100.0</v>
      </c>
      <c r="AG135" s="1378">
        <v>55.0</v>
      </c>
      <c r="AH135" s="1374"/>
      <c r="AI135" s="1374" t="s">
        <v>11653</v>
      </c>
      <c r="AJ135" s="1489"/>
      <c r="AK135" s="589"/>
      <c r="AL135" s="1374" t="s">
        <v>11654</v>
      </c>
      <c r="AM135" s="1374" t="s">
        <v>914</v>
      </c>
      <c r="AN135" s="1374" t="s">
        <v>3003</v>
      </c>
      <c r="AO135" s="1378">
        <v>280.0</v>
      </c>
      <c r="AP135" s="1378">
        <v>50.0</v>
      </c>
      <c r="AQ135" s="1378">
        <v>0.5</v>
      </c>
      <c r="AR135" s="1374" t="s">
        <v>10819</v>
      </c>
      <c r="AS135" s="1374" t="s">
        <v>93</v>
      </c>
      <c r="AT135" s="1379"/>
      <c r="AU135" s="1381" t="s">
        <v>11655</v>
      </c>
      <c r="AV135" s="589"/>
      <c r="AW135" s="589"/>
      <c r="AX135" s="1382" t="s">
        <v>11656</v>
      </c>
      <c r="AY135" s="589"/>
      <c r="AZ135" s="589"/>
      <c r="BA135" s="589"/>
      <c r="BB135" s="589"/>
      <c r="BC135" s="589"/>
      <c r="BD135" s="589"/>
      <c r="BE135" s="589"/>
      <c r="BF135" s="589"/>
      <c r="BG135" s="589"/>
      <c r="BH135" s="589"/>
      <c r="BI135" s="589"/>
      <c r="BJ135" s="589"/>
      <c r="BK135" s="589"/>
      <c r="BL135" s="589"/>
      <c r="BM135" s="589"/>
      <c r="BN135" s="589"/>
      <c r="BO135" s="589"/>
      <c r="BP135" s="589"/>
      <c r="BQ135" s="589"/>
      <c r="BR135" s="589"/>
      <c r="BS135" s="589"/>
      <c r="BT135" s="589"/>
      <c r="BU135" s="589"/>
      <c r="BV135" s="589"/>
      <c r="BW135" s="589"/>
      <c r="BX135" s="589"/>
      <c r="BY135" s="589"/>
      <c r="BZ135" s="589"/>
      <c r="CA135" s="589"/>
      <c r="CB135" s="589"/>
      <c r="CC135" s="589"/>
      <c r="CD135" s="589"/>
      <c r="CE135" s="589"/>
    </row>
    <row r="136" ht="20.25" customHeight="1">
      <c r="A136" s="647"/>
      <c r="B136" s="1490" t="s">
        <v>11657</v>
      </c>
      <c r="C136" s="1374" t="s">
        <v>10782</v>
      </c>
      <c r="D136" s="1375">
        <v>0.0</v>
      </c>
      <c r="E136" s="1478" t="s">
        <v>11658</v>
      </c>
      <c r="F136" s="589"/>
      <c r="G136" s="1488">
        <v>2.027573340942E12</v>
      </c>
      <c r="H136" s="1480">
        <v>1200.0</v>
      </c>
      <c r="I136" s="724">
        <v>0.5</v>
      </c>
      <c r="J136" s="734">
        <v>600.0</v>
      </c>
      <c r="K136" s="563" t="s">
        <v>11659</v>
      </c>
      <c r="L136" s="450" t="s">
        <v>11660</v>
      </c>
      <c r="M136" s="450" t="s">
        <v>11638</v>
      </c>
      <c r="N136" s="589"/>
      <c r="O136" s="589"/>
      <c r="P136" s="589"/>
      <c r="Q136" s="589"/>
      <c r="R136" s="589"/>
      <c r="S136" s="589"/>
      <c r="T136" s="589"/>
      <c r="U136" s="1481"/>
      <c r="V136" s="1482" t="s">
        <v>10814</v>
      </c>
      <c r="W136" s="1387" t="s">
        <v>11661</v>
      </c>
      <c r="X136" s="1388"/>
      <c r="Y136" s="1378">
        <v>150.0</v>
      </c>
      <c r="Z136" s="1483">
        <v>151.0</v>
      </c>
      <c r="AA136" s="1380">
        <v>0.16</v>
      </c>
      <c r="AB136" s="1374" t="s">
        <v>11662</v>
      </c>
      <c r="AC136" s="1380">
        <v>0.3</v>
      </c>
      <c r="AD136" s="1484" t="s">
        <v>11663</v>
      </c>
      <c r="AE136" s="1378">
        <v>165.0</v>
      </c>
      <c r="AF136" s="1378">
        <v>140.0</v>
      </c>
      <c r="AG136" s="1378">
        <v>90.0</v>
      </c>
      <c r="AH136" s="1374"/>
      <c r="AI136" s="1374" t="s">
        <v>11664</v>
      </c>
      <c r="AJ136" s="589"/>
      <c r="AK136" s="589"/>
      <c r="AL136" s="1374" t="s">
        <v>11665</v>
      </c>
      <c r="AM136" s="1374" t="s">
        <v>914</v>
      </c>
      <c r="AN136" s="1374" t="s">
        <v>3003</v>
      </c>
      <c r="AO136" s="1378">
        <v>280.0</v>
      </c>
      <c r="AP136" s="1378">
        <v>100.0</v>
      </c>
      <c r="AQ136" s="1378">
        <v>0.5</v>
      </c>
      <c r="AR136" s="1374" t="s">
        <v>10819</v>
      </c>
      <c r="AS136" s="1374" t="s">
        <v>93</v>
      </c>
      <c r="AT136" s="1379"/>
      <c r="AU136" s="1381" t="s">
        <v>11655</v>
      </c>
      <c r="AV136" s="589"/>
      <c r="AW136" s="589"/>
      <c r="AX136" s="1382" t="s">
        <v>11656</v>
      </c>
      <c r="AY136" s="589"/>
      <c r="AZ136" s="589"/>
      <c r="BA136" s="589"/>
      <c r="BB136" s="589"/>
      <c r="BC136" s="589"/>
      <c r="BD136" s="589"/>
      <c r="BE136" s="589"/>
      <c r="BF136" s="589"/>
      <c r="BG136" s="589"/>
      <c r="BH136" s="589"/>
      <c r="BI136" s="589"/>
      <c r="BJ136" s="589"/>
      <c r="BK136" s="589"/>
      <c r="BL136" s="589"/>
      <c r="BM136" s="589"/>
      <c r="BN136" s="589"/>
      <c r="BO136" s="589"/>
      <c r="BP136" s="589"/>
      <c r="BQ136" s="589"/>
      <c r="BR136" s="589"/>
      <c r="BS136" s="589"/>
      <c r="BT136" s="589"/>
      <c r="BU136" s="589"/>
      <c r="BV136" s="589"/>
      <c r="BW136" s="589"/>
      <c r="BX136" s="589"/>
      <c r="BY136" s="589"/>
      <c r="BZ136" s="589"/>
      <c r="CA136" s="589"/>
      <c r="CB136" s="589"/>
      <c r="CC136" s="589"/>
      <c r="CD136" s="589"/>
      <c r="CE136" s="589"/>
    </row>
    <row r="137" ht="20.25" customHeight="1">
      <c r="A137" s="647"/>
      <c r="B137" s="1490" t="s">
        <v>11666</v>
      </c>
      <c r="C137" s="1374" t="s">
        <v>10782</v>
      </c>
      <c r="D137" s="1375">
        <v>0.0</v>
      </c>
      <c r="E137" s="1478" t="s">
        <v>11667</v>
      </c>
      <c r="F137" s="589"/>
      <c r="G137" s="1488">
        <v>2.027573340959E12</v>
      </c>
      <c r="H137" s="1480">
        <v>1700.0</v>
      </c>
      <c r="I137" s="724">
        <v>0.5</v>
      </c>
      <c r="J137" s="734">
        <v>850.0</v>
      </c>
      <c r="K137" s="563" t="s">
        <v>11668</v>
      </c>
      <c r="L137" s="450" t="s">
        <v>11669</v>
      </c>
      <c r="M137" s="450" t="s">
        <v>11638</v>
      </c>
      <c r="N137" s="589"/>
      <c r="O137" s="589"/>
      <c r="P137" s="589"/>
      <c r="Q137" s="589"/>
      <c r="R137" s="589"/>
      <c r="S137" s="589"/>
      <c r="T137" s="589"/>
      <c r="U137" s="1481"/>
      <c r="V137" s="1482" t="s">
        <v>10814</v>
      </c>
      <c r="W137" s="1387" t="s">
        <v>11670</v>
      </c>
      <c r="X137" s="1388"/>
      <c r="Y137" s="1378">
        <v>150.0</v>
      </c>
      <c r="Z137" s="1483">
        <v>196.0</v>
      </c>
      <c r="AA137" s="1380">
        <v>0.16</v>
      </c>
      <c r="AB137" s="1374" t="s">
        <v>11671</v>
      </c>
      <c r="AC137" s="1380">
        <v>0.34</v>
      </c>
      <c r="AD137" s="1484" t="s">
        <v>11672</v>
      </c>
      <c r="AE137" s="1378">
        <v>230.0</v>
      </c>
      <c r="AF137" s="1378">
        <v>230.0</v>
      </c>
      <c r="AG137" s="1378">
        <v>110.0</v>
      </c>
      <c r="AH137" s="1374"/>
      <c r="AI137" s="1374" t="s">
        <v>11673</v>
      </c>
      <c r="AJ137" s="589"/>
      <c r="AK137" s="589"/>
      <c r="AL137" s="1374" t="s">
        <v>11674</v>
      </c>
      <c r="AM137" s="1374" t="s">
        <v>914</v>
      </c>
      <c r="AN137" s="1374" t="s">
        <v>3003</v>
      </c>
      <c r="AO137" s="1378">
        <v>280.0</v>
      </c>
      <c r="AP137" s="1378">
        <v>150.0</v>
      </c>
      <c r="AQ137" s="1378">
        <v>0.5</v>
      </c>
      <c r="AR137" s="1374" t="s">
        <v>10819</v>
      </c>
      <c r="AS137" s="1374" t="s">
        <v>93</v>
      </c>
      <c r="AT137" s="1379"/>
      <c r="AU137" s="1381" t="s">
        <v>11655</v>
      </c>
      <c r="AV137" s="589"/>
      <c r="AW137" s="589"/>
      <c r="AX137" s="1382" t="s">
        <v>11656</v>
      </c>
      <c r="AY137" s="589"/>
      <c r="AZ137" s="589"/>
      <c r="BA137" s="589"/>
      <c r="BB137" s="589"/>
      <c r="BC137" s="589"/>
      <c r="BD137" s="589"/>
      <c r="BE137" s="589"/>
      <c r="BF137" s="589"/>
      <c r="BG137" s="589"/>
      <c r="BH137" s="589"/>
      <c r="BI137" s="589"/>
      <c r="BJ137" s="589"/>
      <c r="BK137" s="589"/>
      <c r="BL137" s="589"/>
      <c r="BM137" s="589"/>
      <c r="BN137" s="589"/>
      <c r="BO137" s="589"/>
      <c r="BP137" s="589"/>
      <c r="BQ137" s="589"/>
      <c r="BR137" s="589"/>
      <c r="BS137" s="589"/>
      <c r="BT137" s="589"/>
      <c r="BU137" s="589"/>
      <c r="BV137" s="589"/>
      <c r="BW137" s="589"/>
      <c r="BX137" s="589"/>
      <c r="BY137" s="589"/>
      <c r="BZ137" s="589"/>
      <c r="CA137" s="589"/>
      <c r="CB137" s="589"/>
      <c r="CC137" s="589"/>
      <c r="CD137" s="589"/>
      <c r="CE137" s="589"/>
    </row>
    <row r="138" ht="20.25" customHeight="1">
      <c r="A138" s="647"/>
      <c r="B138" s="1490" t="s">
        <v>11675</v>
      </c>
      <c r="C138" s="1374" t="s">
        <v>10782</v>
      </c>
      <c r="D138" s="1375">
        <v>0.0</v>
      </c>
      <c r="E138" s="1478" t="s">
        <v>11676</v>
      </c>
      <c r="F138" s="589"/>
      <c r="G138" s="1488">
        <v>2.027573340966E12</v>
      </c>
      <c r="H138" s="1480">
        <v>3100.0</v>
      </c>
      <c r="I138" s="724">
        <v>0.5</v>
      </c>
      <c r="J138" s="734">
        <v>1550.0</v>
      </c>
      <c r="K138" s="563" t="s">
        <v>11677</v>
      </c>
      <c r="L138" s="1158"/>
      <c r="M138" s="450" t="s">
        <v>11638</v>
      </c>
      <c r="N138" s="589"/>
      <c r="O138" s="589"/>
      <c r="P138" s="589"/>
      <c r="Q138" s="589"/>
      <c r="R138" s="589"/>
      <c r="S138" s="589"/>
      <c r="T138" s="589"/>
      <c r="U138" s="1481"/>
      <c r="V138" s="1482" t="s">
        <v>10814</v>
      </c>
      <c r="W138" s="1387" t="s">
        <v>11678</v>
      </c>
      <c r="X138" s="1388"/>
      <c r="Y138" s="1378">
        <v>165.0</v>
      </c>
      <c r="Z138" s="1483">
        <v>397.0</v>
      </c>
      <c r="AA138" s="1380">
        <v>0.16</v>
      </c>
      <c r="AB138" s="1374" t="s">
        <v>11679</v>
      </c>
      <c r="AC138" s="1380">
        <v>0.34</v>
      </c>
      <c r="AD138" s="1484" t="s">
        <v>11680</v>
      </c>
      <c r="AE138" s="1378">
        <v>450.0</v>
      </c>
      <c r="AF138" s="1378">
        <v>160.0</v>
      </c>
      <c r="AG138" s="1378">
        <v>150.0</v>
      </c>
      <c r="AH138" s="1374"/>
      <c r="AI138" s="1374" t="s">
        <v>11681</v>
      </c>
      <c r="AJ138" s="589"/>
      <c r="AK138" s="589"/>
      <c r="AL138" s="1374" t="s">
        <v>11682</v>
      </c>
      <c r="AM138" s="1374" t="s">
        <v>914</v>
      </c>
      <c r="AN138" s="1374" t="s">
        <v>3003</v>
      </c>
      <c r="AO138" s="1378">
        <v>280.0</v>
      </c>
      <c r="AP138" s="1378">
        <v>150.0</v>
      </c>
      <c r="AQ138" s="1378">
        <v>1.0</v>
      </c>
      <c r="AR138" s="1374" t="s">
        <v>10819</v>
      </c>
      <c r="AS138" s="1374" t="s">
        <v>93</v>
      </c>
      <c r="AT138" s="1379"/>
      <c r="AU138" s="1381" t="s">
        <v>11655</v>
      </c>
      <c r="AV138" s="589"/>
      <c r="AW138" s="589"/>
      <c r="AX138" s="1382" t="s">
        <v>11656</v>
      </c>
      <c r="AY138" s="589"/>
      <c r="AZ138" s="589"/>
      <c r="BA138" s="589"/>
      <c r="BB138" s="589"/>
      <c r="BC138" s="589"/>
      <c r="BD138" s="589"/>
      <c r="BE138" s="589"/>
      <c r="BF138" s="589"/>
      <c r="BG138" s="589"/>
      <c r="BH138" s="589"/>
      <c r="BI138" s="589"/>
      <c r="BJ138" s="589"/>
      <c r="BK138" s="589"/>
      <c r="BL138" s="589"/>
      <c r="BM138" s="589"/>
      <c r="BN138" s="589"/>
      <c r="BO138" s="589"/>
      <c r="BP138" s="589"/>
      <c r="BQ138" s="589"/>
      <c r="BR138" s="589"/>
      <c r="BS138" s="589"/>
      <c r="BT138" s="589"/>
      <c r="BU138" s="589"/>
      <c r="BV138" s="589"/>
      <c r="BW138" s="589"/>
      <c r="BX138" s="589"/>
      <c r="BY138" s="589"/>
      <c r="BZ138" s="589"/>
      <c r="CA138" s="589"/>
      <c r="CB138" s="589"/>
      <c r="CC138" s="589"/>
      <c r="CD138" s="589"/>
      <c r="CE138" s="589"/>
    </row>
    <row r="139" ht="20.25" customHeight="1">
      <c r="A139" s="647"/>
      <c r="B139" s="1491" t="s">
        <v>11683</v>
      </c>
      <c r="C139" s="1374" t="s">
        <v>10782</v>
      </c>
      <c r="D139" s="1375">
        <v>0.0</v>
      </c>
      <c r="E139" s="1478" t="s">
        <v>11684</v>
      </c>
      <c r="F139" s="589"/>
      <c r="G139" s="1488">
        <v>2.027573340973E12</v>
      </c>
      <c r="H139" s="1480">
        <v>4500.0</v>
      </c>
      <c r="I139" s="724">
        <v>0.5</v>
      </c>
      <c r="J139" s="734">
        <v>2250.0</v>
      </c>
      <c r="K139" s="563" t="s">
        <v>11685</v>
      </c>
      <c r="L139" s="450" t="s">
        <v>11686</v>
      </c>
      <c r="M139" s="450" t="s">
        <v>11687</v>
      </c>
      <c r="N139" s="589"/>
      <c r="O139" s="589"/>
      <c r="P139" s="589"/>
      <c r="Q139" s="589"/>
      <c r="R139" s="589"/>
      <c r="S139" s="589"/>
      <c r="T139" s="589"/>
      <c r="U139" s="1481"/>
      <c r="V139" s="1482" t="s">
        <v>10814</v>
      </c>
      <c r="W139" s="1387" t="s">
        <v>11688</v>
      </c>
      <c r="X139" s="1388"/>
      <c r="Y139" s="1378">
        <v>230.0</v>
      </c>
      <c r="Z139" s="1483">
        <v>548.0</v>
      </c>
      <c r="AA139" s="1380">
        <v>0.16</v>
      </c>
      <c r="AB139" s="1374" t="s">
        <v>11689</v>
      </c>
      <c r="AC139" s="1380">
        <v>0.3</v>
      </c>
      <c r="AD139" s="589"/>
      <c r="AE139" s="1378">
        <v>640.0</v>
      </c>
      <c r="AF139" s="1378">
        <v>210.0</v>
      </c>
      <c r="AG139" s="1378">
        <v>170.0</v>
      </c>
      <c r="AH139" s="1374"/>
      <c r="AI139" s="1374" t="s">
        <v>11690</v>
      </c>
      <c r="AJ139" s="589"/>
      <c r="AK139" s="589"/>
      <c r="AL139" s="1374" t="s">
        <v>11691</v>
      </c>
      <c r="AM139" s="1374" t="s">
        <v>914</v>
      </c>
      <c r="AN139" s="1374" t="s">
        <v>3003</v>
      </c>
      <c r="AO139" s="1378">
        <v>280.0</v>
      </c>
      <c r="AP139" s="1378">
        <v>150.0</v>
      </c>
      <c r="AQ139" s="1378">
        <v>1.5</v>
      </c>
      <c r="AR139" s="1374" t="s">
        <v>10819</v>
      </c>
      <c r="AS139" s="1374" t="s">
        <v>93</v>
      </c>
      <c r="AT139" s="1379"/>
      <c r="AU139" s="1381" t="s">
        <v>11655</v>
      </c>
      <c r="AV139" s="589"/>
      <c r="AW139" s="589"/>
      <c r="AX139" s="1382" t="s">
        <v>11656</v>
      </c>
      <c r="AY139" s="589"/>
      <c r="AZ139" s="589"/>
      <c r="BA139" s="589"/>
      <c r="BB139" s="589"/>
      <c r="BC139" s="589"/>
      <c r="BD139" s="589"/>
      <c r="BE139" s="589"/>
      <c r="BF139" s="589"/>
      <c r="BG139" s="589"/>
      <c r="BH139" s="589"/>
      <c r="BI139" s="589"/>
      <c r="BJ139" s="589"/>
      <c r="BK139" s="589"/>
      <c r="BL139" s="589"/>
      <c r="BM139" s="589"/>
      <c r="BN139" s="589"/>
      <c r="BO139" s="589"/>
      <c r="BP139" s="589"/>
      <c r="BQ139" s="589"/>
      <c r="BR139" s="589"/>
      <c r="BS139" s="589"/>
      <c r="BT139" s="589"/>
      <c r="BU139" s="589"/>
      <c r="BV139" s="589"/>
      <c r="BW139" s="589"/>
      <c r="BX139" s="589"/>
      <c r="BY139" s="589"/>
      <c r="BZ139" s="589"/>
      <c r="CA139" s="589"/>
      <c r="CB139" s="589"/>
      <c r="CC139" s="589"/>
      <c r="CD139" s="589"/>
      <c r="CE139" s="589"/>
    </row>
    <row r="140" ht="20.25" customHeight="1">
      <c r="A140" s="1492"/>
      <c r="B140" s="1490" t="s">
        <v>11692</v>
      </c>
      <c r="C140" s="1374" t="s">
        <v>10782</v>
      </c>
      <c r="D140" s="1375">
        <v>0.0</v>
      </c>
      <c r="E140" s="1478" t="s">
        <v>11693</v>
      </c>
      <c r="F140" s="1379"/>
      <c r="G140" s="1488">
        <v>2.028865238008E12</v>
      </c>
      <c r="H140" s="1480">
        <v>600.0</v>
      </c>
      <c r="I140" s="724">
        <v>0.5</v>
      </c>
      <c r="J140" s="734">
        <v>300.0</v>
      </c>
      <c r="K140" s="563" t="s">
        <v>11694</v>
      </c>
      <c r="L140" s="450" t="s">
        <v>11695</v>
      </c>
      <c r="M140" s="450" t="s">
        <v>11687</v>
      </c>
      <c r="N140" s="1379"/>
      <c r="O140" s="1379"/>
      <c r="P140" s="1379"/>
      <c r="Q140" s="1379"/>
      <c r="R140" s="1379"/>
      <c r="S140" s="1379"/>
      <c r="T140" s="1379"/>
      <c r="U140" s="1481"/>
      <c r="V140" s="1387" t="s">
        <v>11696</v>
      </c>
      <c r="W140" s="1387" t="s">
        <v>11697</v>
      </c>
      <c r="X140" s="1388"/>
      <c r="Y140" s="1378">
        <v>100.0</v>
      </c>
      <c r="Z140" s="1493">
        <v>135.0</v>
      </c>
      <c r="AA140" s="1380">
        <v>0.16</v>
      </c>
      <c r="AB140" s="1374" t="s">
        <v>8667</v>
      </c>
      <c r="AC140" s="1494">
        <v>0.06</v>
      </c>
      <c r="AD140" s="1484" t="s">
        <v>1471</v>
      </c>
      <c r="AE140" s="1378">
        <v>100.0</v>
      </c>
      <c r="AF140" s="1378">
        <v>100.0</v>
      </c>
      <c r="AG140" s="1378">
        <v>55.0</v>
      </c>
      <c r="AH140" s="1374"/>
      <c r="AI140" s="1374" t="s">
        <v>11698</v>
      </c>
      <c r="AJ140" s="1379"/>
      <c r="AK140" s="1379"/>
      <c r="AL140" s="1374" t="s">
        <v>11699</v>
      </c>
      <c r="AM140" s="1374" t="s">
        <v>1568</v>
      </c>
      <c r="AN140" s="1374" t="s">
        <v>3003</v>
      </c>
      <c r="AO140" s="1379"/>
      <c r="AP140" s="1379"/>
      <c r="AQ140" s="1379"/>
      <c r="AR140" s="1374" t="s">
        <v>10819</v>
      </c>
      <c r="AS140" s="1374" t="s">
        <v>93</v>
      </c>
      <c r="AT140" s="1379"/>
      <c r="AU140" s="1379"/>
      <c r="AV140" s="1379"/>
      <c r="AW140" s="1379"/>
      <c r="AX140" s="1374" t="s">
        <v>11700</v>
      </c>
      <c r="AY140" s="1379"/>
      <c r="AZ140" s="1379"/>
      <c r="BA140" s="1379"/>
      <c r="BB140" s="1379"/>
      <c r="BC140" s="1379"/>
      <c r="BD140" s="1379"/>
      <c r="BE140" s="1379"/>
      <c r="BF140" s="1379"/>
      <c r="BG140" s="1379"/>
      <c r="BH140" s="1379"/>
      <c r="BI140" s="1379"/>
      <c r="BJ140" s="1379"/>
      <c r="BK140" s="1379"/>
      <c r="BL140" s="1379"/>
      <c r="BM140" s="1379"/>
      <c r="BN140" s="1379"/>
      <c r="BO140" s="1379"/>
      <c r="BP140" s="1379"/>
      <c r="BQ140" s="1379"/>
      <c r="BR140" s="1379"/>
      <c r="BS140" s="1379"/>
      <c r="BT140" s="1379"/>
      <c r="BU140" s="1379"/>
      <c r="BV140" s="1379"/>
      <c r="BW140" s="1379"/>
      <c r="BX140" s="1379"/>
      <c r="BY140" s="1379"/>
      <c r="BZ140" s="1379"/>
      <c r="CA140" s="1379"/>
      <c r="CB140" s="1379"/>
      <c r="CC140" s="1379"/>
      <c r="CD140" s="1379"/>
      <c r="CE140" s="1379"/>
    </row>
    <row r="141" ht="20.25" customHeight="1">
      <c r="A141" s="1492"/>
      <c r="B141" s="1490" t="s">
        <v>11701</v>
      </c>
      <c r="C141" s="1374" t="s">
        <v>10782</v>
      </c>
      <c r="D141" s="1375">
        <v>0.0</v>
      </c>
      <c r="E141" s="1478" t="s">
        <v>11702</v>
      </c>
      <c r="F141" s="1379"/>
      <c r="G141" s="1488">
        <v>2.028865238015E12</v>
      </c>
      <c r="H141" s="1480">
        <v>900.0</v>
      </c>
      <c r="I141" s="724">
        <v>0.5</v>
      </c>
      <c r="J141" s="734">
        <v>450.0</v>
      </c>
      <c r="K141" s="563" t="s">
        <v>11703</v>
      </c>
      <c r="L141" s="450" t="s">
        <v>11704</v>
      </c>
      <c r="M141" s="450" t="s">
        <v>11687</v>
      </c>
      <c r="N141" s="1379"/>
      <c r="O141" s="1379"/>
      <c r="P141" s="1379"/>
      <c r="Q141" s="1379"/>
      <c r="R141" s="1379"/>
      <c r="S141" s="1379"/>
      <c r="T141" s="1379"/>
      <c r="U141" s="1481"/>
      <c r="V141" s="1387" t="s">
        <v>11705</v>
      </c>
      <c r="W141" s="1387">
        <v>540.0</v>
      </c>
      <c r="X141" s="1388"/>
      <c r="Y141" s="1378">
        <v>150.0</v>
      </c>
      <c r="Z141" s="1493">
        <v>210.0</v>
      </c>
      <c r="AA141" s="1380">
        <v>0.16</v>
      </c>
      <c r="AB141" s="1374" t="s">
        <v>8778</v>
      </c>
      <c r="AC141" s="1494">
        <v>0.04</v>
      </c>
      <c r="AD141" s="1495"/>
      <c r="AE141" s="1378">
        <v>165.0</v>
      </c>
      <c r="AF141" s="1378">
        <v>140.0</v>
      </c>
      <c r="AG141" s="1378">
        <v>90.0</v>
      </c>
      <c r="AH141" s="1374"/>
      <c r="AI141" s="1374" t="s">
        <v>11706</v>
      </c>
      <c r="AJ141" s="1379"/>
      <c r="AK141" s="1379"/>
      <c r="AL141" s="1374" t="s">
        <v>11699</v>
      </c>
      <c r="AM141" s="1374" t="s">
        <v>1568</v>
      </c>
      <c r="AN141" s="1374" t="s">
        <v>3003</v>
      </c>
      <c r="AO141" s="1379"/>
      <c r="AP141" s="1379"/>
      <c r="AQ141" s="1379"/>
      <c r="AR141" s="1374" t="s">
        <v>10819</v>
      </c>
      <c r="AS141" s="1374" t="s">
        <v>93</v>
      </c>
      <c r="AT141" s="1379"/>
      <c r="AU141" s="1379"/>
      <c r="AV141" s="1379"/>
      <c r="AW141" s="1379"/>
      <c r="AX141" s="1374" t="s">
        <v>11700</v>
      </c>
      <c r="AY141" s="1379"/>
      <c r="AZ141" s="1379"/>
      <c r="BA141" s="1379"/>
      <c r="BB141" s="1379"/>
      <c r="BC141" s="1379"/>
      <c r="BD141" s="1379"/>
      <c r="BE141" s="1379"/>
      <c r="BF141" s="1379"/>
      <c r="BG141" s="1379"/>
      <c r="BH141" s="1379"/>
      <c r="BI141" s="1379"/>
      <c r="BJ141" s="1379"/>
      <c r="BK141" s="1379"/>
      <c r="BL141" s="1379"/>
      <c r="BM141" s="1379"/>
      <c r="BN141" s="1379"/>
      <c r="BO141" s="1379"/>
      <c r="BP141" s="1379"/>
      <c r="BQ141" s="1379"/>
      <c r="BR141" s="1379"/>
      <c r="BS141" s="1379"/>
      <c r="BT141" s="1379"/>
      <c r="BU141" s="1379"/>
      <c r="BV141" s="1379"/>
      <c r="BW141" s="1379"/>
      <c r="BX141" s="1379"/>
      <c r="BY141" s="1379"/>
      <c r="BZ141" s="1379"/>
      <c r="CA141" s="1379"/>
      <c r="CB141" s="1379"/>
      <c r="CC141" s="1379"/>
      <c r="CD141" s="1379"/>
      <c r="CE141" s="1379"/>
    </row>
    <row r="142" ht="20.25" customHeight="1">
      <c r="A142" s="1492"/>
      <c r="B142" s="1490" t="s">
        <v>11707</v>
      </c>
      <c r="C142" s="1374" t="s">
        <v>10782</v>
      </c>
      <c r="D142" s="1375">
        <v>0.0</v>
      </c>
      <c r="E142" s="1478" t="s">
        <v>11708</v>
      </c>
      <c r="F142" s="1379"/>
      <c r="G142" s="1488">
        <v>2.028865238022E12</v>
      </c>
      <c r="H142" s="1480">
        <v>1300.0</v>
      </c>
      <c r="I142" s="724">
        <v>0.5</v>
      </c>
      <c r="J142" s="734">
        <v>650.0</v>
      </c>
      <c r="K142" s="563" t="s">
        <v>11709</v>
      </c>
      <c r="L142" s="450" t="s">
        <v>11710</v>
      </c>
      <c r="M142" s="450" t="s">
        <v>11687</v>
      </c>
      <c r="N142" s="1379"/>
      <c r="O142" s="1379"/>
      <c r="P142" s="1379"/>
      <c r="Q142" s="1379"/>
      <c r="R142" s="1379"/>
      <c r="S142" s="1379"/>
      <c r="T142" s="1379"/>
      <c r="U142" s="1481"/>
      <c r="V142" s="1387" t="s">
        <v>11711</v>
      </c>
      <c r="W142" s="1387">
        <v>740.0</v>
      </c>
      <c r="X142" s="1388"/>
      <c r="Y142" s="1378">
        <v>160.0</v>
      </c>
      <c r="Z142" s="1493">
        <v>285.0</v>
      </c>
      <c r="AA142" s="1380">
        <v>0.16</v>
      </c>
      <c r="AB142" s="1374" t="s">
        <v>11712</v>
      </c>
      <c r="AC142" s="1494">
        <v>0.16</v>
      </c>
      <c r="AD142" s="1495"/>
      <c r="AE142" s="1378">
        <v>230.0</v>
      </c>
      <c r="AF142" s="1378">
        <v>230.0</v>
      </c>
      <c r="AG142" s="1378">
        <v>110.0</v>
      </c>
      <c r="AH142" s="1374"/>
      <c r="AI142" s="1374" t="s">
        <v>11713</v>
      </c>
      <c r="AJ142" s="1379"/>
      <c r="AK142" s="1379"/>
      <c r="AL142" s="1374" t="s">
        <v>11699</v>
      </c>
      <c r="AM142" s="1374" t="s">
        <v>1568</v>
      </c>
      <c r="AN142" s="1374" t="s">
        <v>3003</v>
      </c>
      <c r="AO142" s="1379"/>
      <c r="AP142" s="1379"/>
      <c r="AQ142" s="1379"/>
      <c r="AR142" s="1374" t="s">
        <v>10819</v>
      </c>
      <c r="AS142" s="1374" t="s">
        <v>93</v>
      </c>
      <c r="AT142" s="1379"/>
      <c r="AU142" s="1379"/>
      <c r="AV142" s="1379"/>
      <c r="AW142" s="1379"/>
      <c r="AX142" s="1374" t="s">
        <v>11700</v>
      </c>
      <c r="AY142" s="1379"/>
      <c r="AZ142" s="1379"/>
      <c r="BA142" s="1379"/>
      <c r="BB142" s="1379"/>
      <c r="BC142" s="1379"/>
      <c r="BD142" s="1379"/>
      <c r="BE142" s="1379"/>
      <c r="BF142" s="1379"/>
      <c r="BG142" s="1379"/>
      <c r="BH142" s="1379"/>
      <c r="BI142" s="1379"/>
      <c r="BJ142" s="1379"/>
      <c r="BK142" s="1379"/>
      <c r="BL142" s="1379"/>
      <c r="BM142" s="1379"/>
      <c r="BN142" s="1379"/>
      <c r="BO142" s="1379"/>
      <c r="BP142" s="1379"/>
      <c r="BQ142" s="1379"/>
      <c r="BR142" s="1379"/>
      <c r="BS142" s="1379"/>
      <c r="BT142" s="1379"/>
      <c r="BU142" s="1379"/>
      <c r="BV142" s="1379"/>
      <c r="BW142" s="1379"/>
      <c r="BX142" s="1379"/>
      <c r="BY142" s="1379"/>
      <c r="BZ142" s="1379"/>
      <c r="CA142" s="1379"/>
      <c r="CB142" s="1379"/>
      <c r="CC142" s="1379"/>
      <c r="CD142" s="1379"/>
      <c r="CE142" s="1379"/>
    </row>
    <row r="143" ht="20.25" customHeight="1">
      <c r="A143" s="1492"/>
      <c r="B143" s="1490" t="s">
        <v>11714</v>
      </c>
      <c r="C143" s="1374" t="s">
        <v>10782</v>
      </c>
      <c r="D143" s="1375">
        <v>0.0</v>
      </c>
      <c r="E143" s="1478" t="s">
        <v>11715</v>
      </c>
      <c r="F143" s="1379"/>
      <c r="G143" s="1488">
        <v>2.028865238039E12</v>
      </c>
      <c r="H143" s="1480">
        <v>2300.0</v>
      </c>
      <c r="I143" s="724">
        <v>0.5</v>
      </c>
      <c r="J143" s="734">
        <v>1150.0</v>
      </c>
      <c r="K143" s="563" t="s">
        <v>11716</v>
      </c>
      <c r="L143" s="450" t="s">
        <v>11717</v>
      </c>
      <c r="M143" s="450" t="s">
        <v>11687</v>
      </c>
      <c r="N143" s="1379"/>
      <c r="O143" s="1379"/>
      <c r="P143" s="1379"/>
      <c r="Q143" s="1379"/>
      <c r="R143" s="1379"/>
      <c r="S143" s="1379"/>
      <c r="T143" s="1379"/>
      <c r="U143" s="1481"/>
      <c r="V143" s="1482" t="s">
        <v>10814</v>
      </c>
      <c r="W143" s="1387" t="s">
        <v>11718</v>
      </c>
      <c r="X143" s="1388"/>
      <c r="Y143" s="1378">
        <v>165.0</v>
      </c>
      <c r="Z143" s="1493">
        <v>575.0</v>
      </c>
      <c r="AA143" s="1380">
        <v>0.16</v>
      </c>
      <c r="AB143" s="1374" t="s">
        <v>11719</v>
      </c>
      <c r="AC143" s="1494">
        <v>0.2</v>
      </c>
      <c r="AD143" s="1495"/>
      <c r="AE143" s="1378">
        <v>450.0</v>
      </c>
      <c r="AF143" s="1378">
        <v>160.0</v>
      </c>
      <c r="AG143" s="1378">
        <v>150.0</v>
      </c>
      <c r="AH143" s="1374"/>
      <c r="AI143" s="1374" t="s">
        <v>11720</v>
      </c>
      <c r="AJ143" s="1379"/>
      <c r="AK143" s="1379"/>
      <c r="AL143" s="1374" t="s">
        <v>11699</v>
      </c>
      <c r="AM143" s="1374" t="s">
        <v>1568</v>
      </c>
      <c r="AN143" s="1374" t="s">
        <v>3003</v>
      </c>
      <c r="AO143" s="1379"/>
      <c r="AP143" s="1379"/>
      <c r="AQ143" s="1379"/>
      <c r="AR143" s="1374" t="s">
        <v>10819</v>
      </c>
      <c r="AS143" s="1374" t="s">
        <v>93</v>
      </c>
      <c r="AT143" s="1379"/>
      <c r="AU143" s="1379"/>
      <c r="AV143" s="1379"/>
      <c r="AW143" s="1379"/>
      <c r="AX143" s="1374" t="s">
        <v>11700</v>
      </c>
      <c r="AY143" s="1379"/>
      <c r="AZ143" s="1379"/>
      <c r="BA143" s="1379"/>
      <c r="BB143" s="1379"/>
      <c r="BC143" s="1379"/>
      <c r="BD143" s="1379"/>
      <c r="BE143" s="1379"/>
      <c r="BF143" s="1379"/>
      <c r="BG143" s="1379"/>
      <c r="BH143" s="1379"/>
      <c r="BI143" s="1379"/>
      <c r="BJ143" s="1379"/>
      <c r="BK143" s="1379"/>
      <c r="BL143" s="1379"/>
      <c r="BM143" s="1379"/>
      <c r="BN143" s="1379"/>
      <c r="BO143" s="1379"/>
      <c r="BP143" s="1379"/>
      <c r="BQ143" s="1379"/>
      <c r="BR143" s="1379"/>
      <c r="BS143" s="1379"/>
      <c r="BT143" s="1379"/>
      <c r="BU143" s="1379"/>
      <c r="BV143" s="1379"/>
      <c r="BW143" s="1379"/>
      <c r="BX143" s="1379"/>
      <c r="BY143" s="1379"/>
      <c r="BZ143" s="1379"/>
      <c r="CA143" s="1379"/>
      <c r="CB143" s="1379"/>
      <c r="CC143" s="1379"/>
      <c r="CD143" s="1379"/>
      <c r="CE143" s="1379"/>
    </row>
    <row r="144" ht="20.25" customHeight="1">
      <c r="A144" s="1492"/>
      <c r="B144" s="1490" t="s">
        <v>11721</v>
      </c>
      <c r="C144" s="1374" t="s">
        <v>10782</v>
      </c>
      <c r="D144" s="1375">
        <v>0.0</v>
      </c>
      <c r="E144" s="1478" t="s">
        <v>11722</v>
      </c>
      <c r="F144" s="1379"/>
      <c r="G144" s="1488">
        <v>2.028865238046E12</v>
      </c>
      <c r="H144" s="1480">
        <v>3400.0</v>
      </c>
      <c r="I144" s="724">
        <v>0.5</v>
      </c>
      <c r="J144" s="734">
        <v>1700.0</v>
      </c>
      <c r="K144" s="563" t="s">
        <v>11723</v>
      </c>
      <c r="L144" s="1158"/>
      <c r="M144" s="450" t="s">
        <v>11724</v>
      </c>
      <c r="N144" s="1379"/>
      <c r="O144" s="1379"/>
      <c r="P144" s="1379"/>
      <c r="Q144" s="1379"/>
      <c r="R144" s="1379"/>
      <c r="S144" s="1379"/>
      <c r="T144" s="1379"/>
      <c r="U144" s="1481"/>
      <c r="V144" s="1482" t="s">
        <v>10814</v>
      </c>
      <c r="W144" s="1387" t="s">
        <v>11725</v>
      </c>
      <c r="X144" s="1388"/>
      <c r="Y144" s="1378">
        <v>230.0</v>
      </c>
      <c r="Z144" s="1493">
        <v>815.0</v>
      </c>
      <c r="AA144" s="1380">
        <v>0.16</v>
      </c>
      <c r="AB144" s="1374" t="s">
        <v>11726</v>
      </c>
      <c r="AC144" s="1380">
        <v>0.23</v>
      </c>
      <c r="AD144" s="1495"/>
      <c r="AE144" s="1378">
        <v>640.0</v>
      </c>
      <c r="AF144" s="1378">
        <v>210.0</v>
      </c>
      <c r="AG144" s="1378">
        <v>170.0</v>
      </c>
      <c r="AH144" s="1374"/>
      <c r="AI144" s="1374" t="s">
        <v>11727</v>
      </c>
      <c r="AJ144" s="1379"/>
      <c r="AK144" s="1379"/>
      <c r="AL144" s="1374" t="s">
        <v>11699</v>
      </c>
      <c r="AM144" s="1374" t="s">
        <v>1568</v>
      </c>
      <c r="AN144" s="1374" t="s">
        <v>3003</v>
      </c>
      <c r="AO144" s="1379"/>
      <c r="AP144" s="1379"/>
      <c r="AQ144" s="1379"/>
      <c r="AR144" s="1374" t="s">
        <v>10819</v>
      </c>
      <c r="AS144" s="1374" t="s">
        <v>93</v>
      </c>
      <c r="AT144" s="1379"/>
      <c r="AU144" s="1379"/>
      <c r="AV144" s="1379"/>
      <c r="AW144" s="1379"/>
      <c r="AX144" s="1374" t="s">
        <v>11700</v>
      </c>
      <c r="AY144" s="1379"/>
      <c r="AZ144" s="1379"/>
      <c r="BA144" s="1379"/>
      <c r="BB144" s="1379"/>
      <c r="BC144" s="1379"/>
      <c r="BD144" s="1379"/>
      <c r="BE144" s="1379"/>
      <c r="BF144" s="1379"/>
      <c r="BG144" s="1379"/>
      <c r="BH144" s="1379"/>
      <c r="BI144" s="1379"/>
      <c r="BJ144" s="1379"/>
      <c r="BK144" s="1379"/>
      <c r="BL144" s="1379"/>
      <c r="BM144" s="1379"/>
      <c r="BN144" s="1379"/>
      <c r="BO144" s="1379"/>
      <c r="BP144" s="1379"/>
      <c r="BQ144" s="1379"/>
      <c r="BR144" s="1379"/>
      <c r="BS144" s="1379"/>
      <c r="BT144" s="1379"/>
      <c r="BU144" s="1379"/>
      <c r="BV144" s="1379"/>
      <c r="BW144" s="1379"/>
      <c r="BX144" s="1379"/>
      <c r="BY144" s="1379"/>
      <c r="BZ144" s="1379"/>
      <c r="CA144" s="1379"/>
      <c r="CB144" s="1379"/>
      <c r="CC144" s="1379"/>
      <c r="CD144" s="1379"/>
      <c r="CE144" s="1379"/>
    </row>
    <row r="145" ht="20.25" customHeight="1">
      <c r="A145" s="647"/>
      <c r="B145" s="1383" t="s">
        <v>11728</v>
      </c>
      <c r="C145" s="1374" t="s">
        <v>10782</v>
      </c>
      <c r="D145" s="1375">
        <v>0.0</v>
      </c>
      <c r="E145" s="1496" t="s">
        <v>11729</v>
      </c>
      <c r="F145" s="589"/>
      <c r="G145" s="1497">
        <v>2.037568348976E12</v>
      </c>
      <c r="H145" s="1480">
        <v>700.0</v>
      </c>
      <c r="I145" s="724">
        <v>0.5</v>
      </c>
      <c r="J145" s="734">
        <v>350.0</v>
      </c>
      <c r="K145" s="563" t="s">
        <v>11730</v>
      </c>
      <c r="L145" s="450" t="s">
        <v>11731</v>
      </c>
      <c r="M145" s="450" t="s">
        <v>11724</v>
      </c>
      <c r="N145" s="589"/>
      <c r="O145" s="589"/>
      <c r="P145" s="589"/>
      <c r="Q145" s="589"/>
      <c r="R145" s="589"/>
      <c r="S145" s="589"/>
      <c r="T145" s="589"/>
      <c r="U145" s="589"/>
      <c r="V145" s="589"/>
      <c r="W145" s="589"/>
      <c r="X145" s="589"/>
      <c r="Y145" s="1378">
        <v>150.0</v>
      </c>
      <c r="Z145" s="1378">
        <v>131.0</v>
      </c>
      <c r="AA145" s="1380">
        <v>0.16</v>
      </c>
      <c r="AB145" s="1374" t="s">
        <v>11732</v>
      </c>
      <c r="AC145" s="1380">
        <v>0.37</v>
      </c>
      <c r="AD145" s="589"/>
      <c r="AE145" s="1378">
        <v>192.0</v>
      </c>
      <c r="AF145" s="1378">
        <v>150.0</v>
      </c>
      <c r="AG145" s="1378">
        <v>80.0</v>
      </c>
      <c r="AH145" s="1498"/>
      <c r="AI145" s="1498" t="s">
        <v>11733</v>
      </c>
      <c r="AJ145" s="589"/>
      <c r="AK145" s="589"/>
      <c r="AL145" s="589"/>
      <c r="AM145" s="589"/>
      <c r="AN145" s="589"/>
      <c r="AO145" s="589"/>
      <c r="AP145" s="589"/>
      <c r="AQ145" s="589"/>
      <c r="AR145" s="589"/>
      <c r="AS145" s="589"/>
      <c r="AT145" s="589"/>
      <c r="AU145" s="589"/>
      <c r="AV145" s="589"/>
      <c r="AW145" s="589"/>
      <c r="AX145" s="589"/>
      <c r="AY145" s="589"/>
      <c r="AZ145" s="589"/>
      <c r="BA145" s="589"/>
      <c r="BB145" s="589"/>
      <c r="BC145" s="589"/>
      <c r="BD145" s="589"/>
      <c r="BE145" s="589"/>
      <c r="BF145" s="589"/>
      <c r="BG145" s="589"/>
      <c r="BH145" s="589"/>
      <c r="BI145" s="589"/>
      <c r="BJ145" s="589"/>
      <c r="BK145" s="589"/>
      <c r="BL145" s="589"/>
      <c r="BM145" s="589"/>
      <c r="BN145" s="589"/>
      <c r="BO145" s="589"/>
      <c r="BP145" s="589"/>
      <c r="BQ145" s="589"/>
      <c r="BR145" s="589"/>
      <c r="BS145" s="589"/>
      <c r="BT145" s="589"/>
      <c r="BU145" s="589"/>
      <c r="BV145" s="589"/>
      <c r="BW145" s="589"/>
      <c r="BX145" s="589"/>
      <c r="BY145" s="589"/>
      <c r="BZ145" s="589"/>
      <c r="CA145" s="589"/>
      <c r="CB145" s="589"/>
      <c r="CC145" s="589"/>
      <c r="CD145" s="589"/>
      <c r="CE145" s="589"/>
    </row>
    <row r="146" ht="20.25" customHeight="1">
      <c r="A146" s="647"/>
      <c r="B146" s="1490" t="s">
        <v>11734</v>
      </c>
      <c r="C146" s="1374" t="s">
        <v>10782</v>
      </c>
      <c r="D146" s="1375">
        <v>0.0</v>
      </c>
      <c r="E146" s="1496" t="s">
        <v>11735</v>
      </c>
      <c r="F146" s="589"/>
      <c r="G146" s="1497">
        <v>2.037568350023E12</v>
      </c>
      <c r="H146" s="1480">
        <v>1100.0</v>
      </c>
      <c r="I146" s="724">
        <v>0.5</v>
      </c>
      <c r="J146" s="734">
        <v>550.0</v>
      </c>
      <c r="K146" s="563" t="s">
        <v>11736</v>
      </c>
      <c r="L146" s="1158"/>
      <c r="M146" s="450" t="s">
        <v>11724</v>
      </c>
      <c r="N146" s="589"/>
      <c r="O146" s="589"/>
      <c r="P146" s="589"/>
      <c r="Q146" s="589"/>
      <c r="R146" s="589"/>
      <c r="S146" s="589"/>
      <c r="T146" s="589"/>
      <c r="U146" s="589"/>
      <c r="V146" s="589"/>
      <c r="W146" s="589"/>
      <c r="X146" s="589"/>
      <c r="Y146" s="1378">
        <v>150.0</v>
      </c>
      <c r="Z146" s="1378">
        <v>202.0</v>
      </c>
      <c r="AA146" s="1380">
        <v>0.16</v>
      </c>
      <c r="AB146" s="1374" t="s">
        <v>11737</v>
      </c>
      <c r="AC146" s="1380">
        <v>0.34</v>
      </c>
      <c r="AD146" s="589"/>
      <c r="AE146" s="1378">
        <v>360.0</v>
      </c>
      <c r="AF146" s="1378">
        <v>160.0</v>
      </c>
      <c r="AG146" s="1378">
        <v>140.0</v>
      </c>
      <c r="AH146" s="1374"/>
      <c r="AI146" s="1374" t="s">
        <v>11738</v>
      </c>
      <c r="AJ146" s="589"/>
      <c r="AK146" s="589"/>
      <c r="AL146" s="589"/>
      <c r="AM146" s="589"/>
      <c r="AN146" s="589"/>
      <c r="AO146" s="589"/>
      <c r="AP146" s="589"/>
      <c r="AQ146" s="589"/>
      <c r="AR146" s="589"/>
      <c r="AS146" s="589"/>
      <c r="AT146" s="589"/>
      <c r="AU146" s="589"/>
      <c r="AV146" s="589"/>
      <c r="AW146" s="589"/>
      <c r="AX146" s="589"/>
      <c r="AY146" s="589"/>
      <c r="AZ146" s="589"/>
      <c r="BA146" s="589"/>
      <c r="BB146" s="589"/>
      <c r="BC146" s="589"/>
      <c r="BD146" s="589"/>
      <c r="BE146" s="589"/>
      <c r="BF146" s="589"/>
      <c r="BG146" s="589"/>
      <c r="BH146" s="589"/>
      <c r="BI146" s="589"/>
      <c r="BJ146" s="589"/>
      <c r="BK146" s="589"/>
      <c r="BL146" s="589"/>
      <c r="BM146" s="589"/>
      <c r="BN146" s="589"/>
      <c r="BO146" s="589"/>
      <c r="BP146" s="589"/>
      <c r="BQ146" s="589"/>
      <c r="BR146" s="589"/>
      <c r="BS146" s="589"/>
      <c r="BT146" s="589"/>
      <c r="BU146" s="589"/>
      <c r="BV146" s="589"/>
      <c r="BW146" s="589"/>
      <c r="BX146" s="589"/>
      <c r="BY146" s="589"/>
      <c r="BZ146" s="589"/>
      <c r="CA146" s="589"/>
      <c r="CB146" s="589"/>
      <c r="CC146" s="589"/>
      <c r="CD146" s="589"/>
      <c r="CE146" s="589"/>
    </row>
    <row r="147" ht="20.25" customHeight="1">
      <c r="A147" s="647"/>
      <c r="B147" s="1490" t="s">
        <v>11739</v>
      </c>
      <c r="C147" s="1374" t="s">
        <v>10782</v>
      </c>
      <c r="D147" s="1375">
        <v>0.0</v>
      </c>
      <c r="E147" s="1496" t="s">
        <v>11740</v>
      </c>
      <c r="F147" s="589"/>
      <c r="G147" s="1497">
        <v>2.037568350177E12</v>
      </c>
      <c r="H147" s="1480">
        <v>1600.0</v>
      </c>
      <c r="I147" s="724">
        <v>0.5</v>
      </c>
      <c r="J147" s="734">
        <v>800.0</v>
      </c>
      <c r="K147" s="563" t="s">
        <v>11741</v>
      </c>
      <c r="L147" s="1158"/>
      <c r="M147" s="450" t="s">
        <v>11724</v>
      </c>
      <c r="N147" s="589"/>
      <c r="O147" s="589"/>
      <c r="P147" s="589"/>
      <c r="Q147" s="589"/>
      <c r="R147" s="589"/>
      <c r="S147" s="589"/>
      <c r="T147" s="589"/>
      <c r="U147" s="589"/>
      <c r="V147" s="589"/>
      <c r="W147" s="589"/>
      <c r="X147" s="589"/>
      <c r="Y147" s="1378">
        <v>150.0</v>
      </c>
      <c r="Z147" s="1378">
        <v>272.0</v>
      </c>
      <c r="AA147" s="1380">
        <v>0.16</v>
      </c>
      <c r="AB147" s="1374" t="s">
        <v>11742</v>
      </c>
      <c r="AC147" s="1380">
        <v>0.42</v>
      </c>
      <c r="AD147" s="589"/>
      <c r="AE147" s="1378">
        <v>550.0</v>
      </c>
      <c r="AF147" s="1378">
        <v>220.0</v>
      </c>
      <c r="AG147" s="1378">
        <v>140.0</v>
      </c>
      <c r="AH147" s="1374"/>
      <c r="AI147" s="1374" t="s">
        <v>11743</v>
      </c>
      <c r="AJ147" s="589"/>
      <c r="AK147" s="589"/>
      <c r="AL147" s="589"/>
      <c r="AM147" s="589"/>
      <c r="AN147" s="589"/>
      <c r="AO147" s="589"/>
      <c r="AP147" s="589"/>
      <c r="AQ147" s="589"/>
      <c r="AR147" s="589"/>
      <c r="AS147" s="589"/>
      <c r="AT147" s="589"/>
      <c r="AU147" s="589"/>
      <c r="AV147" s="589"/>
      <c r="AW147" s="589"/>
      <c r="AX147" s="589"/>
      <c r="AY147" s="589"/>
      <c r="AZ147" s="589"/>
      <c r="BA147" s="589"/>
      <c r="BB147" s="589"/>
      <c r="BC147" s="589"/>
      <c r="BD147" s="589"/>
      <c r="BE147" s="589"/>
      <c r="BF147" s="589"/>
      <c r="BG147" s="589"/>
      <c r="BH147" s="589"/>
      <c r="BI147" s="589"/>
      <c r="BJ147" s="589"/>
      <c r="BK147" s="589"/>
      <c r="BL147" s="589"/>
      <c r="BM147" s="589"/>
      <c r="BN147" s="589"/>
      <c r="BO147" s="589"/>
      <c r="BP147" s="589"/>
      <c r="BQ147" s="589"/>
      <c r="BR147" s="589"/>
      <c r="BS147" s="589"/>
      <c r="BT147" s="589"/>
      <c r="BU147" s="589"/>
      <c r="BV147" s="589"/>
      <c r="BW147" s="589"/>
      <c r="BX147" s="589"/>
      <c r="BY147" s="589"/>
      <c r="BZ147" s="589"/>
      <c r="CA147" s="589"/>
      <c r="CB147" s="589"/>
      <c r="CC147" s="589"/>
      <c r="CD147" s="589"/>
      <c r="CE147" s="589"/>
    </row>
    <row r="148" ht="20.25" customHeight="1">
      <c r="A148" s="647"/>
      <c r="B148" s="1383" t="s">
        <v>11744</v>
      </c>
      <c r="C148" s="1374" t="s">
        <v>10782</v>
      </c>
      <c r="D148" s="1375">
        <v>0.0</v>
      </c>
      <c r="E148" s="1496" t="s">
        <v>11745</v>
      </c>
      <c r="F148" s="589"/>
      <c r="G148" s="1497">
        <v>2.037568350979E12</v>
      </c>
      <c r="H148" s="1480">
        <v>2900.0</v>
      </c>
      <c r="I148" s="724">
        <v>0.5</v>
      </c>
      <c r="J148" s="734">
        <v>1450.0</v>
      </c>
      <c r="K148" s="563" t="s">
        <v>11746</v>
      </c>
      <c r="L148" s="1158"/>
      <c r="M148" s="450" t="s">
        <v>11724</v>
      </c>
      <c r="N148" s="589"/>
      <c r="O148" s="589"/>
      <c r="P148" s="589"/>
      <c r="Q148" s="589"/>
      <c r="R148" s="589"/>
      <c r="S148" s="589"/>
      <c r="T148" s="589"/>
      <c r="U148" s="589"/>
      <c r="V148" s="589"/>
      <c r="W148" s="589"/>
      <c r="X148" s="589"/>
      <c r="Y148" s="1378">
        <v>150.0</v>
      </c>
      <c r="Z148" s="1378">
        <v>549.0</v>
      </c>
      <c r="AA148" s="1380">
        <v>0.16</v>
      </c>
      <c r="AB148" s="1374" t="s">
        <v>11747</v>
      </c>
      <c r="AC148" s="1380">
        <v>0.43</v>
      </c>
      <c r="AD148" s="589"/>
      <c r="AE148" s="1378">
        <v>1000.0</v>
      </c>
      <c r="AF148" s="1378">
        <v>230.0</v>
      </c>
      <c r="AG148" s="1378">
        <v>210.0</v>
      </c>
      <c r="AH148" s="1374"/>
      <c r="AI148" s="1374" t="s">
        <v>11748</v>
      </c>
      <c r="AJ148" s="589"/>
      <c r="AK148" s="589"/>
      <c r="AL148" s="589"/>
      <c r="AM148" s="589"/>
      <c r="AN148" s="589"/>
      <c r="AO148" s="589"/>
      <c r="AP148" s="589"/>
      <c r="AQ148" s="589"/>
      <c r="AR148" s="589"/>
      <c r="AS148" s="589"/>
      <c r="AT148" s="589"/>
      <c r="AU148" s="589"/>
      <c r="AV148" s="589"/>
      <c r="AW148" s="589"/>
      <c r="AX148" s="589"/>
      <c r="AY148" s="589"/>
      <c r="AZ148" s="589"/>
      <c r="BA148" s="589"/>
      <c r="BB148" s="589"/>
      <c r="BC148" s="589"/>
      <c r="BD148" s="589"/>
      <c r="BE148" s="589"/>
      <c r="BF148" s="589"/>
      <c r="BG148" s="589"/>
      <c r="BH148" s="589"/>
      <c r="BI148" s="589"/>
      <c r="BJ148" s="589"/>
      <c r="BK148" s="589"/>
      <c r="BL148" s="589"/>
      <c r="BM148" s="589"/>
      <c r="BN148" s="589"/>
      <c r="BO148" s="589"/>
      <c r="BP148" s="589"/>
      <c r="BQ148" s="589"/>
      <c r="BR148" s="589"/>
      <c r="BS148" s="589"/>
      <c r="BT148" s="589"/>
      <c r="BU148" s="589"/>
      <c r="BV148" s="589"/>
      <c r="BW148" s="589"/>
      <c r="BX148" s="589"/>
      <c r="BY148" s="589"/>
      <c r="BZ148" s="589"/>
      <c r="CA148" s="589"/>
      <c r="CB148" s="589"/>
      <c r="CC148" s="589"/>
      <c r="CD148" s="589"/>
      <c r="CE148" s="589"/>
    </row>
    <row r="149" ht="20.25" customHeight="1">
      <c r="A149" s="647"/>
      <c r="B149" s="1490" t="s">
        <v>11749</v>
      </c>
      <c r="C149" s="1374" t="s">
        <v>10782</v>
      </c>
      <c r="D149" s="1375">
        <v>0.0</v>
      </c>
      <c r="E149" s="1496" t="s">
        <v>11750</v>
      </c>
      <c r="F149" s="589"/>
      <c r="G149" s="1497">
        <v>2.037568351693E12</v>
      </c>
      <c r="H149" s="1480">
        <v>4300.0</v>
      </c>
      <c r="I149" s="724">
        <v>0.5</v>
      </c>
      <c r="J149" s="734">
        <v>2150.0</v>
      </c>
      <c r="K149" s="563" t="s">
        <v>11751</v>
      </c>
      <c r="L149" s="450" t="s">
        <v>11752</v>
      </c>
      <c r="M149" s="450" t="s">
        <v>11724</v>
      </c>
      <c r="N149" s="589"/>
      <c r="O149" s="589"/>
      <c r="P149" s="589"/>
      <c r="Q149" s="589"/>
      <c r="R149" s="589"/>
      <c r="S149" s="589"/>
      <c r="T149" s="589"/>
      <c r="U149" s="589"/>
      <c r="V149" s="589"/>
      <c r="W149" s="589"/>
      <c r="X149" s="589"/>
      <c r="Y149" s="1378">
        <v>150.0</v>
      </c>
      <c r="Z149" s="1378">
        <v>775.0</v>
      </c>
      <c r="AA149" s="1380">
        <v>0.16</v>
      </c>
      <c r="AB149" s="1374" t="s">
        <v>11753</v>
      </c>
      <c r="AC149" s="1380">
        <v>0.38</v>
      </c>
      <c r="AD149" s="589"/>
      <c r="AE149" s="1378">
        <v>1500.0</v>
      </c>
      <c r="AF149" s="1378">
        <v>230.0</v>
      </c>
      <c r="AG149" s="1378">
        <v>210.0</v>
      </c>
      <c r="AH149" s="1374"/>
      <c r="AI149" s="1374" t="s">
        <v>11754</v>
      </c>
      <c r="AJ149" s="589"/>
      <c r="AK149" s="589"/>
      <c r="AL149" s="589"/>
      <c r="AM149" s="589"/>
      <c r="AN149" s="589"/>
      <c r="AO149" s="589"/>
      <c r="AP149" s="589"/>
      <c r="AQ149" s="589"/>
      <c r="AR149" s="589"/>
      <c r="AS149" s="589"/>
      <c r="AT149" s="589"/>
      <c r="AU149" s="589"/>
      <c r="AV149" s="589"/>
      <c r="AW149" s="589"/>
      <c r="AX149" s="589"/>
      <c r="AY149" s="589"/>
      <c r="AZ149" s="589"/>
      <c r="BA149" s="589"/>
      <c r="BB149" s="589"/>
      <c r="BC149" s="589"/>
      <c r="BD149" s="589"/>
      <c r="BE149" s="589"/>
      <c r="BF149" s="589"/>
      <c r="BG149" s="589"/>
      <c r="BH149" s="589"/>
      <c r="BI149" s="589"/>
      <c r="BJ149" s="589"/>
      <c r="BK149" s="589"/>
      <c r="BL149" s="589"/>
      <c r="BM149" s="589"/>
      <c r="BN149" s="589"/>
      <c r="BO149" s="589"/>
      <c r="BP149" s="589"/>
      <c r="BQ149" s="589"/>
      <c r="BR149" s="589"/>
      <c r="BS149" s="589"/>
      <c r="BT149" s="589"/>
      <c r="BU149" s="589"/>
      <c r="BV149" s="589"/>
      <c r="BW149" s="589"/>
      <c r="BX149" s="589"/>
      <c r="BY149" s="589"/>
      <c r="BZ149" s="589"/>
      <c r="CA149" s="589"/>
      <c r="CB149" s="589"/>
      <c r="CC149" s="589"/>
      <c r="CD149" s="589"/>
      <c r="CE149" s="589"/>
    </row>
    <row r="150" ht="20.25" customHeight="1">
      <c r="A150" s="647"/>
      <c r="B150" s="1490" t="s">
        <v>11755</v>
      </c>
      <c r="C150" s="1374" t="s">
        <v>10782</v>
      </c>
      <c r="D150" s="1375">
        <v>0.0</v>
      </c>
      <c r="E150" s="1496" t="s">
        <v>11756</v>
      </c>
      <c r="F150" s="589"/>
      <c r="G150" s="1497">
        <v>2.037572748489E12</v>
      </c>
      <c r="H150" s="1480">
        <v>700.0</v>
      </c>
      <c r="I150" s="724">
        <v>0.5</v>
      </c>
      <c r="J150" s="734">
        <v>350.0</v>
      </c>
      <c r="K150" s="563" t="s">
        <v>11757</v>
      </c>
      <c r="L150" s="450" t="s">
        <v>11758</v>
      </c>
      <c r="M150" s="450" t="s">
        <v>11724</v>
      </c>
      <c r="N150" s="589"/>
      <c r="O150" s="589"/>
      <c r="P150" s="589"/>
      <c r="Q150" s="589"/>
      <c r="R150" s="589"/>
      <c r="S150" s="589"/>
      <c r="T150" s="589"/>
      <c r="U150" s="589"/>
      <c r="V150" s="589"/>
      <c r="W150" s="589"/>
      <c r="X150" s="589"/>
      <c r="Y150" s="1378">
        <v>150.0</v>
      </c>
      <c r="Z150" s="1378">
        <v>131.0</v>
      </c>
      <c r="AA150" s="1380">
        <v>0.16</v>
      </c>
      <c r="AB150" s="1374" t="s">
        <v>11759</v>
      </c>
      <c r="AC150" s="1380">
        <v>0.39</v>
      </c>
      <c r="AD150" s="589"/>
      <c r="AE150" s="1378">
        <v>192.0</v>
      </c>
      <c r="AF150" s="1378">
        <v>150.0</v>
      </c>
      <c r="AG150" s="1378">
        <v>80.0</v>
      </c>
      <c r="AH150" s="1374"/>
      <c r="AI150" s="1374" t="s">
        <v>11760</v>
      </c>
      <c r="AJ150" s="589"/>
      <c r="AK150" s="589"/>
      <c r="AL150" s="589"/>
      <c r="AM150" s="589"/>
      <c r="AN150" s="589"/>
      <c r="AO150" s="589"/>
      <c r="AP150" s="589"/>
      <c r="AQ150" s="589"/>
      <c r="AR150" s="589"/>
      <c r="AS150" s="589"/>
      <c r="AT150" s="589"/>
      <c r="AU150" s="589"/>
      <c r="AV150" s="589"/>
      <c r="AW150" s="589"/>
      <c r="AX150" s="589"/>
      <c r="AY150" s="589"/>
      <c r="AZ150" s="589"/>
      <c r="BA150" s="589"/>
      <c r="BB150" s="589"/>
      <c r="BC150" s="589"/>
      <c r="BD150" s="589"/>
      <c r="BE150" s="589"/>
      <c r="BF150" s="589"/>
      <c r="BG150" s="589"/>
      <c r="BH150" s="589"/>
      <c r="BI150" s="589"/>
      <c r="BJ150" s="589"/>
      <c r="BK150" s="589"/>
      <c r="BL150" s="589"/>
      <c r="BM150" s="589"/>
      <c r="BN150" s="589"/>
      <c r="BO150" s="589"/>
      <c r="BP150" s="589"/>
      <c r="BQ150" s="589"/>
      <c r="BR150" s="589"/>
      <c r="BS150" s="589"/>
      <c r="BT150" s="589"/>
      <c r="BU150" s="589"/>
      <c r="BV150" s="589"/>
      <c r="BW150" s="589"/>
      <c r="BX150" s="589"/>
      <c r="BY150" s="589"/>
      <c r="BZ150" s="589"/>
      <c r="CA150" s="589"/>
      <c r="CB150" s="589"/>
      <c r="CC150" s="589"/>
      <c r="CD150" s="589"/>
      <c r="CE150" s="589"/>
    </row>
    <row r="151" ht="20.25" customHeight="1">
      <c r="A151" s="647"/>
      <c r="B151" s="1490" t="s">
        <v>11761</v>
      </c>
      <c r="C151" s="1374" t="s">
        <v>10782</v>
      </c>
      <c r="D151" s="1375">
        <v>0.0</v>
      </c>
      <c r="E151" s="1496" t="s">
        <v>11762</v>
      </c>
      <c r="F151" s="589"/>
      <c r="G151" s="1497">
        <v>2.037572749585E12</v>
      </c>
      <c r="H151" s="1480">
        <v>1100.0</v>
      </c>
      <c r="I151" s="724">
        <v>0.5</v>
      </c>
      <c r="J151" s="734">
        <v>550.0</v>
      </c>
      <c r="K151" s="563" t="s">
        <v>11763</v>
      </c>
      <c r="L151" s="450" t="s">
        <v>11764</v>
      </c>
      <c r="M151" s="450" t="s">
        <v>11724</v>
      </c>
      <c r="N151" s="589"/>
      <c r="O151" s="589"/>
      <c r="P151" s="589"/>
      <c r="Q151" s="589"/>
      <c r="R151" s="589"/>
      <c r="S151" s="589"/>
      <c r="T151" s="589"/>
      <c r="U151" s="589"/>
      <c r="V151" s="589"/>
      <c r="W151" s="589"/>
      <c r="X151" s="589"/>
      <c r="Y151" s="1378">
        <v>150.0</v>
      </c>
      <c r="Z151" s="1378">
        <v>202.0</v>
      </c>
      <c r="AA151" s="1380">
        <v>0.16</v>
      </c>
      <c r="AB151" s="1374" t="s">
        <v>11765</v>
      </c>
      <c r="AC151" s="1380">
        <v>0.39</v>
      </c>
      <c r="AD151" s="589"/>
      <c r="AE151" s="1378">
        <v>360.0</v>
      </c>
      <c r="AF151" s="1378">
        <v>160.0</v>
      </c>
      <c r="AG151" s="1378">
        <v>140.0</v>
      </c>
      <c r="AH151" s="1374"/>
      <c r="AI151" s="1374" t="s">
        <v>11766</v>
      </c>
      <c r="AJ151" s="589"/>
      <c r="AK151" s="589"/>
      <c r="AL151" s="589"/>
      <c r="AM151" s="589"/>
      <c r="AN151" s="589"/>
      <c r="AO151" s="589"/>
      <c r="AP151" s="589"/>
      <c r="AQ151" s="589"/>
      <c r="AR151" s="589"/>
      <c r="AS151" s="589"/>
      <c r="AT151" s="589"/>
      <c r="AU151" s="589"/>
      <c r="AV151" s="589"/>
      <c r="AW151" s="589"/>
      <c r="AX151" s="589"/>
      <c r="AY151" s="589"/>
      <c r="AZ151" s="589"/>
      <c r="BA151" s="589"/>
      <c r="BB151" s="589"/>
      <c r="BC151" s="589"/>
      <c r="BD151" s="589"/>
      <c r="BE151" s="589"/>
      <c r="BF151" s="589"/>
      <c r="BG151" s="589"/>
      <c r="BH151" s="589"/>
      <c r="BI151" s="589"/>
      <c r="BJ151" s="589"/>
      <c r="BK151" s="589"/>
      <c r="BL151" s="589"/>
      <c r="BM151" s="589"/>
      <c r="BN151" s="589"/>
      <c r="BO151" s="589"/>
      <c r="BP151" s="589"/>
      <c r="BQ151" s="589"/>
      <c r="BR151" s="589"/>
      <c r="BS151" s="589"/>
      <c r="BT151" s="589"/>
      <c r="BU151" s="589"/>
      <c r="BV151" s="589"/>
      <c r="BW151" s="589"/>
      <c r="BX151" s="589"/>
      <c r="BY151" s="589"/>
      <c r="BZ151" s="589"/>
      <c r="CA151" s="589"/>
      <c r="CB151" s="589"/>
      <c r="CC151" s="589"/>
      <c r="CD151" s="589"/>
      <c r="CE151" s="589"/>
    </row>
    <row r="152" ht="20.25" customHeight="1">
      <c r="A152" s="647"/>
      <c r="B152" s="1383" t="s">
        <v>11767</v>
      </c>
      <c r="C152" s="1374" t="s">
        <v>10782</v>
      </c>
      <c r="D152" s="1375">
        <v>0.0</v>
      </c>
      <c r="E152" s="1496" t="s">
        <v>11768</v>
      </c>
      <c r="F152" s="589"/>
      <c r="G152" s="1497">
        <v>2.037572750024E12</v>
      </c>
      <c r="H152" s="1480">
        <v>1600.0</v>
      </c>
      <c r="I152" s="724">
        <v>0.5</v>
      </c>
      <c r="J152" s="734">
        <v>800.0</v>
      </c>
      <c r="K152" s="563" t="s">
        <v>11769</v>
      </c>
      <c r="L152" s="1158"/>
      <c r="M152" s="450" t="s">
        <v>11724</v>
      </c>
      <c r="N152" s="589"/>
      <c r="O152" s="589"/>
      <c r="P152" s="589"/>
      <c r="Q152" s="589"/>
      <c r="R152" s="589"/>
      <c r="S152" s="589"/>
      <c r="T152" s="589"/>
      <c r="U152" s="589"/>
      <c r="V152" s="589"/>
      <c r="W152" s="589"/>
      <c r="X152" s="589"/>
      <c r="Y152" s="1378">
        <v>150.0</v>
      </c>
      <c r="Z152" s="1378">
        <v>272.0</v>
      </c>
      <c r="AA152" s="1380">
        <v>0.16</v>
      </c>
      <c r="AB152" s="1374" t="s">
        <v>11770</v>
      </c>
      <c r="AC152" s="1380">
        <v>0.21</v>
      </c>
      <c r="AD152" s="589"/>
      <c r="AE152" s="1378">
        <v>550.0</v>
      </c>
      <c r="AF152" s="1378">
        <v>220.0</v>
      </c>
      <c r="AG152" s="1378">
        <v>140.0</v>
      </c>
      <c r="AH152" s="1374"/>
      <c r="AI152" s="1374" t="s">
        <v>11771</v>
      </c>
      <c r="AJ152" s="589"/>
      <c r="AK152" s="589"/>
      <c r="AL152" s="589"/>
      <c r="AM152" s="589"/>
      <c r="AN152" s="589"/>
      <c r="AO152" s="589"/>
      <c r="AP152" s="589"/>
      <c r="AQ152" s="589"/>
      <c r="AR152" s="589"/>
      <c r="AS152" s="589"/>
      <c r="AT152" s="589"/>
      <c r="AU152" s="589"/>
      <c r="AV152" s="589"/>
      <c r="AW152" s="589"/>
      <c r="AX152" s="589"/>
      <c r="AY152" s="589"/>
      <c r="AZ152" s="589"/>
      <c r="BA152" s="589"/>
      <c r="BB152" s="589"/>
      <c r="BC152" s="589"/>
      <c r="BD152" s="589"/>
      <c r="BE152" s="589"/>
      <c r="BF152" s="589"/>
      <c r="BG152" s="589"/>
      <c r="BH152" s="589"/>
      <c r="BI152" s="589"/>
      <c r="BJ152" s="589"/>
      <c r="BK152" s="589"/>
      <c r="BL152" s="589"/>
      <c r="BM152" s="589"/>
      <c r="BN152" s="589"/>
      <c r="BO152" s="589"/>
      <c r="BP152" s="589"/>
      <c r="BQ152" s="589"/>
      <c r="BR152" s="589"/>
      <c r="BS152" s="589"/>
      <c r="BT152" s="589"/>
      <c r="BU152" s="589"/>
      <c r="BV152" s="589"/>
      <c r="BW152" s="589"/>
      <c r="BX152" s="589"/>
      <c r="BY152" s="589"/>
      <c r="BZ152" s="589"/>
      <c r="CA152" s="589"/>
      <c r="CB152" s="589"/>
      <c r="CC152" s="589"/>
      <c r="CD152" s="589"/>
      <c r="CE152" s="589"/>
    </row>
    <row r="153" ht="20.25" customHeight="1">
      <c r="A153" s="647"/>
      <c r="B153" s="1383" t="s">
        <v>11772</v>
      </c>
      <c r="C153" s="1374" t="s">
        <v>10782</v>
      </c>
      <c r="D153" s="1375">
        <v>0.0</v>
      </c>
      <c r="E153" s="1496" t="s">
        <v>11773</v>
      </c>
      <c r="F153" s="589"/>
      <c r="G153" s="1497">
        <v>2.037572751885E12</v>
      </c>
      <c r="H153" s="1480">
        <v>2900.0</v>
      </c>
      <c r="I153" s="724">
        <v>0.5</v>
      </c>
      <c r="J153" s="734">
        <v>1450.0</v>
      </c>
      <c r="K153" s="563" t="s">
        <v>11774</v>
      </c>
      <c r="L153" s="1158"/>
      <c r="M153" s="450" t="s">
        <v>11724</v>
      </c>
      <c r="N153" s="589"/>
      <c r="O153" s="589"/>
      <c r="P153" s="589"/>
      <c r="Q153" s="589"/>
      <c r="R153" s="589"/>
      <c r="S153" s="589"/>
      <c r="T153" s="589"/>
      <c r="U153" s="589"/>
      <c r="V153" s="589"/>
      <c r="W153" s="589"/>
      <c r="X153" s="589"/>
      <c r="Y153" s="1378">
        <v>150.0</v>
      </c>
      <c r="Z153" s="1378">
        <v>549.0</v>
      </c>
      <c r="AA153" s="1380">
        <v>0.16</v>
      </c>
      <c r="AB153" s="1374" t="s">
        <v>11775</v>
      </c>
      <c r="AC153" s="1380">
        <v>0.41</v>
      </c>
      <c r="AD153" s="589"/>
      <c r="AE153" s="1378">
        <v>1000.0</v>
      </c>
      <c r="AF153" s="1378">
        <v>230.0</v>
      </c>
      <c r="AG153" s="1378">
        <v>210.0</v>
      </c>
      <c r="AH153" s="1374"/>
      <c r="AI153" s="1374" t="s">
        <v>11776</v>
      </c>
      <c r="AJ153" s="589"/>
      <c r="AK153" s="589"/>
      <c r="AL153" s="589"/>
      <c r="AM153" s="589"/>
      <c r="AN153" s="589"/>
      <c r="AO153" s="589"/>
      <c r="AP153" s="589"/>
      <c r="AQ153" s="589"/>
      <c r="AR153" s="589"/>
      <c r="AS153" s="589"/>
      <c r="AT153" s="589"/>
      <c r="AU153" s="589"/>
      <c r="AV153" s="589"/>
      <c r="AW153" s="589"/>
      <c r="AX153" s="589"/>
      <c r="AY153" s="589"/>
      <c r="AZ153" s="589"/>
      <c r="BA153" s="589"/>
      <c r="BB153" s="589"/>
      <c r="BC153" s="589"/>
      <c r="BD153" s="589"/>
      <c r="BE153" s="589"/>
      <c r="BF153" s="589"/>
      <c r="BG153" s="589"/>
      <c r="BH153" s="589"/>
      <c r="BI153" s="589"/>
      <c r="BJ153" s="589"/>
      <c r="BK153" s="589"/>
      <c r="BL153" s="589"/>
      <c r="BM153" s="589"/>
      <c r="BN153" s="589"/>
      <c r="BO153" s="589"/>
      <c r="BP153" s="589"/>
      <c r="BQ153" s="589"/>
      <c r="BR153" s="589"/>
      <c r="BS153" s="589"/>
      <c r="BT153" s="589"/>
      <c r="BU153" s="589"/>
      <c r="BV153" s="589"/>
      <c r="BW153" s="589"/>
      <c r="BX153" s="589"/>
      <c r="BY153" s="589"/>
      <c r="BZ153" s="589"/>
      <c r="CA153" s="589"/>
      <c r="CB153" s="589"/>
      <c r="CC153" s="589"/>
      <c r="CD153" s="589"/>
      <c r="CE153" s="589"/>
    </row>
    <row r="154" ht="20.25" customHeight="1">
      <c r="A154" s="647"/>
      <c r="B154" s="1383" t="s">
        <v>11777</v>
      </c>
      <c r="C154" s="1374" t="s">
        <v>10782</v>
      </c>
      <c r="D154" s="1375">
        <v>0.0</v>
      </c>
      <c r="E154" s="1496" t="s">
        <v>11778</v>
      </c>
      <c r="F154" s="589"/>
      <c r="G154" s="1497">
        <v>2.037572752356E12</v>
      </c>
      <c r="H154" s="1480">
        <v>4300.0</v>
      </c>
      <c r="I154" s="724">
        <v>0.5</v>
      </c>
      <c r="J154" s="734">
        <v>2150.0</v>
      </c>
      <c r="K154" s="563" t="s">
        <v>11779</v>
      </c>
      <c r="L154" s="450" t="s">
        <v>11780</v>
      </c>
      <c r="M154" s="450" t="s">
        <v>11781</v>
      </c>
      <c r="N154" s="589"/>
      <c r="O154" s="589"/>
      <c r="P154" s="589"/>
      <c r="Q154" s="589"/>
      <c r="R154" s="589"/>
      <c r="S154" s="589"/>
      <c r="T154" s="589"/>
      <c r="U154" s="589"/>
      <c r="V154" s="589"/>
      <c r="W154" s="589"/>
      <c r="X154" s="589"/>
      <c r="Y154" s="1378">
        <v>150.0</v>
      </c>
      <c r="Z154" s="1378">
        <v>775.0</v>
      </c>
      <c r="AA154" s="1380">
        <v>0.16</v>
      </c>
      <c r="AB154" s="1374" t="s">
        <v>11782</v>
      </c>
      <c r="AC154" s="1380">
        <v>0.4</v>
      </c>
      <c r="AD154" s="589"/>
      <c r="AE154" s="1378">
        <v>1500.0</v>
      </c>
      <c r="AF154" s="1378">
        <v>230.0</v>
      </c>
      <c r="AG154" s="1378">
        <v>210.0</v>
      </c>
      <c r="AH154" s="1374"/>
      <c r="AI154" s="1374" t="s">
        <v>11783</v>
      </c>
      <c r="AJ154" s="589"/>
      <c r="AK154" s="589"/>
      <c r="AL154" s="589"/>
      <c r="AM154" s="589"/>
      <c r="AN154" s="589"/>
      <c r="AO154" s="589"/>
      <c r="AP154" s="589"/>
      <c r="AQ154" s="589"/>
      <c r="AR154" s="589"/>
      <c r="AS154" s="589"/>
      <c r="AT154" s="589"/>
      <c r="AU154" s="589"/>
      <c r="AV154" s="589"/>
      <c r="AW154" s="589"/>
      <c r="AX154" s="589"/>
      <c r="AY154" s="589"/>
      <c r="AZ154" s="589"/>
      <c r="BA154" s="589"/>
      <c r="BB154" s="589"/>
      <c r="BC154" s="589"/>
      <c r="BD154" s="589"/>
      <c r="BE154" s="589"/>
      <c r="BF154" s="589"/>
      <c r="BG154" s="589"/>
      <c r="BH154" s="589"/>
      <c r="BI154" s="589"/>
      <c r="BJ154" s="589"/>
      <c r="BK154" s="589"/>
      <c r="BL154" s="589"/>
      <c r="BM154" s="589"/>
      <c r="BN154" s="589"/>
      <c r="BO154" s="589"/>
      <c r="BP154" s="589"/>
      <c r="BQ154" s="589"/>
      <c r="BR154" s="589"/>
      <c r="BS154" s="589"/>
      <c r="BT154" s="589"/>
      <c r="BU154" s="589"/>
      <c r="BV154" s="589"/>
      <c r="BW154" s="589"/>
      <c r="BX154" s="589"/>
      <c r="BY154" s="589"/>
      <c r="BZ154" s="589"/>
      <c r="CA154" s="589"/>
      <c r="CB154" s="589"/>
      <c r="CC154" s="589"/>
      <c r="CD154" s="589"/>
      <c r="CE154" s="589"/>
    </row>
    <row r="155" ht="20.25" customHeight="1">
      <c r="A155" s="647"/>
      <c r="B155" s="1383" t="s">
        <v>3203</v>
      </c>
      <c r="C155" s="1374" t="s">
        <v>10782</v>
      </c>
      <c r="D155" s="1375">
        <v>0.0</v>
      </c>
      <c r="E155" s="1496" t="s">
        <v>11784</v>
      </c>
      <c r="F155" s="589"/>
      <c r="G155" s="1497">
        <v>2.037583114105E12</v>
      </c>
      <c r="H155" s="1480">
        <v>1300.0</v>
      </c>
      <c r="I155" s="724">
        <v>0.5</v>
      </c>
      <c r="J155" s="734">
        <v>650.0</v>
      </c>
      <c r="K155" s="563" t="s">
        <v>11785</v>
      </c>
      <c r="L155" s="450" t="s">
        <v>11786</v>
      </c>
      <c r="M155" s="450" t="s">
        <v>11787</v>
      </c>
      <c r="N155" s="589"/>
      <c r="O155" s="589"/>
      <c r="P155" s="589"/>
      <c r="Q155" s="589"/>
      <c r="R155" s="589"/>
      <c r="S155" s="589"/>
      <c r="T155" s="589"/>
      <c r="U155" s="589"/>
      <c r="V155" s="589"/>
      <c r="W155" s="589"/>
      <c r="X155" s="589"/>
      <c r="Y155" s="1378">
        <v>150.0</v>
      </c>
      <c r="Z155" s="1378">
        <v>210.0</v>
      </c>
      <c r="AA155" s="1380">
        <v>0.16</v>
      </c>
      <c r="AB155" s="1374" t="s">
        <v>11788</v>
      </c>
      <c r="AC155" s="1380">
        <v>0.37</v>
      </c>
      <c r="AD155" s="589"/>
      <c r="AE155" s="1378">
        <v>230.0</v>
      </c>
      <c r="AF155" s="1378">
        <v>230.0</v>
      </c>
      <c r="AG155" s="1378">
        <v>110.0</v>
      </c>
      <c r="AH155" s="1374"/>
      <c r="AI155" s="1374" t="s">
        <v>11789</v>
      </c>
      <c r="AJ155" s="589"/>
      <c r="AK155" s="589"/>
      <c r="AL155" s="589"/>
      <c r="AM155" s="589"/>
      <c r="AN155" s="589"/>
      <c r="AO155" s="589"/>
      <c r="AP155" s="589"/>
      <c r="AQ155" s="589"/>
      <c r="AR155" s="589"/>
      <c r="AS155" s="589"/>
      <c r="AT155" s="589"/>
      <c r="AU155" s="589"/>
      <c r="AV155" s="589"/>
      <c r="AW155" s="589"/>
      <c r="AX155" s="589"/>
      <c r="AY155" s="589"/>
      <c r="AZ155" s="589"/>
      <c r="BA155" s="589"/>
      <c r="BB155" s="589"/>
      <c r="BC155" s="589"/>
      <c r="BD155" s="589"/>
      <c r="BE155" s="589"/>
      <c r="BF155" s="589"/>
      <c r="BG155" s="589"/>
      <c r="BH155" s="589"/>
      <c r="BI155" s="589"/>
      <c r="BJ155" s="589"/>
      <c r="BK155" s="589"/>
      <c r="BL155" s="589"/>
      <c r="BM155" s="589"/>
      <c r="BN155" s="589"/>
      <c r="BO155" s="589"/>
      <c r="BP155" s="589"/>
      <c r="BQ155" s="589"/>
      <c r="BR155" s="589"/>
      <c r="BS155" s="589"/>
      <c r="BT155" s="589"/>
      <c r="BU155" s="589"/>
      <c r="BV155" s="589"/>
      <c r="BW155" s="589"/>
      <c r="BX155" s="589"/>
      <c r="BY155" s="589"/>
      <c r="BZ155" s="589"/>
      <c r="CA155" s="589"/>
      <c r="CB155" s="589"/>
      <c r="CC155" s="589"/>
      <c r="CD155" s="589"/>
      <c r="CE155" s="589"/>
    </row>
    <row r="156" ht="20.25" customHeight="1">
      <c r="A156" s="647"/>
      <c r="B156" s="1383" t="s">
        <v>3211</v>
      </c>
      <c r="C156" s="1374" t="s">
        <v>10782</v>
      </c>
      <c r="D156" s="1375">
        <v>0.0</v>
      </c>
      <c r="E156" s="1496" t="s">
        <v>11790</v>
      </c>
      <c r="F156" s="589"/>
      <c r="G156" s="1499">
        <v>2.037583114181E12</v>
      </c>
      <c r="H156" s="1480">
        <v>2300.0</v>
      </c>
      <c r="I156" s="724">
        <v>0.5</v>
      </c>
      <c r="J156" s="734">
        <v>1150.0</v>
      </c>
      <c r="K156" s="563" t="s">
        <v>11791</v>
      </c>
      <c r="L156" s="1158"/>
      <c r="M156" s="450" t="s">
        <v>11792</v>
      </c>
      <c r="N156" s="589"/>
      <c r="O156" s="589"/>
      <c r="P156" s="589"/>
      <c r="Q156" s="589"/>
      <c r="R156" s="589"/>
      <c r="S156" s="589"/>
      <c r="T156" s="589"/>
      <c r="U156" s="589"/>
      <c r="V156" s="589"/>
      <c r="W156" s="589"/>
      <c r="X156" s="589"/>
      <c r="Y156" s="1378">
        <v>150.0</v>
      </c>
      <c r="Z156" s="1378">
        <v>425.0</v>
      </c>
      <c r="AA156" s="1380">
        <v>0.16</v>
      </c>
      <c r="AB156" s="1374" t="s">
        <v>11793</v>
      </c>
      <c r="AC156" s="1380">
        <v>0.38</v>
      </c>
      <c r="AD156" s="589"/>
      <c r="AE156" s="1378">
        <v>450.0</v>
      </c>
      <c r="AF156" s="1378">
        <v>160.0</v>
      </c>
      <c r="AG156" s="1378">
        <v>150.0</v>
      </c>
      <c r="AH156" s="1374"/>
      <c r="AI156" s="1374" t="s">
        <v>11794</v>
      </c>
      <c r="AJ156" s="589"/>
      <c r="AK156" s="589"/>
      <c r="AL156" s="589"/>
      <c r="AM156" s="589"/>
      <c r="AN156" s="589"/>
      <c r="AO156" s="589"/>
      <c r="AP156" s="589"/>
      <c r="AQ156" s="589"/>
      <c r="AR156" s="589"/>
      <c r="AS156" s="589"/>
      <c r="AT156" s="589"/>
      <c r="AU156" s="589"/>
      <c r="AV156" s="589"/>
      <c r="AW156" s="589"/>
      <c r="AX156" s="589"/>
      <c r="AY156" s="589"/>
      <c r="AZ156" s="589"/>
      <c r="BA156" s="589"/>
      <c r="BB156" s="589"/>
      <c r="BC156" s="589"/>
      <c r="BD156" s="589"/>
      <c r="BE156" s="589"/>
      <c r="BF156" s="589"/>
      <c r="BG156" s="589"/>
      <c r="BH156" s="589"/>
      <c r="BI156" s="589"/>
      <c r="BJ156" s="589"/>
      <c r="BK156" s="589"/>
      <c r="BL156" s="589"/>
      <c r="BM156" s="589"/>
      <c r="BN156" s="589"/>
      <c r="BO156" s="589"/>
      <c r="BP156" s="589"/>
      <c r="BQ156" s="589"/>
      <c r="BR156" s="589"/>
      <c r="BS156" s="589"/>
      <c r="BT156" s="589"/>
      <c r="BU156" s="589"/>
      <c r="BV156" s="589"/>
      <c r="BW156" s="589"/>
      <c r="BX156" s="589"/>
      <c r="BY156" s="589"/>
      <c r="BZ156" s="589"/>
      <c r="CA156" s="589"/>
      <c r="CB156" s="589"/>
      <c r="CC156" s="589"/>
      <c r="CD156" s="589"/>
      <c r="CE156" s="589"/>
    </row>
    <row r="157" ht="20.25" customHeight="1">
      <c r="A157" s="647"/>
      <c r="B157" s="1383" t="s">
        <v>3219</v>
      </c>
      <c r="C157" s="1374" t="s">
        <v>10782</v>
      </c>
      <c r="D157" s="1375">
        <v>0.0</v>
      </c>
      <c r="E157" s="1496" t="s">
        <v>11795</v>
      </c>
      <c r="F157" s="589"/>
      <c r="G157" s="1497">
        <v>2.037583114242E12</v>
      </c>
      <c r="H157" s="1480">
        <v>3400.0</v>
      </c>
      <c r="I157" s="724">
        <v>0.5</v>
      </c>
      <c r="J157" s="734">
        <v>1700.0</v>
      </c>
      <c r="K157" s="563" t="s">
        <v>11796</v>
      </c>
      <c r="L157" s="450" t="s">
        <v>11797</v>
      </c>
      <c r="M157" s="450" t="s">
        <v>11798</v>
      </c>
      <c r="N157" s="589"/>
      <c r="O157" s="589"/>
      <c r="P157" s="589"/>
      <c r="Q157" s="589"/>
      <c r="R157" s="589"/>
      <c r="S157" s="589"/>
      <c r="T157" s="589"/>
      <c r="U157" s="589"/>
      <c r="V157" s="589"/>
      <c r="W157" s="589"/>
      <c r="X157" s="589"/>
      <c r="Y157" s="1378">
        <v>150.0</v>
      </c>
      <c r="Z157" s="1378">
        <v>590.0</v>
      </c>
      <c r="AA157" s="1380">
        <v>0.16</v>
      </c>
      <c r="AB157" s="1374" t="s">
        <v>11799</v>
      </c>
      <c r="AC157" s="1380">
        <v>0.35</v>
      </c>
      <c r="AD157" s="589"/>
      <c r="AE157" s="1378">
        <v>640.0</v>
      </c>
      <c r="AF157" s="1378">
        <v>210.0</v>
      </c>
      <c r="AG157" s="1378">
        <v>170.0</v>
      </c>
      <c r="AH157" s="1374"/>
      <c r="AI157" s="1374" t="s">
        <v>11800</v>
      </c>
      <c r="AJ157" s="589"/>
      <c r="AK157" s="589"/>
      <c r="AL157" s="589"/>
      <c r="AM157" s="589"/>
      <c r="AN157" s="589"/>
      <c r="AO157" s="589"/>
      <c r="AP157" s="589"/>
      <c r="AQ157" s="589"/>
      <c r="AR157" s="589"/>
      <c r="AS157" s="589"/>
      <c r="AT157" s="589"/>
      <c r="AU157" s="589"/>
      <c r="AV157" s="589"/>
      <c r="AW157" s="589"/>
      <c r="AX157" s="589"/>
      <c r="AY157" s="589"/>
      <c r="AZ157" s="589"/>
      <c r="BA157" s="589"/>
      <c r="BB157" s="589"/>
      <c r="BC157" s="589"/>
      <c r="BD157" s="589"/>
      <c r="BE157" s="589"/>
      <c r="BF157" s="589"/>
      <c r="BG157" s="589"/>
      <c r="BH157" s="589"/>
      <c r="BI157" s="589"/>
      <c r="BJ157" s="589"/>
      <c r="BK157" s="589"/>
      <c r="BL157" s="589"/>
      <c r="BM157" s="589"/>
      <c r="BN157" s="589"/>
      <c r="BO157" s="589"/>
      <c r="BP157" s="589"/>
      <c r="BQ157" s="589"/>
      <c r="BR157" s="589"/>
      <c r="BS157" s="589"/>
      <c r="BT157" s="589"/>
      <c r="BU157" s="589"/>
      <c r="BV157" s="589"/>
      <c r="BW157" s="589"/>
      <c r="BX157" s="589"/>
      <c r="BY157" s="589"/>
      <c r="BZ157" s="589"/>
      <c r="CA157" s="589"/>
      <c r="CB157" s="589"/>
      <c r="CC157" s="589"/>
      <c r="CD157" s="589"/>
      <c r="CE157" s="589"/>
    </row>
    <row r="158" ht="20.25" customHeight="1">
      <c r="A158" s="647"/>
      <c r="B158" s="1383" t="s">
        <v>11801</v>
      </c>
      <c r="C158" s="1374" t="s">
        <v>10782</v>
      </c>
      <c r="D158" s="1375">
        <v>0.0</v>
      </c>
      <c r="E158" s="1496" t="s">
        <v>11802</v>
      </c>
      <c r="F158" s="589"/>
      <c r="G158" s="1497">
        <v>2.037584583009E12</v>
      </c>
      <c r="H158" s="1480">
        <v>600.0</v>
      </c>
      <c r="I158" s="724">
        <v>0.5</v>
      </c>
      <c r="J158" s="734">
        <v>300.0</v>
      </c>
      <c r="K158" s="563" t="s">
        <v>11803</v>
      </c>
      <c r="L158" s="1158"/>
      <c r="M158" s="450" t="s">
        <v>11804</v>
      </c>
      <c r="N158" s="589"/>
      <c r="O158" s="589"/>
      <c r="P158" s="589"/>
      <c r="Q158" s="589"/>
      <c r="R158" s="589"/>
      <c r="S158" s="589"/>
      <c r="T158" s="589"/>
      <c r="U158" s="589"/>
      <c r="V158" s="589"/>
      <c r="W158" s="589"/>
      <c r="X158" s="589"/>
      <c r="Y158" s="1378">
        <v>100.0</v>
      </c>
      <c r="Z158" s="1378">
        <v>110.0</v>
      </c>
      <c r="AA158" s="1380">
        <v>0.16</v>
      </c>
      <c r="AB158" s="1374" t="s">
        <v>11805</v>
      </c>
      <c r="AC158" s="1380">
        <v>0.47</v>
      </c>
      <c r="AD158" s="589"/>
      <c r="AE158" s="1378">
        <v>100.0</v>
      </c>
      <c r="AF158" s="1378">
        <v>100.0</v>
      </c>
      <c r="AG158" s="1378">
        <v>55.0</v>
      </c>
      <c r="AH158" s="1374"/>
      <c r="AI158" s="1374" t="s">
        <v>11806</v>
      </c>
      <c r="AJ158" s="589"/>
      <c r="AK158" s="589"/>
      <c r="AL158" s="589"/>
      <c r="AM158" s="589"/>
      <c r="AN158" s="589"/>
      <c r="AO158" s="589"/>
      <c r="AP158" s="589"/>
      <c r="AQ158" s="589"/>
      <c r="AR158" s="589"/>
      <c r="AS158" s="589"/>
      <c r="AT158" s="589"/>
      <c r="AU158" s="589"/>
      <c r="AV158" s="589"/>
      <c r="AW158" s="589"/>
      <c r="AX158" s="589"/>
      <c r="AY158" s="589"/>
      <c r="AZ158" s="589"/>
      <c r="BA158" s="589"/>
      <c r="BB158" s="589"/>
      <c r="BC158" s="589"/>
      <c r="BD158" s="589"/>
      <c r="BE158" s="589"/>
      <c r="BF158" s="589"/>
      <c r="BG158" s="589"/>
      <c r="BH158" s="589"/>
      <c r="BI158" s="589"/>
      <c r="BJ158" s="589"/>
      <c r="BK158" s="589"/>
      <c r="BL158" s="589"/>
      <c r="BM158" s="589"/>
      <c r="BN158" s="589"/>
      <c r="BO158" s="589"/>
      <c r="BP158" s="589"/>
      <c r="BQ158" s="589"/>
      <c r="BR158" s="589"/>
      <c r="BS158" s="589"/>
      <c r="BT158" s="589"/>
      <c r="BU158" s="589"/>
      <c r="BV158" s="589"/>
      <c r="BW158" s="589"/>
      <c r="BX158" s="589"/>
      <c r="BY158" s="589"/>
      <c r="BZ158" s="589"/>
      <c r="CA158" s="589"/>
      <c r="CB158" s="589"/>
      <c r="CC158" s="589"/>
      <c r="CD158" s="589"/>
      <c r="CE158" s="589"/>
    </row>
    <row r="159" ht="20.25" customHeight="1">
      <c r="A159" s="647"/>
      <c r="B159" s="1383" t="s">
        <v>11807</v>
      </c>
      <c r="C159" s="1374" t="s">
        <v>10782</v>
      </c>
      <c r="D159" s="1375">
        <v>0.0</v>
      </c>
      <c r="E159" s="1496" t="s">
        <v>11808</v>
      </c>
      <c r="F159" s="589"/>
      <c r="G159" s="1497">
        <v>2.037584583276E12</v>
      </c>
      <c r="H159" s="1480">
        <v>900.0</v>
      </c>
      <c r="I159" s="724">
        <v>0.5</v>
      </c>
      <c r="J159" s="734">
        <v>450.0</v>
      </c>
      <c r="K159" s="563" t="s">
        <v>11809</v>
      </c>
      <c r="L159" s="1158"/>
      <c r="M159" s="450" t="s">
        <v>11810</v>
      </c>
      <c r="N159" s="589"/>
      <c r="O159" s="589"/>
      <c r="P159" s="589"/>
      <c r="Q159" s="589"/>
      <c r="R159" s="589"/>
      <c r="S159" s="589"/>
      <c r="T159" s="589"/>
      <c r="U159" s="589"/>
      <c r="V159" s="589"/>
      <c r="W159" s="589"/>
      <c r="X159" s="589"/>
      <c r="Y159" s="1378">
        <v>150.0</v>
      </c>
      <c r="Z159" s="1378">
        <v>160.0</v>
      </c>
      <c r="AA159" s="1380">
        <v>0.16</v>
      </c>
      <c r="AB159" s="1374">
        <v>850.0</v>
      </c>
      <c r="AC159" s="1380">
        <v>0.48</v>
      </c>
      <c r="AD159" s="589"/>
      <c r="AE159" s="1378">
        <v>165.0</v>
      </c>
      <c r="AF159" s="1378">
        <v>140.0</v>
      </c>
      <c r="AG159" s="1378">
        <v>90.0</v>
      </c>
      <c r="AH159" s="1374"/>
      <c r="AI159" s="1374" t="s">
        <v>11811</v>
      </c>
      <c r="AJ159" s="589"/>
      <c r="AK159" s="589"/>
      <c r="AL159" s="589"/>
      <c r="AM159" s="589"/>
      <c r="AN159" s="589"/>
      <c r="AO159" s="589"/>
      <c r="AP159" s="589"/>
      <c r="AQ159" s="589"/>
      <c r="AR159" s="589"/>
      <c r="AS159" s="589"/>
      <c r="AT159" s="589"/>
      <c r="AU159" s="589"/>
      <c r="AV159" s="589"/>
      <c r="AW159" s="589"/>
      <c r="AX159" s="589"/>
      <c r="AY159" s="589"/>
      <c r="AZ159" s="589"/>
      <c r="BA159" s="589"/>
      <c r="BB159" s="589"/>
      <c r="BC159" s="589"/>
      <c r="BD159" s="589"/>
      <c r="BE159" s="589"/>
      <c r="BF159" s="589"/>
      <c r="BG159" s="589"/>
      <c r="BH159" s="589"/>
      <c r="BI159" s="589"/>
      <c r="BJ159" s="589"/>
      <c r="BK159" s="589"/>
      <c r="BL159" s="589"/>
      <c r="BM159" s="589"/>
      <c r="BN159" s="589"/>
      <c r="BO159" s="589"/>
      <c r="BP159" s="589"/>
      <c r="BQ159" s="589"/>
      <c r="BR159" s="589"/>
      <c r="BS159" s="589"/>
      <c r="BT159" s="589"/>
      <c r="BU159" s="589"/>
      <c r="BV159" s="589"/>
      <c r="BW159" s="589"/>
      <c r="BX159" s="589"/>
      <c r="BY159" s="589"/>
      <c r="BZ159" s="589"/>
      <c r="CA159" s="589"/>
      <c r="CB159" s="589"/>
      <c r="CC159" s="589"/>
      <c r="CD159" s="589"/>
      <c r="CE159" s="589"/>
    </row>
    <row r="160" ht="20.25" customHeight="1">
      <c r="A160" s="647"/>
      <c r="B160" s="1383" t="s">
        <v>11812</v>
      </c>
      <c r="C160" s="1374" t="s">
        <v>10782</v>
      </c>
      <c r="D160" s="1375">
        <v>0.0</v>
      </c>
      <c r="E160" s="1496" t="s">
        <v>11813</v>
      </c>
      <c r="F160" s="589"/>
      <c r="G160" s="1497">
        <v>2.037584583542E12</v>
      </c>
      <c r="H160" s="1480">
        <v>1300.0</v>
      </c>
      <c r="I160" s="724">
        <v>0.5</v>
      </c>
      <c r="J160" s="734">
        <v>650.0</v>
      </c>
      <c r="K160" s="563" t="s">
        <v>11814</v>
      </c>
      <c r="L160" s="1158"/>
      <c r="M160" s="450" t="s">
        <v>11815</v>
      </c>
      <c r="N160" s="589"/>
      <c r="O160" s="589"/>
      <c r="P160" s="589"/>
      <c r="Q160" s="589"/>
      <c r="R160" s="589"/>
      <c r="S160" s="589"/>
      <c r="T160" s="589"/>
      <c r="U160" s="589"/>
      <c r="V160" s="589"/>
      <c r="W160" s="589"/>
      <c r="X160" s="589"/>
      <c r="Y160" s="1378">
        <v>150.0</v>
      </c>
      <c r="Z160" s="1378">
        <v>210.0</v>
      </c>
      <c r="AA160" s="1380">
        <v>0.16</v>
      </c>
      <c r="AB160" s="1374" t="s">
        <v>11788</v>
      </c>
      <c r="AC160" s="1380">
        <v>0.37</v>
      </c>
      <c r="AD160" s="589"/>
      <c r="AE160" s="1378">
        <v>230.0</v>
      </c>
      <c r="AF160" s="1378">
        <v>230.0</v>
      </c>
      <c r="AG160" s="1378">
        <v>110.0</v>
      </c>
      <c r="AH160" s="1374"/>
      <c r="AI160" s="1374" t="s">
        <v>11816</v>
      </c>
      <c r="AJ160" s="589"/>
      <c r="AK160" s="589"/>
      <c r="AL160" s="589"/>
      <c r="AM160" s="589"/>
      <c r="AN160" s="589"/>
      <c r="AO160" s="589"/>
      <c r="AP160" s="589"/>
      <c r="AQ160" s="589"/>
      <c r="AR160" s="589"/>
      <c r="AS160" s="589"/>
      <c r="AT160" s="589"/>
      <c r="AU160" s="589"/>
      <c r="AV160" s="589"/>
      <c r="AW160" s="589"/>
      <c r="AX160" s="589"/>
      <c r="AY160" s="589"/>
      <c r="AZ160" s="589"/>
      <c r="BA160" s="589"/>
      <c r="BB160" s="589"/>
      <c r="BC160" s="589"/>
      <c r="BD160" s="589"/>
      <c r="BE160" s="589"/>
      <c r="BF160" s="589"/>
      <c r="BG160" s="589"/>
      <c r="BH160" s="589"/>
      <c r="BI160" s="589"/>
      <c r="BJ160" s="589"/>
      <c r="BK160" s="589"/>
      <c r="BL160" s="589"/>
      <c r="BM160" s="589"/>
      <c r="BN160" s="589"/>
      <c r="BO160" s="589"/>
      <c r="BP160" s="589"/>
      <c r="BQ160" s="589"/>
      <c r="BR160" s="589"/>
      <c r="BS160" s="589"/>
      <c r="BT160" s="589"/>
      <c r="BU160" s="589"/>
      <c r="BV160" s="589"/>
      <c r="BW160" s="589"/>
      <c r="BX160" s="589"/>
      <c r="BY160" s="589"/>
      <c r="BZ160" s="589"/>
      <c r="CA160" s="589"/>
      <c r="CB160" s="589"/>
      <c r="CC160" s="589"/>
      <c r="CD160" s="589"/>
      <c r="CE160" s="589"/>
    </row>
    <row r="161" ht="20.25" customHeight="1">
      <c r="A161" s="647"/>
      <c r="B161" s="1383" t="s">
        <v>11817</v>
      </c>
      <c r="C161" s="1374" t="s">
        <v>10782</v>
      </c>
      <c r="D161" s="1375">
        <v>0.0</v>
      </c>
      <c r="E161" s="1496" t="s">
        <v>11818</v>
      </c>
      <c r="F161" s="589"/>
      <c r="G161" s="1497">
        <v>2.037584583696E12</v>
      </c>
      <c r="H161" s="1480">
        <v>2300.0</v>
      </c>
      <c r="I161" s="724">
        <v>0.5</v>
      </c>
      <c r="J161" s="734">
        <v>1150.0</v>
      </c>
      <c r="K161" s="563" t="s">
        <v>11819</v>
      </c>
      <c r="L161" s="1158"/>
      <c r="M161" s="450" t="s">
        <v>11820</v>
      </c>
      <c r="N161" s="589"/>
      <c r="O161" s="589"/>
      <c r="P161" s="589"/>
      <c r="Q161" s="589"/>
      <c r="R161" s="589"/>
      <c r="S161" s="589"/>
      <c r="T161" s="589"/>
      <c r="U161" s="589"/>
      <c r="V161" s="589"/>
      <c r="W161" s="589"/>
      <c r="X161" s="589"/>
      <c r="Y161" s="1378">
        <v>150.0</v>
      </c>
      <c r="Z161" s="1378">
        <v>425.0</v>
      </c>
      <c r="AA161" s="1380">
        <v>0.16</v>
      </c>
      <c r="AB161" s="1374" t="s">
        <v>11793</v>
      </c>
      <c r="AC161" s="1380">
        <v>0.38</v>
      </c>
      <c r="AD161" s="589"/>
      <c r="AE161" s="1378">
        <v>450.0</v>
      </c>
      <c r="AF161" s="1378">
        <v>160.0</v>
      </c>
      <c r="AG161" s="1378">
        <v>150.0</v>
      </c>
      <c r="AH161" s="1374"/>
      <c r="AI161" s="1374" t="s">
        <v>11821</v>
      </c>
      <c r="AJ161" s="589"/>
      <c r="AK161" s="589"/>
      <c r="AL161" s="589"/>
      <c r="AM161" s="589"/>
      <c r="AN161" s="589"/>
      <c r="AO161" s="589"/>
      <c r="AP161" s="589"/>
      <c r="AQ161" s="589"/>
      <c r="AR161" s="589"/>
      <c r="AS161" s="589"/>
      <c r="AT161" s="589"/>
      <c r="AU161" s="589"/>
      <c r="AV161" s="589"/>
      <c r="AW161" s="589"/>
      <c r="AX161" s="589"/>
      <c r="AY161" s="589"/>
      <c r="AZ161" s="589"/>
      <c r="BA161" s="589"/>
      <c r="BB161" s="589"/>
      <c r="BC161" s="589"/>
      <c r="BD161" s="589"/>
      <c r="BE161" s="589"/>
      <c r="BF161" s="589"/>
      <c r="BG161" s="589"/>
      <c r="BH161" s="589"/>
      <c r="BI161" s="589"/>
      <c r="BJ161" s="589"/>
      <c r="BK161" s="589"/>
      <c r="BL161" s="589"/>
      <c r="BM161" s="589"/>
      <c r="BN161" s="589"/>
      <c r="BO161" s="589"/>
      <c r="BP161" s="589"/>
      <c r="BQ161" s="589"/>
      <c r="BR161" s="589"/>
      <c r="BS161" s="589"/>
      <c r="BT161" s="589"/>
      <c r="BU161" s="589"/>
      <c r="BV161" s="589"/>
      <c r="BW161" s="589"/>
      <c r="BX161" s="589"/>
      <c r="BY161" s="589"/>
      <c r="BZ161" s="589"/>
      <c r="CA161" s="589"/>
      <c r="CB161" s="589"/>
      <c r="CC161" s="589"/>
      <c r="CD161" s="589"/>
      <c r="CE161" s="589"/>
    </row>
    <row r="162" ht="20.25" customHeight="1">
      <c r="A162" s="647"/>
      <c r="B162" s="1383" t="s">
        <v>11822</v>
      </c>
      <c r="C162" s="1374" t="s">
        <v>10782</v>
      </c>
      <c r="D162" s="1375">
        <v>0.0</v>
      </c>
      <c r="E162" s="1496" t="s">
        <v>11823</v>
      </c>
      <c r="F162" s="589"/>
      <c r="G162" s="1497">
        <v>2.037584583771E12</v>
      </c>
      <c r="H162" s="1480">
        <v>3400.0</v>
      </c>
      <c r="I162" s="724">
        <v>0.5</v>
      </c>
      <c r="J162" s="734">
        <v>1700.0</v>
      </c>
      <c r="K162" s="563" t="s">
        <v>11824</v>
      </c>
      <c r="L162" s="450" t="s">
        <v>11825</v>
      </c>
      <c r="M162" s="450" t="s">
        <v>11724</v>
      </c>
      <c r="N162" s="589"/>
      <c r="O162" s="589"/>
      <c r="P162" s="589"/>
      <c r="Q162" s="589"/>
      <c r="R162" s="589"/>
      <c r="S162" s="589"/>
      <c r="T162" s="589"/>
      <c r="U162" s="589"/>
      <c r="V162" s="589"/>
      <c r="W162" s="589"/>
      <c r="X162" s="589"/>
      <c r="Y162" s="1378">
        <v>150.0</v>
      </c>
      <c r="Z162" s="1378">
        <v>590.0</v>
      </c>
      <c r="AA162" s="1380">
        <v>0.16</v>
      </c>
      <c r="AB162" s="1374" t="s">
        <v>11799</v>
      </c>
      <c r="AC162" s="1380">
        <v>0.35</v>
      </c>
      <c r="AD162" s="589"/>
      <c r="AE162" s="1378">
        <v>640.0</v>
      </c>
      <c r="AF162" s="1378">
        <v>210.0</v>
      </c>
      <c r="AG162" s="1378">
        <v>170.0</v>
      </c>
      <c r="AH162" s="1374"/>
      <c r="AI162" s="1374" t="s">
        <v>11826</v>
      </c>
      <c r="AJ162" s="589"/>
      <c r="AK162" s="589"/>
      <c r="AL162" s="589"/>
      <c r="AM162" s="589"/>
      <c r="AN162" s="589"/>
      <c r="AO162" s="589"/>
      <c r="AP162" s="589"/>
      <c r="AQ162" s="589"/>
      <c r="AR162" s="589"/>
      <c r="AS162" s="589"/>
      <c r="AT162" s="589"/>
      <c r="AU162" s="589"/>
      <c r="AV162" s="589"/>
      <c r="AW162" s="589"/>
      <c r="AX162" s="589"/>
      <c r="AY162" s="589"/>
      <c r="AZ162" s="589"/>
      <c r="BA162" s="589"/>
      <c r="BB162" s="589"/>
      <c r="BC162" s="589"/>
      <c r="BD162" s="589"/>
      <c r="BE162" s="589"/>
      <c r="BF162" s="589"/>
      <c r="BG162" s="589"/>
      <c r="BH162" s="589"/>
      <c r="BI162" s="589"/>
      <c r="BJ162" s="589"/>
      <c r="BK162" s="589"/>
      <c r="BL162" s="589"/>
      <c r="BM162" s="589"/>
      <c r="BN162" s="589"/>
      <c r="BO162" s="589"/>
      <c r="BP162" s="589"/>
      <c r="BQ162" s="589"/>
      <c r="BR162" s="589"/>
      <c r="BS162" s="589"/>
      <c r="BT162" s="589"/>
      <c r="BU162" s="589"/>
      <c r="BV162" s="589"/>
      <c r="BW162" s="589"/>
      <c r="BX162" s="589"/>
      <c r="BY162" s="589"/>
      <c r="BZ162" s="589"/>
      <c r="CA162" s="589"/>
      <c r="CB162" s="589"/>
      <c r="CC162" s="589"/>
      <c r="CD162" s="589"/>
      <c r="CE162" s="589"/>
    </row>
    <row r="163" ht="20.25" customHeight="1">
      <c r="A163" s="647"/>
      <c r="B163" s="1383" t="s">
        <v>11827</v>
      </c>
      <c r="C163" s="1374" t="s">
        <v>10782</v>
      </c>
      <c r="D163" s="1375">
        <v>0.0</v>
      </c>
      <c r="E163" s="1496" t="s">
        <v>11828</v>
      </c>
      <c r="F163" s="589"/>
      <c r="G163" s="1497">
        <v>2.037593769593E12</v>
      </c>
      <c r="H163" s="1480">
        <v>700.0</v>
      </c>
      <c r="I163" s="724">
        <v>0.5</v>
      </c>
      <c r="J163" s="734">
        <v>350.0</v>
      </c>
      <c r="K163" s="563" t="s">
        <v>11829</v>
      </c>
      <c r="L163" s="450" t="s">
        <v>11830</v>
      </c>
      <c r="M163" s="450" t="s">
        <v>11724</v>
      </c>
      <c r="N163" s="589"/>
      <c r="O163" s="589"/>
      <c r="P163" s="589"/>
      <c r="Q163" s="589"/>
      <c r="R163" s="589"/>
      <c r="S163" s="589"/>
      <c r="T163" s="589"/>
      <c r="U163" s="589"/>
      <c r="V163" s="589"/>
      <c r="W163" s="589"/>
      <c r="X163" s="589"/>
      <c r="Y163" s="1378">
        <v>150.0</v>
      </c>
      <c r="Z163" s="1378">
        <v>130.0</v>
      </c>
      <c r="AA163" s="1380">
        <v>0.16</v>
      </c>
      <c r="AB163" s="1374" t="s">
        <v>11805</v>
      </c>
      <c r="AC163" s="1380">
        <v>0.47</v>
      </c>
      <c r="AD163" s="589"/>
      <c r="AE163" s="1378">
        <v>192.0</v>
      </c>
      <c r="AF163" s="1378">
        <v>150.0</v>
      </c>
      <c r="AG163" s="1378">
        <v>80.0</v>
      </c>
      <c r="AH163" s="1374"/>
      <c r="AI163" s="1374" t="s">
        <v>11831</v>
      </c>
      <c r="AJ163" s="589"/>
      <c r="AK163" s="589"/>
      <c r="AL163" s="589"/>
      <c r="AM163" s="589"/>
      <c r="AN163" s="589"/>
      <c r="AO163" s="589"/>
      <c r="AP163" s="589"/>
      <c r="AQ163" s="589"/>
      <c r="AR163" s="589"/>
      <c r="AS163" s="589"/>
      <c r="AT163" s="589"/>
      <c r="AU163" s="589"/>
      <c r="AV163" s="589"/>
      <c r="AW163" s="589"/>
      <c r="AX163" s="589"/>
      <c r="AY163" s="589"/>
      <c r="AZ163" s="589"/>
      <c r="BA163" s="589"/>
      <c r="BB163" s="589"/>
      <c r="BC163" s="589"/>
      <c r="BD163" s="589"/>
      <c r="BE163" s="589"/>
      <c r="BF163" s="589"/>
      <c r="BG163" s="589"/>
      <c r="BH163" s="589"/>
      <c r="BI163" s="589"/>
      <c r="BJ163" s="589"/>
      <c r="BK163" s="589"/>
      <c r="BL163" s="589"/>
      <c r="BM163" s="589"/>
      <c r="BN163" s="589"/>
      <c r="BO163" s="589"/>
      <c r="BP163" s="589"/>
      <c r="BQ163" s="589"/>
      <c r="BR163" s="589"/>
      <c r="BS163" s="589"/>
      <c r="BT163" s="589"/>
      <c r="BU163" s="589"/>
      <c r="BV163" s="589"/>
      <c r="BW163" s="589"/>
      <c r="BX163" s="589"/>
      <c r="BY163" s="589"/>
      <c r="BZ163" s="589"/>
      <c r="CA163" s="589"/>
      <c r="CB163" s="589"/>
      <c r="CC163" s="589"/>
      <c r="CD163" s="589"/>
      <c r="CE163" s="589"/>
    </row>
    <row r="164" ht="20.25" customHeight="1">
      <c r="A164" s="647"/>
      <c r="B164" s="1383" t="s">
        <v>11832</v>
      </c>
      <c r="C164" s="1374" t="s">
        <v>10782</v>
      </c>
      <c r="D164" s="1375">
        <v>0.0</v>
      </c>
      <c r="E164" s="1496" t="s">
        <v>11833</v>
      </c>
      <c r="F164" s="589"/>
      <c r="G164" s="1497">
        <v>2.037593771855E12</v>
      </c>
      <c r="H164" s="1480">
        <v>1100.0</v>
      </c>
      <c r="I164" s="724">
        <v>0.5</v>
      </c>
      <c r="J164" s="734">
        <v>550.0</v>
      </c>
      <c r="K164" s="563" t="s">
        <v>11834</v>
      </c>
      <c r="L164" s="450" t="s">
        <v>11835</v>
      </c>
      <c r="M164" s="450" t="s">
        <v>11724</v>
      </c>
      <c r="N164" s="589"/>
      <c r="O164" s="589"/>
      <c r="P164" s="589"/>
      <c r="Q164" s="589"/>
      <c r="R164" s="589"/>
      <c r="S164" s="589"/>
      <c r="T164" s="589"/>
      <c r="U164" s="589"/>
      <c r="V164" s="589"/>
      <c r="W164" s="589"/>
      <c r="X164" s="589"/>
      <c r="Y164" s="1378">
        <v>150.0</v>
      </c>
      <c r="Z164" s="1378">
        <v>199.0</v>
      </c>
      <c r="AA164" s="1380">
        <v>0.16</v>
      </c>
      <c r="AB164" s="1374">
        <v>850.0</v>
      </c>
      <c r="AC164" s="1380">
        <v>0.48</v>
      </c>
      <c r="AD164" s="589"/>
      <c r="AE164" s="1378">
        <v>360.0</v>
      </c>
      <c r="AF164" s="1378">
        <v>160.0</v>
      </c>
      <c r="AG164" s="1378">
        <v>140.0</v>
      </c>
      <c r="AH164" s="1374"/>
      <c r="AI164" s="1374" t="s">
        <v>11836</v>
      </c>
      <c r="AJ164" s="589"/>
      <c r="AK164" s="589"/>
      <c r="AL164" s="589"/>
      <c r="AM164" s="589"/>
      <c r="AN164" s="589"/>
      <c r="AO164" s="589"/>
      <c r="AP164" s="589"/>
      <c r="AQ164" s="589"/>
      <c r="AR164" s="589"/>
      <c r="AS164" s="589"/>
      <c r="AT164" s="589"/>
      <c r="AU164" s="589"/>
      <c r="AV164" s="589"/>
      <c r="AW164" s="589"/>
      <c r="AX164" s="589"/>
      <c r="AY164" s="589"/>
      <c r="AZ164" s="589"/>
      <c r="BA164" s="589"/>
      <c r="BB164" s="589"/>
      <c r="BC164" s="589"/>
      <c r="BD164" s="589"/>
      <c r="BE164" s="589"/>
      <c r="BF164" s="589"/>
      <c r="BG164" s="589"/>
      <c r="BH164" s="589"/>
      <c r="BI164" s="589"/>
      <c r="BJ164" s="589"/>
      <c r="BK164" s="589"/>
      <c r="BL164" s="589"/>
      <c r="BM164" s="589"/>
      <c r="BN164" s="589"/>
      <c r="BO164" s="589"/>
      <c r="BP164" s="589"/>
      <c r="BQ164" s="589"/>
      <c r="BR164" s="589"/>
      <c r="BS164" s="589"/>
      <c r="BT164" s="589"/>
      <c r="BU164" s="589"/>
      <c r="BV164" s="589"/>
      <c r="BW164" s="589"/>
      <c r="BX164" s="589"/>
      <c r="BY164" s="589"/>
      <c r="BZ164" s="589"/>
      <c r="CA164" s="589"/>
      <c r="CB164" s="589"/>
      <c r="CC164" s="589"/>
      <c r="CD164" s="589"/>
      <c r="CE164" s="589"/>
    </row>
    <row r="165" ht="20.25" customHeight="1">
      <c r="A165" s="647"/>
      <c r="B165" s="1383" t="s">
        <v>11837</v>
      </c>
      <c r="C165" s="1374" t="s">
        <v>10782</v>
      </c>
      <c r="D165" s="1375">
        <v>0.0</v>
      </c>
      <c r="E165" s="1496" t="s">
        <v>11838</v>
      </c>
      <c r="F165" s="589"/>
      <c r="G165" s="1497">
        <v>2.037593772074E12</v>
      </c>
      <c r="H165" s="1480">
        <v>1600.0</v>
      </c>
      <c r="I165" s="724">
        <v>0.5</v>
      </c>
      <c r="J165" s="734">
        <v>800.0</v>
      </c>
      <c r="K165" s="563" t="s">
        <v>11839</v>
      </c>
      <c r="L165" s="450" t="s">
        <v>11840</v>
      </c>
      <c r="M165" s="450" t="s">
        <v>11724</v>
      </c>
      <c r="N165" s="589"/>
      <c r="O165" s="589"/>
      <c r="P165" s="589"/>
      <c r="Q165" s="589"/>
      <c r="R165" s="589"/>
      <c r="S165" s="589"/>
      <c r="T165" s="589"/>
      <c r="U165" s="589"/>
      <c r="V165" s="589"/>
      <c r="W165" s="589"/>
      <c r="X165" s="589"/>
      <c r="Y165" s="1378">
        <v>150.0</v>
      </c>
      <c r="Z165" s="1378">
        <v>268.0</v>
      </c>
      <c r="AA165" s="1380">
        <v>0.16</v>
      </c>
      <c r="AB165" s="1374" t="s">
        <v>11788</v>
      </c>
      <c r="AC165" s="1380">
        <v>0.37</v>
      </c>
      <c r="AD165" s="589"/>
      <c r="AE165" s="1378">
        <v>550.0</v>
      </c>
      <c r="AF165" s="1378">
        <v>220.0</v>
      </c>
      <c r="AG165" s="1378">
        <v>140.0</v>
      </c>
      <c r="AH165" s="1374"/>
      <c r="AI165" s="1374" t="s">
        <v>11841</v>
      </c>
      <c r="AJ165" s="589"/>
      <c r="AK165" s="589"/>
      <c r="AL165" s="589"/>
      <c r="AM165" s="589"/>
      <c r="AN165" s="589"/>
      <c r="AO165" s="589"/>
      <c r="AP165" s="589"/>
      <c r="AQ165" s="589"/>
      <c r="AR165" s="589"/>
      <c r="AS165" s="589"/>
      <c r="AT165" s="589"/>
      <c r="AU165" s="589"/>
      <c r="AV165" s="589"/>
      <c r="AW165" s="589"/>
      <c r="AX165" s="589"/>
      <c r="AY165" s="589"/>
      <c r="AZ165" s="589"/>
      <c r="BA165" s="589"/>
      <c r="BB165" s="589"/>
      <c r="BC165" s="589"/>
      <c r="BD165" s="589"/>
      <c r="BE165" s="589"/>
      <c r="BF165" s="589"/>
      <c r="BG165" s="589"/>
      <c r="BH165" s="589"/>
      <c r="BI165" s="589"/>
      <c r="BJ165" s="589"/>
      <c r="BK165" s="589"/>
      <c r="BL165" s="589"/>
      <c r="BM165" s="589"/>
      <c r="BN165" s="589"/>
      <c r="BO165" s="589"/>
      <c r="BP165" s="589"/>
      <c r="BQ165" s="589"/>
      <c r="BR165" s="589"/>
      <c r="BS165" s="589"/>
      <c r="BT165" s="589"/>
      <c r="BU165" s="589"/>
      <c r="BV165" s="589"/>
      <c r="BW165" s="589"/>
      <c r="BX165" s="589"/>
      <c r="BY165" s="589"/>
      <c r="BZ165" s="589"/>
      <c r="CA165" s="589"/>
      <c r="CB165" s="589"/>
      <c r="CC165" s="589"/>
      <c r="CD165" s="589"/>
      <c r="CE165" s="589"/>
    </row>
    <row r="166" ht="20.25" customHeight="1">
      <c r="A166" s="647"/>
      <c r="B166" s="1490" t="s">
        <v>11842</v>
      </c>
      <c r="C166" s="1374" t="s">
        <v>10782</v>
      </c>
      <c r="D166" s="1375">
        <v>0.0</v>
      </c>
      <c r="E166" s="1496" t="s">
        <v>11843</v>
      </c>
      <c r="F166" s="589"/>
      <c r="G166" s="1497">
        <v>2.03759377221E12</v>
      </c>
      <c r="H166" s="1480">
        <v>2900.0</v>
      </c>
      <c r="I166" s="724">
        <v>0.5</v>
      </c>
      <c r="J166" s="734">
        <v>1450.0</v>
      </c>
      <c r="K166" s="563" t="s">
        <v>11844</v>
      </c>
      <c r="L166" s="1158"/>
      <c r="M166" s="450" t="s">
        <v>11724</v>
      </c>
      <c r="N166" s="589"/>
      <c r="O166" s="589"/>
      <c r="P166" s="589"/>
      <c r="Q166" s="589"/>
      <c r="R166" s="589"/>
      <c r="S166" s="589"/>
      <c r="T166" s="589"/>
      <c r="U166" s="589"/>
      <c r="V166" s="589"/>
      <c r="W166" s="589"/>
      <c r="X166" s="589"/>
      <c r="Y166" s="1378">
        <v>150.0</v>
      </c>
      <c r="Z166" s="1378">
        <v>540.0</v>
      </c>
      <c r="AA166" s="1380">
        <v>0.16</v>
      </c>
      <c r="AB166" s="1374" t="s">
        <v>11793</v>
      </c>
      <c r="AC166" s="1380">
        <v>0.38</v>
      </c>
      <c r="AD166" s="589"/>
      <c r="AE166" s="1378">
        <v>1000.0</v>
      </c>
      <c r="AF166" s="1378">
        <v>230.0</v>
      </c>
      <c r="AG166" s="1378">
        <v>210.0</v>
      </c>
      <c r="AH166" s="1374"/>
      <c r="AI166" s="1374" t="s">
        <v>11845</v>
      </c>
      <c r="AJ166" s="589"/>
      <c r="AK166" s="589"/>
      <c r="AL166" s="589"/>
      <c r="AM166" s="589"/>
      <c r="AN166" s="589"/>
      <c r="AO166" s="589"/>
      <c r="AP166" s="589"/>
      <c r="AQ166" s="589"/>
      <c r="AR166" s="589"/>
      <c r="AS166" s="589"/>
      <c r="AT166" s="589"/>
      <c r="AU166" s="589"/>
      <c r="AV166" s="589"/>
      <c r="AW166" s="589"/>
      <c r="AX166" s="589"/>
      <c r="AY166" s="589"/>
      <c r="AZ166" s="589"/>
      <c r="BA166" s="589"/>
      <c r="BB166" s="589"/>
      <c r="BC166" s="589"/>
      <c r="BD166" s="589"/>
      <c r="BE166" s="589"/>
      <c r="BF166" s="589"/>
      <c r="BG166" s="589"/>
      <c r="BH166" s="589"/>
      <c r="BI166" s="589"/>
      <c r="BJ166" s="589"/>
      <c r="BK166" s="589"/>
      <c r="BL166" s="589"/>
      <c r="BM166" s="589"/>
      <c r="BN166" s="589"/>
      <c r="BO166" s="589"/>
      <c r="BP166" s="589"/>
      <c r="BQ166" s="589"/>
      <c r="BR166" s="589"/>
      <c r="BS166" s="589"/>
      <c r="BT166" s="589"/>
      <c r="BU166" s="589"/>
      <c r="BV166" s="589"/>
      <c r="BW166" s="589"/>
      <c r="BX166" s="589"/>
      <c r="BY166" s="589"/>
      <c r="BZ166" s="589"/>
      <c r="CA166" s="589"/>
      <c r="CB166" s="589"/>
      <c r="CC166" s="589"/>
      <c r="CD166" s="589"/>
      <c r="CE166" s="589"/>
    </row>
    <row r="167" ht="20.25" customHeight="1">
      <c r="A167" s="647"/>
      <c r="B167" s="1490" t="s">
        <v>11846</v>
      </c>
      <c r="C167" s="1374" t="s">
        <v>10782</v>
      </c>
      <c r="D167" s="1375">
        <v>0.0</v>
      </c>
      <c r="E167" s="1496" t="s">
        <v>11847</v>
      </c>
      <c r="F167" s="589"/>
      <c r="G167" s="1497">
        <v>2.037593772432E12</v>
      </c>
      <c r="H167" s="1480">
        <v>4300.0</v>
      </c>
      <c r="I167" s="724">
        <v>0.5</v>
      </c>
      <c r="J167" s="734">
        <v>2150.0</v>
      </c>
      <c r="K167" s="563" t="s">
        <v>11848</v>
      </c>
      <c r="L167" s="450" t="s">
        <v>11849</v>
      </c>
      <c r="M167" s="450" t="s">
        <v>11850</v>
      </c>
      <c r="N167" s="589"/>
      <c r="O167" s="589"/>
      <c r="P167" s="589"/>
      <c r="Q167" s="589"/>
      <c r="R167" s="589"/>
      <c r="S167" s="589"/>
      <c r="T167" s="589"/>
      <c r="U167" s="589"/>
      <c r="V167" s="589"/>
      <c r="W167" s="589"/>
      <c r="X167" s="589"/>
      <c r="Y167" s="1378">
        <v>150.0</v>
      </c>
      <c r="Z167" s="1378">
        <v>762.0</v>
      </c>
      <c r="AA167" s="1380">
        <v>0.16</v>
      </c>
      <c r="AB167" s="1374" t="s">
        <v>11799</v>
      </c>
      <c r="AC167" s="1380">
        <v>0.35</v>
      </c>
      <c r="AD167" s="589"/>
      <c r="AE167" s="1378">
        <v>1500.0</v>
      </c>
      <c r="AF167" s="1378">
        <v>230.0</v>
      </c>
      <c r="AG167" s="1378">
        <v>210.0</v>
      </c>
      <c r="AH167" s="1374"/>
      <c r="AI167" s="1374" t="s">
        <v>11851</v>
      </c>
      <c r="AJ167" s="589"/>
      <c r="AK167" s="589"/>
      <c r="AL167" s="589"/>
      <c r="AM167" s="589"/>
      <c r="AN167" s="589"/>
      <c r="AO167" s="589"/>
      <c r="AP167" s="589"/>
      <c r="AQ167" s="589"/>
      <c r="AR167" s="589"/>
      <c r="AS167" s="589"/>
      <c r="AT167" s="589"/>
      <c r="AU167" s="589"/>
      <c r="AV167" s="589"/>
      <c r="AW167" s="589"/>
      <c r="AX167" s="589"/>
      <c r="AY167" s="589"/>
      <c r="AZ167" s="589"/>
      <c r="BA167" s="589"/>
      <c r="BB167" s="589"/>
      <c r="BC167" s="589"/>
      <c r="BD167" s="589"/>
      <c r="BE167" s="589"/>
      <c r="BF167" s="589"/>
      <c r="BG167" s="589"/>
      <c r="BH167" s="589"/>
      <c r="BI167" s="589"/>
      <c r="BJ167" s="589"/>
      <c r="BK167" s="589"/>
      <c r="BL167" s="589"/>
      <c r="BM167" s="589"/>
      <c r="BN167" s="589"/>
      <c r="BO167" s="589"/>
      <c r="BP167" s="589"/>
      <c r="BQ167" s="589"/>
      <c r="BR167" s="589"/>
      <c r="BS167" s="589"/>
      <c r="BT167" s="589"/>
      <c r="BU167" s="589"/>
      <c r="BV167" s="589"/>
      <c r="BW167" s="589"/>
      <c r="BX167" s="589"/>
      <c r="BY167" s="589"/>
      <c r="BZ167" s="589"/>
      <c r="CA167" s="589"/>
      <c r="CB167" s="589"/>
      <c r="CC167" s="589"/>
      <c r="CD167" s="589"/>
      <c r="CE167" s="589"/>
    </row>
    <row r="168" ht="20.25" customHeight="1">
      <c r="A168" s="647"/>
      <c r="B168" s="1383" t="s">
        <v>3183</v>
      </c>
      <c r="C168" s="1374" t="s">
        <v>10782</v>
      </c>
      <c r="D168" s="1375">
        <v>0.0</v>
      </c>
      <c r="E168" s="1496" t="s">
        <v>11852</v>
      </c>
      <c r="F168" s="589"/>
      <c r="G168" s="1497">
        <v>2.037583113948E12</v>
      </c>
      <c r="H168" s="1480">
        <v>600.0</v>
      </c>
      <c r="I168" s="724">
        <v>0.5</v>
      </c>
      <c r="J168" s="734">
        <v>300.0</v>
      </c>
      <c r="K168" s="563" t="s">
        <v>11853</v>
      </c>
      <c r="L168" s="450" t="s">
        <v>11854</v>
      </c>
      <c r="M168" s="450" t="s">
        <v>11855</v>
      </c>
      <c r="N168" s="589"/>
      <c r="O168" s="589"/>
      <c r="P168" s="589"/>
      <c r="Q168" s="589"/>
      <c r="R168" s="589"/>
      <c r="S168" s="589"/>
      <c r="T168" s="589"/>
      <c r="U168" s="589"/>
      <c r="V168" s="589"/>
      <c r="W168" s="589"/>
      <c r="X168" s="589"/>
      <c r="Y168" s="1378">
        <v>100.0</v>
      </c>
      <c r="Z168" s="1378">
        <v>110.0</v>
      </c>
      <c r="AA168" s="1380">
        <v>0.16</v>
      </c>
      <c r="AB168" s="1374" t="s">
        <v>11805</v>
      </c>
      <c r="AC168" s="1380">
        <v>0.47</v>
      </c>
      <c r="AD168" s="589"/>
      <c r="AE168" s="1378">
        <v>100.0</v>
      </c>
      <c r="AF168" s="1378">
        <v>100.0</v>
      </c>
      <c r="AG168" s="1378">
        <v>55.0</v>
      </c>
      <c r="AH168" s="1374"/>
      <c r="AI168" s="1374" t="s">
        <v>11856</v>
      </c>
      <c r="AJ168" s="589"/>
      <c r="AK168" s="589"/>
      <c r="AL168" s="589"/>
      <c r="AM168" s="589"/>
      <c r="AN168" s="589"/>
      <c r="AO168" s="589"/>
      <c r="AP168" s="589"/>
      <c r="AQ168" s="589"/>
      <c r="AR168" s="589"/>
      <c r="AS168" s="589"/>
      <c r="AT168" s="589"/>
      <c r="AU168" s="589"/>
      <c r="AV168" s="589"/>
      <c r="AW168" s="589"/>
      <c r="AX168" s="589"/>
      <c r="AY168" s="589"/>
      <c r="AZ168" s="589"/>
      <c r="BA168" s="589"/>
      <c r="BB168" s="589"/>
      <c r="BC168" s="589"/>
      <c r="BD168" s="589"/>
      <c r="BE168" s="589"/>
      <c r="BF168" s="589"/>
      <c r="BG168" s="589"/>
      <c r="BH168" s="589"/>
      <c r="BI168" s="589"/>
      <c r="BJ168" s="589"/>
      <c r="BK168" s="589"/>
      <c r="BL168" s="589"/>
      <c r="BM168" s="589"/>
      <c r="BN168" s="589"/>
      <c r="BO168" s="589"/>
      <c r="BP168" s="589"/>
      <c r="BQ168" s="589"/>
      <c r="BR168" s="589"/>
      <c r="BS168" s="589"/>
      <c r="BT168" s="589"/>
      <c r="BU168" s="589"/>
      <c r="BV168" s="589"/>
      <c r="BW168" s="589"/>
      <c r="BX168" s="589"/>
      <c r="BY168" s="589"/>
      <c r="BZ168" s="589"/>
      <c r="CA168" s="589"/>
      <c r="CB168" s="589"/>
      <c r="CC168" s="589"/>
      <c r="CD168" s="589"/>
      <c r="CE168" s="589"/>
    </row>
    <row r="169" ht="20.25" customHeight="1">
      <c r="A169" s="647"/>
      <c r="B169" s="1383" t="s">
        <v>3195</v>
      </c>
      <c r="C169" s="1374" t="s">
        <v>10782</v>
      </c>
      <c r="D169" s="1375">
        <v>0.0</v>
      </c>
      <c r="E169" s="1496" t="s">
        <v>11857</v>
      </c>
      <c r="F169" s="589"/>
      <c r="G169" s="1497">
        <v>2.037583114051E12</v>
      </c>
      <c r="H169" s="1480">
        <v>900.0</v>
      </c>
      <c r="I169" s="724">
        <v>0.5</v>
      </c>
      <c r="J169" s="734">
        <v>450.0</v>
      </c>
      <c r="K169" s="563" t="s">
        <v>11858</v>
      </c>
      <c r="L169" s="1158"/>
      <c r="M169" s="450" t="s">
        <v>11859</v>
      </c>
      <c r="N169" s="589"/>
      <c r="O169" s="589"/>
      <c r="P169" s="589"/>
      <c r="Q169" s="589"/>
      <c r="R169" s="589"/>
      <c r="S169" s="589"/>
      <c r="T169" s="589"/>
      <c r="U169" s="589"/>
      <c r="V169" s="589"/>
      <c r="W169" s="589"/>
      <c r="X169" s="589"/>
      <c r="Y169" s="1378">
        <v>150.0</v>
      </c>
      <c r="Z169" s="1378">
        <v>160.0</v>
      </c>
      <c r="AA169" s="1380">
        <v>0.16</v>
      </c>
      <c r="AB169" s="1374">
        <v>850.0</v>
      </c>
      <c r="AC169" s="1380">
        <v>0.48</v>
      </c>
      <c r="AD169" s="589"/>
      <c r="AE169" s="1378">
        <v>165.0</v>
      </c>
      <c r="AF169" s="1378">
        <v>140.0</v>
      </c>
      <c r="AG169" s="1378">
        <v>90.0</v>
      </c>
      <c r="AH169" s="1374"/>
      <c r="AI169" s="1374" t="s">
        <v>11860</v>
      </c>
      <c r="AJ169" s="589"/>
      <c r="AK169" s="589"/>
      <c r="AL169" s="589"/>
      <c r="AM169" s="589"/>
      <c r="AN169" s="589"/>
      <c r="AO169" s="589"/>
      <c r="AP169" s="589"/>
      <c r="AQ169" s="589"/>
      <c r="AR169" s="589"/>
      <c r="AS169" s="589"/>
      <c r="AT169" s="589"/>
      <c r="AU169" s="589"/>
      <c r="AV169" s="589"/>
      <c r="AW169" s="589"/>
      <c r="AX169" s="589"/>
      <c r="AY169" s="589"/>
      <c r="AZ169" s="589"/>
      <c r="BA169" s="589"/>
      <c r="BB169" s="589"/>
      <c r="BC169" s="589"/>
      <c r="BD169" s="589"/>
      <c r="BE169" s="589"/>
      <c r="BF169" s="589"/>
      <c r="BG169" s="589"/>
      <c r="BH169" s="589"/>
      <c r="BI169" s="589"/>
      <c r="BJ169" s="589"/>
      <c r="BK169" s="589"/>
      <c r="BL169" s="589"/>
      <c r="BM169" s="589"/>
      <c r="BN169" s="589"/>
      <c r="BO169" s="589"/>
      <c r="BP169" s="589"/>
      <c r="BQ169" s="589"/>
      <c r="BR169" s="589"/>
      <c r="BS169" s="589"/>
      <c r="BT169" s="589"/>
      <c r="BU169" s="589"/>
      <c r="BV169" s="589"/>
      <c r="BW169" s="589"/>
      <c r="BX169" s="589"/>
      <c r="BY169" s="589"/>
      <c r="BZ169" s="589"/>
      <c r="CA169" s="589"/>
      <c r="CB169" s="589"/>
      <c r="CC169" s="589"/>
      <c r="CD169" s="589"/>
      <c r="CE169" s="589"/>
    </row>
    <row r="170" ht="20.25" customHeight="1">
      <c r="A170" s="647"/>
      <c r="B170" s="1490" t="s">
        <v>11861</v>
      </c>
      <c r="C170" s="1374" t="s">
        <v>10782</v>
      </c>
      <c r="D170" s="1375">
        <v>0.0</v>
      </c>
      <c r="E170" s="1496" t="s">
        <v>11862</v>
      </c>
      <c r="F170" s="589"/>
      <c r="G170" s="1500">
        <v>2.037172656849E12</v>
      </c>
      <c r="H170" s="1480">
        <v>1100.0</v>
      </c>
      <c r="I170" s="724">
        <v>0.5</v>
      </c>
      <c r="J170" s="734">
        <v>550.0</v>
      </c>
      <c r="K170" s="563" t="s">
        <v>11863</v>
      </c>
      <c r="L170" s="1158"/>
      <c r="M170" s="450" t="s">
        <v>11864</v>
      </c>
      <c r="N170" s="589"/>
      <c r="O170" s="589"/>
      <c r="P170" s="589"/>
      <c r="Q170" s="589"/>
      <c r="R170" s="589"/>
      <c r="S170" s="589"/>
      <c r="T170" s="589"/>
      <c r="U170" s="1481"/>
      <c r="V170" s="1482" t="s">
        <v>10814</v>
      </c>
      <c r="W170" s="1387" t="s">
        <v>11865</v>
      </c>
      <c r="X170" s="1388"/>
      <c r="Y170" s="1378">
        <v>150.0</v>
      </c>
      <c r="Z170" s="1493">
        <v>260.0</v>
      </c>
      <c r="AA170" s="1380">
        <v>0.16</v>
      </c>
      <c r="AB170" s="1374">
        <v>940.0</v>
      </c>
      <c r="AC170" s="1380">
        <v>0.4</v>
      </c>
      <c r="AD170" s="589"/>
      <c r="AE170" s="1378">
        <v>110.0</v>
      </c>
      <c r="AF170" s="1378">
        <v>85.0</v>
      </c>
      <c r="AG170" s="1378">
        <v>50.0</v>
      </c>
      <c r="AH170" s="1374"/>
      <c r="AI170" s="1374" t="s">
        <v>11866</v>
      </c>
      <c r="AJ170" s="589"/>
      <c r="AK170" s="589"/>
      <c r="AL170" s="589"/>
      <c r="AM170" s="589"/>
      <c r="AN170" s="589"/>
      <c r="AO170" s="589"/>
      <c r="AP170" s="589"/>
      <c r="AQ170" s="589"/>
      <c r="AR170" s="589"/>
      <c r="AS170" s="589"/>
      <c r="AT170" s="589"/>
      <c r="AU170" s="589"/>
      <c r="AV170" s="589"/>
      <c r="AW170" s="589"/>
      <c r="AX170" s="589"/>
      <c r="AY170" s="589"/>
      <c r="AZ170" s="589"/>
      <c r="BA170" s="589"/>
      <c r="BB170" s="589"/>
      <c r="BC170" s="589"/>
      <c r="BD170" s="589"/>
      <c r="BE170" s="589"/>
      <c r="BF170" s="589"/>
      <c r="BG170" s="589"/>
      <c r="BH170" s="589"/>
      <c r="BI170" s="589"/>
      <c r="BJ170" s="589"/>
      <c r="BK170" s="589"/>
      <c r="BL170" s="589"/>
      <c r="BM170" s="589"/>
      <c r="BN170" s="589"/>
      <c r="BO170" s="589"/>
      <c r="BP170" s="589"/>
      <c r="BQ170" s="589"/>
      <c r="BR170" s="589"/>
      <c r="BS170" s="589"/>
      <c r="BT170" s="589"/>
      <c r="BU170" s="589"/>
      <c r="BV170" s="589"/>
      <c r="BW170" s="589"/>
      <c r="BX170" s="589"/>
      <c r="BY170" s="589"/>
      <c r="BZ170" s="589"/>
      <c r="CA170" s="589"/>
      <c r="CB170" s="589"/>
      <c r="CC170" s="589"/>
      <c r="CD170" s="589"/>
      <c r="CE170" s="589"/>
    </row>
    <row r="171" ht="20.25" customHeight="1">
      <c r="A171" s="647"/>
      <c r="B171" s="1383" t="s">
        <v>11867</v>
      </c>
      <c r="C171" s="1374" t="s">
        <v>10782</v>
      </c>
      <c r="D171" s="1375">
        <v>0.0</v>
      </c>
      <c r="E171" s="1501" t="s">
        <v>11868</v>
      </c>
      <c r="F171" s="1502" t="s">
        <v>11869</v>
      </c>
      <c r="G171" s="1503">
        <v>2.02886523765E12</v>
      </c>
      <c r="H171" s="1378">
        <v>800.0</v>
      </c>
      <c r="I171" s="1504">
        <v>0.5</v>
      </c>
      <c r="J171" s="734">
        <v>400.0</v>
      </c>
      <c r="K171" s="1505"/>
      <c r="L171" s="1505"/>
      <c r="M171" s="1505"/>
      <c r="N171" s="398"/>
      <c r="O171" s="589"/>
      <c r="P171" s="589"/>
      <c r="Q171" s="589"/>
      <c r="R171" s="589"/>
      <c r="S171" s="589"/>
      <c r="T171" s="589"/>
      <c r="U171" s="1378">
        <v>100.0</v>
      </c>
      <c r="V171" s="1378">
        <v>229.0</v>
      </c>
      <c r="W171" s="1374">
        <v>10.0</v>
      </c>
      <c r="X171" s="1374">
        <v>10.0</v>
      </c>
      <c r="Y171" s="1380">
        <v>0.16</v>
      </c>
      <c r="Z171" s="589"/>
      <c r="AA171" s="1374" t="s">
        <v>11870</v>
      </c>
      <c r="AB171" s="1380">
        <v>0.35</v>
      </c>
      <c r="AC171" s="589"/>
      <c r="AD171" s="1374" t="s">
        <v>113</v>
      </c>
      <c r="AE171" s="1506" t="s">
        <v>1962</v>
      </c>
      <c r="AF171" s="1378">
        <v>100.0</v>
      </c>
      <c r="AG171" s="1378">
        <v>100.0</v>
      </c>
      <c r="AH171" s="1374"/>
      <c r="AI171" s="1374" t="s">
        <v>11871</v>
      </c>
      <c r="AJ171" s="1374" t="s">
        <v>11872</v>
      </c>
      <c r="AK171" s="589"/>
      <c r="AL171" s="589"/>
      <c r="AM171" s="1374" t="s">
        <v>11873</v>
      </c>
      <c r="AN171" s="1374" t="s">
        <v>795</v>
      </c>
      <c r="AO171" s="1374" t="s">
        <v>3003</v>
      </c>
      <c r="AP171" s="1379"/>
      <c r="AQ171" s="1379"/>
      <c r="AR171" s="1379"/>
      <c r="AS171" s="1374" t="s">
        <v>10819</v>
      </c>
      <c r="AT171" s="1374" t="s">
        <v>93</v>
      </c>
      <c r="AU171" s="1379"/>
      <c r="AV171" s="1379"/>
      <c r="AW171" s="589"/>
      <c r="AX171" s="589"/>
      <c r="AY171" s="1382" t="s">
        <v>11874</v>
      </c>
      <c r="AZ171" s="589"/>
      <c r="BA171" s="589"/>
      <c r="BB171" s="589"/>
      <c r="BC171" s="589"/>
      <c r="BD171" s="589"/>
      <c r="BE171" s="589"/>
      <c r="BF171" s="589"/>
      <c r="BG171" s="589"/>
      <c r="BH171" s="589"/>
      <c r="BI171" s="589"/>
      <c r="BJ171" s="589"/>
      <c r="BK171" s="589"/>
      <c r="BL171" s="589"/>
      <c r="BM171" s="589"/>
      <c r="BN171" s="589"/>
      <c r="BO171" s="589"/>
      <c r="BP171" s="589"/>
      <c r="BQ171" s="589"/>
      <c r="BR171" s="589"/>
      <c r="BS171" s="589"/>
      <c r="BT171" s="589"/>
      <c r="BU171" s="589"/>
      <c r="BV171" s="589"/>
      <c r="BW171" s="589"/>
      <c r="BX171" s="589"/>
      <c r="BY171" s="589"/>
      <c r="BZ171" s="589"/>
      <c r="CA171" s="589"/>
      <c r="CB171" s="589"/>
      <c r="CC171" s="589"/>
      <c r="CD171" s="589"/>
      <c r="CE171" s="589"/>
    </row>
    <row r="172" ht="20.25" customHeight="1">
      <c r="A172" s="647"/>
      <c r="B172" s="1383" t="s">
        <v>11875</v>
      </c>
      <c r="C172" s="1374" t="s">
        <v>10782</v>
      </c>
      <c r="D172" s="1375">
        <v>0.0</v>
      </c>
      <c r="E172" s="1501" t="s">
        <v>11876</v>
      </c>
      <c r="F172" s="1502" t="s">
        <v>11877</v>
      </c>
      <c r="G172" s="1503">
        <v>2.028865237667E12</v>
      </c>
      <c r="H172" s="1378">
        <v>1400.0</v>
      </c>
      <c r="I172" s="1504">
        <v>0.5</v>
      </c>
      <c r="J172" s="734">
        <v>700.0</v>
      </c>
      <c r="K172" s="1505"/>
      <c r="L172" s="1505"/>
      <c r="M172" s="1505"/>
      <c r="N172" s="398"/>
      <c r="O172" s="589"/>
      <c r="P172" s="589"/>
      <c r="Q172" s="589"/>
      <c r="R172" s="589"/>
      <c r="S172" s="589"/>
      <c r="T172" s="589"/>
      <c r="U172" s="1378">
        <v>150.0</v>
      </c>
      <c r="V172" s="1378">
        <v>204.0</v>
      </c>
      <c r="W172" s="1374">
        <v>10.0</v>
      </c>
      <c r="X172" s="1374">
        <v>10.0</v>
      </c>
      <c r="Y172" s="1380">
        <v>0.16</v>
      </c>
      <c r="Z172" s="589"/>
      <c r="AA172" s="1374">
        <v>515.0</v>
      </c>
      <c r="AB172" s="1380">
        <v>0.47</v>
      </c>
      <c r="AC172" s="1379"/>
      <c r="AD172" s="1374" t="s">
        <v>122</v>
      </c>
      <c r="AE172" s="589"/>
      <c r="AF172" s="1378">
        <v>165.0</v>
      </c>
      <c r="AG172" s="1378">
        <v>140.0</v>
      </c>
      <c r="AH172" s="1374"/>
      <c r="AI172" s="1374" t="s">
        <v>11878</v>
      </c>
      <c r="AJ172" s="1374" t="s">
        <v>11879</v>
      </c>
      <c r="AK172" s="589"/>
      <c r="AL172" s="589"/>
      <c r="AM172" s="1374" t="s">
        <v>11873</v>
      </c>
      <c r="AN172" s="1374" t="s">
        <v>795</v>
      </c>
      <c r="AO172" s="1374" t="s">
        <v>3003</v>
      </c>
      <c r="AP172" s="1379"/>
      <c r="AQ172" s="1379"/>
      <c r="AR172" s="1379"/>
      <c r="AS172" s="1374" t="s">
        <v>10819</v>
      </c>
      <c r="AT172" s="1374" t="s">
        <v>93</v>
      </c>
      <c r="AU172" s="1379"/>
      <c r="AV172" s="1379"/>
      <c r="AW172" s="589"/>
      <c r="AX172" s="589"/>
      <c r="AY172" s="1382" t="s">
        <v>11874</v>
      </c>
      <c r="AZ172" s="589"/>
      <c r="BA172" s="589"/>
      <c r="BB172" s="589"/>
      <c r="BC172" s="589"/>
      <c r="BD172" s="589"/>
      <c r="BE172" s="589"/>
      <c r="BF172" s="589"/>
      <c r="BG172" s="589"/>
      <c r="BH172" s="589"/>
      <c r="BI172" s="589"/>
      <c r="BJ172" s="589"/>
      <c r="BK172" s="589"/>
      <c r="BL172" s="589"/>
      <c r="BM172" s="589"/>
      <c r="BN172" s="589"/>
      <c r="BO172" s="589"/>
      <c r="BP172" s="589"/>
      <c r="BQ172" s="589"/>
      <c r="BR172" s="589"/>
      <c r="BS172" s="589"/>
      <c r="BT172" s="589"/>
      <c r="BU172" s="589"/>
      <c r="BV172" s="589"/>
      <c r="BW172" s="589"/>
      <c r="BX172" s="589"/>
      <c r="BY172" s="589"/>
      <c r="BZ172" s="589"/>
      <c r="CA172" s="589"/>
      <c r="CB172" s="589"/>
      <c r="CC172" s="589"/>
      <c r="CD172" s="589"/>
      <c r="CE172" s="589"/>
    </row>
    <row r="173" ht="20.25" customHeight="1">
      <c r="A173" s="647"/>
      <c r="B173" s="1383" t="s">
        <v>11880</v>
      </c>
      <c r="C173" s="1374" t="s">
        <v>10782</v>
      </c>
      <c r="D173" s="1375">
        <v>0.0</v>
      </c>
      <c r="E173" s="1501" t="s">
        <v>11881</v>
      </c>
      <c r="F173" s="1502" t="s">
        <v>11882</v>
      </c>
      <c r="G173" s="1503">
        <v>2.028865237674E12</v>
      </c>
      <c r="H173" s="1378">
        <v>1900.0</v>
      </c>
      <c r="I173" s="1504">
        <v>0.5</v>
      </c>
      <c r="J173" s="734">
        <v>950.0</v>
      </c>
      <c r="K173" s="1505"/>
      <c r="L173" s="1505"/>
      <c r="M173" s="1505"/>
      <c r="N173" s="398"/>
      <c r="O173" s="589"/>
      <c r="P173" s="589"/>
      <c r="Q173" s="589"/>
      <c r="R173" s="589"/>
      <c r="S173" s="589"/>
      <c r="T173" s="589"/>
      <c r="U173" s="1378">
        <v>160.0</v>
      </c>
      <c r="V173" s="1378">
        <v>306.0</v>
      </c>
      <c r="W173" s="1374">
        <v>15.0</v>
      </c>
      <c r="X173" s="1374">
        <v>15.0</v>
      </c>
      <c r="Y173" s="1380">
        <v>0.16</v>
      </c>
      <c r="Z173" s="589"/>
      <c r="AA173" s="1374" t="s">
        <v>11883</v>
      </c>
      <c r="AB173" s="1380">
        <v>0.48</v>
      </c>
      <c r="AC173" s="589"/>
      <c r="AD173" s="1374" t="s">
        <v>131</v>
      </c>
      <c r="AE173" s="1506" t="s">
        <v>11884</v>
      </c>
      <c r="AF173" s="1378">
        <v>230.0</v>
      </c>
      <c r="AG173" s="1378">
        <v>230.0</v>
      </c>
      <c r="AH173" s="1374"/>
      <c r="AI173" s="1374" t="s">
        <v>11885</v>
      </c>
      <c r="AJ173" s="1374" t="s">
        <v>11886</v>
      </c>
      <c r="AK173" s="589"/>
      <c r="AL173" s="589"/>
      <c r="AM173" s="1374" t="s">
        <v>11873</v>
      </c>
      <c r="AN173" s="1374" t="s">
        <v>795</v>
      </c>
      <c r="AO173" s="1374" t="s">
        <v>3003</v>
      </c>
      <c r="AP173" s="1379"/>
      <c r="AQ173" s="1379"/>
      <c r="AR173" s="1379"/>
      <c r="AS173" s="1374" t="s">
        <v>10819</v>
      </c>
      <c r="AT173" s="1374" t="s">
        <v>93</v>
      </c>
      <c r="AU173" s="1379"/>
      <c r="AV173" s="1379"/>
      <c r="AW173" s="589"/>
      <c r="AX173" s="589"/>
      <c r="AY173" s="1382" t="s">
        <v>11874</v>
      </c>
      <c r="AZ173" s="589"/>
      <c r="BA173" s="589"/>
      <c r="BB173" s="589"/>
      <c r="BC173" s="589"/>
      <c r="BD173" s="589"/>
      <c r="BE173" s="589"/>
      <c r="BF173" s="589"/>
      <c r="BG173" s="589"/>
      <c r="BH173" s="589"/>
      <c r="BI173" s="589"/>
      <c r="BJ173" s="589"/>
      <c r="BK173" s="589"/>
      <c r="BL173" s="589"/>
      <c r="BM173" s="589"/>
      <c r="BN173" s="589"/>
      <c r="BO173" s="589"/>
      <c r="BP173" s="589"/>
      <c r="BQ173" s="589"/>
      <c r="BR173" s="589"/>
      <c r="BS173" s="589"/>
      <c r="BT173" s="589"/>
      <c r="BU173" s="589"/>
      <c r="BV173" s="589"/>
      <c r="BW173" s="589"/>
      <c r="BX173" s="589"/>
      <c r="BY173" s="589"/>
      <c r="BZ173" s="589"/>
      <c r="CA173" s="589"/>
      <c r="CB173" s="589"/>
      <c r="CC173" s="589"/>
      <c r="CD173" s="589"/>
      <c r="CE173" s="589"/>
    </row>
    <row r="174" ht="20.25" customHeight="1">
      <c r="A174" s="647"/>
      <c r="B174" s="1383" t="s">
        <v>11887</v>
      </c>
      <c r="C174" s="1374" t="s">
        <v>10782</v>
      </c>
      <c r="D174" s="1375">
        <v>0.0</v>
      </c>
      <c r="E174" s="1501" t="s">
        <v>11888</v>
      </c>
      <c r="F174" s="1502" t="s">
        <v>11889</v>
      </c>
      <c r="G174" s="1503">
        <v>2.028865237681E12</v>
      </c>
      <c r="H174" s="1378">
        <v>3500.0</v>
      </c>
      <c r="I174" s="1504">
        <v>0.5</v>
      </c>
      <c r="J174" s="734">
        <v>1750.0</v>
      </c>
      <c r="K174" s="1505"/>
      <c r="L174" s="1505"/>
      <c r="M174" s="1505"/>
      <c r="N174" s="398"/>
      <c r="O174" s="589"/>
      <c r="P174" s="589"/>
      <c r="Q174" s="589"/>
      <c r="R174" s="589"/>
      <c r="S174" s="589"/>
      <c r="T174" s="589"/>
      <c r="U174" s="1378">
        <v>165.0</v>
      </c>
      <c r="V174" s="1378">
        <v>612.0</v>
      </c>
      <c r="W174" s="1374">
        <v>20.0</v>
      </c>
      <c r="X174" s="1374">
        <v>20.0</v>
      </c>
      <c r="Y174" s="1380">
        <v>0.16</v>
      </c>
      <c r="Z174" s="589"/>
      <c r="AA174" s="1374" t="s">
        <v>11890</v>
      </c>
      <c r="AB174" s="1380">
        <v>0.4</v>
      </c>
      <c r="AC174" s="1379"/>
      <c r="AD174" s="1374" t="s">
        <v>139</v>
      </c>
      <c r="AE174" s="589"/>
      <c r="AF174" s="1378">
        <v>450.0</v>
      </c>
      <c r="AG174" s="1378">
        <v>160.0</v>
      </c>
      <c r="AH174" s="1374"/>
      <c r="AI174" s="1374" t="s">
        <v>11891</v>
      </c>
      <c r="AJ174" s="1374" t="s">
        <v>11892</v>
      </c>
      <c r="AK174" s="589"/>
      <c r="AL174" s="589"/>
      <c r="AM174" s="1374" t="s">
        <v>11873</v>
      </c>
      <c r="AN174" s="1374" t="s">
        <v>795</v>
      </c>
      <c r="AO174" s="1374" t="s">
        <v>3003</v>
      </c>
      <c r="AP174" s="1379"/>
      <c r="AQ174" s="1379"/>
      <c r="AR174" s="1379"/>
      <c r="AS174" s="1374" t="s">
        <v>10819</v>
      </c>
      <c r="AT174" s="1374" t="s">
        <v>93</v>
      </c>
      <c r="AU174" s="1379"/>
      <c r="AV174" s="1379"/>
      <c r="AW174" s="589"/>
      <c r="AX174" s="589"/>
      <c r="AY174" s="1382" t="s">
        <v>11874</v>
      </c>
      <c r="AZ174" s="589"/>
      <c r="BA174" s="589"/>
      <c r="BB174" s="589"/>
      <c r="BC174" s="589"/>
      <c r="BD174" s="589"/>
      <c r="BE174" s="589"/>
      <c r="BF174" s="589"/>
      <c r="BG174" s="589"/>
      <c r="BH174" s="589"/>
      <c r="BI174" s="589"/>
      <c r="BJ174" s="589"/>
      <c r="BK174" s="589"/>
      <c r="BL174" s="589"/>
      <c r="BM174" s="589"/>
      <c r="BN174" s="589"/>
      <c r="BO174" s="589"/>
      <c r="BP174" s="589"/>
      <c r="BQ174" s="589"/>
      <c r="BR174" s="589"/>
      <c r="BS174" s="589"/>
      <c r="BT174" s="589"/>
      <c r="BU174" s="589"/>
      <c r="BV174" s="589"/>
      <c r="BW174" s="589"/>
      <c r="BX174" s="589"/>
      <c r="BY174" s="589"/>
      <c r="BZ174" s="589"/>
      <c r="CA174" s="589"/>
      <c r="CB174" s="589"/>
      <c r="CC174" s="589"/>
      <c r="CD174" s="589"/>
      <c r="CE174" s="589"/>
    </row>
    <row r="175" ht="20.25" customHeight="1">
      <c r="A175" s="647"/>
      <c r="B175" s="1383" t="s">
        <v>11893</v>
      </c>
      <c r="C175" s="1374" t="s">
        <v>10782</v>
      </c>
      <c r="D175" s="1375">
        <v>0.0</v>
      </c>
      <c r="E175" s="1501" t="s">
        <v>11894</v>
      </c>
      <c r="F175" s="1502" t="s">
        <v>11895</v>
      </c>
      <c r="G175" s="1503">
        <v>2.028865237698E12</v>
      </c>
      <c r="H175" s="1378">
        <v>5200.0</v>
      </c>
      <c r="I175" s="1504">
        <v>0.5</v>
      </c>
      <c r="J175" s="734">
        <v>2600.0</v>
      </c>
      <c r="K175" s="1505"/>
      <c r="L175" s="1505"/>
      <c r="M175" s="1505"/>
      <c r="N175" s="398"/>
      <c r="O175" s="589"/>
      <c r="P175" s="589"/>
      <c r="Q175" s="589"/>
      <c r="R175" s="589"/>
      <c r="S175" s="589"/>
      <c r="T175" s="589"/>
      <c r="U175" s="1378">
        <v>230.0</v>
      </c>
      <c r="V175" s="1378">
        <v>612.0</v>
      </c>
      <c r="W175" s="1374">
        <v>30.0</v>
      </c>
      <c r="X175" s="1374">
        <v>30.0</v>
      </c>
      <c r="Y175" s="1380">
        <v>0.16</v>
      </c>
      <c r="Z175" s="589"/>
      <c r="AA175" s="1375" t="s">
        <v>8346</v>
      </c>
      <c r="AB175" s="1380">
        <v>0.42</v>
      </c>
      <c r="AC175" s="1379"/>
      <c r="AD175" s="1374" t="s">
        <v>147</v>
      </c>
      <c r="AE175" s="589"/>
      <c r="AF175" s="1378">
        <v>640.0</v>
      </c>
      <c r="AG175" s="1378">
        <v>210.0</v>
      </c>
      <c r="AH175" s="1374"/>
      <c r="AI175" s="1374" t="s">
        <v>11896</v>
      </c>
      <c r="AJ175" s="1374" t="s">
        <v>11897</v>
      </c>
      <c r="AK175" s="589"/>
      <c r="AL175" s="589"/>
      <c r="AM175" s="1374" t="s">
        <v>11873</v>
      </c>
      <c r="AN175" s="1374" t="s">
        <v>795</v>
      </c>
      <c r="AO175" s="1374" t="s">
        <v>3003</v>
      </c>
      <c r="AP175" s="1379"/>
      <c r="AQ175" s="1379"/>
      <c r="AR175" s="1379"/>
      <c r="AS175" s="1374" t="s">
        <v>10819</v>
      </c>
      <c r="AT175" s="1374" t="s">
        <v>93</v>
      </c>
      <c r="AU175" s="1379"/>
      <c r="AV175" s="1379"/>
      <c r="AW175" s="589"/>
      <c r="AX175" s="589"/>
      <c r="AY175" s="1382" t="s">
        <v>11874</v>
      </c>
      <c r="AZ175" s="589"/>
      <c r="BA175" s="589"/>
      <c r="BB175" s="589"/>
      <c r="BC175" s="589"/>
      <c r="BD175" s="589"/>
      <c r="BE175" s="589"/>
      <c r="BF175" s="589"/>
      <c r="BG175" s="589"/>
      <c r="BH175" s="589"/>
      <c r="BI175" s="589"/>
      <c r="BJ175" s="589"/>
      <c r="BK175" s="589"/>
      <c r="BL175" s="589"/>
      <c r="BM175" s="589"/>
      <c r="BN175" s="589"/>
      <c r="BO175" s="589"/>
      <c r="BP175" s="589"/>
      <c r="BQ175" s="589"/>
      <c r="BR175" s="589"/>
      <c r="BS175" s="589"/>
      <c r="BT175" s="589"/>
      <c r="BU175" s="589"/>
      <c r="BV175" s="589"/>
      <c r="BW175" s="589"/>
      <c r="BX175" s="589"/>
      <c r="BY175" s="589"/>
      <c r="BZ175" s="589"/>
      <c r="CA175" s="589"/>
      <c r="CB175" s="589"/>
      <c r="CC175" s="589"/>
      <c r="CD175" s="589"/>
      <c r="CE175" s="589"/>
    </row>
    <row r="176" ht="20.25" customHeight="1">
      <c r="A176" s="647"/>
      <c r="B176" s="1383" t="s">
        <v>11898</v>
      </c>
      <c r="C176" s="1374" t="s">
        <v>10782</v>
      </c>
      <c r="D176" s="1375">
        <v>0.0</v>
      </c>
      <c r="E176" s="1501" t="s">
        <v>11899</v>
      </c>
      <c r="F176" s="1502" t="s">
        <v>11900</v>
      </c>
      <c r="G176" s="1503">
        <v>2.027573341154E12</v>
      </c>
      <c r="H176" s="1378">
        <v>600.0</v>
      </c>
      <c r="I176" s="1504">
        <v>0.4</v>
      </c>
      <c r="J176" s="734">
        <v>360.0</v>
      </c>
      <c r="K176" s="618" t="s">
        <v>11901</v>
      </c>
      <c r="L176" s="1384"/>
      <c r="M176" s="611" t="s">
        <v>11902</v>
      </c>
      <c r="N176" s="589"/>
      <c r="O176" s="589"/>
      <c r="P176" s="589"/>
      <c r="Q176" s="589"/>
      <c r="R176" s="589"/>
      <c r="S176" s="589"/>
      <c r="T176" s="589"/>
      <c r="U176" s="1378">
        <v>100.0</v>
      </c>
      <c r="V176" s="1378">
        <v>135.0</v>
      </c>
      <c r="W176" s="1374">
        <v>10.0</v>
      </c>
      <c r="X176" s="1374">
        <v>10.0</v>
      </c>
      <c r="Y176" s="1380">
        <v>0.16</v>
      </c>
      <c r="Z176" s="593" t="s">
        <v>11903</v>
      </c>
      <c r="AA176" s="1374" t="s">
        <v>11260</v>
      </c>
      <c r="AB176" s="1380">
        <v>0.38</v>
      </c>
      <c r="AC176" s="1379"/>
      <c r="AD176" s="1374" t="s">
        <v>113</v>
      </c>
      <c r="AE176" s="1506" t="s">
        <v>11904</v>
      </c>
      <c r="AF176" s="1378">
        <v>100.0</v>
      </c>
      <c r="AG176" s="1378">
        <v>100.0</v>
      </c>
      <c r="AH176" s="1374"/>
      <c r="AI176" s="1374" t="s">
        <v>11905</v>
      </c>
      <c r="AJ176" s="1374" t="s">
        <v>11906</v>
      </c>
      <c r="AK176" s="589"/>
      <c r="AL176" s="589"/>
      <c r="AM176" s="1374" t="s">
        <v>11907</v>
      </c>
      <c r="AN176" s="1374" t="s">
        <v>392</v>
      </c>
      <c r="AO176" s="1374" t="s">
        <v>3003</v>
      </c>
      <c r="AP176" s="589"/>
      <c r="AQ176" s="589"/>
      <c r="AR176" s="589"/>
      <c r="AS176" s="1374" t="s">
        <v>10819</v>
      </c>
      <c r="AT176" s="1374" t="s">
        <v>93</v>
      </c>
      <c r="AU176" s="589"/>
      <c r="AV176" s="1381" t="s">
        <v>11908</v>
      </c>
      <c r="AW176" s="589"/>
      <c r="AX176" s="589"/>
      <c r="AY176" s="1382" t="s">
        <v>11909</v>
      </c>
      <c r="AZ176" s="589"/>
      <c r="BA176" s="589"/>
      <c r="BB176" s="589"/>
      <c r="BC176" s="589"/>
      <c r="BD176" s="589"/>
      <c r="BE176" s="589"/>
      <c r="BF176" s="589"/>
      <c r="BG176" s="589"/>
      <c r="BH176" s="589"/>
      <c r="BI176" s="589"/>
      <c r="BJ176" s="589"/>
      <c r="BK176" s="589"/>
      <c r="BL176" s="589"/>
      <c r="BM176" s="589"/>
      <c r="BN176" s="589"/>
      <c r="BO176" s="589"/>
      <c r="BP176" s="589"/>
      <c r="BQ176" s="589"/>
      <c r="BR176" s="589"/>
      <c r="BS176" s="589"/>
      <c r="BT176" s="589"/>
      <c r="BU176" s="589"/>
      <c r="BV176" s="589"/>
      <c r="BW176" s="589"/>
      <c r="BX176" s="589"/>
      <c r="BY176" s="589"/>
      <c r="BZ176" s="589"/>
      <c r="CA176" s="589"/>
      <c r="CB176" s="589"/>
      <c r="CC176" s="589"/>
      <c r="CD176" s="589"/>
      <c r="CE176" s="589"/>
    </row>
    <row r="177" ht="20.25" customHeight="1">
      <c r="A177" s="647"/>
      <c r="B177" s="1383" t="s">
        <v>11910</v>
      </c>
      <c r="C177" s="1374" t="s">
        <v>10782</v>
      </c>
      <c r="D177" s="1375">
        <v>0.0</v>
      </c>
      <c r="E177" s="1501" t="s">
        <v>11911</v>
      </c>
      <c r="F177" s="1502" t="s">
        <v>11912</v>
      </c>
      <c r="G177" s="1503">
        <v>2.027573341161E12</v>
      </c>
      <c r="H177" s="1378">
        <v>900.0</v>
      </c>
      <c r="I177" s="1504">
        <v>0.3</v>
      </c>
      <c r="J177" s="734">
        <v>630.0</v>
      </c>
      <c r="K177" s="563" t="s">
        <v>11913</v>
      </c>
      <c r="L177" s="1158"/>
      <c r="M177" s="450" t="s">
        <v>11902</v>
      </c>
      <c r="N177" s="589"/>
      <c r="O177" s="589"/>
      <c r="P177" s="589"/>
      <c r="Q177" s="589"/>
      <c r="R177" s="589"/>
      <c r="S177" s="589"/>
      <c r="T177" s="589"/>
      <c r="U177" s="1378">
        <v>150.0</v>
      </c>
      <c r="V177" s="1378">
        <v>136.0</v>
      </c>
      <c r="W177" s="1374">
        <v>10.0</v>
      </c>
      <c r="X177" s="1374">
        <v>10.0</v>
      </c>
      <c r="Y177" s="1380">
        <v>0.16</v>
      </c>
      <c r="Z177" s="593" t="s">
        <v>10993</v>
      </c>
      <c r="AA177" s="1374" t="s">
        <v>11870</v>
      </c>
      <c r="AB177" s="1380">
        <v>0.35</v>
      </c>
      <c r="AC177" s="1379"/>
      <c r="AD177" s="1374" t="s">
        <v>122</v>
      </c>
      <c r="AE177" s="589"/>
      <c r="AF177" s="1378">
        <v>165.0</v>
      </c>
      <c r="AG177" s="1378">
        <v>140.0</v>
      </c>
      <c r="AH177" s="1374"/>
      <c r="AI177" s="1374" t="s">
        <v>11914</v>
      </c>
      <c r="AJ177" s="1374" t="s">
        <v>11915</v>
      </c>
      <c r="AK177" s="589"/>
      <c r="AL177" s="589"/>
      <c r="AM177" s="1374" t="s">
        <v>11916</v>
      </c>
      <c r="AN177" s="1374" t="s">
        <v>392</v>
      </c>
      <c r="AO177" s="1374" t="s">
        <v>3003</v>
      </c>
      <c r="AP177" s="589"/>
      <c r="AQ177" s="589"/>
      <c r="AR177" s="589"/>
      <c r="AS177" s="1374" t="s">
        <v>10819</v>
      </c>
      <c r="AT177" s="1374" t="s">
        <v>93</v>
      </c>
      <c r="AU177" s="589"/>
      <c r="AV177" s="1381" t="s">
        <v>11908</v>
      </c>
      <c r="AW177" s="589"/>
      <c r="AX177" s="589"/>
      <c r="AY177" s="1382" t="s">
        <v>11909</v>
      </c>
      <c r="AZ177" s="589"/>
      <c r="BA177" s="589"/>
      <c r="BB177" s="589"/>
      <c r="BC177" s="589"/>
      <c r="BD177" s="589"/>
      <c r="BE177" s="589"/>
      <c r="BF177" s="589"/>
      <c r="BG177" s="589"/>
      <c r="BH177" s="589"/>
      <c r="BI177" s="589"/>
      <c r="BJ177" s="589"/>
      <c r="BK177" s="589"/>
      <c r="BL177" s="589"/>
      <c r="BM177" s="589"/>
      <c r="BN177" s="589"/>
      <c r="BO177" s="589"/>
      <c r="BP177" s="589"/>
      <c r="BQ177" s="589"/>
      <c r="BR177" s="589"/>
      <c r="BS177" s="589"/>
      <c r="BT177" s="589"/>
      <c r="BU177" s="589"/>
      <c r="BV177" s="589"/>
      <c r="BW177" s="589"/>
      <c r="BX177" s="589"/>
      <c r="BY177" s="589"/>
      <c r="BZ177" s="589"/>
      <c r="CA177" s="589"/>
      <c r="CB177" s="589"/>
      <c r="CC177" s="589"/>
      <c r="CD177" s="589"/>
      <c r="CE177" s="589"/>
    </row>
    <row r="178" ht="20.25" customHeight="1">
      <c r="A178" s="647"/>
      <c r="B178" s="1383" t="s">
        <v>11917</v>
      </c>
      <c r="C178" s="1374" t="s">
        <v>10782</v>
      </c>
      <c r="D178" s="1375">
        <v>0.0</v>
      </c>
      <c r="E178" s="1501" t="s">
        <v>11918</v>
      </c>
      <c r="F178" s="1502" t="s">
        <v>11919</v>
      </c>
      <c r="G178" s="1503">
        <v>2.027573341178E12</v>
      </c>
      <c r="H178" s="1378">
        <v>1300.0</v>
      </c>
      <c r="I178" s="1504">
        <v>0.5</v>
      </c>
      <c r="J178" s="734">
        <v>650.0</v>
      </c>
      <c r="K178" s="563" t="s">
        <v>11920</v>
      </c>
      <c r="L178" s="1158"/>
      <c r="M178" s="450" t="s">
        <v>11902</v>
      </c>
      <c r="N178" s="589"/>
      <c r="O178" s="589"/>
      <c r="P178" s="589"/>
      <c r="Q178" s="589"/>
      <c r="R178" s="589"/>
      <c r="S178" s="589"/>
      <c r="T178" s="589"/>
      <c r="U178" s="1378">
        <v>160.0</v>
      </c>
      <c r="V178" s="1378">
        <v>153.0</v>
      </c>
      <c r="W178" s="1374">
        <v>15.0</v>
      </c>
      <c r="X178" s="1374">
        <v>15.0</v>
      </c>
      <c r="Y178" s="1380">
        <v>0.16</v>
      </c>
      <c r="Z178" s="593" t="s">
        <v>11921</v>
      </c>
      <c r="AA178" s="1374">
        <v>515.0</v>
      </c>
      <c r="AB178" s="1380">
        <v>0.47</v>
      </c>
      <c r="AC178" s="1379"/>
      <c r="AD178" s="1374" t="s">
        <v>131</v>
      </c>
      <c r="AE178" s="1507" t="s">
        <v>11922</v>
      </c>
      <c r="AF178" s="1378">
        <v>230.0</v>
      </c>
      <c r="AG178" s="1378">
        <v>230.0</v>
      </c>
      <c r="AH178" s="1374"/>
      <c r="AI178" s="1374" t="s">
        <v>11923</v>
      </c>
      <c r="AJ178" s="1374" t="s">
        <v>11924</v>
      </c>
      <c r="AK178" s="589"/>
      <c r="AL178" s="589"/>
      <c r="AM178" s="1374" t="s">
        <v>11925</v>
      </c>
      <c r="AN178" s="1374" t="s">
        <v>392</v>
      </c>
      <c r="AO178" s="1374" t="s">
        <v>3003</v>
      </c>
      <c r="AP178" s="589"/>
      <c r="AQ178" s="589"/>
      <c r="AR178" s="589"/>
      <c r="AS178" s="1374" t="s">
        <v>10819</v>
      </c>
      <c r="AT178" s="1374" t="s">
        <v>93</v>
      </c>
      <c r="AU178" s="589"/>
      <c r="AV178" s="1381" t="s">
        <v>11908</v>
      </c>
      <c r="AW178" s="589"/>
      <c r="AX178" s="589"/>
      <c r="AY178" s="1382" t="s">
        <v>11909</v>
      </c>
      <c r="AZ178" s="589"/>
      <c r="BA178" s="589"/>
      <c r="BB178" s="589"/>
      <c r="BC178" s="589"/>
      <c r="BD178" s="589"/>
      <c r="BE178" s="589"/>
      <c r="BF178" s="589"/>
      <c r="BG178" s="589"/>
      <c r="BH178" s="589"/>
      <c r="BI178" s="589"/>
      <c r="BJ178" s="589"/>
      <c r="BK178" s="589"/>
      <c r="BL178" s="589"/>
      <c r="BM178" s="589"/>
      <c r="BN178" s="589"/>
      <c r="BO178" s="589"/>
      <c r="BP178" s="589"/>
      <c r="BQ178" s="589"/>
      <c r="BR178" s="589"/>
      <c r="BS178" s="589"/>
      <c r="BT178" s="589"/>
      <c r="BU178" s="589"/>
      <c r="BV178" s="589"/>
      <c r="BW178" s="589"/>
      <c r="BX178" s="589"/>
      <c r="BY178" s="589"/>
      <c r="BZ178" s="589"/>
      <c r="CA178" s="589"/>
      <c r="CB178" s="589"/>
      <c r="CC178" s="589"/>
      <c r="CD178" s="589"/>
      <c r="CE178" s="589"/>
    </row>
    <row r="179" ht="20.25" customHeight="1">
      <c r="A179" s="647"/>
      <c r="B179" s="1383" t="s">
        <v>11926</v>
      </c>
      <c r="C179" s="1374" t="s">
        <v>10782</v>
      </c>
      <c r="D179" s="1375">
        <v>0.0</v>
      </c>
      <c r="E179" s="1501" t="s">
        <v>11927</v>
      </c>
      <c r="F179" s="1502" t="s">
        <v>11928</v>
      </c>
      <c r="G179" s="1508">
        <v>2.027573341185E12</v>
      </c>
      <c r="H179" s="1378">
        <v>2300.0</v>
      </c>
      <c r="I179" s="1504">
        <v>0.5</v>
      </c>
      <c r="J179" s="734">
        <v>1150.0</v>
      </c>
      <c r="K179" s="1505"/>
      <c r="L179" s="1505"/>
      <c r="M179" s="1505"/>
      <c r="N179" s="398"/>
      <c r="O179" s="589"/>
      <c r="P179" s="589"/>
      <c r="Q179" s="589"/>
      <c r="R179" s="589"/>
      <c r="S179" s="589"/>
      <c r="T179" s="589"/>
      <c r="U179" s="1378">
        <v>170.0</v>
      </c>
      <c r="V179" s="1378">
        <v>408.0</v>
      </c>
      <c r="W179" s="1374">
        <v>20.0</v>
      </c>
      <c r="X179" s="1374">
        <v>20.0</v>
      </c>
      <c r="Y179" s="1380">
        <v>0.16</v>
      </c>
      <c r="Z179" s="593" t="s">
        <v>11929</v>
      </c>
      <c r="AA179" s="1374" t="s">
        <v>11883</v>
      </c>
      <c r="AB179" s="1380">
        <v>0.48</v>
      </c>
      <c r="AC179" s="1379"/>
      <c r="AD179" s="1374" t="s">
        <v>139</v>
      </c>
      <c r="AE179" s="1506" t="s">
        <v>11930</v>
      </c>
      <c r="AF179" s="1378">
        <v>450.0</v>
      </c>
      <c r="AG179" s="1378">
        <v>160.0</v>
      </c>
      <c r="AH179" s="1374"/>
      <c r="AI179" s="1374" t="s">
        <v>11931</v>
      </c>
      <c r="AJ179" s="1374" t="s">
        <v>11932</v>
      </c>
      <c r="AK179" s="589"/>
      <c r="AL179" s="589"/>
      <c r="AM179" s="1374" t="s">
        <v>11933</v>
      </c>
      <c r="AN179" s="1374" t="s">
        <v>392</v>
      </c>
      <c r="AO179" s="1374" t="s">
        <v>3003</v>
      </c>
      <c r="AP179" s="589"/>
      <c r="AQ179" s="589"/>
      <c r="AR179" s="589"/>
      <c r="AS179" s="1374" t="s">
        <v>10819</v>
      </c>
      <c r="AT179" s="1374" t="s">
        <v>93</v>
      </c>
      <c r="AU179" s="589"/>
      <c r="AV179" s="1381" t="s">
        <v>11908</v>
      </c>
      <c r="AW179" s="589"/>
      <c r="AX179" s="589"/>
      <c r="AY179" s="1382" t="s">
        <v>11909</v>
      </c>
      <c r="AZ179" s="589"/>
      <c r="BA179" s="589"/>
      <c r="BB179" s="589"/>
      <c r="BC179" s="589"/>
      <c r="BD179" s="589"/>
      <c r="BE179" s="589"/>
      <c r="BF179" s="589"/>
      <c r="BG179" s="589"/>
      <c r="BH179" s="589"/>
      <c r="BI179" s="589"/>
      <c r="BJ179" s="589"/>
      <c r="BK179" s="589"/>
      <c r="BL179" s="589"/>
      <c r="BM179" s="589"/>
      <c r="BN179" s="589"/>
      <c r="BO179" s="589"/>
      <c r="BP179" s="589"/>
      <c r="BQ179" s="589"/>
      <c r="BR179" s="589"/>
      <c r="BS179" s="589"/>
      <c r="BT179" s="589"/>
      <c r="BU179" s="589"/>
      <c r="BV179" s="589"/>
      <c r="BW179" s="589"/>
      <c r="BX179" s="589"/>
      <c r="BY179" s="589"/>
      <c r="BZ179" s="589"/>
      <c r="CA179" s="589"/>
      <c r="CB179" s="589"/>
      <c r="CC179" s="589"/>
      <c r="CD179" s="589"/>
      <c r="CE179" s="589"/>
    </row>
    <row r="180" ht="20.25" customHeight="1">
      <c r="A180" s="647"/>
      <c r="B180" s="1383" t="s">
        <v>11934</v>
      </c>
      <c r="C180" s="1374" t="s">
        <v>10782</v>
      </c>
      <c r="D180" s="1375">
        <v>0.0</v>
      </c>
      <c r="E180" s="1501" t="s">
        <v>11935</v>
      </c>
      <c r="F180" s="1502" t="s">
        <v>11936</v>
      </c>
      <c r="G180" s="1503">
        <v>2.027573341192E12</v>
      </c>
      <c r="H180" s="1378">
        <v>3500.0</v>
      </c>
      <c r="I180" s="1504">
        <v>0.5</v>
      </c>
      <c r="J180" s="734">
        <v>1750.0</v>
      </c>
      <c r="K180" s="1505"/>
      <c r="L180" s="1505"/>
      <c r="M180" s="1505"/>
      <c r="N180" s="398"/>
      <c r="O180" s="589"/>
      <c r="P180" s="589"/>
      <c r="Q180" s="589"/>
      <c r="R180" s="589"/>
      <c r="S180" s="589"/>
      <c r="T180" s="589"/>
      <c r="U180" s="1378">
        <v>280.0</v>
      </c>
      <c r="V180" s="1378">
        <v>459.0</v>
      </c>
      <c r="W180" s="1374">
        <v>30.0</v>
      </c>
      <c r="X180" s="1374">
        <v>30.0</v>
      </c>
      <c r="Y180" s="1380">
        <v>0.16</v>
      </c>
      <c r="Z180" s="593" t="s">
        <v>9071</v>
      </c>
      <c r="AA180" s="1374" t="s">
        <v>11937</v>
      </c>
      <c r="AB180" s="1380">
        <v>0.22</v>
      </c>
      <c r="AC180" s="1379"/>
      <c r="AD180" s="1374" t="s">
        <v>147</v>
      </c>
      <c r="AE180" s="1506" t="s">
        <v>1962</v>
      </c>
      <c r="AF180" s="1378">
        <v>640.0</v>
      </c>
      <c r="AG180" s="1378">
        <v>210.0</v>
      </c>
      <c r="AH180" s="1374"/>
      <c r="AI180" s="1374" t="s">
        <v>11938</v>
      </c>
      <c r="AJ180" s="1374" t="s">
        <v>11939</v>
      </c>
      <c r="AK180" s="589"/>
      <c r="AL180" s="589"/>
      <c r="AM180" s="1374" t="s">
        <v>11940</v>
      </c>
      <c r="AN180" s="1374" t="s">
        <v>392</v>
      </c>
      <c r="AO180" s="1374" t="s">
        <v>3003</v>
      </c>
      <c r="AP180" s="589"/>
      <c r="AQ180" s="589"/>
      <c r="AR180" s="589"/>
      <c r="AS180" s="1374" t="s">
        <v>10819</v>
      </c>
      <c r="AT180" s="1374" t="s">
        <v>93</v>
      </c>
      <c r="AU180" s="589"/>
      <c r="AV180" s="1381" t="s">
        <v>11908</v>
      </c>
      <c r="AW180" s="589"/>
      <c r="AX180" s="589"/>
      <c r="AY180" s="1382" t="s">
        <v>11909</v>
      </c>
      <c r="AZ180" s="589"/>
      <c r="BA180" s="589"/>
      <c r="BB180" s="589"/>
      <c r="BC180" s="589"/>
      <c r="BD180" s="589"/>
      <c r="BE180" s="589"/>
      <c r="BF180" s="589"/>
      <c r="BG180" s="589"/>
      <c r="BH180" s="589"/>
      <c r="BI180" s="589"/>
      <c r="BJ180" s="589"/>
      <c r="BK180" s="589"/>
      <c r="BL180" s="589"/>
      <c r="BM180" s="589"/>
      <c r="BN180" s="589"/>
      <c r="BO180" s="589"/>
      <c r="BP180" s="589"/>
      <c r="BQ180" s="589"/>
      <c r="BR180" s="589"/>
      <c r="BS180" s="589"/>
      <c r="BT180" s="589"/>
      <c r="BU180" s="589"/>
      <c r="BV180" s="589"/>
      <c r="BW180" s="589"/>
      <c r="BX180" s="589"/>
      <c r="BY180" s="589"/>
      <c r="BZ180" s="589"/>
      <c r="CA180" s="589"/>
      <c r="CB180" s="589"/>
      <c r="CC180" s="589"/>
      <c r="CD180" s="589"/>
      <c r="CE180" s="589"/>
    </row>
    <row r="181" ht="20.25" customHeight="1">
      <c r="A181" s="647"/>
      <c r="B181" s="1383" t="s">
        <v>11941</v>
      </c>
      <c r="C181" s="1374" t="s">
        <v>10782</v>
      </c>
      <c r="D181" s="1375">
        <v>0.0</v>
      </c>
      <c r="E181" s="1509" t="s">
        <v>11942</v>
      </c>
      <c r="F181" s="1502" t="s">
        <v>11943</v>
      </c>
      <c r="G181" s="1503">
        <v>2.027573341062E12</v>
      </c>
      <c r="H181" s="1392">
        <v>600.0</v>
      </c>
      <c r="I181" s="1510">
        <v>0.3</v>
      </c>
      <c r="J181" s="734">
        <v>420.0</v>
      </c>
      <c r="K181" s="618" t="s">
        <v>11944</v>
      </c>
      <c r="L181" s="1384"/>
      <c r="M181" s="611" t="s">
        <v>11945</v>
      </c>
      <c r="N181" s="589"/>
      <c r="O181" s="589"/>
      <c r="P181" s="589"/>
      <c r="Q181" s="589"/>
      <c r="R181" s="589"/>
      <c r="S181" s="589"/>
      <c r="T181" s="589"/>
      <c r="U181" s="1378">
        <v>150.0</v>
      </c>
      <c r="V181" s="1378">
        <v>54.0</v>
      </c>
      <c r="W181" s="1374">
        <v>10.0</v>
      </c>
      <c r="X181" s="1374">
        <v>10.0</v>
      </c>
      <c r="Y181" s="1380">
        <v>0.16</v>
      </c>
      <c r="Z181" s="589"/>
      <c r="AA181" s="1374" t="s">
        <v>11946</v>
      </c>
      <c r="AB181" s="1380">
        <v>0.2</v>
      </c>
      <c r="AC181" s="1379"/>
      <c r="AD181" s="1374" t="s">
        <v>113</v>
      </c>
      <c r="AE181" s="589"/>
      <c r="AF181" s="1392">
        <v>79.0</v>
      </c>
      <c r="AG181" s="1392">
        <v>300.0</v>
      </c>
      <c r="AH181" s="1394"/>
      <c r="AI181" s="1394" t="s">
        <v>11947</v>
      </c>
      <c r="AJ181" s="1394" t="s">
        <v>11948</v>
      </c>
      <c r="AK181" s="589"/>
      <c r="AL181" s="589"/>
      <c r="AM181" s="1394" t="s">
        <v>11949</v>
      </c>
      <c r="AN181" s="1394" t="s">
        <v>89</v>
      </c>
      <c r="AO181" s="1394" t="s">
        <v>3003</v>
      </c>
      <c r="AP181" s="589"/>
      <c r="AQ181" s="589"/>
      <c r="AR181" s="589"/>
      <c r="AS181" s="1394" t="s">
        <v>10819</v>
      </c>
      <c r="AT181" s="1394" t="s">
        <v>93</v>
      </c>
      <c r="AU181" s="589"/>
      <c r="AV181" s="1511" t="s">
        <v>11950</v>
      </c>
      <c r="AW181" s="589"/>
      <c r="AX181" s="589"/>
      <c r="AY181" s="1512"/>
      <c r="AZ181" s="589"/>
      <c r="BA181" s="589"/>
      <c r="BB181" s="589"/>
      <c r="BC181" s="589"/>
      <c r="BD181" s="589"/>
      <c r="BE181" s="589"/>
      <c r="BF181" s="589"/>
      <c r="BG181" s="589"/>
      <c r="BH181" s="589"/>
      <c r="BI181" s="589"/>
      <c r="BJ181" s="589"/>
      <c r="BK181" s="589"/>
      <c r="BL181" s="589"/>
      <c r="BM181" s="589"/>
      <c r="BN181" s="589"/>
      <c r="BO181" s="589"/>
      <c r="BP181" s="589"/>
      <c r="BQ181" s="589"/>
      <c r="BR181" s="589"/>
      <c r="BS181" s="589"/>
      <c r="BT181" s="589"/>
      <c r="BU181" s="589"/>
      <c r="BV181" s="589"/>
      <c r="BW181" s="589"/>
      <c r="BX181" s="589"/>
      <c r="BY181" s="589"/>
      <c r="BZ181" s="589"/>
      <c r="CA181" s="589"/>
      <c r="CB181" s="589"/>
      <c r="CC181" s="589"/>
      <c r="CD181" s="589"/>
      <c r="CE181" s="589"/>
    </row>
    <row r="182" ht="20.25" customHeight="1">
      <c r="A182" s="647"/>
      <c r="B182" s="1383" t="s">
        <v>11951</v>
      </c>
      <c r="C182" s="1374" t="s">
        <v>10782</v>
      </c>
      <c r="D182" s="1375">
        <v>0.0</v>
      </c>
      <c r="E182" s="1509" t="s">
        <v>11952</v>
      </c>
      <c r="F182" s="1502" t="s">
        <v>11953</v>
      </c>
      <c r="G182" s="1503">
        <v>2.027573341055E12</v>
      </c>
      <c r="H182" s="1392">
        <v>900.0</v>
      </c>
      <c r="I182" s="1510">
        <v>0.3</v>
      </c>
      <c r="J182" s="734">
        <v>630.0</v>
      </c>
      <c r="K182" s="563" t="s">
        <v>11954</v>
      </c>
      <c r="L182" s="1158"/>
      <c r="M182" s="450" t="s">
        <v>11945</v>
      </c>
      <c r="N182" s="589"/>
      <c r="O182" s="589"/>
      <c r="P182" s="589"/>
      <c r="Q182" s="589"/>
      <c r="R182" s="589"/>
      <c r="S182" s="589"/>
      <c r="T182" s="589"/>
      <c r="U182" s="1378">
        <v>120.0</v>
      </c>
      <c r="V182" s="1378">
        <v>336.0</v>
      </c>
      <c r="W182" s="1374">
        <v>10.0</v>
      </c>
      <c r="X182" s="1374">
        <v>10.0</v>
      </c>
      <c r="Y182" s="1380">
        <v>0.16</v>
      </c>
      <c r="Z182" s="589"/>
      <c r="AA182" s="1374" t="s">
        <v>11946</v>
      </c>
      <c r="AB182" s="1380">
        <v>0.2</v>
      </c>
      <c r="AC182" s="1379"/>
      <c r="AD182" s="1374" t="s">
        <v>122</v>
      </c>
      <c r="AE182" s="589"/>
      <c r="AF182" s="1392">
        <v>157.0</v>
      </c>
      <c r="AG182" s="1392">
        <v>300.0</v>
      </c>
      <c r="AH182" s="1394"/>
      <c r="AI182" s="1394" t="s">
        <v>11955</v>
      </c>
      <c r="AJ182" s="1394" t="s">
        <v>11956</v>
      </c>
      <c r="AK182" s="589"/>
      <c r="AL182" s="589"/>
      <c r="AM182" s="1394" t="s">
        <v>11957</v>
      </c>
      <c r="AN182" s="1394" t="s">
        <v>89</v>
      </c>
      <c r="AO182" s="1394" t="s">
        <v>3003</v>
      </c>
      <c r="AP182" s="589"/>
      <c r="AQ182" s="589"/>
      <c r="AR182" s="589"/>
      <c r="AS182" s="1394" t="s">
        <v>10819</v>
      </c>
      <c r="AT182" s="1394" t="s">
        <v>93</v>
      </c>
      <c r="AU182" s="589"/>
      <c r="AV182" s="1511" t="s">
        <v>11950</v>
      </c>
      <c r="AW182" s="589"/>
      <c r="AX182" s="589"/>
      <c r="AY182" s="589"/>
      <c r="AZ182" s="589"/>
      <c r="BA182" s="589"/>
      <c r="BB182" s="589"/>
      <c r="BC182" s="589"/>
      <c r="BD182" s="589"/>
      <c r="BE182" s="589"/>
      <c r="BF182" s="589"/>
      <c r="BG182" s="589"/>
      <c r="BH182" s="589"/>
      <c r="BI182" s="589"/>
      <c r="BJ182" s="589"/>
      <c r="BK182" s="589"/>
      <c r="BL182" s="589"/>
      <c r="BM182" s="589"/>
      <c r="BN182" s="589"/>
      <c r="BO182" s="589"/>
      <c r="BP182" s="589"/>
      <c r="BQ182" s="589"/>
      <c r="BR182" s="589"/>
      <c r="BS182" s="589"/>
      <c r="BT182" s="589"/>
      <c r="BU182" s="589"/>
      <c r="BV182" s="589"/>
      <c r="BW182" s="589"/>
      <c r="BX182" s="589"/>
      <c r="BY182" s="589"/>
      <c r="BZ182" s="589"/>
      <c r="CA182" s="589"/>
      <c r="CB182" s="589"/>
      <c r="CC182" s="589"/>
      <c r="CD182" s="589"/>
      <c r="CE182" s="589"/>
    </row>
    <row r="183" ht="20.25" customHeight="1">
      <c r="A183" s="647"/>
      <c r="B183" s="1383" t="s">
        <v>11958</v>
      </c>
      <c r="C183" s="1374" t="s">
        <v>10782</v>
      </c>
      <c r="D183" s="1375">
        <v>0.0</v>
      </c>
      <c r="E183" s="1509" t="s">
        <v>11959</v>
      </c>
      <c r="F183" s="1502" t="s">
        <v>11960</v>
      </c>
      <c r="G183" s="1503">
        <v>2.027573341079E12</v>
      </c>
      <c r="H183" s="1392">
        <v>1200.0</v>
      </c>
      <c r="I183" s="1510">
        <v>0.3</v>
      </c>
      <c r="J183" s="734">
        <v>840.0</v>
      </c>
      <c r="K183" s="563" t="s">
        <v>11961</v>
      </c>
      <c r="L183" s="1158"/>
      <c r="M183" s="450" t="s">
        <v>11945</v>
      </c>
      <c r="N183" s="589"/>
      <c r="O183" s="589"/>
      <c r="P183" s="589"/>
      <c r="Q183" s="589"/>
      <c r="R183" s="589"/>
      <c r="S183" s="589"/>
      <c r="T183" s="589"/>
      <c r="U183" s="1378">
        <v>160.0</v>
      </c>
      <c r="V183" s="1378">
        <v>252.0</v>
      </c>
      <c r="W183" s="1374">
        <v>15.0</v>
      </c>
      <c r="X183" s="1374">
        <v>15.0</v>
      </c>
      <c r="Y183" s="1380">
        <v>0.16</v>
      </c>
      <c r="Z183" s="589"/>
      <c r="AA183" s="1374" t="s">
        <v>11937</v>
      </c>
      <c r="AB183" s="1380">
        <v>0.22</v>
      </c>
      <c r="AC183" s="1379"/>
      <c r="AD183" s="1374" t="s">
        <v>131</v>
      </c>
      <c r="AE183" s="589"/>
      <c r="AF183" s="1392">
        <v>235.0</v>
      </c>
      <c r="AG183" s="1392">
        <v>300.0</v>
      </c>
      <c r="AH183" s="1394"/>
      <c r="AI183" s="1394" t="s">
        <v>11962</v>
      </c>
      <c r="AJ183" s="1394" t="s">
        <v>11963</v>
      </c>
      <c r="AK183" s="589"/>
      <c r="AL183" s="589"/>
      <c r="AM183" s="1394" t="s">
        <v>11964</v>
      </c>
      <c r="AN183" s="1394" t="s">
        <v>89</v>
      </c>
      <c r="AO183" s="1394" t="s">
        <v>3003</v>
      </c>
      <c r="AP183" s="589"/>
      <c r="AQ183" s="589"/>
      <c r="AR183" s="589"/>
      <c r="AS183" s="1394" t="s">
        <v>10819</v>
      </c>
      <c r="AT183" s="1394" t="s">
        <v>93</v>
      </c>
      <c r="AU183" s="589"/>
      <c r="AV183" s="1511" t="s">
        <v>11950</v>
      </c>
      <c r="AW183" s="589"/>
      <c r="AX183" s="589"/>
      <c r="AY183" s="589"/>
      <c r="AZ183" s="589"/>
      <c r="BA183" s="589"/>
      <c r="BB183" s="589"/>
      <c r="BC183" s="589"/>
      <c r="BD183" s="589"/>
      <c r="BE183" s="589"/>
      <c r="BF183" s="589"/>
      <c r="BG183" s="589"/>
      <c r="BH183" s="589"/>
      <c r="BI183" s="589"/>
      <c r="BJ183" s="589"/>
      <c r="BK183" s="589"/>
      <c r="BL183" s="589"/>
      <c r="BM183" s="589"/>
      <c r="BN183" s="589"/>
      <c r="BO183" s="589"/>
      <c r="BP183" s="589"/>
      <c r="BQ183" s="589"/>
      <c r="BR183" s="589"/>
      <c r="BS183" s="589"/>
      <c r="BT183" s="589"/>
      <c r="BU183" s="589"/>
      <c r="BV183" s="589"/>
      <c r="BW183" s="589"/>
      <c r="BX183" s="589"/>
      <c r="BY183" s="589"/>
      <c r="BZ183" s="589"/>
      <c r="CA183" s="589"/>
      <c r="CB183" s="589"/>
      <c r="CC183" s="589"/>
      <c r="CD183" s="589"/>
      <c r="CE183" s="589"/>
    </row>
    <row r="184" ht="20.25" customHeight="1">
      <c r="A184" s="647"/>
      <c r="B184" s="1383" t="s">
        <v>11965</v>
      </c>
      <c r="C184" s="1374" t="s">
        <v>10782</v>
      </c>
      <c r="D184" s="1375">
        <v>0.0</v>
      </c>
      <c r="E184" s="1509" t="s">
        <v>11966</v>
      </c>
      <c r="F184" s="1502" t="s">
        <v>11967</v>
      </c>
      <c r="G184" s="1503">
        <v>2.027573341086E12</v>
      </c>
      <c r="H184" s="1392">
        <v>2200.0</v>
      </c>
      <c r="I184" s="1510">
        <v>0.3</v>
      </c>
      <c r="J184" s="734">
        <v>1540.0</v>
      </c>
      <c r="K184" s="1505"/>
      <c r="L184" s="1505"/>
      <c r="M184" s="1505"/>
      <c r="N184" s="398"/>
      <c r="O184" s="589"/>
      <c r="P184" s="589"/>
      <c r="Q184" s="589"/>
      <c r="R184" s="589"/>
      <c r="S184" s="589"/>
      <c r="T184" s="589"/>
      <c r="U184" s="1378">
        <v>165.0</v>
      </c>
      <c r="V184" s="1378">
        <v>294.0</v>
      </c>
      <c r="W184" s="1374">
        <v>20.0</v>
      </c>
      <c r="X184" s="1374">
        <v>20.0</v>
      </c>
      <c r="Y184" s="1380">
        <v>0.16</v>
      </c>
      <c r="Z184" s="589"/>
      <c r="AA184" s="1374" t="s">
        <v>11946</v>
      </c>
      <c r="AB184" s="1380">
        <v>0.2</v>
      </c>
      <c r="AC184" s="1379"/>
      <c r="AD184" s="1374" t="s">
        <v>139</v>
      </c>
      <c r="AE184" s="589"/>
      <c r="AF184" s="1392">
        <v>470.0</v>
      </c>
      <c r="AG184" s="1392">
        <v>300.0</v>
      </c>
      <c r="AH184" s="1394"/>
      <c r="AI184" s="1394" t="s">
        <v>11968</v>
      </c>
      <c r="AJ184" s="1394" t="s">
        <v>11969</v>
      </c>
      <c r="AK184" s="589"/>
      <c r="AL184" s="589"/>
      <c r="AM184" s="1394" t="s">
        <v>11970</v>
      </c>
      <c r="AN184" s="1394" t="s">
        <v>89</v>
      </c>
      <c r="AO184" s="1394" t="s">
        <v>3003</v>
      </c>
      <c r="AP184" s="589"/>
      <c r="AQ184" s="589"/>
      <c r="AR184" s="589"/>
      <c r="AS184" s="1394" t="s">
        <v>10819</v>
      </c>
      <c r="AT184" s="1394" t="s">
        <v>93</v>
      </c>
      <c r="AU184" s="589"/>
      <c r="AV184" s="1511" t="s">
        <v>11950</v>
      </c>
      <c r="AW184" s="589"/>
      <c r="AX184" s="589"/>
      <c r="AY184" s="589"/>
      <c r="AZ184" s="589"/>
      <c r="BA184" s="589"/>
      <c r="BB184" s="589"/>
      <c r="BC184" s="589"/>
      <c r="BD184" s="589"/>
      <c r="BE184" s="589"/>
      <c r="BF184" s="589"/>
      <c r="BG184" s="589"/>
      <c r="BH184" s="589"/>
      <c r="BI184" s="589"/>
      <c r="BJ184" s="589"/>
      <c r="BK184" s="589"/>
      <c r="BL184" s="589"/>
      <c r="BM184" s="589"/>
      <c r="BN184" s="589"/>
      <c r="BO184" s="589"/>
      <c r="BP184" s="589"/>
      <c r="BQ184" s="589"/>
      <c r="BR184" s="589"/>
      <c r="BS184" s="589"/>
      <c r="BT184" s="589"/>
      <c r="BU184" s="589"/>
      <c r="BV184" s="589"/>
      <c r="BW184" s="589"/>
      <c r="BX184" s="589"/>
      <c r="BY184" s="589"/>
      <c r="BZ184" s="589"/>
      <c r="CA184" s="589"/>
      <c r="CB184" s="589"/>
      <c r="CC184" s="589"/>
      <c r="CD184" s="589"/>
      <c r="CE184" s="589"/>
    </row>
    <row r="185" ht="20.25" customHeight="1">
      <c r="A185" s="647"/>
      <c r="B185" s="1383" t="s">
        <v>11971</v>
      </c>
      <c r="C185" s="1374" t="s">
        <v>10782</v>
      </c>
      <c r="D185" s="1375">
        <v>0.0</v>
      </c>
      <c r="E185" s="1509" t="s">
        <v>11972</v>
      </c>
      <c r="F185" s="1502" t="s">
        <v>11973</v>
      </c>
      <c r="G185" s="1503">
        <v>2.027573341093E12</v>
      </c>
      <c r="H185" s="1392">
        <v>3300.0</v>
      </c>
      <c r="I185" s="1510">
        <v>0.3</v>
      </c>
      <c r="J185" s="734">
        <v>2310.0</v>
      </c>
      <c r="K185" s="1505"/>
      <c r="L185" s="1505"/>
      <c r="M185" s="1505"/>
      <c r="N185" s="398"/>
      <c r="O185" s="589"/>
      <c r="P185" s="589"/>
      <c r="Q185" s="589"/>
      <c r="R185" s="589"/>
      <c r="S185" s="589"/>
      <c r="T185" s="589"/>
      <c r="U185" s="1378">
        <v>230.0</v>
      </c>
      <c r="V185" s="1378">
        <v>252.0</v>
      </c>
      <c r="W185" s="1374">
        <v>30.0</v>
      </c>
      <c r="X185" s="1374">
        <v>30.0</v>
      </c>
      <c r="Y185" s="1380">
        <v>0.16</v>
      </c>
      <c r="Z185" s="589"/>
      <c r="AA185" s="1374" t="s">
        <v>11946</v>
      </c>
      <c r="AB185" s="1380">
        <v>0.2</v>
      </c>
      <c r="AC185" s="1379"/>
      <c r="AD185" s="1374" t="s">
        <v>147</v>
      </c>
      <c r="AE185" s="589"/>
      <c r="AF185" s="1392">
        <v>705.0</v>
      </c>
      <c r="AG185" s="1392">
        <v>300.0</v>
      </c>
      <c r="AH185" s="1394"/>
      <c r="AI185" s="1394" t="s">
        <v>11974</v>
      </c>
      <c r="AJ185" s="1394" t="s">
        <v>11975</v>
      </c>
      <c r="AK185" s="589"/>
      <c r="AL185" s="589"/>
      <c r="AM185" s="1394" t="s">
        <v>11976</v>
      </c>
      <c r="AN185" s="1394" t="s">
        <v>89</v>
      </c>
      <c r="AO185" s="1394" t="s">
        <v>3003</v>
      </c>
      <c r="AP185" s="589"/>
      <c r="AQ185" s="589"/>
      <c r="AR185" s="589"/>
      <c r="AS185" s="1394" t="s">
        <v>10819</v>
      </c>
      <c r="AT185" s="1394" t="s">
        <v>93</v>
      </c>
      <c r="AU185" s="589"/>
      <c r="AV185" s="1511" t="s">
        <v>11950</v>
      </c>
      <c r="AW185" s="589"/>
      <c r="AX185" s="589"/>
      <c r="AY185" s="589"/>
      <c r="AZ185" s="589"/>
      <c r="BA185" s="589"/>
      <c r="BB185" s="589"/>
      <c r="BC185" s="589"/>
      <c r="BD185" s="589"/>
      <c r="BE185" s="589"/>
      <c r="BF185" s="589"/>
      <c r="BG185" s="589"/>
      <c r="BH185" s="589"/>
      <c r="BI185" s="589"/>
      <c r="BJ185" s="589"/>
      <c r="BK185" s="589"/>
      <c r="BL185" s="589"/>
      <c r="BM185" s="589"/>
      <c r="BN185" s="589"/>
      <c r="BO185" s="589"/>
      <c r="BP185" s="589"/>
      <c r="BQ185" s="589"/>
      <c r="BR185" s="589"/>
      <c r="BS185" s="589"/>
      <c r="BT185" s="589"/>
      <c r="BU185" s="589"/>
      <c r="BV185" s="589"/>
      <c r="BW185" s="589"/>
      <c r="BX185" s="589"/>
      <c r="BY185" s="589"/>
      <c r="BZ185" s="589"/>
      <c r="CA185" s="589"/>
      <c r="CB185" s="589"/>
      <c r="CC185" s="589"/>
      <c r="CD185" s="589"/>
      <c r="CE185" s="589"/>
    </row>
    <row r="186" ht="24.75" customHeight="1">
      <c r="A186" s="1492"/>
      <c r="B186" s="1513" t="s">
        <v>11977</v>
      </c>
      <c r="C186" s="1374" t="s">
        <v>10782</v>
      </c>
      <c r="D186" s="425">
        <f>IF(C186="",50,0)</f>
        <v>0</v>
      </c>
      <c r="E186" s="1514" t="s">
        <v>11978</v>
      </c>
      <c r="F186" s="1515" t="s">
        <v>11979</v>
      </c>
      <c r="G186" s="1516" t="s">
        <v>11980</v>
      </c>
      <c r="H186" s="1517">
        <v>1100.0</v>
      </c>
      <c r="I186" s="1518">
        <v>0.35</v>
      </c>
      <c r="J186" s="370">
        <f>ROUND(H186*(1-I186),0)</f>
        <v>715</v>
      </c>
      <c r="K186" s="402" t="s">
        <v>11981</v>
      </c>
      <c r="L186" s="403" t="s">
        <v>11982</v>
      </c>
      <c r="M186" s="403" t="s">
        <v>11859</v>
      </c>
      <c r="N186" s="816" t="s">
        <v>85</v>
      </c>
      <c r="O186" s="1519">
        <v>100.0</v>
      </c>
      <c r="P186" s="1378">
        <v>260.0</v>
      </c>
      <c r="Q186" s="1374">
        <v>10.0</v>
      </c>
      <c r="R186" s="1374">
        <v>10.0</v>
      </c>
      <c r="S186" s="1380">
        <v>0.16</v>
      </c>
      <c r="T186" s="1374">
        <f>J186*S186</f>
        <v>114.4</v>
      </c>
      <c r="U186" s="589"/>
      <c r="V186" s="1520">
        <f>J186-O186-P186-Q186-R186-T186-U186</f>
        <v>220.6</v>
      </c>
      <c r="W186" s="1380">
        <f>V186/J186</f>
        <v>0.3085314685</v>
      </c>
      <c r="X186" s="1374" t="s">
        <v>111</v>
      </c>
      <c r="Y186" s="1378">
        <v>110.0</v>
      </c>
      <c r="Z186" s="1378">
        <v>85.0</v>
      </c>
      <c r="AA186" s="1378">
        <v>50.0</v>
      </c>
      <c r="AB186" s="1378">
        <v>160.0</v>
      </c>
      <c r="AC186" s="1379"/>
      <c r="AD186" s="1379"/>
      <c r="AE186" s="1379"/>
      <c r="AF186" s="1379"/>
      <c r="AG186" s="1379"/>
      <c r="AH186" s="1379"/>
      <c r="AI186" s="1379"/>
      <c r="AJ186" s="1379"/>
      <c r="AK186" s="1379"/>
      <c r="AL186" s="1379"/>
      <c r="AM186" s="1379"/>
      <c r="AN186" s="1379"/>
      <c r="AO186" s="1379"/>
      <c r="AP186" s="1379"/>
      <c r="AQ186" s="1379"/>
      <c r="AR186" s="1495"/>
    </row>
    <row r="187" ht="30.0" customHeight="1">
      <c r="A187" s="773"/>
      <c r="B187" s="585" t="s">
        <v>11983</v>
      </c>
      <c r="C187" s="1374" t="s">
        <v>10782</v>
      </c>
      <c r="D187" s="425">
        <v>0.0</v>
      </c>
      <c r="E187" s="810" t="s">
        <v>11984</v>
      </c>
      <c r="F187" s="714" t="s">
        <v>11985</v>
      </c>
      <c r="G187" s="1521">
        <v>2.037006690124E12</v>
      </c>
      <c r="H187" s="762">
        <v>1100.0</v>
      </c>
      <c r="I187" s="763">
        <v>0.7</v>
      </c>
      <c r="J187" s="721">
        <v>330.0</v>
      </c>
      <c r="K187" s="402" t="s">
        <v>11986</v>
      </c>
      <c r="L187" s="403">
        <v>0.0</v>
      </c>
      <c r="M187" s="403" t="s">
        <v>11987</v>
      </c>
      <c r="N187" s="1022"/>
      <c r="O187" s="1522"/>
      <c r="P187" s="728">
        <v>1.0</v>
      </c>
      <c r="Q187" s="762" t="s">
        <v>11313</v>
      </c>
      <c r="R187" s="762" t="s">
        <v>11313</v>
      </c>
      <c r="S187" s="722" t="s">
        <v>11988</v>
      </c>
      <c r="T187" s="723" t="s">
        <v>11989</v>
      </c>
      <c r="U187" s="721" t="s">
        <v>8345</v>
      </c>
      <c r="V187" s="721" t="s">
        <v>8345</v>
      </c>
      <c r="W187" s="590"/>
      <c r="X187" s="728">
        <v>290.0</v>
      </c>
      <c r="Y187" s="728">
        <v>150.0</v>
      </c>
      <c r="Z187" s="728">
        <v>110.0</v>
      </c>
      <c r="AA187" s="728">
        <v>180.0</v>
      </c>
      <c r="AB187" s="590"/>
      <c r="AC187" s="590"/>
      <c r="AD187" s="590"/>
      <c r="AE187" s="590"/>
      <c r="AF187" s="590"/>
      <c r="AG187" s="590"/>
      <c r="AH187" s="728"/>
      <c r="AI187" s="728">
        <v>18.0</v>
      </c>
      <c r="AJ187" s="728">
        <v>3.5</v>
      </c>
      <c r="AK187" s="728">
        <v>150.0</v>
      </c>
      <c r="AL187" s="728" t="s">
        <v>11319</v>
      </c>
      <c r="AM187" s="728" t="s">
        <v>205</v>
      </c>
      <c r="AN187" s="728" t="s">
        <v>11318</v>
      </c>
      <c r="AO187" s="728" t="s">
        <v>11319</v>
      </c>
      <c r="AP187" s="590"/>
      <c r="AQ187" s="590"/>
      <c r="AR187" s="590"/>
      <c r="AS187" s="590"/>
      <c r="AT187" s="590"/>
      <c r="AU187" s="590"/>
      <c r="AV187" s="590"/>
      <c r="AW187" s="590"/>
      <c r="AX187" s="590"/>
      <c r="AY187" s="590"/>
      <c r="AZ187" s="590"/>
      <c r="BA187" s="590"/>
      <c r="BB187" s="590"/>
      <c r="BC187" s="590"/>
      <c r="BD187" s="590"/>
      <c r="BE187" s="590"/>
      <c r="BF187" s="590"/>
      <c r="BG187" s="590"/>
      <c r="BH187" s="590"/>
      <c r="BI187" s="590"/>
      <c r="BJ187" s="590"/>
      <c r="BK187" s="590"/>
      <c r="BL187" s="590"/>
      <c r="BM187" s="590"/>
      <c r="BN187" s="590"/>
      <c r="BO187" s="590"/>
      <c r="BP187" s="590"/>
      <c r="BQ187" s="590"/>
      <c r="BR187" s="590"/>
      <c r="BS187" s="590"/>
      <c r="BT187" s="590"/>
      <c r="BU187" s="590"/>
      <c r="BV187" s="590"/>
      <c r="BW187" s="590"/>
      <c r="BX187" s="590"/>
    </row>
    <row r="188" ht="30.0" customHeight="1">
      <c r="A188" s="773"/>
      <c r="B188" s="760" t="s">
        <v>11990</v>
      </c>
      <c r="C188" s="1374" t="s">
        <v>10782</v>
      </c>
      <c r="D188" s="425">
        <v>50.0</v>
      </c>
      <c r="E188" s="810" t="s">
        <v>11991</v>
      </c>
      <c r="F188" s="714" t="s">
        <v>11992</v>
      </c>
      <c r="G188" s="747">
        <v>2.034050217758E12</v>
      </c>
      <c r="H188" s="762">
        <v>1100.0</v>
      </c>
      <c r="I188" s="763">
        <v>0.3</v>
      </c>
      <c r="J188" s="721">
        <v>770.0</v>
      </c>
      <c r="K188" s="402" t="s">
        <v>11991</v>
      </c>
      <c r="L188" s="403">
        <v>0.0</v>
      </c>
      <c r="M188" s="403" t="s">
        <v>11993</v>
      </c>
      <c r="N188" s="1022"/>
      <c r="O188" s="1522"/>
      <c r="P188" s="589"/>
      <c r="Q188" s="765"/>
      <c r="R188" s="765"/>
      <c r="S188" s="722" t="s">
        <v>11994</v>
      </c>
      <c r="T188" s="723" t="s">
        <v>11995</v>
      </c>
      <c r="U188" s="721" t="s">
        <v>11996</v>
      </c>
      <c r="V188" s="724">
        <v>0.78</v>
      </c>
      <c r="W188" s="590"/>
      <c r="X188" s="590"/>
      <c r="Y188" s="590"/>
      <c r="Z188" s="590"/>
      <c r="AA188" s="590"/>
      <c r="AB188" s="590"/>
      <c r="AC188" s="590"/>
      <c r="AD188" s="590"/>
      <c r="AE188" s="590"/>
      <c r="AF188" s="590"/>
      <c r="AG188" s="590"/>
      <c r="AH188" s="590"/>
      <c r="AI188" s="590"/>
      <c r="AJ188" s="590"/>
      <c r="AK188" s="590"/>
      <c r="AL188" s="590"/>
      <c r="AM188" s="590"/>
      <c r="AN188" s="590"/>
      <c r="AO188" s="590"/>
      <c r="AP188" s="590"/>
      <c r="AQ188" s="590"/>
      <c r="AR188" s="590"/>
      <c r="AS188" s="590"/>
      <c r="AT188" s="590"/>
      <c r="AU188" s="590"/>
      <c r="AV188" s="590"/>
      <c r="AW188" s="590"/>
      <c r="AX188" s="590"/>
      <c r="AY188" s="590"/>
      <c r="AZ188" s="590"/>
      <c r="BA188" s="590"/>
      <c r="BB188" s="590"/>
      <c r="BC188" s="590"/>
      <c r="BD188" s="590"/>
      <c r="BE188" s="590"/>
      <c r="BF188" s="590"/>
      <c r="BG188" s="590"/>
      <c r="BH188" s="590"/>
      <c r="BI188" s="590"/>
      <c r="BJ188" s="590"/>
      <c r="BK188" s="590"/>
      <c r="BL188" s="590"/>
      <c r="BM188" s="590"/>
      <c r="BN188" s="590"/>
      <c r="BO188" s="590"/>
      <c r="BP188" s="590"/>
      <c r="BQ188" s="590"/>
      <c r="BR188" s="590"/>
      <c r="BS188" s="590"/>
      <c r="BT188" s="590"/>
      <c r="BU188" s="590"/>
      <c r="BV188" s="590"/>
      <c r="BW188" s="590"/>
      <c r="BX188" s="590"/>
    </row>
    <row r="189" ht="30.0" customHeight="1">
      <c r="A189" s="773"/>
      <c r="B189" s="712" t="s">
        <v>11997</v>
      </c>
      <c r="C189" s="1374" t="s">
        <v>10782</v>
      </c>
      <c r="D189" s="425">
        <v>0.0</v>
      </c>
      <c r="E189" s="750" t="s">
        <v>11998</v>
      </c>
      <c r="F189" s="714" t="s">
        <v>11999</v>
      </c>
      <c r="G189" s="373">
        <v>2.000524735523E12</v>
      </c>
      <c r="H189" s="721">
        <v>270.0</v>
      </c>
      <c r="I189" s="739">
        <v>0.1</v>
      </c>
      <c r="J189" s="721">
        <v>243.0</v>
      </c>
      <c r="K189" s="803"/>
      <c r="L189" s="808"/>
      <c r="M189" s="804"/>
      <c r="N189" s="373"/>
      <c r="O189" s="464" t="s">
        <v>8325</v>
      </c>
      <c r="P189" s="378">
        <v>50.0</v>
      </c>
      <c r="Q189" s="721" t="s">
        <v>8326</v>
      </c>
      <c r="R189" s="725"/>
      <c r="S189" s="722" t="s">
        <v>12000</v>
      </c>
      <c r="T189" s="723" t="s">
        <v>12001</v>
      </c>
      <c r="U189" s="721" t="s">
        <v>12002</v>
      </c>
      <c r="V189" s="724">
        <v>0.4508</v>
      </c>
      <c r="W189" s="726" t="s">
        <v>9621</v>
      </c>
      <c r="X189" s="730">
        <v>17.0</v>
      </c>
      <c r="Y189" s="378">
        <v>80.0</v>
      </c>
      <c r="Z189" s="378">
        <v>20.0</v>
      </c>
      <c r="AA189" s="378">
        <v>170.0</v>
      </c>
      <c r="AB189" s="726" t="s">
        <v>9621</v>
      </c>
      <c r="AC189" s="730">
        <v>17.0</v>
      </c>
      <c r="AD189" s="378">
        <v>110.0</v>
      </c>
      <c r="AE189" s="378">
        <v>50.0</v>
      </c>
      <c r="AF189" s="378">
        <v>120.0</v>
      </c>
      <c r="AG189" s="731" t="s">
        <v>8413</v>
      </c>
      <c r="AH189" s="730"/>
      <c r="AI189" s="730">
        <v>7.5</v>
      </c>
      <c r="AJ189" s="730">
        <v>1.5</v>
      </c>
      <c r="AK189" s="730">
        <v>8.0</v>
      </c>
      <c r="AL189" s="730" t="s">
        <v>12003</v>
      </c>
      <c r="AM189" s="498"/>
      <c r="AN189" s="498"/>
      <c r="AO189" s="498"/>
      <c r="AP189" s="498"/>
      <c r="AQ189" s="498"/>
      <c r="AR189" s="1523"/>
      <c r="AS189" s="498"/>
      <c r="AT189" s="730">
        <v>0.09</v>
      </c>
      <c r="AU189" s="498"/>
      <c r="AV189" s="498"/>
      <c r="AW189" s="498"/>
      <c r="AX189" s="498"/>
      <c r="AY189" s="498"/>
      <c r="AZ189" s="498"/>
      <c r="BA189" s="498"/>
      <c r="BB189" s="498"/>
      <c r="BC189" s="590"/>
      <c r="BD189" s="590"/>
      <c r="BE189" s="590"/>
      <c r="BF189" s="590"/>
      <c r="BG189" s="590"/>
      <c r="BH189" s="590"/>
      <c r="BI189" s="590"/>
      <c r="BJ189" s="590"/>
      <c r="BK189" s="590"/>
      <c r="BL189" s="590"/>
      <c r="BM189" s="590"/>
      <c r="BN189" s="590"/>
      <c r="BO189" s="590"/>
      <c r="BP189" s="590"/>
      <c r="BQ189" s="590"/>
      <c r="BR189" s="590"/>
      <c r="BS189" s="590"/>
      <c r="BT189" s="590"/>
      <c r="BU189" s="590"/>
      <c r="BV189" s="590"/>
      <c r="BW189" s="590"/>
      <c r="BX189" s="590"/>
    </row>
    <row r="190" ht="30.0" customHeight="1">
      <c r="A190" s="773"/>
      <c r="B190" s="712" t="s">
        <v>12004</v>
      </c>
      <c r="C190" s="1374" t="s">
        <v>10782</v>
      </c>
      <c r="D190" s="425">
        <v>0.0</v>
      </c>
      <c r="E190" s="750" t="s">
        <v>12005</v>
      </c>
      <c r="F190" s="714" t="s">
        <v>12006</v>
      </c>
      <c r="G190" s="373">
        <v>2.00052473553E12</v>
      </c>
      <c r="H190" s="721">
        <v>295.0</v>
      </c>
      <c r="I190" s="739">
        <v>0.1</v>
      </c>
      <c r="J190" s="721">
        <v>266.0</v>
      </c>
      <c r="K190" s="803"/>
      <c r="L190" s="804"/>
      <c r="M190" s="808"/>
      <c r="N190" s="373"/>
      <c r="O190" s="464" t="s">
        <v>8325</v>
      </c>
      <c r="P190" s="378">
        <v>50.0</v>
      </c>
      <c r="Q190" s="721" t="s">
        <v>8326</v>
      </c>
      <c r="R190" s="725"/>
      <c r="S190" s="722" t="s">
        <v>12007</v>
      </c>
      <c r="T190" s="723" t="s">
        <v>12008</v>
      </c>
      <c r="U190" s="721" t="s">
        <v>12009</v>
      </c>
      <c r="V190" s="724">
        <v>0.4792</v>
      </c>
      <c r="W190" s="726" t="s">
        <v>9621</v>
      </c>
      <c r="X190" s="378">
        <v>70.0</v>
      </c>
      <c r="Y190" s="378">
        <v>80.0</v>
      </c>
      <c r="Z190" s="378">
        <v>20.0</v>
      </c>
      <c r="AA190" s="378">
        <v>170.0</v>
      </c>
      <c r="AB190" s="726" t="s">
        <v>9621</v>
      </c>
      <c r="AC190" s="378">
        <v>70.0</v>
      </c>
      <c r="AD190" s="378">
        <v>110.0</v>
      </c>
      <c r="AE190" s="378">
        <v>50.0</v>
      </c>
      <c r="AF190" s="378">
        <v>120.0</v>
      </c>
      <c r="AG190" s="380" t="s">
        <v>12010</v>
      </c>
      <c r="AH190" s="378"/>
      <c r="AI190" s="378">
        <v>11.0</v>
      </c>
      <c r="AJ190" s="378">
        <v>4.0</v>
      </c>
      <c r="AK190" s="378">
        <v>9.0</v>
      </c>
      <c r="AL190" s="378" t="s">
        <v>12011</v>
      </c>
      <c r="AM190" s="406"/>
      <c r="AN190" s="406"/>
      <c r="AO190" s="406"/>
      <c r="AP190" s="406"/>
      <c r="AQ190" s="406"/>
      <c r="AR190" s="590"/>
      <c r="AS190" s="406"/>
      <c r="AT190" s="378">
        <v>0.396</v>
      </c>
      <c r="AU190" s="406"/>
      <c r="AV190" s="406"/>
      <c r="AW190" s="406"/>
      <c r="AX190" s="406"/>
      <c r="AY190" s="406"/>
      <c r="AZ190" s="406"/>
      <c r="BA190" s="406"/>
      <c r="BB190" s="406"/>
      <c r="BC190" s="590"/>
      <c r="BD190" s="590"/>
      <c r="BE190" s="590"/>
      <c r="BF190" s="590"/>
      <c r="BG190" s="590"/>
      <c r="BH190" s="590"/>
      <c r="BI190" s="590"/>
      <c r="BJ190" s="590"/>
      <c r="BK190" s="590"/>
      <c r="BL190" s="590"/>
      <c r="BM190" s="590"/>
      <c r="BN190" s="590"/>
      <c r="BO190" s="590"/>
      <c r="BP190" s="590"/>
      <c r="BQ190" s="590"/>
      <c r="BR190" s="590"/>
      <c r="BS190" s="590"/>
      <c r="BT190" s="590"/>
      <c r="BU190" s="590"/>
      <c r="BV190" s="590"/>
      <c r="BW190" s="590"/>
      <c r="BX190" s="590"/>
    </row>
    <row r="191" ht="30.0" customHeight="1">
      <c r="A191" s="213" t="s">
        <v>2300</v>
      </c>
      <c r="B191" s="200" t="s">
        <v>12012</v>
      </c>
      <c r="C191" s="1374" t="s">
        <v>10782</v>
      </c>
      <c r="D191" s="29">
        <v>20.0</v>
      </c>
      <c r="E191" s="30" t="s">
        <v>12013</v>
      </c>
      <c r="F191" s="104" t="s">
        <v>12014</v>
      </c>
      <c r="G191" s="105" t="s">
        <v>12015</v>
      </c>
      <c r="H191" s="33">
        <v>1100.0</v>
      </c>
      <c r="I191" s="34">
        <v>0.35</v>
      </c>
      <c r="J191" s="35">
        <f>ROUND(H191*(1-I191),0)</f>
        <v>715</v>
      </c>
      <c r="K191" s="22" t="s">
        <v>12016</v>
      </c>
      <c r="L191" s="22" t="s">
        <v>2625</v>
      </c>
      <c r="M191" s="22" t="s">
        <v>2625</v>
      </c>
      <c r="N191" s="37" t="s">
        <v>85</v>
      </c>
      <c r="O191" s="38">
        <v>110.0</v>
      </c>
      <c r="P191" s="38">
        <v>85.0</v>
      </c>
      <c r="Q191" s="38">
        <v>50.0</v>
      </c>
      <c r="R191" s="38">
        <v>160.0</v>
      </c>
      <c r="S191" s="70" t="s">
        <v>12017</v>
      </c>
      <c r="T191" s="70" t="s">
        <v>12018</v>
      </c>
      <c r="U191" s="38" t="s">
        <v>12019</v>
      </c>
      <c r="V191" s="38" t="s">
        <v>12020</v>
      </c>
      <c r="W191" s="38" t="s">
        <v>2630</v>
      </c>
      <c r="X191" s="38">
        <v>315.0</v>
      </c>
      <c r="Y191" s="40" t="s">
        <v>91</v>
      </c>
      <c r="Z191" s="38" t="s">
        <v>1940</v>
      </c>
      <c r="AA191" s="38" t="s">
        <v>2631</v>
      </c>
      <c r="AB191" s="38" t="s">
        <v>93</v>
      </c>
      <c r="AC191" s="41" t="s">
        <v>12021</v>
      </c>
      <c r="AD191" s="38" t="s">
        <v>95</v>
      </c>
      <c r="AE191" s="75" t="s">
        <v>2633</v>
      </c>
      <c r="AF191" s="38"/>
      <c r="AG191" s="38" t="s">
        <v>98</v>
      </c>
      <c r="AH191" s="38"/>
      <c r="AI191" s="38" t="s">
        <v>2634</v>
      </c>
      <c r="AJ191" s="44" t="s">
        <v>100</v>
      </c>
      <c r="AK191" s="44">
        <v>0.0</v>
      </c>
      <c r="AL191" s="63" t="str">
        <f>"https://getfile.dokpub.com/yandex/get/"&amp;AE191&amp;"/v1.mp4"</f>
        <v>https://getfile.dokpub.com/yandex/get/https://disk.yandex.ru/d/sB0VeNTKLrXMFQ/v1.mp4</v>
      </c>
      <c r="AM191" s="46" t="s">
        <v>2635</v>
      </c>
      <c r="AN191" s="46" t="s">
        <v>103</v>
      </c>
      <c r="AO191" s="46" t="s">
        <v>104</v>
      </c>
      <c r="AP191" s="46"/>
      <c r="AQ191" s="46" t="s">
        <v>106</v>
      </c>
      <c r="AR191" s="46"/>
      <c r="AS191" s="46"/>
      <c r="AT191" s="46"/>
      <c r="AU191" s="46"/>
      <c r="AV191" s="46" t="s">
        <v>109</v>
      </c>
      <c r="AW191" s="46" t="s">
        <v>110</v>
      </c>
      <c r="AX191" s="46" t="s">
        <v>111</v>
      </c>
      <c r="AY191" s="48" t="s">
        <v>112</v>
      </c>
      <c r="AZ191" s="46" t="s">
        <v>111</v>
      </c>
      <c r="BA191" s="46">
        <v>100.0</v>
      </c>
      <c r="BB191" s="125">
        <f>IFERROR(__xludf.DUMMYFUNCTION("IMPORTRANGE(""https://docs.google.com/spreadsheets/d/1K9FdSDDcIaIccULM3XeD8ehMwbjQB3kapl3RppOhYx4/edit?usp=sharing"",""D59"")"),236.0)</f>
        <v>236</v>
      </c>
      <c r="BC191" s="46">
        <v>10.0</v>
      </c>
      <c r="BD191" s="46">
        <v>10.0</v>
      </c>
      <c r="BE191" s="47">
        <v>0.16</v>
      </c>
      <c r="BF191" s="46">
        <f>J191*BE191</f>
        <v>114.4</v>
      </c>
      <c r="BG191" s="52"/>
      <c r="BH191" s="53">
        <f>J191-BA191-BB191-BC191-BD191-BF191-BG191</f>
        <v>244.6</v>
      </c>
      <c r="BI191" s="47">
        <f>BH191/J191</f>
        <v>0.3420979021</v>
      </c>
      <c r="BJ191" s="60"/>
      <c r="BK191" s="61" t="str">
        <f>"https://getfile.dokpub.com/yandex/get/"&amp;S191&amp;"/1.jpg"&amp;", "&amp;"https://getfile.dokpub.com/yandex/get/"&amp;S191&amp;"/2.jpg"&amp;", "&amp;"https://getfile.dokpub.com/yandex/get/"&amp;S191&amp;"/3.jpg"&amp;", "&amp;"https://getfile.dokpub.com/yandex/get/"&amp;S191&amp;"/4.jpg"&amp;", "&amp;"https://getfile.dokpub.com/yandex/get/"&amp;S191&amp;"/5.jpg"</f>
        <v>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v>
      </c>
      <c r="BL191" s="66" t="s">
        <v>12022</v>
      </c>
      <c r="BM191" s="59" t="s">
        <v>12021</v>
      </c>
      <c r="BN191" s="59"/>
      <c r="BO191" s="59"/>
    </row>
    <row r="192">
      <c r="B192" s="668"/>
    </row>
    <row r="193">
      <c r="B193" s="668"/>
    </row>
    <row r="194" ht="15.75" customHeight="1">
      <c r="A194" s="1524" t="s">
        <v>786</v>
      </c>
      <c r="B194" s="1525" t="s">
        <v>12023</v>
      </c>
      <c r="C194" s="1526" t="s">
        <v>106</v>
      </c>
      <c r="D194" s="1527">
        <f t="shared" ref="D194:D195" si="1">IF(C194="",50,0)</f>
        <v>0</v>
      </c>
      <c r="E194" s="1528" t="s">
        <v>12024</v>
      </c>
      <c r="F194" s="1529" t="s">
        <v>12025</v>
      </c>
      <c r="G194" s="1530" t="s">
        <v>12026</v>
      </c>
      <c r="H194" s="1531">
        <v>30000.0</v>
      </c>
      <c r="I194" s="1532">
        <v>0.32</v>
      </c>
      <c r="J194" s="1533">
        <f t="shared" ref="J194:J207" si="2">ROUND(H194*(1-I194),0)</f>
        <v>20400</v>
      </c>
      <c r="K194" s="1526" t="s">
        <v>12027</v>
      </c>
      <c r="L194" s="1534" t="s">
        <v>84</v>
      </c>
      <c r="M194" s="1535" t="s">
        <v>84</v>
      </c>
      <c r="N194" s="1536" t="s">
        <v>85</v>
      </c>
      <c r="O194" s="1536">
        <v>6000.0</v>
      </c>
      <c r="P194" s="1536">
        <v>350.0</v>
      </c>
      <c r="Q194" s="1536">
        <v>300.0</v>
      </c>
      <c r="R194" s="1536">
        <v>1500.0</v>
      </c>
      <c r="S194" s="1537" t="s">
        <v>12028</v>
      </c>
      <c r="T194" s="1537" t="s">
        <v>87</v>
      </c>
      <c r="U194" s="1538" t="s">
        <v>88</v>
      </c>
      <c r="V194" s="1538" t="s">
        <v>89</v>
      </c>
      <c r="W194" s="1538" t="s">
        <v>90</v>
      </c>
      <c r="X194" s="1538">
        <v>395.0</v>
      </c>
      <c r="Y194" s="1539">
        <v>10.0</v>
      </c>
      <c r="Z194" s="1539">
        <v>1.5</v>
      </c>
      <c r="AA194" s="1538" t="s">
        <v>92</v>
      </c>
      <c r="AB194" s="1538" t="s">
        <v>93</v>
      </c>
      <c r="AC194" s="1534" t="s">
        <v>195</v>
      </c>
      <c r="AD194" s="1538" t="s">
        <v>95</v>
      </c>
      <c r="AE194" s="1540" t="s">
        <v>96</v>
      </c>
      <c r="AF194" s="1541" t="s">
        <v>97</v>
      </c>
      <c r="AG194" s="1538" t="s">
        <v>98</v>
      </c>
      <c r="AH194" s="1538" t="s">
        <v>99</v>
      </c>
      <c r="AI194" s="1535" t="s">
        <v>100</v>
      </c>
      <c r="AJ194" s="1535">
        <v>0.0</v>
      </c>
      <c r="AK194" s="1542" t="str">
        <f t="shared" ref="AK194:AK214" si="3">"https://getfile.dokpub.com/yandex/get/"&amp;AE194&amp;"/v1.mp4"</f>
        <v>https://getfile.dokpub.com/yandex/get/https://disk.yandex.ru/d/KPLEmzsMIm7HFQ/v1.mp4</v>
      </c>
      <c r="AL194" s="1534" t="s">
        <v>786</v>
      </c>
      <c r="AM194" s="1534" t="s">
        <v>103</v>
      </c>
      <c r="AN194" s="1534" t="s">
        <v>104</v>
      </c>
      <c r="AO194" s="1534" t="s">
        <v>105</v>
      </c>
      <c r="AP194" s="1534" t="s">
        <v>106</v>
      </c>
      <c r="AQ194" s="1534">
        <f t="shared" ref="AQ194:AQ224" si="4">CEILING(H194*(1-AR194),1)</f>
        <v>21600</v>
      </c>
      <c r="AR194" s="222">
        <f t="shared" ref="AR194:AR224" si="5">BK194</f>
        <v>0.28</v>
      </c>
      <c r="AS194" s="1534" t="s">
        <v>107</v>
      </c>
      <c r="AT194" s="1534" t="s">
        <v>108</v>
      </c>
      <c r="AU194" s="1534" t="s">
        <v>109</v>
      </c>
      <c r="AV194" s="1534" t="s">
        <v>110</v>
      </c>
      <c r="AW194" s="1534" t="s">
        <v>786</v>
      </c>
      <c r="AX194" s="1543" t="s">
        <v>112</v>
      </c>
      <c r="AY194" s="1544">
        <v>5800.0</v>
      </c>
      <c r="AZ194" s="1544">
        <v>6000.0</v>
      </c>
      <c r="BA194" s="1535">
        <v>5340.0</v>
      </c>
      <c r="BB194" s="1535">
        <v>50.0</v>
      </c>
      <c r="BC194" s="1535">
        <v>80.0</v>
      </c>
      <c r="BD194" s="222">
        <v>0.15</v>
      </c>
      <c r="BE194" s="1535">
        <f t="shared" ref="BE194:BE199" si="6">J194*BD194</f>
        <v>3060</v>
      </c>
      <c r="BF194" s="1545"/>
      <c r="BG194" s="148">
        <f t="shared" ref="BG194:BG199" si="7">J194-AY194-BA194-BB194-BC194-BE194-BF194</f>
        <v>6070</v>
      </c>
      <c r="BH194" s="148">
        <f t="shared" ref="BH194:BH199" si="8">$J194-$AZ194-$BA194-$BB194-$BC194-$BE194-$BF194</f>
        <v>5870</v>
      </c>
      <c r="BI194" s="222">
        <f t="shared" ref="BI194:BI199" si="9">BG194/J194</f>
        <v>0.2975490196</v>
      </c>
      <c r="BJ194" s="1546">
        <f t="shared" ref="BJ194:BJ199" si="10">$BH194/$J194</f>
        <v>0.287745098</v>
      </c>
      <c r="BK194" s="1546">
        <f t="shared" ref="BK194:BK224" si="11">IFERROR(ROUNDUP(1-BL194/H194,2),I194)</f>
        <v>0.28</v>
      </c>
      <c r="BL194" s="1547">
        <f t="shared" ref="BL194:BL224" si="12">FLOOR((AZ194+BA194+BB194+BC194+BE194)/(1-0.33),1)</f>
        <v>21686</v>
      </c>
      <c r="BM194" s="1548">
        <f t="shared" ref="BM194:BM224" si="13">(BL194-AZ194-BA194-BB194-BC194-BD194*BL194)/BL194</f>
        <v>0.3210873375</v>
      </c>
      <c r="BN194" s="1534">
        <f t="shared" ref="BN194:BN224" si="14">P194/100*Q194/100*R194/100</f>
        <v>157.5</v>
      </c>
      <c r="BO194" s="1534">
        <v>25.0</v>
      </c>
      <c r="BP194" s="1534">
        <v>7.0</v>
      </c>
      <c r="BQ194" s="222">
        <v>1.25</v>
      </c>
      <c r="BR194" s="1534">
        <f t="shared" ref="BR194:BR224" si="15">(BO194+CEILING((BN194-1),1)*BP194)*BQ194</f>
        <v>1405</v>
      </c>
      <c r="BS194" s="1534">
        <f t="shared" ref="BS194:BS224" si="16">AZ194-BR194</f>
        <v>4595</v>
      </c>
      <c r="BT194" s="1535" t="s">
        <v>1019</v>
      </c>
      <c r="BU194" s="1549"/>
      <c r="BV194" s="1550"/>
      <c r="BW194" s="1550"/>
      <c r="BX194" s="1551"/>
      <c r="BY194" s="1549"/>
      <c r="BZ194" s="1549"/>
      <c r="CA194" s="1550"/>
      <c r="CB194" s="1550"/>
      <c r="CC194" s="1550"/>
    </row>
    <row r="195" ht="15.75" customHeight="1">
      <c r="A195" s="1552" t="s">
        <v>786</v>
      </c>
      <c r="B195" s="1553" t="s">
        <v>12029</v>
      </c>
      <c r="C195" s="1554" t="s">
        <v>106</v>
      </c>
      <c r="D195" s="1555">
        <f t="shared" si="1"/>
        <v>0</v>
      </c>
      <c r="E195" s="1556" t="s">
        <v>12030</v>
      </c>
      <c r="F195" s="1557" t="s">
        <v>12031</v>
      </c>
      <c r="G195" s="1558" t="s">
        <v>12032</v>
      </c>
      <c r="H195" s="1559">
        <v>40000.0</v>
      </c>
      <c r="I195" s="1560">
        <v>0.21</v>
      </c>
      <c r="J195" s="1561">
        <f t="shared" si="2"/>
        <v>31600</v>
      </c>
      <c r="K195" s="1554" t="s">
        <v>12033</v>
      </c>
      <c r="L195" s="1562" t="s">
        <v>84</v>
      </c>
      <c r="M195" s="1563" t="s">
        <v>84</v>
      </c>
      <c r="N195" s="1564" t="s">
        <v>85</v>
      </c>
      <c r="O195" s="1564">
        <v>12000.0</v>
      </c>
      <c r="P195" s="1564">
        <v>350.0</v>
      </c>
      <c r="Q195" s="1564">
        <v>1550.0</v>
      </c>
      <c r="R195" s="1564">
        <v>300.0</v>
      </c>
      <c r="S195" s="1565" t="s">
        <v>12034</v>
      </c>
      <c r="T195" s="1565" t="s">
        <v>87</v>
      </c>
      <c r="U195" s="1566" t="s">
        <v>88</v>
      </c>
      <c r="V195" s="1566" t="s">
        <v>89</v>
      </c>
      <c r="W195" s="1566" t="s">
        <v>90</v>
      </c>
      <c r="X195" s="1566">
        <v>395.0</v>
      </c>
      <c r="Y195" s="1567">
        <v>20.0</v>
      </c>
      <c r="Z195" s="1567">
        <v>1.5</v>
      </c>
      <c r="AA195" s="1566" t="s">
        <v>92</v>
      </c>
      <c r="AB195" s="1566" t="s">
        <v>93</v>
      </c>
      <c r="AC195" s="1562" t="s">
        <v>12035</v>
      </c>
      <c r="AD195" s="1566" t="s">
        <v>95</v>
      </c>
      <c r="AE195" s="1568" t="s">
        <v>96</v>
      </c>
      <c r="AF195" s="1569" t="s">
        <v>97</v>
      </c>
      <c r="AG195" s="1566" t="s">
        <v>98</v>
      </c>
      <c r="AH195" s="1566" t="s">
        <v>99</v>
      </c>
      <c r="AI195" s="1563" t="s">
        <v>100</v>
      </c>
      <c r="AJ195" s="1563">
        <v>0.0</v>
      </c>
      <c r="AK195" s="1570" t="str">
        <f t="shared" si="3"/>
        <v>https://getfile.dokpub.com/yandex/get/https://disk.yandex.ru/d/KPLEmzsMIm7HFQ/v1.mp4</v>
      </c>
      <c r="AL195" s="1562" t="s">
        <v>786</v>
      </c>
      <c r="AM195" s="1562" t="s">
        <v>103</v>
      </c>
      <c r="AN195" s="1562" t="s">
        <v>104</v>
      </c>
      <c r="AO195" s="1562" t="s">
        <v>105</v>
      </c>
      <c r="AP195" s="1562" t="s">
        <v>106</v>
      </c>
      <c r="AQ195" s="1562">
        <f t="shared" si="4"/>
        <v>17600</v>
      </c>
      <c r="AR195" s="153">
        <f t="shared" si="5"/>
        <v>0.56</v>
      </c>
      <c r="AS195" s="1562" t="s">
        <v>107</v>
      </c>
      <c r="AT195" s="1562" t="s">
        <v>108</v>
      </c>
      <c r="AU195" s="1562" t="s">
        <v>109</v>
      </c>
      <c r="AV195" s="1562" t="s">
        <v>110</v>
      </c>
      <c r="AW195" s="1562" t="s">
        <v>786</v>
      </c>
      <c r="AX195" s="1571" t="s">
        <v>112</v>
      </c>
      <c r="AY195" s="1572">
        <v>6500.0</v>
      </c>
      <c r="AZ195" s="1572">
        <v>6900.0</v>
      </c>
      <c r="BA195" s="1563">
        <f>BA186*20</f>
        <v>0</v>
      </c>
      <c r="BB195" s="1563">
        <v>100.0</v>
      </c>
      <c r="BC195" s="1563">
        <v>100.0</v>
      </c>
      <c r="BD195" s="153">
        <v>0.15</v>
      </c>
      <c r="BE195" s="1563">
        <f t="shared" si="6"/>
        <v>4740</v>
      </c>
      <c r="BF195" s="247"/>
      <c r="BG195" s="248">
        <f t="shared" si="7"/>
        <v>20160</v>
      </c>
      <c r="BH195" s="248">
        <f t="shared" si="8"/>
        <v>19760</v>
      </c>
      <c r="BI195" s="249">
        <f t="shared" si="9"/>
        <v>0.6379746835</v>
      </c>
      <c r="BJ195" s="249">
        <f t="shared" si="10"/>
        <v>0.6253164557</v>
      </c>
      <c r="BK195" s="249">
        <f t="shared" si="11"/>
        <v>0.56</v>
      </c>
      <c r="BL195" s="1573">
        <f t="shared" si="12"/>
        <v>17671</v>
      </c>
      <c r="BM195" s="1574">
        <f t="shared" si="13"/>
        <v>0.4482117594</v>
      </c>
      <c r="BN195" s="1562">
        <f t="shared" si="14"/>
        <v>162.75</v>
      </c>
      <c r="BO195" s="1562">
        <v>25.0</v>
      </c>
      <c r="BP195" s="1562">
        <v>7.0</v>
      </c>
      <c r="BQ195" s="153">
        <v>1.25</v>
      </c>
      <c r="BR195" s="1562">
        <f t="shared" si="15"/>
        <v>1448.75</v>
      </c>
      <c r="BS195" s="1562">
        <f t="shared" si="16"/>
        <v>5451.25</v>
      </c>
      <c r="BT195" s="1563" t="s">
        <v>12036</v>
      </c>
      <c r="BU195" s="1575"/>
      <c r="BV195" s="1576"/>
      <c r="BW195" s="1550"/>
      <c r="BX195" s="1577"/>
      <c r="BY195" s="1578" t="str">
        <f>"https://getfile.dokpub.com/yandex/get/"&amp;S195&amp;"/1.jpg"&amp;", "&amp;"https://getfile.dokpub.com/yandex/get/"&amp;S195&amp;"/2.jpg"&amp;", "&amp;"https://getfile.dokpub.com/yandex/get/"&amp;S195&amp;"/3.jpg"&amp;", "&amp;"https://getfile.dokpub.com/yandex/get/"&amp;S195&amp;"/4.jpg"&amp;", "&amp;"https://getfile.dokpub.com/yandex/get/"&amp;S195&amp;"/5.jpg"</f>
        <v>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v>
      </c>
      <c r="BZ195" s="1549"/>
      <c r="CA195" s="1579" t="s">
        <v>12035</v>
      </c>
      <c r="CB195" s="1550"/>
      <c r="CC195" s="1550"/>
    </row>
    <row r="196" ht="15.75" customHeight="1">
      <c r="A196" s="1524" t="s">
        <v>786</v>
      </c>
      <c r="B196" s="1525" t="s">
        <v>12037</v>
      </c>
      <c r="C196" s="1580"/>
      <c r="D196" s="1527">
        <v>0.0</v>
      </c>
      <c r="E196" s="1528" t="s">
        <v>12038</v>
      </c>
      <c r="F196" s="1529" t="s">
        <v>12039</v>
      </c>
      <c r="G196" s="1530" t="s">
        <v>12040</v>
      </c>
      <c r="H196" s="1531">
        <v>30000.0</v>
      </c>
      <c r="I196" s="1532">
        <v>0.26</v>
      </c>
      <c r="J196" s="1533">
        <f t="shared" si="2"/>
        <v>22200</v>
      </c>
      <c r="K196" s="1534" t="s">
        <v>12041</v>
      </c>
      <c r="L196" s="1534" t="s">
        <v>278</v>
      </c>
      <c r="M196" s="1535" t="s">
        <v>84</v>
      </c>
      <c r="N196" s="1538" t="s">
        <v>85</v>
      </c>
      <c r="O196" s="1536">
        <v>6000.0</v>
      </c>
      <c r="P196" s="1536">
        <v>350.0</v>
      </c>
      <c r="Q196" s="1536">
        <v>300.0</v>
      </c>
      <c r="R196" s="1536">
        <v>1500.0</v>
      </c>
      <c r="S196" s="1537" t="s">
        <v>12042</v>
      </c>
      <c r="T196" s="1537" t="s">
        <v>203</v>
      </c>
      <c r="U196" s="1538" t="s">
        <v>204</v>
      </c>
      <c r="V196" s="1538" t="s">
        <v>205</v>
      </c>
      <c r="W196" s="1538" t="s">
        <v>90</v>
      </c>
      <c r="X196" s="1538">
        <v>395.0</v>
      </c>
      <c r="Y196" s="1539">
        <v>10.0</v>
      </c>
      <c r="Z196" s="1539">
        <v>1.5</v>
      </c>
      <c r="AA196" s="1538" t="s">
        <v>92</v>
      </c>
      <c r="AB196" s="1538" t="s">
        <v>93</v>
      </c>
      <c r="AC196" s="1534" t="s">
        <v>288</v>
      </c>
      <c r="AD196" s="1538" t="s">
        <v>95</v>
      </c>
      <c r="AE196" s="1581" t="s">
        <v>207</v>
      </c>
      <c r="AF196" s="1537" t="s">
        <v>208</v>
      </c>
      <c r="AG196" s="1538" t="s">
        <v>98</v>
      </c>
      <c r="AH196" s="1538" t="s">
        <v>99</v>
      </c>
      <c r="AI196" s="1535" t="s">
        <v>100</v>
      </c>
      <c r="AJ196" s="1535">
        <v>0.0</v>
      </c>
      <c r="AK196" s="1542" t="str">
        <f t="shared" si="3"/>
        <v>https://getfile.dokpub.com/yandex/get/https://disk.yandex.ru/d/bJ2qND0PcmCyGw/v1.mp4</v>
      </c>
      <c r="AL196" s="1534" t="s">
        <v>786</v>
      </c>
      <c r="AM196" s="1534" t="s">
        <v>103</v>
      </c>
      <c r="AN196" s="1534" t="s">
        <v>104</v>
      </c>
      <c r="AO196" s="1534" t="s">
        <v>105</v>
      </c>
      <c r="AP196" s="1534" t="s">
        <v>106</v>
      </c>
      <c r="AQ196" s="1534">
        <f t="shared" si="4"/>
        <v>23400</v>
      </c>
      <c r="AR196" s="222">
        <f t="shared" si="5"/>
        <v>0.22</v>
      </c>
      <c r="AS196" s="1534" t="s">
        <v>107</v>
      </c>
      <c r="AT196" s="1534" t="s">
        <v>108</v>
      </c>
      <c r="AU196" s="1534" t="s">
        <v>109</v>
      </c>
      <c r="AV196" s="1534" t="s">
        <v>110</v>
      </c>
      <c r="AW196" s="1534" t="s">
        <v>111</v>
      </c>
      <c r="AX196" s="1543" t="s">
        <v>112</v>
      </c>
      <c r="AY196" s="1544">
        <v>5800.0</v>
      </c>
      <c r="AZ196" s="1544">
        <v>6000.0</v>
      </c>
      <c r="BA196" s="1535">
        <v>6240.0</v>
      </c>
      <c r="BB196" s="1535">
        <v>50.0</v>
      </c>
      <c r="BC196" s="1535">
        <v>80.0</v>
      </c>
      <c r="BD196" s="222">
        <v>0.15</v>
      </c>
      <c r="BE196" s="1535">
        <f t="shared" si="6"/>
        <v>3330</v>
      </c>
      <c r="BF196" s="1545"/>
      <c r="BG196" s="1582">
        <f t="shared" si="7"/>
        <v>6700</v>
      </c>
      <c r="BH196" s="1582">
        <f t="shared" si="8"/>
        <v>6500</v>
      </c>
      <c r="BI196" s="1546">
        <f t="shared" si="9"/>
        <v>0.3018018018</v>
      </c>
      <c r="BJ196" s="1546">
        <f t="shared" si="10"/>
        <v>0.2927927928</v>
      </c>
      <c r="BK196" s="1546">
        <f t="shared" si="11"/>
        <v>0.22</v>
      </c>
      <c r="BL196" s="1547">
        <f t="shared" si="12"/>
        <v>23432</v>
      </c>
      <c r="BM196" s="1548">
        <f t="shared" si="13"/>
        <v>0.3220894503</v>
      </c>
      <c r="BN196" s="1534">
        <f t="shared" si="14"/>
        <v>157.5</v>
      </c>
      <c r="BO196" s="1534">
        <v>25.0</v>
      </c>
      <c r="BP196" s="1534">
        <v>7.0</v>
      </c>
      <c r="BQ196" s="222">
        <v>1.25</v>
      </c>
      <c r="BR196" s="1534">
        <f t="shared" si="15"/>
        <v>1405</v>
      </c>
      <c r="BS196" s="1534">
        <f t="shared" si="16"/>
        <v>4595</v>
      </c>
      <c r="BT196" s="1535" t="s">
        <v>1019</v>
      </c>
      <c r="BU196" s="1549"/>
      <c r="BV196" s="1550"/>
      <c r="BW196" s="1550"/>
      <c r="BX196" s="1545"/>
      <c r="BY196" s="1549"/>
      <c r="BZ196" s="1550"/>
      <c r="CA196" s="1550"/>
      <c r="CB196" s="1550"/>
      <c r="CC196" s="1550"/>
    </row>
    <row r="197" ht="15.75" customHeight="1">
      <c r="A197" s="1552" t="s">
        <v>786</v>
      </c>
      <c r="B197" s="1553" t="s">
        <v>12043</v>
      </c>
      <c r="C197" s="1583"/>
      <c r="D197" s="1555">
        <v>0.0</v>
      </c>
      <c r="E197" s="1556" t="s">
        <v>12044</v>
      </c>
      <c r="F197" s="1557" t="s">
        <v>12045</v>
      </c>
      <c r="G197" s="1558" t="s">
        <v>12046</v>
      </c>
      <c r="H197" s="1559">
        <v>50000.0</v>
      </c>
      <c r="I197" s="1560">
        <v>0.2</v>
      </c>
      <c r="J197" s="1561">
        <f t="shared" si="2"/>
        <v>40000</v>
      </c>
      <c r="K197" s="1562" t="s">
        <v>12047</v>
      </c>
      <c r="L197" s="1562" t="s">
        <v>278</v>
      </c>
      <c r="M197" s="1563" t="s">
        <v>84</v>
      </c>
      <c r="N197" s="1566" t="s">
        <v>85</v>
      </c>
      <c r="O197" s="1564">
        <v>12000.0</v>
      </c>
      <c r="P197" s="1564">
        <v>350.0</v>
      </c>
      <c r="Q197" s="1564">
        <v>300.0</v>
      </c>
      <c r="R197" s="1564">
        <v>1500.0</v>
      </c>
      <c r="S197" s="1565" t="s">
        <v>12048</v>
      </c>
      <c r="T197" s="1565" t="s">
        <v>203</v>
      </c>
      <c r="U197" s="1566" t="s">
        <v>12049</v>
      </c>
      <c r="V197" s="1566" t="s">
        <v>205</v>
      </c>
      <c r="W197" s="1566" t="s">
        <v>90</v>
      </c>
      <c r="X197" s="1566">
        <v>395.0</v>
      </c>
      <c r="Y197" s="1567">
        <v>20.0</v>
      </c>
      <c r="Z197" s="1567">
        <v>1.5</v>
      </c>
      <c r="AA197" s="1566" t="s">
        <v>92</v>
      </c>
      <c r="AB197" s="1566" t="s">
        <v>93</v>
      </c>
      <c r="AC197" s="1562" t="s">
        <v>12050</v>
      </c>
      <c r="AD197" s="1566" t="s">
        <v>95</v>
      </c>
      <c r="AE197" s="1584" t="s">
        <v>207</v>
      </c>
      <c r="AF197" s="1565" t="s">
        <v>208</v>
      </c>
      <c r="AG197" s="1566" t="s">
        <v>98</v>
      </c>
      <c r="AH197" s="1566" t="s">
        <v>99</v>
      </c>
      <c r="AI197" s="1563" t="s">
        <v>100</v>
      </c>
      <c r="AJ197" s="1563">
        <v>0.0</v>
      </c>
      <c r="AK197" s="1570" t="str">
        <f t="shared" si="3"/>
        <v>https://getfile.dokpub.com/yandex/get/https://disk.yandex.ru/d/bJ2qND0PcmCyGw/v1.mp4</v>
      </c>
      <c r="AL197" s="1562" t="s">
        <v>786</v>
      </c>
      <c r="AM197" s="1562" t="s">
        <v>103</v>
      </c>
      <c r="AN197" s="1562" t="s">
        <v>104</v>
      </c>
      <c r="AO197" s="1562" t="s">
        <v>105</v>
      </c>
      <c r="AP197" s="1562" t="s">
        <v>106</v>
      </c>
      <c r="AQ197" s="1562">
        <f t="shared" si="4"/>
        <v>19500</v>
      </c>
      <c r="AR197" s="153">
        <f t="shared" si="5"/>
        <v>0.61</v>
      </c>
      <c r="AS197" s="1562" t="s">
        <v>107</v>
      </c>
      <c r="AT197" s="1562" t="s">
        <v>108</v>
      </c>
      <c r="AU197" s="1562" t="s">
        <v>109</v>
      </c>
      <c r="AV197" s="1562" t="s">
        <v>110</v>
      </c>
      <c r="AW197" s="1562" t="s">
        <v>111</v>
      </c>
      <c r="AX197" s="1571" t="s">
        <v>112</v>
      </c>
      <c r="AY197" s="1572">
        <v>6500.0</v>
      </c>
      <c r="AZ197" s="1572">
        <v>6900.0</v>
      </c>
      <c r="BA197" s="1563">
        <f>BA188*20</f>
        <v>0</v>
      </c>
      <c r="BB197" s="1563">
        <v>100.0</v>
      </c>
      <c r="BC197" s="1563">
        <v>100.0</v>
      </c>
      <c r="BD197" s="153">
        <v>0.15</v>
      </c>
      <c r="BE197" s="1563">
        <f t="shared" si="6"/>
        <v>6000</v>
      </c>
      <c r="BF197" s="247"/>
      <c r="BG197" s="248">
        <f t="shared" si="7"/>
        <v>27300</v>
      </c>
      <c r="BH197" s="248">
        <f t="shared" si="8"/>
        <v>26900</v>
      </c>
      <c r="BI197" s="249">
        <f t="shared" si="9"/>
        <v>0.6825</v>
      </c>
      <c r="BJ197" s="249">
        <f t="shared" si="10"/>
        <v>0.6725</v>
      </c>
      <c r="BK197" s="249">
        <f t="shared" si="11"/>
        <v>0.61</v>
      </c>
      <c r="BL197" s="1573">
        <f t="shared" si="12"/>
        <v>19552</v>
      </c>
      <c r="BM197" s="1574">
        <f t="shared" si="13"/>
        <v>0.4868657938</v>
      </c>
      <c r="BN197" s="1562">
        <f t="shared" si="14"/>
        <v>157.5</v>
      </c>
      <c r="BO197" s="1562">
        <v>25.0</v>
      </c>
      <c r="BP197" s="1562">
        <v>7.0</v>
      </c>
      <c r="BQ197" s="153">
        <v>1.25</v>
      </c>
      <c r="BR197" s="1562">
        <f t="shared" si="15"/>
        <v>1405</v>
      </c>
      <c r="BS197" s="1562">
        <f t="shared" si="16"/>
        <v>5495</v>
      </c>
      <c r="BT197" s="1563" t="s">
        <v>12036</v>
      </c>
      <c r="BU197" s="1575"/>
      <c r="BV197" s="1576"/>
      <c r="BW197" s="1550"/>
      <c r="BX197" s="247"/>
      <c r="BY197" s="1549"/>
      <c r="BZ197" s="1550"/>
      <c r="CA197" s="1579" t="s">
        <v>12050</v>
      </c>
      <c r="CB197" s="1550"/>
      <c r="CC197" s="1550"/>
    </row>
    <row r="198" ht="30.0" customHeight="1">
      <c r="A198" s="93" t="s">
        <v>786</v>
      </c>
      <c r="B198" s="94" t="s">
        <v>12051</v>
      </c>
      <c r="C198" s="95" t="s">
        <v>106</v>
      </c>
      <c r="D198" s="96">
        <f t="shared" ref="D198:D201" si="17">IF(C198="",50,0)</f>
        <v>0</v>
      </c>
      <c r="E198" s="97" t="s">
        <v>12052</v>
      </c>
      <c r="F198" s="31" t="s">
        <v>12053</v>
      </c>
      <c r="G198" s="1585" t="s">
        <v>12054</v>
      </c>
      <c r="H198" s="33">
        <v>30000.0</v>
      </c>
      <c r="I198" s="34">
        <v>0.34</v>
      </c>
      <c r="J198" s="35">
        <f t="shared" si="2"/>
        <v>19800</v>
      </c>
      <c r="K198" s="22" t="s">
        <v>12055</v>
      </c>
      <c r="L198" s="36" t="s">
        <v>83</v>
      </c>
      <c r="M198" s="36" t="s">
        <v>84</v>
      </c>
      <c r="N198" s="37" t="s">
        <v>85</v>
      </c>
      <c r="O198" s="1586">
        <v>6000.0</v>
      </c>
      <c r="P198" s="1586">
        <v>350.0</v>
      </c>
      <c r="Q198" s="1586">
        <v>300.0</v>
      </c>
      <c r="R198" s="1586">
        <v>1500.0</v>
      </c>
      <c r="S198" s="70" t="s">
        <v>12056</v>
      </c>
      <c r="T198" s="70" t="s">
        <v>296</v>
      </c>
      <c r="U198" s="38" t="s">
        <v>297</v>
      </c>
      <c r="V198" s="38" t="s">
        <v>298</v>
      </c>
      <c r="W198" s="38" t="s">
        <v>90</v>
      </c>
      <c r="X198" s="38">
        <v>395.0</v>
      </c>
      <c r="Y198" s="40">
        <v>10.0</v>
      </c>
      <c r="Z198" s="40">
        <v>1.5</v>
      </c>
      <c r="AA198" s="38" t="s">
        <v>92</v>
      </c>
      <c r="AB198" s="38" t="s">
        <v>93</v>
      </c>
      <c r="AC198" s="41" t="s">
        <v>382</v>
      </c>
      <c r="AD198" s="38" t="s">
        <v>95</v>
      </c>
      <c r="AE198" s="83" t="s">
        <v>300</v>
      </c>
      <c r="AF198" s="70" t="s">
        <v>301</v>
      </c>
      <c r="AG198" s="38" t="s">
        <v>98</v>
      </c>
      <c r="AH198" s="38" t="s">
        <v>99</v>
      </c>
      <c r="AI198" s="44" t="s">
        <v>100</v>
      </c>
      <c r="AJ198" s="44">
        <v>0.0</v>
      </c>
      <c r="AK198" s="63" t="str">
        <f t="shared" si="3"/>
        <v>https://getfile.dokpub.com/yandex/get/https://disk.yandex.ru/d/A42T9amuXrTSxw/v1.mp4</v>
      </c>
      <c r="AL198" s="46" t="s">
        <v>786</v>
      </c>
      <c r="AM198" s="46" t="s">
        <v>103</v>
      </c>
      <c r="AN198" s="46" t="s">
        <v>104</v>
      </c>
      <c r="AO198" s="46" t="s">
        <v>105</v>
      </c>
      <c r="AP198" s="46" t="s">
        <v>106</v>
      </c>
      <c r="AQ198" s="46">
        <f t="shared" si="4"/>
        <v>21900</v>
      </c>
      <c r="AR198" s="47">
        <f t="shared" si="5"/>
        <v>0.27</v>
      </c>
      <c r="AS198" s="46" t="s">
        <v>107</v>
      </c>
      <c r="AT198" s="46" t="s">
        <v>108</v>
      </c>
      <c r="AU198" s="46" t="s">
        <v>109</v>
      </c>
      <c r="AV198" s="46" t="s">
        <v>110</v>
      </c>
      <c r="AW198" s="46" t="s">
        <v>786</v>
      </c>
      <c r="AX198" s="48" t="s">
        <v>112</v>
      </c>
      <c r="AY198" s="49">
        <v>5000.0</v>
      </c>
      <c r="AZ198" s="49">
        <v>6000.0</v>
      </c>
      <c r="BA198" s="58">
        <v>5400.0</v>
      </c>
      <c r="BB198" s="58">
        <v>100.0</v>
      </c>
      <c r="BC198" s="58">
        <v>100.0</v>
      </c>
      <c r="BD198" s="55">
        <v>0.16</v>
      </c>
      <c r="BE198" s="46">
        <f t="shared" si="6"/>
        <v>3168</v>
      </c>
      <c r="BF198" s="101"/>
      <c r="BG198" s="53">
        <f t="shared" si="7"/>
        <v>6032</v>
      </c>
      <c r="BH198" s="53">
        <f t="shared" si="8"/>
        <v>5032</v>
      </c>
      <c r="BI198" s="47">
        <f t="shared" si="9"/>
        <v>0.3046464646</v>
      </c>
      <c r="BJ198" s="47">
        <f t="shared" si="10"/>
        <v>0.2541414141</v>
      </c>
      <c r="BK198" s="55">
        <f t="shared" si="11"/>
        <v>0.27</v>
      </c>
      <c r="BL198" s="56">
        <f t="shared" si="12"/>
        <v>22041</v>
      </c>
      <c r="BM198" s="57">
        <f t="shared" si="13"/>
        <v>0.3137080895</v>
      </c>
      <c r="BN198" s="46">
        <f t="shared" si="14"/>
        <v>157.5</v>
      </c>
      <c r="BO198" s="46">
        <v>25.0</v>
      </c>
      <c r="BP198" s="46">
        <v>7.0</v>
      </c>
      <c r="BQ198" s="47">
        <v>1.25</v>
      </c>
      <c r="BR198" s="46">
        <f t="shared" si="15"/>
        <v>1405</v>
      </c>
      <c r="BS198" s="46">
        <f t="shared" si="16"/>
        <v>4595</v>
      </c>
      <c r="BT198" s="58" t="s">
        <v>1019</v>
      </c>
      <c r="BU198" s="65"/>
      <c r="BV198" s="59"/>
      <c r="BW198" s="59"/>
      <c r="BX198" s="82"/>
      <c r="BY198" s="61"/>
      <c r="BZ198" s="66"/>
      <c r="CA198" s="59"/>
      <c r="CB198" s="59"/>
      <c r="CC198" s="59"/>
    </row>
    <row r="199" ht="30.0" customHeight="1">
      <c r="A199" s="93" t="s">
        <v>786</v>
      </c>
      <c r="B199" s="94" t="s">
        <v>12057</v>
      </c>
      <c r="C199" s="95" t="s">
        <v>106</v>
      </c>
      <c r="D199" s="96">
        <f t="shared" si="17"/>
        <v>0</v>
      </c>
      <c r="E199" s="97" t="s">
        <v>12058</v>
      </c>
      <c r="F199" s="31" t="s">
        <v>12059</v>
      </c>
      <c r="G199" s="92" t="s">
        <v>12060</v>
      </c>
      <c r="H199" s="33">
        <v>40000.0</v>
      </c>
      <c r="I199" s="34">
        <v>0.2</v>
      </c>
      <c r="J199" s="35">
        <f t="shared" si="2"/>
        <v>32000</v>
      </c>
      <c r="K199" s="22" t="s">
        <v>12061</v>
      </c>
      <c r="L199" s="36" t="s">
        <v>83</v>
      </c>
      <c r="M199" s="36" t="s">
        <v>84</v>
      </c>
      <c r="N199" s="37" t="s">
        <v>85</v>
      </c>
      <c r="O199" s="1586">
        <v>12000.0</v>
      </c>
      <c r="P199" s="1586">
        <v>350.0</v>
      </c>
      <c r="Q199" s="1586">
        <v>300.0</v>
      </c>
      <c r="R199" s="1586">
        <v>1500.0</v>
      </c>
      <c r="S199" s="70" t="s">
        <v>12062</v>
      </c>
      <c r="T199" s="70" t="s">
        <v>296</v>
      </c>
      <c r="U199" s="38" t="s">
        <v>297</v>
      </c>
      <c r="V199" s="38" t="s">
        <v>298</v>
      </c>
      <c r="W199" s="38" t="s">
        <v>90</v>
      </c>
      <c r="X199" s="38">
        <v>395.0</v>
      </c>
      <c r="Y199" s="40">
        <v>20.0</v>
      </c>
      <c r="Z199" s="40">
        <v>1.5</v>
      </c>
      <c r="AA199" s="38" t="s">
        <v>92</v>
      </c>
      <c r="AB199" s="38" t="s">
        <v>93</v>
      </c>
      <c r="AC199" s="41" t="s">
        <v>12063</v>
      </c>
      <c r="AD199" s="38" t="s">
        <v>95</v>
      </c>
      <c r="AE199" s="83" t="s">
        <v>300</v>
      </c>
      <c r="AF199" s="70" t="s">
        <v>301</v>
      </c>
      <c r="AG199" s="38" t="s">
        <v>98</v>
      </c>
      <c r="AH199" s="38" t="s">
        <v>99</v>
      </c>
      <c r="AI199" s="44" t="s">
        <v>100</v>
      </c>
      <c r="AJ199" s="44">
        <v>0.0</v>
      </c>
      <c r="AK199" s="63" t="str">
        <f t="shared" si="3"/>
        <v>https://getfile.dokpub.com/yandex/get/https://disk.yandex.ru/d/A42T9amuXrTSxw/v1.mp4</v>
      </c>
      <c r="AL199" s="46" t="s">
        <v>12064</v>
      </c>
      <c r="AM199" s="46" t="s">
        <v>103</v>
      </c>
      <c r="AN199" s="46" t="s">
        <v>104</v>
      </c>
      <c r="AO199" s="46" t="s">
        <v>105</v>
      </c>
      <c r="AP199" s="46" t="s">
        <v>106</v>
      </c>
      <c r="AQ199" s="46">
        <f t="shared" si="4"/>
        <v>34000</v>
      </c>
      <c r="AR199" s="47">
        <f t="shared" si="5"/>
        <v>0.15</v>
      </c>
      <c r="AS199" s="46" t="s">
        <v>107</v>
      </c>
      <c r="AT199" s="46" t="s">
        <v>108</v>
      </c>
      <c r="AU199" s="46" t="s">
        <v>109</v>
      </c>
      <c r="AV199" s="46" t="s">
        <v>110</v>
      </c>
      <c r="AW199" s="46" t="s">
        <v>786</v>
      </c>
      <c r="AX199" s="48" t="s">
        <v>112</v>
      </c>
      <c r="AY199" s="49">
        <v>6500.0</v>
      </c>
      <c r="AZ199" s="49">
        <v>6900.0</v>
      </c>
      <c r="BA199" s="58">
        <f>'ТКАНИ'!BA27*20</f>
        <v>10800</v>
      </c>
      <c r="BB199" s="58">
        <v>100.0</v>
      </c>
      <c r="BC199" s="58">
        <v>100.0</v>
      </c>
      <c r="BD199" s="55">
        <v>0.16</v>
      </c>
      <c r="BE199" s="58">
        <f t="shared" si="6"/>
        <v>5120</v>
      </c>
      <c r="BF199" s="101"/>
      <c r="BG199" s="53">
        <f t="shared" si="7"/>
        <v>9380</v>
      </c>
      <c r="BH199" s="53">
        <f t="shared" si="8"/>
        <v>8980</v>
      </c>
      <c r="BI199" s="47">
        <f t="shared" si="9"/>
        <v>0.293125</v>
      </c>
      <c r="BJ199" s="47">
        <f t="shared" si="10"/>
        <v>0.280625</v>
      </c>
      <c r="BK199" s="55">
        <f t="shared" si="11"/>
        <v>0.15</v>
      </c>
      <c r="BL199" s="56">
        <f t="shared" si="12"/>
        <v>34358</v>
      </c>
      <c r="BM199" s="57">
        <f t="shared" si="13"/>
        <v>0.3190150765</v>
      </c>
      <c r="BN199" s="46">
        <f t="shared" si="14"/>
        <v>157.5</v>
      </c>
      <c r="BO199" s="46">
        <v>25.0</v>
      </c>
      <c r="BP199" s="46">
        <v>7.0</v>
      </c>
      <c r="BQ199" s="47">
        <v>1.25</v>
      </c>
      <c r="BR199" s="46">
        <f t="shared" si="15"/>
        <v>1405</v>
      </c>
      <c r="BS199" s="46">
        <f t="shared" si="16"/>
        <v>5495</v>
      </c>
      <c r="BT199" s="58" t="s">
        <v>12036</v>
      </c>
      <c r="BU199" s="65"/>
      <c r="BV199" s="59"/>
      <c r="BW199" s="59"/>
      <c r="BX199" s="82"/>
      <c r="BY199" s="61"/>
      <c r="BZ199" s="66"/>
      <c r="CA199" s="59" t="s">
        <v>12063</v>
      </c>
      <c r="CB199" s="59"/>
      <c r="CC199" s="59"/>
    </row>
    <row r="200" ht="30.0" customHeight="1">
      <c r="A200" s="93" t="s">
        <v>786</v>
      </c>
      <c r="B200" s="94" t="s">
        <v>12065</v>
      </c>
      <c r="C200" s="95" t="s">
        <v>106</v>
      </c>
      <c r="D200" s="96">
        <f t="shared" si="17"/>
        <v>0</v>
      </c>
      <c r="E200" s="97" t="s">
        <v>12066</v>
      </c>
      <c r="F200" s="31" t="s">
        <v>12067</v>
      </c>
      <c r="G200" s="1585" t="s">
        <v>12068</v>
      </c>
      <c r="H200" s="33">
        <v>30000.0</v>
      </c>
      <c r="I200" s="34">
        <v>0.3</v>
      </c>
      <c r="J200" s="35">
        <f t="shared" si="2"/>
        <v>21000</v>
      </c>
      <c r="K200" s="18" t="s">
        <v>12069</v>
      </c>
      <c r="L200" s="36" t="s">
        <v>84</v>
      </c>
      <c r="M200" s="36" t="s">
        <v>84</v>
      </c>
      <c r="N200" s="37" t="s">
        <v>85</v>
      </c>
      <c r="O200" s="1586">
        <v>6000.0</v>
      </c>
      <c r="P200" s="1586">
        <v>350.0</v>
      </c>
      <c r="Q200" s="1586">
        <v>300.0</v>
      </c>
      <c r="R200" s="1586">
        <v>1500.0</v>
      </c>
      <c r="S200" s="43" t="s">
        <v>12070</v>
      </c>
      <c r="T200" s="70" t="s">
        <v>390</v>
      </c>
      <c r="U200" s="38" t="s">
        <v>391</v>
      </c>
      <c r="V200" s="38" t="s">
        <v>392</v>
      </c>
      <c r="W200" s="38" t="s">
        <v>90</v>
      </c>
      <c r="X200" s="38">
        <v>395.0</v>
      </c>
      <c r="Y200" s="40">
        <v>10.0</v>
      </c>
      <c r="Z200" s="40">
        <v>1.5</v>
      </c>
      <c r="AA200" s="38" t="s">
        <v>92</v>
      </c>
      <c r="AB200" s="38" t="s">
        <v>93</v>
      </c>
      <c r="AC200" s="41" t="s">
        <v>481</v>
      </c>
      <c r="AD200" s="38" t="s">
        <v>95</v>
      </c>
      <c r="AE200" s="84" t="s">
        <v>394</v>
      </c>
      <c r="AF200" s="70" t="s">
        <v>395</v>
      </c>
      <c r="AG200" s="38" t="s">
        <v>98</v>
      </c>
      <c r="AH200" s="38" t="s">
        <v>99</v>
      </c>
      <c r="AI200" s="44" t="s">
        <v>100</v>
      </c>
      <c r="AJ200" s="44">
        <v>0.0</v>
      </c>
      <c r="AK200" s="63" t="str">
        <f t="shared" si="3"/>
        <v>https://getfile.dokpub.com/yandex/get/https://disk.yandex.ru/d/8Q1GwKWcG19FVQ/v1.mp4</v>
      </c>
      <c r="AL200" s="46" t="s">
        <v>786</v>
      </c>
      <c r="AM200" s="46" t="s">
        <v>103</v>
      </c>
      <c r="AN200" s="46" t="s">
        <v>104</v>
      </c>
      <c r="AO200" s="46" t="s">
        <v>105</v>
      </c>
      <c r="AP200" s="46" t="s">
        <v>106</v>
      </c>
      <c r="AQ200" s="46">
        <f t="shared" si="4"/>
        <v>21000</v>
      </c>
      <c r="AR200" s="47">
        <f t="shared" si="5"/>
        <v>0.3</v>
      </c>
      <c r="AS200" s="46" t="s">
        <v>107</v>
      </c>
      <c r="AT200" s="46" t="s">
        <v>108</v>
      </c>
      <c r="AU200" s="46" t="s">
        <v>109</v>
      </c>
      <c r="AV200" s="46" t="s">
        <v>110</v>
      </c>
      <c r="AW200" s="46" t="s">
        <v>786</v>
      </c>
      <c r="AX200" s="48" t="s">
        <v>112</v>
      </c>
      <c r="AY200" s="49" t="s">
        <v>1413</v>
      </c>
      <c r="AZ200" s="49" t="s">
        <v>1413</v>
      </c>
      <c r="BA200" s="58"/>
      <c r="BB200" s="58"/>
      <c r="BC200" s="58"/>
      <c r="BD200" s="55"/>
      <c r="BE200" s="58"/>
      <c r="BF200" s="101"/>
      <c r="BG200" s="58"/>
      <c r="BH200" s="58"/>
      <c r="BI200" s="55"/>
      <c r="BJ200" s="55"/>
      <c r="BK200" s="55">
        <f t="shared" si="11"/>
        <v>0.3</v>
      </c>
      <c r="BL200" s="56" t="str">
        <f t="shared" si="12"/>
        <v>#VALUE!</v>
      </c>
      <c r="BM200" s="57" t="str">
        <f t="shared" si="13"/>
        <v>#VALUE!</v>
      </c>
      <c r="BN200" s="46">
        <f t="shared" si="14"/>
        <v>157.5</v>
      </c>
      <c r="BO200" s="46">
        <v>25.0</v>
      </c>
      <c r="BP200" s="46">
        <v>7.0</v>
      </c>
      <c r="BQ200" s="47">
        <v>1.25</v>
      </c>
      <c r="BR200" s="46">
        <f t="shared" si="15"/>
        <v>1405</v>
      </c>
      <c r="BS200" s="46" t="str">
        <f t="shared" si="16"/>
        <v>#VALUE!</v>
      </c>
      <c r="BT200" s="58" t="s">
        <v>1019</v>
      </c>
      <c r="BU200" s="65"/>
      <c r="BV200" s="59"/>
      <c r="BW200" s="59"/>
      <c r="BX200" s="82"/>
      <c r="BY200" s="61"/>
      <c r="BZ200" s="66"/>
      <c r="CA200" s="59"/>
      <c r="CB200" s="59"/>
      <c r="CC200" s="59"/>
    </row>
    <row r="201" ht="30.0" customHeight="1">
      <c r="A201" s="93" t="s">
        <v>786</v>
      </c>
      <c r="B201" s="94" t="s">
        <v>12071</v>
      </c>
      <c r="C201" s="95" t="s">
        <v>106</v>
      </c>
      <c r="D201" s="96">
        <f t="shared" si="17"/>
        <v>0</v>
      </c>
      <c r="E201" s="97" t="s">
        <v>12072</v>
      </c>
      <c r="F201" s="31" t="s">
        <v>12073</v>
      </c>
      <c r="G201" s="92" t="s">
        <v>12074</v>
      </c>
      <c r="H201" s="33">
        <v>40000.0</v>
      </c>
      <c r="I201" s="34">
        <v>0.38</v>
      </c>
      <c r="J201" s="35">
        <f t="shared" si="2"/>
        <v>24800</v>
      </c>
      <c r="K201" s="18" t="s">
        <v>12075</v>
      </c>
      <c r="L201" s="36" t="s">
        <v>84</v>
      </c>
      <c r="M201" s="36" t="s">
        <v>84</v>
      </c>
      <c r="N201" s="37" t="s">
        <v>85</v>
      </c>
      <c r="O201" s="1586">
        <v>12000.0</v>
      </c>
      <c r="P201" s="1586">
        <v>500.0</v>
      </c>
      <c r="Q201" s="1586">
        <v>500.0</v>
      </c>
      <c r="R201" s="1586">
        <v>1500.0</v>
      </c>
      <c r="S201" s="43" t="s">
        <v>12076</v>
      </c>
      <c r="T201" s="70" t="s">
        <v>390</v>
      </c>
      <c r="U201" s="38" t="s">
        <v>391</v>
      </c>
      <c r="V201" s="38" t="s">
        <v>392</v>
      </c>
      <c r="W201" s="38" t="s">
        <v>90</v>
      </c>
      <c r="X201" s="38">
        <v>395.0</v>
      </c>
      <c r="Y201" s="40">
        <v>20.0</v>
      </c>
      <c r="Z201" s="40">
        <v>1.5</v>
      </c>
      <c r="AA201" s="38" t="s">
        <v>92</v>
      </c>
      <c r="AB201" s="38" t="s">
        <v>93</v>
      </c>
      <c r="AC201" s="41" t="s">
        <v>12077</v>
      </c>
      <c r="AD201" s="38" t="s">
        <v>95</v>
      </c>
      <c r="AE201" s="84" t="s">
        <v>394</v>
      </c>
      <c r="AF201" s="70" t="s">
        <v>395</v>
      </c>
      <c r="AG201" s="38" t="s">
        <v>98</v>
      </c>
      <c r="AH201" s="38" t="s">
        <v>99</v>
      </c>
      <c r="AI201" s="44" t="s">
        <v>100</v>
      </c>
      <c r="AJ201" s="44">
        <v>0.0</v>
      </c>
      <c r="AK201" s="63" t="str">
        <f t="shared" si="3"/>
        <v>https://getfile.dokpub.com/yandex/get/https://disk.yandex.ru/d/8Q1GwKWcG19FVQ/v1.mp4</v>
      </c>
      <c r="AL201" s="46" t="s">
        <v>786</v>
      </c>
      <c r="AM201" s="46" t="s">
        <v>103</v>
      </c>
      <c r="AN201" s="46" t="s">
        <v>104</v>
      </c>
      <c r="AO201" s="46" t="s">
        <v>105</v>
      </c>
      <c r="AP201" s="46" t="s">
        <v>106</v>
      </c>
      <c r="AQ201" s="46">
        <f t="shared" si="4"/>
        <v>25600</v>
      </c>
      <c r="AR201" s="47">
        <f t="shared" si="5"/>
        <v>0.36</v>
      </c>
      <c r="AS201" s="46" t="s">
        <v>107</v>
      </c>
      <c r="AT201" s="46" t="s">
        <v>108</v>
      </c>
      <c r="AU201" s="46" t="s">
        <v>109</v>
      </c>
      <c r="AV201" s="46" t="s">
        <v>110</v>
      </c>
      <c r="AW201" s="46" t="s">
        <v>786</v>
      </c>
      <c r="AX201" s="48" t="s">
        <v>112</v>
      </c>
      <c r="AY201" s="49">
        <v>1939.0</v>
      </c>
      <c r="AZ201" s="49">
        <v>2781.0</v>
      </c>
      <c r="BA201" s="58">
        <f>'ТКАНИ'!BA38*20</f>
        <v>10440</v>
      </c>
      <c r="BB201" s="58">
        <v>100.0</v>
      </c>
      <c r="BC201" s="58">
        <v>100.0</v>
      </c>
      <c r="BD201" s="55">
        <v>0.16</v>
      </c>
      <c r="BE201" s="58">
        <f>J201*BD201</f>
        <v>3968</v>
      </c>
      <c r="BF201" s="101"/>
      <c r="BG201" s="102">
        <f>J201-AY201-BA201-BB201-BC201-BE201-BF201</f>
        <v>8253</v>
      </c>
      <c r="BH201" s="102">
        <f>$J201-$AZ201-$BA201-$BB201-$BC201-$BE201-$BF201</f>
        <v>7411</v>
      </c>
      <c r="BI201" s="55">
        <f>BG201/J201</f>
        <v>0.3327822581</v>
      </c>
      <c r="BJ201" s="55">
        <f>$BH201/$J201</f>
        <v>0.2988306452</v>
      </c>
      <c r="BK201" s="55">
        <f t="shared" si="11"/>
        <v>0.36</v>
      </c>
      <c r="BL201" s="56">
        <f t="shared" si="12"/>
        <v>25953</v>
      </c>
      <c r="BM201" s="57">
        <f t="shared" si="13"/>
        <v>0.3228728856</v>
      </c>
      <c r="BN201" s="46">
        <f t="shared" si="14"/>
        <v>375</v>
      </c>
      <c r="BO201" s="46">
        <v>25.0</v>
      </c>
      <c r="BP201" s="46">
        <v>7.0</v>
      </c>
      <c r="BQ201" s="47">
        <v>1.25</v>
      </c>
      <c r="BR201" s="46">
        <f t="shared" si="15"/>
        <v>3303.75</v>
      </c>
      <c r="BS201" s="46">
        <f t="shared" si="16"/>
        <v>-522.75</v>
      </c>
      <c r="BT201" s="58" t="s">
        <v>12036</v>
      </c>
      <c r="BU201" s="65"/>
      <c r="BV201" s="59"/>
      <c r="BW201" s="59"/>
      <c r="BX201" s="82"/>
      <c r="BY201" s="61"/>
      <c r="BZ201" s="66"/>
      <c r="CA201" s="59" t="s">
        <v>12077</v>
      </c>
      <c r="CB201" s="59"/>
      <c r="CC201" s="59"/>
    </row>
    <row r="202" ht="30.0" customHeight="1">
      <c r="A202" s="93"/>
      <c r="B202" s="94" t="s">
        <v>12078</v>
      </c>
      <c r="C202" s="95" t="s">
        <v>106</v>
      </c>
      <c r="D202" s="96"/>
      <c r="E202" s="97" t="s">
        <v>12079</v>
      </c>
      <c r="F202" s="31" t="s">
        <v>12080</v>
      </c>
      <c r="G202" s="92" t="s">
        <v>12081</v>
      </c>
      <c r="H202" s="33">
        <v>30000.0</v>
      </c>
      <c r="I202" s="34">
        <v>0.3</v>
      </c>
      <c r="J202" s="35">
        <f t="shared" si="2"/>
        <v>21000</v>
      </c>
      <c r="K202" s="18" t="s">
        <v>12082</v>
      </c>
      <c r="L202" s="36" t="s">
        <v>83</v>
      </c>
      <c r="M202" s="36" t="s">
        <v>84</v>
      </c>
      <c r="N202" s="37" t="s">
        <v>85</v>
      </c>
      <c r="O202" s="1586">
        <v>6000.0</v>
      </c>
      <c r="P202" s="1586">
        <v>350.0</v>
      </c>
      <c r="Q202" s="1586">
        <v>300.0</v>
      </c>
      <c r="R202" s="1586">
        <v>1500.0</v>
      </c>
      <c r="S202" s="39" t="s">
        <v>12083</v>
      </c>
      <c r="T202" s="70" t="s">
        <v>489</v>
      </c>
      <c r="U202" s="38" t="s">
        <v>490</v>
      </c>
      <c r="V202" s="38" t="s">
        <v>205</v>
      </c>
      <c r="W202" s="38" t="s">
        <v>491</v>
      </c>
      <c r="X202" s="38">
        <v>405.0</v>
      </c>
      <c r="Y202" s="40">
        <v>10.0</v>
      </c>
      <c r="Z202" s="40">
        <v>1.5</v>
      </c>
      <c r="AA202" s="38" t="s">
        <v>92</v>
      </c>
      <c r="AB202" s="38" t="s">
        <v>93</v>
      </c>
      <c r="AC202" s="41" t="s">
        <v>578</v>
      </c>
      <c r="AD202" s="38" t="s">
        <v>95</v>
      </c>
      <c r="AE202" s="84" t="s">
        <v>493</v>
      </c>
      <c r="AF202" s="70" t="s">
        <v>494</v>
      </c>
      <c r="AG202" s="38" t="s">
        <v>98</v>
      </c>
      <c r="AH202" s="38" t="s">
        <v>99</v>
      </c>
      <c r="AI202" s="44" t="s">
        <v>100</v>
      </c>
      <c r="AJ202" s="44">
        <v>0.0</v>
      </c>
      <c r="AK202" s="63" t="str">
        <f t="shared" si="3"/>
        <v>https://getfile.dokpub.com/yandex/get/https://disk.yandex.ru/d/_JeypcgIhLpmjw/v1.mp4</v>
      </c>
      <c r="AL202" s="46" t="s">
        <v>786</v>
      </c>
      <c r="AM202" s="46" t="s">
        <v>103</v>
      </c>
      <c r="AN202" s="46" t="s">
        <v>104</v>
      </c>
      <c r="AO202" s="46" t="s">
        <v>105</v>
      </c>
      <c r="AP202" s="46" t="s">
        <v>106</v>
      </c>
      <c r="AQ202" s="46">
        <f t="shared" si="4"/>
        <v>21000</v>
      </c>
      <c r="AR202" s="47">
        <f t="shared" si="5"/>
        <v>0.3</v>
      </c>
      <c r="AS202" s="46" t="s">
        <v>107</v>
      </c>
      <c r="AT202" s="46" t="s">
        <v>108</v>
      </c>
      <c r="AU202" s="46" t="s">
        <v>109</v>
      </c>
      <c r="AV202" s="46" t="s">
        <v>110</v>
      </c>
      <c r="AW202" s="46" t="s">
        <v>786</v>
      </c>
      <c r="AX202" s="48" t="s">
        <v>112</v>
      </c>
      <c r="AY202" s="49" t="s">
        <v>1413</v>
      </c>
      <c r="AZ202" s="49" t="s">
        <v>1413</v>
      </c>
      <c r="BA202" s="58"/>
      <c r="BB202" s="58"/>
      <c r="BC202" s="58"/>
      <c r="BD202" s="55"/>
      <c r="BE202" s="58"/>
      <c r="BF202" s="101"/>
      <c r="BG202" s="58"/>
      <c r="BH202" s="58"/>
      <c r="BI202" s="55"/>
      <c r="BJ202" s="55"/>
      <c r="BK202" s="55">
        <f t="shared" si="11"/>
        <v>0.3</v>
      </c>
      <c r="BL202" s="56" t="str">
        <f t="shared" si="12"/>
        <v>#VALUE!</v>
      </c>
      <c r="BM202" s="57" t="str">
        <f t="shared" si="13"/>
        <v>#VALUE!</v>
      </c>
      <c r="BN202" s="46">
        <f t="shared" si="14"/>
        <v>157.5</v>
      </c>
      <c r="BO202" s="46">
        <v>25.0</v>
      </c>
      <c r="BP202" s="46">
        <v>7.0</v>
      </c>
      <c r="BQ202" s="47">
        <v>1.25</v>
      </c>
      <c r="BR202" s="46">
        <f t="shared" si="15"/>
        <v>1405</v>
      </c>
      <c r="BS202" s="46" t="str">
        <f t="shared" si="16"/>
        <v>#VALUE!</v>
      </c>
      <c r="BT202" s="58" t="s">
        <v>1019</v>
      </c>
      <c r="BU202" s="65"/>
      <c r="BV202" s="59"/>
      <c r="BW202" s="59"/>
      <c r="BX202" s="82"/>
      <c r="BY202" s="61"/>
      <c r="BZ202" s="66"/>
      <c r="CA202" s="59"/>
      <c r="CB202" s="59"/>
      <c r="CC202" s="59"/>
    </row>
    <row r="203" ht="30.0" customHeight="1">
      <c r="A203" s="93" t="s">
        <v>786</v>
      </c>
      <c r="B203" s="94" t="s">
        <v>12084</v>
      </c>
      <c r="C203" s="95" t="s">
        <v>106</v>
      </c>
      <c r="D203" s="96">
        <f t="shared" ref="D203:D206" si="18">IF(C203="",50,0)</f>
        <v>0</v>
      </c>
      <c r="E203" s="97" t="s">
        <v>12085</v>
      </c>
      <c r="F203" s="31" t="s">
        <v>12086</v>
      </c>
      <c r="G203" s="92" t="s">
        <v>12087</v>
      </c>
      <c r="H203" s="33">
        <v>40000.0</v>
      </c>
      <c r="I203" s="34">
        <v>0.2</v>
      </c>
      <c r="J203" s="35">
        <f t="shared" si="2"/>
        <v>32000</v>
      </c>
      <c r="K203" s="18" t="s">
        <v>12088</v>
      </c>
      <c r="L203" s="36" t="s">
        <v>83</v>
      </c>
      <c r="M203" s="36" t="s">
        <v>84</v>
      </c>
      <c r="N203" s="37" t="s">
        <v>85</v>
      </c>
      <c r="O203" s="1586">
        <v>12000.0</v>
      </c>
      <c r="P203" s="1586">
        <v>350.0</v>
      </c>
      <c r="Q203" s="1586">
        <v>300.0</v>
      </c>
      <c r="R203" s="1586">
        <v>1500.0</v>
      </c>
      <c r="S203" s="39" t="s">
        <v>12089</v>
      </c>
      <c r="T203" s="70" t="s">
        <v>489</v>
      </c>
      <c r="U203" s="38" t="s">
        <v>490</v>
      </c>
      <c r="V203" s="38" t="s">
        <v>205</v>
      </c>
      <c r="W203" s="38" t="s">
        <v>491</v>
      </c>
      <c r="X203" s="38">
        <v>405.0</v>
      </c>
      <c r="Y203" s="40">
        <v>20.0</v>
      </c>
      <c r="Z203" s="40">
        <v>1.5</v>
      </c>
      <c r="AA203" s="38" t="s">
        <v>92</v>
      </c>
      <c r="AB203" s="38" t="s">
        <v>93</v>
      </c>
      <c r="AC203" s="41" t="s">
        <v>12090</v>
      </c>
      <c r="AD203" s="38" t="s">
        <v>95</v>
      </c>
      <c r="AE203" s="84" t="s">
        <v>493</v>
      </c>
      <c r="AF203" s="70" t="s">
        <v>494</v>
      </c>
      <c r="AG203" s="38" t="s">
        <v>98</v>
      </c>
      <c r="AH203" s="38" t="s">
        <v>99</v>
      </c>
      <c r="AI203" s="44" t="s">
        <v>100</v>
      </c>
      <c r="AJ203" s="44">
        <v>0.0</v>
      </c>
      <c r="AK203" s="63" t="str">
        <f t="shared" si="3"/>
        <v>https://getfile.dokpub.com/yandex/get/https://disk.yandex.ru/d/_JeypcgIhLpmjw/v1.mp4</v>
      </c>
      <c r="AL203" s="46" t="s">
        <v>786</v>
      </c>
      <c r="AM203" s="46" t="s">
        <v>103</v>
      </c>
      <c r="AN203" s="46" t="s">
        <v>104</v>
      </c>
      <c r="AO203" s="46" t="s">
        <v>105</v>
      </c>
      <c r="AP203" s="46" t="s">
        <v>106</v>
      </c>
      <c r="AQ203" s="46">
        <f t="shared" si="4"/>
        <v>34400</v>
      </c>
      <c r="AR203" s="47">
        <f t="shared" si="5"/>
        <v>0.14</v>
      </c>
      <c r="AS203" s="46" t="s">
        <v>107</v>
      </c>
      <c r="AT203" s="46" t="s">
        <v>108</v>
      </c>
      <c r="AU203" s="46" t="s">
        <v>109</v>
      </c>
      <c r="AV203" s="46" t="s">
        <v>110</v>
      </c>
      <c r="AW203" s="46" t="s">
        <v>786</v>
      </c>
      <c r="AX203" s="48" t="s">
        <v>112</v>
      </c>
      <c r="AY203" s="49">
        <v>1969.0</v>
      </c>
      <c r="AZ203" s="49">
        <v>2856.0</v>
      </c>
      <c r="BA203" s="58">
        <f>'ТКАНИ'!BA49*20</f>
        <v>15120</v>
      </c>
      <c r="BB203" s="58">
        <v>100.0</v>
      </c>
      <c r="BC203" s="58">
        <v>100.0</v>
      </c>
      <c r="BD203" s="55">
        <v>0.16</v>
      </c>
      <c r="BE203" s="58">
        <f>J203*BD203</f>
        <v>5120</v>
      </c>
      <c r="BF203" s="101"/>
      <c r="BG203" s="102">
        <f>J203-AY203-BA203-BB203-BC203-BE203-BF203</f>
        <v>9591</v>
      </c>
      <c r="BH203" s="102">
        <f>$J203-$AZ203-$BA203-$BB203-$BC203-$BE203-$BF203</f>
        <v>8704</v>
      </c>
      <c r="BI203" s="55">
        <f>BG203/J203</f>
        <v>0.29971875</v>
      </c>
      <c r="BJ203" s="55">
        <f>$BH203/$J203</f>
        <v>0.272</v>
      </c>
      <c r="BK203" s="55">
        <f t="shared" si="11"/>
        <v>0.14</v>
      </c>
      <c r="BL203" s="56">
        <f t="shared" si="12"/>
        <v>34770</v>
      </c>
      <c r="BM203" s="57">
        <f t="shared" si="13"/>
        <v>0.3172505033</v>
      </c>
      <c r="BN203" s="46">
        <f t="shared" si="14"/>
        <v>157.5</v>
      </c>
      <c r="BO203" s="46">
        <v>25.0</v>
      </c>
      <c r="BP203" s="46">
        <v>7.0</v>
      </c>
      <c r="BQ203" s="47">
        <v>1.25</v>
      </c>
      <c r="BR203" s="46">
        <f t="shared" si="15"/>
        <v>1405</v>
      </c>
      <c r="BS203" s="46">
        <f t="shared" si="16"/>
        <v>1451</v>
      </c>
      <c r="BT203" s="58" t="s">
        <v>12036</v>
      </c>
      <c r="BU203" s="65"/>
      <c r="BV203" s="59"/>
      <c r="BW203" s="59"/>
      <c r="BX203" s="82"/>
      <c r="BY203" s="61"/>
      <c r="BZ203" s="66"/>
      <c r="CA203" s="59" t="s">
        <v>12090</v>
      </c>
      <c r="CB203" s="59"/>
      <c r="CC203" s="59"/>
    </row>
    <row r="204" ht="30.0" customHeight="1">
      <c r="A204" s="93" t="s">
        <v>786</v>
      </c>
      <c r="B204" s="94" t="s">
        <v>12091</v>
      </c>
      <c r="C204" s="95" t="s">
        <v>106</v>
      </c>
      <c r="D204" s="96">
        <f t="shared" si="18"/>
        <v>0</v>
      </c>
      <c r="E204" s="97" t="s">
        <v>12092</v>
      </c>
      <c r="F204" s="31" t="s">
        <v>12093</v>
      </c>
      <c r="G204" s="92" t="s">
        <v>12094</v>
      </c>
      <c r="H204" s="98">
        <v>26500.0</v>
      </c>
      <c r="I204" s="99">
        <v>0.2</v>
      </c>
      <c r="J204" s="100">
        <f t="shared" si="2"/>
        <v>21200</v>
      </c>
      <c r="K204" s="22" t="s">
        <v>12095</v>
      </c>
      <c r="L204" s="36" t="s">
        <v>83</v>
      </c>
      <c r="M204" s="36" t="s">
        <v>84</v>
      </c>
      <c r="N204" s="37" t="s">
        <v>584</v>
      </c>
      <c r="O204" s="1586">
        <v>12000.0</v>
      </c>
      <c r="P204" s="1586">
        <v>350.0</v>
      </c>
      <c r="Q204" s="1586">
        <v>300.0</v>
      </c>
      <c r="R204" s="1586">
        <v>1500.0</v>
      </c>
      <c r="S204" s="70" t="s">
        <v>12096</v>
      </c>
      <c r="T204" s="70" t="s">
        <v>586</v>
      </c>
      <c r="U204" s="38" t="s">
        <v>587</v>
      </c>
      <c r="V204" s="38" t="s">
        <v>588</v>
      </c>
      <c r="W204" s="38" t="s">
        <v>589</v>
      </c>
      <c r="X204" s="91">
        <v>260.0</v>
      </c>
      <c r="Y204" s="40">
        <v>20.0</v>
      </c>
      <c r="Z204" s="40">
        <v>1.5</v>
      </c>
      <c r="AA204" s="91" t="s">
        <v>590</v>
      </c>
      <c r="AB204" s="38" t="s">
        <v>93</v>
      </c>
      <c r="AC204" s="41" t="s">
        <v>681</v>
      </c>
      <c r="AD204" s="38" t="s">
        <v>95</v>
      </c>
      <c r="AE204" s="84" t="s">
        <v>602</v>
      </c>
      <c r="AF204" s="70" t="s">
        <v>592</v>
      </c>
      <c r="AG204" s="38" t="s">
        <v>98</v>
      </c>
      <c r="AH204" s="38" t="s">
        <v>99</v>
      </c>
      <c r="AI204" s="44" t="s">
        <v>100</v>
      </c>
      <c r="AJ204" s="44">
        <v>0.0</v>
      </c>
      <c r="AK204" s="63" t="str">
        <f t="shared" si="3"/>
        <v>https://getfile.dokpub.com/yandex/get/https://disk.yandex.ru/d/wCXnW_brFM5sJA/v1.mp4</v>
      </c>
      <c r="AL204" s="46" t="s">
        <v>682</v>
      </c>
      <c r="AM204" s="46" t="s">
        <v>103</v>
      </c>
      <c r="AN204" s="46" t="s">
        <v>104</v>
      </c>
      <c r="AO204" s="46" t="s">
        <v>105</v>
      </c>
      <c r="AP204" s="46" t="s">
        <v>106</v>
      </c>
      <c r="AQ204" s="46">
        <f t="shared" si="4"/>
        <v>21200</v>
      </c>
      <c r="AR204" s="47">
        <f t="shared" si="5"/>
        <v>0.2</v>
      </c>
      <c r="AS204" s="46" t="s">
        <v>107</v>
      </c>
      <c r="AT204" s="46" t="s">
        <v>108</v>
      </c>
      <c r="AU204" s="46" t="s">
        <v>109</v>
      </c>
      <c r="AV204" s="46" t="s">
        <v>110</v>
      </c>
      <c r="AW204" s="46" t="s">
        <v>111</v>
      </c>
      <c r="AX204" s="48" t="s">
        <v>112</v>
      </c>
      <c r="AY204" s="49" t="s">
        <v>1413</v>
      </c>
      <c r="AZ204" s="49" t="s">
        <v>1413</v>
      </c>
      <c r="BA204" s="58"/>
      <c r="BB204" s="58"/>
      <c r="BC204" s="58"/>
      <c r="BD204" s="55"/>
      <c r="BE204" s="58"/>
      <c r="BF204" s="101"/>
      <c r="BG204" s="58"/>
      <c r="BH204" s="58"/>
      <c r="BI204" s="55"/>
      <c r="BJ204" s="55"/>
      <c r="BK204" s="55">
        <f t="shared" si="11"/>
        <v>0.2</v>
      </c>
      <c r="BL204" s="56" t="str">
        <f t="shared" si="12"/>
        <v>#VALUE!</v>
      </c>
      <c r="BM204" s="57" t="str">
        <f t="shared" si="13"/>
        <v>#VALUE!</v>
      </c>
      <c r="BN204" s="46">
        <f t="shared" si="14"/>
        <v>157.5</v>
      </c>
      <c r="BO204" s="46">
        <v>25.0</v>
      </c>
      <c r="BP204" s="46">
        <v>7.0</v>
      </c>
      <c r="BQ204" s="47">
        <v>1.25</v>
      </c>
      <c r="BR204" s="46">
        <f t="shared" si="15"/>
        <v>1405</v>
      </c>
      <c r="BS204" s="46" t="str">
        <f t="shared" si="16"/>
        <v>#VALUE!</v>
      </c>
      <c r="BT204" s="58" t="s">
        <v>12097</v>
      </c>
      <c r="BU204" s="65"/>
      <c r="BV204" s="59"/>
      <c r="BW204" s="59"/>
      <c r="BX204" s="82"/>
      <c r="BY204" s="61"/>
      <c r="BZ204" s="66"/>
      <c r="CA204" s="59"/>
      <c r="CB204" s="59"/>
      <c r="CC204" s="59"/>
    </row>
    <row r="205" ht="30.0" customHeight="1">
      <c r="A205" s="93" t="s">
        <v>786</v>
      </c>
      <c r="B205" s="94" t="s">
        <v>12098</v>
      </c>
      <c r="C205" s="95" t="s">
        <v>106</v>
      </c>
      <c r="D205" s="96">
        <f t="shared" si="18"/>
        <v>0</v>
      </c>
      <c r="E205" s="97" t="s">
        <v>12099</v>
      </c>
      <c r="F205" s="31" t="s">
        <v>12100</v>
      </c>
      <c r="G205" s="92" t="s">
        <v>12101</v>
      </c>
      <c r="H205" s="98">
        <v>26500.0</v>
      </c>
      <c r="I205" s="99">
        <v>0.2</v>
      </c>
      <c r="J205" s="100">
        <f t="shared" si="2"/>
        <v>21200</v>
      </c>
      <c r="K205" s="22" t="s">
        <v>12102</v>
      </c>
      <c r="L205" s="36" t="s">
        <v>83</v>
      </c>
      <c r="M205" s="36" t="s">
        <v>84</v>
      </c>
      <c r="N205" s="37" t="s">
        <v>85</v>
      </c>
      <c r="O205" s="1586">
        <v>12000.0</v>
      </c>
      <c r="P205" s="1586">
        <v>350.0</v>
      </c>
      <c r="Q205" s="1586">
        <v>300.0</v>
      </c>
      <c r="R205" s="1586">
        <v>1500.0</v>
      </c>
      <c r="S205" s="70" t="s">
        <v>12103</v>
      </c>
      <c r="T205" s="70" t="s">
        <v>690</v>
      </c>
      <c r="U205" s="38" t="s">
        <v>691</v>
      </c>
      <c r="V205" s="38" t="s">
        <v>692</v>
      </c>
      <c r="W205" s="38" t="s">
        <v>589</v>
      </c>
      <c r="X205" s="91">
        <v>260.0</v>
      </c>
      <c r="Y205" s="40">
        <v>20.0</v>
      </c>
      <c r="Z205" s="40">
        <v>1.5</v>
      </c>
      <c r="AA205" s="91" t="s">
        <v>590</v>
      </c>
      <c r="AB205" s="38" t="s">
        <v>93</v>
      </c>
      <c r="AC205" s="41" t="s">
        <v>785</v>
      </c>
      <c r="AD205" s="38" t="s">
        <v>95</v>
      </c>
      <c r="AE205" s="42" t="s">
        <v>694</v>
      </c>
      <c r="AF205" s="70" t="s">
        <v>695</v>
      </c>
      <c r="AG205" s="38" t="s">
        <v>98</v>
      </c>
      <c r="AH205" s="38" t="s">
        <v>99</v>
      </c>
      <c r="AI205" s="44" t="s">
        <v>100</v>
      </c>
      <c r="AJ205" s="44">
        <v>0.0</v>
      </c>
      <c r="AK205" s="63" t="str">
        <f t="shared" si="3"/>
        <v>https://getfile.dokpub.com/yandex/get/https://disk.yandex.ru/d/u27F2VcKRDSxsA/v1.mp4</v>
      </c>
      <c r="AL205" s="46" t="s">
        <v>786</v>
      </c>
      <c r="AM205" s="46" t="s">
        <v>103</v>
      </c>
      <c r="AN205" s="46" t="s">
        <v>104</v>
      </c>
      <c r="AO205" s="46" t="s">
        <v>105</v>
      </c>
      <c r="AP205" s="46" t="s">
        <v>106</v>
      </c>
      <c r="AQ205" s="46">
        <f t="shared" si="4"/>
        <v>21200</v>
      </c>
      <c r="AR205" s="47">
        <f t="shared" si="5"/>
        <v>0.2</v>
      </c>
      <c r="AS205" s="46" t="s">
        <v>107</v>
      </c>
      <c r="AT205" s="46" t="s">
        <v>108</v>
      </c>
      <c r="AU205" s="46" t="s">
        <v>109</v>
      </c>
      <c r="AV205" s="46" t="s">
        <v>110</v>
      </c>
      <c r="AW205" s="46" t="s">
        <v>111</v>
      </c>
      <c r="AX205" s="48" t="s">
        <v>155</v>
      </c>
      <c r="AY205" s="49" t="s">
        <v>1413</v>
      </c>
      <c r="AZ205" s="49" t="s">
        <v>1413</v>
      </c>
      <c r="BA205" s="58"/>
      <c r="BB205" s="58"/>
      <c r="BC205" s="58"/>
      <c r="BD205" s="55"/>
      <c r="BE205" s="58"/>
      <c r="BF205" s="101"/>
      <c r="BG205" s="58"/>
      <c r="BH205" s="58"/>
      <c r="BI205" s="55"/>
      <c r="BJ205" s="55"/>
      <c r="BK205" s="55">
        <f t="shared" si="11"/>
        <v>0.2</v>
      </c>
      <c r="BL205" s="56" t="str">
        <f t="shared" si="12"/>
        <v>#VALUE!</v>
      </c>
      <c r="BM205" s="57" t="str">
        <f t="shared" si="13"/>
        <v>#VALUE!</v>
      </c>
      <c r="BN205" s="46">
        <f t="shared" si="14"/>
        <v>157.5</v>
      </c>
      <c r="BO205" s="46">
        <v>25.0</v>
      </c>
      <c r="BP205" s="46">
        <v>7.0</v>
      </c>
      <c r="BQ205" s="47">
        <v>1.25</v>
      </c>
      <c r="BR205" s="46">
        <f t="shared" si="15"/>
        <v>1405</v>
      </c>
      <c r="BS205" s="46" t="str">
        <f t="shared" si="16"/>
        <v>#VALUE!</v>
      </c>
      <c r="BT205" s="58" t="s">
        <v>12097</v>
      </c>
      <c r="BU205" s="65"/>
      <c r="BV205" s="59"/>
      <c r="BW205" s="59"/>
      <c r="BX205" s="82"/>
      <c r="BY205" s="61"/>
      <c r="BZ205" s="66"/>
      <c r="CA205" s="59"/>
      <c r="CB205" s="59"/>
      <c r="CC205" s="59"/>
    </row>
    <row r="206" ht="30.0" customHeight="1">
      <c r="A206" s="93"/>
      <c r="B206" s="94" t="s">
        <v>12104</v>
      </c>
      <c r="C206" s="95" t="s">
        <v>106</v>
      </c>
      <c r="D206" s="96">
        <f t="shared" si="18"/>
        <v>0</v>
      </c>
      <c r="E206" s="97" t="s">
        <v>12105</v>
      </c>
      <c r="F206" s="108" t="s">
        <v>12106</v>
      </c>
      <c r="G206" s="112" t="s">
        <v>12107</v>
      </c>
      <c r="H206" s="98">
        <v>26500.0</v>
      </c>
      <c r="I206" s="99">
        <v>0.2</v>
      </c>
      <c r="J206" s="100">
        <f t="shared" si="2"/>
        <v>21200</v>
      </c>
      <c r="K206" s="22" t="s">
        <v>12108</v>
      </c>
      <c r="L206" s="36" t="s">
        <v>83</v>
      </c>
      <c r="M206" s="36" t="s">
        <v>84</v>
      </c>
      <c r="N206" s="37" t="s">
        <v>85</v>
      </c>
      <c r="O206" s="1586">
        <v>12000.0</v>
      </c>
      <c r="P206" s="1586">
        <v>350.0</v>
      </c>
      <c r="Q206" s="1586">
        <v>300.0</v>
      </c>
      <c r="R206" s="1586">
        <v>1500.0</v>
      </c>
      <c r="S206" s="70" t="s">
        <v>12109</v>
      </c>
      <c r="T206" s="70" t="s">
        <v>793</v>
      </c>
      <c r="U206" s="38" t="s">
        <v>794</v>
      </c>
      <c r="V206" s="38" t="s">
        <v>795</v>
      </c>
      <c r="W206" s="38" t="s">
        <v>589</v>
      </c>
      <c r="X206" s="91">
        <v>260.0</v>
      </c>
      <c r="Y206" s="40">
        <v>20.0</v>
      </c>
      <c r="Z206" s="38">
        <v>150.0</v>
      </c>
      <c r="AA206" s="91" t="s">
        <v>590</v>
      </c>
      <c r="AB206" s="38" t="s">
        <v>93</v>
      </c>
      <c r="AC206" s="41" t="s">
        <v>905</v>
      </c>
      <c r="AD206" s="38" t="s">
        <v>95</v>
      </c>
      <c r="AE206" s="84" t="s">
        <v>797</v>
      </c>
      <c r="AF206" s="70" t="s">
        <v>793</v>
      </c>
      <c r="AG206" s="38" t="s">
        <v>98</v>
      </c>
      <c r="AH206" s="38" t="s">
        <v>99</v>
      </c>
      <c r="AI206" s="44" t="s">
        <v>100</v>
      </c>
      <c r="AJ206" s="44">
        <v>0.0</v>
      </c>
      <c r="AK206" s="63" t="str">
        <f t="shared" si="3"/>
        <v>https://getfile.dokpub.com/yandex/get/https://disk.yandex.ru/d/wkFLLrmA5n-uWA/v1.mp4</v>
      </c>
      <c r="AL206" s="46" t="s">
        <v>786</v>
      </c>
      <c r="AM206" s="46" t="s">
        <v>103</v>
      </c>
      <c r="AN206" s="46" t="s">
        <v>104</v>
      </c>
      <c r="AO206" s="46" t="s">
        <v>105</v>
      </c>
      <c r="AP206" s="46" t="s">
        <v>106</v>
      </c>
      <c r="AQ206" s="46">
        <f t="shared" si="4"/>
        <v>21200</v>
      </c>
      <c r="AR206" s="47">
        <f t="shared" si="5"/>
        <v>0.2</v>
      </c>
      <c r="AS206" s="46" t="s">
        <v>107</v>
      </c>
      <c r="AT206" s="46" t="s">
        <v>108</v>
      </c>
      <c r="AU206" s="46" t="s">
        <v>109</v>
      </c>
      <c r="AV206" s="46" t="s">
        <v>110</v>
      </c>
      <c r="AW206" s="46" t="s">
        <v>786</v>
      </c>
      <c r="AX206" s="48" t="s">
        <v>155</v>
      </c>
      <c r="AY206" s="49" t="s">
        <v>1413</v>
      </c>
      <c r="AZ206" s="49" t="s">
        <v>1413</v>
      </c>
      <c r="BA206" s="58"/>
      <c r="BB206" s="58"/>
      <c r="BC206" s="58"/>
      <c r="BD206" s="55"/>
      <c r="BE206" s="58"/>
      <c r="BF206" s="101"/>
      <c r="BG206" s="58"/>
      <c r="BH206" s="58"/>
      <c r="BI206" s="55"/>
      <c r="BJ206" s="55"/>
      <c r="BK206" s="55">
        <f t="shared" si="11"/>
        <v>0.2</v>
      </c>
      <c r="BL206" s="56" t="str">
        <f t="shared" si="12"/>
        <v>#VALUE!</v>
      </c>
      <c r="BM206" s="57" t="str">
        <f t="shared" si="13"/>
        <v>#VALUE!</v>
      </c>
      <c r="BN206" s="46">
        <f t="shared" si="14"/>
        <v>157.5</v>
      </c>
      <c r="BO206" s="46">
        <v>25.0</v>
      </c>
      <c r="BP206" s="46">
        <v>7.0</v>
      </c>
      <c r="BQ206" s="47">
        <v>1.25</v>
      </c>
      <c r="BR206" s="46">
        <f t="shared" si="15"/>
        <v>1405</v>
      </c>
      <c r="BS206" s="46" t="str">
        <f t="shared" si="16"/>
        <v>#VALUE!</v>
      </c>
      <c r="BT206" s="58" t="s">
        <v>12097</v>
      </c>
      <c r="BU206" s="65"/>
      <c r="BV206" s="59"/>
      <c r="BW206" s="59"/>
      <c r="BX206" s="82"/>
      <c r="BY206" s="61"/>
      <c r="BZ206" s="66"/>
      <c r="CA206" s="59"/>
      <c r="CB206" s="59"/>
      <c r="CC206" s="59"/>
    </row>
    <row r="207" ht="30.0" customHeight="1">
      <c r="A207" s="93" t="s">
        <v>786</v>
      </c>
      <c r="B207" s="94" t="s">
        <v>12110</v>
      </c>
      <c r="C207" s="95" t="s">
        <v>106</v>
      </c>
      <c r="D207" s="96">
        <v>0.0</v>
      </c>
      <c r="E207" s="97" t="s">
        <v>12111</v>
      </c>
      <c r="F207" s="104" t="s">
        <v>12112</v>
      </c>
      <c r="G207" s="106" t="s">
        <v>12113</v>
      </c>
      <c r="H207" s="98">
        <v>26500.0</v>
      </c>
      <c r="I207" s="99">
        <v>0.3</v>
      </c>
      <c r="J207" s="100">
        <f t="shared" si="2"/>
        <v>18550</v>
      </c>
      <c r="K207" s="22" t="s">
        <v>12114</v>
      </c>
      <c r="L207" s="36" t="s">
        <v>83</v>
      </c>
      <c r="M207" s="36" t="s">
        <v>84</v>
      </c>
      <c r="N207" s="37" t="s">
        <v>85</v>
      </c>
      <c r="O207" s="1586">
        <v>12000.0</v>
      </c>
      <c r="P207" s="1586">
        <v>350.0</v>
      </c>
      <c r="Q207" s="1586">
        <v>300.0</v>
      </c>
      <c r="R207" s="1586">
        <v>1500.0</v>
      </c>
      <c r="S207" s="70" t="s">
        <v>12115</v>
      </c>
      <c r="T207" s="39" t="s">
        <v>912</v>
      </c>
      <c r="U207" s="38" t="s">
        <v>913</v>
      </c>
      <c r="V207" s="38" t="s">
        <v>914</v>
      </c>
      <c r="W207" s="38" t="s">
        <v>589</v>
      </c>
      <c r="X207" s="91">
        <v>260.0</v>
      </c>
      <c r="Y207" s="40">
        <v>20.0</v>
      </c>
      <c r="Z207" s="38">
        <v>1.5</v>
      </c>
      <c r="AA207" s="91" t="s">
        <v>590</v>
      </c>
      <c r="AB207" s="38" t="s">
        <v>93</v>
      </c>
      <c r="AC207" s="41" t="s">
        <v>12116</v>
      </c>
      <c r="AD207" s="38" t="s">
        <v>95</v>
      </c>
      <c r="AE207" s="74" t="s">
        <v>915</v>
      </c>
      <c r="AF207" s="39" t="s">
        <v>916</v>
      </c>
      <c r="AG207" s="38" t="s">
        <v>98</v>
      </c>
      <c r="AH207" s="38" t="s">
        <v>99</v>
      </c>
      <c r="AI207" s="44" t="s">
        <v>100</v>
      </c>
      <c r="AJ207" s="44">
        <v>0.0</v>
      </c>
      <c r="AK207" s="63" t="str">
        <f t="shared" si="3"/>
        <v>https://getfile.dokpub.com/yandex/get/https://disk.yandex.ru/d/zu0akE_to87ang/v1.mp4</v>
      </c>
      <c r="AL207" s="46" t="s">
        <v>786</v>
      </c>
      <c r="AM207" s="46" t="s">
        <v>103</v>
      </c>
      <c r="AN207" s="46" t="s">
        <v>104</v>
      </c>
      <c r="AO207" s="46" t="s">
        <v>105</v>
      </c>
      <c r="AP207" s="46" t="s">
        <v>106</v>
      </c>
      <c r="AQ207" s="46">
        <f t="shared" si="4"/>
        <v>19610</v>
      </c>
      <c r="AR207" s="47">
        <f t="shared" si="5"/>
        <v>0.26</v>
      </c>
      <c r="AS207" s="46" t="s">
        <v>107</v>
      </c>
      <c r="AT207" s="46" t="s">
        <v>108</v>
      </c>
      <c r="AU207" s="46" t="s">
        <v>109</v>
      </c>
      <c r="AV207" s="46" t="s">
        <v>110</v>
      </c>
      <c r="AW207" s="46" t="s">
        <v>111</v>
      </c>
      <c r="AX207" s="48" t="s">
        <v>112</v>
      </c>
      <c r="AY207" s="49">
        <v>1735.0</v>
      </c>
      <c r="AZ207" s="49">
        <v>2466.0</v>
      </c>
      <c r="BA207" s="58">
        <f>'ТКАНИ'!BA97*20</f>
        <v>7680</v>
      </c>
      <c r="BB207" s="58">
        <v>100.0</v>
      </c>
      <c r="BC207" s="58">
        <v>100.0</v>
      </c>
      <c r="BD207" s="55">
        <v>0.16</v>
      </c>
      <c r="BE207" s="58">
        <f>J207*BD207</f>
        <v>2968</v>
      </c>
      <c r="BF207" s="101"/>
      <c r="BG207" s="102">
        <f>J207-AY207-BA207-BB207-BC207-BE207-BF207</f>
        <v>5967</v>
      </c>
      <c r="BH207" s="102">
        <f>$J207-$AZ207-$BA207-$BB207-$BC207-$BE207-$BF207</f>
        <v>5236</v>
      </c>
      <c r="BI207" s="55">
        <f>BG207/J207</f>
        <v>0.321671159</v>
      </c>
      <c r="BJ207" s="55">
        <f>$BH207/$J207</f>
        <v>0.2822641509</v>
      </c>
      <c r="BK207" s="55">
        <f t="shared" si="11"/>
        <v>0.26</v>
      </c>
      <c r="BL207" s="56">
        <f t="shared" si="12"/>
        <v>19871</v>
      </c>
      <c r="BM207" s="57">
        <f t="shared" si="13"/>
        <v>0.3193417543</v>
      </c>
      <c r="BN207" s="46">
        <f t="shared" si="14"/>
        <v>157.5</v>
      </c>
      <c r="BO207" s="46">
        <v>25.0</v>
      </c>
      <c r="BP207" s="46">
        <v>7.0</v>
      </c>
      <c r="BQ207" s="47">
        <v>1.25</v>
      </c>
      <c r="BR207" s="46">
        <f t="shared" si="15"/>
        <v>1405</v>
      </c>
      <c r="BS207" s="46">
        <f t="shared" si="16"/>
        <v>1061</v>
      </c>
      <c r="BT207" s="58" t="s">
        <v>12036</v>
      </c>
      <c r="BU207" s="65"/>
      <c r="BV207" s="59"/>
      <c r="BW207" s="59"/>
      <c r="BX207" s="82"/>
      <c r="BY207" s="61" t="str">
        <f>"https://getfile.dokpub.com/yandex/get/"&amp;S207&amp;"/1.jpg"&amp;", "&amp;"https://getfile.dokpub.com/yandex/get/"&amp;S207&amp;"/2.jpg"&amp;", "&amp;"https://getfile.dokpub.com/yandex/get/"&amp;S207&amp;"/3.jpg"&amp;", "&amp;"https://getfile.dokpub.com/yandex/get/"&amp;S207&amp;"/4.jpg"&amp;", "&amp;"https://getfile.dokpub.com/yandex/get/"&amp;S207&amp;"/5.jpg"</f>
        <v>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v>
      </c>
      <c r="BZ207" s="66" t="s">
        <v>12117</v>
      </c>
      <c r="CA207" s="59" t="s">
        <v>12116</v>
      </c>
      <c r="CB207" s="59"/>
      <c r="CC207" s="59"/>
    </row>
    <row r="208" ht="30.0" customHeight="1">
      <c r="A208" s="93" t="s">
        <v>786</v>
      </c>
      <c r="B208" s="94" t="s">
        <v>12118</v>
      </c>
      <c r="C208" s="95" t="s">
        <v>106</v>
      </c>
      <c r="D208" s="96">
        <f t="shared" ref="D208:D210" si="19">IF(C208="",50,0)</f>
        <v>0</v>
      </c>
      <c r="E208" s="97" t="s">
        <v>12119</v>
      </c>
      <c r="F208" s="104" t="s">
        <v>12120</v>
      </c>
      <c r="G208" s="112" t="s">
        <v>12121</v>
      </c>
      <c r="H208" s="33"/>
      <c r="I208" s="34"/>
      <c r="J208" s="35"/>
      <c r="K208" s="22" t="s">
        <v>12122</v>
      </c>
      <c r="L208" s="114" t="s">
        <v>84</v>
      </c>
      <c r="M208" s="36" t="s">
        <v>84</v>
      </c>
      <c r="N208" s="37" t="s">
        <v>85</v>
      </c>
      <c r="O208" s="1586">
        <v>12000.0</v>
      </c>
      <c r="P208" s="1586">
        <v>350.0</v>
      </c>
      <c r="Q208" s="1586">
        <v>300.0</v>
      </c>
      <c r="R208" s="1586">
        <v>1500.0</v>
      </c>
      <c r="S208" s="70" t="s">
        <v>12123</v>
      </c>
      <c r="T208" s="70" t="s">
        <v>1026</v>
      </c>
      <c r="U208" s="38" t="s">
        <v>1027</v>
      </c>
      <c r="V208" s="38" t="s">
        <v>89</v>
      </c>
      <c r="W208" s="38" t="s">
        <v>589</v>
      </c>
      <c r="X208" s="91">
        <v>260.0</v>
      </c>
      <c r="Y208" s="40">
        <v>20.0</v>
      </c>
      <c r="Z208" s="40">
        <v>1.5</v>
      </c>
      <c r="AA208" s="38" t="s">
        <v>92</v>
      </c>
      <c r="AB208" s="38" t="s">
        <v>93</v>
      </c>
      <c r="AC208" s="115" t="str">
        <f>"https://getfile.dokpub.com/yandex/get/"&amp;$S208&amp;"/1.jpg"&amp;", "&amp;"https://getfile.dokpub.com/yandex/get/"&amp;$S208&amp;"/2.jpg"&amp;", "&amp;"https://getfile.dokpub.com/yandex/get/"&amp;$S208&amp;"/3.jpg"&amp;", "&amp;"https://getfile.dokpub.com/yandex/get/"&amp;$S208&amp;"/4.jpg"&amp;", "&amp;"https://getfile.dokpub.com/yandex/get/"&amp;$S208&amp;"/5.jpg"</f>
        <v>https://getfile.dokpub.com/yandex/get/https://disk.yandex.ru/d/r_fXJobK19B6Nw/1.jpg, https://getfile.dokpub.com/yandex/get/https://disk.yandex.ru/d/r_fXJobK19B6Nw/2.jpg, https://getfile.dokpub.com/yandex/get/https://disk.yandex.ru/d/r_fXJobK19B6Nw/3.jpg, https://getfile.dokpub.com/yandex/get/https://disk.yandex.ru/d/r_fXJobK19B6Nw/4.jpg, https://getfile.dokpub.com/yandex/get/https://disk.yandex.ru/d/r_fXJobK19B6Nw/5.jpg</v>
      </c>
      <c r="AD208" s="38" t="s">
        <v>95</v>
      </c>
      <c r="AE208" s="84" t="s">
        <v>1029</v>
      </c>
      <c r="AF208" s="43" t="s">
        <v>1030</v>
      </c>
      <c r="AG208" s="38" t="s">
        <v>98</v>
      </c>
      <c r="AH208" s="38" t="s">
        <v>99</v>
      </c>
      <c r="AI208" s="44" t="s">
        <v>100</v>
      </c>
      <c r="AJ208" s="44">
        <v>0.0</v>
      </c>
      <c r="AK208" s="63" t="str">
        <f t="shared" si="3"/>
        <v>https://getfile.dokpub.com/yandex/get/https://disk.yandex.ru/d/PmeBTmVYIy48vQ/v1.mp4</v>
      </c>
      <c r="AL208" s="46" t="s">
        <v>682</v>
      </c>
      <c r="AM208" s="46" t="s">
        <v>103</v>
      </c>
      <c r="AN208" s="46" t="s">
        <v>1118</v>
      </c>
      <c r="AO208" s="46" t="s">
        <v>105</v>
      </c>
      <c r="AP208" s="46" t="s">
        <v>106</v>
      </c>
      <c r="AQ208" s="46">
        <f t="shared" si="4"/>
        <v>0</v>
      </c>
      <c r="AR208" s="47" t="str">
        <f t="shared" si="5"/>
        <v/>
      </c>
      <c r="AS208" s="46" t="s">
        <v>107</v>
      </c>
      <c r="AT208" s="46" t="s">
        <v>108</v>
      </c>
      <c r="AU208" s="46" t="s">
        <v>109</v>
      </c>
      <c r="AV208" s="46" t="s">
        <v>110</v>
      </c>
      <c r="AW208" s="46" t="s">
        <v>786</v>
      </c>
      <c r="AX208" s="48" t="s">
        <v>112</v>
      </c>
      <c r="AY208" s="49" t="s">
        <v>1413</v>
      </c>
      <c r="AZ208" s="49" t="s">
        <v>1413</v>
      </c>
      <c r="BA208" s="58"/>
      <c r="BB208" s="58"/>
      <c r="BC208" s="58"/>
      <c r="BD208" s="119"/>
      <c r="BE208" s="116"/>
      <c r="BF208" s="117"/>
      <c r="BG208" s="118"/>
      <c r="BH208" s="58"/>
      <c r="BI208" s="119"/>
      <c r="BJ208" s="55"/>
      <c r="BK208" s="55" t="str">
        <f t="shared" si="11"/>
        <v/>
      </c>
      <c r="BL208" s="56" t="str">
        <f t="shared" si="12"/>
        <v>#VALUE!</v>
      </c>
      <c r="BM208" s="57" t="str">
        <f t="shared" si="13"/>
        <v>#VALUE!</v>
      </c>
      <c r="BN208" s="46">
        <f t="shared" si="14"/>
        <v>157.5</v>
      </c>
      <c r="BO208" s="46">
        <v>25.0</v>
      </c>
      <c r="BP208" s="46">
        <v>7.0</v>
      </c>
      <c r="BQ208" s="47">
        <v>1.25</v>
      </c>
      <c r="BR208" s="46">
        <f t="shared" si="15"/>
        <v>1405</v>
      </c>
      <c r="BS208" s="46" t="str">
        <f t="shared" si="16"/>
        <v>#VALUE!</v>
      </c>
      <c r="BT208" s="36" t="s">
        <v>12124</v>
      </c>
      <c r="BU208" s="120"/>
      <c r="BV208" s="121"/>
      <c r="BW208" s="121"/>
      <c r="BX208" s="82"/>
      <c r="BY208" s="61"/>
      <c r="BZ208" s="66"/>
      <c r="CA208" s="121"/>
      <c r="CB208" s="121"/>
      <c r="CC208" s="121"/>
    </row>
    <row r="209" ht="30.0" customHeight="1">
      <c r="A209" s="93" t="s">
        <v>786</v>
      </c>
      <c r="B209" s="94" t="s">
        <v>12125</v>
      </c>
      <c r="C209" s="1587" t="s">
        <v>106</v>
      </c>
      <c r="D209" s="96">
        <f t="shared" si="19"/>
        <v>0</v>
      </c>
      <c r="E209" s="30" t="s">
        <v>12126</v>
      </c>
      <c r="F209" s="104" t="s">
        <v>12127</v>
      </c>
      <c r="G209" s="112" t="s">
        <v>12128</v>
      </c>
      <c r="H209" s="33"/>
      <c r="I209" s="34"/>
      <c r="J209" s="35"/>
      <c r="K209" s="22" t="s">
        <v>12129</v>
      </c>
      <c r="L209" s="36" t="s">
        <v>84</v>
      </c>
      <c r="M209" s="36" t="s">
        <v>84</v>
      </c>
      <c r="N209" s="37" t="s">
        <v>85</v>
      </c>
      <c r="O209" s="1586">
        <v>6000.0</v>
      </c>
      <c r="P209" s="1586">
        <v>300.0</v>
      </c>
      <c r="Q209" s="1586">
        <v>300.0</v>
      </c>
      <c r="R209" s="1586">
        <v>1500.0</v>
      </c>
      <c r="S209" s="70" t="s">
        <v>12130</v>
      </c>
      <c r="T209" s="70" t="s">
        <v>1125</v>
      </c>
      <c r="U209" s="38" t="s">
        <v>1126</v>
      </c>
      <c r="V209" s="38" t="s">
        <v>795</v>
      </c>
      <c r="W209" s="38" t="s">
        <v>491</v>
      </c>
      <c r="X209" s="122">
        <v>405.0</v>
      </c>
      <c r="Y209" s="40">
        <v>10.0</v>
      </c>
      <c r="Z209" s="40">
        <v>1.5</v>
      </c>
      <c r="AA209" s="38" t="s">
        <v>92</v>
      </c>
      <c r="AB209" s="38" t="s">
        <v>93</v>
      </c>
      <c r="AC209" s="41" t="s">
        <v>1212</v>
      </c>
      <c r="AD209" s="38" t="s">
        <v>95</v>
      </c>
      <c r="AE209" s="84" t="s">
        <v>1127</v>
      </c>
      <c r="AF209" s="70" t="s">
        <v>1128</v>
      </c>
      <c r="AG209" s="38" t="s">
        <v>98</v>
      </c>
      <c r="AH209" s="38" t="s">
        <v>99</v>
      </c>
      <c r="AI209" s="44" t="s">
        <v>100</v>
      </c>
      <c r="AJ209" s="44">
        <v>0.0</v>
      </c>
      <c r="AK209" s="63" t="str">
        <f t="shared" si="3"/>
        <v>https://getfile.dokpub.com/yandex/get/https://disk.yandex.ru/d/g5lB73NBY_DLoQ/v1.mp4</v>
      </c>
      <c r="AL209" s="46" t="s">
        <v>786</v>
      </c>
      <c r="AM209" s="46" t="s">
        <v>103</v>
      </c>
      <c r="AN209" s="46" t="s">
        <v>104</v>
      </c>
      <c r="AO209" s="46" t="s">
        <v>105</v>
      </c>
      <c r="AP209" s="46" t="s">
        <v>106</v>
      </c>
      <c r="AQ209" s="46">
        <f t="shared" si="4"/>
        <v>0</v>
      </c>
      <c r="AR209" s="47" t="str">
        <f t="shared" si="5"/>
        <v/>
      </c>
      <c r="AS209" s="46" t="s">
        <v>107</v>
      </c>
      <c r="AT209" s="46" t="s">
        <v>108</v>
      </c>
      <c r="AU209" s="46" t="s">
        <v>109</v>
      </c>
      <c r="AV209" s="46" t="s">
        <v>110</v>
      </c>
      <c r="AW209" s="46" t="s">
        <v>111</v>
      </c>
      <c r="AX209" s="48" t="s">
        <v>112</v>
      </c>
      <c r="AY209" s="49" t="s">
        <v>1413</v>
      </c>
      <c r="AZ209" s="49" t="s">
        <v>1413</v>
      </c>
      <c r="BA209" s="64"/>
      <c r="BB209" s="46"/>
      <c r="BC209" s="46"/>
      <c r="BD209" s="47"/>
      <c r="BE209" s="46"/>
      <c r="BF209" s="52"/>
      <c r="BG209" s="46"/>
      <c r="BH209" s="46"/>
      <c r="BI209" s="47"/>
      <c r="BJ209" s="47"/>
      <c r="BK209" s="55" t="str">
        <f t="shared" si="11"/>
        <v/>
      </c>
      <c r="BL209" s="56" t="str">
        <f t="shared" si="12"/>
        <v>#VALUE!</v>
      </c>
      <c r="BM209" s="57" t="str">
        <f t="shared" si="13"/>
        <v>#VALUE!</v>
      </c>
      <c r="BN209" s="46">
        <f t="shared" si="14"/>
        <v>135</v>
      </c>
      <c r="BO209" s="46">
        <v>25.0</v>
      </c>
      <c r="BP209" s="46">
        <v>7.0</v>
      </c>
      <c r="BQ209" s="47">
        <v>1.25</v>
      </c>
      <c r="BR209" s="46">
        <f t="shared" si="15"/>
        <v>1203.75</v>
      </c>
      <c r="BS209" s="46" t="str">
        <f t="shared" si="16"/>
        <v>#VALUE!</v>
      </c>
      <c r="BT209" s="46" t="s">
        <v>12131</v>
      </c>
      <c r="BU209" s="65"/>
      <c r="BV209" s="59"/>
      <c r="BW209" s="59"/>
      <c r="BX209" s="60"/>
      <c r="BY209" s="61"/>
      <c r="BZ209" s="66"/>
      <c r="CA209" s="59"/>
      <c r="CB209" s="59"/>
      <c r="CC209" s="59"/>
    </row>
    <row r="210" ht="30.0" customHeight="1">
      <c r="A210" s="93" t="s">
        <v>786</v>
      </c>
      <c r="B210" s="94" t="s">
        <v>12132</v>
      </c>
      <c r="C210" s="1587" t="s">
        <v>106</v>
      </c>
      <c r="D210" s="96">
        <f t="shared" si="19"/>
        <v>0</v>
      </c>
      <c r="E210" s="97" t="s">
        <v>12133</v>
      </c>
      <c r="F210" s="104" t="s">
        <v>12134</v>
      </c>
      <c r="G210" s="105" t="s">
        <v>12135</v>
      </c>
      <c r="H210" s="33">
        <v>45600.0</v>
      </c>
      <c r="I210" s="34">
        <v>0.29</v>
      </c>
      <c r="J210" s="35">
        <f>ROUND(H210*(1-I210),0)</f>
        <v>32376</v>
      </c>
      <c r="K210" s="22" t="s">
        <v>12136</v>
      </c>
      <c r="L210" s="36" t="s">
        <v>84</v>
      </c>
      <c r="M210" s="36" t="s">
        <v>84</v>
      </c>
      <c r="N210" s="37" t="s">
        <v>85</v>
      </c>
      <c r="O210" s="1586">
        <v>12000.0</v>
      </c>
      <c r="P210" s="1586">
        <v>350.0</v>
      </c>
      <c r="Q210" s="1586">
        <v>300.0</v>
      </c>
      <c r="R210" s="1586">
        <v>1500.0</v>
      </c>
      <c r="S210" s="70" t="s">
        <v>12137</v>
      </c>
      <c r="T210" s="70" t="s">
        <v>1125</v>
      </c>
      <c r="U210" s="38" t="s">
        <v>1126</v>
      </c>
      <c r="V210" s="38" t="s">
        <v>795</v>
      </c>
      <c r="W210" s="38" t="s">
        <v>491</v>
      </c>
      <c r="X210" s="122">
        <v>405.0</v>
      </c>
      <c r="Y210" s="40">
        <v>20.0</v>
      </c>
      <c r="Z210" s="40">
        <v>1.5</v>
      </c>
      <c r="AA210" s="38" t="s">
        <v>92</v>
      </c>
      <c r="AB210" s="38" t="s">
        <v>93</v>
      </c>
      <c r="AC210" s="41" t="s">
        <v>12138</v>
      </c>
      <c r="AD210" s="38" t="s">
        <v>95</v>
      </c>
      <c r="AE210" s="84" t="s">
        <v>1127</v>
      </c>
      <c r="AF210" s="38"/>
      <c r="AG210" s="38" t="s">
        <v>98</v>
      </c>
      <c r="AH210" s="38" t="s">
        <v>99</v>
      </c>
      <c r="AI210" s="44" t="s">
        <v>100</v>
      </c>
      <c r="AJ210" s="44">
        <v>0.0</v>
      </c>
      <c r="AK210" s="63" t="str">
        <f t="shared" si="3"/>
        <v>https://getfile.dokpub.com/yandex/get/https://disk.yandex.ru/d/g5lB73NBY_DLoQ/v1.mp4</v>
      </c>
      <c r="AL210" s="46" t="s">
        <v>682</v>
      </c>
      <c r="AM210" s="46" t="s">
        <v>103</v>
      </c>
      <c r="AN210" s="46" t="s">
        <v>104</v>
      </c>
      <c r="AO210" s="46" t="s">
        <v>105</v>
      </c>
      <c r="AP210" s="46" t="s">
        <v>106</v>
      </c>
      <c r="AQ210" s="46">
        <f t="shared" si="4"/>
        <v>324216</v>
      </c>
      <c r="AR210" s="47">
        <f t="shared" si="5"/>
        <v>-6.11</v>
      </c>
      <c r="AS210" s="46" t="s">
        <v>107</v>
      </c>
      <c r="AT210" s="46" t="s">
        <v>108</v>
      </c>
      <c r="AU210" s="46" t="s">
        <v>109</v>
      </c>
      <c r="AV210" s="46" t="s">
        <v>110</v>
      </c>
      <c r="AW210" s="46" t="s">
        <v>786</v>
      </c>
      <c r="AX210" s="48" t="s">
        <v>155</v>
      </c>
      <c r="AY210" s="49">
        <v>1964.0</v>
      </c>
      <c r="AZ210" s="49">
        <v>2848.0</v>
      </c>
      <c r="BA210" s="58">
        <f>BA201*20</f>
        <v>208800</v>
      </c>
      <c r="BB210" s="58">
        <v>100.0</v>
      </c>
      <c r="BC210" s="58">
        <v>100.0</v>
      </c>
      <c r="BD210" s="119">
        <v>0.16</v>
      </c>
      <c r="BE210" s="116">
        <f>J210*BD210</f>
        <v>5180.16</v>
      </c>
      <c r="BF210" s="117"/>
      <c r="BG210" s="118">
        <f>J210-AY210-BA210-BB210-BC210-BE210-BF210</f>
        <v>-183768.16</v>
      </c>
      <c r="BH210" s="102">
        <f>$J210-$AZ210-$BA210-$BB210-$BC210-$BE210-$BF210</f>
        <v>-184652.16</v>
      </c>
      <c r="BI210" s="119">
        <f>BG210/J210</f>
        <v>-5.67606128</v>
      </c>
      <c r="BJ210" s="55">
        <f>$BH210/$J210</f>
        <v>-5.703365456</v>
      </c>
      <c r="BK210" s="55">
        <f t="shared" si="11"/>
        <v>-6.11</v>
      </c>
      <c r="BL210" s="56">
        <f t="shared" si="12"/>
        <v>323922</v>
      </c>
      <c r="BM210" s="57">
        <f t="shared" si="13"/>
        <v>0.1859907015</v>
      </c>
      <c r="BN210" s="46">
        <f t="shared" si="14"/>
        <v>157.5</v>
      </c>
      <c r="BO210" s="46">
        <v>25.0</v>
      </c>
      <c r="BP210" s="46">
        <v>7.0</v>
      </c>
      <c r="BQ210" s="47">
        <v>1.25</v>
      </c>
      <c r="BR210" s="46">
        <f t="shared" si="15"/>
        <v>1405</v>
      </c>
      <c r="BS210" s="46">
        <f t="shared" si="16"/>
        <v>1443</v>
      </c>
      <c r="BT210" s="36" t="s">
        <v>12036</v>
      </c>
      <c r="BU210" s="65"/>
      <c r="BV210" s="59"/>
      <c r="BW210" s="59"/>
      <c r="BX210" s="60"/>
      <c r="BY210" s="61"/>
      <c r="BZ210" s="66"/>
      <c r="CA210" s="59" t="s">
        <v>12138</v>
      </c>
      <c r="CB210" s="59"/>
      <c r="CC210" s="59"/>
    </row>
    <row r="211" ht="30.0" customHeight="1">
      <c r="A211" s="93" t="s">
        <v>786</v>
      </c>
      <c r="B211" s="94" t="s">
        <v>12139</v>
      </c>
      <c r="C211" s="95" t="s">
        <v>106</v>
      </c>
      <c r="D211" s="96"/>
      <c r="E211" s="97" t="s">
        <v>12140</v>
      </c>
      <c r="F211" s="104" t="s">
        <v>12141</v>
      </c>
      <c r="G211" s="112" t="s">
        <v>12142</v>
      </c>
      <c r="H211" s="33"/>
      <c r="I211" s="34"/>
      <c r="J211" s="35"/>
      <c r="K211" s="22" t="s">
        <v>12143</v>
      </c>
      <c r="L211" s="114" t="s">
        <v>83</v>
      </c>
      <c r="M211" s="36" t="s">
        <v>84</v>
      </c>
      <c r="N211" s="37" t="s">
        <v>85</v>
      </c>
      <c r="O211" s="1586">
        <v>12000.0</v>
      </c>
      <c r="P211" s="1586">
        <v>350.0</v>
      </c>
      <c r="Q211" s="1586">
        <v>300.0</v>
      </c>
      <c r="R211" s="1586">
        <v>1500.0</v>
      </c>
      <c r="S211" s="70" t="s">
        <v>12144</v>
      </c>
      <c r="T211" s="70" t="s">
        <v>1220</v>
      </c>
      <c r="U211" s="38" t="s">
        <v>1221</v>
      </c>
      <c r="V211" s="38" t="s">
        <v>298</v>
      </c>
      <c r="W211" s="38" t="s">
        <v>589</v>
      </c>
      <c r="X211" s="122">
        <v>260.0</v>
      </c>
      <c r="Y211" s="40">
        <v>20.0</v>
      </c>
      <c r="Z211" s="40">
        <v>1.5</v>
      </c>
      <c r="AA211" s="122" t="s">
        <v>590</v>
      </c>
      <c r="AB211" s="38" t="s">
        <v>93</v>
      </c>
      <c r="AC211" s="41" t="s">
        <v>1312</v>
      </c>
      <c r="AD211" s="38" t="s">
        <v>95</v>
      </c>
      <c r="AE211" s="84" t="s">
        <v>1224</v>
      </c>
      <c r="AF211" s="38"/>
      <c r="AG211" s="38" t="s">
        <v>98</v>
      </c>
      <c r="AH211" s="38" t="s">
        <v>99</v>
      </c>
      <c r="AI211" s="44" t="s">
        <v>100</v>
      </c>
      <c r="AJ211" s="44">
        <v>0.0</v>
      </c>
      <c r="AK211" s="63" t="str">
        <f t="shared" si="3"/>
        <v>https://getfile.dokpub.com/yandex/get/https://disk.yandex.ru/d/PY2x3X0OhPEeIg/v1.mp4</v>
      </c>
      <c r="AL211" s="46" t="s">
        <v>786</v>
      </c>
      <c r="AM211" s="46" t="s">
        <v>103</v>
      </c>
      <c r="AN211" s="46" t="s">
        <v>104</v>
      </c>
      <c r="AO211" s="46" t="s">
        <v>105</v>
      </c>
      <c r="AP211" s="46" t="s">
        <v>106</v>
      </c>
      <c r="AQ211" s="46">
        <f t="shared" si="4"/>
        <v>0</v>
      </c>
      <c r="AR211" s="47" t="str">
        <f t="shared" si="5"/>
        <v/>
      </c>
      <c r="AS211" s="46" t="s">
        <v>107</v>
      </c>
      <c r="AT211" s="46" t="s">
        <v>108</v>
      </c>
      <c r="AU211" s="46" t="s">
        <v>109</v>
      </c>
      <c r="AV211" s="46" t="s">
        <v>110</v>
      </c>
      <c r="AW211" s="46" t="s">
        <v>786</v>
      </c>
      <c r="AX211" s="48" t="s">
        <v>155</v>
      </c>
      <c r="AY211" s="49" t="s">
        <v>1413</v>
      </c>
      <c r="AZ211" s="49" t="s">
        <v>1413</v>
      </c>
      <c r="BA211" s="1588"/>
      <c r="BB211" s="128"/>
      <c r="BC211" s="128"/>
      <c r="BD211" s="119"/>
      <c r="BE211" s="116"/>
      <c r="BF211" s="117"/>
      <c r="BG211" s="118"/>
      <c r="BH211" s="58"/>
      <c r="BI211" s="119"/>
      <c r="BJ211" s="55"/>
      <c r="BK211" s="55" t="str">
        <f t="shared" si="11"/>
        <v/>
      </c>
      <c r="BL211" s="56" t="str">
        <f t="shared" si="12"/>
        <v>#VALUE!</v>
      </c>
      <c r="BM211" s="57" t="str">
        <f t="shared" si="13"/>
        <v>#VALUE!</v>
      </c>
      <c r="BN211" s="46">
        <f t="shared" si="14"/>
        <v>157.5</v>
      </c>
      <c r="BO211" s="46">
        <v>25.0</v>
      </c>
      <c r="BP211" s="46">
        <v>7.0</v>
      </c>
      <c r="BQ211" s="47">
        <v>1.25</v>
      </c>
      <c r="BR211" s="46">
        <f t="shared" si="15"/>
        <v>1405</v>
      </c>
      <c r="BS211" s="46" t="str">
        <f t="shared" si="16"/>
        <v>#VALUE!</v>
      </c>
      <c r="BT211" s="36" t="s">
        <v>12097</v>
      </c>
      <c r="BU211" s="65"/>
      <c r="BV211" s="59"/>
      <c r="BW211" s="59"/>
      <c r="BX211" s="60"/>
      <c r="BY211" s="61"/>
      <c r="BZ211" s="66"/>
      <c r="CA211" s="59"/>
      <c r="CB211" s="59"/>
      <c r="CC211" s="59"/>
    </row>
    <row r="212" ht="30.0" customHeight="1">
      <c r="A212" s="93" t="s">
        <v>786</v>
      </c>
      <c r="B212" s="67" t="s">
        <v>12145</v>
      </c>
      <c r="C212" s="95" t="s">
        <v>106</v>
      </c>
      <c r="D212" s="96">
        <f t="shared" ref="D212:D214" si="20">IF(C212="",50,0)</f>
        <v>0</v>
      </c>
      <c r="E212" s="97" t="s">
        <v>12146</v>
      </c>
      <c r="F212" s="104" t="s">
        <v>12147</v>
      </c>
      <c r="G212" s="105" t="s">
        <v>12148</v>
      </c>
      <c r="H212" s="33">
        <v>31000.0</v>
      </c>
      <c r="I212" s="34">
        <v>0.31</v>
      </c>
      <c r="J212" s="35">
        <f t="shared" ref="J212:J218" si="21">ROUND(H212*(1-I212),0)</f>
        <v>21390</v>
      </c>
      <c r="K212" s="22" t="s">
        <v>12149</v>
      </c>
      <c r="L212" s="36" t="s">
        <v>84</v>
      </c>
      <c r="M212" s="36" t="s">
        <v>84</v>
      </c>
      <c r="N212" s="37" t="s">
        <v>85</v>
      </c>
      <c r="O212" s="1586">
        <v>12000.0</v>
      </c>
      <c r="P212" s="1586">
        <v>350.0</v>
      </c>
      <c r="Q212" s="1586">
        <v>300.0</v>
      </c>
      <c r="R212" s="1586">
        <v>1500.0</v>
      </c>
      <c r="S212" s="130" t="s">
        <v>12150</v>
      </c>
      <c r="T212" s="70" t="s">
        <v>1319</v>
      </c>
      <c r="U212" s="38" t="s">
        <v>1320</v>
      </c>
      <c r="V212" s="38" t="s">
        <v>205</v>
      </c>
      <c r="W212" s="38" t="s">
        <v>589</v>
      </c>
      <c r="X212" s="122">
        <v>260.0</v>
      </c>
      <c r="Y212" s="40">
        <v>20.0</v>
      </c>
      <c r="Z212" s="40">
        <v>1.5</v>
      </c>
      <c r="AA212" s="122" t="s">
        <v>590</v>
      </c>
      <c r="AB212" s="38" t="s">
        <v>93</v>
      </c>
      <c r="AC212" s="41"/>
      <c r="AD212" s="38" t="s">
        <v>95</v>
      </c>
      <c r="AE212" s="43" t="s">
        <v>1322</v>
      </c>
      <c r="AF212" s="38"/>
      <c r="AG212" s="38" t="s">
        <v>98</v>
      </c>
      <c r="AH212" s="38" t="s">
        <v>99</v>
      </c>
      <c r="AI212" s="44" t="s">
        <v>100</v>
      </c>
      <c r="AJ212" s="44">
        <v>0.0</v>
      </c>
      <c r="AK212" s="63" t="str">
        <f t="shared" si="3"/>
        <v>https://getfile.dokpub.com/yandex/get/https://disk.yandex.ru/i/qwUPOXAWUVF2hQ/v1.mp4</v>
      </c>
      <c r="AL212" s="46" t="s">
        <v>786</v>
      </c>
      <c r="AM212" s="46" t="s">
        <v>103</v>
      </c>
      <c r="AN212" s="46" t="s">
        <v>104</v>
      </c>
      <c r="AO212" s="46" t="s">
        <v>105</v>
      </c>
      <c r="AP212" s="46" t="s">
        <v>106</v>
      </c>
      <c r="AQ212" s="46">
        <f t="shared" si="4"/>
        <v>22940</v>
      </c>
      <c r="AR212" s="47">
        <f t="shared" si="5"/>
        <v>0.26</v>
      </c>
      <c r="AS212" s="46" t="s">
        <v>107</v>
      </c>
      <c r="AT212" s="46" t="s">
        <v>108</v>
      </c>
      <c r="AU212" s="46" t="s">
        <v>109</v>
      </c>
      <c r="AV212" s="46" t="s">
        <v>110</v>
      </c>
      <c r="AW212" s="46" t="s">
        <v>12151</v>
      </c>
      <c r="AX212" s="48" t="s">
        <v>112</v>
      </c>
      <c r="AY212" s="49">
        <v>1780.0</v>
      </c>
      <c r="AZ212" s="49">
        <v>2547.0</v>
      </c>
      <c r="BA212" s="1588">
        <f>'ТКАНИ'!BA144*20</f>
        <v>9240</v>
      </c>
      <c r="BB212" s="116">
        <v>100.0</v>
      </c>
      <c r="BC212" s="116">
        <v>100.0</v>
      </c>
      <c r="BD212" s="119">
        <v>0.16</v>
      </c>
      <c r="BE212" s="116">
        <f t="shared" ref="BE212:BE218" si="22">J212*BD212</f>
        <v>3422.4</v>
      </c>
      <c r="BF212" s="117"/>
      <c r="BG212" s="118">
        <f t="shared" ref="BG212:BG218" si="23">J212-AY212-BA212-BB212-BC212-BE212-BF212</f>
        <v>6747.6</v>
      </c>
      <c r="BH212" s="102">
        <f t="shared" ref="BH212:BH224" si="24">$J212-$AZ212-$BA212-$BB212-$BC212-$BE212-$BF212</f>
        <v>5980.6</v>
      </c>
      <c r="BI212" s="119">
        <f t="shared" ref="BI212:BI218" si="25">BG212/J212</f>
        <v>0.3154558205</v>
      </c>
      <c r="BJ212" s="55">
        <f t="shared" ref="BJ212:BJ224" si="26">$BH212/$J212</f>
        <v>0.279597943</v>
      </c>
      <c r="BK212" s="55">
        <f t="shared" si="11"/>
        <v>0.26</v>
      </c>
      <c r="BL212" s="56">
        <f t="shared" si="12"/>
        <v>22999</v>
      </c>
      <c r="BM212" s="57">
        <f t="shared" si="13"/>
        <v>0.3188034262</v>
      </c>
      <c r="BN212" s="46">
        <f t="shared" si="14"/>
        <v>157.5</v>
      </c>
      <c r="BO212" s="46">
        <v>25.0</v>
      </c>
      <c r="BP212" s="46">
        <v>7.0</v>
      </c>
      <c r="BQ212" s="47">
        <v>1.25</v>
      </c>
      <c r="BR212" s="46">
        <f t="shared" si="15"/>
        <v>1405</v>
      </c>
      <c r="BS212" s="46">
        <f t="shared" si="16"/>
        <v>1142</v>
      </c>
      <c r="BT212" s="36" t="s">
        <v>12036</v>
      </c>
      <c r="BU212" s="65"/>
      <c r="BV212" s="59"/>
      <c r="BW212" s="59"/>
      <c r="BX212" s="60"/>
      <c r="BY212" s="61" t="str">
        <f t="shared" ref="BY212:BY213" si="27">"https://getfile.dokpub.com/yandex/get/"&amp;S212&amp;"/1.jpg"&amp;", "&amp;"https://getfile.dokpub.com/yandex/get/"&amp;S212&amp;"/2.jpg"&amp;", "&amp;"https://getfile.dokpub.com/yandex/get/"&amp;S212&amp;"/3.jpg"&amp;", "&amp;"https://getfile.dokpub.com/yandex/get/"&amp;S212&amp;"/4.jpg"&amp;", "&amp;"https://getfile.dokpub.com/yandex/get/"&amp;S212&amp;"/5.jpg"</f>
        <v>https://getfile.dokpub.com/yandex/get/https://disk.yandex.ru/d/0YrImBpjb6ZDIw/1.jpg, https://getfile.dokpub.com/yandex/get/https://disk.yandex.ru/d/0YrImBpjb6ZDIw/2.jpg, https://getfile.dokpub.com/yandex/get/https://disk.yandex.ru/d/0YrImBpjb6ZDIw/3.jpg, https://getfile.dokpub.com/yandex/get/https://disk.yandex.ru/d/0YrImBpjb6ZDIw/4.jpg, https://getfile.dokpub.com/yandex/get/https://disk.yandex.ru/d/0YrImBpjb6ZDIw/5.jpg</v>
      </c>
      <c r="BZ212" s="66"/>
      <c r="CA212" s="59"/>
      <c r="CB212" s="59"/>
      <c r="CC212" s="59"/>
    </row>
    <row r="213" ht="30.0" customHeight="1">
      <c r="A213" s="93" t="s">
        <v>786</v>
      </c>
      <c r="B213" s="94" t="s">
        <v>12152</v>
      </c>
      <c r="C213" s="95">
        <v>1.0</v>
      </c>
      <c r="D213" s="96">
        <f t="shared" si="20"/>
        <v>0</v>
      </c>
      <c r="E213" s="97" t="s">
        <v>12153</v>
      </c>
      <c r="F213" s="1589" t="s">
        <v>12154</v>
      </c>
      <c r="G213" s="105" t="s">
        <v>12155</v>
      </c>
      <c r="H213" s="33">
        <v>27000.0</v>
      </c>
      <c r="I213" s="34">
        <v>0.29</v>
      </c>
      <c r="J213" s="35">
        <f t="shared" si="21"/>
        <v>19170</v>
      </c>
      <c r="K213" s="22" t="s">
        <v>12156</v>
      </c>
      <c r="L213" s="36" t="s">
        <v>84</v>
      </c>
      <c r="M213" s="36" t="s">
        <v>84</v>
      </c>
      <c r="N213" s="37" t="s">
        <v>85</v>
      </c>
      <c r="O213" s="1586">
        <v>12000.0</v>
      </c>
      <c r="P213" s="1586">
        <v>350.0</v>
      </c>
      <c r="Q213" s="1586">
        <v>300.0</v>
      </c>
      <c r="R213" s="1586">
        <v>1500.0</v>
      </c>
      <c r="S213" s="130" t="s">
        <v>12157</v>
      </c>
      <c r="T213" s="70" t="s">
        <v>1464</v>
      </c>
      <c r="U213" s="38" t="s">
        <v>1465</v>
      </c>
      <c r="V213" s="38" t="s">
        <v>1466</v>
      </c>
      <c r="W213" s="38" t="s">
        <v>589</v>
      </c>
      <c r="X213" s="122">
        <v>260.0</v>
      </c>
      <c r="Y213" s="40">
        <v>20.0</v>
      </c>
      <c r="Z213" s="40">
        <v>1.5</v>
      </c>
      <c r="AA213" s="91" t="s">
        <v>590</v>
      </c>
      <c r="AB213" s="38" t="s">
        <v>93</v>
      </c>
      <c r="AC213" s="107" t="str">
        <f t="shared" ref="AC213:AC214" si="28">"https://getfile.dokpub.com/yandex/get/"&amp;S213&amp;"/1.jpg"&amp;", "&amp;"https://getfile.dokpub.com/yandex/get/"&amp;S213&amp;"/2.jpg"&amp;", "&amp;"https://getfile.dokpub.com/yandex/get/"&amp;S213&amp;"/3.jpg"&amp;", "&amp;"https://getfile.dokpub.com/yandex/get/"&amp;S213&amp;"/4.jpg"&amp;", "&amp;"https://getfile.dokpub.com/yandex/get/"&amp;S213&amp;"/5.jpg"</f>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AD213" s="38" t="s">
        <v>95</v>
      </c>
      <c r="AE213" s="84" t="s">
        <v>1468</v>
      </c>
      <c r="AF213" s="70" t="s">
        <v>1469</v>
      </c>
      <c r="AG213" s="38" t="s">
        <v>98</v>
      </c>
      <c r="AH213" s="38" t="s">
        <v>99</v>
      </c>
      <c r="AI213" s="44" t="s">
        <v>100</v>
      </c>
      <c r="AJ213" s="44">
        <v>0.0</v>
      </c>
      <c r="AK213" s="63" t="str">
        <f t="shared" si="3"/>
        <v>https://getfile.dokpub.com/yandex/get/https://disk.yandex.ru/d/AB43tTXSz9ybgA/v1.mp4</v>
      </c>
      <c r="AL213" s="46" t="s">
        <v>786</v>
      </c>
      <c r="AM213" s="46" t="s">
        <v>103</v>
      </c>
      <c r="AN213" s="46" t="s">
        <v>104</v>
      </c>
      <c r="AO213" s="46" t="s">
        <v>105</v>
      </c>
      <c r="AP213" s="46" t="s">
        <v>106</v>
      </c>
      <c r="AQ213" s="46">
        <f t="shared" si="4"/>
        <v>20520</v>
      </c>
      <c r="AR213" s="47">
        <f t="shared" si="5"/>
        <v>0.24</v>
      </c>
      <c r="AS213" s="46" t="s">
        <v>107</v>
      </c>
      <c r="AT213" s="46" t="s">
        <v>108</v>
      </c>
      <c r="AU213" s="46" t="s">
        <v>109</v>
      </c>
      <c r="AV213" s="46" t="s">
        <v>110</v>
      </c>
      <c r="AW213" s="46" t="s">
        <v>786</v>
      </c>
      <c r="AX213" s="48" t="s">
        <v>112</v>
      </c>
      <c r="AY213" s="49">
        <v>1760.0</v>
      </c>
      <c r="AZ213" s="49">
        <v>2495.0</v>
      </c>
      <c r="BA213" s="1588">
        <f>'ТКАНИ'!BA161*20</f>
        <v>8160</v>
      </c>
      <c r="BB213" s="116">
        <v>100.0</v>
      </c>
      <c r="BC213" s="116">
        <v>100.0</v>
      </c>
      <c r="BD213" s="55">
        <v>0.16</v>
      </c>
      <c r="BE213" s="58">
        <f t="shared" si="22"/>
        <v>3067.2</v>
      </c>
      <c r="BF213" s="101"/>
      <c r="BG213" s="102">
        <f t="shared" si="23"/>
        <v>5982.8</v>
      </c>
      <c r="BH213" s="102">
        <f t="shared" si="24"/>
        <v>5247.8</v>
      </c>
      <c r="BI213" s="55">
        <f t="shared" si="25"/>
        <v>0.3120918101</v>
      </c>
      <c r="BJ213" s="55">
        <f t="shared" si="26"/>
        <v>0.2737506521</v>
      </c>
      <c r="BK213" s="55">
        <f t="shared" si="11"/>
        <v>0.24</v>
      </c>
      <c r="BL213" s="56">
        <f t="shared" si="12"/>
        <v>20779</v>
      </c>
      <c r="BM213" s="57">
        <f t="shared" si="13"/>
        <v>0.3175975745</v>
      </c>
      <c r="BN213" s="46">
        <f t="shared" si="14"/>
        <v>157.5</v>
      </c>
      <c r="BO213" s="46">
        <v>25.0</v>
      </c>
      <c r="BP213" s="46">
        <v>7.0</v>
      </c>
      <c r="BQ213" s="47">
        <v>1.25</v>
      </c>
      <c r="BR213" s="46">
        <f t="shared" si="15"/>
        <v>1405</v>
      </c>
      <c r="BS213" s="46">
        <f t="shared" si="16"/>
        <v>1090</v>
      </c>
      <c r="BT213" s="58" t="s">
        <v>12158</v>
      </c>
      <c r="BU213" s="120"/>
      <c r="BV213" s="121"/>
      <c r="BW213" s="121"/>
      <c r="BX213" s="1590"/>
      <c r="BY213" s="61" t="str">
        <f t="shared" si="27"/>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BZ213" s="66"/>
      <c r="CA213" s="121"/>
      <c r="CB213" s="121"/>
      <c r="CC213" s="121"/>
    </row>
    <row r="214" ht="30.0" customHeight="1">
      <c r="A214" s="93" t="s">
        <v>786</v>
      </c>
      <c r="B214" s="94" t="s">
        <v>12159</v>
      </c>
      <c r="C214" s="95" t="s">
        <v>106</v>
      </c>
      <c r="D214" s="96">
        <f t="shared" si="20"/>
        <v>0</v>
      </c>
      <c r="E214" s="97" t="s">
        <v>12160</v>
      </c>
      <c r="F214" s="137" t="s">
        <v>12161</v>
      </c>
      <c r="G214" s="138" t="s">
        <v>12162</v>
      </c>
      <c r="H214" s="33">
        <v>28200.0</v>
      </c>
      <c r="I214" s="34">
        <v>0.3</v>
      </c>
      <c r="J214" s="35">
        <f t="shared" si="21"/>
        <v>19740</v>
      </c>
      <c r="K214" s="22" t="s">
        <v>12163</v>
      </c>
      <c r="L214" s="36" t="s">
        <v>1599</v>
      </c>
      <c r="M214" s="36" t="s">
        <v>84</v>
      </c>
      <c r="N214" s="37" t="s">
        <v>85</v>
      </c>
      <c r="O214" s="1586">
        <v>12000.0</v>
      </c>
      <c r="P214" s="1586">
        <v>350.0</v>
      </c>
      <c r="Q214" s="1586">
        <v>300.0</v>
      </c>
      <c r="R214" s="1586">
        <v>1500.0</v>
      </c>
      <c r="S214" s="70" t="s">
        <v>12164</v>
      </c>
      <c r="T214" s="70" t="s">
        <v>1566</v>
      </c>
      <c r="U214" s="38" t="s">
        <v>1567</v>
      </c>
      <c r="V214" s="38" t="s">
        <v>1568</v>
      </c>
      <c r="W214" s="38" t="s">
        <v>589</v>
      </c>
      <c r="X214" s="122">
        <v>260.0</v>
      </c>
      <c r="Y214" s="40">
        <v>20.0</v>
      </c>
      <c r="Z214" s="40">
        <v>1.5</v>
      </c>
      <c r="AA214" s="122" t="s">
        <v>590</v>
      </c>
      <c r="AB214" s="38" t="s">
        <v>93</v>
      </c>
      <c r="AC214" s="107" t="str">
        <f t="shared" si="28"/>
        <v>https://getfile.dokpub.com/yandex/get/https://disk.yandex.ru/d/ht3HSv0wLvo0Eg/1.jpg, https://getfile.dokpub.com/yandex/get/https://disk.yandex.ru/d/ht3HSv0wLvo0Eg/2.jpg, https://getfile.dokpub.com/yandex/get/https://disk.yandex.ru/d/ht3HSv0wLvo0Eg/3.jpg, https://getfile.dokpub.com/yandex/get/https://disk.yandex.ru/d/ht3HSv0wLvo0Eg/4.jpg, https://getfile.dokpub.com/yandex/get/https://disk.yandex.ru/d/ht3HSv0wLvo0Eg/5.jpg</v>
      </c>
      <c r="AD214" s="38" t="s">
        <v>95</v>
      </c>
      <c r="AE214" s="75" t="s">
        <v>1569</v>
      </c>
      <c r="AF214" s="70" t="s">
        <v>1570</v>
      </c>
      <c r="AG214" s="38" t="s">
        <v>98</v>
      </c>
      <c r="AH214" s="38" t="s">
        <v>99</v>
      </c>
      <c r="AI214" s="44" t="s">
        <v>100</v>
      </c>
      <c r="AJ214" s="44">
        <v>0.0</v>
      </c>
      <c r="AK214" s="63" t="str">
        <f t="shared" si="3"/>
        <v>https://getfile.dokpub.com/yandex/get/https://disk.yandex.ru/d/WkbFXWWI39Yi6Q/v1.mp4</v>
      </c>
      <c r="AL214" s="46" t="s">
        <v>786</v>
      </c>
      <c r="AM214" s="46" t="s">
        <v>103</v>
      </c>
      <c r="AN214" s="46" t="s">
        <v>104</v>
      </c>
      <c r="AO214" s="46" t="s">
        <v>105</v>
      </c>
      <c r="AP214" s="46" t="s">
        <v>106</v>
      </c>
      <c r="AQ214" s="46">
        <f t="shared" si="4"/>
        <v>20868</v>
      </c>
      <c r="AR214" s="47">
        <f t="shared" si="5"/>
        <v>0.26</v>
      </c>
      <c r="AS214" s="46" t="s">
        <v>107</v>
      </c>
      <c r="AT214" s="46" t="s">
        <v>108</v>
      </c>
      <c r="AU214" s="46" t="s">
        <v>109</v>
      </c>
      <c r="AV214" s="46" t="s">
        <v>110</v>
      </c>
      <c r="AW214" s="46" t="s">
        <v>786</v>
      </c>
      <c r="AX214" s="48" t="s">
        <v>155</v>
      </c>
      <c r="AY214" s="49">
        <v>1773.0</v>
      </c>
      <c r="AZ214" s="49">
        <v>2518.0</v>
      </c>
      <c r="BA214" s="1588">
        <f>'ТКАНИ'!BA173*20</f>
        <v>8280</v>
      </c>
      <c r="BB214" s="116">
        <v>100.0</v>
      </c>
      <c r="BC214" s="116">
        <v>100.0</v>
      </c>
      <c r="BD214" s="55">
        <v>0.16</v>
      </c>
      <c r="BE214" s="58">
        <f t="shared" si="22"/>
        <v>3158.4</v>
      </c>
      <c r="BF214" s="101"/>
      <c r="BG214" s="102">
        <f t="shared" si="23"/>
        <v>6328.6</v>
      </c>
      <c r="BH214" s="102">
        <f t="shared" si="24"/>
        <v>5583.6</v>
      </c>
      <c r="BI214" s="55">
        <f t="shared" si="25"/>
        <v>0.320597771</v>
      </c>
      <c r="BJ214" s="55">
        <f t="shared" si="26"/>
        <v>0.2828571429</v>
      </c>
      <c r="BK214" s="55">
        <f t="shared" si="11"/>
        <v>0.26</v>
      </c>
      <c r="BL214" s="56">
        <f t="shared" si="12"/>
        <v>21128</v>
      </c>
      <c r="BM214" s="57">
        <f t="shared" si="13"/>
        <v>0.3194585384</v>
      </c>
      <c r="BN214" s="46">
        <f t="shared" si="14"/>
        <v>157.5</v>
      </c>
      <c r="BO214" s="46">
        <v>25.0</v>
      </c>
      <c r="BP214" s="46">
        <v>7.0</v>
      </c>
      <c r="BQ214" s="47">
        <v>1.25</v>
      </c>
      <c r="BR214" s="46">
        <f t="shared" si="15"/>
        <v>1405</v>
      </c>
      <c r="BS214" s="46">
        <f t="shared" si="16"/>
        <v>1113</v>
      </c>
      <c r="BT214" s="58">
        <v>20.0</v>
      </c>
      <c r="BU214" s="65"/>
      <c r="BV214" s="59"/>
      <c r="BW214" s="59"/>
      <c r="BX214" s="82"/>
      <c r="BY214" s="61"/>
      <c r="BZ214" s="66"/>
      <c r="CA214" s="59"/>
      <c r="CB214" s="59"/>
      <c r="CC214" s="59"/>
    </row>
    <row r="215" ht="30.0" customHeight="1">
      <c r="A215" s="93" t="s">
        <v>786</v>
      </c>
      <c r="B215" s="94" t="s">
        <v>12165</v>
      </c>
      <c r="C215" s="95" t="s">
        <v>106</v>
      </c>
      <c r="D215" s="96">
        <v>0.0</v>
      </c>
      <c r="E215" s="97" t="s">
        <v>12166</v>
      </c>
      <c r="F215" s="104" t="s">
        <v>12167</v>
      </c>
      <c r="G215" s="138" t="s">
        <v>12168</v>
      </c>
      <c r="H215" s="33">
        <v>25000.0</v>
      </c>
      <c r="I215" s="34">
        <v>0.27</v>
      </c>
      <c r="J215" s="35">
        <f t="shared" si="21"/>
        <v>18250</v>
      </c>
      <c r="K215" s="22" t="s">
        <v>12169</v>
      </c>
      <c r="L215" s="36" t="s">
        <v>84</v>
      </c>
      <c r="M215" s="36" t="s">
        <v>84</v>
      </c>
      <c r="N215" s="37" t="s">
        <v>85</v>
      </c>
      <c r="O215" s="1586">
        <v>6000.0</v>
      </c>
      <c r="P215" s="38">
        <v>400.0</v>
      </c>
      <c r="Q215" s="38">
        <v>400.0</v>
      </c>
      <c r="R215" s="38">
        <v>1500.0</v>
      </c>
      <c r="S215" s="70" t="s">
        <v>12170</v>
      </c>
      <c r="T215" s="70" t="s">
        <v>1644</v>
      </c>
      <c r="U215" s="38" t="s">
        <v>1645</v>
      </c>
      <c r="V215" s="38" t="s">
        <v>795</v>
      </c>
      <c r="W215" s="38" t="s">
        <v>491</v>
      </c>
      <c r="X215" s="38">
        <v>405.0</v>
      </c>
      <c r="Y215" s="40">
        <v>10.0</v>
      </c>
      <c r="Z215" s="40">
        <v>1.5</v>
      </c>
      <c r="AA215" s="38" t="s">
        <v>92</v>
      </c>
      <c r="AB215" s="38" t="s">
        <v>93</v>
      </c>
      <c r="AC215" s="41" t="s">
        <v>1730</v>
      </c>
      <c r="AD215" s="38" t="s">
        <v>95</v>
      </c>
      <c r="AE215" s="75" t="s">
        <v>1647</v>
      </c>
      <c r="AF215" s="38"/>
      <c r="AG215" s="38" t="s">
        <v>98</v>
      </c>
      <c r="AH215" s="38" t="s">
        <v>99</v>
      </c>
      <c r="AI215" s="44" t="s">
        <v>100</v>
      </c>
      <c r="AJ215" s="44">
        <v>0.0</v>
      </c>
      <c r="AK215" s="45"/>
      <c r="AL215" s="46" t="s">
        <v>786</v>
      </c>
      <c r="AM215" s="46" t="s">
        <v>103</v>
      </c>
      <c r="AN215" s="46" t="s">
        <v>104</v>
      </c>
      <c r="AO215" s="46" t="s">
        <v>105</v>
      </c>
      <c r="AP215" s="46" t="s">
        <v>106</v>
      </c>
      <c r="AQ215" s="46">
        <f t="shared" si="4"/>
        <v>19750</v>
      </c>
      <c r="AR215" s="47">
        <f t="shared" si="5"/>
        <v>0.21</v>
      </c>
      <c r="AS215" s="46" t="s">
        <v>107</v>
      </c>
      <c r="AT215" s="46" t="s">
        <v>108</v>
      </c>
      <c r="AU215" s="46" t="s">
        <v>109</v>
      </c>
      <c r="AV215" s="46" t="s">
        <v>110</v>
      </c>
      <c r="AW215" s="46" t="s">
        <v>111</v>
      </c>
      <c r="AX215" s="48" t="s">
        <v>112</v>
      </c>
      <c r="AY215" s="49">
        <v>1845.0</v>
      </c>
      <c r="AZ215" s="49">
        <v>2619.0</v>
      </c>
      <c r="BA215" s="1588">
        <f>'ТКАНИ'!BA185*10</f>
        <v>7560</v>
      </c>
      <c r="BB215" s="128">
        <v>100.0</v>
      </c>
      <c r="BC215" s="128">
        <v>100.0</v>
      </c>
      <c r="BD215" s="119">
        <v>0.16</v>
      </c>
      <c r="BE215" s="116">
        <f t="shared" si="22"/>
        <v>2920</v>
      </c>
      <c r="BF215" s="117"/>
      <c r="BG215" s="118">
        <f t="shared" si="23"/>
        <v>5725</v>
      </c>
      <c r="BH215" s="102">
        <f t="shared" si="24"/>
        <v>4951</v>
      </c>
      <c r="BI215" s="55">
        <f t="shared" si="25"/>
        <v>0.3136986301</v>
      </c>
      <c r="BJ215" s="55">
        <f t="shared" si="26"/>
        <v>0.2712876712</v>
      </c>
      <c r="BK215" s="55">
        <f t="shared" si="11"/>
        <v>0.21</v>
      </c>
      <c r="BL215" s="56">
        <f t="shared" si="12"/>
        <v>19849</v>
      </c>
      <c r="BM215" s="57">
        <f t="shared" si="13"/>
        <v>0.317102121</v>
      </c>
      <c r="BN215" s="46">
        <f t="shared" si="14"/>
        <v>240</v>
      </c>
      <c r="BO215" s="46">
        <v>25.0</v>
      </c>
      <c r="BP215" s="46">
        <v>7.0</v>
      </c>
      <c r="BQ215" s="47">
        <v>1.25</v>
      </c>
      <c r="BR215" s="46">
        <f t="shared" si="15"/>
        <v>2122.5</v>
      </c>
      <c r="BS215" s="46">
        <f t="shared" si="16"/>
        <v>496.5</v>
      </c>
      <c r="BT215" s="46">
        <v>10.0</v>
      </c>
      <c r="BU215" s="65"/>
      <c r="BV215" s="59"/>
      <c r="BW215" s="59"/>
      <c r="BX215" s="60"/>
      <c r="BY215" s="61"/>
      <c r="BZ215" s="66"/>
      <c r="CA215" s="59"/>
      <c r="CB215" s="59"/>
      <c r="CC215" s="59"/>
    </row>
    <row r="216" ht="30.0" customHeight="1">
      <c r="A216" s="93" t="s">
        <v>786</v>
      </c>
      <c r="B216" s="94" t="s">
        <v>12171</v>
      </c>
      <c r="C216" s="95" t="s">
        <v>106</v>
      </c>
      <c r="D216" s="96">
        <v>0.0</v>
      </c>
      <c r="E216" s="97" t="s">
        <v>12172</v>
      </c>
      <c r="F216" s="104" t="s">
        <v>12173</v>
      </c>
      <c r="G216" s="138" t="s">
        <v>12174</v>
      </c>
      <c r="H216" s="33">
        <v>44000.0</v>
      </c>
      <c r="I216" s="34">
        <v>0.26</v>
      </c>
      <c r="J216" s="35">
        <f t="shared" si="21"/>
        <v>32560</v>
      </c>
      <c r="K216" s="22" t="s">
        <v>12175</v>
      </c>
      <c r="L216" s="36" t="s">
        <v>84</v>
      </c>
      <c r="M216" s="36" t="s">
        <v>84</v>
      </c>
      <c r="N216" s="37" t="s">
        <v>85</v>
      </c>
      <c r="O216" s="1586">
        <v>12000.0</v>
      </c>
      <c r="P216" s="38">
        <v>450.0</v>
      </c>
      <c r="Q216" s="38">
        <v>450.0</v>
      </c>
      <c r="R216" s="38">
        <v>1500.0</v>
      </c>
      <c r="S216" s="70" t="s">
        <v>12176</v>
      </c>
      <c r="T216" s="70" t="s">
        <v>1644</v>
      </c>
      <c r="U216" s="38" t="s">
        <v>1645</v>
      </c>
      <c r="V216" s="38" t="s">
        <v>795</v>
      </c>
      <c r="W216" s="38" t="s">
        <v>491</v>
      </c>
      <c r="X216" s="38">
        <v>405.0</v>
      </c>
      <c r="Y216" s="40">
        <v>20.0</v>
      </c>
      <c r="Z216" s="40">
        <v>1.5</v>
      </c>
      <c r="AA216" s="38" t="s">
        <v>92</v>
      </c>
      <c r="AB216" s="38" t="s">
        <v>93</v>
      </c>
      <c r="AC216" s="41" t="s">
        <v>1730</v>
      </c>
      <c r="AD216" s="38" t="s">
        <v>95</v>
      </c>
      <c r="AE216" s="75" t="s">
        <v>1647</v>
      </c>
      <c r="AF216" s="38"/>
      <c r="AG216" s="38" t="s">
        <v>98</v>
      </c>
      <c r="AH216" s="38" t="s">
        <v>99</v>
      </c>
      <c r="AI216" s="44" t="s">
        <v>100</v>
      </c>
      <c r="AJ216" s="44">
        <v>0.0</v>
      </c>
      <c r="AK216" s="45"/>
      <c r="AL216" s="46" t="s">
        <v>786</v>
      </c>
      <c r="AM216" s="46" t="s">
        <v>103</v>
      </c>
      <c r="AN216" s="46" t="s">
        <v>104</v>
      </c>
      <c r="AO216" s="46" t="s">
        <v>105</v>
      </c>
      <c r="AP216" s="46" t="s">
        <v>106</v>
      </c>
      <c r="AQ216" s="46">
        <f t="shared" si="4"/>
        <v>34760</v>
      </c>
      <c r="AR216" s="47">
        <f t="shared" si="5"/>
        <v>0.21</v>
      </c>
      <c r="AS216" s="46" t="s">
        <v>107</v>
      </c>
      <c r="AT216" s="46" t="s">
        <v>108</v>
      </c>
      <c r="AU216" s="46" t="s">
        <v>109</v>
      </c>
      <c r="AV216" s="46" t="s">
        <v>110</v>
      </c>
      <c r="AW216" s="46" t="s">
        <v>111</v>
      </c>
      <c r="AX216" s="48" t="s">
        <v>112</v>
      </c>
      <c r="AY216" s="49">
        <v>2054.0</v>
      </c>
      <c r="AZ216" s="49">
        <v>2980.0</v>
      </c>
      <c r="BA216" s="1588">
        <f>'ТКАНИ'!BA185*20</f>
        <v>15120</v>
      </c>
      <c r="BB216" s="116">
        <v>100.0</v>
      </c>
      <c r="BC216" s="116">
        <v>100.0</v>
      </c>
      <c r="BD216" s="55">
        <v>0.16</v>
      </c>
      <c r="BE216" s="58">
        <f t="shared" si="22"/>
        <v>5209.6</v>
      </c>
      <c r="BF216" s="101"/>
      <c r="BG216" s="102">
        <f t="shared" si="23"/>
        <v>9976.4</v>
      </c>
      <c r="BH216" s="102">
        <f t="shared" si="24"/>
        <v>9050.4</v>
      </c>
      <c r="BI216" s="55">
        <f t="shared" si="25"/>
        <v>0.3064004914</v>
      </c>
      <c r="BJ216" s="55">
        <f t="shared" si="26"/>
        <v>0.277960688</v>
      </c>
      <c r="BK216" s="55">
        <f t="shared" si="11"/>
        <v>0.21</v>
      </c>
      <c r="BL216" s="56">
        <f t="shared" si="12"/>
        <v>35088</v>
      </c>
      <c r="BM216" s="57">
        <f t="shared" si="13"/>
        <v>0.3184541724</v>
      </c>
      <c r="BN216" s="46">
        <f t="shared" si="14"/>
        <v>303.75</v>
      </c>
      <c r="BO216" s="46">
        <v>25.0</v>
      </c>
      <c r="BP216" s="46">
        <v>7.0</v>
      </c>
      <c r="BQ216" s="47">
        <v>1.25</v>
      </c>
      <c r="BR216" s="46">
        <f t="shared" si="15"/>
        <v>2682.5</v>
      </c>
      <c r="BS216" s="46">
        <f t="shared" si="16"/>
        <v>297.5</v>
      </c>
      <c r="BT216" s="46">
        <v>20.0</v>
      </c>
      <c r="BU216" s="65"/>
      <c r="BV216" s="59"/>
      <c r="BW216" s="59"/>
      <c r="BX216" s="60"/>
      <c r="BY216" s="61"/>
      <c r="BZ216" s="66"/>
      <c r="CA216" s="59"/>
      <c r="CB216" s="59"/>
      <c r="CC216" s="59"/>
    </row>
    <row r="217" ht="30.0" customHeight="1">
      <c r="A217" s="93" t="s">
        <v>786</v>
      </c>
      <c r="B217" s="94" t="s">
        <v>12177</v>
      </c>
      <c r="C217" s="96">
        <v>0.0</v>
      </c>
      <c r="D217" s="29">
        <v>0.0</v>
      </c>
      <c r="E217" s="97" t="s">
        <v>12178</v>
      </c>
      <c r="F217" s="144" t="s">
        <v>12179</v>
      </c>
      <c r="G217" s="138" t="s">
        <v>12180</v>
      </c>
      <c r="H217" s="33">
        <v>36500.0</v>
      </c>
      <c r="I217" s="34">
        <v>0.28</v>
      </c>
      <c r="J217" s="35">
        <f t="shared" si="21"/>
        <v>26280</v>
      </c>
      <c r="K217" s="22" t="s">
        <v>12181</v>
      </c>
      <c r="L217" s="36" t="s">
        <v>84</v>
      </c>
      <c r="M217" s="36" t="s">
        <v>84</v>
      </c>
      <c r="N217" s="37" t="s">
        <v>85</v>
      </c>
      <c r="O217" s="1586">
        <v>12000.0</v>
      </c>
      <c r="P217" s="38">
        <v>450.0</v>
      </c>
      <c r="Q217" s="38">
        <v>450.0</v>
      </c>
      <c r="R217" s="38">
        <v>1500.0</v>
      </c>
      <c r="S217" s="70" t="s">
        <v>12182</v>
      </c>
      <c r="T217" s="70" t="s">
        <v>1738</v>
      </c>
      <c r="U217" s="38" t="s">
        <v>1739</v>
      </c>
      <c r="V217" s="38" t="s">
        <v>795</v>
      </c>
      <c r="W217" s="38" t="s">
        <v>90</v>
      </c>
      <c r="X217" s="38">
        <v>395.0</v>
      </c>
      <c r="Y217" s="40">
        <v>20.0</v>
      </c>
      <c r="Z217" s="38">
        <v>1.5</v>
      </c>
      <c r="AA217" s="38" t="s">
        <v>92</v>
      </c>
      <c r="AB217" s="38" t="s">
        <v>93</v>
      </c>
      <c r="AC217" s="145" t="str">
        <f>"https://getfile.dokpub.com/yandex/get/"&amp;S217&amp;"/1.jpg"&amp;",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7" s="38" t="s">
        <v>95</v>
      </c>
      <c r="AE217" s="84" t="s">
        <v>1741</v>
      </c>
      <c r="AF217" s="70" t="s">
        <v>1742</v>
      </c>
      <c r="AG217" s="38" t="s">
        <v>98</v>
      </c>
      <c r="AH217" s="38" t="s">
        <v>99</v>
      </c>
      <c r="AI217" s="44" t="s">
        <v>100</v>
      </c>
      <c r="AJ217" s="44">
        <v>0.0</v>
      </c>
      <c r="AK217" s="63" t="str">
        <f t="shared" ref="AK217:AK224" si="29">"https://getfile.dokpub.com/yandex/get/"&amp;AE217&amp;"/v1.mp4"</f>
        <v>https://getfile.dokpub.com/yandex/get/https://disk.yandex.ru/d/dYChsgk-aLKV8A/v1.mp4</v>
      </c>
      <c r="AL217" s="46" t="s">
        <v>102</v>
      </c>
      <c r="AM217" s="46" t="s">
        <v>103</v>
      </c>
      <c r="AN217" s="46" t="s">
        <v>104</v>
      </c>
      <c r="AO217" s="46" t="s">
        <v>105</v>
      </c>
      <c r="AP217" s="46" t="s">
        <v>106</v>
      </c>
      <c r="AQ217" s="46">
        <f t="shared" si="4"/>
        <v>28105</v>
      </c>
      <c r="AR217" s="47">
        <f t="shared" si="5"/>
        <v>0.23</v>
      </c>
      <c r="AS217" s="46" t="s">
        <v>107</v>
      </c>
      <c r="AT217" s="46" t="s">
        <v>108</v>
      </c>
      <c r="AU217" s="46" t="s">
        <v>109</v>
      </c>
      <c r="AV217" s="46" t="s">
        <v>110</v>
      </c>
      <c r="AW217" s="46" t="s">
        <v>111</v>
      </c>
      <c r="AX217" s="48" t="s">
        <v>155</v>
      </c>
      <c r="AY217" s="49">
        <v>1944.0</v>
      </c>
      <c r="AZ217" s="49">
        <v>2810.0</v>
      </c>
      <c r="BA217" s="58">
        <f>'ТКАНИ'!BA196*20</f>
        <v>11760</v>
      </c>
      <c r="BB217" s="58">
        <v>100.0</v>
      </c>
      <c r="BC217" s="58">
        <v>100.0</v>
      </c>
      <c r="BD217" s="55">
        <v>0.16</v>
      </c>
      <c r="BE217" s="58">
        <f t="shared" si="22"/>
        <v>4204.8</v>
      </c>
      <c r="BF217" s="101"/>
      <c r="BG217" s="102">
        <f t="shared" si="23"/>
        <v>8171.2</v>
      </c>
      <c r="BH217" s="102">
        <f t="shared" si="24"/>
        <v>7305.2</v>
      </c>
      <c r="BI217" s="55">
        <f t="shared" si="25"/>
        <v>0.3109284627</v>
      </c>
      <c r="BJ217" s="55">
        <f t="shared" si="26"/>
        <v>0.2779756469</v>
      </c>
      <c r="BK217" s="55">
        <f t="shared" si="11"/>
        <v>0.23</v>
      </c>
      <c r="BL217" s="56">
        <f t="shared" si="12"/>
        <v>28320</v>
      </c>
      <c r="BM217" s="57">
        <f t="shared" si="13"/>
        <v>0.318460452</v>
      </c>
      <c r="BN217" s="46">
        <f t="shared" si="14"/>
        <v>303.75</v>
      </c>
      <c r="BO217" s="46">
        <v>25.0</v>
      </c>
      <c r="BP217" s="46">
        <v>7.0</v>
      </c>
      <c r="BQ217" s="47">
        <v>1.25</v>
      </c>
      <c r="BR217" s="46">
        <f t="shared" si="15"/>
        <v>2682.5</v>
      </c>
      <c r="BS217" s="46">
        <f t="shared" si="16"/>
        <v>127.5</v>
      </c>
      <c r="BT217" s="46">
        <v>20.0</v>
      </c>
      <c r="BU217" s="65"/>
      <c r="BV217" s="59"/>
      <c r="BW217" s="59"/>
      <c r="BX217" s="60"/>
      <c r="BY217" s="61" t="str">
        <f t="shared" ref="BY217:BY218" si="30">"https://getfile.dokpub.com/yandex/get/"&amp;S217&amp;"/1.jpg"&amp;",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BZ217" s="66"/>
      <c r="CA217" s="59"/>
      <c r="CB217" s="59"/>
      <c r="CC217" s="59"/>
    </row>
    <row r="218" ht="30.0" customHeight="1">
      <c r="A218" s="93" t="s">
        <v>786</v>
      </c>
      <c r="B218" s="94" t="s">
        <v>12183</v>
      </c>
      <c r="C218" s="96">
        <v>0.0</v>
      </c>
      <c r="D218" s="29">
        <v>0.0</v>
      </c>
      <c r="E218" s="97" t="s">
        <v>12184</v>
      </c>
      <c r="F218" s="144" t="s">
        <v>12185</v>
      </c>
      <c r="G218" s="138" t="s">
        <v>12186</v>
      </c>
      <c r="H218" s="33">
        <v>21100.0</v>
      </c>
      <c r="I218" s="34">
        <v>0.29</v>
      </c>
      <c r="J218" s="35">
        <f t="shared" si="21"/>
        <v>14981</v>
      </c>
      <c r="K218" s="22" t="s">
        <v>12187</v>
      </c>
      <c r="L218" s="36" t="s">
        <v>84</v>
      </c>
      <c r="M218" s="36" t="s">
        <v>84</v>
      </c>
      <c r="N218" s="37" t="s">
        <v>85</v>
      </c>
      <c r="O218" s="1586">
        <v>6000.0</v>
      </c>
      <c r="P218" s="38">
        <v>400.0</v>
      </c>
      <c r="Q218" s="38">
        <v>400.0</v>
      </c>
      <c r="R218" s="38">
        <v>1500.0</v>
      </c>
      <c r="S218" s="70" t="s">
        <v>12188</v>
      </c>
      <c r="T218" s="70" t="s">
        <v>1738</v>
      </c>
      <c r="U218" s="38" t="s">
        <v>1739</v>
      </c>
      <c r="V218" s="38" t="s">
        <v>795</v>
      </c>
      <c r="W218" s="38" t="s">
        <v>90</v>
      </c>
      <c r="X218" s="38">
        <v>395.0</v>
      </c>
      <c r="Y218" s="40">
        <v>10.0</v>
      </c>
      <c r="Z218" s="38">
        <v>1.5</v>
      </c>
      <c r="AA218" s="38" t="s">
        <v>92</v>
      </c>
      <c r="AB218" s="38" t="s">
        <v>93</v>
      </c>
      <c r="AC218" s="145"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8" s="38" t="s">
        <v>95</v>
      </c>
      <c r="AE218" s="84" t="s">
        <v>1741</v>
      </c>
      <c r="AF218" s="70" t="s">
        <v>1742</v>
      </c>
      <c r="AG218" s="38" t="s">
        <v>98</v>
      </c>
      <c r="AH218" s="38" t="s">
        <v>99</v>
      </c>
      <c r="AI218" s="44" t="s">
        <v>100</v>
      </c>
      <c r="AJ218" s="44">
        <v>0.0</v>
      </c>
      <c r="AK218" s="63" t="str">
        <f t="shared" si="29"/>
        <v>https://getfile.dokpub.com/yandex/get/https://disk.yandex.ru/d/dYChsgk-aLKV8A/v1.mp4</v>
      </c>
      <c r="AL218" s="46" t="s">
        <v>102</v>
      </c>
      <c r="AM218" s="46" t="s">
        <v>103</v>
      </c>
      <c r="AN218" s="46" t="s">
        <v>104</v>
      </c>
      <c r="AO218" s="46" t="s">
        <v>105</v>
      </c>
      <c r="AP218" s="46" t="s">
        <v>106</v>
      </c>
      <c r="AQ218" s="46">
        <f t="shared" si="4"/>
        <v>16247</v>
      </c>
      <c r="AR218" s="47">
        <f t="shared" si="5"/>
        <v>0.23</v>
      </c>
      <c r="AS218" s="46" t="s">
        <v>107</v>
      </c>
      <c r="AT218" s="46" t="s">
        <v>108</v>
      </c>
      <c r="AU218" s="46" t="s">
        <v>109</v>
      </c>
      <c r="AV218" s="46" t="s">
        <v>110</v>
      </c>
      <c r="AW218" s="46" t="s">
        <v>111</v>
      </c>
      <c r="AX218" s="48" t="s">
        <v>155</v>
      </c>
      <c r="AY218" s="49">
        <v>1787.0</v>
      </c>
      <c r="AZ218" s="49">
        <v>2529.0</v>
      </c>
      <c r="BA218" s="36">
        <f>'ТКАНИ'!BA196*10</f>
        <v>5880</v>
      </c>
      <c r="BB218" s="116">
        <v>100.0</v>
      </c>
      <c r="BC218" s="116">
        <v>100.0</v>
      </c>
      <c r="BD218" s="119">
        <v>0.16</v>
      </c>
      <c r="BE218" s="116">
        <f t="shared" si="22"/>
        <v>2396.96</v>
      </c>
      <c r="BF218" s="117"/>
      <c r="BG218" s="118">
        <f t="shared" si="23"/>
        <v>4717.04</v>
      </c>
      <c r="BH218" s="102">
        <f t="shared" si="24"/>
        <v>3975.04</v>
      </c>
      <c r="BI218" s="55">
        <f t="shared" si="25"/>
        <v>0.3148681663</v>
      </c>
      <c r="BJ218" s="55">
        <f t="shared" si="26"/>
        <v>0.2653387624</v>
      </c>
      <c r="BK218" s="55">
        <f t="shared" si="11"/>
        <v>0.23</v>
      </c>
      <c r="BL218" s="56">
        <f t="shared" si="12"/>
        <v>16426</v>
      </c>
      <c r="BM218" s="57">
        <f t="shared" si="13"/>
        <v>0.3158918787</v>
      </c>
      <c r="BN218" s="46">
        <f t="shared" si="14"/>
        <v>240</v>
      </c>
      <c r="BO218" s="46">
        <v>25.0</v>
      </c>
      <c r="BP218" s="46">
        <v>7.0</v>
      </c>
      <c r="BQ218" s="47">
        <v>1.25</v>
      </c>
      <c r="BR218" s="46">
        <f t="shared" si="15"/>
        <v>2122.5</v>
      </c>
      <c r="BS218" s="46">
        <f t="shared" si="16"/>
        <v>406.5</v>
      </c>
      <c r="BT218" s="46">
        <v>10.0</v>
      </c>
      <c r="BU218" s="65"/>
      <c r="BV218" s="59"/>
      <c r="BW218" s="59"/>
      <c r="BX218" s="60"/>
      <c r="BY218" s="61" t="str">
        <f t="shared" si="30"/>
        <v>https://getfile.dokpub.com/yandex/get/https://disk.yandex.ru/d/sXyTMhvZY-eLkw/1.jpg, https://getfile.dokpub.com/yandex/get/https://disk.yandex.ru/d/sXyTMhvZY-eLkw/2.jpg, https://getfile.dokpub.com/yandex/get/https://disk.yandex.ru/d/sXyTMhvZY-eLkw/3.jpg, https://getfile.dokpub.com/yandex/get/https://disk.yandex.ru/d/sXyTMhvZY-eLkw/4.jpg, https://getfile.dokpub.com/yandex/get/https://disk.yandex.ru/d/sXyTMhvZY-eLkw/5.jpg</v>
      </c>
      <c r="BZ218" s="66"/>
      <c r="CA218" s="59"/>
      <c r="CB218" s="59"/>
      <c r="CC218" s="59"/>
    </row>
    <row r="219" ht="30.0" customHeight="1">
      <c r="A219" s="73"/>
      <c r="B219" s="94" t="s">
        <v>12189</v>
      </c>
      <c r="C219" s="68"/>
      <c r="D219" s="29"/>
      <c r="E219" s="30" t="s">
        <v>12190</v>
      </c>
      <c r="F219" s="104" t="s">
        <v>12191</v>
      </c>
      <c r="G219" s="158" t="s">
        <v>12192</v>
      </c>
      <c r="H219" s="33"/>
      <c r="I219" s="34"/>
      <c r="J219" s="35"/>
      <c r="K219" s="22" t="s">
        <v>12193</v>
      </c>
      <c r="L219" s="36" t="s">
        <v>84</v>
      </c>
      <c r="M219" s="36" t="s">
        <v>84</v>
      </c>
      <c r="N219" s="37" t="s">
        <v>85</v>
      </c>
      <c r="O219" s="1586">
        <v>6000.0</v>
      </c>
      <c r="P219" s="38">
        <v>400.0</v>
      </c>
      <c r="Q219" s="38">
        <v>400.0</v>
      </c>
      <c r="R219" s="38">
        <v>1450.0</v>
      </c>
      <c r="S219" s="70" t="s">
        <v>12194</v>
      </c>
      <c r="T219" s="70" t="s">
        <v>1843</v>
      </c>
      <c r="U219" s="38" t="s">
        <v>1844</v>
      </c>
      <c r="V219" s="38" t="s">
        <v>89</v>
      </c>
      <c r="W219" s="38" t="s">
        <v>90</v>
      </c>
      <c r="X219" s="38">
        <v>395.0</v>
      </c>
      <c r="Y219" s="40">
        <v>10.0</v>
      </c>
      <c r="Z219" s="40">
        <v>1.5</v>
      </c>
      <c r="AA219" s="38" t="s">
        <v>92</v>
      </c>
      <c r="AB219" s="38" t="s">
        <v>93</v>
      </c>
      <c r="AC219" s="41" t="s">
        <v>1927</v>
      </c>
      <c r="AD219" s="38" t="s">
        <v>95</v>
      </c>
      <c r="AE219" s="84" t="s">
        <v>1846</v>
      </c>
      <c r="AF219" s="70" t="s">
        <v>1847</v>
      </c>
      <c r="AG219" s="38" t="s">
        <v>98</v>
      </c>
      <c r="AH219" s="38" t="s">
        <v>99</v>
      </c>
      <c r="AI219" s="44" t="s">
        <v>100</v>
      </c>
      <c r="AJ219" s="44">
        <v>0.0</v>
      </c>
      <c r="AK219" s="63" t="str">
        <f t="shared" si="29"/>
        <v>https://getfile.dokpub.com/yandex/get/https://disk.yandex.ru/d/tQ3csjhkbtKoXw/v1.mp4</v>
      </c>
      <c r="AL219" s="46" t="s">
        <v>786</v>
      </c>
      <c r="AM219" s="46" t="s">
        <v>103</v>
      </c>
      <c r="AN219" s="46" t="s">
        <v>104</v>
      </c>
      <c r="AO219" s="46" t="s">
        <v>105</v>
      </c>
      <c r="AP219" s="46" t="s">
        <v>106</v>
      </c>
      <c r="AQ219" s="46">
        <f t="shared" si="4"/>
        <v>0</v>
      </c>
      <c r="AR219" s="47" t="str">
        <f t="shared" si="5"/>
        <v/>
      </c>
      <c r="AS219" s="46" t="s">
        <v>107</v>
      </c>
      <c r="AT219" s="46" t="s">
        <v>108</v>
      </c>
      <c r="AU219" s="46" t="s">
        <v>109</v>
      </c>
      <c r="AV219" s="46" t="s">
        <v>110</v>
      </c>
      <c r="AW219" s="46" t="s">
        <v>111</v>
      </c>
      <c r="AX219" s="48" t="s">
        <v>112</v>
      </c>
      <c r="AY219" s="49" t="s">
        <v>1413</v>
      </c>
      <c r="AZ219" s="49" t="s">
        <v>1413</v>
      </c>
      <c r="BA219" s="1588"/>
      <c r="BB219" s="127"/>
      <c r="BC219" s="127"/>
      <c r="BD219" s="153"/>
      <c r="BE219" s="127"/>
      <c r="BF219" s="150"/>
      <c r="BG219" s="151"/>
      <c r="BH219" s="46" t="str">
        <f t="shared" si="24"/>
        <v>#VALUE!</v>
      </c>
      <c r="BI219" s="153"/>
      <c r="BJ219" s="47" t="str">
        <f t="shared" si="26"/>
        <v>#VALUE!</v>
      </c>
      <c r="BK219" s="55" t="str">
        <f t="shared" si="11"/>
        <v/>
      </c>
      <c r="BL219" s="56" t="str">
        <f t="shared" si="12"/>
        <v>#VALUE!</v>
      </c>
      <c r="BM219" s="57" t="str">
        <f t="shared" si="13"/>
        <v>#VALUE!</v>
      </c>
      <c r="BN219" s="46">
        <f t="shared" si="14"/>
        <v>232</v>
      </c>
      <c r="BO219" s="46">
        <v>25.0</v>
      </c>
      <c r="BP219" s="46">
        <v>7.0</v>
      </c>
      <c r="BQ219" s="47">
        <v>1.25</v>
      </c>
      <c r="BR219" s="46">
        <f t="shared" si="15"/>
        <v>2052.5</v>
      </c>
      <c r="BS219" s="46" t="str">
        <f t="shared" si="16"/>
        <v>#VALUE!</v>
      </c>
      <c r="BT219" s="46" t="s">
        <v>2447</v>
      </c>
      <c r="BU219" s="65"/>
      <c r="BV219" s="59"/>
      <c r="BW219" s="59"/>
      <c r="BX219" s="60"/>
      <c r="BY219" s="61"/>
      <c r="BZ219" s="66"/>
      <c r="CA219" s="59"/>
      <c r="CB219" s="59"/>
      <c r="CC219" s="59"/>
    </row>
    <row r="220" ht="30.0" customHeight="1">
      <c r="A220" s="73"/>
      <c r="B220" s="94" t="s">
        <v>12195</v>
      </c>
      <c r="C220" s="68"/>
      <c r="D220" s="29"/>
      <c r="E220" s="30" t="s">
        <v>12196</v>
      </c>
      <c r="F220" s="104" t="s">
        <v>12197</v>
      </c>
      <c r="G220" s="158" t="s">
        <v>12198</v>
      </c>
      <c r="H220" s="33"/>
      <c r="I220" s="34"/>
      <c r="J220" s="35"/>
      <c r="K220" s="22" t="s">
        <v>12199</v>
      </c>
      <c r="L220" s="36" t="s">
        <v>84</v>
      </c>
      <c r="M220" s="36" t="s">
        <v>84</v>
      </c>
      <c r="N220" s="37" t="s">
        <v>85</v>
      </c>
      <c r="O220" s="1586">
        <v>12000.0</v>
      </c>
      <c r="P220" s="38">
        <v>450.0</v>
      </c>
      <c r="Q220" s="38">
        <v>450.0</v>
      </c>
      <c r="R220" s="38">
        <v>1450.0</v>
      </c>
      <c r="S220" s="70" t="s">
        <v>12200</v>
      </c>
      <c r="T220" s="70" t="s">
        <v>1843</v>
      </c>
      <c r="U220" s="38" t="s">
        <v>1844</v>
      </c>
      <c r="V220" s="38" t="s">
        <v>89</v>
      </c>
      <c r="W220" s="38" t="s">
        <v>90</v>
      </c>
      <c r="X220" s="38">
        <v>395.0</v>
      </c>
      <c r="Y220" s="40">
        <v>20.0</v>
      </c>
      <c r="Z220" s="40">
        <v>1.5</v>
      </c>
      <c r="AA220" s="38" t="s">
        <v>92</v>
      </c>
      <c r="AB220" s="38" t="s">
        <v>93</v>
      </c>
      <c r="AC220" s="41" t="s">
        <v>1927</v>
      </c>
      <c r="AD220" s="38" t="s">
        <v>95</v>
      </c>
      <c r="AE220" s="84" t="s">
        <v>1846</v>
      </c>
      <c r="AF220" s="70" t="s">
        <v>1847</v>
      </c>
      <c r="AG220" s="38" t="s">
        <v>98</v>
      </c>
      <c r="AH220" s="38" t="s">
        <v>99</v>
      </c>
      <c r="AI220" s="44" t="s">
        <v>100</v>
      </c>
      <c r="AJ220" s="44">
        <v>0.0</v>
      </c>
      <c r="AK220" s="63" t="str">
        <f t="shared" si="29"/>
        <v>https://getfile.dokpub.com/yandex/get/https://disk.yandex.ru/d/tQ3csjhkbtKoXw/v1.mp4</v>
      </c>
      <c r="AL220" s="46" t="s">
        <v>786</v>
      </c>
      <c r="AM220" s="46" t="s">
        <v>103</v>
      </c>
      <c r="AN220" s="46" t="s">
        <v>104</v>
      </c>
      <c r="AO220" s="46" t="s">
        <v>105</v>
      </c>
      <c r="AP220" s="46" t="s">
        <v>106</v>
      </c>
      <c r="AQ220" s="46">
        <f t="shared" si="4"/>
        <v>0</v>
      </c>
      <c r="AR220" s="47" t="str">
        <f t="shared" si="5"/>
        <v/>
      </c>
      <c r="AS220" s="46" t="s">
        <v>107</v>
      </c>
      <c r="AT220" s="46" t="s">
        <v>108</v>
      </c>
      <c r="AU220" s="46" t="s">
        <v>109</v>
      </c>
      <c r="AV220" s="46" t="s">
        <v>110</v>
      </c>
      <c r="AW220" s="46" t="s">
        <v>111</v>
      </c>
      <c r="AX220" s="48" t="s">
        <v>112</v>
      </c>
      <c r="AY220" s="49" t="s">
        <v>1413</v>
      </c>
      <c r="AZ220" s="49" t="s">
        <v>1413</v>
      </c>
      <c r="BA220" s="1588"/>
      <c r="BB220" s="127"/>
      <c r="BC220" s="127"/>
      <c r="BD220" s="153"/>
      <c r="BE220" s="127"/>
      <c r="BF220" s="150"/>
      <c r="BG220" s="151"/>
      <c r="BH220" s="46" t="str">
        <f t="shared" si="24"/>
        <v>#VALUE!</v>
      </c>
      <c r="BI220" s="153"/>
      <c r="BJ220" s="47" t="str">
        <f t="shared" si="26"/>
        <v>#VALUE!</v>
      </c>
      <c r="BK220" s="55" t="str">
        <f t="shared" si="11"/>
        <v/>
      </c>
      <c r="BL220" s="56" t="str">
        <f t="shared" si="12"/>
        <v>#VALUE!</v>
      </c>
      <c r="BM220" s="57" t="str">
        <f t="shared" si="13"/>
        <v>#VALUE!</v>
      </c>
      <c r="BN220" s="46">
        <f t="shared" si="14"/>
        <v>293.625</v>
      </c>
      <c r="BO220" s="46">
        <v>25.0</v>
      </c>
      <c r="BP220" s="46">
        <v>7.0</v>
      </c>
      <c r="BQ220" s="47">
        <v>1.25</v>
      </c>
      <c r="BR220" s="46">
        <f t="shared" si="15"/>
        <v>2595</v>
      </c>
      <c r="BS220" s="46" t="str">
        <f t="shared" si="16"/>
        <v>#VALUE!</v>
      </c>
      <c r="BT220" s="46" t="s">
        <v>12201</v>
      </c>
      <c r="BU220" s="65"/>
      <c r="BV220" s="59"/>
      <c r="BW220" s="59"/>
      <c r="BX220" s="60"/>
      <c r="BY220" s="61"/>
      <c r="BZ220" s="66"/>
      <c r="CA220" s="59"/>
      <c r="CB220" s="59"/>
      <c r="CC220" s="59"/>
    </row>
    <row r="221" ht="30.0" customHeight="1">
      <c r="A221" s="73"/>
      <c r="B221" s="193" t="s">
        <v>12202</v>
      </c>
      <c r="C221" s="68" t="str">
        <f>IF('Стоп-лист'!C$33 = "стоп", "стоп" , "")</f>
        <v/>
      </c>
      <c r="D221" s="29"/>
      <c r="E221" s="30" t="s">
        <v>12203</v>
      </c>
      <c r="F221" s="104" t="s">
        <v>12204</v>
      </c>
      <c r="G221" s="112" t="s">
        <v>12205</v>
      </c>
      <c r="H221" s="33"/>
      <c r="I221" s="34"/>
      <c r="J221" s="35"/>
      <c r="K221" s="22" t="s">
        <v>12206</v>
      </c>
      <c r="L221" s="36" t="s">
        <v>84</v>
      </c>
      <c r="M221" s="36" t="s">
        <v>84</v>
      </c>
      <c r="N221" s="37" t="s">
        <v>584</v>
      </c>
      <c r="O221" s="1586">
        <v>12000.0</v>
      </c>
      <c r="P221" s="38">
        <v>450.0</v>
      </c>
      <c r="Q221" s="38">
        <v>450.0</v>
      </c>
      <c r="R221" s="38">
        <v>1450.0</v>
      </c>
      <c r="S221" s="43" t="s">
        <v>12207</v>
      </c>
      <c r="T221" s="70" t="s">
        <v>2354</v>
      </c>
      <c r="U221" s="38" t="s">
        <v>2355</v>
      </c>
      <c r="V221" s="38" t="s">
        <v>89</v>
      </c>
      <c r="W221" s="38" t="s">
        <v>589</v>
      </c>
      <c r="X221" s="38">
        <v>275.0</v>
      </c>
      <c r="Y221" s="40">
        <v>20.0</v>
      </c>
      <c r="Z221" s="40">
        <v>1.5</v>
      </c>
      <c r="AA221" s="38" t="s">
        <v>92</v>
      </c>
      <c r="AB221" s="38" t="s">
        <v>93</v>
      </c>
      <c r="AC221" s="107" t="str">
        <f t="shared" ref="AC221:AC224" si="31">"https://getfile.dokpub.com/yandex/get/"&amp;S221&amp;"/1.jpg"&amp;", "&amp;"https://getfile.dokpub.com/yandex/get/"&amp;S221&amp;"/2.jpg"&amp;", "&amp;"https://getfile.dokpub.com/yandex/get/"&amp;S221&amp;"/3.jpg"&amp;", "&amp;"https://getfile.dokpub.com/yandex/get/"&amp;S221&amp;"/4.jpg"&amp;", "&amp;"https://getfile.dokpub.com/yandex/get/"&amp;S221&amp;"/5.jpg"</f>
        <v>https://getfile.dokpub.com/yandex/get/https://disk.yandex.ru/d/GGXdNqzI8azskg/1.jpg, https://getfile.dokpub.com/yandex/get/https://disk.yandex.ru/d/GGXdNqzI8azskg/2.jpg, https://getfile.dokpub.com/yandex/get/https://disk.yandex.ru/d/GGXdNqzI8azskg/3.jpg, https://getfile.dokpub.com/yandex/get/https://disk.yandex.ru/d/GGXdNqzI8azskg/4.jpg, https://getfile.dokpub.com/yandex/get/https://disk.yandex.ru/d/GGXdNqzI8azskg/5.jpg</v>
      </c>
      <c r="AD221" s="38" t="s">
        <v>95</v>
      </c>
      <c r="AE221" s="84" t="s">
        <v>2356</v>
      </c>
      <c r="AF221" s="70" t="s">
        <v>2357</v>
      </c>
      <c r="AG221" s="38" t="s">
        <v>98</v>
      </c>
      <c r="AH221" s="38" t="s">
        <v>99</v>
      </c>
      <c r="AI221" s="44" t="s">
        <v>100</v>
      </c>
      <c r="AJ221" s="44">
        <v>0.0</v>
      </c>
      <c r="AK221" s="63" t="str">
        <f t="shared" si="29"/>
        <v>https://getfile.dokpub.com/yandex/get/https://disk.yandex.ru/d/Tpysk3KZVnWAvg/v1.mp4</v>
      </c>
      <c r="AL221" s="46" t="s">
        <v>786</v>
      </c>
      <c r="AM221" s="46" t="s">
        <v>103</v>
      </c>
      <c r="AN221" s="46" t="s">
        <v>104</v>
      </c>
      <c r="AO221" s="46" t="s">
        <v>105</v>
      </c>
      <c r="AP221" s="46" t="s">
        <v>106</v>
      </c>
      <c r="AQ221" s="46">
        <f t="shared" si="4"/>
        <v>0</v>
      </c>
      <c r="AR221" s="47" t="str">
        <f t="shared" si="5"/>
        <v/>
      </c>
      <c r="AS221" s="46" t="s">
        <v>107</v>
      </c>
      <c r="AT221" s="46" t="s">
        <v>108</v>
      </c>
      <c r="AU221" s="46" t="s">
        <v>109</v>
      </c>
      <c r="AV221" s="46" t="s">
        <v>110</v>
      </c>
      <c r="AW221" s="46" t="s">
        <v>111</v>
      </c>
      <c r="AX221" s="48" t="s">
        <v>112</v>
      </c>
      <c r="AY221" s="49" t="s">
        <v>1413</v>
      </c>
      <c r="AZ221" s="49" t="s">
        <v>1413</v>
      </c>
      <c r="BA221" s="1588"/>
      <c r="BB221" s="127"/>
      <c r="BC221" s="127"/>
      <c r="BD221" s="153"/>
      <c r="BE221" s="127"/>
      <c r="BF221" s="150"/>
      <c r="BG221" s="151"/>
      <c r="BH221" s="46" t="str">
        <f t="shared" si="24"/>
        <v>#VALUE!</v>
      </c>
      <c r="BI221" s="153"/>
      <c r="BJ221" s="47" t="str">
        <f t="shared" si="26"/>
        <v>#VALUE!</v>
      </c>
      <c r="BK221" s="55" t="str">
        <f t="shared" si="11"/>
        <v/>
      </c>
      <c r="BL221" s="56" t="str">
        <f t="shared" si="12"/>
        <v>#VALUE!</v>
      </c>
      <c r="BM221" s="57" t="str">
        <f t="shared" si="13"/>
        <v>#VALUE!</v>
      </c>
      <c r="BN221" s="46">
        <f t="shared" si="14"/>
        <v>293.625</v>
      </c>
      <c r="BO221" s="46">
        <v>25.0</v>
      </c>
      <c r="BP221" s="46">
        <v>7.0</v>
      </c>
      <c r="BQ221" s="47">
        <v>1.25</v>
      </c>
      <c r="BR221" s="46">
        <f t="shared" si="15"/>
        <v>2595</v>
      </c>
      <c r="BS221" s="46" t="str">
        <f t="shared" si="16"/>
        <v>#VALUE!</v>
      </c>
      <c r="BT221" s="46" t="s">
        <v>12201</v>
      </c>
      <c r="BU221" s="65"/>
      <c r="BV221" s="59"/>
      <c r="BW221" s="59"/>
      <c r="BX221" s="60"/>
      <c r="BY221" s="61"/>
      <c r="BZ221" s="66"/>
      <c r="CA221" s="59"/>
      <c r="CB221" s="59"/>
      <c r="CC221" s="59"/>
    </row>
    <row r="222" ht="30.0" customHeight="1">
      <c r="A222" s="73"/>
      <c r="B222" s="200" t="s">
        <v>12208</v>
      </c>
      <c r="C222" s="68" t="str">
        <f>IF('Стоп-лист'!C$7 = "стоп", "стоп" , "")</f>
        <v>стоп</v>
      </c>
      <c r="D222" s="29">
        <f t="shared" ref="D222:D224" si="32">IF(C222="",50,0)</f>
        <v>0</v>
      </c>
      <c r="E222" s="97" t="s">
        <v>12209</v>
      </c>
      <c r="F222" s="104" t="s">
        <v>12210</v>
      </c>
      <c r="G222" s="201" t="s">
        <v>12211</v>
      </c>
      <c r="H222" s="33">
        <v>21100.0</v>
      </c>
      <c r="I222" s="34">
        <v>0.2</v>
      </c>
      <c r="J222" s="35">
        <f t="shared" ref="J222:J224" si="33">ROUND(H222*(1-I222),0)</f>
        <v>16880</v>
      </c>
      <c r="K222" s="22" t="s">
        <v>12212</v>
      </c>
      <c r="L222" s="36" t="s">
        <v>83</v>
      </c>
      <c r="M222" s="36" t="s">
        <v>84</v>
      </c>
      <c r="N222" s="37" t="s">
        <v>85</v>
      </c>
      <c r="O222" s="1586">
        <v>6000.0</v>
      </c>
      <c r="P222" s="38">
        <v>400.0</v>
      </c>
      <c r="Q222" s="38">
        <v>400.0</v>
      </c>
      <c r="R222" s="38">
        <v>1450.0</v>
      </c>
      <c r="S222" s="70" t="s">
        <v>12213</v>
      </c>
      <c r="T222" s="198" t="s">
        <v>2534</v>
      </c>
      <c r="U222" s="38" t="s">
        <v>2535</v>
      </c>
      <c r="V222" s="38" t="s">
        <v>89</v>
      </c>
      <c r="W222" s="38" t="s">
        <v>90</v>
      </c>
      <c r="X222" s="38">
        <v>395.0</v>
      </c>
      <c r="Y222" s="40">
        <v>10.0</v>
      </c>
      <c r="Z222" s="40">
        <v>1.45</v>
      </c>
      <c r="AA222" s="38" t="s">
        <v>92</v>
      </c>
      <c r="AB222" s="38" t="s">
        <v>93</v>
      </c>
      <c r="AC222" s="107" t="str">
        <f t="shared" si="31"/>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AD222" s="38" t="s">
        <v>95</v>
      </c>
      <c r="AE222" s="75" t="s">
        <v>2536</v>
      </c>
      <c r="AF222" s="70" t="s">
        <v>2537</v>
      </c>
      <c r="AG222" s="38" t="s">
        <v>98</v>
      </c>
      <c r="AH222" s="38" t="s">
        <v>99</v>
      </c>
      <c r="AI222" s="44" t="s">
        <v>100</v>
      </c>
      <c r="AJ222" s="44">
        <v>0.0</v>
      </c>
      <c r="AK222" s="63" t="str">
        <f t="shared" si="29"/>
        <v>https://getfile.dokpub.com/yandex/get/https://disk.yandex.ru/d/EpTEgqsxWHv5dg/v1.mp4</v>
      </c>
      <c r="AL222" s="46" t="s">
        <v>786</v>
      </c>
      <c r="AM222" s="46" t="s">
        <v>103</v>
      </c>
      <c r="AN222" s="46" t="s">
        <v>104</v>
      </c>
      <c r="AO222" s="46" t="s">
        <v>105</v>
      </c>
      <c r="AP222" s="46" t="s">
        <v>106</v>
      </c>
      <c r="AQ222" s="46">
        <f t="shared" si="4"/>
        <v>16880</v>
      </c>
      <c r="AR222" s="47">
        <f t="shared" si="5"/>
        <v>0.2</v>
      </c>
      <c r="AS222" s="46" t="s">
        <v>107</v>
      </c>
      <c r="AT222" s="46" t="s">
        <v>108</v>
      </c>
      <c r="AU222" s="46" t="s">
        <v>109</v>
      </c>
      <c r="AV222" s="46" t="s">
        <v>110</v>
      </c>
      <c r="AW222" s="46" t="s">
        <v>111</v>
      </c>
      <c r="AX222" s="167" t="s">
        <v>155</v>
      </c>
      <c r="AY222" s="49" t="s">
        <v>1413</v>
      </c>
      <c r="AZ222" s="49" t="s">
        <v>1413</v>
      </c>
      <c r="BA222" s="36">
        <f>'ТКАНИ'!BA289*10</f>
        <v>4620</v>
      </c>
      <c r="BB222" s="116">
        <v>100.0</v>
      </c>
      <c r="BC222" s="116">
        <v>100.0</v>
      </c>
      <c r="BD222" s="119">
        <v>0.16</v>
      </c>
      <c r="BE222" s="116">
        <f t="shared" ref="BE222:BE224" si="34">J222*BD222</f>
        <v>2700.8</v>
      </c>
      <c r="BF222" s="117"/>
      <c r="BG222" s="118" t="str">
        <f t="shared" ref="BG222:BG224" si="35">J222-AY222-BA222-BB222-BC222-BE222-BF222</f>
        <v>#VALUE!</v>
      </c>
      <c r="BH222" s="58" t="str">
        <f t="shared" si="24"/>
        <v>#VALUE!</v>
      </c>
      <c r="BI222" s="55" t="str">
        <f t="shared" ref="BI222:BI224" si="36">BG222/J222</f>
        <v>#VALUE!</v>
      </c>
      <c r="BJ222" s="55" t="str">
        <f t="shared" si="26"/>
        <v>#VALUE!</v>
      </c>
      <c r="BK222" s="55">
        <f t="shared" si="11"/>
        <v>0.2</v>
      </c>
      <c r="BL222" s="56" t="str">
        <f t="shared" si="12"/>
        <v>#VALUE!</v>
      </c>
      <c r="BM222" s="57" t="str">
        <f t="shared" si="13"/>
        <v>#VALUE!</v>
      </c>
      <c r="BN222" s="46">
        <f t="shared" si="14"/>
        <v>232</v>
      </c>
      <c r="BO222" s="46">
        <v>25.0</v>
      </c>
      <c r="BP222" s="46">
        <v>7.0</v>
      </c>
      <c r="BQ222" s="47">
        <v>1.25</v>
      </c>
      <c r="BR222" s="46">
        <f t="shared" si="15"/>
        <v>2052.5</v>
      </c>
      <c r="BS222" s="46" t="str">
        <f t="shared" si="16"/>
        <v>#VALUE!</v>
      </c>
      <c r="BT222" s="58">
        <v>10.0</v>
      </c>
      <c r="BU222" s="65"/>
      <c r="BV222" s="59"/>
      <c r="BW222" s="59"/>
      <c r="BX222" s="60"/>
      <c r="BY222" s="61" t="str">
        <f t="shared" ref="BY222:BY223" si="37">"https://getfile.dokpub.com/yandex/get/"&amp;S222&amp;"/1.jpg"&amp;", "&amp;"https://getfile.dokpub.com/yandex/get/"&amp;S222&amp;"/2.jpg"&amp;", "&amp;"https://getfile.dokpub.com/yandex/get/"&amp;S222&amp;"/3.jpg"&amp;", "&amp;"https://getfile.dokpub.com/yandex/get/"&amp;S222&amp;"/4.jpg"&amp;", "&amp;"https://getfile.dokpub.com/yandex/get/"&amp;S222&amp;"/5.jpg"</f>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BZ222" s="66"/>
      <c r="CA222" s="59"/>
      <c r="CB222" s="59"/>
      <c r="CC222" s="59"/>
    </row>
    <row r="223" ht="30.0" customHeight="1">
      <c r="A223" s="73"/>
      <c r="B223" s="200" t="s">
        <v>12214</v>
      </c>
      <c r="C223" s="68" t="str">
        <f>IF('Стоп-лист'!C$7 = "стоп", "стоп" , "")</f>
        <v>стоп</v>
      </c>
      <c r="D223" s="29">
        <f t="shared" si="32"/>
        <v>0</v>
      </c>
      <c r="E223" s="97" t="s">
        <v>12215</v>
      </c>
      <c r="F223" s="104" t="s">
        <v>12216</v>
      </c>
      <c r="G223" s="201" t="s">
        <v>12217</v>
      </c>
      <c r="H223" s="33">
        <v>36500.0</v>
      </c>
      <c r="I223" s="34">
        <v>0.2</v>
      </c>
      <c r="J223" s="35">
        <f t="shared" si="33"/>
        <v>29200</v>
      </c>
      <c r="K223" s="22" t="s">
        <v>12218</v>
      </c>
      <c r="L223" s="36" t="s">
        <v>83</v>
      </c>
      <c r="M223" s="36" t="s">
        <v>84</v>
      </c>
      <c r="N223" s="37" t="s">
        <v>85</v>
      </c>
      <c r="O223" s="1586">
        <v>12000.0</v>
      </c>
      <c r="P223" s="38">
        <v>450.0</v>
      </c>
      <c r="Q223" s="38">
        <v>450.0</v>
      </c>
      <c r="R223" s="38">
        <v>1450.0</v>
      </c>
      <c r="S223" s="70" t="s">
        <v>12219</v>
      </c>
      <c r="T223" s="198" t="s">
        <v>2534</v>
      </c>
      <c r="U223" s="38" t="s">
        <v>2535</v>
      </c>
      <c r="V223" s="38" t="s">
        <v>89</v>
      </c>
      <c r="W223" s="38" t="s">
        <v>90</v>
      </c>
      <c r="X223" s="38">
        <v>395.0</v>
      </c>
      <c r="Y223" s="40">
        <v>20.0</v>
      </c>
      <c r="Z223" s="40">
        <v>1.45</v>
      </c>
      <c r="AA223" s="38" t="s">
        <v>92</v>
      </c>
      <c r="AB223" s="38" t="s">
        <v>93</v>
      </c>
      <c r="AC223" s="107" t="str">
        <f t="shared" si="31"/>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AD223" s="38" t="s">
        <v>95</v>
      </c>
      <c r="AE223" s="75" t="s">
        <v>2536</v>
      </c>
      <c r="AF223" s="70" t="s">
        <v>2537</v>
      </c>
      <c r="AG223" s="38" t="s">
        <v>98</v>
      </c>
      <c r="AH223" s="38" t="s">
        <v>99</v>
      </c>
      <c r="AI223" s="44" t="s">
        <v>100</v>
      </c>
      <c r="AJ223" s="44">
        <v>0.0</v>
      </c>
      <c r="AK223" s="63" t="str">
        <f t="shared" si="29"/>
        <v>https://getfile.dokpub.com/yandex/get/https://disk.yandex.ru/d/EpTEgqsxWHv5dg/v1.mp4</v>
      </c>
      <c r="AL223" s="46" t="s">
        <v>786</v>
      </c>
      <c r="AM223" s="46" t="s">
        <v>103</v>
      </c>
      <c r="AN223" s="46" t="s">
        <v>104</v>
      </c>
      <c r="AO223" s="46" t="s">
        <v>105</v>
      </c>
      <c r="AP223" s="46" t="s">
        <v>106</v>
      </c>
      <c r="AQ223" s="46">
        <f t="shared" si="4"/>
        <v>29200</v>
      </c>
      <c r="AR223" s="47">
        <f t="shared" si="5"/>
        <v>0.2</v>
      </c>
      <c r="AS223" s="46" t="s">
        <v>107</v>
      </c>
      <c r="AT223" s="46" t="s">
        <v>108</v>
      </c>
      <c r="AU223" s="46" t="s">
        <v>109</v>
      </c>
      <c r="AV223" s="46" t="s">
        <v>110</v>
      </c>
      <c r="AW223" s="46" t="s">
        <v>111</v>
      </c>
      <c r="AX223" s="167" t="s">
        <v>155</v>
      </c>
      <c r="AY223" s="49" t="s">
        <v>1413</v>
      </c>
      <c r="AZ223" s="49" t="s">
        <v>1413</v>
      </c>
      <c r="BA223" s="58">
        <f>'ТКАНИ'!BA289*20</f>
        <v>9240</v>
      </c>
      <c r="BB223" s="58">
        <v>100.0</v>
      </c>
      <c r="BC223" s="58">
        <v>100.0</v>
      </c>
      <c r="BD223" s="55">
        <v>0.16</v>
      </c>
      <c r="BE223" s="58">
        <f t="shared" si="34"/>
        <v>4672</v>
      </c>
      <c r="BF223" s="101"/>
      <c r="BG223" s="58" t="str">
        <f t="shared" si="35"/>
        <v>#VALUE!</v>
      </c>
      <c r="BH223" s="58" t="str">
        <f t="shared" si="24"/>
        <v>#VALUE!</v>
      </c>
      <c r="BI223" s="55" t="str">
        <f t="shared" si="36"/>
        <v>#VALUE!</v>
      </c>
      <c r="BJ223" s="55" t="str">
        <f t="shared" si="26"/>
        <v>#VALUE!</v>
      </c>
      <c r="BK223" s="55">
        <f t="shared" si="11"/>
        <v>0.2</v>
      </c>
      <c r="BL223" s="56" t="str">
        <f t="shared" si="12"/>
        <v>#VALUE!</v>
      </c>
      <c r="BM223" s="57" t="str">
        <f t="shared" si="13"/>
        <v>#VALUE!</v>
      </c>
      <c r="BN223" s="46">
        <f t="shared" si="14"/>
        <v>293.625</v>
      </c>
      <c r="BO223" s="46">
        <v>25.0</v>
      </c>
      <c r="BP223" s="46">
        <v>7.0</v>
      </c>
      <c r="BQ223" s="47">
        <v>1.25</v>
      </c>
      <c r="BR223" s="46">
        <f t="shared" si="15"/>
        <v>2595</v>
      </c>
      <c r="BS223" s="46" t="str">
        <f t="shared" si="16"/>
        <v>#VALUE!</v>
      </c>
      <c r="BT223" s="58">
        <v>20.0</v>
      </c>
      <c r="BU223" s="65"/>
      <c r="BV223" s="59"/>
      <c r="BW223" s="59"/>
      <c r="BX223" s="60"/>
      <c r="BY223" s="61" t="str">
        <f t="shared" si="37"/>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BZ223" s="66"/>
      <c r="CA223" s="59"/>
      <c r="CB223" s="59"/>
      <c r="CC223" s="59"/>
    </row>
    <row r="224" ht="30.0" customHeight="1">
      <c r="A224" s="73"/>
      <c r="B224" s="195" t="s">
        <v>12220</v>
      </c>
      <c r="C224" s="68" t="str">
        <f>IF('Стоп-лист'!C$44 = "стоп", "стоп" , "")</f>
        <v>стоп</v>
      </c>
      <c r="D224" s="96">
        <f t="shared" si="32"/>
        <v>0</v>
      </c>
      <c r="E224" s="97" t="s">
        <v>12221</v>
      </c>
      <c r="F224" s="196" t="s">
        <v>12222</v>
      </c>
      <c r="G224" s="223" t="s">
        <v>12223</v>
      </c>
      <c r="H224" s="224">
        <v>46000.0</v>
      </c>
      <c r="I224" s="225">
        <v>0.4</v>
      </c>
      <c r="J224" s="226">
        <f t="shared" si="33"/>
        <v>27600</v>
      </c>
      <c r="K224" s="22" t="s">
        <v>12224</v>
      </c>
      <c r="L224" s="22" t="s">
        <v>2799</v>
      </c>
      <c r="M224" s="22" t="s">
        <v>2800</v>
      </c>
      <c r="N224" s="37" t="s">
        <v>85</v>
      </c>
      <c r="O224" s="1586">
        <v>12000.0</v>
      </c>
      <c r="P224" s="1586">
        <v>350.0</v>
      </c>
      <c r="Q224" s="1586">
        <v>300.0</v>
      </c>
      <c r="R224" s="1586">
        <v>1450.0</v>
      </c>
      <c r="S224" s="39" t="s">
        <v>12225</v>
      </c>
      <c r="T224" s="70" t="s">
        <v>2802</v>
      </c>
      <c r="U224" s="38" t="s">
        <v>2803</v>
      </c>
      <c r="V224" s="38" t="s">
        <v>914</v>
      </c>
      <c r="W224" s="38" t="s">
        <v>2804</v>
      </c>
      <c r="X224" s="38">
        <v>430.0</v>
      </c>
      <c r="Y224" s="40">
        <v>20.0</v>
      </c>
      <c r="Z224" s="40">
        <v>1.45</v>
      </c>
      <c r="AA224" s="221" t="s">
        <v>590</v>
      </c>
      <c r="AB224" s="38" t="s">
        <v>93</v>
      </c>
      <c r="AC224" s="107" t="str">
        <f t="shared" si="31"/>
        <v>https://getfile.dokpub.com/yandex/get/https://disk.yandex.ru/d/7iurRSuJFBsfRA/1.jpg, https://getfile.dokpub.com/yandex/get/https://disk.yandex.ru/d/7iurRSuJFBsfRA/2.jpg, https://getfile.dokpub.com/yandex/get/https://disk.yandex.ru/d/7iurRSuJFBsfRA/3.jpg, https://getfile.dokpub.com/yandex/get/https://disk.yandex.ru/d/7iurRSuJFBsfRA/4.jpg, https://getfile.dokpub.com/yandex/get/https://disk.yandex.ru/d/7iurRSuJFBsfRA/5.jpg</v>
      </c>
      <c r="AD224" s="38" t="s">
        <v>95</v>
      </c>
      <c r="AE224" s="75" t="s">
        <v>2805</v>
      </c>
      <c r="AF224" s="70" t="s">
        <v>2806</v>
      </c>
      <c r="AG224" s="38" t="s">
        <v>98</v>
      </c>
      <c r="AH224" s="38" t="s">
        <v>99</v>
      </c>
      <c r="AI224" s="44" t="s">
        <v>100</v>
      </c>
      <c r="AJ224" s="44">
        <v>0.0</v>
      </c>
      <c r="AK224" s="63" t="str">
        <f t="shared" si="29"/>
        <v>https://getfile.dokpub.com/yandex/get/https://disk.yandex.ru/d/fIn3yaQZ6-I6Pw/v1.mp4</v>
      </c>
      <c r="AL224" s="46" t="s">
        <v>786</v>
      </c>
      <c r="AM224" s="46" t="s">
        <v>103</v>
      </c>
      <c r="AN224" s="46" t="s">
        <v>104</v>
      </c>
      <c r="AO224" s="46" t="s">
        <v>105</v>
      </c>
      <c r="AP224" s="46" t="s">
        <v>106</v>
      </c>
      <c r="AQ224" s="46">
        <f t="shared" si="4"/>
        <v>27600</v>
      </c>
      <c r="AR224" s="47">
        <f t="shared" si="5"/>
        <v>0.4</v>
      </c>
      <c r="AS224" s="46" t="s">
        <v>107</v>
      </c>
      <c r="AT224" s="46" t="s">
        <v>108</v>
      </c>
      <c r="AU224" s="46" t="s">
        <v>109</v>
      </c>
      <c r="AV224" s="46" t="s">
        <v>110</v>
      </c>
      <c r="AW224" s="46" t="s">
        <v>786</v>
      </c>
      <c r="AX224" s="48" t="s">
        <v>112</v>
      </c>
      <c r="AY224" s="49" t="s">
        <v>1413</v>
      </c>
      <c r="AZ224" s="49" t="s">
        <v>1413</v>
      </c>
      <c r="BA224" s="1591">
        <f>'ТКАНИ'!BA318*20</f>
        <v>6480</v>
      </c>
      <c r="BB224" s="1591">
        <v>100.0</v>
      </c>
      <c r="BC224" s="1591">
        <v>100.0</v>
      </c>
      <c r="BD224" s="54">
        <v>0.16</v>
      </c>
      <c r="BE224" s="1591">
        <f t="shared" si="34"/>
        <v>4416</v>
      </c>
      <c r="BF224" s="1592"/>
      <c r="BG224" s="1591" t="str">
        <f t="shared" si="35"/>
        <v>#VALUE!</v>
      </c>
      <c r="BH224" s="46" t="str">
        <f t="shared" si="24"/>
        <v>#VALUE!</v>
      </c>
      <c r="BI224" s="54" t="str">
        <f t="shared" si="36"/>
        <v>#VALUE!</v>
      </c>
      <c r="BJ224" s="47" t="str">
        <f t="shared" si="26"/>
        <v>#VALUE!</v>
      </c>
      <c r="BK224" s="55">
        <f t="shared" si="11"/>
        <v>0.4</v>
      </c>
      <c r="BL224" s="56" t="str">
        <f t="shared" si="12"/>
        <v>#VALUE!</v>
      </c>
      <c r="BM224" s="57" t="str">
        <f t="shared" si="13"/>
        <v>#VALUE!</v>
      </c>
      <c r="BN224" s="46">
        <f t="shared" si="14"/>
        <v>152.25</v>
      </c>
      <c r="BO224" s="46">
        <v>25.0</v>
      </c>
      <c r="BP224" s="46">
        <v>7.0</v>
      </c>
      <c r="BQ224" s="47">
        <v>1.25</v>
      </c>
      <c r="BR224" s="46">
        <f t="shared" si="15"/>
        <v>1361.25</v>
      </c>
      <c r="BS224" s="46" t="str">
        <f t="shared" si="16"/>
        <v>#VALUE!</v>
      </c>
      <c r="BT224" s="46">
        <v>20.0</v>
      </c>
      <c r="BU224" s="65"/>
      <c r="BV224" s="59"/>
      <c r="BW224" s="59"/>
      <c r="BX224" s="60"/>
      <c r="BY224" s="61"/>
      <c r="BZ224" s="66"/>
      <c r="CA224" s="59"/>
      <c r="CB224" s="59"/>
      <c r="CC224" s="59"/>
    </row>
    <row r="225" ht="30.0" customHeight="1">
      <c r="B225" s="77"/>
      <c r="C225" s="193" t="s">
        <v>12226</v>
      </c>
      <c r="D225" s="68" t="str">
        <f>IF('Стоп-лист'!C$20 = "стоп", "стоп" , "")</f>
        <v>стоп</v>
      </c>
      <c r="E225" s="29"/>
      <c r="F225" s="30" t="s">
        <v>12227</v>
      </c>
      <c r="G225" s="104" t="s">
        <v>12228</v>
      </c>
      <c r="H225" s="158" t="s">
        <v>12229</v>
      </c>
      <c r="I225" s="33"/>
      <c r="J225" s="34"/>
      <c r="K225" s="35"/>
      <c r="L225" s="22" t="s">
        <v>12230</v>
      </c>
      <c r="M225" s="36" t="s">
        <v>84</v>
      </c>
      <c r="N225" s="36" t="s">
        <v>84</v>
      </c>
      <c r="O225" s="37" t="s">
        <v>85</v>
      </c>
      <c r="P225" s="1586">
        <v>6000.0</v>
      </c>
      <c r="Q225" s="38">
        <v>400.0</v>
      </c>
      <c r="R225" s="38">
        <v>400.0</v>
      </c>
      <c r="S225" s="38">
        <v>1450.0</v>
      </c>
      <c r="T225" s="70" t="s">
        <v>12231</v>
      </c>
      <c r="U225" s="70" t="s">
        <v>2454</v>
      </c>
      <c r="V225" s="38" t="s">
        <v>2455</v>
      </c>
      <c r="W225" s="38" t="s">
        <v>1938</v>
      </c>
      <c r="X225" s="38" t="s">
        <v>491</v>
      </c>
      <c r="Y225" s="38">
        <v>405.0</v>
      </c>
      <c r="Z225" s="40">
        <v>10.0</v>
      </c>
      <c r="AA225" s="40">
        <v>1.5</v>
      </c>
      <c r="AB225" s="38" t="s">
        <v>92</v>
      </c>
      <c r="AC225" s="38" t="s">
        <v>93</v>
      </c>
      <c r="AD225" s="107" t="str">
        <f t="shared" ref="AD225:AD233" si="38">"https://getfile.dokpub.com/yandex/get/"&amp;T225&amp;"/1.jpg"&amp;", "&amp;"https://getfile.dokpub.com/yandex/get/"&amp;T225&amp;"/2.jpg"&amp;", "&amp;"https://getfile.dokpub.com/yandex/get/"&amp;T225&amp;"/3.jpg"&amp;", "&amp;"https://getfile.dokpub.com/yandex/get/"&amp;T225&amp;"/4.jpg"&amp;", "&amp;"https://getfile.dokpub.com/yandex/get/"&amp;T225&amp;"/5.jpg"</f>
        <v>https://getfile.dokpub.com/yandex/get/https://disk.yandex.ru/d/G7MFXjFYiwuSwg/1.jpg, https://getfile.dokpub.com/yandex/get/https://disk.yandex.ru/d/G7MFXjFYiwuSwg/2.jpg, https://getfile.dokpub.com/yandex/get/https://disk.yandex.ru/d/G7MFXjFYiwuSwg/3.jpg, https://getfile.dokpub.com/yandex/get/https://disk.yandex.ru/d/G7MFXjFYiwuSwg/4.jpg, https://getfile.dokpub.com/yandex/get/https://disk.yandex.ru/d/G7MFXjFYiwuSwg/5.jpg</v>
      </c>
      <c r="AE225" s="38" t="s">
        <v>95</v>
      </c>
      <c r="AF225" s="84" t="s">
        <v>2456</v>
      </c>
      <c r="AG225" s="70" t="s">
        <v>2457</v>
      </c>
      <c r="AH225" s="38" t="s">
        <v>98</v>
      </c>
      <c r="AI225" s="38" t="s">
        <v>99</v>
      </c>
      <c r="AJ225" s="44" t="s">
        <v>100</v>
      </c>
      <c r="AK225" s="44">
        <v>0.0</v>
      </c>
      <c r="AL225" s="63" t="str">
        <f t="shared" ref="AL225:AL226" si="39">"https://getfile.dokpub.com/yandex/get/"&amp;AF225&amp;"/v1.mp4"</f>
        <v>https://getfile.dokpub.com/yandex/get/https://disk.yandex.ru/d/2poQ28ZoVFCV1w/v1.mp4</v>
      </c>
      <c r="AM225" s="46" t="s">
        <v>786</v>
      </c>
      <c r="AN225" s="46" t="s">
        <v>103</v>
      </c>
      <c r="AO225" s="46" t="s">
        <v>104</v>
      </c>
      <c r="AP225" s="46" t="s">
        <v>105</v>
      </c>
      <c r="AQ225" s="46" t="s">
        <v>106</v>
      </c>
      <c r="AR225" s="46">
        <f t="shared" ref="AR225:AR233" si="40">CEILING(I225*(1-AS225),1)</f>
        <v>0</v>
      </c>
      <c r="AS225" s="47" t="str">
        <f t="shared" ref="AS225:AS233" si="41">BL225</f>
        <v/>
      </c>
      <c r="AT225" s="46" t="s">
        <v>107</v>
      </c>
      <c r="AU225" s="46" t="s">
        <v>108</v>
      </c>
      <c r="AV225" s="46" t="s">
        <v>109</v>
      </c>
      <c r="AW225" s="46" t="s">
        <v>110</v>
      </c>
      <c r="AX225" s="46" t="s">
        <v>111</v>
      </c>
      <c r="AY225" s="48" t="s">
        <v>112</v>
      </c>
      <c r="AZ225" s="49" t="s">
        <v>1413</v>
      </c>
      <c r="BA225" s="49" t="s">
        <v>1413</v>
      </c>
      <c r="BB225" s="1593"/>
      <c r="BC225" s="127"/>
      <c r="BD225" s="127"/>
      <c r="BE225" s="153"/>
      <c r="BF225" s="127"/>
      <c r="BG225" s="150"/>
      <c r="BH225" s="151"/>
      <c r="BI225" s="46" t="str">
        <f t="shared" ref="BI225:BI229" si="42">$K225-$BA225-$BB225-$BC225-$BD225-$BF225-$BG225</f>
        <v>#VALUE!</v>
      </c>
      <c r="BJ225" s="51"/>
      <c r="BK225" s="47" t="str">
        <f t="shared" ref="BK225:BK229" si="43">$BI225/$K225</f>
        <v>#VALUE!</v>
      </c>
      <c r="BL225" s="55" t="str">
        <f t="shared" ref="BL225:BL233" si="44">IFERROR(ROUNDUP(1-BM225/I225,2),J225)</f>
        <v/>
      </c>
      <c r="BM225" s="56" t="str">
        <f t="shared" ref="BM225:BM233" si="45">FLOOR((BA225+BB225+BC225+BD225+BF225)/(1-0.33),1)</f>
        <v>#VALUE!</v>
      </c>
      <c r="BN225" s="57" t="str">
        <f t="shared" ref="BN225:BN233" si="46">(BM225-BA225-BB225-BC225-BD225-BE225*BM225)/BM225</f>
        <v>#VALUE!</v>
      </c>
      <c r="BO225" s="46">
        <f t="shared" ref="BO225:BO233" si="47">Q225/100*R225/100*S225/100</f>
        <v>232</v>
      </c>
      <c r="BP225" s="46">
        <v>25.0</v>
      </c>
      <c r="BQ225" s="46">
        <v>7.0</v>
      </c>
      <c r="BR225" s="47">
        <v>1.25</v>
      </c>
      <c r="BS225" s="46">
        <f t="shared" ref="BS225:BS233" si="48">(BP225+CEILING((BO225-1),1)*BQ225)*BR225</f>
        <v>2052.5</v>
      </c>
      <c r="BT225" s="46" t="str">
        <f t="shared" ref="BT225:BT233" si="49">BA225-BS225</f>
        <v>#VALUE!</v>
      </c>
      <c r="BU225" s="46" t="s">
        <v>2447</v>
      </c>
      <c r="BV225" s="65"/>
      <c r="BW225" s="59"/>
      <c r="BX225" s="59"/>
      <c r="BY225" s="60"/>
      <c r="BZ225" s="61"/>
      <c r="CA225" s="66"/>
      <c r="CB225" s="59"/>
      <c r="CC225" s="59"/>
      <c r="CD225" s="59"/>
    </row>
    <row r="226" ht="30.0" customHeight="1">
      <c r="B226" s="77"/>
      <c r="C226" s="193" t="s">
        <v>12232</v>
      </c>
      <c r="D226" s="68" t="str">
        <f>IF('Стоп-лист'!C$20 = "стоп", "стоп" , "")</f>
        <v>стоп</v>
      </c>
      <c r="E226" s="29"/>
      <c r="F226" s="30" t="s">
        <v>12233</v>
      </c>
      <c r="G226" s="104" t="s">
        <v>12234</v>
      </c>
      <c r="H226" s="158" t="s">
        <v>12235</v>
      </c>
      <c r="I226" s="33"/>
      <c r="J226" s="34"/>
      <c r="K226" s="35"/>
      <c r="L226" s="22" t="s">
        <v>12236</v>
      </c>
      <c r="M226" s="36" t="s">
        <v>84</v>
      </c>
      <c r="N226" s="36" t="s">
        <v>84</v>
      </c>
      <c r="O226" s="37" t="s">
        <v>85</v>
      </c>
      <c r="P226" s="1586">
        <v>12000.0</v>
      </c>
      <c r="Q226" s="38">
        <v>450.0</v>
      </c>
      <c r="R226" s="38">
        <v>450.0</v>
      </c>
      <c r="S226" s="38">
        <v>1450.0</v>
      </c>
      <c r="T226" s="70" t="s">
        <v>12237</v>
      </c>
      <c r="U226" s="70" t="s">
        <v>2454</v>
      </c>
      <c r="V226" s="38" t="s">
        <v>2455</v>
      </c>
      <c r="W226" s="38" t="s">
        <v>1938</v>
      </c>
      <c r="X226" s="38" t="s">
        <v>491</v>
      </c>
      <c r="Y226" s="38">
        <v>405.0</v>
      </c>
      <c r="Z226" s="40">
        <v>20.0</v>
      </c>
      <c r="AA226" s="40">
        <v>1.5</v>
      </c>
      <c r="AB226" s="38" t="s">
        <v>92</v>
      </c>
      <c r="AC226" s="38" t="s">
        <v>93</v>
      </c>
      <c r="AD226" s="107" t="str">
        <f t="shared" si="38"/>
        <v>https://getfile.dokpub.com/yandex/get/https://disk.yandex.ru/d/hefivBnWT4Gutg/1.jpg, https://getfile.dokpub.com/yandex/get/https://disk.yandex.ru/d/hefivBnWT4Gutg/2.jpg, https://getfile.dokpub.com/yandex/get/https://disk.yandex.ru/d/hefivBnWT4Gutg/3.jpg, https://getfile.dokpub.com/yandex/get/https://disk.yandex.ru/d/hefivBnWT4Gutg/4.jpg, https://getfile.dokpub.com/yandex/get/https://disk.yandex.ru/d/hefivBnWT4Gutg/5.jpg</v>
      </c>
      <c r="AE226" s="38" t="s">
        <v>95</v>
      </c>
      <c r="AF226" s="84" t="s">
        <v>2456</v>
      </c>
      <c r="AG226" s="70" t="s">
        <v>2457</v>
      </c>
      <c r="AH226" s="38" t="s">
        <v>98</v>
      </c>
      <c r="AI226" s="38" t="s">
        <v>99</v>
      </c>
      <c r="AJ226" s="44" t="s">
        <v>100</v>
      </c>
      <c r="AK226" s="44">
        <v>0.0</v>
      </c>
      <c r="AL226" s="63" t="str">
        <f t="shared" si="39"/>
        <v>https://getfile.dokpub.com/yandex/get/https://disk.yandex.ru/d/2poQ28ZoVFCV1w/v1.mp4</v>
      </c>
      <c r="AM226" s="46" t="s">
        <v>786</v>
      </c>
      <c r="AN226" s="46" t="s">
        <v>103</v>
      </c>
      <c r="AO226" s="46" t="s">
        <v>104</v>
      </c>
      <c r="AP226" s="46" t="s">
        <v>105</v>
      </c>
      <c r="AQ226" s="46" t="s">
        <v>106</v>
      </c>
      <c r="AR226" s="46">
        <f t="shared" si="40"/>
        <v>0</v>
      </c>
      <c r="AS226" s="47" t="str">
        <f t="shared" si="41"/>
        <v/>
      </c>
      <c r="AT226" s="46" t="s">
        <v>107</v>
      </c>
      <c r="AU226" s="46" t="s">
        <v>108</v>
      </c>
      <c r="AV226" s="46" t="s">
        <v>109</v>
      </c>
      <c r="AW226" s="46" t="s">
        <v>110</v>
      </c>
      <c r="AX226" s="46" t="s">
        <v>111</v>
      </c>
      <c r="AY226" s="48" t="s">
        <v>112</v>
      </c>
      <c r="AZ226" s="49" t="s">
        <v>1413</v>
      </c>
      <c r="BA226" s="49" t="s">
        <v>1413</v>
      </c>
      <c r="BB226" s="1593"/>
      <c r="BC226" s="127"/>
      <c r="BD226" s="127"/>
      <c r="BE226" s="153"/>
      <c r="BF226" s="127"/>
      <c r="BG226" s="150"/>
      <c r="BH226" s="151"/>
      <c r="BI226" s="46" t="str">
        <f t="shared" si="42"/>
        <v>#VALUE!</v>
      </c>
      <c r="BJ226" s="153"/>
      <c r="BK226" s="47" t="str">
        <f t="shared" si="43"/>
        <v>#VALUE!</v>
      </c>
      <c r="BL226" s="55" t="str">
        <f t="shared" si="44"/>
        <v/>
      </c>
      <c r="BM226" s="56" t="str">
        <f t="shared" si="45"/>
        <v>#VALUE!</v>
      </c>
      <c r="BN226" s="57" t="str">
        <f t="shared" si="46"/>
        <v>#VALUE!</v>
      </c>
      <c r="BO226" s="46">
        <f t="shared" si="47"/>
        <v>293.625</v>
      </c>
      <c r="BP226" s="46">
        <v>25.0</v>
      </c>
      <c r="BQ226" s="46">
        <v>7.0</v>
      </c>
      <c r="BR226" s="47">
        <v>1.25</v>
      </c>
      <c r="BS226" s="46">
        <f t="shared" si="48"/>
        <v>2595</v>
      </c>
      <c r="BT226" s="46" t="str">
        <f t="shared" si="49"/>
        <v>#VALUE!</v>
      </c>
      <c r="BU226" s="46" t="s">
        <v>12201</v>
      </c>
      <c r="BV226" s="65"/>
      <c r="BW226" s="59"/>
      <c r="BX226" s="59"/>
      <c r="BY226" s="60"/>
      <c r="BZ226" s="61"/>
      <c r="CA226" s="66"/>
      <c r="CB226" s="59"/>
      <c r="CC226" s="59"/>
      <c r="CD226" s="59"/>
    </row>
    <row r="227" ht="30.0" customHeight="1">
      <c r="B227" s="194"/>
      <c r="C227" s="195" t="s">
        <v>12238</v>
      </c>
      <c r="D227" s="96"/>
      <c r="E227" s="96"/>
      <c r="F227" s="97" t="s">
        <v>12239</v>
      </c>
      <c r="G227" s="196" t="s">
        <v>12240</v>
      </c>
      <c r="H227" s="223" t="s">
        <v>12241</v>
      </c>
      <c r="I227" s="224">
        <v>29000.0</v>
      </c>
      <c r="J227" s="34">
        <v>0.3</v>
      </c>
      <c r="K227" s="35">
        <f t="shared" ref="K227:K231" si="50">ROUND(I227*(1-J227),0)</f>
        <v>20300</v>
      </c>
      <c r="L227" s="18" t="s">
        <v>12242</v>
      </c>
      <c r="M227" s="18" t="s">
        <v>84</v>
      </c>
      <c r="N227" s="18" t="s">
        <v>84</v>
      </c>
      <c r="O227" s="1594" t="s">
        <v>85</v>
      </c>
      <c r="P227" s="1595">
        <v>6000.0</v>
      </c>
      <c r="Q227" s="1595">
        <v>300.0</v>
      </c>
      <c r="R227" s="1595">
        <v>300.0</v>
      </c>
      <c r="S227" s="1595">
        <v>1450.0</v>
      </c>
      <c r="T227" s="1596" t="s">
        <v>12243</v>
      </c>
      <c r="U227" s="1597" t="s">
        <v>2894</v>
      </c>
      <c r="V227" s="1595" t="s">
        <v>2895</v>
      </c>
      <c r="W227" s="1595" t="s">
        <v>914</v>
      </c>
      <c r="X227" s="1595" t="s">
        <v>491</v>
      </c>
      <c r="Y227" s="1595">
        <v>405.0</v>
      </c>
      <c r="Z227" s="1598">
        <v>10.0</v>
      </c>
      <c r="AA227" s="1598">
        <v>1.45</v>
      </c>
      <c r="AB227" s="1595" t="s">
        <v>92</v>
      </c>
      <c r="AC227" s="38" t="s">
        <v>93</v>
      </c>
      <c r="AD227" s="107" t="str">
        <f t="shared" si="38"/>
        <v>https://getfile.dokpub.com/yandex/get/https://disk.yandex.ru/d/oNRttFb8dm1qzw/1.jpg, https://getfile.dokpub.com/yandex/get/https://disk.yandex.ru/d/oNRttFb8dm1qzw/2.jpg, https://getfile.dokpub.com/yandex/get/https://disk.yandex.ru/d/oNRttFb8dm1qzw/3.jpg, https://getfile.dokpub.com/yandex/get/https://disk.yandex.ru/d/oNRttFb8dm1qzw/4.jpg, https://getfile.dokpub.com/yandex/get/https://disk.yandex.ru/d/oNRttFb8dm1qzw/5.jpg</v>
      </c>
      <c r="AE227" s="38" t="s">
        <v>95</v>
      </c>
      <c r="AF227" s="75" t="s">
        <v>2896</v>
      </c>
      <c r="AG227" s="70" t="s">
        <v>2897</v>
      </c>
      <c r="AH227" s="38" t="s">
        <v>98</v>
      </c>
      <c r="AI227" s="38" t="s">
        <v>99</v>
      </c>
      <c r="AJ227" s="44" t="s">
        <v>100</v>
      </c>
      <c r="AK227" s="44">
        <v>0.0</v>
      </c>
      <c r="AL227" s="1599"/>
      <c r="AM227" s="224" t="s">
        <v>786</v>
      </c>
      <c r="AN227" s="46" t="s">
        <v>103</v>
      </c>
      <c r="AO227" s="46" t="s">
        <v>104</v>
      </c>
      <c r="AP227" s="46" t="s">
        <v>105</v>
      </c>
      <c r="AQ227" s="46" t="s">
        <v>106</v>
      </c>
      <c r="AR227" s="46">
        <f t="shared" si="40"/>
        <v>20300</v>
      </c>
      <c r="AS227" s="47">
        <f t="shared" si="41"/>
        <v>0.3</v>
      </c>
      <c r="AT227" s="46" t="s">
        <v>107</v>
      </c>
      <c r="AU227" s="46" t="s">
        <v>108</v>
      </c>
      <c r="AV227" s="46" t="s">
        <v>109</v>
      </c>
      <c r="AW227" s="46" t="s">
        <v>110</v>
      </c>
      <c r="AX227" s="46" t="s">
        <v>111</v>
      </c>
      <c r="AY227" s="167" t="s">
        <v>155</v>
      </c>
      <c r="AZ227" s="49" t="s">
        <v>1413</v>
      </c>
      <c r="BA227" s="49" t="s">
        <v>1413</v>
      </c>
      <c r="BB227" s="58">
        <f>'ТКАНИ'!BA331*10</f>
        <v>7560</v>
      </c>
      <c r="BC227" s="58">
        <v>100.0</v>
      </c>
      <c r="BD227" s="58">
        <v>100.0</v>
      </c>
      <c r="BE227" s="55">
        <v>0.16</v>
      </c>
      <c r="BF227" s="58">
        <f t="shared" ref="BF227:BF233" si="51">K227*BE227</f>
        <v>3248</v>
      </c>
      <c r="BG227" s="101"/>
      <c r="BH227" s="58" t="str">
        <f t="shared" ref="BH227:BH233" si="52">K227-AZ227-BB227-BC227-BD227-BF227-BG227</f>
        <v>#VALUE!</v>
      </c>
      <c r="BI227" s="58" t="str">
        <f t="shared" si="42"/>
        <v>#VALUE!</v>
      </c>
      <c r="BJ227" s="55" t="str">
        <f t="shared" ref="BJ227:BJ233" si="53">BH227/K227</f>
        <v>#VALUE!</v>
      </c>
      <c r="BK227" s="55" t="str">
        <f t="shared" si="43"/>
        <v>#VALUE!</v>
      </c>
      <c r="BL227" s="55">
        <f t="shared" si="44"/>
        <v>0.3</v>
      </c>
      <c r="BM227" s="56" t="str">
        <f t="shared" si="45"/>
        <v>#VALUE!</v>
      </c>
      <c r="BN227" s="57" t="str">
        <f t="shared" si="46"/>
        <v>#VALUE!</v>
      </c>
      <c r="BO227" s="46">
        <f t="shared" si="47"/>
        <v>130.5</v>
      </c>
      <c r="BP227" s="46">
        <v>25.0</v>
      </c>
      <c r="BQ227" s="46">
        <v>7.0</v>
      </c>
      <c r="BR227" s="47">
        <v>1.25</v>
      </c>
      <c r="BS227" s="46">
        <f t="shared" si="48"/>
        <v>1168.75</v>
      </c>
      <c r="BT227" s="46" t="str">
        <f t="shared" si="49"/>
        <v>#VALUE!</v>
      </c>
      <c r="BU227" s="58" t="s">
        <v>3090</v>
      </c>
      <c r="BV227" s="65"/>
      <c r="BW227" s="1600"/>
      <c r="BX227" s="1600"/>
      <c r="BY227" s="1601"/>
      <c r="BZ227" s="1602"/>
      <c r="CA227" s="1603"/>
      <c r="CB227" s="1600"/>
      <c r="CC227" s="1600"/>
      <c r="CD227" s="1600"/>
    </row>
    <row r="228" ht="30.0" customHeight="1">
      <c r="B228" s="194"/>
      <c r="C228" s="195" t="s">
        <v>12244</v>
      </c>
      <c r="D228" s="96"/>
      <c r="E228" s="96"/>
      <c r="F228" s="97" t="s">
        <v>12245</v>
      </c>
      <c r="G228" s="196" t="s">
        <v>12246</v>
      </c>
      <c r="H228" s="223" t="s">
        <v>12247</v>
      </c>
      <c r="I228" s="224">
        <v>58000.0</v>
      </c>
      <c r="J228" s="34">
        <v>0.3</v>
      </c>
      <c r="K228" s="35">
        <f t="shared" si="50"/>
        <v>40600</v>
      </c>
      <c r="L228" s="18" t="s">
        <v>12248</v>
      </c>
      <c r="M228" s="18" t="s">
        <v>84</v>
      </c>
      <c r="N228" s="18" t="s">
        <v>84</v>
      </c>
      <c r="O228" s="1594" t="s">
        <v>85</v>
      </c>
      <c r="P228" s="1595">
        <v>12000.0</v>
      </c>
      <c r="Q228" s="1595">
        <v>350.0</v>
      </c>
      <c r="R228" s="1595">
        <v>300.0</v>
      </c>
      <c r="S228" s="1595">
        <v>1450.0</v>
      </c>
      <c r="T228" s="1596" t="s">
        <v>12249</v>
      </c>
      <c r="U228" s="1597" t="s">
        <v>2894</v>
      </c>
      <c r="V228" s="1595" t="s">
        <v>2895</v>
      </c>
      <c r="W228" s="1595" t="s">
        <v>914</v>
      </c>
      <c r="X228" s="1595" t="s">
        <v>491</v>
      </c>
      <c r="Y228" s="1595">
        <v>405.0</v>
      </c>
      <c r="Z228" s="1598">
        <v>20.0</v>
      </c>
      <c r="AA228" s="1598">
        <v>1.45</v>
      </c>
      <c r="AB228" s="1595" t="s">
        <v>92</v>
      </c>
      <c r="AC228" s="38" t="s">
        <v>93</v>
      </c>
      <c r="AD228" s="107" t="str">
        <f t="shared" si="38"/>
        <v>https://getfile.dokpub.com/yandex/get/https://disk.yandex.ru/d/WLIOb2Rp-d3gSw/1.jpg, https://getfile.dokpub.com/yandex/get/https://disk.yandex.ru/d/WLIOb2Rp-d3gSw/2.jpg, https://getfile.dokpub.com/yandex/get/https://disk.yandex.ru/d/WLIOb2Rp-d3gSw/3.jpg, https://getfile.dokpub.com/yandex/get/https://disk.yandex.ru/d/WLIOb2Rp-d3gSw/4.jpg, https://getfile.dokpub.com/yandex/get/https://disk.yandex.ru/d/WLIOb2Rp-d3gSw/5.jpg</v>
      </c>
      <c r="AE228" s="38" t="s">
        <v>95</v>
      </c>
      <c r="AF228" s="75" t="s">
        <v>2896</v>
      </c>
      <c r="AG228" s="70" t="s">
        <v>2897</v>
      </c>
      <c r="AH228" s="38" t="s">
        <v>98</v>
      </c>
      <c r="AI228" s="38" t="s">
        <v>99</v>
      </c>
      <c r="AJ228" s="44" t="s">
        <v>100</v>
      </c>
      <c r="AK228" s="44">
        <v>0.0</v>
      </c>
      <c r="AL228" s="1599"/>
      <c r="AM228" s="224" t="s">
        <v>786</v>
      </c>
      <c r="AN228" s="46" t="s">
        <v>103</v>
      </c>
      <c r="AO228" s="46" t="s">
        <v>104</v>
      </c>
      <c r="AP228" s="46" t="s">
        <v>105</v>
      </c>
      <c r="AQ228" s="46" t="s">
        <v>106</v>
      </c>
      <c r="AR228" s="46">
        <f t="shared" si="40"/>
        <v>40600</v>
      </c>
      <c r="AS228" s="47">
        <f t="shared" si="41"/>
        <v>0.3</v>
      </c>
      <c r="AT228" s="46" t="s">
        <v>107</v>
      </c>
      <c r="AU228" s="46" t="s">
        <v>108</v>
      </c>
      <c r="AV228" s="46" t="s">
        <v>109</v>
      </c>
      <c r="AW228" s="46" t="s">
        <v>110</v>
      </c>
      <c r="AX228" s="46" t="s">
        <v>111</v>
      </c>
      <c r="AY228" s="167" t="s">
        <v>155</v>
      </c>
      <c r="AZ228" s="49" t="s">
        <v>1413</v>
      </c>
      <c r="BA228" s="49" t="s">
        <v>1413</v>
      </c>
      <c r="BB228" s="58">
        <f>'ТКАНИ'!BA331*20</f>
        <v>15120</v>
      </c>
      <c r="BC228" s="58">
        <v>100.0</v>
      </c>
      <c r="BD228" s="58">
        <v>100.0</v>
      </c>
      <c r="BE228" s="55">
        <v>0.16</v>
      </c>
      <c r="BF228" s="58">
        <f t="shared" si="51"/>
        <v>6496</v>
      </c>
      <c r="BG228" s="101"/>
      <c r="BH228" s="58" t="str">
        <f t="shared" si="52"/>
        <v>#VALUE!</v>
      </c>
      <c r="BI228" s="58" t="str">
        <f t="shared" si="42"/>
        <v>#VALUE!</v>
      </c>
      <c r="BJ228" s="55" t="str">
        <f t="shared" si="53"/>
        <v>#VALUE!</v>
      </c>
      <c r="BK228" s="55" t="str">
        <f t="shared" si="43"/>
        <v>#VALUE!</v>
      </c>
      <c r="BL228" s="55">
        <f t="shared" si="44"/>
        <v>0.3</v>
      </c>
      <c r="BM228" s="56" t="str">
        <f t="shared" si="45"/>
        <v>#VALUE!</v>
      </c>
      <c r="BN228" s="57" t="str">
        <f t="shared" si="46"/>
        <v>#VALUE!</v>
      </c>
      <c r="BO228" s="46">
        <f t="shared" si="47"/>
        <v>152.25</v>
      </c>
      <c r="BP228" s="46">
        <v>25.0</v>
      </c>
      <c r="BQ228" s="46">
        <v>7.0</v>
      </c>
      <c r="BR228" s="47">
        <v>1.25</v>
      </c>
      <c r="BS228" s="46">
        <f t="shared" si="48"/>
        <v>1361.25</v>
      </c>
      <c r="BT228" s="46" t="str">
        <f t="shared" si="49"/>
        <v>#VALUE!</v>
      </c>
      <c r="BU228" s="58" t="s">
        <v>12250</v>
      </c>
      <c r="BV228" s="65"/>
      <c r="BW228" s="1600"/>
      <c r="BX228" s="1600"/>
      <c r="BY228" s="1601"/>
      <c r="BZ228" s="1602"/>
      <c r="CA228" s="1603"/>
      <c r="CB228" s="1600"/>
      <c r="CC228" s="1600"/>
      <c r="CD228" s="1600"/>
    </row>
    <row r="229" ht="30.0" customHeight="1">
      <c r="B229" s="52"/>
      <c r="C229" s="209" t="s">
        <v>12251</v>
      </c>
      <c r="D229" s="1604"/>
      <c r="E229" s="235" t="s">
        <v>12252</v>
      </c>
      <c r="F229" s="235" t="s">
        <v>12252</v>
      </c>
      <c r="G229" s="196" t="s">
        <v>12253</v>
      </c>
      <c r="H229" s="223" t="s">
        <v>12254</v>
      </c>
      <c r="I229" s="33">
        <v>46000.0</v>
      </c>
      <c r="J229" s="34">
        <v>0.3</v>
      </c>
      <c r="K229" s="35">
        <f t="shared" si="50"/>
        <v>32200</v>
      </c>
      <c r="L229" s="22" t="s">
        <v>12255</v>
      </c>
      <c r="M229" s="22" t="s">
        <v>3030</v>
      </c>
      <c r="N229" s="22" t="s">
        <v>2998</v>
      </c>
      <c r="O229" s="37" t="s">
        <v>2999</v>
      </c>
      <c r="P229" s="1586">
        <v>12000.0</v>
      </c>
      <c r="Q229" s="1586">
        <v>350.0</v>
      </c>
      <c r="R229" s="1586">
        <v>300.0</v>
      </c>
      <c r="S229" s="1586">
        <v>1450.0</v>
      </c>
      <c r="T229" s="43" t="s">
        <v>12256</v>
      </c>
      <c r="U229" s="70" t="s">
        <v>3001</v>
      </c>
      <c r="V229" s="38" t="s">
        <v>3002</v>
      </c>
      <c r="W229" s="38" t="s">
        <v>1568</v>
      </c>
      <c r="X229" s="38" t="s">
        <v>3016</v>
      </c>
      <c r="Y229" s="38">
        <v>320.0</v>
      </c>
      <c r="Z229" s="40">
        <v>20.0</v>
      </c>
      <c r="AA229" s="38">
        <v>1.45</v>
      </c>
      <c r="AB229" s="232" t="s">
        <v>590</v>
      </c>
      <c r="AC229" s="38" t="s">
        <v>93</v>
      </c>
      <c r="AD229" s="107" t="str">
        <f t="shared" si="38"/>
        <v>https://getfile.dokpub.com/yandex/get/https://disk.yandex.ru/d/iGL8UKrOYqlx3g/1.jpg, https://getfile.dokpub.com/yandex/get/https://disk.yandex.ru/d/iGL8UKrOYqlx3g/2.jpg, https://getfile.dokpub.com/yandex/get/https://disk.yandex.ru/d/iGL8UKrOYqlx3g/3.jpg, https://getfile.dokpub.com/yandex/get/https://disk.yandex.ru/d/iGL8UKrOYqlx3g/4.jpg, https://getfile.dokpub.com/yandex/get/https://disk.yandex.ru/d/iGL8UKrOYqlx3g/5.jpg</v>
      </c>
      <c r="AE229" s="38" t="s">
        <v>95</v>
      </c>
      <c r="AF229" s="74" t="s">
        <v>3004</v>
      </c>
      <c r="AG229" s="70" t="s">
        <v>3005</v>
      </c>
      <c r="AH229" s="38" t="s">
        <v>98</v>
      </c>
      <c r="AI229" s="38" t="s">
        <v>99</v>
      </c>
      <c r="AJ229" s="44" t="s">
        <v>100</v>
      </c>
      <c r="AK229" s="44">
        <v>0.0</v>
      </c>
      <c r="AL229" s="45"/>
      <c r="AM229" s="46" t="s">
        <v>786</v>
      </c>
      <c r="AN229" s="46" t="s">
        <v>103</v>
      </c>
      <c r="AO229" s="46" t="s">
        <v>104</v>
      </c>
      <c r="AP229" s="46" t="s">
        <v>105</v>
      </c>
      <c r="AQ229" s="46" t="s">
        <v>106</v>
      </c>
      <c r="AR229" s="46">
        <f t="shared" si="40"/>
        <v>32200</v>
      </c>
      <c r="AS229" s="47">
        <f t="shared" si="41"/>
        <v>0.3</v>
      </c>
      <c r="AT229" s="46" t="s">
        <v>107</v>
      </c>
      <c r="AU229" s="46" t="s">
        <v>108</v>
      </c>
      <c r="AV229" s="46" t="s">
        <v>109</v>
      </c>
      <c r="AW229" s="46" t="s">
        <v>110</v>
      </c>
      <c r="AX229" s="46" t="s">
        <v>111</v>
      </c>
      <c r="AY229" s="48" t="s">
        <v>112</v>
      </c>
      <c r="AZ229" s="49" t="s">
        <v>1413</v>
      </c>
      <c r="BA229" s="49" t="s">
        <v>1413</v>
      </c>
      <c r="BB229" s="58">
        <f>'ТКАНИ'!BA342*20</f>
        <v>6480</v>
      </c>
      <c r="BC229" s="58">
        <v>100.0</v>
      </c>
      <c r="BD229" s="58">
        <v>100.0</v>
      </c>
      <c r="BE229" s="249">
        <v>0.16</v>
      </c>
      <c r="BF229" s="127">
        <f t="shared" si="51"/>
        <v>5152</v>
      </c>
      <c r="BG229" s="150"/>
      <c r="BH229" s="151" t="str">
        <f t="shared" si="52"/>
        <v>#VALUE!</v>
      </c>
      <c r="BI229" s="46" t="str">
        <f t="shared" si="42"/>
        <v>#VALUE!</v>
      </c>
      <c r="BJ229" s="153" t="str">
        <f t="shared" si="53"/>
        <v>#VALUE!</v>
      </c>
      <c r="BK229" s="47" t="str">
        <f t="shared" si="43"/>
        <v>#VALUE!</v>
      </c>
      <c r="BL229" s="55">
        <f t="shared" si="44"/>
        <v>0.3</v>
      </c>
      <c r="BM229" s="56" t="str">
        <f t="shared" si="45"/>
        <v>#VALUE!</v>
      </c>
      <c r="BN229" s="57" t="str">
        <f t="shared" si="46"/>
        <v>#VALUE!</v>
      </c>
      <c r="BO229" s="46">
        <f t="shared" si="47"/>
        <v>152.25</v>
      </c>
      <c r="BP229" s="46">
        <v>25.0</v>
      </c>
      <c r="BQ229" s="46">
        <v>7.0</v>
      </c>
      <c r="BR229" s="47">
        <v>1.25</v>
      </c>
      <c r="BS229" s="46">
        <f t="shared" si="48"/>
        <v>1361.25</v>
      </c>
      <c r="BT229" s="46" t="str">
        <f t="shared" si="49"/>
        <v>#VALUE!</v>
      </c>
      <c r="BU229" s="46" t="s">
        <v>12250</v>
      </c>
      <c r="BV229" s="65"/>
      <c r="BW229" s="59"/>
      <c r="BX229" s="59"/>
      <c r="BY229" s="60"/>
      <c r="BZ229" s="61"/>
      <c r="CA229" s="66"/>
      <c r="CB229" s="59"/>
      <c r="CC229" s="59"/>
      <c r="CD229" s="59"/>
    </row>
    <row r="230" ht="30.75" customHeight="1">
      <c r="B230" s="73"/>
      <c r="C230" s="94" t="s">
        <v>12257</v>
      </c>
      <c r="D230" s="96">
        <v>0.0</v>
      </c>
      <c r="E230" s="97" t="s">
        <v>12258</v>
      </c>
      <c r="F230" s="97" t="s">
        <v>12258</v>
      </c>
      <c r="G230" s="196" t="s">
        <v>12259</v>
      </c>
      <c r="H230" s="223" t="s">
        <v>12260</v>
      </c>
      <c r="I230" s="33">
        <v>29000.0</v>
      </c>
      <c r="J230" s="34">
        <v>0.3</v>
      </c>
      <c r="K230" s="35">
        <f t="shared" si="50"/>
        <v>20300</v>
      </c>
      <c r="L230" s="22" t="s">
        <v>12261</v>
      </c>
      <c r="M230" s="36" t="s">
        <v>84</v>
      </c>
      <c r="N230" s="36" t="s">
        <v>84</v>
      </c>
      <c r="O230" s="37" t="s">
        <v>85</v>
      </c>
      <c r="P230" s="1586">
        <v>6000.0</v>
      </c>
      <c r="Q230" s="38">
        <v>400.0</v>
      </c>
      <c r="R230" s="38">
        <v>400.0</v>
      </c>
      <c r="S230" s="38">
        <v>1450.0</v>
      </c>
      <c r="T230" s="39" t="s">
        <v>12262</v>
      </c>
      <c r="U230" s="70" t="s">
        <v>3097</v>
      </c>
      <c r="V230" s="38" t="s">
        <v>3098</v>
      </c>
      <c r="W230" s="38" t="s">
        <v>1938</v>
      </c>
      <c r="X230" s="38" t="s">
        <v>491</v>
      </c>
      <c r="Y230" s="38">
        <v>395.0</v>
      </c>
      <c r="Z230" s="40">
        <v>10.0</v>
      </c>
      <c r="AA230" s="40">
        <v>1.45</v>
      </c>
      <c r="AB230" s="38" t="s">
        <v>92</v>
      </c>
      <c r="AC230" s="38" t="s">
        <v>93</v>
      </c>
      <c r="AD230" s="107" t="str">
        <f t="shared" si="38"/>
        <v>https://getfile.dokpub.com/yandex/get/https://disk.yandex.ru/d/0vvQpK9maf6CEA/1.jpg, https://getfile.dokpub.com/yandex/get/https://disk.yandex.ru/d/0vvQpK9maf6CEA/2.jpg, https://getfile.dokpub.com/yandex/get/https://disk.yandex.ru/d/0vvQpK9maf6CEA/3.jpg, https://getfile.dokpub.com/yandex/get/https://disk.yandex.ru/d/0vvQpK9maf6CEA/4.jpg, https://getfile.dokpub.com/yandex/get/https://disk.yandex.ru/d/0vvQpK9maf6CEA/5.jpg</v>
      </c>
      <c r="AE230" s="38" t="s">
        <v>95</v>
      </c>
      <c r="AF230" s="75" t="s">
        <v>3099</v>
      </c>
      <c r="AG230" s="70" t="s">
        <v>3100</v>
      </c>
      <c r="AH230" s="38" t="s">
        <v>98</v>
      </c>
      <c r="AI230" s="38" t="s">
        <v>99</v>
      </c>
      <c r="AJ230" s="44" t="s">
        <v>100</v>
      </c>
      <c r="AK230" s="44">
        <v>0.0</v>
      </c>
      <c r="AL230" s="45"/>
      <c r="AM230" s="46" t="s">
        <v>786</v>
      </c>
      <c r="AN230" s="46" t="s">
        <v>103</v>
      </c>
      <c r="AO230" s="46" t="s">
        <v>104</v>
      </c>
      <c r="AP230" s="46" t="s">
        <v>105</v>
      </c>
      <c r="AQ230" s="46" t="s">
        <v>106</v>
      </c>
      <c r="AR230" s="46">
        <f t="shared" si="40"/>
        <v>20300</v>
      </c>
      <c r="AS230" s="47">
        <f t="shared" si="41"/>
        <v>0.3</v>
      </c>
      <c r="AT230" s="46" t="s">
        <v>107</v>
      </c>
      <c r="AU230" s="46" t="s">
        <v>108</v>
      </c>
      <c r="AV230" s="46" t="s">
        <v>109</v>
      </c>
      <c r="AW230" s="46" t="s">
        <v>110</v>
      </c>
      <c r="AX230" s="46" t="s">
        <v>786</v>
      </c>
      <c r="AY230" s="48" t="s">
        <v>112</v>
      </c>
      <c r="AZ230" s="49" t="s">
        <v>1413</v>
      </c>
      <c r="BA230" s="49" t="s">
        <v>1413</v>
      </c>
      <c r="BB230" s="36">
        <f>BB222*10</f>
        <v>1000</v>
      </c>
      <c r="BC230" s="116">
        <v>100.0</v>
      </c>
      <c r="BD230" s="116">
        <v>100.0</v>
      </c>
      <c r="BE230" s="153">
        <v>0.16</v>
      </c>
      <c r="BF230" s="127">
        <f t="shared" si="51"/>
        <v>3248</v>
      </c>
      <c r="BG230" s="150"/>
      <c r="BH230" s="151" t="str">
        <f t="shared" si="52"/>
        <v>#VALUE!</v>
      </c>
      <c r="BI230" s="46" t="str">
        <f t="shared" ref="BI230:BI233" si="54">$J230-$AZ230-$BA230-$BB230-$BC230-$BE230-$BF230</f>
        <v>#VALUE!</v>
      </c>
      <c r="BJ230" s="153" t="str">
        <f t="shared" si="53"/>
        <v>#VALUE!</v>
      </c>
      <c r="BK230" s="47" t="str">
        <f t="shared" ref="BK230:BK233" si="55">$BH230/$J230</f>
        <v>#VALUE!</v>
      </c>
      <c r="BL230" s="55">
        <f t="shared" si="44"/>
        <v>0.3</v>
      </c>
      <c r="BM230" s="56" t="str">
        <f t="shared" si="45"/>
        <v>#VALUE!</v>
      </c>
      <c r="BN230" s="57" t="str">
        <f t="shared" si="46"/>
        <v>#VALUE!</v>
      </c>
      <c r="BO230" s="46">
        <f t="shared" si="47"/>
        <v>232</v>
      </c>
      <c r="BP230" s="46">
        <v>25.0</v>
      </c>
      <c r="BQ230" s="46">
        <v>7.0</v>
      </c>
      <c r="BR230" s="47">
        <v>1.25</v>
      </c>
      <c r="BS230" s="46">
        <f t="shared" si="48"/>
        <v>2052.5</v>
      </c>
      <c r="BT230" s="46" t="str">
        <f t="shared" si="49"/>
        <v>#VALUE!</v>
      </c>
      <c r="BU230" s="58" t="s">
        <v>5338</v>
      </c>
      <c r="BV230" s="65"/>
      <c r="BW230" s="59"/>
      <c r="BX230" s="59"/>
      <c r="BY230" s="60"/>
      <c r="BZ230" s="61"/>
      <c r="CA230" s="66"/>
      <c r="CB230" s="59"/>
      <c r="CC230" s="59"/>
      <c r="CD230" s="59"/>
    </row>
    <row r="231" ht="30.75" customHeight="1">
      <c r="B231" s="73"/>
      <c r="C231" s="94" t="s">
        <v>12263</v>
      </c>
      <c r="D231" s="96">
        <v>0.0</v>
      </c>
      <c r="E231" s="97" t="s">
        <v>12264</v>
      </c>
      <c r="F231" s="97" t="s">
        <v>12265</v>
      </c>
      <c r="G231" s="196" t="s">
        <v>12266</v>
      </c>
      <c r="H231" s="223" t="s">
        <v>12267</v>
      </c>
      <c r="I231" s="33">
        <v>58000.0</v>
      </c>
      <c r="J231" s="34">
        <v>0.3</v>
      </c>
      <c r="K231" s="35">
        <f t="shared" si="50"/>
        <v>40600</v>
      </c>
      <c r="L231" s="22" t="s">
        <v>12268</v>
      </c>
      <c r="M231" s="36" t="s">
        <v>84</v>
      </c>
      <c r="N231" s="36" t="s">
        <v>84</v>
      </c>
      <c r="O231" s="37" t="s">
        <v>85</v>
      </c>
      <c r="P231" s="1586">
        <v>12000.0</v>
      </c>
      <c r="Q231" s="38">
        <v>450.0</v>
      </c>
      <c r="R231" s="38">
        <v>450.0</v>
      </c>
      <c r="S231" s="38">
        <v>1450.0</v>
      </c>
      <c r="T231" s="39" t="s">
        <v>12269</v>
      </c>
      <c r="U231" s="70" t="s">
        <v>3097</v>
      </c>
      <c r="V231" s="38" t="s">
        <v>3098</v>
      </c>
      <c r="W231" s="38" t="s">
        <v>1938</v>
      </c>
      <c r="X231" s="38" t="s">
        <v>491</v>
      </c>
      <c r="Y231" s="38">
        <v>395.0</v>
      </c>
      <c r="Z231" s="40">
        <v>20.0</v>
      </c>
      <c r="AA231" s="40">
        <v>1.45</v>
      </c>
      <c r="AB231" s="38" t="s">
        <v>92</v>
      </c>
      <c r="AC231" s="38" t="s">
        <v>93</v>
      </c>
      <c r="AD231" s="107" t="str">
        <f t="shared" si="38"/>
        <v>https://getfile.dokpub.com/yandex/get/https://disk.yandex.ru/d/v6_dofwfPXo5eQ/1.jpg, https://getfile.dokpub.com/yandex/get/https://disk.yandex.ru/d/v6_dofwfPXo5eQ/2.jpg, https://getfile.dokpub.com/yandex/get/https://disk.yandex.ru/d/v6_dofwfPXo5eQ/3.jpg, https://getfile.dokpub.com/yandex/get/https://disk.yandex.ru/d/v6_dofwfPXo5eQ/4.jpg, https://getfile.dokpub.com/yandex/get/https://disk.yandex.ru/d/v6_dofwfPXo5eQ/5.jpg</v>
      </c>
      <c r="AE231" s="38" t="s">
        <v>95</v>
      </c>
      <c r="AF231" s="75" t="s">
        <v>3099</v>
      </c>
      <c r="AG231" s="70" t="s">
        <v>3100</v>
      </c>
      <c r="AH231" s="38" t="s">
        <v>98</v>
      </c>
      <c r="AI231" s="38" t="s">
        <v>99</v>
      </c>
      <c r="AJ231" s="44" t="s">
        <v>100</v>
      </c>
      <c r="AK231" s="44">
        <v>0.0</v>
      </c>
      <c r="AL231" s="45"/>
      <c r="AM231" s="46" t="s">
        <v>786</v>
      </c>
      <c r="AN231" s="46" t="s">
        <v>103</v>
      </c>
      <c r="AO231" s="46" t="s">
        <v>104</v>
      </c>
      <c r="AP231" s="46" t="s">
        <v>105</v>
      </c>
      <c r="AQ231" s="46" t="s">
        <v>106</v>
      </c>
      <c r="AR231" s="46">
        <f t="shared" si="40"/>
        <v>40600</v>
      </c>
      <c r="AS231" s="47">
        <f t="shared" si="41"/>
        <v>0.3</v>
      </c>
      <c r="AT231" s="46" t="s">
        <v>107</v>
      </c>
      <c r="AU231" s="46" t="s">
        <v>108</v>
      </c>
      <c r="AV231" s="46" t="s">
        <v>109</v>
      </c>
      <c r="AW231" s="46" t="s">
        <v>110</v>
      </c>
      <c r="AX231" s="46" t="s">
        <v>786</v>
      </c>
      <c r="AY231" s="48" t="s">
        <v>112</v>
      </c>
      <c r="AZ231" s="49" t="s">
        <v>1413</v>
      </c>
      <c r="BA231" s="49" t="s">
        <v>1413</v>
      </c>
      <c r="BB231" s="58">
        <f>BB222*20</f>
        <v>2000</v>
      </c>
      <c r="BC231" s="58">
        <v>100.0</v>
      </c>
      <c r="BD231" s="58">
        <v>100.0</v>
      </c>
      <c r="BE231" s="153">
        <v>0.16</v>
      </c>
      <c r="BF231" s="127">
        <f t="shared" si="51"/>
        <v>6496</v>
      </c>
      <c r="BG231" s="150"/>
      <c r="BH231" s="151" t="str">
        <f t="shared" si="52"/>
        <v>#VALUE!</v>
      </c>
      <c r="BI231" s="46" t="str">
        <f t="shared" si="54"/>
        <v>#VALUE!</v>
      </c>
      <c r="BJ231" s="153" t="str">
        <f t="shared" si="53"/>
        <v>#VALUE!</v>
      </c>
      <c r="BK231" s="47" t="str">
        <f t="shared" si="55"/>
        <v>#VALUE!</v>
      </c>
      <c r="BL231" s="55">
        <f t="shared" si="44"/>
        <v>0.3</v>
      </c>
      <c r="BM231" s="56" t="str">
        <f t="shared" si="45"/>
        <v>#VALUE!</v>
      </c>
      <c r="BN231" s="57" t="str">
        <f t="shared" si="46"/>
        <v>#VALUE!</v>
      </c>
      <c r="BO231" s="46">
        <f t="shared" si="47"/>
        <v>293.625</v>
      </c>
      <c r="BP231" s="46">
        <v>25.0</v>
      </c>
      <c r="BQ231" s="46">
        <v>7.0</v>
      </c>
      <c r="BR231" s="47">
        <v>1.25</v>
      </c>
      <c r="BS231" s="46">
        <f t="shared" si="48"/>
        <v>2595</v>
      </c>
      <c r="BT231" s="46" t="str">
        <f t="shared" si="49"/>
        <v>#VALUE!</v>
      </c>
      <c r="BU231" s="58" t="s">
        <v>12270</v>
      </c>
      <c r="BV231" s="65"/>
      <c r="BW231" s="59"/>
      <c r="BX231" s="59"/>
      <c r="BY231" s="60"/>
      <c r="BZ231" s="61"/>
      <c r="CA231" s="66"/>
      <c r="CB231" s="59"/>
      <c r="CC231" s="59"/>
      <c r="CD231" s="59"/>
    </row>
    <row r="232" ht="30.0" customHeight="1">
      <c r="B232" s="73"/>
      <c r="C232" s="209" t="s">
        <v>12271</v>
      </c>
      <c r="D232" s="95"/>
      <c r="E232" s="29"/>
      <c r="F232" s="30" t="s">
        <v>12272</v>
      </c>
      <c r="G232" s="104" t="s">
        <v>12273</v>
      </c>
      <c r="H232" s="158" t="s">
        <v>12274</v>
      </c>
      <c r="I232" s="33"/>
      <c r="J232" s="34"/>
      <c r="K232" s="35"/>
      <c r="L232" s="22" t="s">
        <v>12275</v>
      </c>
      <c r="M232" s="36" t="s">
        <v>84</v>
      </c>
      <c r="N232" s="36" t="s">
        <v>84</v>
      </c>
      <c r="O232" s="37" t="s">
        <v>85</v>
      </c>
      <c r="P232" s="1586">
        <v>6000.0</v>
      </c>
      <c r="Q232" s="38">
        <v>400.0</v>
      </c>
      <c r="R232" s="38">
        <v>400.0</v>
      </c>
      <c r="S232" s="38">
        <v>1450.0</v>
      </c>
      <c r="T232" s="39" t="s">
        <v>12276</v>
      </c>
      <c r="U232" s="70" t="s">
        <v>3232</v>
      </c>
      <c r="V232" s="38" t="s">
        <v>3233</v>
      </c>
      <c r="W232" s="38" t="s">
        <v>2225</v>
      </c>
      <c r="X232" s="38" t="s">
        <v>491</v>
      </c>
      <c r="Y232" s="38">
        <v>405.0</v>
      </c>
      <c r="Z232" s="40">
        <v>10.0</v>
      </c>
      <c r="AA232" s="40">
        <v>1.45</v>
      </c>
      <c r="AB232" s="38" t="s">
        <v>92</v>
      </c>
      <c r="AC232" s="38" t="s">
        <v>93</v>
      </c>
      <c r="AD232" s="107" t="str">
        <f t="shared" si="38"/>
        <v>https://getfile.dokpub.com/yandex/get/https://disk.yandex.ru/d/U2WKzRRZd5pJLg/1.jpg, https://getfile.dokpub.com/yandex/get/https://disk.yandex.ru/d/U2WKzRRZd5pJLg/2.jpg, https://getfile.dokpub.com/yandex/get/https://disk.yandex.ru/d/U2WKzRRZd5pJLg/3.jpg, https://getfile.dokpub.com/yandex/get/https://disk.yandex.ru/d/U2WKzRRZd5pJLg/4.jpg, https://getfile.dokpub.com/yandex/get/https://disk.yandex.ru/d/U2WKzRRZd5pJLg/5.jpg</v>
      </c>
      <c r="AE232" s="38" t="s">
        <v>95</v>
      </c>
      <c r="AF232" s="75" t="s">
        <v>3234</v>
      </c>
      <c r="AG232" s="70" t="s">
        <v>3235</v>
      </c>
      <c r="AH232" s="38" t="s">
        <v>98</v>
      </c>
      <c r="AI232" s="38" t="s">
        <v>99</v>
      </c>
      <c r="AJ232" s="44" t="s">
        <v>100</v>
      </c>
      <c r="AK232" s="44">
        <v>0.0</v>
      </c>
      <c r="AL232" s="45"/>
      <c r="AM232" s="46" t="s">
        <v>786</v>
      </c>
      <c r="AN232" s="46" t="s">
        <v>103</v>
      </c>
      <c r="AO232" s="46" t="s">
        <v>104</v>
      </c>
      <c r="AP232" s="46" t="s">
        <v>105</v>
      </c>
      <c r="AQ232" s="46" t="s">
        <v>106</v>
      </c>
      <c r="AR232" s="46">
        <f t="shared" si="40"/>
        <v>0</v>
      </c>
      <c r="AS232" s="47" t="str">
        <f t="shared" si="41"/>
        <v/>
      </c>
      <c r="AT232" s="46" t="s">
        <v>107</v>
      </c>
      <c r="AU232" s="46" t="s">
        <v>108</v>
      </c>
      <c r="AV232" s="46" t="s">
        <v>109</v>
      </c>
      <c r="AW232" s="46" t="s">
        <v>110</v>
      </c>
      <c r="AX232" s="46" t="s">
        <v>111</v>
      </c>
      <c r="AY232" s="48" t="s">
        <v>155</v>
      </c>
      <c r="AZ232" s="49" t="s">
        <v>1413</v>
      </c>
      <c r="BA232" s="49" t="s">
        <v>1413</v>
      </c>
      <c r="BB232" s="227">
        <f>BB224*10</f>
        <v>1000</v>
      </c>
      <c r="BC232" s="228">
        <v>100.0</v>
      </c>
      <c r="BD232" s="228">
        <v>100.0</v>
      </c>
      <c r="BE232" s="153">
        <v>0.16</v>
      </c>
      <c r="BF232" s="127">
        <f t="shared" si="51"/>
        <v>0</v>
      </c>
      <c r="BG232" s="150"/>
      <c r="BH232" s="151" t="str">
        <f t="shared" si="52"/>
        <v>#VALUE!</v>
      </c>
      <c r="BI232" s="46" t="str">
        <f t="shared" si="54"/>
        <v>#VALUE!</v>
      </c>
      <c r="BJ232" s="153" t="str">
        <f t="shared" si="53"/>
        <v>#VALUE!</v>
      </c>
      <c r="BK232" s="47" t="str">
        <f t="shared" si="55"/>
        <v>#VALUE!</v>
      </c>
      <c r="BL232" s="55" t="str">
        <f t="shared" si="44"/>
        <v/>
      </c>
      <c r="BM232" s="56" t="str">
        <f t="shared" si="45"/>
        <v>#VALUE!</v>
      </c>
      <c r="BN232" s="57" t="str">
        <f t="shared" si="46"/>
        <v>#VALUE!</v>
      </c>
      <c r="BO232" s="46">
        <f t="shared" si="47"/>
        <v>232</v>
      </c>
      <c r="BP232" s="46">
        <v>25.0</v>
      </c>
      <c r="BQ232" s="46">
        <v>7.0</v>
      </c>
      <c r="BR232" s="47">
        <v>1.25</v>
      </c>
      <c r="BS232" s="46">
        <f t="shared" si="48"/>
        <v>2052.5</v>
      </c>
      <c r="BT232" s="46" t="str">
        <f t="shared" si="49"/>
        <v>#VALUE!</v>
      </c>
      <c r="BU232" s="46" t="s">
        <v>3090</v>
      </c>
      <c r="BV232" s="65"/>
      <c r="BW232" s="59"/>
      <c r="BX232" s="59"/>
      <c r="BY232" s="60"/>
      <c r="BZ232" s="61"/>
      <c r="CA232" s="66"/>
      <c r="CB232" s="59"/>
      <c r="CC232" s="59"/>
      <c r="CD232" s="59"/>
    </row>
    <row r="233" ht="30.0" customHeight="1">
      <c r="B233" s="73"/>
      <c r="C233" s="209" t="s">
        <v>12277</v>
      </c>
      <c r="D233" s="95"/>
      <c r="E233" s="29"/>
      <c r="F233" s="30" t="s">
        <v>12278</v>
      </c>
      <c r="G233" s="104" t="s">
        <v>12279</v>
      </c>
      <c r="H233" s="158" t="s">
        <v>12280</v>
      </c>
      <c r="I233" s="33"/>
      <c r="J233" s="34"/>
      <c r="K233" s="35"/>
      <c r="L233" s="22" t="s">
        <v>12281</v>
      </c>
      <c r="M233" s="36" t="s">
        <v>84</v>
      </c>
      <c r="N233" s="36" t="s">
        <v>84</v>
      </c>
      <c r="O233" s="37" t="s">
        <v>85</v>
      </c>
      <c r="P233" s="1586">
        <v>12000.0</v>
      </c>
      <c r="Q233" s="38">
        <v>450.0</v>
      </c>
      <c r="R233" s="38">
        <v>450.0</v>
      </c>
      <c r="S233" s="38">
        <v>1450.0</v>
      </c>
      <c r="T233" s="39" t="s">
        <v>12282</v>
      </c>
      <c r="U233" s="70" t="s">
        <v>3232</v>
      </c>
      <c r="V233" s="38" t="s">
        <v>3233</v>
      </c>
      <c r="W233" s="38" t="s">
        <v>2225</v>
      </c>
      <c r="X233" s="38" t="s">
        <v>491</v>
      </c>
      <c r="Y233" s="38">
        <v>405.0</v>
      </c>
      <c r="Z233" s="40">
        <v>20.0</v>
      </c>
      <c r="AA233" s="40">
        <v>1.45</v>
      </c>
      <c r="AB233" s="38" t="s">
        <v>92</v>
      </c>
      <c r="AC233" s="38" t="s">
        <v>93</v>
      </c>
      <c r="AD233" s="107" t="str">
        <f t="shared" si="38"/>
        <v>https://getfile.dokpub.com/yandex/get/https://disk.yandex.ru/d/YqJZBakhlcxkVQ/1.jpg, https://getfile.dokpub.com/yandex/get/https://disk.yandex.ru/d/YqJZBakhlcxkVQ/2.jpg, https://getfile.dokpub.com/yandex/get/https://disk.yandex.ru/d/YqJZBakhlcxkVQ/3.jpg, https://getfile.dokpub.com/yandex/get/https://disk.yandex.ru/d/YqJZBakhlcxkVQ/4.jpg, https://getfile.dokpub.com/yandex/get/https://disk.yandex.ru/d/YqJZBakhlcxkVQ/5.jpg</v>
      </c>
      <c r="AE233" s="38" t="s">
        <v>95</v>
      </c>
      <c r="AF233" s="75" t="s">
        <v>3234</v>
      </c>
      <c r="AG233" s="70" t="s">
        <v>3235</v>
      </c>
      <c r="AH233" s="38" t="s">
        <v>98</v>
      </c>
      <c r="AI233" s="38" t="s">
        <v>99</v>
      </c>
      <c r="AJ233" s="44" t="s">
        <v>100</v>
      </c>
      <c r="AK233" s="44">
        <v>0.0</v>
      </c>
      <c r="AL233" s="45"/>
      <c r="AM233" s="46" t="s">
        <v>786</v>
      </c>
      <c r="AN233" s="46" t="s">
        <v>103</v>
      </c>
      <c r="AO233" s="46" t="s">
        <v>104</v>
      </c>
      <c r="AP233" s="46" t="s">
        <v>105</v>
      </c>
      <c r="AQ233" s="46" t="s">
        <v>106</v>
      </c>
      <c r="AR233" s="46">
        <f t="shared" si="40"/>
        <v>0</v>
      </c>
      <c r="AS233" s="47" t="str">
        <f t="shared" si="41"/>
        <v/>
      </c>
      <c r="AT233" s="46" t="s">
        <v>107</v>
      </c>
      <c r="AU233" s="46" t="s">
        <v>108</v>
      </c>
      <c r="AV233" s="46" t="s">
        <v>109</v>
      </c>
      <c r="AW233" s="46" t="s">
        <v>110</v>
      </c>
      <c r="AX233" s="46" t="s">
        <v>111</v>
      </c>
      <c r="AY233" s="48" t="s">
        <v>155</v>
      </c>
      <c r="AZ233" s="49" t="s">
        <v>1413</v>
      </c>
      <c r="BA233" s="49" t="s">
        <v>1413</v>
      </c>
      <c r="BB233" s="1591">
        <f>BB224*20</f>
        <v>2000</v>
      </c>
      <c r="BC233" s="1591">
        <v>100.0</v>
      </c>
      <c r="BD233" s="1591">
        <v>100.0</v>
      </c>
      <c r="BE233" s="153">
        <v>0.16</v>
      </c>
      <c r="BF233" s="127">
        <f t="shared" si="51"/>
        <v>0</v>
      </c>
      <c r="BG233" s="150"/>
      <c r="BH233" s="151" t="str">
        <f t="shared" si="52"/>
        <v>#VALUE!</v>
      </c>
      <c r="BI233" s="46" t="str">
        <f t="shared" si="54"/>
        <v>#VALUE!</v>
      </c>
      <c r="BJ233" s="153" t="str">
        <f t="shared" si="53"/>
        <v>#VALUE!</v>
      </c>
      <c r="BK233" s="47" t="str">
        <f t="shared" si="55"/>
        <v>#VALUE!</v>
      </c>
      <c r="BL233" s="55" t="str">
        <f t="shared" si="44"/>
        <v/>
      </c>
      <c r="BM233" s="56" t="str">
        <f t="shared" si="45"/>
        <v>#VALUE!</v>
      </c>
      <c r="BN233" s="57" t="str">
        <f t="shared" si="46"/>
        <v>#VALUE!</v>
      </c>
      <c r="BO233" s="46">
        <f t="shared" si="47"/>
        <v>293.625</v>
      </c>
      <c r="BP233" s="46">
        <v>25.0</v>
      </c>
      <c r="BQ233" s="46">
        <v>7.0</v>
      </c>
      <c r="BR233" s="47">
        <v>1.25</v>
      </c>
      <c r="BS233" s="46">
        <f t="shared" si="48"/>
        <v>2595</v>
      </c>
      <c r="BT233" s="46" t="str">
        <f t="shared" si="49"/>
        <v>#VALUE!</v>
      </c>
      <c r="BU233" s="46" t="s">
        <v>12250</v>
      </c>
      <c r="BV233" s="65"/>
      <c r="BW233" s="59"/>
      <c r="BX233" s="59"/>
      <c r="BY233" s="60"/>
      <c r="BZ233" s="61"/>
      <c r="CA233" s="66"/>
      <c r="CB233" s="59"/>
      <c r="CC233" s="59"/>
      <c r="CD233" s="59"/>
    </row>
    <row r="234" ht="30.0" customHeight="1">
      <c r="A234" s="73"/>
      <c r="B234" s="209" t="s">
        <v>12283</v>
      </c>
      <c r="C234" s="95"/>
      <c r="D234" s="29"/>
      <c r="E234" s="30" t="s">
        <v>12284</v>
      </c>
      <c r="F234" s="104" t="s">
        <v>12285</v>
      </c>
      <c r="G234" s="158" t="s">
        <v>12286</v>
      </c>
      <c r="H234" s="33"/>
      <c r="I234" s="34"/>
      <c r="J234" s="35"/>
      <c r="K234" s="22" t="s">
        <v>12287</v>
      </c>
      <c r="L234" s="36" t="s">
        <v>84</v>
      </c>
      <c r="M234" s="36" t="s">
        <v>84</v>
      </c>
      <c r="N234" s="37" t="s">
        <v>2999</v>
      </c>
      <c r="O234" s="1586">
        <v>12000.0</v>
      </c>
      <c r="P234" s="38">
        <v>450.0</v>
      </c>
      <c r="Q234" s="38">
        <v>450.0</v>
      </c>
      <c r="R234" s="38">
        <v>1450.0</v>
      </c>
      <c r="S234" s="43" t="s">
        <v>12288</v>
      </c>
      <c r="T234" s="70" t="s">
        <v>3325</v>
      </c>
      <c r="U234" s="38" t="s">
        <v>3326</v>
      </c>
      <c r="V234" s="38" t="s">
        <v>914</v>
      </c>
      <c r="W234" s="38" t="s">
        <v>3016</v>
      </c>
      <c r="X234" s="38">
        <v>320.0</v>
      </c>
      <c r="Y234" s="40">
        <v>20.0</v>
      </c>
      <c r="Z234" s="40">
        <v>1.45</v>
      </c>
      <c r="AA234" s="232" t="s">
        <v>590</v>
      </c>
      <c r="AB234" s="38" t="s">
        <v>93</v>
      </c>
      <c r="AC234" s="107" t="str">
        <f t="shared" ref="AC234:AC263" si="56">"https://getfile.dokpub.com/yandex/get/"&amp;S234&amp;"/1.jpg"&amp;", "&amp;"https://getfile.dokpub.com/yandex/get/"&amp;S234&amp;"/2.jpg"&amp;", "&amp;"https://getfile.dokpub.com/yandex/get/"&amp;S234&amp;"/3.jpg"&amp;", "&amp;"https://getfile.dokpub.com/yandex/get/"&amp;S234&amp;"/4.jpg"&amp;", "&amp;"https://getfile.dokpub.com/yandex/get/"&amp;S234&amp;"/5.jpg"</f>
        <v>https://getfile.dokpub.com/yandex/get/https://disk.yandex.ru/d/SLInPoDWE0bUxQ/1.jpg, https://getfile.dokpub.com/yandex/get/https://disk.yandex.ru/d/SLInPoDWE0bUxQ/2.jpg, https://getfile.dokpub.com/yandex/get/https://disk.yandex.ru/d/SLInPoDWE0bUxQ/3.jpg, https://getfile.dokpub.com/yandex/get/https://disk.yandex.ru/d/SLInPoDWE0bUxQ/4.jpg, https://getfile.dokpub.com/yandex/get/https://disk.yandex.ru/d/SLInPoDWE0bUxQ/5.jpg</v>
      </c>
      <c r="AD234" s="38" t="s">
        <v>95</v>
      </c>
      <c r="AE234" s="75" t="s">
        <v>3327</v>
      </c>
      <c r="AF234" s="70" t="s">
        <v>3328</v>
      </c>
      <c r="AG234" s="38" t="s">
        <v>98</v>
      </c>
      <c r="AH234" s="38" t="s">
        <v>99</v>
      </c>
      <c r="AI234" s="44" t="s">
        <v>100</v>
      </c>
      <c r="AJ234" s="44">
        <v>0.0</v>
      </c>
      <c r="AK234" s="45"/>
      <c r="AL234" s="46" t="s">
        <v>786</v>
      </c>
      <c r="AM234" s="46" t="s">
        <v>103</v>
      </c>
      <c r="AN234" s="46" t="s">
        <v>104</v>
      </c>
      <c r="AO234" s="46" t="s">
        <v>105</v>
      </c>
      <c r="AP234" s="46" t="s">
        <v>106</v>
      </c>
      <c r="AQ234" s="46">
        <f t="shared" ref="AQ234:AQ263" si="57">CEILING(H234*(1-AR234),1)</f>
        <v>0</v>
      </c>
      <c r="AR234" s="47" t="str">
        <f t="shared" ref="AR234:AR263" si="58">BK234</f>
        <v/>
      </c>
      <c r="AS234" s="46" t="s">
        <v>107</v>
      </c>
      <c r="AT234" s="46" t="s">
        <v>108</v>
      </c>
      <c r="AU234" s="46" t="s">
        <v>109</v>
      </c>
      <c r="AV234" s="46" t="s">
        <v>110</v>
      </c>
      <c r="AW234" s="46" t="s">
        <v>786</v>
      </c>
      <c r="AX234" s="48" t="s">
        <v>155</v>
      </c>
      <c r="AY234" s="49" t="s">
        <v>1413</v>
      </c>
      <c r="AZ234" s="49" t="s">
        <v>1413</v>
      </c>
      <c r="BA234" s="1591" t="str">
        <f t="shared" ref="BA234:BA236" si="59">BA225*20</f>
        <v>#VALUE!</v>
      </c>
      <c r="BB234" s="1591">
        <v>100.0</v>
      </c>
      <c r="BC234" s="1591">
        <v>100.0</v>
      </c>
      <c r="BD234" s="153"/>
      <c r="BE234" s="127"/>
      <c r="BF234" s="150"/>
      <c r="BG234" s="151"/>
      <c r="BH234" s="46" t="str">
        <f t="shared" ref="BH234:BH263" si="60">$J234-$AZ234-$BA234-$BB234-$BC234-$BE234-$BF234</f>
        <v>#VALUE!</v>
      </c>
      <c r="BI234" s="153"/>
      <c r="BJ234" s="47" t="str">
        <f t="shared" ref="BJ234:BJ263" si="61">$BH234/$J234</f>
        <v>#VALUE!</v>
      </c>
      <c r="BK234" s="55" t="str">
        <f t="shared" ref="BK234:BK263" si="62">IFERROR(ROUNDUP(1-BL234/H234,2),I234)</f>
        <v/>
      </c>
      <c r="BL234" s="56" t="str">
        <f t="shared" ref="BL234:BL263" si="63">FLOOR((AZ234+BA234+BB234+BC234+BE234)/(1-0.33),1)</f>
        <v>#VALUE!</v>
      </c>
      <c r="BM234" s="57" t="str">
        <f t="shared" ref="BM234:BM263" si="64">(BL234-AZ234-BA234-BB234-BC234-BD234*BL234)/BL234</f>
        <v>#VALUE!</v>
      </c>
      <c r="BN234" s="46">
        <f t="shared" ref="BN234:BN263" si="65">P234/100*Q234/100*R234/100</f>
        <v>293.625</v>
      </c>
      <c r="BO234" s="46">
        <v>25.0</v>
      </c>
      <c r="BP234" s="46">
        <v>7.0</v>
      </c>
      <c r="BQ234" s="47">
        <v>1.25</v>
      </c>
      <c r="BR234" s="46">
        <f t="shared" ref="BR234:BR263" si="66">(BO234+CEILING((BN234-1),1)*BP234)*BQ234</f>
        <v>2595</v>
      </c>
      <c r="BS234" s="46" t="str">
        <f t="shared" ref="BS234:BS263" si="67">AZ234-BR234</f>
        <v>#VALUE!</v>
      </c>
      <c r="BT234" s="46" t="s">
        <v>12250</v>
      </c>
      <c r="BU234" s="65"/>
      <c r="BV234" s="59"/>
      <c r="BW234" s="59"/>
      <c r="BX234" s="60"/>
      <c r="BY234" s="61"/>
      <c r="BZ234" s="66"/>
      <c r="CA234" s="59"/>
      <c r="CB234" s="59"/>
      <c r="CC234" s="59"/>
    </row>
    <row r="235" ht="30.0" customHeight="1">
      <c r="A235" s="73"/>
      <c r="B235" s="209" t="s">
        <v>12289</v>
      </c>
      <c r="C235" s="95"/>
      <c r="D235" s="29"/>
      <c r="E235" s="30" t="s">
        <v>12290</v>
      </c>
      <c r="F235" s="104" t="s">
        <v>12291</v>
      </c>
      <c r="G235" s="158" t="s">
        <v>12292</v>
      </c>
      <c r="H235" s="33"/>
      <c r="I235" s="34"/>
      <c r="J235" s="35"/>
      <c r="K235" s="22" t="s">
        <v>12293</v>
      </c>
      <c r="L235" s="36" t="s">
        <v>84</v>
      </c>
      <c r="M235" s="36" t="s">
        <v>84</v>
      </c>
      <c r="N235" s="37" t="s">
        <v>2999</v>
      </c>
      <c r="O235" s="1586">
        <v>12000.0</v>
      </c>
      <c r="P235" s="38">
        <v>450.0</v>
      </c>
      <c r="Q235" s="38">
        <v>450.0</v>
      </c>
      <c r="R235" s="38">
        <v>1450.0</v>
      </c>
      <c r="S235" s="70" t="s">
        <v>12294</v>
      </c>
      <c r="T235" s="70" t="s">
        <v>3411</v>
      </c>
      <c r="U235" s="38" t="s">
        <v>3412</v>
      </c>
      <c r="V235" s="38" t="s">
        <v>205</v>
      </c>
      <c r="W235" s="38" t="s">
        <v>3016</v>
      </c>
      <c r="X235" s="38">
        <v>320.0</v>
      </c>
      <c r="Y235" s="40">
        <v>20.0</v>
      </c>
      <c r="Z235" s="40">
        <v>1.45</v>
      </c>
      <c r="AA235" s="38" t="s">
        <v>590</v>
      </c>
      <c r="AB235" s="38" t="s">
        <v>93</v>
      </c>
      <c r="AC235" s="107" t="str">
        <f t="shared" si="56"/>
        <v>https://getfile.dokpub.com/yandex/get/https://disk.yandex.ru/d/zKIYNWYsYOm6Uw/1.jpg, https://getfile.dokpub.com/yandex/get/https://disk.yandex.ru/d/zKIYNWYsYOm6Uw/2.jpg, https://getfile.dokpub.com/yandex/get/https://disk.yandex.ru/d/zKIYNWYsYOm6Uw/3.jpg, https://getfile.dokpub.com/yandex/get/https://disk.yandex.ru/d/zKIYNWYsYOm6Uw/4.jpg, https://getfile.dokpub.com/yandex/get/https://disk.yandex.ru/d/zKIYNWYsYOm6Uw/5.jpg</v>
      </c>
      <c r="AD235" s="38" t="s">
        <v>95</v>
      </c>
      <c r="AE235" s="75" t="s">
        <v>3413</v>
      </c>
      <c r="AF235" s="70" t="s">
        <v>3414</v>
      </c>
      <c r="AG235" s="38" t="s">
        <v>98</v>
      </c>
      <c r="AH235" s="38" t="s">
        <v>99</v>
      </c>
      <c r="AI235" s="44" t="s">
        <v>100</v>
      </c>
      <c r="AJ235" s="44">
        <v>0.0</v>
      </c>
      <c r="AK235" s="45"/>
      <c r="AL235" s="46" t="s">
        <v>786</v>
      </c>
      <c r="AM235" s="46" t="s">
        <v>103</v>
      </c>
      <c r="AN235" s="46" t="s">
        <v>104</v>
      </c>
      <c r="AO235" s="46" t="s">
        <v>105</v>
      </c>
      <c r="AP235" s="46" t="s">
        <v>106</v>
      </c>
      <c r="AQ235" s="46">
        <f t="shared" si="57"/>
        <v>0</v>
      </c>
      <c r="AR235" s="47" t="str">
        <f t="shared" si="58"/>
        <v/>
      </c>
      <c r="AS235" s="46" t="s">
        <v>107</v>
      </c>
      <c r="AT235" s="46" t="s">
        <v>108</v>
      </c>
      <c r="AU235" s="46" t="s">
        <v>109</v>
      </c>
      <c r="AV235" s="46" t="s">
        <v>110</v>
      </c>
      <c r="AW235" s="46" t="s">
        <v>111</v>
      </c>
      <c r="AX235" s="48" t="s">
        <v>112</v>
      </c>
      <c r="AY235" s="49" t="s">
        <v>1413</v>
      </c>
      <c r="AZ235" s="49" t="s">
        <v>1413</v>
      </c>
      <c r="BA235" s="58" t="str">
        <f t="shared" si="59"/>
        <v>#VALUE!</v>
      </c>
      <c r="BB235" s="58">
        <v>100.0</v>
      </c>
      <c r="BC235" s="58">
        <v>100.0</v>
      </c>
      <c r="BD235" s="249"/>
      <c r="BE235" s="128"/>
      <c r="BF235" s="150"/>
      <c r="BG235" s="151"/>
      <c r="BH235" s="46" t="str">
        <f t="shared" si="60"/>
        <v>#VALUE!</v>
      </c>
      <c r="BI235" s="153"/>
      <c r="BJ235" s="47" t="str">
        <f t="shared" si="61"/>
        <v>#VALUE!</v>
      </c>
      <c r="BK235" s="55" t="str">
        <f t="shared" si="62"/>
        <v/>
      </c>
      <c r="BL235" s="56" t="str">
        <f t="shared" si="63"/>
        <v>#VALUE!</v>
      </c>
      <c r="BM235" s="57" t="str">
        <f t="shared" si="64"/>
        <v>#VALUE!</v>
      </c>
      <c r="BN235" s="46">
        <f t="shared" si="65"/>
        <v>293.625</v>
      </c>
      <c r="BO235" s="46">
        <v>25.0</v>
      </c>
      <c r="BP235" s="46">
        <v>7.0</v>
      </c>
      <c r="BQ235" s="47">
        <v>1.25</v>
      </c>
      <c r="BR235" s="46">
        <f t="shared" si="66"/>
        <v>2595</v>
      </c>
      <c r="BS235" s="46" t="str">
        <f t="shared" si="67"/>
        <v>#VALUE!</v>
      </c>
      <c r="BT235" s="46" t="s">
        <v>12250</v>
      </c>
      <c r="BU235" s="65"/>
      <c r="BV235" s="59"/>
      <c r="BW235" s="59"/>
      <c r="BX235" s="60"/>
      <c r="BY235" s="61"/>
      <c r="BZ235" s="66"/>
      <c r="CA235" s="59"/>
      <c r="CB235" s="59"/>
      <c r="CC235" s="59"/>
    </row>
    <row r="236" ht="30.0" customHeight="1">
      <c r="A236" s="73"/>
      <c r="B236" s="94" t="s">
        <v>12295</v>
      </c>
      <c r="C236" s="68"/>
      <c r="D236" s="29"/>
      <c r="E236" s="30" t="s">
        <v>12296</v>
      </c>
      <c r="F236" s="245" t="s">
        <v>12297</v>
      </c>
      <c r="G236" s="158" t="s">
        <v>12298</v>
      </c>
      <c r="H236" s="33"/>
      <c r="I236" s="34"/>
      <c r="J236" s="35"/>
      <c r="K236" s="22" t="s">
        <v>12299</v>
      </c>
      <c r="L236" s="36" t="s">
        <v>84</v>
      </c>
      <c r="M236" s="36" t="s">
        <v>84</v>
      </c>
      <c r="N236" s="37" t="s">
        <v>85</v>
      </c>
      <c r="O236" s="1586">
        <v>12000.0</v>
      </c>
      <c r="P236" s="38">
        <v>450.0</v>
      </c>
      <c r="Q236" s="38">
        <v>450.0</v>
      </c>
      <c r="R236" s="38">
        <v>1450.0</v>
      </c>
      <c r="S236" s="70" t="s">
        <v>12300</v>
      </c>
      <c r="T236" s="70" t="s">
        <v>3598</v>
      </c>
      <c r="U236" s="38" t="s">
        <v>2296</v>
      </c>
      <c r="V236" s="38" t="s">
        <v>2296</v>
      </c>
      <c r="W236" s="38" t="s">
        <v>90</v>
      </c>
      <c r="X236" s="38">
        <v>405.0</v>
      </c>
      <c r="Y236" s="40">
        <v>20.0</v>
      </c>
      <c r="Z236" s="40">
        <v>1.45</v>
      </c>
      <c r="AA236" s="38" t="s">
        <v>92</v>
      </c>
      <c r="AB236" s="38" t="s">
        <v>93</v>
      </c>
      <c r="AC236" s="107" t="str">
        <f t="shared" si="56"/>
        <v>https://getfile.dokpub.com/yandex/get/https://disk.yandex.ru/d/VC68zkb75QbgJg/1.jpg, https://getfile.dokpub.com/yandex/get/https://disk.yandex.ru/d/VC68zkb75QbgJg/2.jpg, https://getfile.dokpub.com/yandex/get/https://disk.yandex.ru/d/VC68zkb75QbgJg/3.jpg, https://getfile.dokpub.com/yandex/get/https://disk.yandex.ru/d/VC68zkb75QbgJg/4.jpg, https://getfile.dokpub.com/yandex/get/https://disk.yandex.ru/d/VC68zkb75QbgJg/5.jpg</v>
      </c>
      <c r="AD236" s="38" t="s">
        <v>95</v>
      </c>
      <c r="AE236" s="75" t="s">
        <v>3599</v>
      </c>
      <c r="AF236" s="70" t="s">
        <v>3600</v>
      </c>
      <c r="AG236" s="38" t="s">
        <v>98</v>
      </c>
      <c r="AH236" s="38" t="s">
        <v>99</v>
      </c>
      <c r="AI236" s="44" t="s">
        <v>100</v>
      </c>
      <c r="AJ236" s="44">
        <v>0.0</v>
      </c>
      <c r="AK236" s="63" t="str">
        <f t="shared" ref="AK236:AK263" si="68">"https://getfile.dokpub.com/yandex/get/"&amp;AE236&amp;"/v1.mp4"</f>
        <v>https://getfile.dokpub.com/yandex/get/https://disk.yandex.ru/d/804w0JglcyZFFQ/v1.mp4</v>
      </c>
      <c r="AL236" s="46" t="s">
        <v>786</v>
      </c>
      <c r="AM236" s="46" t="s">
        <v>103</v>
      </c>
      <c r="AN236" s="46" t="s">
        <v>104</v>
      </c>
      <c r="AO236" s="46" t="s">
        <v>105</v>
      </c>
      <c r="AP236" s="46" t="s">
        <v>106</v>
      </c>
      <c r="AQ236" s="46">
        <f t="shared" si="57"/>
        <v>0</v>
      </c>
      <c r="AR236" s="47" t="str">
        <f t="shared" si="58"/>
        <v/>
      </c>
      <c r="AS236" s="46" t="s">
        <v>107</v>
      </c>
      <c r="AT236" s="46" t="s">
        <v>108</v>
      </c>
      <c r="AU236" s="46" t="s">
        <v>109</v>
      </c>
      <c r="AV236" s="46" t="s">
        <v>110</v>
      </c>
      <c r="AW236" s="46" t="s">
        <v>786</v>
      </c>
      <c r="AX236" s="48" t="s">
        <v>155</v>
      </c>
      <c r="AY236" s="49" t="s">
        <v>1413</v>
      </c>
      <c r="AZ236" s="49" t="s">
        <v>1413</v>
      </c>
      <c r="BA236" s="58" t="str">
        <f t="shared" si="59"/>
        <v>#VALUE!</v>
      </c>
      <c r="BB236" s="58">
        <v>100.0</v>
      </c>
      <c r="BC236" s="58">
        <v>100.0</v>
      </c>
      <c r="BD236" s="249"/>
      <c r="BE236" s="128"/>
      <c r="BF236" s="247"/>
      <c r="BG236" s="248"/>
      <c r="BH236" s="58" t="str">
        <f t="shared" si="60"/>
        <v>#VALUE!</v>
      </c>
      <c r="BI236" s="249"/>
      <c r="BJ236" s="55" t="str">
        <f t="shared" si="61"/>
        <v>#VALUE!</v>
      </c>
      <c r="BK236" s="55" t="str">
        <f t="shared" si="62"/>
        <v/>
      </c>
      <c r="BL236" s="56" t="str">
        <f t="shared" si="63"/>
        <v>#VALUE!</v>
      </c>
      <c r="BM236" s="57" t="str">
        <f t="shared" si="64"/>
        <v>#VALUE!</v>
      </c>
      <c r="BN236" s="46">
        <f t="shared" si="65"/>
        <v>293.625</v>
      </c>
      <c r="BO236" s="46">
        <v>25.0</v>
      </c>
      <c r="BP236" s="46">
        <v>7.0</v>
      </c>
      <c r="BQ236" s="47">
        <v>1.25</v>
      </c>
      <c r="BR236" s="46">
        <f t="shared" si="66"/>
        <v>2595</v>
      </c>
      <c r="BS236" s="46" t="str">
        <f t="shared" si="67"/>
        <v>#VALUE!</v>
      </c>
      <c r="BT236" s="46" t="s">
        <v>12250</v>
      </c>
      <c r="BU236" s="65"/>
      <c r="BV236" s="65"/>
      <c r="BW236" s="65"/>
      <c r="BX236" s="60"/>
      <c r="BY236" s="61"/>
      <c r="BZ236" s="66"/>
      <c r="CA236" s="59"/>
      <c r="CB236" s="59"/>
      <c r="CC236" s="59"/>
    </row>
    <row r="237" ht="30.0" customHeight="1">
      <c r="A237" s="73"/>
      <c r="B237" s="94" t="s">
        <v>12301</v>
      </c>
      <c r="C237" s="68"/>
      <c r="D237" s="29"/>
      <c r="E237" s="30" t="s">
        <v>12302</v>
      </c>
      <c r="F237" s="140" t="s">
        <v>12303</v>
      </c>
      <c r="G237" s="158" t="s">
        <v>12304</v>
      </c>
      <c r="H237" s="33"/>
      <c r="I237" s="34"/>
      <c r="J237" s="35"/>
      <c r="K237" s="22" t="s">
        <v>12305</v>
      </c>
      <c r="L237" s="36" t="s">
        <v>84</v>
      </c>
      <c r="M237" s="36" t="s">
        <v>84</v>
      </c>
      <c r="N237" s="37" t="s">
        <v>85</v>
      </c>
      <c r="O237" s="1586">
        <v>6000.0</v>
      </c>
      <c r="P237" s="38">
        <v>400.0</v>
      </c>
      <c r="Q237" s="38">
        <v>400.0</v>
      </c>
      <c r="R237" s="38">
        <v>1450.0</v>
      </c>
      <c r="S237" s="43" t="s">
        <v>12306</v>
      </c>
      <c r="T237" s="70" t="s">
        <v>3696</v>
      </c>
      <c r="U237" s="38" t="s">
        <v>3697</v>
      </c>
      <c r="V237" s="38" t="s">
        <v>89</v>
      </c>
      <c r="W237" s="38" t="s">
        <v>491</v>
      </c>
      <c r="X237" s="38">
        <v>395.0</v>
      </c>
      <c r="Y237" s="40">
        <v>10.0</v>
      </c>
      <c r="Z237" s="40">
        <v>1.45</v>
      </c>
      <c r="AA237" s="38" t="s">
        <v>92</v>
      </c>
      <c r="AB237" s="38" t="s">
        <v>93</v>
      </c>
      <c r="AC237" s="107" t="str">
        <f t="shared" si="56"/>
        <v>https://getfile.dokpub.com/yandex/get/https://disk.yandex.ru/d/B0QiY2fv0kNp6A/1.jpg, https://getfile.dokpub.com/yandex/get/https://disk.yandex.ru/d/B0QiY2fv0kNp6A/2.jpg, https://getfile.dokpub.com/yandex/get/https://disk.yandex.ru/d/B0QiY2fv0kNp6A/3.jpg, https://getfile.dokpub.com/yandex/get/https://disk.yandex.ru/d/B0QiY2fv0kNp6A/4.jpg, https://getfile.dokpub.com/yandex/get/https://disk.yandex.ru/d/B0QiY2fv0kNp6A/5.jpg</v>
      </c>
      <c r="AD237" s="38" t="s">
        <v>95</v>
      </c>
      <c r="AE237" s="75" t="s">
        <v>3698</v>
      </c>
      <c r="AF237" s="70" t="s">
        <v>3699</v>
      </c>
      <c r="AG237" s="38" t="s">
        <v>98</v>
      </c>
      <c r="AH237" s="38" t="s">
        <v>99</v>
      </c>
      <c r="AI237" s="44" t="s">
        <v>100</v>
      </c>
      <c r="AJ237" s="44">
        <v>0.0</v>
      </c>
      <c r="AK237" s="63" t="str">
        <f t="shared" si="68"/>
        <v>https://getfile.dokpub.com/yandex/get/https://disk.yandex.ru/d/ETHvCzVJ7F_LMQ/v1.mp4</v>
      </c>
      <c r="AL237" s="46" t="s">
        <v>786</v>
      </c>
      <c r="AM237" s="46" t="s">
        <v>103</v>
      </c>
      <c r="AN237" s="46" t="s">
        <v>104</v>
      </c>
      <c r="AO237" s="46" t="s">
        <v>105</v>
      </c>
      <c r="AP237" s="46" t="s">
        <v>106</v>
      </c>
      <c r="AQ237" s="46">
        <f t="shared" si="57"/>
        <v>0</v>
      </c>
      <c r="AR237" s="47" t="str">
        <f t="shared" si="58"/>
        <v/>
      </c>
      <c r="AS237" s="46" t="s">
        <v>107</v>
      </c>
      <c r="AT237" s="46" t="s">
        <v>108</v>
      </c>
      <c r="AU237" s="46" t="s">
        <v>109</v>
      </c>
      <c r="AV237" s="46" t="s">
        <v>110</v>
      </c>
      <c r="AW237" s="46" t="s">
        <v>786</v>
      </c>
      <c r="AX237" s="48" t="s">
        <v>112</v>
      </c>
      <c r="AY237" s="49" t="s">
        <v>1413</v>
      </c>
      <c r="AZ237" s="49" t="s">
        <v>1413</v>
      </c>
      <c r="BA237" s="36" t="str">
        <f>BA229*10</f>
        <v>#VALUE!</v>
      </c>
      <c r="BB237" s="116">
        <v>100.0</v>
      </c>
      <c r="BC237" s="116">
        <v>100.0</v>
      </c>
      <c r="BD237" s="249"/>
      <c r="BE237" s="127"/>
      <c r="BF237" s="150"/>
      <c r="BG237" s="151"/>
      <c r="BH237" s="46" t="str">
        <f t="shared" si="60"/>
        <v>#VALUE!</v>
      </c>
      <c r="BI237" s="153"/>
      <c r="BJ237" s="47" t="str">
        <f t="shared" si="61"/>
        <v>#VALUE!</v>
      </c>
      <c r="BK237" s="55" t="str">
        <f t="shared" si="62"/>
        <v/>
      </c>
      <c r="BL237" s="56" t="str">
        <f t="shared" si="63"/>
        <v>#VALUE!</v>
      </c>
      <c r="BM237" s="57" t="str">
        <f t="shared" si="64"/>
        <v>#VALUE!</v>
      </c>
      <c r="BN237" s="46">
        <f t="shared" si="65"/>
        <v>232</v>
      </c>
      <c r="BO237" s="46">
        <v>25.0</v>
      </c>
      <c r="BP237" s="46">
        <v>7.0</v>
      </c>
      <c r="BQ237" s="47">
        <v>1.25</v>
      </c>
      <c r="BR237" s="46">
        <f t="shared" si="66"/>
        <v>2052.5</v>
      </c>
      <c r="BS237" s="46" t="str">
        <f t="shared" si="67"/>
        <v>#VALUE!</v>
      </c>
      <c r="BT237" s="46" t="s">
        <v>3090</v>
      </c>
      <c r="BU237" s="65"/>
      <c r="BV237" s="59"/>
      <c r="BW237" s="59"/>
      <c r="BX237" s="60"/>
      <c r="BY237" s="61"/>
      <c r="BZ237" s="66"/>
      <c r="CA237" s="59"/>
      <c r="CB237" s="59"/>
      <c r="CC237" s="59"/>
    </row>
    <row r="238" ht="30.0" customHeight="1">
      <c r="A238" s="73"/>
      <c r="B238" s="94" t="s">
        <v>12307</v>
      </c>
      <c r="C238" s="68"/>
      <c r="D238" s="29"/>
      <c r="E238" s="30" t="s">
        <v>12308</v>
      </c>
      <c r="F238" s="140" t="s">
        <v>12309</v>
      </c>
      <c r="G238" s="158" t="s">
        <v>12310</v>
      </c>
      <c r="H238" s="33"/>
      <c r="I238" s="34"/>
      <c r="J238" s="35"/>
      <c r="K238" s="22" t="s">
        <v>12311</v>
      </c>
      <c r="L238" s="36" t="s">
        <v>84</v>
      </c>
      <c r="M238" s="36" t="s">
        <v>84</v>
      </c>
      <c r="N238" s="37" t="s">
        <v>85</v>
      </c>
      <c r="O238" s="1586">
        <v>12000.0</v>
      </c>
      <c r="P238" s="38">
        <v>450.0</v>
      </c>
      <c r="Q238" s="38">
        <v>450.0</v>
      </c>
      <c r="R238" s="38">
        <v>1450.0</v>
      </c>
      <c r="S238" s="43" t="s">
        <v>12312</v>
      </c>
      <c r="T238" s="70" t="s">
        <v>3696</v>
      </c>
      <c r="U238" s="38" t="s">
        <v>3697</v>
      </c>
      <c r="V238" s="38" t="s">
        <v>89</v>
      </c>
      <c r="W238" s="38" t="s">
        <v>491</v>
      </c>
      <c r="X238" s="38">
        <v>395.0</v>
      </c>
      <c r="Y238" s="40">
        <v>20.0</v>
      </c>
      <c r="Z238" s="40">
        <v>1.45</v>
      </c>
      <c r="AA238" s="38" t="s">
        <v>92</v>
      </c>
      <c r="AB238" s="38" t="s">
        <v>93</v>
      </c>
      <c r="AC238" s="107" t="str">
        <f t="shared" si="56"/>
        <v>https://getfile.dokpub.com/yandex/get/https://disk.yandex.ru/d/URYNmlT5Qzn5XQ/1.jpg, https://getfile.dokpub.com/yandex/get/https://disk.yandex.ru/d/URYNmlT5Qzn5XQ/2.jpg, https://getfile.dokpub.com/yandex/get/https://disk.yandex.ru/d/URYNmlT5Qzn5XQ/3.jpg, https://getfile.dokpub.com/yandex/get/https://disk.yandex.ru/d/URYNmlT5Qzn5XQ/4.jpg, https://getfile.dokpub.com/yandex/get/https://disk.yandex.ru/d/URYNmlT5Qzn5XQ/5.jpg</v>
      </c>
      <c r="AD238" s="38" t="s">
        <v>95</v>
      </c>
      <c r="AE238" s="75" t="s">
        <v>3698</v>
      </c>
      <c r="AF238" s="70" t="s">
        <v>3699</v>
      </c>
      <c r="AG238" s="38" t="s">
        <v>98</v>
      </c>
      <c r="AH238" s="38" t="s">
        <v>99</v>
      </c>
      <c r="AI238" s="44" t="s">
        <v>100</v>
      </c>
      <c r="AJ238" s="44">
        <v>0.0</v>
      </c>
      <c r="AK238" s="63" t="str">
        <f t="shared" si="68"/>
        <v>https://getfile.dokpub.com/yandex/get/https://disk.yandex.ru/d/ETHvCzVJ7F_LMQ/v1.mp4</v>
      </c>
      <c r="AL238" s="46" t="s">
        <v>786</v>
      </c>
      <c r="AM238" s="46" t="s">
        <v>103</v>
      </c>
      <c r="AN238" s="46" t="s">
        <v>104</v>
      </c>
      <c r="AO238" s="46" t="s">
        <v>105</v>
      </c>
      <c r="AP238" s="46" t="s">
        <v>106</v>
      </c>
      <c r="AQ238" s="46">
        <f t="shared" si="57"/>
        <v>0</v>
      </c>
      <c r="AR238" s="47" t="str">
        <f t="shared" si="58"/>
        <v/>
      </c>
      <c r="AS238" s="46" t="s">
        <v>107</v>
      </c>
      <c r="AT238" s="46" t="s">
        <v>108</v>
      </c>
      <c r="AU238" s="46" t="s">
        <v>109</v>
      </c>
      <c r="AV238" s="46" t="s">
        <v>110</v>
      </c>
      <c r="AW238" s="46" t="s">
        <v>786</v>
      </c>
      <c r="AX238" s="48" t="s">
        <v>112</v>
      </c>
      <c r="AY238" s="49" t="s">
        <v>1413</v>
      </c>
      <c r="AZ238" s="49" t="s">
        <v>1413</v>
      </c>
      <c r="BA238" s="58" t="str">
        <f>BA229*20</f>
        <v>#VALUE!</v>
      </c>
      <c r="BB238" s="58">
        <v>100.0</v>
      </c>
      <c r="BC238" s="58">
        <v>100.0</v>
      </c>
      <c r="BD238" s="249"/>
      <c r="BE238" s="127"/>
      <c r="BF238" s="150"/>
      <c r="BG238" s="151"/>
      <c r="BH238" s="46" t="str">
        <f t="shared" si="60"/>
        <v>#VALUE!</v>
      </c>
      <c r="BI238" s="153"/>
      <c r="BJ238" s="47" t="str">
        <f t="shared" si="61"/>
        <v>#VALUE!</v>
      </c>
      <c r="BK238" s="55" t="str">
        <f t="shared" si="62"/>
        <v/>
      </c>
      <c r="BL238" s="56" t="str">
        <f t="shared" si="63"/>
        <v>#VALUE!</v>
      </c>
      <c r="BM238" s="57" t="str">
        <f t="shared" si="64"/>
        <v>#VALUE!</v>
      </c>
      <c r="BN238" s="46">
        <f t="shared" si="65"/>
        <v>293.625</v>
      </c>
      <c r="BO238" s="46">
        <v>25.0</v>
      </c>
      <c r="BP238" s="46">
        <v>7.0</v>
      </c>
      <c r="BQ238" s="47">
        <v>1.25</v>
      </c>
      <c r="BR238" s="46">
        <f t="shared" si="66"/>
        <v>2595</v>
      </c>
      <c r="BS238" s="46" t="str">
        <f t="shared" si="67"/>
        <v>#VALUE!</v>
      </c>
      <c r="BT238" s="46" t="s">
        <v>12250</v>
      </c>
      <c r="BU238" s="65"/>
      <c r="BV238" s="59"/>
      <c r="BW238" s="59"/>
      <c r="BX238" s="60"/>
      <c r="BY238" s="61"/>
      <c r="BZ238" s="66"/>
      <c r="CA238" s="59"/>
      <c r="CB238" s="59"/>
      <c r="CC238" s="59"/>
    </row>
    <row r="239" ht="30.0" customHeight="1">
      <c r="A239" s="73"/>
      <c r="B239" s="136" t="s">
        <v>12313</v>
      </c>
      <c r="C239" s="68"/>
      <c r="D239" s="29"/>
      <c r="E239" s="30" t="s">
        <v>12314</v>
      </c>
      <c r="F239" s="140" t="s">
        <v>12315</v>
      </c>
      <c r="G239" s="158" t="s">
        <v>12316</v>
      </c>
      <c r="H239" s="33"/>
      <c r="I239" s="34"/>
      <c r="J239" s="35"/>
      <c r="K239" s="22" t="s">
        <v>12317</v>
      </c>
      <c r="L239" s="36" t="s">
        <v>84</v>
      </c>
      <c r="M239" s="36" t="s">
        <v>84</v>
      </c>
      <c r="N239" s="37" t="s">
        <v>85</v>
      </c>
      <c r="O239" s="1586">
        <v>6000.0</v>
      </c>
      <c r="P239" s="38">
        <v>400.0</v>
      </c>
      <c r="Q239" s="38">
        <v>400.0</v>
      </c>
      <c r="R239" s="38">
        <v>1450.0</v>
      </c>
      <c r="S239" s="70" t="s">
        <v>12318</v>
      </c>
      <c r="T239" s="70" t="s">
        <v>3788</v>
      </c>
      <c r="U239" s="38" t="s">
        <v>3789</v>
      </c>
      <c r="V239" s="38" t="s">
        <v>2277</v>
      </c>
      <c r="W239" s="38" t="s">
        <v>491</v>
      </c>
      <c r="X239" s="38">
        <v>395.0</v>
      </c>
      <c r="Y239" s="40">
        <v>10.0</v>
      </c>
      <c r="Z239" s="40">
        <v>1.45</v>
      </c>
      <c r="AA239" s="38" t="s">
        <v>92</v>
      </c>
      <c r="AB239" s="38" t="s">
        <v>93</v>
      </c>
      <c r="AC239" s="107" t="str">
        <f t="shared" si="56"/>
        <v>https://getfile.dokpub.com/yandex/get/https://disk.yandex.ru/d/bhN-boWy3dlSVg/1.jpg, https://getfile.dokpub.com/yandex/get/https://disk.yandex.ru/d/bhN-boWy3dlSVg/2.jpg, https://getfile.dokpub.com/yandex/get/https://disk.yandex.ru/d/bhN-boWy3dlSVg/3.jpg, https://getfile.dokpub.com/yandex/get/https://disk.yandex.ru/d/bhN-boWy3dlSVg/4.jpg, https://getfile.dokpub.com/yandex/get/https://disk.yandex.ru/d/bhN-boWy3dlSVg/5.jpg</v>
      </c>
      <c r="AD239" s="38" t="s">
        <v>95</v>
      </c>
      <c r="AE239" s="75" t="s">
        <v>3790</v>
      </c>
      <c r="AF239" s="70" t="s">
        <v>3791</v>
      </c>
      <c r="AG239" s="38" t="s">
        <v>98</v>
      </c>
      <c r="AH239" s="38" t="s">
        <v>99</v>
      </c>
      <c r="AI239" s="44" t="s">
        <v>100</v>
      </c>
      <c r="AJ239" s="44">
        <v>0.0</v>
      </c>
      <c r="AK239" s="63" t="str">
        <f t="shared" si="68"/>
        <v>https://getfile.dokpub.com/yandex/get/https://disk.yandex.ru/d/5kIc2CDk0NCchA/v1.mp4</v>
      </c>
      <c r="AL239" s="46" t="s">
        <v>786</v>
      </c>
      <c r="AM239" s="46" t="s">
        <v>103</v>
      </c>
      <c r="AN239" s="46" t="s">
        <v>104</v>
      </c>
      <c r="AO239" s="46" t="s">
        <v>105</v>
      </c>
      <c r="AP239" s="46" t="s">
        <v>106</v>
      </c>
      <c r="AQ239" s="46">
        <f t="shared" si="57"/>
        <v>0</v>
      </c>
      <c r="AR239" s="47" t="str">
        <f t="shared" si="58"/>
        <v/>
      </c>
      <c r="AS239" s="46" t="s">
        <v>107</v>
      </c>
      <c r="AT239" s="46" t="s">
        <v>108</v>
      </c>
      <c r="AU239" s="46" t="s">
        <v>109</v>
      </c>
      <c r="AV239" s="46" t="s">
        <v>110</v>
      </c>
      <c r="AW239" s="46" t="s">
        <v>111</v>
      </c>
      <c r="AX239" s="48" t="s">
        <v>112</v>
      </c>
      <c r="AY239" s="49" t="s">
        <v>1413</v>
      </c>
      <c r="AZ239" s="49" t="s">
        <v>1413</v>
      </c>
      <c r="BA239" s="36" t="str">
        <f>BA231*10</f>
        <v>#VALUE!</v>
      </c>
      <c r="BB239" s="116">
        <v>100.0</v>
      </c>
      <c r="BC239" s="116">
        <v>100.0</v>
      </c>
      <c r="BD239" s="249"/>
      <c r="BE239" s="127"/>
      <c r="BF239" s="150"/>
      <c r="BG239" s="151"/>
      <c r="BH239" s="46" t="str">
        <f t="shared" si="60"/>
        <v>#VALUE!</v>
      </c>
      <c r="BI239" s="153"/>
      <c r="BJ239" s="47" t="str">
        <f t="shared" si="61"/>
        <v>#VALUE!</v>
      </c>
      <c r="BK239" s="55" t="str">
        <f t="shared" si="62"/>
        <v/>
      </c>
      <c r="BL239" s="56" t="str">
        <f t="shared" si="63"/>
        <v>#VALUE!</v>
      </c>
      <c r="BM239" s="57" t="str">
        <f t="shared" si="64"/>
        <v>#VALUE!</v>
      </c>
      <c r="BN239" s="46">
        <f t="shared" si="65"/>
        <v>232</v>
      </c>
      <c r="BO239" s="46">
        <v>25.0</v>
      </c>
      <c r="BP239" s="46">
        <v>7.0</v>
      </c>
      <c r="BQ239" s="47">
        <v>1.25</v>
      </c>
      <c r="BR239" s="46">
        <f t="shared" si="66"/>
        <v>2052.5</v>
      </c>
      <c r="BS239" s="46" t="str">
        <f t="shared" si="67"/>
        <v>#VALUE!</v>
      </c>
      <c r="BT239" s="46" t="s">
        <v>3090</v>
      </c>
      <c r="BU239" s="65"/>
      <c r="BV239" s="59"/>
      <c r="BW239" s="59"/>
      <c r="BX239" s="60"/>
      <c r="BY239" s="61"/>
      <c r="BZ239" s="66"/>
      <c r="CA239" s="59"/>
      <c r="CB239" s="59"/>
      <c r="CC239" s="59"/>
    </row>
    <row r="240" ht="30.0" customHeight="1">
      <c r="A240" s="73"/>
      <c r="B240" s="136" t="s">
        <v>12319</v>
      </c>
      <c r="C240" s="68"/>
      <c r="D240" s="29"/>
      <c r="E240" s="30" t="s">
        <v>12320</v>
      </c>
      <c r="F240" s="140" t="s">
        <v>12321</v>
      </c>
      <c r="G240" s="158" t="s">
        <v>12322</v>
      </c>
      <c r="H240" s="33"/>
      <c r="I240" s="34"/>
      <c r="J240" s="35"/>
      <c r="K240" s="22" t="s">
        <v>12323</v>
      </c>
      <c r="L240" s="36" t="s">
        <v>84</v>
      </c>
      <c r="M240" s="36" t="s">
        <v>84</v>
      </c>
      <c r="N240" s="37" t="s">
        <v>85</v>
      </c>
      <c r="O240" s="1586">
        <v>12000.0</v>
      </c>
      <c r="P240" s="38">
        <v>450.0</v>
      </c>
      <c r="Q240" s="38">
        <v>450.0</v>
      </c>
      <c r="R240" s="38">
        <v>1450.0</v>
      </c>
      <c r="S240" s="70" t="s">
        <v>12324</v>
      </c>
      <c r="T240" s="70" t="s">
        <v>3788</v>
      </c>
      <c r="U240" s="38" t="s">
        <v>3789</v>
      </c>
      <c r="V240" s="38" t="s">
        <v>2277</v>
      </c>
      <c r="W240" s="38" t="s">
        <v>491</v>
      </c>
      <c r="X240" s="38">
        <v>395.0</v>
      </c>
      <c r="Y240" s="40">
        <v>20.0</v>
      </c>
      <c r="Z240" s="40">
        <v>1.45</v>
      </c>
      <c r="AA240" s="38" t="s">
        <v>92</v>
      </c>
      <c r="AB240" s="38" t="s">
        <v>93</v>
      </c>
      <c r="AC240" s="107" t="str">
        <f t="shared" si="56"/>
        <v>https://getfile.dokpub.com/yandex/get/https://disk.yandex.ru/d/v0xov4Fuo0JIUQ/1.jpg, https://getfile.dokpub.com/yandex/get/https://disk.yandex.ru/d/v0xov4Fuo0JIUQ/2.jpg, https://getfile.dokpub.com/yandex/get/https://disk.yandex.ru/d/v0xov4Fuo0JIUQ/3.jpg, https://getfile.dokpub.com/yandex/get/https://disk.yandex.ru/d/v0xov4Fuo0JIUQ/4.jpg, https://getfile.dokpub.com/yandex/get/https://disk.yandex.ru/d/v0xov4Fuo0JIUQ/5.jpg</v>
      </c>
      <c r="AD240" s="38" t="s">
        <v>95</v>
      </c>
      <c r="AE240" s="75" t="s">
        <v>3790</v>
      </c>
      <c r="AF240" s="70" t="s">
        <v>3791</v>
      </c>
      <c r="AG240" s="38" t="s">
        <v>98</v>
      </c>
      <c r="AH240" s="38" t="s">
        <v>99</v>
      </c>
      <c r="AI240" s="44" t="s">
        <v>100</v>
      </c>
      <c r="AJ240" s="44">
        <v>0.0</v>
      </c>
      <c r="AK240" s="63" t="str">
        <f t="shared" si="68"/>
        <v>https://getfile.dokpub.com/yandex/get/https://disk.yandex.ru/d/5kIc2CDk0NCchA/v1.mp4</v>
      </c>
      <c r="AL240" s="46" t="s">
        <v>786</v>
      </c>
      <c r="AM240" s="46" t="s">
        <v>103</v>
      </c>
      <c r="AN240" s="46" t="s">
        <v>104</v>
      </c>
      <c r="AO240" s="46" t="s">
        <v>105</v>
      </c>
      <c r="AP240" s="46" t="s">
        <v>106</v>
      </c>
      <c r="AQ240" s="46">
        <f t="shared" si="57"/>
        <v>0</v>
      </c>
      <c r="AR240" s="47" t="str">
        <f t="shared" si="58"/>
        <v/>
      </c>
      <c r="AS240" s="46" t="s">
        <v>107</v>
      </c>
      <c r="AT240" s="46" t="s">
        <v>108</v>
      </c>
      <c r="AU240" s="46" t="s">
        <v>109</v>
      </c>
      <c r="AV240" s="46" t="s">
        <v>110</v>
      </c>
      <c r="AW240" s="46" t="s">
        <v>111</v>
      </c>
      <c r="AX240" s="48" t="s">
        <v>112</v>
      </c>
      <c r="AY240" s="49" t="s">
        <v>1413</v>
      </c>
      <c r="AZ240" s="49" t="s">
        <v>1413</v>
      </c>
      <c r="BA240" s="58" t="str">
        <f>BA231*20</f>
        <v>#VALUE!</v>
      </c>
      <c r="BB240" s="58">
        <v>100.0</v>
      </c>
      <c r="BC240" s="58">
        <v>100.0</v>
      </c>
      <c r="BD240" s="249"/>
      <c r="BE240" s="127"/>
      <c r="BF240" s="150"/>
      <c r="BG240" s="151"/>
      <c r="BH240" s="46" t="str">
        <f t="shared" si="60"/>
        <v>#VALUE!</v>
      </c>
      <c r="BI240" s="153"/>
      <c r="BJ240" s="47" t="str">
        <f t="shared" si="61"/>
        <v>#VALUE!</v>
      </c>
      <c r="BK240" s="55" t="str">
        <f t="shared" si="62"/>
        <v/>
      </c>
      <c r="BL240" s="56" t="str">
        <f t="shared" si="63"/>
        <v>#VALUE!</v>
      </c>
      <c r="BM240" s="57" t="str">
        <f t="shared" si="64"/>
        <v>#VALUE!</v>
      </c>
      <c r="BN240" s="46">
        <f t="shared" si="65"/>
        <v>293.625</v>
      </c>
      <c r="BO240" s="46">
        <v>25.0</v>
      </c>
      <c r="BP240" s="46">
        <v>7.0</v>
      </c>
      <c r="BQ240" s="47">
        <v>1.25</v>
      </c>
      <c r="BR240" s="46">
        <f t="shared" si="66"/>
        <v>2595</v>
      </c>
      <c r="BS240" s="46" t="str">
        <f t="shared" si="67"/>
        <v>#VALUE!</v>
      </c>
      <c r="BT240" s="46" t="s">
        <v>12250</v>
      </c>
      <c r="BU240" s="65"/>
      <c r="BV240" s="59"/>
      <c r="BW240" s="59"/>
      <c r="BX240" s="60"/>
      <c r="BY240" s="61"/>
      <c r="BZ240" s="66"/>
      <c r="CA240" s="59"/>
      <c r="CB240" s="59"/>
      <c r="CC240" s="59"/>
    </row>
    <row r="241" ht="30.0" customHeight="1">
      <c r="A241" s="73"/>
      <c r="B241" s="136" t="s">
        <v>12313</v>
      </c>
      <c r="C241" s="68"/>
      <c r="D241" s="29"/>
      <c r="E241" s="30" t="s">
        <v>12314</v>
      </c>
      <c r="F241" s="140" t="s">
        <v>12315</v>
      </c>
      <c r="G241" s="158" t="s">
        <v>12316</v>
      </c>
      <c r="H241" s="33"/>
      <c r="I241" s="34"/>
      <c r="J241" s="35"/>
      <c r="K241" s="22" t="s">
        <v>12317</v>
      </c>
      <c r="L241" s="36" t="s">
        <v>84</v>
      </c>
      <c r="M241" s="36" t="s">
        <v>84</v>
      </c>
      <c r="N241" s="37" t="s">
        <v>85</v>
      </c>
      <c r="O241" s="1586">
        <v>6000.0</v>
      </c>
      <c r="P241" s="38">
        <v>400.0</v>
      </c>
      <c r="Q241" s="38">
        <v>400.0</v>
      </c>
      <c r="R241" s="38">
        <v>1450.0</v>
      </c>
      <c r="S241" s="70" t="s">
        <v>12318</v>
      </c>
      <c r="T241" s="70" t="s">
        <v>3788</v>
      </c>
      <c r="U241" s="38" t="s">
        <v>3789</v>
      </c>
      <c r="V241" s="38" t="s">
        <v>2277</v>
      </c>
      <c r="W241" s="38" t="s">
        <v>491</v>
      </c>
      <c r="X241" s="38">
        <v>395.0</v>
      </c>
      <c r="Y241" s="40">
        <v>10.0</v>
      </c>
      <c r="Z241" s="40">
        <v>1.45</v>
      </c>
      <c r="AA241" s="38" t="s">
        <v>92</v>
      </c>
      <c r="AB241" s="38" t="s">
        <v>93</v>
      </c>
      <c r="AC241" s="107" t="str">
        <f t="shared" si="56"/>
        <v>https://getfile.dokpub.com/yandex/get/https://disk.yandex.ru/d/bhN-boWy3dlSVg/1.jpg, https://getfile.dokpub.com/yandex/get/https://disk.yandex.ru/d/bhN-boWy3dlSVg/2.jpg, https://getfile.dokpub.com/yandex/get/https://disk.yandex.ru/d/bhN-boWy3dlSVg/3.jpg, https://getfile.dokpub.com/yandex/get/https://disk.yandex.ru/d/bhN-boWy3dlSVg/4.jpg, https://getfile.dokpub.com/yandex/get/https://disk.yandex.ru/d/bhN-boWy3dlSVg/5.jpg</v>
      </c>
      <c r="AD241" s="38" t="s">
        <v>95</v>
      </c>
      <c r="AE241" s="75" t="s">
        <v>3790</v>
      </c>
      <c r="AF241" s="70" t="s">
        <v>3791</v>
      </c>
      <c r="AG241" s="38" t="s">
        <v>98</v>
      </c>
      <c r="AH241" s="38" t="s">
        <v>99</v>
      </c>
      <c r="AI241" s="44" t="s">
        <v>100</v>
      </c>
      <c r="AJ241" s="44">
        <v>0.0</v>
      </c>
      <c r="AK241" s="63" t="str">
        <f t="shared" si="68"/>
        <v>https://getfile.dokpub.com/yandex/get/https://disk.yandex.ru/d/5kIc2CDk0NCchA/v1.mp4</v>
      </c>
      <c r="AL241" s="46" t="s">
        <v>786</v>
      </c>
      <c r="AM241" s="46" t="s">
        <v>103</v>
      </c>
      <c r="AN241" s="46" t="s">
        <v>104</v>
      </c>
      <c r="AO241" s="46" t="s">
        <v>105</v>
      </c>
      <c r="AP241" s="46" t="s">
        <v>106</v>
      </c>
      <c r="AQ241" s="46">
        <f t="shared" si="57"/>
        <v>0</v>
      </c>
      <c r="AR241" s="47" t="str">
        <f t="shared" si="58"/>
        <v/>
      </c>
      <c r="AS241" s="46" t="s">
        <v>107</v>
      </c>
      <c r="AT241" s="46" t="s">
        <v>108</v>
      </c>
      <c r="AU241" s="46" t="s">
        <v>109</v>
      </c>
      <c r="AV241" s="46" t="s">
        <v>110</v>
      </c>
      <c r="AW241" s="46" t="s">
        <v>111</v>
      </c>
      <c r="AX241" s="48" t="s">
        <v>112</v>
      </c>
      <c r="AY241" s="49" t="s">
        <v>1413</v>
      </c>
      <c r="AZ241" s="49" t="s">
        <v>1413</v>
      </c>
      <c r="BA241" s="36">
        <f>'ТКАНИ'!BA437*10</f>
        <v>7260</v>
      </c>
      <c r="BB241" s="116">
        <v>100.0</v>
      </c>
      <c r="BC241" s="116">
        <v>100.0</v>
      </c>
      <c r="BD241" s="249"/>
      <c r="BE241" s="127"/>
      <c r="BF241" s="150"/>
      <c r="BG241" s="151"/>
      <c r="BH241" s="46" t="str">
        <f t="shared" si="60"/>
        <v>#VALUE!</v>
      </c>
      <c r="BI241" s="153"/>
      <c r="BJ241" s="47" t="str">
        <f t="shared" si="61"/>
        <v>#VALUE!</v>
      </c>
      <c r="BK241" s="55" t="str">
        <f t="shared" si="62"/>
        <v/>
      </c>
      <c r="BL241" s="56" t="str">
        <f t="shared" si="63"/>
        <v>#VALUE!</v>
      </c>
      <c r="BM241" s="57" t="str">
        <f t="shared" si="64"/>
        <v>#VALUE!</v>
      </c>
      <c r="BN241" s="46">
        <f t="shared" si="65"/>
        <v>232</v>
      </c>
      <c r="BO241" s="46">
        <v>25.0</v>
      </c>
      <c r="BP241" s="46">
        <v>7.0</v>
      </c>
      <c r="BQ241" s="47">
        <v>1.25</v>
      </c>
      <c r="BR241" s="46">
        <f t="shared" si="66"/>
        <v>2052.5</v>
      </c>
      <c r="BS241" s="46" t="str">
        <f t="shared" si="67"/>
        <v>#VALUE!</v>
      </c>
      <c r="BT241" s="46" t="s">
        <v>3090</v>
      </c>
      <c r="BU241" s="65"/>
      <c r="BV241" s="59"/>
      <c r="BW241" s="59"/>
      <c r="BX241" s="60"/>
      <c r="BY241" s="61"/>
      <c r="BZ241" s="66"/>
      <c r="CA241" s="59"/>
      <c r="CB241" s="59"/>
      <c r="CC241" s="59"/>
    </row>
    <row r="242" ht="30.0" customHeight="1">
      <c r="A242" s="73"/>
      <c r="B242" s="136" t="s">
        <v>12319</v>
      </c>
      <c r="C242" s="68"/>
      <c r="D242" s="29"/>
      <c r="E242" s="30" t="s">
        <v>12320</v>
      </c>
      <c r="F242" s="140" t="s">
        <v>12321</v>
      </c>
      <c r="G242" s="158" t="s">
        <v>12322</v>
      </c>
      <c r="H242" s="33"/>
      <c r="I242" s="34"/>
      <c r="J242" s="35"/>
      <c r="K242" s="22" t="s">
        <v>12323</v>
      </c>
      <c r="L242" s="36" t="s">
        <v>84</v>
      </c>
      <c r="M242" s="36" t="s">
        <v>84</v>
      </c>
      <c r="N242" s="37" t="s">
        <v>85</v>
      </c>
      <c r="O242" s="1586">
        <v>12000.0</v>
      </c>
      <c r="P242" s="38">
        <v>450.0</v>
      </c>
      <c r="Q242" s="38">
        <v>450.0</v>
      </c>
      <c r="R242" s="38">
        <v>1450.0</v>
      </c>
      <c r="S242" s="70" t="s">
        <v>12324</v>
      </c>
      <c r="T242" s="70" t="s">
        <v>3788</v>
      </c>
      <c r="U242" s="38" t="s">
        <v>3789</v>
      </c>
      <c r="V242" s="38" t="s">
        <v>2277</v>
      </c>
      <c r="W242" s="38" t="s">
        <v>491</v>
      </c>
      <c r="X242" s="38">
        <v>395.0</v>
      </c>
      <c r="Y242" s="40">
        <v>20.0</v>
      </c>
      <c r="Z242" s="40">
        <v>1.45</v>
      </c>
      <c r="AA242" s="38" t="s">
        <v>92</v>
      </c>
      <c r="AB242" s="38" t="s">
        <v>93</v>
      </c>
      <c r="AC242" s="107" t="str">
        <f t="shared" si="56"/>
        <v>https://getfile.dokpub.com/yandex/get/https://disk.yandex.ru/d/v0xov4Fuo0JIUQ/1.jpg, https://getfile.dokpub.com/yandex/get/https://disk.yandex.ru/d/v0xov4Fuo0JIUQ/2.jpg, https://getfile.dokpub.com/yandex/get/https://disk.yandex.ru/d/v0xov4Fuo0JIUQ/3.jpg, https://getfile.dokpub.com/yandex/get/https://disk.yandex.ru/d/v0xov4Fuo0JIUQ/4.jpg, https://getfile.dokpub.com/yandex/get/https://disk.yandex.ru/d/v0xov4Fuo0JIUQ/5.jpg</v>
      </c>
      <c r="AD242" s="38" t="s">
        <v>95</v>
      </c>
      <c r="AE242" s="75" t="s">
        <v>3790</v>
      </c>
      <c r="AF242" s="70" t="s">
        <v>3791</v>
      </c>
      <c r="AG242" s="38" t="s">
        <v>98</v>
      </c>
      <c r="AH242" s="38" t="s">
        <v>99</v>
      </c>
      <c r="AI242" s="44" t="s">
        <v>100</v>
      </c>
      <c r="AJ242" s="44">
        <v>0.0</v>
      </c>
      <c r="AK242" s="63" t="str">
        <f t="shared" si="68"/>
        <v>https://getfile.dokpub.com/yandex/get/https://disk.yandex.ru/d/5kIc2CDk0NCchA/v1.mp4</v>
      </c>
      <c r="AL242" s="46" t="s">
        <v>786</v>
      </c>
      <c r="AM242" s="46" t="s">
        <v>103</v>
      </c>
      <c r="AN242" s="46" t="s">
        <v>104</v>
      </c>
      <c r="AO242" s="46" t="s">
        <v>105</v>
      </c>
      <c r="AP242" s="46" t="s">
        <v>106</v>
      </c>
      <c r="AQ242" s="46">
        <f t="shared" si="57"/>
        <v>0</v>
      </c>
      <c r="AR242" s="47" t="str">
        <f t="shared" si="58"/>
        <v/>
      </c>
      <c r="AS242" s="46" t="s">
        <v>107</v>
      </c>
      <c r="AT242" s="46" t="s">
        <v>108</v>
      </c>
      <c r="AU242" s="46" t="s">
        <v>109</v>
      </c>
      <c r="AV242" s="46" t="s">
        <v>110</v>
      </c>
      <c r="AW242" s="46" t="s">
        <v>111</v>
      </c>
      <c r="AX242" s="48" t="s">
        <v>112</v>
      </c>
      <c r="AY242" s="49" t="s">
        <v>1413</v>
      </c>
      <c r="AZ242" s="49" t="s">
        <v>1413</v>
      </c>
      <c r="BA242" s="58">
        <f>'ТКАНИ'!BA437*20</f>
        <v>14520</v>
      </c>
      <c r="BB242" s="58">
        <v>100.0</v>
      </c>
      <c r="BC242" s="58">
        <v>100.0</v>
      </c>
      <c r="BD242" s="249"/>
      <c r="BE242" s="127"/>
      <c r="BF242" s="150"/>
      <c r="BG242" s="151"/>
      <c r="BH242" s="46" t="str">
        <f t="shared" si="60"/>
        <v>#VALUE!</v>
      </c>
      <c r="BI242" s="153"/>
      <c r="BJ242" s="47" t="str">
        <f t="shared" si="61"/>
        <v>#VALUE!</v>
      </c>
      <c r="BK242" s="55" t="str">
        <f t="shared" si="62"/>
        <v/>
      </c>
      <c r="BL242" s="56" t="str">
        <f t="shared" si="63"/>
        <v>#VALUE!</v>
      </c>
      <c r="BM242" s="57" t="str">
        <f t="shared" si="64"/>
        <v>#VALUE!</v>
      </c>
      <c r="BN242" s="46">
        <f t="shared" si="65"/>
        <v>293.625</v>
      </c>
      <c r="BO242" s="46">
        <v>25.0</v>
      </c>
      <c r="BP242" s="46">
        <v>7.0</v>
      </c>
      <c r="BQ242" s="47">
        <v>1.25</v>
      </c>
      <c r="BR242" s="46">
        <f t="shared" si="66"/>
        <v>2595</v>
      </c>
      <c r="BS242" s="46" t="str">
        <f t="shared" si="67"/>
        <v>#VALUE!</v>
      </c>
      <c r="BT242" s="46" t="s">
        <v>12250</v>
      </c>
      <c r="BU242" s="65"/>
      <c r="BV242" s="59"/>
      <c r="BW242" s="59"/>
      <c r="BX242" s="60"/>
      <c r="BY242" s="61"/>
      <c r="BZ242" s="66"/>
      <c r="CA242" s="59"/>
      <c r="CB242" s="59"/>
      <c r="CC242" s="59"/>
    </row>
    <row r="243" ht="30.0" customHeight="1">
      <c r="A243" s="73"/>
      <c r="B243" s="136" t="s">
        <v>12325</v>
      </c>
      <c r="C243" s="68"/>
      <c r="D243" s="29"/>
      <c r="E243" s="30" t="s">
        <v>12326</v>
      </c>
      <c r="F243" s="140" t="s">
        <v>12327</v>
      </c>
      <c r="G243" s="158" t="s">
        <v>12328</v>
      </c>
      <c r="H243" s="33"/>
      <c r="I243" s="34"/>
      <c r="J243" s="35"/>
      <c r="K243" s="22" t="s">
        <v>12329</v>
      </c>
      <c r="L243" s="36" t="s">
        <v>84</v>
      </c>
      <c r="M243" s="36" t="s">
        <v>84</v>
      </c>
      <c r="N243" s="37" t="s">
        <v>85</v>
      </c>
      <c r="O243" s="1586">
        <v>6000.0</v>
      </c>
      <c r="P243" s="38">
        <v>400.0</v>
      </c>
      <c r="Q243" s="38">
        <v>400.0</v>
      </c>
      <c r="R243" s="38">
        <v>1450.0</v>
      </c>
      <c r="S243" s="43" t="s">
        <v>12330</v>
      </c>
      <c r="T243" s="70" t="s">
        <v>3880</v>
      </c>
      <c r="U243" s="38" t="s">
        <v>3881</v>
      </c>
      <c r="V243" s="38" t="s">
        <v>3506</v>
      </c>
      <c r="W243" s="38" t="s">
        <v>90</v>
      </c>
      <c r="X243" s="38">
        <v>405.0</v>
      </c>
      <c r="Y243" s="40">
        <v>10.0</v>
      </c>
      <c r="Z243" s="40">
        <v>1.45</v>
      </c>
      <c r="AA243" s="38" t="s">
        <v>92</v>
      </c>
      <c r="AB243" s="38" t="s">
        <v>93</v>
      </c>
      <c r="AC243" s="107" t="str">
        <f t="shared" si="56"/>
        <v>https://getfile.dokpub.com/yandex/get/https://disk.yandex.ru/d/-LCgd_L5vq6LLA/1.jpg, https://getfile.dokpub.com/yandex/get/https://disk.yandex.ru/d/-LCgd_L5vq6LLA/2.jpg, https://getfile.dokpub.com/yandex/get/https://disk.yandex.ru/d/-LCgd_L5vq6LLA/3.jpg, https://getfile.dokpub.com/yandex/get/https://disk.yandex.ru/d/-LCgd_L5vq6LLA/4.jpg, https://getfile.dokpub.com/yandex/get/https://disk.yandex.ru/d/-LCgd_L5vq6LLA/5.jpg</v>
      </c>
      <c r="AD243" s="38" t="s">
        <v>95</v>
      </c>
      <c r="AE243" s="75" t="s">
        <v>3882</v>
      </c>
      <c r="AF243" s="70" t="s">
        <v>3883</v>
      </c>
      <c r="AG243" s="38" t="s">
        <v>98</v>
      </c>
      <c r="AH243" s="38" t="s">
        <v>99</v>
      </c>
      <c r="AI243" s="44" t="s">
        <v>100</v>
      </c>
      <c r="AJ243" s="44">
        <v>0.0</v>
      </c>
      <c r="AK243" s="63" t="str">
        <f t="shared" si="68"/>
        <v>https://getfile.dokpub.com/yandex/get/https://disk.yandex.ru/d/ct5vMPklveasdA/v1.mp4</v>
      </c>
      <c r="AL243" s="46" t="s">
        <v>786</v>
      </c>
      <c r="AM243" s="46" t="s">
        <v>103</v>
      </c>
      <c r="AN243" s="46" t="s">
        <v>104</v>
      </c>
      <c r="AO243" s="46" t="s">
        <v>105</v>
      </c>
      <c r="AP243" s="46" t="s">
        <v>106</v>
      </c>
      <c r="AQ243" s="46">
        <f t="shared" si="57"/>
        <v>0</v>
      </c>
      <c r="AR243" s="47" t="str">
        <f t="shared" si="58"/>
        <v/>
      </c>
      <c r="AS243" s="46" t="s">
        <v>107</v>
      </c>
      <c r="AT243" s="46" t="s">
        <v>108</v>
      </c>
      <c r="AU243" s="46" t="s">
        <v>109</v>
      </c>
      <c r="AV243" s="46" t="s">
        <v>110</v>
      </c>
      <c r="AW243" s="46" t="s">
        <v>786</v>
      </c>
      <c r="AX243" s="48" t="s">
        <v>112</v>
      </c>
      <c r="AY243" s="49" t="s">
        <v>1413</v>
      </c>
      <c r="AZ243" s="49" t="s">
        <v>1413</v>
      </c>
      <c r="BA243" s="36">
        <f>'ТКАНИ'!BA448*10</f>
        <v>5040</v>
      </c>
      <c r="BB243" s="116">
        <v>100.0</v>
      </c>
      <c r="BC243" s="116">
        <v>100.0</v>
      </c>
      <c r="BD243" s="249"/>
      <c r="BE243" s="127"/>
      <c r="BF243" s="150"/>
      <c r="BG243" s="151"/>
      <c r="BH243" s="46" t="str">
        <f t="shared" si="60"/>
        <v>#VALUE!</v>
      </c>
      <c r="BI243" s="153" t="str">
        <f t="shared" ref="BI243:BI244" si="69">BG243/J243</f>
        <v>#DIV/0!</v>
      </c>
      <c r="BJ243" s="47" t="str">
        <f t="shared" si="61"/>
        <v>#VALUE!</v>
      </c>
      <c r="BK243" s="55" t="str">
        <f t="shared" si="62"/>
        <v/>
      </c>
      <c r="BL243" s="56" t="str">
        <f t="shared" si="63"/>
        <v>#VALUE!</v>
      </c>
      <c r="BM243" s="57" t="str">
        <f t="shared" si="64"/>
        <v>#VALUE!</v>
      </c>
      <c r="BN243" s="46">
        <f t="shared" si="65"/>
        <v>232</v>
      </c>
      <c r="BO243" s="46">
        <v>25.0</v>
      </c>
      <c r="BP243" s="46">
        <v>7.0</v>
      </c>
      <c r="BQ243" s="47">
        <v>1.25</v>
      </c>
      <c r="BR243" s="46">
        <f t="shared" si="66"/>
        <v>2052.5</v>
      </c>
      <c r="BS243" s="46" t="str">
        <f t="shared" si="67"/>
        <v>#VALUE!</v>
      </c>
      <c r="BT243" s="46" t="s">
        <v>3090</v>
      </c>
      <c r="BU243" s="65"/>
      <c r="BV243" s="59"/>
      <c r="BW243" s="59"/>
      <c r="BX243" s="60"/>
      <c r="BY243" s="61"/>
      <c r="BZ243" s="66"/>
      <c r="CA243" s="59"/>
      <c r="CB243" s="59"/>
      <c r="CC243" s="59"/>
    </row>
    <row r="244" ht="30.0" customHeight="1">
      <c r="A244" s="73"/>
      <c r="B244" s="136" t="s">
        <v>12331</v>
      </c>
      <c r="C244" s="68"/>
      <c r="D244" s="29"/>
      <c r="E244" s="30" t="s">
        <v>12332</v>
      </c>
      <c r="F244" s="140" t="s">
        <v>12333</v>
      </c>
      <c r="G244" s="158" t="s">
        <v>12334</v>
      </c>
      <c r="H244" s="33"/>
      <c r="I244" s="34"/>
      <c r="J244" s="35"/>
      <c r="K244" s="22" t="s">
        <v>12335</v>
      </c>
      <c r="L244" s="36" t="s">
        <v>84</v>
      </c>
      <c r="M244" s="36" t="s">
        <v>84</v>
      </c>
      <c r="N244" s="37" t="s">
        <v>85</v>
      </c>
      <c r="O244" s="1586">
        <v>12000.0</v>
      </c>
      <c r="P244" s="38">
        <v>450.0</v>
      </c>
      <c r="Q244" s="38">
        <v>450.0</v>
      </c>
      <c r="R244" s="38">
        <v>1450.0</v>
      </c>
      <c r="S244" s="43" t="s">
        <v>12336</v>
      </c>
      <c r="T244" s="70" t="s">
        <v>3880</v>
      </c>
      <c r="U244" s="38" t="s">
        <v>3881</v>
      </c>
      <c r="V244" s="38" t="s">
        <v>3506</v>
      </c>
      <c r="W244" s="38" t="s">
        <v>90</v>
      </c>
      <c r="X244" s="38">
        <v>405.0</v>
      </c>
      <c r="Y244" s="40">
        <v>20.0</v>
      </c>
      <c r="Z244" s="40">
        <v>1.45</v>
      </c>
      <c r="AA244" s="38" t="s">
        <v>92</v>
      </c>
      <c r="AB244" s="38" t="s">
        <v>93</v>
      </c>
      <c r="AC244" s="107" t="str">
        <f t="shared" si="56"/>
        <v>https://getfile.dokpub.com/yandex/get/https://disk.yandex.ru/d/cqNHpb1u-otqGw/1.jpg, https://getfile.dokpub.com/yandex/get/https://disk.yandex.ru/d/cqNHpb1u-otqGw/2.jpg, https://getfile.dokpub.com/yandex/get/https://disk.yandex.ru/d/cqNHpb1u-otqGw/3.jpg, https://getfile.dokpub.com/yandex/get/https://disk.yandex.ru/d/cqNHpb1u-otqGw/4.jpg, https://getfile.dokpub.com/yandex/get/https://disk.yandex.ru/d/cqNHpb1u-otqGw/5.jpg</v>
      </c>
      <c r="AD244" s="38" t="s">
        <v>95</v>
      </c>
      <c r="AE244" s="75" t="s">
        <v>3882</v>
      </c>
      <c r="AF244" s="70" t="s">
        <v>3883</v>
      </c>
      <c r="AG244" s="38" t="s">
        <v>98</v>
      </c>
      <c r="AH244" s="38" t="s">
        <v>99</v>
      </c>
      <c r="AI244" s="44" t="s">
        <v>100</v>
      </c>
      <c r="AJ244" s="44">
        <v>0.0</v>
      </c>
      <c r="AK244" s="63" t="str">
        <f t="shared" si="68"/>
        <v>https://getfile.dokpub.com/yandex/get/https://disk.yandex.ru/d/ct5vMPklveasdA/v1.mp4</v>
      </c>
      <c r="AL244" s="46" t="s">
        <v>786</v>
      </c>
      <c r="AM244" s="46" t="s">
        <v>103</v>
      </c>
      <c r="AN244" s="46" t="s">
        <v>104</v>
      </c>
      <c r="AO244" s="46" t="s">
        <v>105</v>
      </c>
      <c r="AP244" s="46" t="s">
        <v>106</v>
      </c>
      <c r="AQ244" s="46">
        <f t="shared" si="57"/>
        <v>0</v>
      </c>
      <c r="AR244" s="47" t="str">
        <f t="shared" si="58"/>
        <v/>
      </c>
      <c r="AS244" s="46" t="s">
        <v>107</v>
      </c>
      <c r="AT244" s="46" t="s">
        <v>108</v>
      </c>
      <c r="AU244" s="46" t="s">
        <v>109</v>
      </c>
      <c r="AV244" s="46" t="s">
        <v>110</v>
      </c>
      <c r="AW244" s="46" t="s">
        <v>786</v>
      </c>
      <c r="AX244" s="48" t="s">
        <v>112</v>
      </c>
      <c r="AY244" s="49" t="s">
        <v>1413</v>
      </c>
      <c r="AZ244" s="49" t="s">
        <v>1413</v>
      </c>
      <c r="BA244" s="58">
        <f>'ТКАНИ'!BA448*20</f>
        <v>10080</v>
      </c>
      <c r="BB244" s="58">
        <v>100.0</v>
      </c>
      <c r="BC244" s="58">
        <v>100.0</v>
      </c>
      <c r="BD244" s="249"/>
      <c r="BE244" s="127"/>
      <c r="BF244" s="150"/>
      <c r="BG244" s="151"/>
      <c r="BH244" s="46" t="str">
        <f t="shared" si="60"/>
        <v>#VALUE!</v>
      </c>
      <c r="BI244" s="153" t="str">
        <f t="shared" si="69"/>
        <v>#DIV/0!</v>
      </c>
      <c r="BJ244" s="47" t="str">
        <f t="shared" si="61"/>
        <v>#VALUE!</v>
      </c>
      <c r="BK244" s="55" t="str">
        <f t="shared" si="62"/>
        <v/>
      </c>
      <c r="BL244" s="56" t="str">
        <f t="shared" si="63"/>
        <v>#VALUE!</v>
      </c>
      <c r="BM244" s="57" t="str">
        <f t="shared" si="64"/>
        <v>#VALUE!</v>
      </c>
      <c r="BN244" s="46">
        <f t="shared" si="65"/>
        <v>293.625</v>
      </c>
      <c r="BO244" s="46">
        <v>25.0</v>
      </c>
      <c r="BP244" s="46">
        <v>7.0</v>
      </c>
      <c r="BQ244" s="47">
        <v>1.25</v>
      </c>
      <c r="BR244" s="46">
        <f t="shared" si="66"/>
        <v>2595</v>
      </c>
      <c r="BS244" s="46" t="str">
        <f t="shared" si="67"/>
        <v>#VALUE!</v>
      </c>
      <c r="BT244" s="46" t="s">
        <v>12250</v>
      </c>
      <c r="BU244" s="65"/>
      <c r="BV244" s="59"/>
      <c r="BW244" s="59"/>
      <c r="BX244" s="60"/>
      <c r="BY244" s="61"/>
      <c r="BZ244" s="66"/>
      <c r="CA244" s="59"/>
      <c r="CB244" s="59"/>
      <c r="CC244" s="59"/>
    </row>
    <row r="245" ht="30.0" customHeight="1">
      <c r="A245" s="73"/>
      <c r="B245" s="94" t="s">
        <v>12337</v>
      </c>
      <c r="C245" s="68"/>
      <c r="D245" s="29"/>
      <c r="E245" s="30" t="s">
        <v>12338</v>
      </c>
      <c r="F245" s="140" t="s">
        <v>12339</v>
      </c>
      <c r="G245" s="158" t="s">
        <v>12340</v>
      </c>
      <c r="H245" s="33"/>
      <c r="I245" s="34"/>
      <c r="J245" s="35"/>
      <c r="K245" s="22" t="s">
        <v>12341</v>
      </c>
      <c r="L245" s="36" t="s">
        <v>84</v>
      </c>
      <c r="M245" s="36" t="s">
        <v>84</v>
      </c>
      <c r="N245" s="37" t="s">
        <v>85</v>
      </c>
      <c r="O245" s="1586">
        <v>6000.0</v>
      </c>
      <c r="P245" s="38">
        <v>400.0</v>
      </c>
      <c r="Q245" s="38">
        <v>400.0</v>
      </c>
      <c r="R245" s="38">
        <v>1450.0</v>
      </c>
      <c r="S245" s="70" t="s">
        <v>12342</v>
      </c>
      <c r="T245" s="70" t="s">
        <v>3973</v>
      </c>
      <c r="U245" s="38" t="s">
        <v>3974</v>
      </c>
      <c r="V245" s="38" t="s">
        <v>914</v>
      </c>
      <c r="W245" s="38" t="s">
        <v>90</v>
      </c>
      <c r="X245" s="38">
        <v>405.0</v>
      </c>
      <c r="Y245" s="40">
        <v>10.0</v>
      </c>
      <c r="Z245" s="40">
        <v>1.45</v>
      </c>
      <c r="AA245" s="38" t="s">
        <v>92</v>
      </c>
      <c r="AB245" s="38" t="s">
        <v>93</v>
      </c>
      <c r="AC245" s="107" t="str">
        <f t="shared" si="56"/>
        <v>https://getfile.dokpub.com/yandex/get/https://disk.yandex.ru/d/ViGesobBvaYVkw/1.jpg, https://getfile.dokpub.com/yandex/get/https://disk.yandex.ru/d/ViGesobBvaYVkw/2.jpg, https://getfile.dokpub.com/yandex/get/https://disk.yandex.ru/d/ViGesobBvaYVkw/3.jpg, https://getfile.dokpub.com/yandex/get/https://disk.yandex.ru/d/ViGesobBvaYVkw/4.jpg, https://getfile.dokpub.com/yandex/get/https://disk.yandex.ru/d/ViGesobBvaYVkw/5.jpg</v>
      </c>
      <c r="AD245" s="38" t="s">
        <v>95</v>
      </c>
      <c r="AE245" s="75" t="s">
        <v>3975</v>
      </c>
      <c r="AF245" s="70" t="s">
        <v>3976</v>
      </c>
      <c r="AG245" s="38" t="s">
        <v>98</v>
      </c>
      <c r="AH245" s="38" t="s">
        <v>99</v>
      </c>
      <c r="AI245" s="44" t="s">
        <v>100</v>
      </c>
      <c r="AJ245" s="44">
        <v>0.0</v>
      </c>
      <c r="AK245" s="63" t="str">
        <f t="shared" si="68"/>
        <v>https://getfile.dokpub.com/yandex/get/https://disk.yandex.ru/d/tbN6bAryox-Apg/v1.mp4</v>
      </c>
      <c r="AL245" s="46" t="s">
        <v>786</v>
      </c>
      <c r="AM245" s="46" t="s">
        <v>103</v>
      </c>
      <c r="AN245" s="46" t="s">
        <v>104</v>
      </c>
      <c r="AO245" s="46" t="s">
        <v>105</v>
      </c>
      <c r="AP245" s="46" t="s">
        <v>106</v>
      </c>
      <c r="AQ245" s="46">
        <f t="shared" si="57"/>
        <v>0</v>
      </c>
      <c r="AR245" s="47" t="str">
        <f t="shared" si="58"/>
        <v/>
      </c>
      <c r="AS245" s="46" t="s">
        <v>107</v>
      </c>
      <c r="AT245" s="46" t="s">
        <v>108</v>
      </c>
      <c r="AU245" s="46" t="s">
        <v>109</v>
      </c>
      <c r="AV245" s="46" t="s">
        <v>110</v>
      </c>
      <c r="AW245" s="46" t="s">
        <v>111</v>
      </c>
      <c r="AX245" s="48" t="s">
        <v>112</v>
      </c>
      <c r="AY245" s="49" t="s">
        <v>1413</v>
      </c>
      <c r="AZ245" s="49" t="s">
        <v>1413</v>
      </c>
      <c r="BA245" s="58" t="str">
        <f>BA237*10</f>
        <v>#VALUE!</v>
      </c>
      <c r="BB245" s="58">
        <v>100.0</v>
      </c>
      <c r="BC245" s="58">
        <v>100.0</v>
      </c>
      <c r="BD245" s="249">
        <v>0.16</v>
      </c>
      <c r="BE245" s="128"/>
      <c r="BF245" s="247"/>
      <c r="BG245" s="248"/>
      <c r="BH245" s="46" t="str">
        <f t="shared" si="60"/>
        <v>#VALUE!</v>
      </c>
      <c r="BI245" s="153"/>
      <c r="BJ245" s="47" t="str">
        <f t="shared" si="61"/>
        <v>#VALUE!</v>
      </c>
      <c r="BK245" s="55" t="str">
        <f t="shared" si="62"/>
        <v/>
      </c>
      <c r="BL245" s="56" t="str">
        <f t="shared" si="63"/>
        <v>#VALUE!</v>
      </c>
      <c r="BM245" s="57" t="str">
        <f t="shared" si="64"/>
        <v>#VALUE!</v>
      </c>
      <c r="BN245" s="46">
        <f t="shared" si="65"/>
        <v>232</v>
      </c>
      <c r="BO245" s="46">
        <v>25.0</v>
      </c>
      <c r="BP245" s="46">
        <v>7.0</v>
      </c>
      <c r="BQ245" s="47">
        <v>1.25</v>
      </c>
      <c r="BR245" s="46">
        <f t="shared" si="66"/>
        <v>2052.5</v>
      </c>
      <c r="BS245" s="46" t="str">
        <f t="shared" si="67"/>
        <v>#VALUE!</v>
      </c>
      <c r="BT245" s="46" t="s">
        <v>3090</v>
      </c>
      <c r="BU245" s="65"/>
      <c r="BV245" s="59"/>
      <c r="BW245" s="59"/>
      <c r="BX245" s="60"/>
      <c r="BY245" s="61"/>
      <c r="BZ245" s="66"/>
      <c r="CA245" s="59"/>
      <c r="CB245" s="59"/>
      <c r="CC245" s="59"/>
    </row>
    <row r="246" ht="30.0" customHeight="1">
      <c r="A246" s="73"/>
      <c r="B246" s="94" t="s">
        <v>12343</v>
      </c>
      <c r="C246" s="68"/>
      <c r="D246" s="29"/>
      <c r="E246" s="30" t="s">
        <v>12344</v>
      </c>
      <c r="F246" s="140" t="s">
        <v>12345</v>
      </c>
      <c r="G246" s="158" t="s">
        <v>12346</v>
      </c>
      <c r="H246" s="33"/>
      <c r="I246" s="34"/>
      <c r="J246" s="35"/>
      <c r="K246" s="22" t="s">
        <v>12347</v>
      </c>
      <c r="L246" s="36" t="s">
        <v>84</v>
      </c>
      <c r="M246" s="36" t="s">
        <v>84</v>
      </c>
      <c r="N246" s="37" t="s">
        <v>85</v>
      </c>
      <c r="O246" s="1586">
        <v>12000.0</v>
      </c>
      <c r="P246" s="38">
        <v>450.0</v>
      </c>
      <c r="Q246" s="38">
        <v>450.0</v>
      </c>
      <c r="R246" s="38">
        <v>1450.0</v>
      </c>
      <c r="S246" s="70" t="s">
        <v>12348</v>
      </c>
      <c r="T246" s="70" t="s">
        <v>3973</v>
      </c>
      <c r="U246" s="38" t="s">
        <v>3974</v>
      </c>
      <c r="V246" s="38" t="s">
        <v>914</v>
      </c>
      <c r="W246" s="38" t="s">
        <v>90</v>
      </c>
      <c r="X246" s="38">
        <v>405.0</v>
      </c>
      <c r="Y246" s="40">
        <v>20.0</v>
      </c>
      <c r="Z246" s="40">
        <v>1.45</v>
      </c>
      <c r="AA246" s="38" t="s">
        <v>92</v>
      </c>
      <c r="AB246" s="38" t="s">
        <v>93</v>
      </c>
      <c r="AC246" s="107" t="str">
        <f t="shared" si="56"/>
        <v>https://getfile.dokpub.com/yandex/get/https://disk.yandex.ru/d/e1XIjIXx-AA0kQ/1.jpg, https://getfile.dokpub.com/yandex/get/https://disk.yandex.ru/d/e1XIjIXx-AA0kQ/2.jpg, https://getfile.dokpub.com/yandex/get/https://disk.yandex.ru/d/e1XIjIXx-AA0kQ/3.jpg, https://getfile.dokpub.com/yandex/get/https://disk.yandex.ru/d/e1XIjIXx-AA0kQ/4.jpg, https://getfile.dokpub.com/yandex/get/https://disk.yandex.ru/d/e1XIjIXx-AA0kQ/5.jpg</v>
      </c>
      <c r="AD246" s="38" t="s">
        <v>95</v>
      </c>
      <c r="AE246" s="75" t="s">
        <v>3975</v>
      </c>
      <c r="AF246" s="70" t="s">
        <v>3976</v>
      </c>
      <c r="AG246" s="38" t="s">
        <v>98</v>
      </c>
      <c r="AH246" s="38" t="s">
        <v>99</v>
      </c>
      <c r="AI246" s="44" t="s">
        <v>100</v>
      </c>
      <c r="AJ246" s="44">
        <v>0.0</v>
      </c>
      <c r="AK246" s="63" t="str">
        <f t="shared" si="68"/>
        <v>https://getfile.dokpub.com/yandex/get/https://disk.yandex.ru/d/tbN6bAryox-Apg/v1.mp4</v>
      </c>
      <c r="AL246" s="46" t="s">
        <v>786</v>
      </c>
      <c r="AM246" s="46" t="s">
        <v>103</v>
      </c>
      <c r="AN246" s="46" t="s">
        <v>104</v>
      </c>
      <c r="AO246" s="46" t="s">
        <v>105</v>
      </c>
      <c r="AP246" s="46" t="s">
        <v>106</v>
      </c>
      <c r="AQ246" s="46">
        <f t="shared" si="57"/>
        <v>0</v>
      </c>
      <c r="AR246" s="47" t="str">
        <f t="shared" si="58"/>
        <v/>
      </c>
      <c r="AS246" s="46" t="s">
        <v>107</v>
      </c>
      <c r="AT246" s="46" t="s">
        <v>108</v>
      </c>
      <c r="AU246" s="46" t="s">
        <v>109</v>
      </c>
      <c r="AV246" s="46" t="s">
        <v>110</v>
      </c>
      <c r="AW246" s="46" t="s">
        <v>111</v>
      </c>
      <c r="AX246" s="48" t="s">
        <v>112</v>
      </c>
      <c r="AY246" s="49" t="s">
        <v>1413</v>
      </c>
      <c r="AZ246" s="49" t="s">
        <v>1413</v>
      </c>
      <c r="BA246" s="58" t="str">
        <f>BA237*20</f>
        <v>#VALUE!</v>
      </c>
      <c r="BB246" s="58">
        <v>100.0</v>
      </c>
      <c r="BC246" s="58">
        <v>100.0</v>
      </c>
      <c r="BD246" s="249">
        <v>0.16</v>
      </c>
      <c r="BE246" s="128"/>
      <c r="BF246" s="247"/>
      <c r="BG246" s="248"/>
      <c r="BH246" s="46" t="str">
        <f t="shared" si="60"/>
        <v>#VALUE!</v>
      </c>
      <c r="BI246" s="153"/>
      <c r="BJ246" s="47" t="str">
        <f t="shared" si="61"/>
        <v>#VALUE!</v>
      </c>
      <c r="BK246" s="55" t="str">
        <f t="shared" si="62"/>
        <v/>
      </c>
      <c r="BL246" s="56" t="str">
        <f t="shared" si="63"/>
        <v>#VALUE!</v>
      </c>
      <c r="BM246" s="57" t="str">
        <f t="shared" si="64"/>
        <v>#VALUE!</v>
      </c>
      <c r="BN246" s="46">
        <f t="shared" si="65"/>
        <v>293.625</v>
      </c>
      <c r="BO246" s="46">
        <v>25.0</v>
      </c>
      <c r="BP246" s="46">
        <v>7.0</v>
      </c>
      <c r="BQ246" s="47">
        <v>1.25</v>
      </c>
      <c r="BR246" s="46">
        <f t="shared" si="66"/>
        <v>2595</v>
      </c>
      <c r="BS246" s="46" t="str">
        <f t="shared" si="67"/>
        <v>#VALUE!</v>
      </c>
      <c r="BT246" s="46" t="s">
        <v>12250</v>
      </c>
      <c r="BU246" s="65"/>
      <c r="BV246" s="59"/>
      <c r="BW246" s="59"/>
      <c r="BX246" s="60"/>
      <c r="BY246" s="61"/>
      <c r="BZ246" s="66"/>
      <c r="CA246" s="59"/>
      <c r="CB246" s="59"/>
      <c r="CC246" s="59"/>
    </row>
    <row r="247" ht="30.0" customHeight="1">
      <c r="A247" s="73"/>
      <c r="B247" s="94" t="s">
        <v>12349</v>
      </c>
      <c r="C247" s="68" t="s">
        <v>1407</v>
      </c>
      <c r="D247" s="29">
        <f>IF(C247="",50,0)</f>
        <v>0</v>
      </c>
      <c r="E247" s="30" t="s">
        <v>12350</v>
      </c>
      <c r="F247" s="140" t="s">
        <v>12351</v>
      </c>
      <c r="G247" s="158" t="s">
        <v>12352</v>
      </c>
      <c r="H247" s="33"/>
      <c r="I247" s="34">
        <v>0.35</v>
      </c>
      <c r="J247" s="35">
        <f>ROUND(H247*(1-I247),0)</f>
        <v>0</v>
      </c>
      <c r="K247" s="22" t="s">
        <v>12353</v>
      </c>
      <c r="L247" s="36" t="s">
        <v>84</v>
      </c>
      <c r="M247" s="36" t="s">
        <v>84</v>
      </c>
      <c r="N247" s="37" t="s">
        <v>584</v>
      </c>
      <c r="O247" s="1586">
        <v>12000.0</v>
      </c>
      <c r="P247" s="38">
        <v>450.0</v>
      </c>
      <c r="Q247" s="38">
        <v>450.0</v>
      </c>
      <c r="R247" s="38">
        <v>1450.0</v>
      </c>
      <c r="S247" s="70" t="s">
        <v>12354</v>
      </c>
      <c r="T247" s="70" t="s">
        <v>4074</v>
      </c>
      <c r="U247" s="38" t="s">
        <v>4075</v>
      </c>
      <c r="V247" s="38" t="s">
        <v>2325</v>
      </c>
      <c r="W247" s="38" t="s">
        <v>589</v>
      </c>
      <c r="X247" s="232">
        <v>270.0</v>
      </c>
      <c r="Y247" s="40">
        <v>20.0</v>
      </c>
      <c r="Z247" s="40">
        <v>1.45</v>
      </c>
      <c r="AA247" s="232" t="s">
        <v>590</v>
      </c>
      <c r="AB247" s="38" t="s">
        <v>93</v>
      </c>
      <c r="AC247" s="107" t="str">
        <f t="shared" si="56"/>
        <v>https://getfile.dokpub.com/yandex/get/https://disk.yandex.ru/d/axRyuu-7diwYEw/1.jpg, https://getfile.dokpub.com/yandex/get/https://disk.yandex.ru/d/axRyuu-7diwYEw/2.jpg, https://getfile.dokpub.com/yandex/get/https://disk.yandex.ru/d/axRyuu-7diwYEw/3.jpg, https://getfile.dokpub.com/yandex/get/https://disk.yandex.ru/d/axRyuu-7diwYEw/4.jpg, https://getfile.dokpub.com/yandex/get/https://disk.yandex.ru/d/axRyuu-7diwYEw/5.jpg</v>
      </c>
      <c r="AD247" s="38" t="s">
        <v>95</v>
      </c>
      <c r="AE247" s="75" t="s">
        <v>4076</v>
      </c>
      <c r="AF247" s="70" t="s">
        <v>4077</v>
      </c>
      <c r="AG247" s="38" t="s">
        <v>98</v>
      </c>
      <c r="AH247" s="38" t="s">
        <v>99</v>
      </c>
      <c r="AI247" s="44" t="s">
        <v>100</v>
      </c>
      <c r="AJ247" s="44">
        <v>0.0</v>
      </c>
      <c r="AK247" s="63" t="str">
        <f t="shared" si="68"/>
        <v>https://getfile.dokpub.com/yandex/get/https://disk.yandex.ru/d/VJdcflSPbsFwmQ/v1.mp4</v>
      </c>
      <c r="AL247" s="46" t="s">
        <v>786</v>
      </c>
      <c r="AM247" s="46" t="s">
        <v>103</v>
      </c>
      <c r="AN247" s="46" t="s">
        <v>104</v>
      </c>
      <c r="AO247" s="46" t="s">
        <v>105</v>
      </c>
      <c r="AP247" s="46" t="s">
        <v>106</v>
      </c>
      <c r="AQ247" s="46">
        <f t="shared" si="57"/>
        <v>0</v>
      </c>
      <c r="AR247" s="47">
        <f t="shared" si="58"/>
        <v>0.35</v>
      </c>
      <c r="AS247" s="46" t="s">
        <v>107</v>
      </c>
      <c r="AT247" s="46" t="s">
        <v>108</v>
      </c>
      <c r="AU247" s="46" t="s">
        <v>109</v>
      </c>
      <c r="AV247" s="46" t="s">
        <v>110</v>
      </c>
      <c r="AW247" s="46" t="s">
        <v>786</v>
      </c>
      <c r="AX247" s="48" t="s">
        <v>112</v>
      </c>
      <c r="AY247" s="49" t="s">
        <v>1413</v>
      </c>
      <c r="AZ247" s="49" t="s">
        <v>1413</v>
      </c>
      <c r="BA247" s="58">
        <f>'ТКАНИ'!BA471*20</f>
        <v>11640</v>
      </c>
      <c r="BB247" s="58">
        <v>100.0</v>
      </c>
      <c r="BC247" s="58">
        <v>100.0</v>
      </c>
      <c r="BD247" s="249">
        <v>0.16</v>
      </c>
      <c r="BE247" s="58">
        <f t="shared" ref="BE247:BE248" si="70">J247*BD247</f>
        <v>0</v>
      </c>
      <c r="BF247" s="101"/>
      <c r="BG247" s="58" t="str">
        <f t="shared" ref="BG247:BG248" si="71">J247-AY247-BA247-BB247-BC247-BE247-BF247</f>
        <v>#VALUE!</v>
      </c>
      <c r="BH247" s="58" t="str">
        <f t="shared" si="60"/>
        <v>#VALUE!</v>
      </c>
      <c r="BI247" s="55" t="str">
        <f t="shared" ref="BI247:BI248" si="72">BG247/J247</f>
        <v>#VALUE!</v>
      </c>
      <c r="BJ247" s="55" t="str">
        <f t="shared" si="61"/>
        <v>#VALUE!</v>
      </c>
      <c r="BK247" s="55">
        <f t="shared" si="62"/>
        <v>0.35</v>
      </c>
      <c r="BL247" s="56" t="str">
        <f t="shared" si="63"/>
        <v>#VALUE!</v>
      </c>
      <c r="BM247" s="57" t="str">
        <f t="shared" si="64"/>
        <v>#VALUE!</v>
      </c>
      <c r="BN247" s="46">
        <f t="shared" si="65"/>
        <v>293.625</v>
      </c>
      <c r="BO247" s="46">
        <v>25.0</v>
      </c>
      <c r="BP247" s="46">
        <v>7.0</v>
      </c>
      <c r="BQ247" s="47">
        <v>1.25</v>
      </c>
      <c r="BR247" s="46">
        <f t="shared" si="66"/>
        <v>2595</v>
      </c>
      <c r="BS247" s="46" t="str">
        <f t="shared" si="67"/>
        <v>#VALUE!</v>
      </c>
      <c r="BT247" s="58" t="s">
        <v>12250</v>
      </c>
      <c r="BU247" s="65"/>
      <c r="BV247" s="65"/>
      <c r="BW247" s="65"/>
      <c r="BX247" s="60"/>
      <c r="BY247" s="61"/>
      <c r="BZ247" s="66"/>
      <c r="CA247" s="59"/>
      <c r="CB247" s="59"/>
      <c r="CC247" s="59"/>
    </row>
    <row r="248" ht="30.0" customHeight="1">
      <c r="A248" s="160"/>
      <c r="B248" s="94" t="s">
        <v>12355</v>
      </c>
      <c r="C248" s="68"/>
      <c r="D248" s="29"/>
      <c r="E248" s="30" t="s">
        <v>12356</v>
      </c>
      <c r="F248" s="140" t="s">
        <v>12357</v>
      </c>
      <c r="G248" s="158" t="s">
        <v>12358</v>
      </c>
      <c r="H248" s="33"/>
      <c r="I248" s="34">
        <v>0.35</v>
      </c>
      <c r="J248" s="35"/>
      <c r="K248" s="22" t="s">
        <v>12359</v>
      </c>
      <c r="L248" s="36" t="s">
        <v>84</v>
      </c>
      <c r="M248" s="36" t="s">
        <v>84</v>
      </c>
      <c r="N248" s="37" t="s">
        <v>584</v>
      </c>
      <c r="O248" s="1586">
        <v>12000.0</v>
      </c>
      <c r="P248" s="38">
        <v>450.0</v>
      </c>
      <c r="Q248" s="38">
        <v>450.0</v>
      </c>
      <c r="R248" s="38">
        <v>1450.0</v>
      </c>
      <c r="S248" s="43" t="s">
        <v>12360</v>
      </c>
      <c r="T248" s="39" t="s">
        <v>4161</v>
      </c>
      <c r="U248" s="38" t="s">
        <v>4162</v>
      </c>
      <c r="V248" s="38" t="s">
        <v>1938</v>
      </c>
      <c r="W248" s="38" t="s">
        <v>589</v>
      </c>
      <c r="X248" s="232">
        <v>270.0</v>
      </c>
      <c r="Y248" s="40">
        <v>20.0</v>
      </c>
      <c r="Z248" s="40">
        <v>1.45</v>
      </c>
      <c r="AA248" s="232" t="s">
        <v>590</v>
      </c>
      <c r="AB248" s="38" t="s">
        <v>93</v>
      </c>
      <c r="AC248" s="107" t="str">
        <f t="shared" si="56"/>
        <v>https://getfile.dokpub.com/yandex/get/https://disk.yandex.ru/d/iE0rJs_w2DWX6Q/1.jpg, https://getfile.dokpub.com/yandex/get/https://disk.yandex.ru/d/iE0rJs_w2DWX6Q/2.jpg, https://getfile.dokpub.com/yandex/get/https://disk.yandex.ru/d/iE0rJs_w2DWX6Q/3.jpg, https://getfile.dokpub.com/yandex/get/https://disk.yandex.ru/d/iE0rJs_w2DWX6Q/4.jpg, https://getfile.dokpub.com/yandex/get/https://disk.yandex.ru/d/iE0rJs_w2DWX6Q/5.jpg</v>
      </c>
      <c r="AD248" s="38" t="s">
        <v>95</v>
      </c>
      <c r="AE248" s="75" t="s">
        <v>4163</v>
      </c>
      <c r="AF248" s="70" t="s">
        <v>4164</v>
      </c>
      <c r="AG248" s="38" t="s">
        <v>98</v>
      </c>
      <c r="AH248" s="38" t="s">
        <v>99</v>
      </c>
      <c r="AI248" s="44" t="s">
        <v>100</v>
      </c>
      <c r="AJ248" s="44">
        <v>0.0</v>
      </c>
      <c r="AK248" s="63" t="str">
        <f t="shared" si="68"/>
        <v>https://getfile.dokpub.com/yandex/get/https://disk.yandex.ru/d/sVMiodjE-AIHwg/v1.mp4</v>
      </c>
      <c r="AL248" s="46" t="s">
        <v>786</v>
      </c>
      <c r="AM248" s="46" t="s">
        <v>103</v>
      </c>
      <c r="AN248" s="46" t="s">
        <v>104</v>
      </c>
      <c r="AO248" s="46" t="s">
        <v>105</v>
      </c>
      <c r="AP248" s="46" t="s">
        <v>106</v>
      </c>
      <c r="AQ248" s="46">
        <f t="shared" si="57"/>
        <v>0</v>
      </c>
      <c r="AR248" s="47">
        <f t="shared" si="58"/>
        <v>0.35</v>
      </c>
      <c r="AS248" s="46" t="s">
        <v>107</v>
      </c>
      <c r="AT248" s="46" t="s">
        <v>108</v>
      </c>
      <c r="AU248" s="46" t="s">
        <v>109</v>
      </c>
      <c r="AV248" s="46" t="s">
        <v>110</v>
      </c>
      <c r="AW248" s="46" t="s">
        <v>111</v>
      </c>
      <c r="AX248" s="48" t="s">
        <v>112</v>
      </c>
      <c r="AY248" s="49" t="s">
        <v>1413</v>
      </c>
      <c r="AZ248" s="49" t="s">
        <v>1413</v>
      </c>
      <c r="BA248" s="1591">
        <f>'ТКАНИ'!BA483*20</f>
        <v>7200</v>
      </c>
      <c r="BB248" s="1591">
        <v>100.0</v>
      </c>
      <c r="BC248" s="1591">
        <v>100.0</v>
      </c>
      <c r="BD248" s="153">
        <v>0.16</v>
      </c>
      <c r="BE248" s="46">
        <f t="shared" si="70"/>
        <v>0</v>
      </c>
      <c r="BF248" s="52"/>
      <c r="BG248" s="46" t="str">
        <f t="shared" si="71"/>
        <v>#VALUE!</v>
      </c>
      <c r="BH248" s="46" t="str">
        <f t="shared" si="60"/>
        <v>#VALUE!</v>
      </c>
      <c r="BI248" s="47" t="str">
        <f t="shared" si="72"/>
        <v>#VALUE!</v>
      </c>
      <c r="BJ248" s="47" t="str">
        <f t="shared" si="61"/>
        <v>#VALUE!</v>
      </c>
      <c r="BK248" s="55">
        <f t="shared" si="62"/>
        <v>0.35</v>
      </c>
      <c r="BL248" s="56" t="str">
        <f t="shared" si="63"/>
        <v>#VALUE!</v>
      </c>
      <c r="BM248" s="57" t="str">
        <f t="shared" si="64"/>
        <v>#VALUE!</v>
      </c>
      <c r="BN248" s="46">
        <f t="shared" si="65"/>
        <v>293.625</v>
      </c>
      <c r="BO248" s="46">
        <v>25.0</v>
      </c>
      <c r="BP248" s="46">
        <v>7.0</v>
      </c>
      <c r="BQ248" s="47">
        <v>1.25</v>
      </c>
      <c r="BR248" s="46">
        <f t="shared" si="66"/>
        <v>2595</v>
      </c>
      <c r="BS248" s="46" t="str">
        <f t="shared" si="67"/>
        <v>#VALUE!</v>
      </c>
      <c r="BT248" s="46" t="s">
        <v>12250</v>
      </c>
      <c r="BU248" s="65"/>
      <c r="BV248" s="59"/>
      <c r="BW248" s="59"/>
      <c r="BX248" s="60"/>
      <c r="BY248" s="61"/>
      <c r="BZ248" s="66"/>
      <c r="CA248" s="59"/>
      <c r="CB248" s="59"/>
      <c r="CC248" s="59"/>
    </row>
    <row r="249" ht="30.0" customHeight="1">
      <c r="A249" s="194"/>
      <c r="B249" s="94" t="s">
        <v>12361</v>
      </c>
      <c r="C249" s="95" t="s">
        <v>4478</v>
      </c>
      <c r="D249" s="96">
        <f t="shared" ref="D249:D263" si="73">IF(C249="",50,0)</f>
        <v>0</v>
      </c>
      <c r="E249" s="30" t="s">
        <v>12362</v>
      </c>
      <c r="F249" s="259" t="s">
        <v>12363</v>
      </c>
      <c r="G249" s="158" t="s">
        <v>12364</v>
      </c>
      <c r="H249" s="33"/>
      <c r="I249" s="34"/>
      <c r="J249" s="35"/>
      <c r="K249" s="22" t="s">
        <v>12365</v>
      </c>
      <c r="L249" s="22" t="s">
        <v>4425</v>
      </c>
      <c r="M249" s="22" t="s">
        <v>4425</v>
      </c>
      <c r="N249" s="37" t="s">
        <v>584</v>
      </c>
      <c r="O249" s="1586">
        <v>12000.0</v>
      </c>
      <c r="P249" s="38">
        <v>450.0</v>
      </c>
      <c r="Q249" s="38">
        <v>450.0</v>
      </c>
      <c r="R249" s="38">
        <v>1450.0</v>
      </c>
      <c r="S249" s="70" t="s">
        <v>4483</v>
      </c>
      <c r="T249" s="70" t="s">
        <v>4388</v>
      </c>
      <c r="U249" s="38" t="s">
        <v>4389</v>
      </c>
      <c r="V249" s="38" t="s">
        <v>4390</v>
      </c>
      <c r="W249" s="38" t="s">
        <v>589</v>
      </c>
      <c r="X249" s="38">
        <v>270.0</v>
      </c>
      <c r="Y249" s="40">
        <v>20.0</v>
      </c>
      <c r="Z249" s="38">
        <v>1.45</v>
      </c>
      <c r="AA249" s="38" t="s">
        <v>92</v>
      </c>
      <c r="AB249" s="38" t="s">
        <v>93</v>
      </c>
      <c r="AC249" s="107" t="str">
        <f t="shared" si="56"/>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249" s="38" t="s">
        <v>95</v>
      </c>
      <c r="AE249" s="75" t="s">
        <v>4391</v>
      </c>
      <c r="AF249" s="70" t="s">
        <v>4392</v>
      </c>
      <c r="AG249" s="38" t="s">
        <v>98</v>
      </c>
      <c r="AH249" s="38" t="s">
        <v>99</v>
      </c>
      <c r="AI249" s="44" t="s">
        <v>100</v>
      </c>
      <c r="AJ249" s="44">
        <v>0.0</v>
      </c>
      <c r="AK249" s="63" t="str">
        <f t="shared" si="68"/>
        <v>https://getfile.dokpub.com/yandex/get/https://disk.yandex.ru/d/lkRlrT6g2GOnaw/v1.mp4</v>
      </c>
      <c r="AL249" s="46" t="s">
        <v>786</v>
      </c>
      <c r="AM249" s="46" t="s">
        <v>103</v>
      </c>
      <c r="AN249" s="46" t="s">
        <v>104</v>
      </c>
      <c r="AO249" s="46" t="s">
        <v>105</v>
      </c>
      <c r="AP249" s="46" t="s">
        <v>106</v>
      </c>
      <c r="AQ249" s="46">
        <f t="shared" si="57"/>
        <v>0</v>
      </c>
      <c r="AR249" s="47" t="str">
        <f t="shared" si="58"/>
        <v/>
      </c>
      <c r="AS249" s="46" t="s">
        <v>107</v>
      </c>
      <c r="AT249" s="46" t="s">
        <v>108</v>
      </c>
      <c r="AU249" s="46" t="s">
        <v>109</v>
      </c>
      <c r="AV249" s="46" t="s">
        <v>110</v>
      </c>
      <c r="AW249" s="46" t="s">
        <v>786</v>
      </c>
      <c r="AX249" s="48" t="s">
        <v>112</v>
      </c>
      <c r="AY249" s="49" t="s">
        <v>1413</v>
      </c>
      <c r="AZ249" s="49" t="s">
        <v>1413</v>
      </c>
      <c r="BA249" s="1591">
        <f>'ТКАНИ'!BA509*20</f>
        <v>8760</v>
      </c>
      <c r="BB249" s="1591">
        <v>100.0</v>
      </c>
      <c r="BC249" s="1591">
        <v>100.0</v>
      </c>
      <c r="BD249" s="153">
        <v>0.16</v>
      </c>
      <c r="BE249" s="260"/>
      <c r="BF249" s="159"/>
      <c r="BG249" s="260"/>
      <c r="BH249" s="46" t="str">
        <f t="shared" si="60"/>
        <v>#VALUE!</v>
      </c>
      <c r="BI249" s="261"/>
      <c r="BJ249" s="47" t="str">
        <f t="shared" si="61"/>
        <v>#VALUE!</v>
      </c>
      <c r="BK249" s="55" t="str">
        <f t="shared" si="62"/>
        <v/>
      </c>
      <c r="BL249" s="56" t="str">
        <f t="shared" si="63"/>
        <v>#VALUE!</v>
      </c>
      <c r="BM249" s="57" t="str">
        <f t="shared" si="64"/>
        <v>#VALUE!</v>
      </c>
      <c r="BN249" s="46">
        <f t="shared" si="65"/>
        <v>293.625</v>
      </c>
      <c r="BO249" s="46">
        <v>25.0</v>
      </c>
      <c r="BP249" s="46">
        <v>7.0</v>
      </c>
      <c r="BQ249" s="47">
        <v>1.25</v>
      </c>
      <c r="BR249" s="46">
        <f t="shared" si="66"/>
        <v>2595</v>
      </c>
      <c r="BS249" s="46" t="str">
        <f t="shared" si="67"/>
        <v>#VALUE!</v>
      </c>
      <c r="BT249" s="46" t="s">
        <v>12250</v>
      </c>
      <c r="BU249" s="65"/>
      <c r="BV249" s="59"/>
      <c r="BW249" s="59"/>
      <c r="BX249" s="60"/>
      <c r="BY249" s="61"/>
      <c r="BZ249" s="66"/>
      <c r="CA249" s="59"/>
      <c r="CB249" s="59"/>
      <c r="CC249" s="59"/>
    </row>
    <row r="250" ht="30.0" customHeight="1">
      <c r="A250" s="194"/>
      <c r="B250" s="94" t="s">
        <v>12366</v>
      </c>
      <c r="C250" s="95" t="s">
        <v>4478</v>
      </c>
      <c r="D250" s="29">
        <f t="shared" si="73"/>
        <v>0</v>
      </c>
      <c r="E250" s="30" t="s">
        <v>12367</v>
      </c>
      <c r="F250" s="140" t="s">
        <v>12368</v>
      </c>
      <c r="G250" s="158" t="s">
        <v>12369</v>
      </c>
      <c r="H250" s="33"/>
      <c r="I250" s="34"/>
      <c r="J250" s="35"/>
      <c r="K250" s="22" t="s">
        <v>12370</v>
      </c>
      <c r="L250" s="22" t="s">
        <v>4425</v>
      </c>
      <c r="M250" s="22" t="s">
        <v>4425</v>
      </c>
      <c r="N250" s="37" t="s">
        <v>584</v>
      </c>
      <c r="O250" s="1586">
        <v>12000.0</v>
      </c>
      <c r="P250" s="38">
        <v>450.0</v>
      </c>
      <c r="Q250" s="38">
        <v>450.0</v>
      </c>
      <c r="R250" s="38">
        <v>1450.0</v>
      </c>
      <c r="S250" s="70" t="s">
        <v>12371</v>
      </c>
      <c r="T250" s="70" t="s">
        <v>4490</v>
      </c>
      <c r="U250" s="38" t="s">
        <v>4491</v>
      </c>
      <c r="V250" s="38" t="s">
        <v>2267</v>
      </c>
      <c r="W250" s="38" t="s">
        <v>589</v>
      </c>
      <c r="X250" s="232">
        <v>270.0</v>
      </c>
      <c r="Y250" s="40">
        <v>20.0</v>
      </c>
      <c r="Z250" s="40">
        <v>1.5</v>
      </c>
      <c r="AA250" s="232" t="s">
        <v>590</v>
      </c>
      <c r="AB250" s="38" t="s">
        <v>93</v>
      </c>
      <c r="AC250" s="107" t="str">
        <f t="shared" si="56"/>
        <v>https://getfile.dokpub.com/yandex/get/https://disk.yandex.ru/d/psU1nZlsi9AO4w/1.jpg, https://getfile.dokpub.com/yandex/get/https://disk.yandex.ru/d/psU1nZlsi9AO4w/2.jpg, https://getfile.dokpub.com/yandex/get/https://disk.yandex.ru/d/psU1nZlsi9AO4w/3.jpg, https://getfile.dokpub.com/yandex/get/https://disk.yandex.ru/d/psU1nZlsi9AO4w/4.jpg, https://getfile.dokpub.com/yandex/get/https://disk.yandex.ru/d/psU1nZlsi9AO4w/5.jpg</v>
      </c>
      <c r="AD250" s="38" t="s">
        <v>95</v>
      </c>
      <c r="AE250" s="75" t="s">
        <v>4492</v>
      </c>
      <c r="AF250" s="70" t="s">
        <v>4493</v>
      </c>
      <c r="AG250" s="38" t="s">
        <v>98</v>
      </c>
      <c r="AH250" s="38" t="s">
        <v>99</v>
      </c>
      <c r="AI250" s="44" t="s">
        <v>100</v>
      </c>
      <c r="AJ250" s="44">
        <v>0.0</v>
      </c>
      <c r="AK250" s="63" t="str">
        <f t="shared" si="68"/>
        <v>https://getfile.dokpub.com/yandex/get/https://disk.yandex.ru/d/KBZ-ilRqMr0BMQ/v1.mp4</v>
      </c>
      <c r="AL250" s="46" t="s">
        <v>786</v>
      </c>
      <c r="AM250" s="46" t="s">
        <v>103</v>
      </c>
      <c r="AN250" s="46" t="s">
        <v>104</v>
      </c>
      <c r="AO250" s="46" t="s">
        <v>105</v>
      </c>
      <c r="AP250" s="46" t="s">
        <v>106</v>
      </c>
      <c r="AQ250" s="46">
        <f t="shared" si="57"/>
        <v>0</v>
      </c>
      <c r="AR250" s="47" t="str">
        <f t="shared" si="58"/>
        <v/>
      </c>
      <c r="AS250" s="46" t="s">
        <v>107</v>
      </c>
      <c r="AT250" s="46" t="s">
        <v>108</v>
      </c>
      <c r="AU250" s="46" t="s">
        <v>109</v>
      </c>
      <c r="AV250" s="46" t="s">
        <v>110</v>
      </c>
      <c r="AW250" s="46" t="s">
        <v>111</v>
      </c>
      <c r="AX250" s="48" t="s">
        <v>112</v>
      </c>
      <c r="AY250" s="49" t="s">
        <v>1413</v>
      </c>
      <c r="AZ250" s="49" t="s">
        <v>1413</v>
      </c>
      <c r="BA250" s="1605">
        <f>'ТКАНИ'!BA521*20</f>
        <v>7560</v>
      </c>
      <c r="BB250" s="265">
        <v>100.0</v>
      </c>
      <c r="BC250" s="265">
        <v>100.0</v>
      </c>
      <c r="BD250" s="153">
        <v>0.16</v>
      </c>
      <c r="BE250" s="127"/>
      <c r="BF250" s="150"/>
      <c r="BG250" s="151"/>
      <c r="BH250" s="46" t="str">
        <f t="shared" si="60"/>
        <v>#VALUE!</v>
      </c>
      <c r="BI250" s="153"/>
      <c r="BJ250" s="47" t="str">
        <f t="shared" si="61"/>
        <v>#VALUE!</v>
      </c>
      <c r="BK250" s="55" t="str">
        <f t="shared" si="62"/>
        <v/>
      </c>
      <c r="BL250" s="56" t="str">
        <f t="shared" si="63"/>
        <v>#VALUE!</v>
      </c>
      <c r="BM250" s="57" t="str">
        <f t="shared" si="64"/>
        <v>#VALUE!</v>
      </c>
      <c r="BN250" s="46">
        <f t="shared" si="65"/>
        <v>293.625</v>
      </c>
      <c r="BO250" s="46">
        <v>25.0</v>
      </c>
      <c r="BP250" s="46">
        <v>7.0</v>
      </c>
      <c r="BQ250" s="47">
        <v>1.25</v>
      </c>
      <c r="BR250" s="46">
        <f t="shared" si="66"/>
        <v>2595</v>
      </c>
      <c r="BS250" s="46" t="str">
        <f t="shared" si="67"/>
        <v>#VALUE!</v>
      </c>
      <c r="BT250" s="46" t="s">
        <v>156</v>
      </c>
      <c r="BU250" s="65"/>
      <c r="BV250" s="59"/>
      <c r="BW250" s="59"/>
      <c r="BX250" s="60"/>
      <c r="BY250" s="61"/>
      <c r="BZ250" s="66"/>
      <c r="CA250" s="59"/>
      <c r="CB250" s="59"/>
      <c r="CC250" s="59"/>
    </row>
    <row r="251" ht="30.0" customHeight="1">
      <c r="A251" s="269"/>
      <c r="B251" s="94" t="s">
        <v>12372</v>
      </c>
      <c r="C251" s="95" t="s">
        <v>4478</v>
      </c>
      <c r="D251" s="29">
        <f t="shared" si="73"/>
        <v>0</v>
      </c>
      <c r="E251" s="30" t="s">
        <v>12373</v>
      </c>
      <c r="F251" s="140" t="s">
        <v>12374</v>
      </c>
      <c r="G251" s="158" t="s">
        <v>12375</v>
      </c>
      <c r="H251" s="33"/>
      <c r="I251" s="34"/>
      <c r="J251" s="35"/>
      <c r="K251" s="58" t="s">
        <v>12376</v>
      </c>
      <c r="L251" s="22" t="s">
        <v>4588</v>
      </c>
      <c r="M251" s="22" t="s">
        <v>4608</v>
      </c>
      <c r="N251" s="266" t="s">
        <v>4589</v>
      </c>
      <c r="O251" s="1586">
        <v>12000.0</v>
      </c>
      <c r="P251" s="38">
        <v>450.0</v>
      </c>
      <c r="Q251" s="38">
        <v>450.0</v>
      </c>
      <c r="R251" s="38">
        <v>1450.0</v>
      </c>
      <c r="S251" s="70" t="s">
        <v>12377</v>
      </c>
      <c r="T251" s="70" t="s">
        <v>4591</v>
      </c>
      <c r="U251" s="38" t="s">
        <v>4592</v>
      </c>
      <c r="V251" s="267" t="s">
        <v>914</v>
      </c>
      <c r="W251" s="38" t="s">
        <v>90</v>
      </c>
      <c r="X251" s="38">
        <v>390.0</v>
      </c>
      <c r="Y251" s="40">
        <v>20.0</v>
      </c>
      <c r="Z251" s="40">
        <v>1.5</v>
      </c>
      <c r="AA251" s="38" t="s">
        <v>92</v>
      </c>
      <c r="AB251" s="38" t="s">
        <v>93</v>
      </c>
      <c r="AC251" s="107" t="str">
        <f t="shared" si="56"/>
        <v>https://getfile.dokpub.com/yandex/get/https://disk.yandex.ru/d/7nnqbDaR8OBTWQ/1.jpg, https://getfile.dokpub.com/yandex/get/https://disk.yandex.ru/d/7nnqbDaR8OBTWQ/2.jpg, https://getfile.dokpub.com/yandex/get/https://disk.yandex.ru/d/7nnqbDaR8OBTWQ/3.jpg, https://getfile.dokpub.com/yandex/get/https://disk.yandex.ru/d/7nnqbDaR8OBTWQ/4.jpg, https://getfile.dokpub.com/yandex/get/https://disk.yandex.ru/d/7nnqbDaR8OBTWQ/5.jpg</v>
      </c>
      <c r="AD251" s="38" t="s">
        <v>95</v>
      </c>
      <c r="AE251" s="75" t="s">
        <v>4593</v>
      </c>
      <c r="AF251" s="38"/>
      <c r="AG251" s="38" t="s">
        <v>98</v>
      </c>
      <c r="AH251" s="38" t="s">
        <v>99</v>
      </c>
      <c r="AI251" s="44" t="s">
        <v>100</v>
      </c>
      <c r="AJ251" s="44">
        <v>0.0</v>
      </c>
      <c r="AK251" s="63" t="str">
        <f t="shared" si="68"/>
        <v>https://getfile.dokpub.com/yandex/get/https://disk.yandex.ru/d/RHKCGkxcKQj8ew/v1.mp4</v>
      </c>
      <c r="AL251" s="46" t="s">
        <v>786</v>
      </c>
      <c r="AM251" s="46" t="s">
        <v>103</v>
      </c>
      <c r="AN251" s="46" t="s">
        <v>104</v>
      </c>
      <c r="AO251" s="46" t="s">
        <v>105</v>
      </c>
      <c r="AP251" s="46" t="s">
        <v>106</v>
      </c>
      <c r="AQ251" s="46">
        <f t="shared" si="57"/>
        <v>0</v>
      </c>
      <c r="AR251" s="47" t="str">
        <f t="shared" si="58"/>
        <v/>
      </c>
      <c r="AS251" s="46" t="s">
        <v>107</v>
      </c>
      <c r="AT251" s="46" t="s">
        <v>108</v>
      </c>
      <c r="AU251" s="46" t="s">
        <v>109</v>
      </c>
      <c r="AV251" s="46" t="s">
        <v>110</v>
      </c>
      <c r="AW251" s="46" t="s">
        <v>786</v>
      </c>
      <c r="AX251" s="48" t="s">
        <v>112</v>
      </c>
      <c r="AY251" s="49" t="s">
        <v>1413</v>
      </c>
      <c r="AZ251" s="49" t="s">
        <v>1413</v>
      </c>
      <c r="BA251" s="1605">
        <f>BA242*20</f>
        <v>290400</v>
      </c>
      <c r="BB251" s="265">
        <v>100.0</v>
      </c>
      <c r="BC251" s="265">
        <v>100.0</v>
      </c>
      <c r="BD251" s="153">
        <v>0.16</v>
      </c>
      <c r="BE251" s="127"/>
      <c r="BF251" s="150"/>
      <c r="BG251" s="151"/>
      <c r="BH251" s="46" t="str">
        <f t="shared" si="60"/>
        <v>#VALUE!</v>
      </c>
      <c r="BI251" s="153"/>
      <c r="BJ251" s="47" t="str">
        <f t="shared" si="61"/>
        <v>#VALUE!</v>
      </c>
      <c r="BK251" s="55" t="str">
        <f t="shared" si="62"/>
        <v/>
      </c>
      <c r="BL251" s="56" t="str">
        <f t="shared" si="63"/>
        <v>#VALUE!</v>
      </c>
      <c r="BM251" s="57" t="str">
        <f t="shared" si="64"/>
        <v>#VALUE!</v>
      </c>
      <c r="BN251" s="46">
        <f t="shared" si="65"/>
        <v>293.625</v>
      </c>
      <c r="BO251" s="46">
        <v>25.0</v>
      </c>
      <c r="BP251" s="46">
        <v>7.0</v>
      </c>
      <c r="BQ251" s="47">
        <v>1.25</v>
      </c>
      <c r="BR251" s="46">
        <f t="shared" si="66"/>
        <v>2595</v>
      </c>
      <c r="BS251" s="46" t="str">
        <f t="shared" si="67"/>
        <v>#VALUE!</v>
      </c>
      <c r="BT251" s="46" t="s">
        <v>12250</v>
      </c>
      <c r="BU251" s="65"/>
      <c r="BV251" s="59"/>
      <c r="BW251" s="59"/>
      <c r="BX251" s="60"/>
      <c r="BY251" s="61"/>
      <c r="BZ251" s="66"/>
      <c r="CA251" s="59"/>
      <c r="CB251" s="59"/>
      <c r="CC251" s="59"/>
    </row>
    <row r="252" ht="30.0" customHeight="1">
      <c r="A252" s="93"/>
      <c r="B252" s="94" t="s">
        <v>12378</v>
      </c>
      <c r="C252" s="95" t="s">
        <v>4478</v>
      </c>
      <c r="D252" s="96">
        <f t="shared" si="73"/>
        <v>0</v>
      </c>
      <c r="E252" s="97" t="s">
        <v>12379</v>
      </c>
      <c r="F252" s="270" t="s">
        <v>12380</v>
      </c>
      <c r="G252" s="1606" t="s">
        <v>12381</v>
      </c>
      <c r="H252" s="33"/>
      <c r="I252" s="34"/>
      <c r="J252" s="35"/>
      <c r="K252" s="22" t="s">
        <v>12382</v>
      </c>
      <c r="L252" s="22" t="s">
        <v>4425</v>
      </c>
      <c r="M252" s="22" t="s">
        <v>4425</v>
      </c>
      <c r="N252" s="37" t="s">
        <v>584</v>
      </c>
      <c r="O252" s="1586">
        <v>12000.0</v>
      </c>
      <c r="P252" s="38">
        <v>450.0</v>
      </c>
      <c r="Q252" s="38">
        <v>450.0</v>
      </c>
      <c r="R252" s="38">
        <v>1450.0</v>
      </c>
      <c r="S252" s="70" t="s">
        <v>12383</v>
      </c>
      <c r="T252" s="70" t="s">
        <v>4679</v>
      </c>
      <c r="U252" s="38" t="s">
        <v>4680</v>
      </c>
      <c r="V252" s="38" t="s">
        <v>4681</v>
      </c>
      <c r="W252" s="38" t="s">
        <v>589</v>
      </c>
      <c r="X252" s="38">
        <v>270.0</v>
      </c>
      <c r="Y252" s="40">
        <v>20.0</v>
      </c>
      <c r="Z252" s="40">
        <v>1.5</v>
      </c>
      <c r="AA252" s="38" t="s">
        <v>92</v>
      </c>
      <c r="AB252" s="38" t="s">
        <v>93</v>
      </c>
      <c r="AC252" s="107" t="str">
        <f t="shared" si="56"/>
        <v>https://getfile.dokpub.com/yandex/get/https://disk.yandex.ru/d/WhSsFWQKN3rsMA/1.jpg, https://getfile.dokpub.com/yandex/get/https://disk.yandex.ru/d/WhSsFWQKN3rsMA/2.jpg, https://getfile.dokpub.com/yandex/get/https://disk.yandex.ru/d/WhSsFWQKN3rsMA/3.jpg, https://getfile.dokpub.com/yandex/get/https://disk.yandex.ru/d/WhSsFWQKN3rsMA/4.jpg, https://getfile.dokpub.com/yandex/get/https://disk.yandex.ru/d/WhSsFWQKN3rsMA/5.jpg</v>
      </c>
      <c r="AD252" s="38" t="s">
        <v>95</v>
      </c>
      <c r="AE252" s="75" t="s">
        <v>4682</v>
      </c>
      <c r="AF252" s="70" t="s">
        <v>4683</v>
      </c>
      <c r="AG252" s="38" t="s">
        <v>98</v>
      </c>
      <c r="AH252" s="38" t="s">
        <v>99</v>
      </c>
      <c r="AI252" s="44" t="s">
        <v>100</v>
      </c>
      <c r="AJ252" s="44">
        <v>0.0</v>
      </c>
      <c r="AK252" s="63" t="str">
        <f t="shared" si="68"/>
        <v>https://getfile.dokpub.com/yandex/get/https://disk.yandex.ru/d/_1_bgmlyqNOyOw/v1.mp4</v>
      </c>
      <c r="AL252" s="46" t="s">
        <v>786</v>
      </c>
      <c r="AM252" s="46" t="s">
        <v>103</v>
      </c>
      <c r="AN252" s="46" t="s">
        <v>104</v>
      </c>
      <c r="AO252" s="46" t="s">
        <v>105</v>
      </c>
      <c r="AP252" s="46" t="s">
        <v>106</v>
      </c>
      <c r="AQ252" s="46">
        <f t="shared" si="57"/>
        <v>0</v>
      </c>
      <c r="AR252" s="47" t="str">
        <f t="shared" si="58"/>
        <v/>
      </c>
      <c r="AS252" s="46" t="s">
        <v>107</v>
      </c>
      <c r="AT252" s="46" t="s">
        <v>108</v>
      </c>
      <c r="AU252" s="46" t="s">
        <v>109</v>
      </c>
      <c r="AV252" s="46" t="s">
        <v>110</v>
      </c>
      <c r="AW252" s="46" t="s">
        <v>786</v>
      </c>
      <c r="AX252" s="48" t="s">
        <v>155</v>
      </c>
      <c r="AY252" s="49" t="s">
        <v>1413</v>
      </c>
      <c r="AZ252" s="49" t="s">
        <v>1413</v>
      </c>
      <c r="BA252" s="1605">
        <f>'ТКАНИ'!BA545*20</f>
        <v>8160</v>
      </c>
      <c r="BB252" s="265">
        <v>100.0</v>
      </c>
      <c r="BC252" s="265">
        <v>100.0</v>
      </c>
      <c r="BD252" s="153">
        <v>0.16</v>
      </c>
      <c r="BE252" s="1607"/>
      <c r="BF252" s="1608"/>
      <c r="BG252" s="1609"/>
      <c r="BH252" s="46" t="str">
        <f t="shared" si="60"/>
        <v>#VALUE!</v>
      </c>
      <c r="BI252" s="261"/>
      <c r="BJ252" s="47" t="str">
        <f t="shared" si="61"/>
        <v>#VALUE!</v>
      </c>
      <c r="BK252" s="55" t="str">
        <f t="shared" si="62"/>
        <v/>
      </c>
      <c r="BL252" s="56" t="str">
        <f t="shared" si="63"/>
        <v>#VALUE!</v>
      </c>
      <c r="BM252" s="57" t="str">
        <f t="shared" si="64"/>
        <v>#VALUE!</v>
      </c>
      <c r="BN252" s="46">
        <f t="shared" si="65"/>
        <v>293.625</v>
      </c>
      <c r="BO252" s="46">
        <v>25.0</v>
      </c>
      <c r="BP252" s="46">
        <v>7.0</v>
      </c>
      <c r="BQ252" s="47">
        <v>1.25</v>
      </c>
      <c r="BR252" s="46">
        <f t="shared" si="66"/>
        <v>2595</v>
      </c>
      <c r="BS252" s="46" t="str">
        <f t="shared" si="67"/>
        <v>#VALUE!</v>
      </c>
      <c r="BT252" s="46" t="s">
        <v>12201</v>
      </c>
      <c r="BU252" s="65"/>
      <c r="BV252" s="59"/>
      <c r="BW252" s="59"/>
      <c r="BX252" s="60"/>
      <c r="BY252" s="61"/>
      <c r="BZ252" s="66"/>
      <c r="CA252" s="59"/>
      <c r="CB252" s="59"/>
      <c r="CC252" s="59"/>
    </row>
    <row r="253" ht="30.0" customHeight="1">
      <c r="A253" s="1610"/>
      <c r="B253" s="94" t="s">
        <v>12384</v>
      </c>
      <c r="C253" s="95" t="s">
        <v>4478</v>
      </c>
      <c r="D253" s="29">
        <f t="shared" si="73"/>
        <v>0</v>
      </c>
      <c r="E253" s="30" t="s">
        <v>12385</v>
      </c>
      <c r="F253" s="140" t="s">
        <v>12386</v>
      </c>
      <c r="G253" s="312" t="s">
        <v>12387</v>
      </c>
      <c r="H253" s="33"/>
      <c r="I253" s="34"/>
      <c r="J253" s="35"/>
      <c r="K253" s="22" t="s">
        <v>12388</v>
      </c>
      <c r="L253" s="22" t="s">
        <v>4425</v>
      </c>
      <c r="M253" s="22" t="s">
        <v>4425</v>
      </c>
      <c r="N253" s="37" t="s">
        <v>85</v>
      </c>
      <c r="O253" s="1586">
        <v>6000.0</v>
      </c>
      <c r="P253" s="1586">
        <v>300.0</v>
      </c>
      <c r="Q253" s="1586">
        <v>300.0</v>
      </c>
      <c r="R253" s="1586">
        <v>1500.0</v>
      </c>
      <c r="S253" s="70" t="s">
        <v>12389</v>
      </c>
      <c r="T253" s="70" t="s">
        <v>4779</v>
      </c>
      <c r="U253" s="38" t="s">
        <v>4780</v>
      </c>
      <c r="V253" s="38" t="s">
        <v>2238</v>
      </c>
      <c r="W253" s="38" t="s">
        <v>491</v>
      </c>
      <c r="X253" s="38">
        <v>405.0</v>
      </c>
      <c r="Y253" s="40">
        <v>10.0</v>
      </c>
      <c r="Z253" s="40">
        <v>1.5</v>
      </c>
      <c r="AA253" s="38" t="s">
        <v>92</v>
      </c>
      <c r="AB253" s="38" t="s">
        <v>93</v>
      </c>
      <c r="AC253" s="107" t="str">
        <f t="shared" si="56"/>
        <v>https://getfile.dokpub.com/yandex/get/https://disk.yandex.ru/d/j6zKAC1m9NS3Pg/1.jpg, https://getfile.dokpub.com/yandex/get/https://disk.yandex.ru/d/j6zKAC1m9NS3Pg/2.jpg, https://getfile.dokpub.com/yandex/get/https://disk.yandex.ru/d/j6zKAC1m9NS3Pg/3.jpg, https://getfile.dokpub.com/yandex/get/https://disk.yandex.ru/d/j6zKAC1m9NS3Pg/4.jpg, https://getfile.dokpub.com/yandex/get/https://disk.yandex.ru/d/j6zKAC1m9NS3Pg/5.jpg</v>
      </c>
      <c r="AD253" s="38" t="s">
        <v>95</v>
      </c>
      <c r="AE253" s="75" t="s">
        <v>4781</v>
      </c>
      <c r="AF253" s="70" t="s">
        <v>4782</v>
      </c>
      <c r="AG253" s="38" t="s">
        <v>98</v>
      </c>
      <c r="AH253" s="38" t="s">
        <v>99</v>
      </c>
      <c r="AI253" s="44" t="s">
        <v>100</v>
      </c>
      <c r="AJ253" s="44">
        <v>0.0</v>
      </c>
      <c r="AK253" s="63" t="str">
        <f t="shared" si="68"/>
        <v>https://getfile.dokpub.com/yandex/get/https://disk.yandex.ru/d/U4x8H98VqwWw4w/v1.mp4</v>
      </c>
      <c r="AL253" s="46" t="s">
        <v>786</v>
      </c>
      <c r="AM253" s="46" t="s">
        <v>103</v>
      </c>
      <c r="AN253" s="46" t="s">
        <v>104</v>
      </c>
      <c r="AO253" s="46" t="s">
        <v>105</v>
      </c>
      <c r="AP253" s="46" t="s">
        <v>106</v>
      </c>
      <c r="AQ253" s="46">
        <f t="shared" si="57"/>
        <v>0</v>
      </c>
      <c r="AR253" s="47" t="str">
        <f t="shared" si="58"/>
        <v/>
      </c>
      <c r="AS253" s="46" t="s">
        <v>107</v>
      </c>
      <c r="AT253" s="46" t="s">
        <v>108</v>
      </c>
      <c r="AU253" s="46" t="s">
        <v>109</v>
      </c>
      <c r="AV253" s="46" t="s">
        <v>110</v>
      </c>
      <c r="AW253" s="46" t="s">
        <v>786</v>
      </c>
      <c r="AX253" s="48" t="s">
        <v>112</v>
      </c>
      <c r="AY253" s="49" t="s">
        <v>1413</v>
      </c>
      <c r="AZ253" s="49" t="s">
        <v>1413</v>
      </c>
      <c r="BA253" s="1611"/>
      <c r="BB253" s="263"/>
      <c r="BC253" s="263"/>
      <c r="BD253" s="153"/>
      <c r="BE253" s="127"/>
      <c r="BF253" s="150"/>
      <c r="BG253" s="151"/>
      <c r="BH253" s="46" t="str">
        <f t="shared" si="60"/>
        <v>#VALUE!</v>
      </c>
      <c r="BI253" s="153"/>
      <c r="BJ253" s="47" t="str">
        <f t="shared" si="61"/>
        <v>#VALUE!</v>
      </c>
      <c r="BK253" s="55" t="str">
        <f t="shared" si="62"/>
        <v/>
      </c>
      <c r="BL253" s="56" t="str">
        <f t="shared" si="63"/>
        <v>#VALUE!</v>
      </c>
      <c r="BM253" s="57" t="str">
        <f t="shared" si="64"/>
        <v>#VALUE!</v>
      </c>
      <c r="BN253" s="46">
        <f t="shared" si="65"/>
        <v>135</v>
      </c>
      <c r="BO253" s="46">
        <v>25.0</v>
      </c>
      <c r="BP253" s="46">
        <v>7.0</v>
      </c>
      <c r="BQ253" s="47">
        <v>1.25</v>
      </c>
      <c r="BR253" s="46">
        <f t="shared" si="66"/>
        <v>1203.75</v>
      </c>
      <c r="BS253" s="46" t="str">
        <f t="shared" si="67"/>
        <v>#VALUE!</v>
      </c>
      <c r="BT253" s="46" t="s">
        <v>2447</v>
      </c>
      <c r="BU253" s="65"/>
      <c r="BV253" s="59"/>
      <c r="BW253" s="59"/>
      <c r="BX253" s="60"/>
      <c r="BY253" s="61"/>
      <c r="BZ253" s="66"/>
      <c r="CA253" s="59"/>
      <c r="CB253" s="59"/>
      <c r="CC253" s="59"/>
    </row>
    <row r="254" ht="30.0" customHeight="1">
      <c r="A254" s="1610"/>
      <c r="B254" s="94" t="s">
        <v>12390</v>
      </c>
      <c r="C254" s="95" t="s">
        <v>4478</v>
      </c>
      <c r="D254" s="29">
        <f t="shared" si="73"/>
        <v>0</v>
      </c>
      <c r="E254" s="30" t="s">
        <v>12391</v>
      </c>
      <c r="F254" s="140" t="s">
        <v>12392</v>
      </c>
      <c r="G254" s="158" t="s">
        <v>12393</v>
      </c>
      <c r="H254" s="33"/>
      <c r="I254" s="34"/>
      <c r="J254" s="35"/>
      <c r="K254" s="22" t="s">
        <v>12323</v>
      </c>
      <c r="L254" s="22" t="s">
        <v>4425</v>
      </c>
      <c r="M254" s="22" t="s">
        <v>4425</v>
      </c>
      <c r="N254" s="37" t="s">
        <v>85</v>
      </c>
      <c r="O254" s="1586">
        <v>12000.0</v>
      </c>
      <c r="P254" s="38">
        <v>450.0</v>
      </c>
      <c r="Q254" s="38">
        <v>450.0</v>
      </c>
      <c r="R254" s="38">
        <v>1450.0</v>
      </c>
      <c r="S254" s="70" t="s">
        <v>12394</v>
      </c>
      <c r="T254" s="70" t="s">
        <v>4779</v>
      </c>
      <c r="U254" s="38" t="s">
        <v>4780</v>
      </c>
      <c r="V254" s="38" t="s">
        <v>2238</v>
      </c>
      <c r="W254" s="38" t="s">
        <v>491</v>
      </c>
      <c r="X254" s="38">
        <v>405.0</v>
      </c>
      <c r="Y254" s="40">
        <v>20.0</v>
      </c>
      <c r="Z254" s="40">
        <v>1.5</v>
      </c>
      <c r="AA254" s="38" t="s">
        <v>92</v>
      </c>
      <c r="AB254" s="38" t="s">
        <v>93</v>
      </c>
      <c r="AC254" s="107" t="str">
        <f t="shared" si="56"/>
        <v>https://getfile.dokpub.com/yandex/get/https://disk.yandex.ru/d/cmnlcJFmqxyPuQ/1.jpg, https://getfile.dokpub.com/yandex/get/https://disk.yandex.ru/d/cmnlcJFmqxyPuQ/2.jpg, https://getfile.dokpub.com/yandex/get/https://disk.yandex.ru/d/cmnlcJFmqxyPuQ/3.jpg, https://getfile.dokpub.com/yandex/get/https://disk.yandex.ru/d/cmnlcJFmqxyPuQ/4.jpg, https://getfile.dokpub.com/yandex/get/https://disk.yandex.ru/d/cmnlcJFmqxyPuQ/5.jpg</v>
      </c>
      <c r="AD254" s="38" t="s">
        <v>95</v>
      </c>
      <c r="AE254" s="75" t="s">
        <v>4781</v>
      </c>
      <c r="AF254" s="70" t="s">
        <v>4782</v>
      </c>
      <c r="AG254" s="38" t="s">
        <v>98</v>
      </c>
      <c r="AH254" s="38" t="s">
        <v>99</v>
      </c>
      <c r="AI254" s="44" t="s">
        <v>100</v>
      </c>
      <c r="AJ254" s="44">
        <v>0.0</v>
      </c>
      <c r="AK254" s="63" t="str">
        <f t="shared" si="68"/>
        <v>https://getfile.dokpub.com/yandex/get/https://disk.yandex.ru/d/U4x8H98VqwWw4w/v1.mp4</v>
      </c>
      <c r="AL254" s="46" t="s">
        <v>786</v>
      </c>
      <c r="AM254" s="46" t="s">
        <v>103</v>
      </c>
      <c r="AN254" s="46" t="s">
        <v>104</v>
      </c>
      <c r="AO254" s="46" t="s">
        <v>105</v>
      </c>
      <c r="AP254" s="46" t="s">
        <v>106</v>
      </c>
      <c r="AQ254" s="46">
        <f t="shared" si="57"/>
        <v>0</v>
      </c>
      <c r="AR254" s="47" t="str">
        <f t="shared" si="58"/>
        <v/>
      </c>
      <c r="AS254" s="46" t="s">
        <v>107</v>
      </c>
      <c r="AT254" s="46" t="s">
        <v>108</v>
      </c>
      <c r="AU254" s="46" t="s">
        <v>109</v>
      </c>
      <c r="AV254" s="46" t="s">
        <v>110</v>
      </c>
      <c r="AW254" s="46" t="s">
        <v>786</v>
      </c>
      <c r="AX254" s="48" t="s">
        <v>112</v>
      </c>
      <c r="AY254" s="49" t="s">
        <v>1413</v>
      </c>
      <c r="AZ254" s="49" t="s">
        <v>1413</v>
      </c>
      <c r="BA254" s="1611"/>
      <c r="BB254" s="263"/>
      <c r="BC254" s="263"/>
      <c r="BD254" s="153"/>
      <c r="BE254" s="127"/>
      <c r="BF254" s="150"/>
      <c r="BG254" s="151"/>
      <c r="BH254" s="46" t="str">
        <f t="shared" si="60"/>
        <v>#VALUE!</v>
      </c>
      <c r="BI254" s="153"/>
      <c r="BJ254" s="47" t="str">
        <f t="shared" si="61"/>
        <v>#VALUE!</v>
      </c>
      <c r="BK254" s="55" t="str">
        <f t="shared" si="62"/>
        <v/>
      </c>
      <c r="BL254" s="56" t="str">
        <f t="shared" si="63"/>
        <v>#VALUE!</v>
      </c>
      <c r="BM254" s="57" t="str">
        <f t="shared" si="64"/>
        <v>#VALUE!</v>
      </c>
      <c r="BN254" s="46">
        <f t="shared" si="65"/>
        <v>293.625</v>
      </c>
      <c r="BO254" s="46">
        <v>25.0</v>
      </c>
      <c r="BP254" s="46">
        <v>7.0</v>
      </c>
      <c r="BQ254" s="47">
        <v>1.25</v>
      </c>
      <c r="BR254" s="46">
        <f t="shared" si="66"/>
        <v>2595</v>
      </c>
      <c r="BS254" s="46" t="str">
        <f t="shared" si="67"/>
        <v>#VALUE!</v>
      </c>
      <c r="BT254" s="46" t="s">
        <v>12201</v>
      </c>
      <c r="BU254" s="65"/>
      <c r="BV254" s="59"/>
      <c r="BW254" s="59"/>
      <c r="BX254" s="60"/>
      <c r="BY254" s="61"/>
      <c r="BZ254" s="66"/>
      <c r="CA254" s="59"/>
      <c r="CB254" s="59"/>
      <c r="CC254" s="59"/>
    </row>
    <row r="255" ht="30.0" customHeight="1">
      <c r="A255" s="1594" t="s">
        <v>4865</v>
      </c>
      <c r="B255" s="94" t="s">
        <v>12395</v>
      </c>
      <c r="C255" s="95" t="s">
        <v>4478</v>
      </c>
      <c r="D255" s="29">
        <f t="shared" si="73"/>
        <v>0</v>
      </c>
      <c r="E255" s="30" t="s">
        <v>12396</v>
      </c>
      <c r="F255" s="140" t="s">
        <v>12397</v>
      </c>
      <c r="G255" s="112" t="s">
        <v>12398</v>
      </c>
      <c r="H255" s="33"/>
      <c r="I255" s="34"/>
      <c r="J255" s="35"/>
      <c r="K255" s="22" t="s">
        <v>12399</v>
      </c>
      <c r="L255" s="22" t="s">
        <v>4425</v>
      </c>
      <c r="M255" s="22" t="s">
        <v>4425</v>
      </c>
      <c r="N255" s="37" t="s">
        <v>85</v>
      </c>
      <c r="O255" s="1586">
        <v>6000.0</v>
      </c>
      <c r="P255" s="1586">
        <v>300.0</v>
      </c>
      <c r="Q255" s="1586">
        <v>300.0</v>
      </c>
      <c r="R255" s="1586">
        <v>1500.0</v>
      </c>
      <c r="S255" s="75" t="s">
        <v>12400</v>
      </c>
      <c r="T255" s="75" t="s">
        <v>4872</v>
      </c>
      <c r="U255" s="46" t="s">
        <v>4873</v>
      </c>
      <c r="V255" s="46" t="s">
        <v>2267</v>
      </c>
      <c r="W255" s="46" t="s">
        <v>90</v>
      </c>
      <c r="X255" s="46">
        <v>395.0</v>
      </c>
      <c r="Y255" s="40">
        <v>10.0</v>
      </c>
      <c r="Z255" s="40">
        <v>1.5</v>
      </c>
      <c r="AA255" s="38" t="s">
        <v>92</v>
      </c>
      <c r="AB255" s="38" t="s">
        <v>93</v>
      </c>
      <c r="AC255" s="107" t="str">
        <f t="shared" si="56"/>
        <v>https://getfile.dokpub.com/yandex/get/https://disk.yandex.ru/d/iJ_7eLmCSgXtqQ/1.jpg, https://getfile.dokpub.com/yandex/get/https://disk.yandex.ru/d/iJ_7eLmCSgXtqQ/2.jpg, https://getfile.dokpub.com/yandex/get/https://disk.yandex.ru/d/iJ_7eLmCSgXtqQ/3.jpg, https://getfile.dokpub.com/yandex/get/https://disk.yandex.ru/d/iJ_7eLmCSgXtqQ/4.jpg, https://getfile.dokpub.com/yandex/get/https://disk.yandex.ru/d/iJ_7eLmCSgXtqQ/5.jpg</v>
      </c>
      <c r="AD255" s="38" t="s">
        <v>95</v>
      </c>
      <c r="AE255" s="75" t="s">
        <v>4874</v>
      </c>
      <c r="AF255" s="52"/>
      <c r="AG255" s="38" t="s">
        <v>98</v>
      </c>
      <c r="AH255" s="38" t="s">
        <v>99</v>
      </c>
      <c r="AI255" s="44" t="s">
        <v>100</v>
      </c>
      <c r="AJ255" s="44"/>
      <c r="AK255" s="63" t="str">
        <f t="shared" si="68"/>
        <v>https://getfile.dokpub.com/yandex/get/https://disk.yandex.ru/d/kWh_NwhDf3kqcQ/v1.mp4</v>
      </c>
      <c r="AL255" s="46" t="s">
        <v>786</v>
      </c>
      <c r="AM255" s="46" t="s">
        <v>103</v>
      </c>
      <c r="AN255" s="46" t="s">
        <v>104</v>
      </c>
      <c r="AO255" s="46" t="s">
        <v>105</v>
      </c>
      <c r="AP255" s="46" t="s">
        <v>106</v>
      </c>
      <c r="AQ255" s="46">
        <f t="shared" si="57"/>
        <v>0</v>
      </c>
      <c r="AR255" s="47" t="str">
        <f t="shared" si="58"/>
        <v/>
      </c>
      <c r="AS255" s="46" t="s">
        <v>107</v>
      </c>
      <c r="AT255" s="46" t="s">
        <v>108</v>
      </c>
      <c r="AU255" s="46" t="s">
        <v>109</v>
      </c>
      <c r="AV255" s="46" t="s">
        <v>110</v>
      </c>
      <c r="AW255" s="46" t="s">
        <v>111</v>
      </c>
      <c r="AX255" s="48" t="s">
        <v>112</v>
      </c>
      <c r="AY255" s="49" t="s">
        <v>1413</v>
      </c>
      <c r="AZ255" s="49" t="s">
        <v>1413</v>
      </c>
      <c r="BA255" s="1611"/>
      <c r="BB255" s="263"/>
      <c r="BC255" s="263"/>
      <c r="BD255" s="153"/>
      <c r="BE255" s="127"/>
      <c r="BF255" s="150"/>
      <c r="BG255" s="151"/>
      <c r="BH255" s="46" t="str">
        <f t="shared" si="60"/>
        <v>#VALUE!</v>
      </c>
      <c r="BI255" s="153"/>
      <c r="BJ255" s="47" t="str">
        <f t="shared" si="61"/>
        <v>#VALUE!</v>
      </c>
      <c r="BK255" s="55" t="str">
        <f t="shared" si="62"/>
        <v/>
      </c>
      <c r="BL255" s="56" t="str">
        <f t="shared" si="63"/>
        <v>#VALUE!</v>
      </c>
      <c r="BM255" s="57" t="str">
        <f t="shared" si="64"/>
        <v>#VALUE!</v>
      </c>
      <c r="BN255" s="46">
        <f t="shared" si="65"/>
        <v>135</v>
      </c>
      <c r="BO255" s="46">
        <v>25.0</v>
      </c>
      <c r="BP255" s="46">
        <v>7.0</v>
      </c>
      <c r="BQ255" s="47">
        <v>1.25</v>
      </c>
      <c r="BR255" s="46">
        <f t="shared" si="66"/>
        <v>1203.75</v>
      </c>
      <c r="BS255" s="46" t="str">
        <f t="shared" si="67"/>
        <v>#VALUE!</v>
      </c>
      <c r="BT255" s="46" t="s">
        <v>2447</v>
      </c>
      <c r="BU255" s="65"/>
      <c r="BV255" s="59"/>
      <c r="BW255" s="59"/>
      <c r="BX255" s="60"/>
      <c r="BY255" s="61"/>
      <c r="BZ255" s="66"/>
      <c r="CA255" s="59"/>
      <c r="CB255" s="59"/>
      <c r="CC255" s="59"/>
    </row>
    <row r="256" ht="30.0" customHeight="1">
      <c r="A256" s="1594" t="s">
        <v>4865</v>
      </c>
      <c r="B256" s="94" t="s">
        <v>12401</v>
      </c>
      <c r="C256" s="95" t="s">
        <v>4478</v>
      </c>
      <c r="D256" s="29">
        <f t="shared" si="73"/>
        <v>0</v>
      </c>
      <c r="E256" s="97" t="s">
        <v>12402</v>
      </c>
      <c r="F256" s="270" t="s">
        <v>12403</v>
      </c>
      <c r="G256" s="272" t="s">
        <v>12404</v>
      </c>
      <c r="H256" s="33">
        <v>40000.0</v>
      </c>
      <c r="I256" s="34">
        <v>0.31</v>
      </c>
      <c r="J256" s="35">
        <f>ROUND(H256*(1-I256),0)</f>
        <v>27600</v>
      </c>
      <c r="K256" s="22" t="s">
        <v>12405</v>
      </c>
      <c r="L256" s="22" t="s">
        <v>4425</v>
      </c>
      <c r="M256" s="22" t="s">
        <v>4425</v>
      </c>
      <c r="N256" s="37" t="s">
        <v>85</v>
      </c>
      <c r="O256" s="1586">
        <v>12000.0</v>
      </c>
      <c r="P256" s="1586">
        <v>350.0</v>
      </c>
      <c r="Q256" s="1586">
        <v>300.0</v>
      </c>
      <c r="R256" s="1586">
        <v>1500.0</v>
      </c>
      <c r="S256" s="75" t="s">
        <v>12406</v>
      </c>
      <c r="T256" s="75" t="s">
        <v>4872</v>
      </c>
      <c r="U256" s="46" t="s">
        <v>4873</v>
      </c>
      <c r="V256" s="46" t="s">
        <v>2267</v>
      </c>
      <c r="W256" s="46" t="s">
        <v>90</v>
      </c>
      <c r="X256" s="46">
        <v>395.0</v>
      </c>
      <c r="Y256" s="1612">
        <v>20.0</v>
      </c>
      <c r="Z256" s="40">
        <v>1.5</v>
      </c>
      <c r="AA256" s="38" t="s">
        <v>92</v>
      </c>
      <c r="AB256" s="38" t="s">
        <v>93</v>
      </c>
      <c r="AC256" s="107" t="str">
        <f t="shared" si="56"/>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AD256" s="38" t="s">
        <v>95</v>
      </c>
      <c r="AE256" s="75" t="s">
        <v>4874</v>
      </c>
      <c r="AF256" s="52"/>
      <c r="AG256" s="38" t="s">
        <v>98</v>
      </c>
      <c r="AH256" s="38" t="s">
        <v>99</v>
      </c>
      <c r="AI256" s="44" t="s">
        <v>100</v>
      </c>
      <c r="AJ256" s="44">
        <v>0.0</v>
      </c>
      <c r="AK256" s="63" t="str">
        <f t="shared" si="68"/>
        <v>https://getfile.dokpub.com/yandex/get/https://disk.yandex.ru/d/kWh_NwhDf3kqcQ/v1.mp4</v>
      </c>
      <c r="AL256" s="46" t="s">
        <v>786</v>
      </c>
      <c r="AM256" s="46" t="s">
        <v>103</v>
      </c>
      <c r="AN256" s="46" t="s">
        <v>104</v>
      </c>
      <c r="AO256" s="46" t="s">
        <v>105</v>
      </c>
      <c r="AP256" s="46" t="s">
        <v>106</v>
      </c>
      <c r="AQ256" s="46">
        <f t="shared" si="57"/>
        <v>29600</v>
      </c>
      <c r="AR256" s="47">
        <f t="shared" si="58"/>
        <v>0.26</v>
      </c>
      <c r="AS256" s="46" t="s">
        <v>107</v>
      </c>
      <c r="AT256" s="46" t="s">
        <v>108</v>
      </c>
      <c r="AU256" s="46" t="s">
        <v>109</v>
      </c>
      <c r="AV256" s="46" t="s">
        <v>110</v>
      </c>
      <c r="AW256" s="46" t="s">
        <v>786</v>
      </c>
      <c r="AX256" s="48" t="s">
        <v>112</v>
      </c>
      <c r="AY256" s="49">
        <v>1903.0</v>
      </c>
      <c r="AZ256" s="49">
        <v>2742.0</v>
      </c>
      <c r="BA256" s="1591">
        <f>'ТКАНИ'!BA568*20</f>
        <v>12480</v>
      </c>
      <c r="BB256" s="1591">
        <v>100.0</v>
      </c>
      <c r="BC256" s="1591">
        <v>100.0</v>
      </c>
      <c r="BD256" s="153">
        <v>0.16</v>
      </c>
      <c r="BE256" s="1591">
        <f>J256*BD256</f>
        <v>4416</v>
      </c>
      <c r="BF256" s="1592"/>
      <c r="BG256" s="1613">
        <f>J256-AY256-BA256-BB256-BC256-BE256-BF256</f>
        <v>8601</v>
      </c>
      <c r="BH256" s="53">
        <f t="shared" si="60"/>
        <v>7762</v>
      </c>
      <c r="BI256" s="54">
        <f>BG256/J256</f>
        <v>0.3116304348</v>
      </c>
      <c r="BJ256" s="47">
        <f t="shared" si="61"/>
        <v>0.2812318841</v>
      </c>
      <c r="BK256" s="55">
        <f t="shared" si="62"/>
        <v>0.26</v>
      </c>
      <c r="BL256" s="56">
        <f t="shared" si="63"/>
        <v>29608</v>
      </c>
      <c r="BM256" s="57">
        <f t="shared" si="64"/>
        <v>0.3191272629</v>
      </c>
      <c r="BN256" s="46">
        <f t="shared" si="65"/>
        <v>157.5</v>
      </c>
      <c r="BO256" s="46">
        <v>25.0</v>
      </c>
      <c r="BP256" s="46">
        <v>7.0</v>
      </c>
      <c r="BQ256" s="47">
        <v>1.25</v>
      </c>
      <c r="BR256" s="46">
        <f t="shared" si="66"/>
        <v>1405</v>
      </c>
      <c r="BS256" s="46">
        <f t="shared" si="67"/>
        <v>1337</v>
      </c>
      <c r="BT256" s="1591" t="s">
        <v>12097</v>
      </c>
      <c r="BU256" s="65"/>
      <c r="BV256" s="59"/>
      <c r="BW256" s="59"/>
      <c r="BX256" s="60"/>
      <c r="BY256" s="61" t="str">
        <f>"https://getfile.dokpub.com/yandex/get/"&amp;S256&amp;"/1.jpg"&amp;", "&amp;"https://getfile.dokpub.com/yandex/get/"&amp;S256&amp;"/2.jpg"&amp;", "&amp;"https://getfile.dokpub.com/yandex/get/"&amp;S256&amp;"/3.jpg"&amp;", "&amp;"https://getfile.dokpub.com/yandex/get/"&amp;S256&amp;"/4.jpg"&amp;", "&amp;"https://getfile.dokpub.com/yandex/get/"&amp;S256&amp;"/5.jpg"</f>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BZ256" s="66" t="s">
        <v>4863</v>
      </c>
      <c r="CA256" s="59" t="s">
        <v>12407</v>
      </c>
      <c r="CB256" s="59"/>
      <c r="CC256" s="59"/>
    </row>
    <row r="257" ht="30.0" customHeight="1">
      <c r="A257" s="37" t="s">
        <v>4865</v>
      </c>
      <c r="B257" s="1614" t="s">
        <v>12408</v>
      </c>
      <c r="C257" s="68" t="s">
        <v>4478</v>
      </c>
      <c r="D257" s="29">
        <f t="shared" si="73"/>
        <v>0</v>
      </c>
      <c r="E257" s="97" t="s">
        <v>12409</v>
      </c>
      <c r="F257" s="279" t="s">
        <v>12410</v>
      </c>
      <c r="G257" s="112" t="s">
        <v>12411</v>
      </c>
      <c r="H257" s="33"/>
      <c r="I257" s="34"/>
      <c r="J257" s="35"/>
      <c r="K257" s="22" t="s">
        <v>12412</v>
      </c>
      <c r="L257" s="22" t="s">
        <v>4425</v>
      </c>
      <c r="M257" s="22" t="s">
        <v>4425</v>
      </c>
      <c r="N257" s="37" t="s">
        <v>4359</v>
      </c>
      <c r="O257" s="1586">
        <v>6000.0</v>
      </c>
      <c r="P257" s="1586">
        <v>300.0</v>
      </c>
      <c r="Q257" s="1586">
        <v>300.0</v>
      </c>
      <c r="R257" s="1586">
        <v>1500.0</v>
      </c>
      <c r="S257" s="280" t="s">
        <v>12413</v>
      </c>
      <c r="T257" s="75" t="s">
        <v>4952</v>
      </c>
      <c r="U257" s="46" t="s">
        <v>4362</v>
      </c>
      <c r="V257" s="46" t="s">
        <v>4363</v>
      </c>
      <c r="W257" s="46" t="s">
        <v>90</v>
      </c>
      <c r="X257" s="46">
        <v>405.0</v>
      </c>
      <c r="Y257" s="40">
        <v>10.0</v>
      </c>
      <c r="Z257" s="40">
        <v>1.5</v>
      </c>
      <c r="AA257" s="38" t="s">
        <v>92</v>
      </c>
      <c r="AB257" s="38" t="s">
        <v>93</v>
      </c>
      <c r="AC257" s="107" t="str">
        <f t="shared" si="56"/>
        <v>https://getfile.dokpub.com/yandex/get/https://disk.yandex.ru/d/uZBlWybxuqBMUQ/1.jpg, https://getfile.dokpub.com/yandex/get/https://disk.yandex.ru/d/uZBlWybxuqBMUQ/2.jpg, https://getfile.dokpub.com/yandex/get/https://disk.yandex.ru/d/uZBlWybxuqBMUQ/3.jpg, https://getfile.dokpub.com/yandex/get/https://disk.yandex.ru/d/uZBlWybxuqBMUQ/4.jpg, https://getfile.dokpub.com/yandex/get/https://disk.yandex.ru/d/uZBlWybxuqBMUQ/5.jpg</v>
      </c>
      <c r="AD257" s="38" t="s">
        <v>95</v>
      </c>
      <c r="AE257" s="75" t="s">
        <v>4953</v>
      </c>
      <c r="AF257" s="163"/>
      <c r="AG257" s="38" t="s">
        <v>98</v>
      </c>
      <c r="AH257" s="38" t="s">
        <v>99</v>
      </c>
      <c r="AI257" s="44" t="s">
        <v>100</v>
      </c>
      <c r="AJ257" s="44">
        <v>0.0</v>
      </c>
      <c r="AK257" s="63" t="str">
        <f t="shared" si="68"/>
        <v>https://getfile.dokpub.com/yandex/get/https://disk.yandex.ru/d/_AavwcWhk9ze1A/v1.mp4</v>
      </c>
      <c r="AL257" s="46" t="s">
        <v>786</v>
      </c>
      <c r="AM257" s="46" t="s">
        <v>103</v>
      </c>
      <c r="AN257" s="46" t="s">
        <v>104</v>
      </c>
      <c r="AO257" s="46" t="s">
        <v>105</v>
      </c>
      <c r="AP257" s="46" t="s">
        <v>106</v>
      </c>
      <c r="AQ257" s="46">
        <f t="shared" si="57"/>
        <v>0</v>
      </c>
      <c r="AR257" s="47" t="str">
        <f t="shared" si="58"/>
        <v/>
      </c>
      <c r="AS257" s="46" t="s">
        <v>107</v>
      </c>
      <c r="AT257" s="46" t="s">
        <v>108</v>
      </c>
      <c r="AU257" s="46" t="s">
        <v>109</v>
      </c>
      <c r="AV257" s="46" t="s">
        <v>110</v>
      </c>
      <c r="AW257" s="46" t="s">
        <v>786</v>
      </c>
      <c r="AX257" s="48" t="s">
        <v>155</v>
      </c>
      <c r="AY257" s="49" t="s">
        <v>1413</v>
      </c>
      <c r="AZ257" s="49" t="s">
        <v>1413</v>
      </c>
      <c r="BA257" s="1611"/>
      <c r="BB257" s="263"/>
      <c r="BC257" s="263"/>
      <c r="BD257" s="153"/>
      <c r="BE257" s="127"/>
      <c r="BF257" s="273"/>
      <c r="BG257" s="151"/>
      <c r="BH257" s="46" t="str">
        <f t="shared" si="60"/>
        <v>#VALUE!</v>
      </c>
      <c r="BI257" s="153"/>
      <c r="BJ257" s="47" t="str">
        <f t="shared" si="61"/>
        <v>#VALUE!</v>
      </c>
      <c r="BK257" s="55" t="str">
        <f t="shared" si="62"/>
        <v/>
      </c>
      <c r="BL257" s="56" t="str">
        <f t="shared" si="63"/>
        <v>#VALUE!</v>
      </c>
      <c r="BM257" s="57" t="str">
        <f t="shared" si="64"/>
        <v>#VALUE!</v>
      </c>
      <c r="BN257" s="46">
        <f t="shared" si="65"/>
        <v>135</v>
      </c>
      <c r="BO257" s="46">
        <v>25.0</v>
      </c>
      <c r="BP257" s="46">
        <v>7.0</v>
      </c>
      <c r="BQ257" s="47">
        <v>1.25</v>
      </c>
      <c r="BR257" s="46">
        <f t="shared" si="66"/>
        <v>1203.75</v>
      </c>
      <c r="BS257" s="46" t="str">
        <f t="shared" si="67"/>
        <v>#VALUE!</v>
      </c>
      <c r="BT257" s="46" t="s">
        <v>2447</v>
      </c>
      <c r="BU257" s="281"/>
      <c r="BV257" s="282"/>
      <c r="BW257" s="282"/>
      <c r="BX257" s="283"/>
      <c r="BY257" s="282"/>
      <c r="BZ257" s="282"/>
      <c r="CA257" s="282"/>
      <c r="CB257" s="282"/>
      <c r="CC257" s="282"/>
    </row>
    <row r="258" ht="30.0" customHeight="1">
      <c r="A258" s="1594" t="s">
        <v>4865</v>
      </c>
      <c r="B258" s="1614" t="s">
        <v>12414</v>
      </c>
      <c r="C258" s="68" t="s">
        <v>4478</v>
      </c>
      <c r="D258" s="29">
        <f t="shared" si="73"/>
        <v>0</v>
      </c>
      <c r="E258" s="97" t="s">
        <v>12415</v>
      </c>
      <c r="F258" s="310" t="s">
        <v>12416</v>
      </c>
      <c r="G258" s="272" t="s">
        <v>12417</v>
      </c>
      <c r="H258" s="33">
        <v>40000.0</v>
      </c>
      <c r="I258" s="34">
        <v>0.3</v>
      </c>
      <c r="J258" s="35">
        <f t="shared" ref="J258:J263" si="74">ROUND(H258*(1-I258),0)</f>
        <v>28000</v>
      </c>
      <c r="K258" s="22" t="s">
        <v>12418</v>
      </c>
      <c r="L258" s="22" t="s">
        <v>4425</v>
      </c>
      <c r="M258" s="22" t="s">
        <v>4425</v>
      </c>
      <c r="N258" s="37" t="s">
        <v>4359</v>
      </c>
      <c r="O258" s="1586">
        <v>12000.0</v>
      </c>
      <c r="P258" s="1586">
        <v>350.0</v>
      </c>
      <c r="Q258" s="1586">
        <v>300.0</v>
      </c>
      <c r="R258" s="1586">
        <v>1500.0</v>
      </c>
      <c r="S258" s="280" t="s">
        <v>12419</v>
      </c>
      <c r="T258" s="75" t="s">
        <v>4952</v>
      </c>
      <c r="U258" s="46" t="s">
        <v>4362</v>
      </c>
      <c r="V258" s="46" t="s">
        <v>4363</v>
      </c>
      <c r="W258" s="46" t="s">
        <v>90</v>
      </c>
      <c r="X258" s="46">
        <v>405.0</v>
      </c>
      <c r="Y258" s="1612">
        <v>20.0</v>
      </c>
      <c r="Z258" s="40">
        <v>1.5</v>
      </c>
      <c r="AA258" s="38" t="s">
        <v>92</v>
      </c>
      <c r="AB258" s="38" t="s">
        <v>93</v>
      </c>
      <c r="AC258" s="107" t="str">
        <f t="shared" si="56"/>
        <v>https://getfile.dokpub.com/yandex/get/https://disk.yandex.ru/d/AN1Vmj_HGZFgVg/1.jpg, https://getfile.dokpub.com/yandex/get/https://disk.yandex.ru/d/AN1Vmj_HGZFgVg/2.jpg, https://getfile.dokpub.com/yandex/get/https://disk.yandex.ru/d/AN1Vmj_HGZFgVg/3.jpg, https://getfile.dokpub.com/yandex/get/https://disk.yandex.ru/d/AN1Vmj_HGZFgVg/4.jpg, https://getfile.dokpub.com/yandex/get/https://disk.yandex.ru/d/AN1Vmj_HGZFgVg/5.jpg</v>
      </c>
      <c r="AD258" s="38" t="s">
        <v>95</v>
      </c>
      <c r="AE258" s="75" t="s">
        <v>4953</v>
      </c>
      <c r="AF258" s="163"/>
      <c r="AG258" s="38" t="s">
        <v>98</v>
      </c>
      <c r="AH258" s="38" t="s">
        <v>99</v>
      </c>
      <c r="AI258" s="44" t="s">
        <v>100</v>
      </c>
      <c r="AJ258" s="44">
        <v>0.0</v>
      </c>
      <c r="AK258" s="63" t="str">
        <f t="shared" si="68"/>
        <v>https://getfile.dokpub.com/yandex/get/https://disk.yandex.ru/d/_AavwcWhk9ze1A/v1.mp4</v>
      </c>
      <c r="AL258" s="46" t="s">
        <v>786</v>
      </c>
      <c r="AM258" s="46" t="s">
        <v>103</v>
      </c>
      <c r="AN258" s="46" t="s">
        <v>104</v>
      </c>
      <c r="AO258" s="46" t="s">
        <v>105</v>
      </c>
      <c r="AP258" s="46" t="s">
        <v>106</v>
      </c>
      <c r="AQ258" s="46">
        <f t="shared" si="57"/>
        <v>29600</v>
      </c>
      <c r="AR258" s="47">
        <f t="shared" si="58"/>
        <v>0.26</v>
      </c>
      <c r="AS258" s="46" t="s">
        <v>107</v>
      </c>
      <c r="AT258" s="46" t="s">
        <v>108</v>
      </c>
      <c r="AU258" s="46" t="s">
        <v>109</v>
      </c>
      <c r="AV258" s="46" t="s">
        <v>110</v>
      </c>
      <c r="AW258" s="46" t="s">
        <v>786</v>
      </c>
      <c r="AX258" s="48" t="s">
        <v>155</v>
      </c>
      <c r="AY258" s="49">
        <v>1903.0</v>
      </c>
      <c r="AZ258" s="49">
        <v>2742.0</v>
      </c>
      <c r="BA258" s="1591">
        <f>'ТКАНИ'!BA579*20</f>
        <v>12480</v>
      </c>
      <c r="BB258" s="1591">
        <v>100.0</v>
      </c>
      <c r="BC258" s="1591">
        <v>100.0</v>
      </c>
      <c r="BD258" s="153">
        <v>0.16</v>
      </c>
      <c r="BE258" s="1591">
        <f t="shared" ref="BE258:BE263" si="75">J258*BD258</f>
        <v>4480</v>
      </c>
      <c r="BF258" s="1592"/>
      <c r="BG258" s="1613">
        <f t="shared" ref="BG258:BG263" si="76">J258-AY258-BA258-BB258-BC258-BE258-BF258</f>
        <v>8937</v>
      </c>
      <c r="BH258" s="53">
        <f t="shared" si="60"/>
        <v>8098</v>
      </c>
      <c r="BI258" s="54">
        <f t="shared" ref="BI258:BI263" si="77">BG258/J258</f>
        <v>0.3191785714</v>
      </c>
      <c r="BJ258" s="47">
        <f t="shared" si="61"/>
        <v>0.2892142857</v>
      </c>
      <c r="BK258" s="55">
        <f t="shared" si="62"/>
        <v>0.26</v>
      </c>
      <c r="BL258" s="56">
        <f t="shared" si="63"/>
        <v>29704</v>
      </c>
      <c r="BM258" s="57">
        <f t="shared" si="64"/>
        <v>0.3208106652</v>
      </c>
      <c r="BN258" s="46">
        <f t="shared" si="65"/>
        <v>157.5</v>
      </c>
      <c r="BO258" s="46">
        <v>25.0</v>
      </c>
      <c r="BP258" s="46">
        <v>7.0</v>
      </c>
      <c r="BQ258" s="47">
        <v>1.25</v>
      </c>
      <c r="BR258" s="46">
        <f t="shared" si="66"/>
        <v>1405</v>
      </c>
      <c r="BS258" s="46">
        <f t="shared" si="67"/>
        <v>1337</v>
      </c>
      <c r="BT258" s="1591" t="s">
        <v>12097</v>
      </c>
      <c r="BU258" s="281"/>
      <c r="BV258" s="282"/>
      <c r="BW258" s="282"/>
      <c r="BX258" s="283"/>
      <c r="BY258" s="282"/>
      <c r="BZ258" s="282"/>
      <c r="CA258" s="282"/>
      <c r="CB258" s="282"/>
      <c r="CC258" s="282"/>
    </row>
    <row r="259" ht="30.0" customHeight="1">
      <c r="A259" s="1594"/>
      <c r="B259" s="1615" t="s">
        <v>12420</v>
      </c>
      <c r="C259" s="95" t="s">
        <v>4478</v>
      </c>
      <c r="D259" s="29">
        <f t="shared" si="73"/>
        <v>0</v>
      </c>
      <c r="E259" s="97" t="s">
        <v>12421</v>
      </c>
      <c r="F259" s="1616" t="s">
        <v>12422</v>
      </c>
      <c r="G259" s="1606" t="s">
        <v>12423</v>
      </c>
      <c r="H259" s="33"/>
      <c r="I259" s="34">
        <v>0.2</v>
      </c>
      <c r="J259" s="35">
        <f t="shared" si="74"/>
        <v>0</v>
      </c>
      <c r="K259" s="22" t="s">
        <v>12424</v>
      </c>
      <c r="L259" s="22" t="s">
        <v>4425</v>
      </c>
      <c r="M259" s="22" t="s">
        <v>4425</v>
      </c>
      <c r="N259" s="37" t="s">
        <v>85</v>
      </c>
      <c r="O259" s="1586">
        <v>6000.0</v>
      </c>
      <c r="P259" s="1586">
        <v>300.0</v>
      </c>
      <c r="Q259" s="1586">
        <v>300.0</v>
      </c>
      <c r="R259" s="1586">
        <v>1500.0</v>
      </c>
      <c r="S259" s="280" t="s">
        <v>12425</v>
      </c>
      <c r="T259" s="280" t="s">
        <v>5021</v>
      </c>
      <c r="U259" s="37" t="s">
        <v>4372</v>
      </c>
      <c r="V259" s="37" t="s">
        <v>2247</v>
      </c>
      <c r="W259" s="46" t="s">
        <v>491</v>
      </c>
      <c r="X259" s="38">
        <v>405.0</v>
      </c>
      <c r="Y259" s="1612">
        <v>10.0</v>
      </c>
      <c r="Z259" s="40">
        <v>1.5</v>
      </c>
      <c r="AA259" s="38" t="s">
        <v>92</v>
      </c>
      <c r="AB259" s="38" t="s">
        <v>93</v>
      </c>
      <c r="AC259" s="107" t="str">
        <f t="shared" si="56"/>
        <v>https://getfile.dokpub.com/yandex/get/https://disk.yandex.ru/d/d5YpXMNqZ5a3FA/1.jpg, https://getfile.dokpub.com/yandex/get/https://disk.yandex.ru/d/d5YpXMNqZ5a3FA/2.jpg, https://getfile.dokpub.com/yandex/get/https://disk.yandex.ru/d/d5YpXMNqZ5a3FA/3.jpg, https://getfile.dokpub.com/yandex/get/https://disk.yandex.ru/d/d5YpXMNqZ5a3FA/4.jpg, https://getfile.dokpub.com/yandex/get/https://disk.yandex.ru/d/d5YpXMNqZ5a3FA/5.jpg</v>
      </c>
      <c r="AD259" s="38" t="s">
        <v>95</v>
      </c>
      <c r="AE259" s="280" t="s">
        <v>5022</v>
      </c>
      <c r="AF259" s="163"/>
      <c r="AG259" s="38" t="s">
        <v>98</v>
      </c>
      <c r="AH259" s="38" t="s">
        <v>99</v>
      </c>
      <c r="AI259" s="44" t="s">
        <v>100</v>
      </c>
      <c r="AJ259" s="44">
        <v>0.0</v>
      </c>
      <c r="AK259" s="63" t="str">
        <f t="shared" si="68"/>
        <v>https://getfile.dokpub.com/yandex/get/https://disk.yandex.ru/d/hVEvJzMSMVC4xg/v1.mp4</v>
      </c>
      <c r="AL259" s="46" t="s">
        <v>102</v>
      </c>
      <c r="AM259" s="46" t="s">
        <v>103</v>
      </c>
      <c r="AN259" s="46" t="s">
        <v>104</v>
      </c>
      <c r="AO259" s="46" t="s">
        <v>105</v>
      </c>
      <c r="AP259" s="46" t="s">
        <v>106</v>
      </c>
      <c r="AQ259" s="46">
        <f t="shared" si="57"/>
        <v>0</v>
      </c>
      <c r="AR259" s="47">
        <f t="shared" si="58"/>
        <v>0.2</v>
      </c>
      <c r="AS259" s="46" t="s">
        <v>107</v>
      </c>
      <c r="AT259" s="46" t="s">
        <v>108</v>
      </c>
      <c r="AU259" s="46" t="s">
        <v>109</v>
      </c>
      <c r="AV259" s="46" t="s">
        <v>110</v>
      </c>
      <c r="AW259" s="46" t="s">
        <v>111</v>
      </c>
      <c r="AX259" s="48" t="s">
        <v>155</v>
      </c>
      <c r="AY259" s="49" t="s">
        <v>1413</v>
      </c>
      <c r="AZ259" s="49" t="s">
        <v>1413</v>
      </c>
      <c r="BA259" s="1617"/>
      <c r="BB259" s="263">
        <v>50.0</v>
      </c>
      <c r="BC259" s="263">
        <v>80.0</v>
      </c>
      <c r="BD259" s="153">
        <v>0.16</v>
      </c>
      <c r="BE259" s="127">
        <f t="shared" si="75"/>
        <v>0</v>
      </c>
      <c r="BF259" s="273"/>
      <c r="BG259" s="151" t="str">
        <f t="shared" si="76"/>
        <v>#VALUE!</v>
      </c>
      <c r="BH259" s="46" t="str">
        <f t="shared" si="60"/>
        <v>#VALUE!</v>
      </c>
      <c r="BI259" s="153" t="str">
        <f t="shared" si="77"/>
        <v>#VALUE!</v>
      </c>
      <c r="BJ259" s="47" t="str">
        <f t="shared" si="61"/>
        <v>#VALUE!</v>
      </c>
      <c r="BK259" s="55">
        <f t="shared" si="62"/>
        <v>0.2</v>
      </c>
      <c r="BL259" s="56" t="str">
        <f t="shared" si="63"/>
        <v>#VALUE!</v>
      </c>
      <c r="BM259" s="57" t="str">
        <f t="shared" si="64"/>
        <v>#VALUE!</v>
      </c>
      <c r="BN259" s="46">
        <f t="shared" si="65"/>
        <v>135</v>
      </c>
      <c r="BO259" s="46">
        <v>25.0</v>
      </c>
      <c r="BP259" s="46">
        <v>7.0</v>
      </c>
      <c r="BQ259" s="47">
        <v>1.25</v>
      </c>
      <c r="BR259" s="46">
        <f t="shared" si="66"/>
        <v>1203.75</v>
      </c>
      <c r="BS259" s="46" t="str">
        <f t="shared" si="67"/>
        <v>#VALUE!</v>
      </c>
      <c r="BT259" s="1591" t="s">
        <v>2447</v>
      </c>
      <c r="BU259" s="281"/>
      <c r="BV259" s="282"/>
      <c r="BW259" s="282"/>
      <c r="BX259" s="283"/>
      <c r="BY259" s="282"/>
      <c r="BZ259" s="282"/>
      <c r="CA259" s="282"/>
      <c r="CB259" s="282"/>
      <c r="CC259" s="282"/>
    </row>
    <row r="260" ht="30.0" customHeight="1">
      <c r="A260" s="1594"/>
      <c r="B260" s="1615" t="s">
        <v>12426</v>
      </c>
      <c r="C260" s="224" t="s">
        <v>4478</v>
      </c>
      <c r="D260" s="29">
        <f t="shared" si="73"/>
        <v>0</v>
      </c>
      <c r="E260" s="97" t="s">
        <v>12427</v>
      </c>
      <c r="F260" s="1616" t="s">
        <v>12428</v>
      </c>
      <c r="G260" s="1618" t="s">
        <v>12429</v>
      </c>
      <c r="H260" s="33">
        <v>46000.0</v>
      </c>
      <c r="I260" s="34">
        <v>0.3</v>
      </c>
      <c r="J260" s="35">
        <f t="shared" si="74"/>
        <v>32200</v>
      </c>
      <c r="K260" s="22" t="s">
        <v>12430</v>
      </c>
      <c r="L260" s="22" t="s">
        <v>4425</v>
      </c>
      <c r="M260" s="22" t="s">
        <v>4425</v>
      </c>
      <c r="N260" s="37" t="s">
        <v>85</v>
      </c>
      <c r="O260" s="1586">
        <v>12000.0</v>
      </c>
      <c r="P260" s="1586">
        <v>350.0</v>
      </c>
      <c r="Q260" s="1586">
        <v>300.0</v>
      </c>
      <c r="R260" s="1586">
        <v>1500.0</v>
      </c>
      <c r="S260" s="280" t="s">
        <v>12431</v>
      </c>
      <c r="T260" s="280" t="s">
        <v>5021</v>
      </c>
      <c r="U260" s="37" t="s">
        <v>4372</v>
      </c>
      <c r="V260" s="37" t="s">
        <v>2247</v>
      </c>
      <c r="W260" s="46" t="s">
        <v>491</v>
      </c>
      <c r="X260" s="38">
        <v>405.0</v>
      </c>
      <c r="Y260" s="1612">
        <v>20.0</v>
      </c>
      <c r="Z260" s="40">
        <v>1.5</v>
      </c>
      <c r="AA260" s="38" t="s">
        <v>92</v>
      </c>
      <c r="AB260" s="38" t="s">
        <v>93</v>
      </c>
      <c r="AC260" s="107" t="str">
        <f t="shared" si="56"/>
        <v>https://getfile.dokpub.com/yandex/get/https://disk.yandex.ru/d/kdcHPHJIjKgc2A/1.jpg, https://getfile.dokpub.com/yandex/get/https://disk.yandex.ru/d/kdcHPHJIjKgc2A/2.jpg, https://getfile.dokpub.com/yandex/get/https://disk.yandex.ru/d/kdcHPHJIjKgc2A/3.jpg, https://getfile.dokpub.com/yandex/get/https://disk.yandex.ru/d/kdcHPHJIjKgc2A/4.jpg, https://getfile.dokpub.com/yandex/get/https://disk.yandex.ru/d/kdcHPHJIjKgc2A/5.jpg</v>
      </c>
      <c r="AD260" s="38" t="s">
        <v>95</v>
      </c>
      <c r="AE260" s="280" t="s">
        <v>5022</v>
      </c>
      <c r="AF260" s="163"/>
      <c r="AG260" s="38" t="s">
        <v>98</v>
      </c>
      <c r="AH260" s="38" t="s">
        <v>99</v>
      </c>
      <c r="AI260" s="44" t="s">
        <v>100</v>
      </c>
      <c r="AJ260" s="44">
        <v>0.0</v>
      </c>
      <c r="AK260" s="63" t="str">
        <f t="shared" si="68"/>
        <v>https://getfile.dokpub.com/yandex/get/https://disk.yandex.ru/d/hVEvJzMSMVC4xg/v1.mp4</v>
      </c>
      <c r="AL260" s="46" t="s">
        <v>102</v>
      </c>
      <c r="AM260" s="46" t="s">
        <v>103</v>
      </c>
      <c r="AN260" s="46" t="s">
        <v>104</v>
      </c>
      <c r="AO260" s="46" t="s">
        <v>105</v>
      </c>
      <c r="AP260" s="46" t="s">
        <v>106</v>
      </c>
      <c r="AQ260" s="46">
        <f t="shared" si="57"/>
        <v>35420</v>
      </c>
      <c r="AR260" s="47">
        <f t="shared" si="58"/>
        <v>0.23</v>
      </c>
      <c r="AS260" s="46" t="s">
        <v>107</v>
      </c>
      <c r="AT260" s="46" t="s">
        <v>108</v>
      </c>
      <c r="AU260" s="46" t="s">
        <v>109</v>
      </c>
      <c r="AV260" s="46" t="s">
        <v>110</v>
      </c>
      <c r="AW260" s="46" t="s">
        <v>786</v>
      </c>
      <c r="AX260" s="48" t="s">
        <v>155</v>
      </c>
      <c r="AY260" s="49">
        <v>1933.0</v>
      </c>
      <c r="AZ260" s="49">
        <v>2820.0</v>
      </c>
      <c r="BA260" s="1591">
        <f>'ТКАНИ'!BA590*20</f>
        <v>15600</v>
      </c>
      <c r="BB260" s="1591">
        <v>100.0</v>
      </c>
      <c r="BC260" s="1591">
        <v>100.0</v>
      </c>
      <c r="BD260" s="153">
        <v>0.16</v>
      </c>
      <c r="BE260" s="1591">
        <f t="shared" si="75"/>
        <v>5152</v>
      </c>
      <c r="BF260" s="1592"/>
      <c r="BG260" s="1613">
        <f t="shared" si="76"/>
        <v>9315</v>
      </c>
      <c r="BH260" s="53">
        <f t="shared" si="60"/>
        <v>8428</v>
      </c>
      <c r="BI260" s="54">
        <f t="shared" si="77"/>
        <v>0.2892857143</v>
      </c>
      <c r="BJ260" s="47">
        <f t="shared" si="61"/>
        <v>0.2617391304</v>
      </c>
      <c r="BK260" s="55">
        <f t="shared" si="62"/>
        <v>0.23</v>
      </c>
      <c r="BL260" s="56">
        <f t="shared" si="63"/>
        <v>35480</v>
      </c>
      <c r="BM260" s="57">
        <f t="shared" si="64"/>
        <v>0.3151972943</v>
      </c>
      <c r="BN260" s="46">
        <f t="shared" si="65"/>
        <v>157.5</v>
      </c>
      <c r="BO260" s="46">
        <v>25.0</v>
      </c>
      <c r="BP260" s="46">
        <v>7.0</v>
      </c>
      <c r="BQ260" s="47">
        <v>1.25</v>
      </c>
      <c r="BR260" s="46">
        <f t="shared" si="66"/>
        <v>1405</v>
      </c>
      <c r="BS260" s="46">
        <f t="shared" si="67"/>
        <v>1415</v>
      </c>
      <c r="BT260" s="1591" t="s">
        <v>12097</v>
      </c>
      <c r="BU260" s="281"/>
      <c r="BV260" s="282"/>
      <c r="BW260" s="282"/>
      <c r="BX260" s="283"/>
      <c r="BY260" s="282"/>
      <c r="BZ260" s="282"/>
      <c r="CA260" s="282"/>
      <c r="CB260" s="282"/>
      <c r="CC260" s="282"/>
    </row>
    <row r="261" ht="30.0" customHeight="1">
      <c r="A261" s="1619" t="s">
        <v>5155</v>
      </c>
      <c r="B261" s="1620" t="s">
        <v>11646</v>
      </c>
      <c r="C261" s="1621" t="s">
        <v>12432</v>
      </c>
      <c r="D261" s="1622">
        <f t="shared" si="73"/>
        <v>0</v>
      </c>
      <c r="E261" s="1623" t="s">
        <v>12433</v>
      </c>
      <c r="F261" s="1624" t="s">
        <v>12434</v>
      </c>
      <c r="G261" s="1625">
        <v>2.039219787554E12</v>
      </c>
      <c r="H261" s="1626">
        <v>580.0</v>
      </c>
      <c r="I261" s="297">
        <v>0.41</v>
      </c>
      <c r="J261" s="1627">
        <f t="shared" si="74"/>
        <v>342</v>
      </c>
      <c r="K261" s="1626" t="s">
        <v>12435</v>
      </c>
      <c r="L261" s="1628" t="s">
        <v>4425</v>
      </c>
      <c r="M261" s="1628" t="s">
        <v>4425</v>
      </c>
      <c r="N261" s="1619" t="s">
        <v>5090</v>
      </c>
      <c r="O261" s="1629">
        <v>100.0</v>
      </c>
      <c r="P261" s="1629">
        <v>100.0</v>
      </c>
      <c r="Q261" s="1629">
        <v>60.0</v>
      </c>
      <c r="R261" s="1629">
        <v>270.0</v>
      </c>
      <c r="S261" s="1630" t="s">
        <v>12436</v>
      </c>
      <c r="T261" s="1630" t="s">
        <v>5161</v>
      </c>
      <c r="U261" s="37" t="s">
        <v>5162</v>
      </c>
      <c r="V261" s="1619" t="s">
        <v>914</v>
      </c>
      <c r="W261" s="1629" t="s">
        <v>589</v>
      </c>
      <c r="X261" s="1619">
        <v>550.0</v>
      </c>
      <c r="Y261" s="1631" t="s">
        <v>91</v>
      </c>
      <c r="Z261" s="1629" t="s">
        <v>1940</v>
      </c>
      <c r="AA261" s="1619" t="s">
        <v>590</v>
      </c>
      <c r="AB261" s="1629" t="s">
        <v>93</v>
      </c>
      <c r="AC261" s="107" t="str">
        <f t="shared" si="56"/>
        <v>https://getfile.dokpub.com/yandex/get/https://disk.yandex.ru/d/LfFrttDF3kPPsA/1.jpg, https://getfile.dokpub.com/yandex/get/https://disk.yandex.ru/d/LfFrttDF3kPPsA/2.jpg, https://getfile.dokpub.com/yandex/get/https://disk.yandex.ru/d/LfFrttDF3kPPsA/3.jpg, https://getfile.dokpub.com/yandex/get/https://disk.yandex.ru/d/LfFrttDF3kPPsA/4.jpg, https://getfile.dokpub.com/yandex/get/https://disk.yandex.ru/d/LfFrttDF3kPPsA/5.jpg</v>
      </c>
      <c r="AD261" s="1629" t="s">
        <v>95</v>
      </c>
      <c r="AE261" s="1630" t="s">
        <v>5163</v>
      </c>
      <c r="AF261" s="1632"/>
      <c r="AG261" s="1629" t="s">
        <v>98</v>
      </c>
      <c r="AH261" s="1629" t="s">
        <v>99</v>
      </c>
      <c r="AI261" s="1628" t="s">
        <v>100</v>
      </c>
      <c r="AJ261" s="1628">
        <v>0.0</v>
      </c>
      <c r="AK261" s="63" t="str">
        <f t="shared" si="68"/>
        <v>https://getfile.dokpub.com/yandex/get/https://disk.yandex.ru/d/a0gwDi525wrd-g/v1.mp4</v>
      </c>
      <c r="AL261" s="1626" t="s">
        <v>102</v>
      </c>
      <c r="AM261" s="1626" t="s">
        <v>103</v>
      </c>
      <c r="AN261" s="1626" t="s">
        <v>104</v>
      </c>
      <c r="AO261" s="1626" t="s">
        <v>105</v>
      </c>
      <c r="AP261" s="1626" t="s">
        <v>106</v>
      </c>
      <c r="AQ261" s="46">
        <f t="shared" si="57"/>
        <v>424</v>
      </c>
      <c r="AR261" s="47">
        <f t="shared" si="58"/>
        <v>0.27</v>
      </c>
      <c r="AS261" s="1626" t="s">
        <v>107</v>
      </c>
      <c r="AT261" s="1626" t="s">
        <v>108</v>
      </c>
      <c r="AU261" s="1626" t="s">
        <v>109</v>
      </c>
      <c r="AV261" s="1626" t="s">
        <v>110</v>
      </c>
      <c r="AW261" s="1626" t="s">
        <v>111</v>
      </c>
      <c r="AX261" s="48" t="s">
        <v>112</v>
      </c>
      <c r="AY261" s="49">
        <v>80.0</v>
      </c>
      <c r="AZ261" s="49">
        <v>136.0</v>
      </c>
      <c r="BA261" s="125">
        <f>IFERROR(__xludf.DUMMYFUNCTION("IMPORTRANGE(""https://docs.google.com/spreadsheets/d/1K9FdSDDcIaIccULM3XeD8ehMwbjQB3kapl3RppOhYx4/edit?usp=sharing"",""D87"")"),77.0)</f>
        <v>77</v>
      </c>
      <c r="BB261" s="262">
        <v>10.0</v>
      </c>
      <c r="BC261" s="262">
        <v>10.0</v>
      </c>
      <c r="BD261" s="153">
        <v>0.16</v>
      </c>
      <c r="BE261" s="1626">
        <f t="shared" si="75"/>
        <v>54.72</v>
      </c>
      <c r="BF261" s="1632"/>
      <c r="BG261" s="1633">
        <f t="shared" si="76"/>
        <v>110.28</v>
      </c>
      <c r="BH261" s="53">
        <f t="shared" si="60"/>
        <v>54.28</v>
      </c>
      <c r="BI261" s="297">
        <f t="shared" si="77"/>
        <v>0.3224561404</v>
      </c>
      <c r="BJ261" s="47">
        <f t="shared" si="61"/>
        <v>0.1587134503</v>
      </c>
      <c r="BK261" s="55">
        <f t="shared" si="62"/>
        <v>0.27</v>
      </c>
      <c r="BL261" s="56">
        <f t="shared" si="63"/>
        <v>429</v>
      </c>
      <c r="BM261" s="57">
        <f t="shared" si="64"/>
        <v>0.2968764569</v>
      </c>
      <c r="BN261" s="46">
        <f t="shared" si="65"/>
        <v>1.62</v>
      </c>
      <c r="BO261" s="46">
        <v>25.0</v>
      </c>
      <c r="BP261" s="46">
        <v>7.0</v>
      </c>
      <c r="BQ261" s="47">
        <v>1.25</v>
      </c>
      <c r="BR261" s="46">
        <f t="shared" si="66"/>
        <v>40</v>
      </c>
      <c r="BS261" s="46">
        <f t="shared" si="67"/>
        <v>96</v>
      </c>
      <c r="BT261" s="1626" t="s">
        <v>113</v>
      </c>
      <c r="BU261" s="124"/>
      <c r="BV261" s="125" t="str">
        <f>IFERROR(__xludf.DUMMYFUNCTION("IMPORTRANGE(""https://docs.google.com/spreadsheets/d/1K9FdSDDcIaIccULM3XeD8ehMwbjQB3kapl3RppOhYx4/edit?usp=sharing"",""B87"")"),"К2N30 (Тула)")</f>
        <v>К2N30 (Тула)</v>
      </c>
      <c r="BW261" s="1634"/>
      <c r="BX261" s="1634"/>
      <c r="BY261" s="1634"/>
      <c r="BZ261" s="1634"/>
      <c r="CA261" s="1634"/>
      <c r="CB261" s="1634"/>
      <c r="CC261" s="1634"/>
    </row>
    <row r="262" ht="30.0" customHeight="1">
      <c r="A262" s="1619" t="s">
        <v>5155</v>
      </c>
      <c r="B262" s="1635" t="s">
        <v>11657</v>
      </c>
      <c r="C262" s="1621" t="s">
        <v>12432</v>
      </c>
      <c r="D262" s="1622">
        <f t="shared" si="73"/>
        <v>0</v>
      </c>
      <c r="E262" s="1623" t="s">
        <v>12437</v>
      </c>
      <c r="F262" s="1636" t="s">
        <v>12438</v>
      </c>
      <c r="G262" s="1625">
        <v>2.039219788049E12</v>
      </c>
      <c r="H262" s="1626">
        <v>800.0</v>
      </c>
      <c r="I262" s="297">
        <v>0.3</v>
      </c>
      <c r="J262" s="1627">
        <f t="shared" si="74"/>
        <v>560</v>
      </c>
      <c r="K262" s="1626" t="s">
        <v>12439</v>
      </c>
      <c r="L262" s="1628" t="s">
        <v>4425</v>
      </c>
      <c r="M262" s="1628" t="s">
        <v>4425</v>
      </c>
      <c r="N262" s="1619" t="s">
        <v>5090</v>
      </c>
      <c r="O262" s="1629">
        <v>165.0</v>
      </c>
      <c r="P262" s="1629">
        <v>140.0</v>
      </c>
      <c r="Q262" s="1629">
        <v>90.0</v>
      </c>
      <c r="R262" s="1629">
        <v>270.0</v>
      </c>
      <c r="S262" s="1630" t="s">
        <v>12440</v>
      </c>
      <c r="T262" s="1630" t="s">
        <v>5161</v>
      </c>
      <c r="U262" s="37" t="s">
        <v>5162</v>
      </c>
      <c r="V262" s="1619" t="s">
        <v>914</v>
      </c>
      <c r="W262" s="1629" t="s">
        <v>589</v>
      </c>
      <c r="X262" s="1619">
        <v>550.0</v>
      </c>
      <c r="Y262" s="1631" t="s">
        <v>91</v>
      </c>
      <c r="Z262" s="1629" t="s">
        <v>1952</v>
      </c>
      <c r="AA262" s="1619" t="s">
        <v>590</v>
      </c>
      <c r="AB262" s="1629" t="s">
        <v>93</v>
      </c>
      <c r="AC262" s="107" t="str">
        <f t="shared" si="56"/>
        <v>https://getfile.dokpub.com/yandex/get/https://disk.yandex.ru/d/_vnxNaI0t-OhrA/1.jpg, https://getfile.dokpub.com/yandex/get/https://disk.yandex.ru/d/_vnxNaI0t-OhrA/2.jpg, https://getfile.dokpub.com/yandex/get/https://disk.yandex.ru/d/_vnxNaI0t-OhrA/3.jpg, https://getfile.dokpub.com/yandex/get/https://disk.yandex.ru/d/_vnxNaI0t-OhrA/4.jpg, https://getfile.dokpub.com/yandex/get/https://disk.yandex.ru/d/_vnxNaI0t-OhrA/5.jpg</v>
      </c>
      <c r="AD262" s="1629" t="s">
        <v>95</v>
      </c>
      <c r="AE262" s="1630" t="s">
        <v>5163</v>
      </c>
      <c r="AF262" s="1632"/>
      <c r="AG262" s="1629" t="s">
        <v>98</v>
      </c>
      <c r="AH262" s="1629" t="s">
        <v>99</v>
      </c>
      <c r="AI262" s="1628" t="s">
        <v>100</v>
      </c>
      <c r="AJ262" s="1628">
        <v>0.0</v>
      </c>
      <c r="AK262" s="63" t="str">
        <f t="shared" si="68"/>
        <v>https://getfile.dokpub.com/yandex/get/https://disk.yandex.ru/d/a0gwDi525wrd-g/v1.mp4</v>
      </c>
      <c r="AL262" s="1626" t="s">
        <v>102</v>
      </c>
      <c r="AM262" s="1626" t="s">
        <v>103</v>
      </c>
      <c r="AN262" s="1626" t="s">
        <v>104</v>
      </c>
      <c r="AO262" s="1626" t="s">
        <v>105</v>
      </c>
      <c r="AP262" s="1626" t="s">
        <v>106</v>
      </c>
      <c r="AQ262" s="46">
        <f t="shared" si="57"/>
        <v>560</v>
      </c>
      <c r="AR262" s="47">
        <f t="shared" si="58"/>
        <v>0.3</v>
      </c>
      <c r="AS262" s="1626" t="s">
        <v>107</v>
      </c>
      <c r="AT262" s="1626" t="s">
        <v>108</v>
      </c>
      <c r="AU262" s="1626" t="s">
        <v>109</v>
      </c>
      <c r="AV262" s="1626" t="s">
        <v>110</v>
      </c>
      <c r="AW262" s="1626" t="s">
        <v>111</v>
      </c>
      <c r="AX262" s="48" t="s">
        <v>112</v>
      </c>
      <c r="AY262" s="49" t="s">
        <v>1413</v>
      </c>
      <c r="AZ262" s="49" t="s">
        <v>1413</v>
      </c>
      <c r="BA262" s="1611">
        <f>BA261*2</f>
        <v>154</v>
      </c>
      <c r="BB262" s="263">
        <v>10.0</v>
      </c>
      <c r="BC262" s="263">
        <v>10.0</v>
      </c>
      <c r="BD262" s="153">
        <v>0.16</v>
      </c>
      <c r="BE262" s="1626">
        <f t="shared" si="75"/>
        <v>89.6</v>
      </c>
      <c r="BF262" s="1632"/>
      <c r="BG262" s="1626" t="str">
        <f t="shared" si="76"/>
        <v>#VALUE!</v>
      </c>
      <c r="BH262" s="46" t="str">
        <f t="shared" si="60"/>
        <v>#VALUE!</v>
      </c>
      <c r="BI262" s="297" t="str">
        <f t="shared" si="77"/>
        <v>#VALUE!</v>
      </c>
      <c r="BJ262" s="47" t="str">
        <f t="shared" si="61"/>
        <v>#VALUE!</v>
      </c>
      <c r="BK262" s="55">
        <f t="shared" si="62"/>
        <v>0.3</v>
      </c>
      <c r="BL262" s="56" t="str">
        <f t="shared" si="63"/>
        <v>#VALUE!</v>
      </c>
      <c r="BM262" s="57" t="str">
        <f t="shared" si="64"/>
        <v>#VALUE!</v>
      </c>
      <c r="BN262" s="46">
        <f t="shared" si="65"/>
        <v>3.402</v>
      </c>
      <c r="BO262" s="46">
        <v>25.0</v>
      </c>
      <c r="BP262" s="46">
        <v>7.0</v>
      </c>
      <c r="BQ262" s="47">
        <v>1.25</v>
      </c>
      <c r="BR262" s="46">
        <f t="shared" si="66"/>
        <v>57.5</v>
      </c>
      <c r="BS262" s="46" t="str">
        <f t="shared" si="67"/>
        <v>#VALUE!</v>
      </c>
      <c r="BT262" s="1626" t="s">
        <v>122</v>
      </c>
      <c r="BU262" s="281"/>
      <c r="BV262" s="1634"/>
      <c r="BW262" s="1634"/>
      <c r="BX262" s="1634"/>
      <c r="BY262" s="1634"/>
      <c r="BZ262" s="1634"/>
      <c r="CA262" s="1634"/>
      <c r="CB262" s="1634"/>
      <c r="CC262" s="1634"/>
    </row>
    <row r="263" ht="30.0" customHeight="1">
      <c r="A263" s="213" t="s">
        <v>2644</v>
      </c>
      <c r="B263" s="200" t="s">
        <v>12441</v>
      </c>
      <c r="C263" s="208" t="s">
        <v>106</v>
      </c>
      <c r="D263" s="29">
        <f t="shared" si="73"/>
        <v>0</v>
      </c>
      <c r="E263" s="202" t="s">
        <v>12442</v>
      </c>
      <c r="F263" s="104" t="s">
        <v>12443</v>
      </c>
      <c r="G263" s="105" t="s">
        <v>12444</v>
      </c>
      <c r="H263" s="33">
        <v>1100.0</v>
      </c>
      <c r="I263" s="34">
        <v>0.44999999999999996</v>
      </c>
      <c r="J263" s="35">
        <f t="shared" si="74"/>
        <v>605</v>
      </c>
      <c r="K263" s="22" t="s">
        <v>12445</v>
      </c>
      <c r="L263" s="22" t="s">
        <v>2625</v>
      </c>
      <c r="M263" s="22" t="s">
        <v>2625</v>
      </c>
      <c r="N263" s="37" t="s">
        <v>2626</v>
      </c>
      <c r="O263" s="38">
        <v>110.0</v>
      </c>
      <c r="P263" s="38">
        <v>85.0</v>
      </c>
      <c r="Q263" s="38">
        <v>50.0</v>
      </c>
      <c r="R263" s="38">
        <v>160.0</v>
      </c>
      <c r="S263" s="39" t="s">
        <v>12446</v>
      </c>
      <c r="T263" s="70" t="s">
        <v>12447</v>
      </c>
      <c r="U263" s="38" t="s">
        <v>12448</v>
      </c>
      <c r="V263" s="38" t="s">
        <v>692</v>
      </c>
      <c r="W263" s="38" t="s">
        <v>2630</v>
      </c>
      <c r="X263" s="38">
        <v>315.0</v>
      </c>
      <c r="Y263" s="40" t="s">
        <v>91</v>
      </c>
      <c r="Z263" s="38" t="s">
        <v>1940</v>
      </c>
      <c r="AA263" s="38" t="s">
        <v>2631</v>
      </c>
      <c r="AB263" s="38" t="s">
        <v>93</v>
      </c>
      <c r="AC263" s="107" t="str">
        <f t="shared" si="56"/>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AD263" s="38" t="s">
        <v>95</v>
      </c>
      <c r="AE263" s="75" t="s">
        <v>2633</v>
      </c>
      <c r="AF263" s="38"/>
      <c r="AG263" s="38" t="s">
        <v>98</v>
      </c>
      <c r="AH263" s="38" t="s">
        <v>2634</v>
      </c>
      <c r="AI263" s="44" t="s">
        <v>100</v>
      </c>
      <c r="AJ263" s="44">
        <v>0.0</v>
      </c>
      <c r="AK263" s="63" t="str">
        <f t="shared" si="68"/>
        <v>https://getfile.dokpub.com/yandex/get/https://disk.yandex.ru/d/sB0VeNTKLrXMFQ/v1.mp4</v>
      </c>
      <c r="AL263" s="46" t="s">
        <v>2635</v>
      </c>
      <c r="AM263" s="46" t="s">
        <v>103</v>
      </c>
      <c r="AN263" s="46" t="s">
        <v>104</v>
      </c>
      <c r="AO263" s="46" t="s">
        <v>105</v>
      </c>
      <c r="AP263" s="46" t="s">
        <v>106</v>
      </c>
      <c r="AQ263" s="46">
        <f t="shared" si="57"/>
        <v>23738</v>
      </c>
      <c r="AR263" s="47">
        <f t="shared" si="58"/>
        <v>-20.58</v>
      </c>
      <c r="AS263" s="46" t="s">
        <v>107</v>
      </c>
      <c r="AT263" s="46" t="s">
        <v>108</v>
      </c>
      <c r="AU263" s="46" t="s">
        <v>109</v>
      </c>
      <c r="AV263" s="46" t="s">
        <v>110</v>
      </c>
      <c r="AW263" s="46" t="s">
        <v>111</v>
      </c>
      <c r="AX263" s="48" t="s">
        <v>112</v>
      </c>
      <c r="AY263" s="49">
        <v>99.0</v>
      </c>
      <c r="AZ263" s="49">
        <v>159.0</v>
      </c>
      <c r="BA263" s="204">
        <f>BA260</f>
        <v>15600</v>
      </c>
      <c r="BB263" s="46">
        <v>10.0</v>
      </c>
      <c r="BC263" s="46">
        <v>10.0</v>
      </c>
      <c r="BD263" s="51">
        <v>0.2</v>
      </c>
      <c r="BE263" s="46">
        <f t="shared" si="75"/>
        <v>121</v>
      </c>
      <c r="BF263" s="52"/>
      <c r="BG263" s="53">
        <f t="shared" si="76"/>
        <v>-15235</v>
      </c>
      <c r="BH263" s="53">
        <f t="shared" si="60"/>
        <v>-15295</v>
      </c>
      <c r="BI263" s="54">
        <f t="shared" si="77"/>
        <v>-25.18181818</v>
      </c>
      <c r="BJ263" s="47">
        <f t="shared" si="61"/>
        <v>-25.28099174</v>
      </c>
      <c r="BK263" s="55">
        <f t="shared" si="62"/>
        <v>-20.58</v>
      </c>
      <c r="BL263" s="56">
        <f t="shared" si="63"/>
        <v>23731</v>
      </c>
      <c r="BM263" s="57">
        <f t="shared" si="64"/>
        <v>0.1350891239</v>
      </c>
      <c r="BN263" s="46">
        <f t="shared" si="65"/>
        <v>0.68</v>
      </c>
      <c r="BO263" s="46">
        <v>25.0</v>
      </c>
      <c r="BP263" s="46">
        <v>7.0</v>
      </c>
      <c r="BQ263" s="47">
        <v>1.25</v>
      </c>
      <c r="BR263" s="46">
        <f t="shared" si="66"/>
        <v>31.25</v>
      </c>
      <c r="BS263" s="46">
        <f t="shared" si="67"/>
        <v>127.75</v>
      </c>
      <c r="BT263" s="46" t="s">
        <v>111</v>
      </c>
      <c r="BU263" s="65"/>
      <c r="BV263" s="59"/>
      <c r="BW263" s="59"/>
      <c r="BX263" s="60"/>
      <c r="BY263" s="61" t="str">
        <f>"https://getfile.dokpub.com/yandex/get/"&amp;S263&amp;"/1.jpg"&amp;", "&amp;"https://getfile.dokpub.com/yandex/get/"&amp;S263&amp;"/2.jpg"&amp;", "&amp;"https://getfile.dokpub.com/yandex/get/"&amp;S263&amp;"/3.jpg"&amp;", "&amp;"https://getfile.dokpub.com/yandex/get/"&amp;S263&amp;"/4.jpg"&amp;", "&amp;"https://getfile.dokpub.com/yandex/get/"&amp;S263&amp;"/5.jpg"</f>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BZ263" s="66" t="s">
        <v>12449</v>
      </c>
      <c r="CA263" s="59" t="s">
        <v>12450</v>
      </c>
      <c r="CB263" s="62"/>
      <c r="CC263" s="59"/>
    </row>
    <row r="264">
      <c r="B264" s="668"/>
    </row>
    <row r="265">
      <c r="B265" s="668"/>
    </row>
    <row r="266">
      <c r="B266" s="668"/>
    </row>
    <row r="267">
      <c r="B267" s="668"/>
    </row>
    <row r="268">
      <c r="B268" s="668"/>
    </row>
    <row r="269">
      <c r="B269" s="668"/>
    </row>
    <row r="270">
      <c r="B270" s="668"/>
    </row>
    <row r="271">
      <c r="B271" s="668"/>
    </row>
    <row r="272">
      <c r="B272" s="668"/>
    </row>
    <row r="273">
      <c r="B273" s="668"/>
    </row>
    <row r="274">
      <c r="B274" s="668"/>
    </row>
    <row r="275">
      <c r="B275" s="668"/>
    </row>
    <row r="276">
      <c r="B276" s="668"/>
    </row>
    <row r="277">
      <c r="B277" s="668"/>
    </row>
    <row r="278">
      <c r="B278" s="668"/>
    </row>
    <row r="279">
      <c r="B279" s="668"/>
    </row>
    <row r="280">
      <c r="B280" s="668"/>
    </row>
    <row r="281">
      <c r="B281" s="668"/>
    </row>
    <row r="282">
      <c r="B282" s="668"/>
    </row>
    <row r="283">
      <c r="B283" s="668"/>
    </row>
    <row r="284">
      <c r="B284" s="668"/>
    </row>
    <row r="285">
      <c r="B285" s="668"/>
    </row>
    <row r="286">
      <c r="B286" s="668"/>
    </row>
    <row r="287">
      <c r="B287" s="668"/>
    </row>
    <row r="288">
      <c r="B288" s="668"/>
    </row>
    <row r="289">
      <c r="B289" s="668"/>
    </row>
    <row r="290">
      <c r="B290" s="668"/>
    </row>
    <row r="291">
      <c r="B291" s="668"/>
    </row>
    <row r="292">
      <c r="B292" s="668"/>
    </row>
    <row r="293">
      <c r="B293" s="668"/>
    </row>
    <row r="294">
      <c r="B294" s="668"/>
    </row>
    <row r="295">
      <c r="B295" s="668"/>
    </row>
    <row r="296">
      <c r="B296" s="668"/>
    </row>
    <row r="297">
      <c r="B297" s="668"/>
    </row>
    <row r="298">
      <c r="B298" s="668"/>
    </row>
    <row r="299">
      <c r="B299" s="668"/>
    </row>
    <row r="300">
      <c r="B300" s="668"/>
    </row>
    <row r="301">
      <c r="B301" s="668"/>
    </row>
    <row r="302">
      <c r="B302" s="668"/>
    </row>
    <row r="303">
      <c r="B303" s="668"/>
    </row>
    <row r="304">
      <c r="B304" s="668"/>
    </row>
    <row r="305">
      <c r="B305" s="668"/>
    </row>
    <row r="306">
      <c r="B306" s="668"/>
    </row>
    <row r="307">
      <c r="B307" s="668"/>
    </row>
    <row r="308">
      <c r="B308" s="668"/>
    </row>
    <row r="309">
      <c r="B309" s="668"/>
    </row>
    <row r="310">
      <c r="B310" s="668"/>
    </row>
    <row r="311">
      <c r="B311" s="668"/>
    </row>
    <row r="312">
      <c r="B312" s="668"/>
    </row>
    <row r="313">
      <c r="B313" s="668"/>
    </row>
    <row r="314">
      <c r="B314" s="668"/>
    </row>
    <row r="315">
      <c r="B315" s="668"/>
    </row>
    <row r="316">
      <c r="B316" s="668"/>
    </row>
    <row r="317">
      <c r="B317" s="668"/>
    </row>
    <row r="318">
      <c r="B318" s="668"/>
    </row>
    <row r="319">
      <c r="B319" s="668"/>
    </row>
    <row r="320">
      <c r="B320" s="668"/>
    </row>
    <row r="321">
      <c r="B321" s="668"/>
    </row>
    <row r="322">
      <c r="B322" s="668"/>
    </row>
    <row r="323">
      <c r="B323" s="668"/>
    </row>
    <row r="324">
      <c r="B324" s="668"/>
    </row>
    <row r="325">
      <c r="B325" s="668"/>
    </row>
    <row r="326">
      <c r="B326" s="668"/>
    </row>
    <row r="327">
      <c r="B327" s="668"/>
    </row>
    <row r="328">
      <c r="B328" s="668"/>
    </row>
    <row r="329">
      <c r="B329" s="668"/>
    </row>
    <row r="330">
      <c r="B330" s="668"/>
    </row>
    <row r="331">
      <c r="B331" s="668"/>
    </row>
    <row r="332">
      <c r="B332" s="668"/>
    </row>
    <row r="333">
      <c r="B333" s="668"/>
    </row>
    <row r="334">
      <c r="B334" s="668"/>
    </row>
    <row r="335">
      <c r="B335" s="668"/>
    </row>
    <row r="336">
      <c r="B336" s="668"/>
    </row>
    <row r="337">
      <c r="B337" s="668"/>
    </row>
    <row r="338">
      <c r="B338" s="668"/>
    </row>
    <row r="339">
      <c r="B339" s="668"/>
    </row>
    <row r="340">
      <c r="B340" s="668"/>
    </row>
    <row r="341">
      <c r="B341" s="668"/>
    </row>
    <row r="342">
      <c r="B342" s="668"/>
    </row>
    <row r="343">
      <c r="B343" s="668"/>
    </row>
    <row r="344">
      <c r="B344" s="668"/>
    </row>
    <row r="345">
      <c r="B345" s="668"/>
    </row>
    <row r="346">
      <c r="B346" s="668"/>
    </row>
    <row r="347">
      <c r="B347" s="668"/>
    </row>
    <row r="348">
      <c r="B348" s="668"/>
    </row>
    <row r="349">
      <c r="B349" s="668"/>
    </row>
    <row r="350">
      <c r="B350" s="668"/>
    </row>
    <row r="351">
      <c r="B351" s="668"/>
    </row>
    <row r="352">
      <c r="B352" s="668"/>
    </row>
    <row r="353">
      <c r="B353" s="668"/>
    </row>
    <row r="354">
      <c r="B354" s="668"/>
    </row>
    <row r="355">
      <c r="B355" s="668"/>
    </row>
    <row r="356">
      <c r="B356" s="668"/>
    </row>
    <row r="357">
      <c r="B357" s="668"/>
    </row>
    <row r="358">
      <c r="B358" s="668"/>
    </row>
    <row r="359">
      <c r="B359" s="668"/>
    </row>
    <row r="360">
      <c r="B360" s="668"/>
    </row>
    <row r="361">
      <c r="B361" s="668"/>
    </row>
    <row r="362">
      <c r="B362" s="668"/>
    </row>
    <row r="363">
      <c r="B363" s="668"/>
    </row>
    <row r="364">
      <c r="B364" s="668"/>
    </row>
    <row r="365">
      <c r="B365" s="668"/>
    </row>
    <row r="366">
      <c r="B366" s="668"/>
    </row>
    <row r="367">
      <c r="B367" s="668"/>
    </row>
    <row r="368">
      <c r="B368" s="668"/>
    </row>
    <row r="369">
      <c r="B369" s="668"/>
    </row>
    <row r="370">
      <c r="B370" s="668"/>
    </row>
    <row r="371">
      <c r="B371" s="668"/>
    </row>
    <row r="372">
      <c r="B372" s="668"/>
    </row>
    <row r="373">
      <c r="B373" s="668"/>
    </row>
    <row r="374">
      <c r="B374" s="668"/>
    </row>
    <row r="375">
      <c r="B375" s="668"/>
    </row>
    <row r="376">
      <c r="B376" s="668"/>
    </row>
    <row r="377">
      <c r="B377" s="668"/>
    </row>
    <row r="378">
      <c r="B378" s="668"/>
    </row>
    <row r="379">
      <c r="B379" s="668"/>
    </row>
    <row r="380">
      <c r="B380" s="668"/>
    </row>
    <row r="381">
      <c r="B381" s="668"/>
    </row>
    <row r="382">
      <c r="B382" s="668"/>
    </row>
    <row r="383">
      <c r="B383" s="668"/>
    </row>
    <row r="384">
      <c r="B384" s="668"/>
    </row>
    <row r="385">
      <c r="B385" s="668"/>
    </row>
    <row r="386">
      <c r="B386" s="668"/>
    </row>
    <row r="387">
      <c r="B387" s="668"/>
    </row>
    <row r="388">
      <c r="B388" s="668"/>
    </row>
    <row r="389">
      <c r="B389" s="668"/>
    </row>
    <row r="390">
      <c r="B390" s="668"/>
    </row>
    <row r="391">
      <c r="B391" s="668"/>
    </row>
    <row r="392">
      <c r="B392" s="668"/>
    </row>
    <row r="393">
      <c r="B393" s="668"/>
    </row>
    <row r="394">
      <c r="B394" s="668"/>
    </row>
    <row r="395">
      <c r="B395" s="668"/>
    </row>
    <row r="396">
      <c r="B396" s="668"/>
    </row>
    <row r="397">
      <c r="B397" s="668"/>
    </row>
    <row r="398">
      <c r="B398" s="668"/>
    </row>
    <row r="399">
      <c r="B399" s="668"/>
    </row>
    <row r="400">
      <c r="B400" s="668"/>
    </row>
    <row r="401">
      <c r="B401" s="668"/>
    </row>
    <row r="402">
      <c r="B402" s="668"/>
    </row>
    <row r="403">
      <c r="B403" s="668"/>
    </row>
    <row r="404">
      <c r="B404" s="668"/>
    </row>
    <row r="405">
      <c r="B405" s="668"/>
    </row>
    <row r="406">
      <c r="B406" s="668"/>
    </row>
    <row r="407">
      <c r="B407" s="668"/>
    </row>
    <row r="408">
      <c r="B408" s="668"/>
    </row>
    <row r="409">
      <c r="B409" s="668"/>
    </row>
    <row r="410">
      <c r="B410" s="668"/>
    </row>
    <row r="411">
      <c r="B411" s="668"/>
    </row>
    <row r="412">
      <c r="B412" s="668"/>
    </row>
    <row r="413">
      <c r="B413" s="668"/>
    </row>
    <row r="414">
      <c r="B414" s="668"/>
    </row>
    <row r="415">
      <c r="B415" s="668"/>
    </row>
    <row r="416">
      <c r="B416" s="668"/>
    </row>
    <row r="417">
      <c r="B417" s="668"/>
    </row>
    <row r="418">
      <c r="B418" s="668"/>
    </row>
    <row r="419">
      <c r="B419" s="668"/>
    </row>
    <row r="420">
      <c r="B420" s="668"/>
    </row>
    <row r="421">
      <c r="B421" s="668"/>
    </row>
    <row r="422">
      <c r="B422" s="668"/>
    </row>
    <row r="423">
      <c r="B423" s="668"/>
    </row>
    <row r="424">
      <c r="B424" s="668"/>
    </row>
    <row r="425">
      <c r="B425" s="668"/>
    </row>
    <row r="426">
      <c r="B426" s="668"/>
    </row>
    <row r="427">
      <c r="B427" s="668"/>
    </row>
    <row r="428">
      <c r="B428" s="668"/>
    </row>
    <row r="429">
      <c r="B429" s="668"/>
    </row>
    <row r="430">
      <c r="B430" s="668"/>
    </row>
    <row r="431">
      <c r="B431" s="668"/>
    </row>
    <row r="432">
      <c r="B432" s="668"/>
    </row>
    <row r="433">
      <c r="B433" s="668"/>
    </row>
    <row r="434">
      <c r="B434" s="668"/>
    </row>
    <row r="435">
      <c r="B435" s="668"/>
    </row>
    <row r="436">
      <c r="B436" s="668"/>
    </row>
    <row r="437">
      <c r="B437" s="668"/>
    </row>
    <row r="438">
      <c r="B438" s="668"/>
    </row>
    <row r="439">
      <c r="B439" s="668"/>
    </row>
    <row r="440">
      <c r="B440" s="668"/>
    </row>
    <row r="441">
      <c r="B441" s="668"/>
    </row>
    <row r="442">
      <c r="B442" s="668"/>
    </row>
    <row r="443">
      <c r="B443" s="668"/>
    </row>
    <row r="444">
      <c r="B444" s="668"/>
    </row>
    <row r="445">
      <c r="B445" s="668"/>
    </row>
    <row r="446">
      <c r="B446" s="668"/>
    </row>
    <row r="447">
      <c r="B447" s="668"/>
    </row>
    <row r="448">
      <c r="B448" s="668"/>
    </row>
    <row r="449">
      <c r="B449" s="668"/>
    </row>
    <row r="450">
      <c r="B450" s="668"/>
    </row>
    <row r="451">
      <c r="B451" s="668"/>
    </row>
    <row r="452">
      <c r="B452" s="668"/>
    </row>
    <row r="453">
      <c r="B453" s="668"/>
    </row>
    <row r="454">
      <c r="B454" s="668"/>
    </row>
    <row r="455">
      <c r="B455" s="668"/>
    </row>
    <row r="456">
      <c r="B456" s="668"/>
    </row>
    <row r="457">
      <c r="B457" s="668"/>
    </row>
    <row r="458">
      <c r="B458" s="668"/>
    </row>
    <row r="459">
      <c r="B459" s="668"/>
    </row>
    <row r="460">
      <c r="B460" s="668"/>
    </row>
    <row r="461">
      <c r="B461" s="668"/>
    </row>
    <row r="462">
      <c r="B462" s="668"/>
    </row>
    <row r="463">
      <c r="B463" s="668"/>
    </row>
    <row r="464">
      <c r="B464" s="668"/>
    </row>
    <row r="465">
      <c r="B465" s="668"/>
    </row>
    <row r="466">
      <c r="B466" s="668"/>
    </row>
    <row r="467">
      <c r="B467" s="668"/>
    </row>
    <row r="468">
      <c r="B468" s="668"/>
    </row>
    <row r="469">
      <c r="B469" s="668"/>
    </row>
    <row r="470">
      <c r="B470" s="668"/>
    </row>
    <row r="471">
      <c r="B471" s="668"/>
    </row>
    <row r="472">
      <c r="B472" s="668"/>
    </row>
    <row r="473">
      <c r="B473" s="668"/>
    </row>
    <row r="474">
      <c r="B474" s="668"/>
    </row>
    <row r="475">
      <c r="B475" s="668"/>
    </row>
    <row r="476">
      <c r="B476" s="668"/>
    </row>
    <row r="477">
      <c r="B477" s="668"/>
    </row>
    <row r="478">
      <c r="B478" s="668"/>
    </row>
    <row r="479">
      <c r="B479" s="668"/>
    </row>
    <row r="480">
      <c r="B480" s="668"/>
    </row>
    <row r="481">
      <c r="B481" s="668"/>
    </row>
    <row r="482">
      <c r="B482" s="668"/>
    </row>
    <row r="483">
      <c r="B483" s="668"/>
    </row>
    <row r="484">
      <c r="B484" s="668"/>
    </row>
    <row r="485">
      <c r="B485" s="668"/>
    </row>
    <row r="486">
      <c r="B486" s="668"/>
    </row>
    <row r="487">
      <c r="B487" s="668"/>
    </row>
    <row r="488">
      <c r="B488" s="668"/>
    </row>
    <row r="489">
      <c r="B489" s="668"/>
    </row>
    <row r="490">
      <c r="B490" s="668"/>
    </row>
    <row r="491">
      <c r="B491" s="668"/>
    </row>
    <row r="492">
      <c r="B492" s="668"/>
    </row>
    <row r="493">
      <c r="B493" s="668"/>
    </row>
    <row r="494">
      <c r="B494" s="668"/>
    </row>
    <row r="495">
      <c r="B495" s="668"/>
    </row>
    <row r="496">
      <c r="B496" s="668"/>
    </row>
    <row r="497">
      <c r="B497" s="668"/>
    </row>
    <row r="498">
      <c r="B498" s="668"/>
    </row>
    <row r="499">
      <c r="B499" s="668"/>
    </row>
    <row r="500">
      <c r="B500" s="668"/>
    </row>
    <row r="501">
      <c r="B501" s="668"/>
    </row>
    <row r="502">
      <c r="B502" s="668"/>
    </row>
    <row r="503">
      <c r="B503" s="668"/>
    </row>
    <row r="504">
      <c r="B504" s="668"/>
    </row>
    <row r="505">
      <c r="B505" s="668"/>
    </row>
    <row r="506">
      <c r="B506" s="668"/>
    </row>
    <row r="507">
      <c r="B507" s="668"/>
    </row>
    <row r="508">
      <c r="B508" s="668"/>
    </row>
    <row r="509">
      <c r="B509" s="668"/>
    </row>
    <row r="510">
      <c r="B510" s="668"/>
    </row>
    <row r="511">
      <c r="B511" s="668"/>
    </row>
    <row r="512">
      <c r="B512" s="668"/>
    </row>
    <row r="513">
      <c r="B513" s="668"/>
    </row>
    <row r="514">
      <c r="B514" s="668"/>
    </row>
    <row r="515">
      <c r="B515" s="668"/>
    </row>
    <row r="516">
      <c r="B516" s="668"/>
    </row>
    <row r="517">
      <c r="B517" s="668"/>
    </row>
    <row r="518">
      <c r="B518" s="668"/>
    </row>
    <row r="519">
      <c r="B519" s="668"/>
    </row>
    <row r="520">
      <c r="B520" s="668"/>
    </row>
    <row r="521">
      <c r="B521" s="668"/>
    </row>
    <row r="522">
      <c r="B522" s="668"/>
    </row>
    <row r="523">
      <c r="B523" s="668"/>
    </row>
    <row r="524">
      <c r="B524" s="668"/>
    </row>
    <row r="525">
      <c r="B525" s="668"/>
    </row>
    <row r="526">
      <c r="B526" s="668"/>
    </row>
    <row r="527">
      <c r="B527" s="668"/>
    </row>
    <row r="528">
      <c r="B528" s="668"/>
    </row>
    <row r="529">
      <c r="B529" s="668"/>
    </row>
    <row r="530">
      <c r="B530" s="668"/>
    </row>
    <row r="531">
      <c r="B531" s="668"/>
    </row>
    <row r="532">
      <c r="B532" s="668"/>
    </row>
    <row r="533">
      <c r="B533" s="668"/>
    </row>
    <row r="534">
      <c r="B534" s="668"/>
    </row>
    <row r="535">
      <c r="B535" s="668"/>
    </row>
    <row r="536">
      <c r="B536" s="668"/>
    </row>
    <row r="537">
      <c r="B537" s="668"/>
    </row>
    <row r="538">
      <c r="B538" s="668"/>
    </row>
    <row r="539">
      <c r="B539" s="668"/>
    </row>
    <row r="540">
      <c r="B540" s="668"/>
    </row>
    <row r="541">
      <c r="B541" s="668"/>
    </row>
    <row r="542">
      <c r="B542" s="668"/>
    </row>
    <row r="543">
      <c r="B543" s="668"/>
    </row>
    <row r="544">
      <c r="B544" s="668"/>
    </row>
    <row r="545">
      <c r="B545" s="668"/>
    </row>
    <row r="546">
      <c r="B546" s="668"/>
    </row>
    <row r="547">
      <c r="B547" s="668"/>
    </row>
    <row r="548">
      <c r="B548" s="668"/>
    </row>
    <row r="549">
      <c r="B549" s="668"/>
    </row>
    <row r="550">
      <c r="B550" s="668"/>
    </row>
    <row r="551">
      <c r="B551" s="668"/>
    </row>
    <row r="552">
      <c r="B552" s="668"/>
    </row>
    <row r="553">
      <c r="B553" s="668"/>
    </row>
    <row r="554">
      <c r="B554" s="668"/>
    </row>
    <row r="555">
      <c r="B555" s="668"/>
    </row>
    <row r="556">
      <c r="B556" s="668"/>
    </row>
    <row r="557">
      <c r="B557" s="668"/>
    </row>
    <row r="558">
      <c r="B558" s="668"/>
    </row>
    <row r="559">
      <c r="B559" s="668"/>
    </row>
    <row r="560">
      <c r="B560" s="668"/>
    </row>
    <row r="561">
      <c r="B561" s="668"/>
    </row>
    <row r="562">
      <c r="B562" s="668"/>
    </row>
    <row r="563">
      <c r="B563" s="668"/>
    </row>
    <row r="564">
      <c r="B564" s="668"/>
    </row>
    <row r="565">
      <c r="B565" s="668"/>
    </row>
    <row r="566">
      <c r="B566" s="668"/>
    </row>
    <row r="567">
      <c r="B567" s="668"/>
    </row>
    <row r="568">
      <c r="B568" s="668"/>
    </row>
    <row r="569">
      <c r="B569" s="668"/>
    </row>
    <row r="570">
      <c r="B570" s="668"/>
    </row>
    <row r="571">
      <c r="B571" s="668"/>
    </row>
    <row r="572">
      <c r="B572" s="668"/>
    </row>
    <row r="573">
      <c r="B573" s="668"/>
    </row>
    <row r="574">
      <c r="B574" s="668"/>
    </row>
    <row r="575">
      <c r="B575" s="668"/>
    </row>
    <row r="576">
      <c r="B576" s="668"/>
    </row>
    <row r="577">
      <c r="B577" s="668"/>
    </row>
    <row r="578">
      <c r="B578" s="668"/>
    </row>
    <row r="579">
      <c r="B579" s="668"/>
    </row>
    <row r="580">
      <c r="B580" s="668"/>
    </row>
    <row r="581">
      <c r="B581" s="668"/>
    </row>
    <row r="582">
      <c r="B582" s="668"/>
    </row>
    <row r="583">
      <c r="B583" s="668"/>
    </row>
    <row r="584">
      <c r="B584" s="668"/>
    </row>
    <row r="585">
      <c r="B585" s="668"/>
    </row>
    <row r="586">
      <c r="B586" s="668"/>
    </row>
    <row r="587">
      <c r="B587" s="668"/>
    </row>
    <row r="588">
      <c r="B588" s="668"/>
    </row>
    <row r="589">
      <c r="B589" s="668"/>
    </row>
    <row r="590">
      <c r="B590" s="668"/>
    </row>
    <row r="591">
      <c r="B591" s="668"/>
    </row>
    <row r="592">
      <c r="B592" s="668"/>
    </row>
    <row r="593">
      <c r="B593" s="668"/>
    </row>
    <row r="594">
      <c r="B594" s="668"/>
    </row>
    <row r="595">
      <c r="B595" s="668"/>
    </row>
    <row r="596">
      <c r="B596" s="668"/>
    </row>
    <row r="597">
      <c r="B597" s="668"/>
    </row>
    <row r="598">
      <c r="B598" s="668"/>
    </row>
    <row r="599">
      <c r="B599" s="668"/>
    </row>
    <row r="600">
      <c r="B600" s="668"/>
    </row>
    <row r="601">
      <c r="B601" s="668"/>
    </row>
    <row r="602">
      <c r="B602" s="668"/>
    </row>
    <row r="603">
      <c r="B603" s="668"/>
    </row>
    <row r="604">
      <c r="B604" s="668"/>
    </row>
    <row r="605">
      <c r="B605" s="668"/>
    </row>
    <row r="606">
      <c r="B606" s="668"/>
    </row>
    <row r="607">
      <c r="B607" s="668"/>
    </row>
    <row r="608">
      <c r="B608" s="668"/>
    </row>
    <row r="609">
      <c r="B609" s="668"/>
    </row>
    <row r="610">
      <c r="B610" s="668"/>
    </row>
    <row r="611">
      <c r="B611" s="668"/>
    </row>
    <row r="612">
      <c r="B612" s="668"/>
    </row>
    <row r="613">
      <c r="B613" s="668"/>
    </row>
    <row r="614">
      <c r="B614" s="668"/>
    </row>
    <row r="615">
      <c r="B615" s="668"/>
    </row>
    <row r="616">
      <c r="B616" s="668"/>
    </row>
    <row r="617">
      <c r="B617" s="668"/>
    </row>
    <row r="618">
      <c r="B618" s="668"/>
    </row>
    <row r="619">
      <c r="B619" s="668"/>
    </row>
    <row r="620">
      <c r="B620" s="668"/>
    </row>
    <row r="621">
      <c r="B621" s="668"/>
    </row>
    <row r="622">
      <c r="B622" s="668"/>
    </row>
    <row r="623">
      <c r="B623" s="668"/>
    </row>
    <row r="624">
      <c r="B624" s="668"/>
    </row>
    <row r="625">
      <c r="B625" s="668"/>
    </row>
    <row r="626">
      <c r="B626" s="668"/>
    </row>
    <row r="627">
      <c r="B627" s="668"/>
    </row>
    <row r="628">
      <c r="B628" s="668"/>
    </row>
    <row r="629">
      <c r="B629" s="668"/>
    </row>
    <row r="630">
      <c r="B630" s="668"/>
    </row>
    <row r="631">
      <c r="B631" s="668"/>
    </row>
    <row r="632">
      <c r="B632" s="668"/>
    </row>
    <row r="633">
      <c r="B633" s="668"/>
    </row>
    <row r="634">
      <c r="B634" s="668"/>
    </row>
    <row r="635">
      <c r="B635" s="668"/>
    </row>
    <row r="636">
      <c r="B636" s="668"/>
    </row>
    <row r="637">
      <c r="B637" s="668"/>
    </row>
    <row r="638">
      <c r="B638" s="668"/>
    </row>
    <row r="639">
      <c r="B639" s="668"/>
    </row>
    <row r="640">
      <c r="B640" s="668"/>
    </row>
    <row r="641">
      <c r="B641" s="668"/>
    </row>
    <row r="642">
      <c r="B642" s="668"/>
    </row>
    <row r="643">
      <c r="B643" s="668"/>
    </row>
    <row r="644">
      <c r="B644" s="668"/>
    </row>
    <row r="645">
      <c r="B645" s="668"/>
    </row>
    <row r="646">
      <c r="B646" s="668"/>
    </row>
    <row r="647">
      <c r="B647" s="668"/>
    </row>
    <row r="648">
      <c r="B648" s="668"/>
    </row>
    <row r="649">
      <c r="B649" s="668"/>
    </row>
    <row r="650">
      <c r="B650" s="668"/>
    </row>
    <row r="651">
      <c r="B651" s="668"/>
    </row>
    <row r="652">
      <c r="B652" s="668"/>
    </row>
    <row r="653">
      <c r="B653" s="668"/>
    </row>
    <row r="654">
      <c r="B654" s="668"/>
    </row>
    <row r="655">
      <c r="B655" s="668"/>
    </row>
    <row r="656">
      <c r="B656" s="668"/>
    </row>
    <row r="657">
      <c r="B657" s="668"/>
    </row>
    <row r="658">
      <c r="B658" s="668"/>
    </row>
    <row r="659">
      <c r="B659" s="668"/>
    </row>
    <row r="660">
      <c r="B660" s="668"/>
    </row>
    <row r="661">
      <c r="B661" s="668"/>
    </row>
    <row r="662">
      <c r="B662" s="668"/>
    </row>
    <row r="663">
      <c r="B663" s="668"/>
    </row>
    <row r="664">
      <c r="B664" s="668"/>
    </row>
    <row r="665">
      <c r="B665" s="668"/>
    </row>
    <row r="666">
      <c r="B666" s="668"/>
    </row>
    <row r="667">
      <c r="B667" s="668"/>
    </row>
    <row r="668">
      <c r="B668" s="668"/>
    </row>
    <row r="669">
      <c r="B669" s="668"/>
    </row>
    <row r="670">
      <c r="B670" s="668"/>
    </row>
    <row r="671">
      <c r="B671" s="668"/>
    </row>
    <row r="672">
      <c r="B672" s="668"/>
    </row>
    <row r="673">
      <c r="B673" s="668"/>
    </row>
    <row r="674">
      <c r="B674" s="668"/>
    </row>
    <row r="675">
      <c r="B675" s="668"/>
    </row>
    <row r="676">
      <c r="B676" s="668"/>
    </row>
    <row r="677">
      <c r="B677" s="668"/>
    </row>
    <row r="678">
      <c r="B678" s="668"/>
    </row>
    <row r="679">
      <c r="B679" s="668"/>
    </row>
    <row r="680">
      <c r="B680" s="668"/>
    </row>
    <row r="681">
      <c r="B681" s="668"/>
    </row>
    <row r="682">
      <c r="B682" s="668"/>
    </row>
    <row r="683">
      <c r="B683" s="668"/>
    </row>
    <row r="684">
      <c r="B684" s="668"/>
    </row>
    <row r="685">
      <c r="B685" s="668"/>
    </row>
    <row r="686">
      <c r="B686" s="668"/>
    </row>
    <row r="687">
      <c r="B687" s="668"/>
    </row>
    <row r="688">
      <c r="B688" s="668"/>
    </row>
    <row r="689">
      <c r="B689" s="668"/>
    </row>
    <row r="690">
      <c r="B690" s="668"/>
    </row>
    <row r="691">
      <c r="B691" s="668"/>
    </row>
    <row r="692">
      <c r="B692" s="668"/>
    </row>
    <row r="693">
      <c r="B693" s="668"/>
    </row>
    <row r="694">
      <c r="B694" s="668"/>
    </row>
    <row r="695">
      <c r="B695" s="668"/>
    </row>
    <row r="696">
      <c r="B696" s="668"/>
    </row>
    <row r="697">
      <c r="B697" s="668"/>
    </row>
    <row r="698">
      <c r="B698" s="668"/>
    </row>
    <row r="699">
      <c r="B699" s="668"/>
    </row>
    <row r="700">
      <c r="B700" s="668"/>
    </row>
    <row r="701">
      <c r="B701" s="668"/>
    </row>
    <row r="702">
      <c r="B702" s="668"/>
    </row>
    <row r="703">
      <c r="B703" s="668"/>
    </row>
    <row r="704">
      <c r="B704" s="668"/>
    </row>
    <row r="705">
      <c r="B705" s="668"/>
    </row>
    <row r="706">
      <c r="B706" s="668"/>
    </row>
    <row r="707">
      <c r="B707" s="668"/>
    </row>
    <row r="708">
      <c r="B708" s="668"/>
    </row>
    <row r="709">
      <c r="B709" s="668"/>
    </row>
    <row r="710">
      <c r="B710" s="668"/>
    </row>
    <row r="711">
      <c r="B711" s="668"/>
    </row>
    <row r="712">
      <c r="B712" s="668"/>
    </row>
    <row r="713">
      <c r="B713" s="668"/>
    </row>
    <row r="714">
      <c r="B714" s="668"/>
    </row>
    <row r="715">
      <c r="B715" s="668"/>
    </row>
    <row r="716">
      <c r="B716" s="668"/>
    </row>
    <row r="717">
      <c r="B717" s="668"/>
    </row>
    <row r="718">
      <c r="B718" s="668"/>
    </row>
    <row r="719">
      <c r="B719" s="668"/>
    </row>
    <row r="720">
      <c r="B720" s="668"/>
    </row>
    <row r="721">
      <c r="B721" s="668"/>
    </row>
    <row r="722">
      <c r="B722" s="668"/>
    </row>
    <row r="723">
      <c r="B723" s="668"/>
    </row>
    <row r="724">
      <c r="B724" s="668"/>
    </row>
    <row r="725">
      <c r="B725" s="668"/>
    </row>
    <row r="726">
      <c r="B726" s="668"/>
    </row>
    <row r="727">
      <c r="B727" s="668"/>
    </row>
    <row r="728">
      <c r="B728" s="668"/>
    </row>
    <row r="729">
      <c r="B729" s="668"/>
    </row>
    <row r="730">
      <c r="B730" s="668"/>
    </row>
    <row r="731">
      <c r="B731" s="668"/>
    </row>
    <row r="732">
      <c r="B732" s="668"/>
    </row>
    <row r="733">
      <c r="B733" s="668"/>
    </row>
    <row r="734">
      <c r="B734" s="668"/>
    </row>
    <row r="735">
      <c r="B735" s="668"/>
    </row>
    <row r="736">
      <c r="B736" s="668"/>
    </row>
    <row r="737">
      <c r="B737" s="668"/>
    </row>
    <row r="738">
      <c r="B738" s="668"/>
    </row>
    <row r="739">
      <c r="B739" s="668"/>
    </row>
    <row r="740">
      <c r="B740" s="668"/>
    </row>
    <row r="741">
      <c r="B741" s="668"/>
    </row>
    <row r="742">
      <c r="B742" s="668"/>
    </row>
    <row r="743">
      <c r="B743" s="668"/>
    </row>
    <row r="744">
      <c r="B744" s="668"/>
    </row>
    <row r="745">
      <c r="B745" s="668"/>
    </row>
    <row r="746">
      <c r="B746" s="668"/>
    </row>
    <row r="747">
      <c r="B747" s="668"/>
    </row>
    <row r="748">
      <c r="B748" s="668"/>
    </row>
    <row r="749">
      <c r="B749" s="668"/>
    </row>
    <row r="750">
      <c r="B750" s="668"/>
    </row>
    <row r="751">
      <c r="B751" s="668"/>
    </row>
    <row r="752">
      <c r="B752" s="668"/>
    </row>
    <row r="753">
      <c r="B753" s="668"/>
    </row>
    <row r="754">
      <c r="B754" s="668"/>
    </row>
    <row r="755">
      <c r="B755" s="668"/>
    </row>
    <row r="756">
      <c r="B756" s="668"/>
    </row>
    <row r="757">
      <c r="B757" s="668"/>
    </row>
    <row r="758">
      <c r="B758" s="668"/>
    </row>
    <row r="759">
      <c r="B759" s="668"/>
    </row>
    <row r="760">
      <c r="B760" s="668"/>
    </row>
    <row r="761">
      <c r="B761" s="668"/>
    </row>
    <row r="762">
      <c r="B762" s="668"/>
    </row>
    <row r="763">
      <c r="B763" s="668"/>
    </row>
    <row r="764">
      <c r="B764" s="668"/>
    </row>
    <row r="765">
      <c r="B765" s="668"/>
    </row>
    <row r="766">
      <c r="B766" s="668"/>
    </row>
    <row r="767">
      <c r="B767" s="668"/>
    </row>
    <row r="768">
      <c r="B768" s="668"/>
    </row>
    <row r="769">
      <c r="B769" s="668"/>
    </row>
    <row r="770">
      <c r="B770" s="668"/>
    </row>
    <row r="771">
      <c r="B771" s="668"/>
    </row>
    <row r="772">
      <c r="B772" s="668"/>
    </row>
    <row r="773">
      <c r="B773" s="668"/>
    </row>
    <row r="774">
      <c r="B774" s="668"/>
    </row>
    <row r="775">
      <c r="B775" s="668"/>
    </row>
    <row r="776">
      <c r="B776" s="668"/>
    </row>
    <row r="777">
      <c r="B777" s="668"/>
    </row>
    <row r="778">
      <c r="B778" s="668"/>
    </row>
    <row r="779">
      <c r="B779" s="668"/>
    </row>
    <row r="780">
      <c r="B780" s="668"/>
    </row>
    <row r="781">
      <c r="B781" s="668"/>
    </row>
    <row r="782">
      <c r="B782" s="668"/>
    </row>
    <row r="783">
      <c r="B783" s="668"/>
    </row>
    <row r="784">
      <c r="B784" s="668"/>
    </row>
    <row r="785">
      <c r="B785" s="668"/>
    </row>
    <row r="786">
      <c r="B786" s="668"/>
    </row>
    <row r="787">
      <c r="B787" s="668"/>
    </row>
    <row r="788">
      <c r="B788" s="668"/>
    </row>
    <row r="789">
      <c r="B789" s="668"/>
    </row>
    <row r="790">
      <c r="B790" s="668"/>
    </row>
    <row r="791">
      <c r="B791" s="668"/>
    </row>
    <row r="792">
      <c r="B792" s="668"/>
    </row>
    <row r="793">
      <c r="B793" s="668"/>
    </row>
    <row r="794">
      <c r="B794" s="668"/>
    </row>
    <row r="795">
      <c r="B795" s="668"/>
    </row>
    <row r="796">
      <c r="B796" s="668"/>
    </row>
    <row r="797">
      <c r="B797" s="668"/>
    </row>
    <row r="798">
      <c r="B798" s="668"/>
    </row>
    <row r="799">
      <c r="B799" s="668"/>
    </row>
    <row r="800">
      <c r="B800" s="668"/>
    </row>
    <row r="801">
      <c r="B801" s="668"/>
    </row>
    <row r="802">
      <c r="B802" s="668"/>
    </row>
    <row r="803">
      <c r="B803" s="668"/>
    </row>
    <row r="804">
      <c r="B804" s="668"/>
    </row>
    <row r="805">
      <c r="B805" s="668"/>
    </row>
    <row r="806">
      <c r="B806" s="668"/>
    </row>
    <row r="807">
      <c r="B807" s="668"/>
    </row>
    <row r="808">
      <c r="B808" s="668"/>
    </row>
    <row r="809">
      <c r="B809" s="668"/>
    </row>
    <row r="810">
      <c r="B810" s="668"/>
    </row>
    <row r="811">
      <c r="B811" s="668"/>
    </row>
    <row r="812">
      <c r="B812" s="668"/>
    </row>
    <row r="813">
      <c r="B813" s="668"/>
    </row>
    <row r="814">
      <c r="B814" s="668"/>
    </row>
    <row r="815">
      <c r="B815" s="668"/>
    </row>
    <row r="816">
      <c r="B816" s="668"/>
    </row>
    <row r="817">
      <c r="B817" s="668"/>
    </row>
    <row r="818">
      <c r="B818" s="668"/>
    </row>
    <row r="819">
      <c r="B819" s="668"/>
    </row>
    <row r="820">
      <c r="B820" s="668"/>
    </row>
    <row r="821">
      <c r="B821" s="668"/>
    </row>
    <row r="822">
      <c r="B822" s="668"/>
    </row>
    <row r="823">
      <c r="B823" s="668"/>
    </row>
    <row r="824">
      <c r="B824" s="668"/>
    </row>
    <row r="825">
      <c r="B825" s="668"/>
    </row>
    <row r="826">
      <c r="B826" s="668"/>
    </row>
    <row r="827">
      <c r="B827" s="668"/>
    </row>
    <row r="828">
      <c r="B828" s="668"/>
    </row>
    <row r="829">
      <c r="B829" s="668"/>
    </row>
    <row r="830">
      <c r="B830" s="668"/>
    </row>
    <row r="831">
      <c r="B831" s="668"/>
    </row>
    <row r="832">
      <c r="B832" s="668"/>
    </row>
    <row r="833">
      <c r="B833" s="668"/>
    </row>
    <row r="834">
      <c r="B834" s="668"/>
    </row>
    <row r="835">
      <c r="B835" s="668"/>
    </row>
    <row r="836">
      <c r="B836" s="668"/>
    </row>
    <row r="837">
      <c r="B837" s="668"/>
    </row>
    <row r="838">
      <c r="B838" s="668"/>
    </row>
    <row r="839">
      <c r="B839" s="668"/>
    </row>
    <row r="840">
      <c r="B840" s="668"/>
    </row>
    <row r="841">
      <c r="B841" s="668"/>
    </row>
    <row r="842">
      <c r="B842" s="668"/>
    </row>
    <row r="843">
      <c r="B843" s="668"/>
    </row>
    <row r="844">
      <c r="B844" s="668"/>
    </row>
    <row r="845">
      <c r="B845" s="668"/>
    </row>
    <row r="846">
      <c r="B846" s="668"/>
    </row>
    <row r="847">
      <c r="B847" s="668"/>
    </row>
    <row r="848">
      <c r="B848" s="668"/>
    </row>
    <row r="849">
      <c r="B849" s="668"/>
    </row>
    <row r="850">
      <c r="B850" s="668"/>
    </row>
    <row r="851">
      <c r="B851" s="668"/>
    </row>
    <row r="852">
      <c r="B852" s="668"/>
    </row>
    <row r="853">
      <c r="B853" s="668"/>
    </row>
    <row r="854">
      <c r="B854" s="668"/>
    </row>
    <row r="855">
      <c r="B855" s="668"/>
    </row>
    <row r="856">
      <c r="B856" s="668"/>
    </row>
    <row r="857">
      <c r="B857" s="668"/>
    </row>
    <row r="858">
      <c r="B858" s="668"/>
    </row>
    <row r="859">
      <c r="B859" s="668"/>
    </row>
    <row r="860">
      <c r="B860" s="668"/>
    </row>
    <row r="861">
      <c r="B861" s="668"/>
    </row>
    <row r="862">
      <c r="B862" s="668"/>
    </row>
    <row r="863">
      <c r="B863" s="668"/>
    </row>
    <row r="864">
      <c r="B864" s="668"/>
    </row>
    <row r="865">
      <c r="B865" s="668"/>
    </row>
    <row r="866">
      <c r="B866" s="668"/>
    </row>
    <row r="867">
      <c r="B867" s="668"/>
    </row>
    <row r="868">
      <c r="B868" s="668"/>
    </row>
    <row r="869">
      <c r="B869" s="668"/>
    </row>
    <row r="870">
      <c r="B870" s="668"/>
    </row>
    <row r="871">
      <c r="B871" s="668"/>
    </row>
    <row r="872">
      <c r="B872" s="668"/>
    </row>
    <row r="873">
      <c r="B873" s="668"/>
    </row>
    <row r="874">
      <c r="B874" s="668"/>
    </row>
    <row r="875">
      <c r="B875" s="668"/>
    </row>
    <row r="876">
      <c r="B876" s="668"/>
    </row>
    <row r="877">
      <c r="B877" s="668"/>
    </row>
    <row r="878">
      <c r="B878" s="668"/>
    </row>
    <row r="879">
      <c r="B879" s="668"/>
    </row>
    <row r="880">
      <c r="B880" s="668"/>
    </row>
    <row r="881">
      <c r="B881" s="668"/>
    </row>
    <row r="882">
      <c r="B882" s="668"/>
    </row>
    <row r="883">
      <c r="B883" s="668"/>
    </row>
    <row r="884">
      <c r="B884" s="668"/>
    </row>
    <row r="885">
      <c r="B885" s="668"/>
    </row>
    <row r="886">
      <c r="B886" s="668"/>
    </row>
    <row r="887">
      <c r="B887" s="668"/>
    </row>
    <row r="888">
      <c r="B888" s="668"/>
    </row>
    <row r="889">
      <c r="B889" s="668"/>
    </row>
    <row r="890">
      <c r="B890" s="668"/>
    </row>
    <row r="891">
      <c r="B891" s="668"/>
    </row>
    <row r="892">
      <c r="B892" s="668"/>
    </row>
    <row r="893">
      <c r="B893" s="668"/>
    </row>
    <row r="894">
      <c r="B894" s="668"/>
    </row>
    <row r="895">
      <c r="B895" s="668"/>
    </row>
    <row r="896">
      <c r="B896" s="668"/>
    </row>
    <row r="897">
      <c r="B897" s="668"/>
    </row>
    <row r="898">
      <c r="B898" s="668"/>
    </row>
    <row r="899">
      <c r="B899" s="668"/>
    </row>
    <row r="900">
      <c r="B900" s="668"/>
    </row>
    <row r="901">
      <c r="B901" s="668"/>
    </row>
    <row r="902">
      <c r="B902" s="668"/>
    </row>
    <row r="903">
      <c r="B903" s="668"/>
    </row>
    <row r="904">
      <c r="B904" s="668"/>
    </row>
    <row r="905">
      <c r="B905" s="668"/>
    </row>
    <row r="906">
      <c r="B906" s="668"/>
    </row>
    <row r="907">
      <c r="B907" s="668"/>
    </row>
    <row r="908">
      <c r="B908" s="668"/>
    </row>
    <row r="909">
      <c r="B909" s="668"/>
    </row>
    <row r="910">
      <c r="B910" s="668"/>
    </row>
    <row r="911">
      <c r="B911" s="668"/>
    </row>
    <row r="912">
      <c r="B912" s="668"/>
    </row>
    <row r="913">
      <c r="B913" s="668"/>
    </row>
    <row r="914">
      <c r="B914" s="668"/>
    </row>
    <row r="915">
      <c r="B915" s="668"/>
    </row>
    <row r="916">
      <c r="B916" s="668"/>
    </row>
    <row r="917">
      <c r="B917" s="668"/>
    </row>
    <row r="918">
      <c r="B918" s="668"/>
    </row>
    <row r="919">
      <c r="B919" s="668"/>
    </row>
    <row r="920">
      <c r="B920" s="668"/>
    </row>
    <row r="921">
      <c r="B921" s="668"/>
    </row>
    <row r="922">
      <c r="B922" s="668"/>
    </row>
    <row r="923">
      <c r="B923" s="668"/>
    </row>
    <row r="924">
      <c r="B924" s="668"/>
    </row>
    <row r="925">
      <c r="B925" s="668"/>
    </row>
    <row r="926">
      <c r="B926" s="668"/>
    </row>
    <row r="927">
      <c r="B927" s="668"/>
    </row>
    <row r="928">
      <c r="B928" s="668"/>
    </row>
    <row r="929">
      <c r="B929" s="668"/>
    </row>
    <row r="930">
      <c r="B930" s="668"/>
    </row>
    <row r="931">
      <c r="B931" s="668"/>
    </row>
    <row r="932">
      <c r="B932" s="668"/>
    </row>
    <row r="933">
      <c r="B933" s="668"/>
    </row>
    <row r="934">
      <c r="B934" s="668"/>
    </row>
    <row r="935">
      <c r="B935" s="668"/>
    </row>
    <row r="936">
      <c r="B936" s="668"/>
    </row>
    <row r="937">
      <c r="B937" s="668"/>
    </row>
    <row r="938">
      <c r="B938" s="668"/>
    </row>
    <row r="939">
      <c r="B939" s="668"/>
    </row>
    <row r="940">
      <c r="B940" s="668"/>
    </row>
    <row r="941">
      <c r="B941" s="668"/>
    </row>
    <row r="942">
      <c r="B942" s="668"/>
    </row>
    <row r="943">
      <c r="B943" s="668"/>
    </row>
    <row r="944">
      <c r="B944" s="668"/>
    </row>
    <row r="945">
      <c r="B945" s="668"/>
    </row>
    <row r="946">
      <c r="B946" s="668"/>
    </row>
    <row r="947">
      <c r="B947" s="668"/>
    </row>
    <row r="948">
      <c r="B948" s="668"/>
    </row>
    <row r="949">
      <c r="B949" s="668"/>
    </row>
    <row r="950">
      <c r="B950" s="668"/>
    </row>
    <row r="951">
      <c r="B951" s="668"/>
    </row>
    <row r="952">
      <c r="B952" s="668"/>
    </row>
    <row r="953">
      <c r="B953" s="668"/>
    </row>
    <row r="954">
      <c r="B954" s="668"/>
    </row>
    <row r="955">
      <c r="B955" s="668"/>
    </row>
    <row r="956">
      <c r="B956" s="668"/>
    </row>
    <row r="957">
      <c r="B957" s="668"/>
    </row>
    <row r="958">
      <c r="B958" s="668"/>
    </row>
    <row r="959">
      <c r="B959" s="668"/>
    </row>
    <row r="960">
      <c r="B960" s="668"/>
    </row>
    <row r="961">
      <c r="B961" s="668"/>
    </row>
    <row r="962">
      <c r="B962" s="668"/>
    </row>
    <row r="963">
      <c r="B963" s="668"/>
    </row>
    <row r="964">
      <c r="B964" s="668"/>
    </row>
    <row r="965">
      <c r="B965" s="668"/>
    </row>
    <row r="966">
      <c r="B966" s="668"/>
    </row>
    <row r="967">
      <c r="B967" s="668"/>
    </row>
    <row r="968">
      <c r="B968" s="668"/>
    </row>
    <row r="969">
      <c r="B969" s="668"/>
    </row>
    <row r="970">
      <c r="B970" s="668"/>
    </row>
    <row r="971">
      <c r="B971" s="668"/>
    </row>
    <row r="972">
      <c r="B972" s="668"/>
    </row>
    <row r="973">
      <c r="B973" s="668"/>
    </row>
    <row r="974">
      <c r="B974" s="668"/>
    </row>
    <row r="975">
      <c r="B975" s="668"/>
    </row>
    <row r="976">
      <c r="B976" s="668"/>
    </row>
    <row r="977">
      <c r="B977" s="668"/>
    </row>
    <row r="978">
      <c r="B978" s="668"/>
    </row>
    <row r="979">
      <c r="B979" s="668"/>
    </row>
    <row r="980">
      <c r="B980" s="668"/>
    </row>
    <row r="981">
      <c r="B981" s="668"/>
    </row>
    <row r="982">
      <c r="B982" s="668"/>
    </row>
    <row r="983">
      <c r="B983" s="668"/>
    </row>
    <row r="984">
      <c r="B984" s="668"/>
    </row>
    <row r="985">
      <c r="B985" s="668"/>
    </row>
  </sheetData>
  <conditionalFormatting sqref="BI261:BJ263">
    <cfRule type="cellIs" dxfId="0" priority="1" operator="lessThan">
      <formula>0.2</formula>
    </cfRule>
  </conditionalFormatting>
  <conditionalFormatting sqref="C259:C260 C263">
    <cfRule type="containsText" dxfId="1" priority="2" operator="containsText" text="стоп">
      <formula>NOT(ISERROR(SEARCH(("стоп"),(C259))))</formula>
    </cfRule>
  </conditionalFormatting>
  <conditionalFormatting sqref="BI259:BJ260">
    <cfRule type="cellIs" dxfId="0" priority="3" operator="lessThan">
      <formula>0.2</formula>
    </cfRule>
  </conditionalFormatting>
  <conditionalFormatting sqref="C257:C258">
    <cfRule type="containsText" dxfId="1" priority="4" operator="containsText" text="стоп">
      <formula>NOT(ISERROR(SEARCH(("стоп"),(C257))))</formula>
    </cfRule>
  </conditionalFormatting>
  <conditionalFormatting sqref="BI257:BJ258">
    <cfRule type="cellIs" dxfId="0" priority="5" operator="lessThan">
      <formula>0.2</formula>
    </cfRule>
  </conditionalFormatting>
  <conditionalFormatting sqref="C255:C256">
    <cfRule type="containsText" dxfId="1" priority="6" operator="containsText" text="стоп">
      <formula>NOT(ISERROR(SEARCH(("стоп"),(C255))))</formula>
    </cfRule>
  </conditionalFormatting>
  <conditionalFormatting sqref="BI255:BJ256">
    <cfRule type="cellIs" dxfId="0" priority="7" operator="lessThan">
      <formula>0.2</formula>
    </cfRule>
  </conditionalFormatting>
  <conditionalFormatting sqref="C253:C254">
    <cfRule type="containsText" dxfId="1" priority="8" operator="containsText" text="стоп">
      <formula>NOT(ISERROR(SEARCH(("стоп"),(C253))))</formula>
    </cfRule>
  </conditionalFormatting>
  <conditionalFormatting sqref="BI253:BJ254">
    <cfRule type="cellIs" dxfId="0" priority="9" operator="lessThan">
      <formula>0.2</formula>
    </cfRule>
  </conditionalFormatting>
  <conditionalFormatting sqref="C252">
    <cfRule type="containsText" dxfId="1" priority="10" operator="containsText" text="стоп">
      <formula>NOT(ISERROR(SEARCH(("стоп"),(C252))))</formula>
    </cfRule>
  </conditionalFormatting>
  <conditionalFormatting sqref="BI252:BJ252">
    <cfRule type="cellIs" dxfId="0" priority="11" operator="lessThan">
      <formula>0.2</formula>
    </cfRule>
  </conditionalFormatting>
  <conditionalFormatting sqref="C250:C251">
    <cfRule type="containsText" dxfId="1" priority="12" operator="containsText" text="стоп">
      <formula>NOT(ISERROR(SEARCH(("стоп"),(C250))))</formula>
    </cfRule>
  </conditionalFormatting>
  <conditionalFormatting sqref="BI250:BJ251">
    <cfRule type="cellIs" dxfId="0" priority="13" operator="lessThan">
      <formula>0.2</formula>
    </cfRule>
  </conditionalFormatting>
  <conditionalFormatting sqref="C249">
    <cfRule type="containsText" dxfId="1" priority="14" operator="containsText" text="стоп">
      <formula>NOT(ISERROR(SEARCH(("стоп"),(C249))))</formula>
    </cfRule>
  </conditionalFormatting>
  <conditionalFormatting sqref="BI249:BJ249">
    <cfRule type="cellIs" dxfId="0" priority="15" operator="lessThan">
      <formula>0.2</formula>
    </cfRule>
  </conditionalFormatting>
  <conditionalFormatting sqref="C248">
    <cfRule type="containsText" dxfId="1" priority="16" operator="containsText" text="стоп">
      <formula>NOT(ISERROR(SEARCH(("стоп"),(C248))))</formula>
    </cfRule>
  </conditionalFormatting>
  <conditionalFormatting sqref="BI248:BJ248">
    <cfRule type="cellIs" dxfId="0" priority="17" operator="lessThan">
      <formula>0.2</formula>
    </cfRule>
  </conditionalFormatting>
  <conditionalFormatting sqref="C247">
    <cfRule type="containsText" dxfId="1" priority="18" operator="containsText" text="стоп">
      <formula>NOT(ISERROR(SEARCH(("стоп"),(C247))))</formula>
    </cfRule>
  </conditionalFormatting>
  <conditionalFormatting sqref="BI247:BJ247">
    <cfRule type="cellIs" dxfId="0" priority="19" operator="lessThan">
      <formula>0.2</formula>
    </cfRule>
  </conditionalFormatting>
  <conditionalFormatting sqref="C243:C246">
    <cfRule type="containsText" dxfId="1" priority="20" operator="containsText" text="стоп">
      <formula>NOT(ISERROR(SEARCH(("стоп"),(C243))))</formula>
    </cfRule>
  </conditionalFormatting>
  <conditionalFormatting sqref="BI243:BJ246">
    <cfRule type="cellIs" dxfId="0" priority="21" operator="lessThan">
      <formula>0.2</formula>
    </cfRule>
  </conditionalFormatting>
  <conditionalFormatting sqref="C241:C242">
    <cfRule type="containsText" dxfId="1" priority="22" operator="containsText" text="стоп">
      <formula>NOT(ISERROR(SEARCH(("стоп"),(C241))))</formula>
    </cfRule>
  </conditionalFormatting>
  <conditionalFormatting sqref="BI241:BJ242">
    <cfRule type="cellIs" dxfId="0" priority="23" operator="lessThan">
      <formula>0.2</formula>
    </cfRule>
  </conditionalFormatting>
  <conditionalFormatting sqref="D229:D233 C234:C240">
    <cfRule type="containsText" dxfId="1" priority="24" operator="containsText" text="стоп">
      <formula>NOT(ISERROR(SEARCH(("стоп"),(D229))))</formula>
    </cfRule>
  </conditionalFormatting>
  <conditionalFormatting sqref="BJ229:BJ240 BK229:BK233 BI234:BI240">
    <cfRule type="cellIs" dxfId="0" priority="25" operator="lessThan">
      <formula>0.2</formula>
    </cfRule>
  </conditionalFormatting>
  <conditionalFormatting sqref="D227:D228">
    <cfRule type="containsText" dxfId="1" priority="26" operator="containsText" text="стоп">
      <formula>NOT(ISERROR(SEARCH(("стоп"),(D227))))</formula>
    </cfRule>
  </conditionalFormatting>
  <conditionalFormatting sqref="BJ227:BK228">
    <cfRule type="cellIs" dxfId="0" priority="27" operator="lessThan">
      <formula>0.2</formula>
    </cfRule>
  </conditionalFormatting>
  <conditionalFormatting sqref="BJ225:BK226">
    <cfRule type="cellIs" dxfId="0" priority="28" operator="lessThan">
      <formula>0.2</formula>
    </cfRule>
  </conditionalFormatting>
  <conditionalFormatting sqref="D225:D226">
    <cfRule type="containsText" dxfId="1" priority="29" operator="containsText" text="стоп">
      <formula>NOT(ISERROR(SEARCH(("стоп"),(D225))))</formula>
    </cfRule>
  </conditionalFormatting>
  <conditionalFormatting sqref="C224">
    <cfRule type="containsText" dxfId="1" priority="30" operator="containsText" text="стоп">
      <formula>NOT(ISERROR(SEARCH(("стоп"),(C224))))</formula>
    </cfRule>
  </conditionalFormatting>
  <conditionalFormatting sqref="BI224:BJ224">
    <cfRule type="cellIs" dxfId="0" priority="31" operator="lessThan">
      <formula>0.2</formula>
    </cfRule>
  </conditionalFormatting>
  <conditionalFormatting sqref="C222:C223">
    <cfRule type="containsText" dxfId="1" priority="32" operator="containsText" text="стоп">
      <formula>NOT(ISERROR(SEARCH(("стоп"),(C222))))</formula>
    </cfRule>
  </conditionalFormatting>
  <conditionalFormatting sqref="BI222:BJ223">
    <cfRule type="cellIs" dxfId="0" priority="33" operator="lessThan">
      <formula>0.2</formula>
    </cfRule>
  </conditionalFormatting>
  <conditionalFormatting sqref="C221">
    <cfRule type="containsText" dxfId="1" priority="34" operator="containsText" text="стоп">
      <formula>NOT(ISERROR(SEARCH(("стоп"),(C221))))</formula>
    </cfRule>
  </conditionalFormatting>
  <conditionalFormatting sqref="BI221:BJ221">
    <cfRule type="cellIs" dxfId="0" priority="35" operator="lessThan">
      <formula>0.2</formula>
    </cfRule>
  </conditionalFormatting>
  <conditionalFormatting sqref="C219:C220">
    <cfRule type="containsText" dxfId="1" priority="36" operator="containsText" text="стоп">
      <formula>NOT(ISERROR(SEARCH(("стоп"),(C219))))</formula>
    </cfRule>
  </conditionalFormatting>
  <conditionalFormatting sqref="BI219:BJ220">
    <cfRule type="cellIs" dxfId="0" priority="37" operator="lessThan">
      <formula>0.2</formula>
    </cfRule>
  </conditionalFormatting>
  <conditionalFormatting sqref="C218">
    <cfRule type="containsText" dxfId="1" priority="38" operator="containsText" text="стоп">
      <formula>NOT(ISERROR(SEARCH(("стоп"),(C218))))</formula>
    </cfRule>
  </conditionalFormatting>
  <conditionalFormatting sqref="BI218:BJ218">
    <cfRule type="cellIs" dxfId="0" priority="39" operator="lessThan">
      <formula>0.2</formula>
    </cfRule>
  </conditionalFormatting>
  <conditionalFormatting sqref="C217">
    <cfRule type="containsText" dxfId="1" priority="40" operator="containsText" text="стоп">
      <formula>NOT(ISERROR(SEARCH(("стоп"),(C217))))</formula>
    </cfRule>
  </conditionalFormatting>
  <conditionalFormatting sqref="BI217:BJ217">
    <cfRule type="cellIs" dxfId="0" priority="41" operator="lessThan">
      <formula>0.2</formula>
    </cfRule>
  </conditionalFormatting>
  <conditionalFormatting sqref="C215:C216">
    <cfRule type="containsText" dxfId="1" priority="42" operator="containsText" text="стоп">
      <formula>NOT(ISERROR(SEARCH(("стоп"),(C215))))</formula>
    </cfRule>
  </conditionalFormatting>
  <conditionalFormatting sqref="BI215:BJ216">
    <cfRule type="cellIs" dxfId="0" priority="43" operator="lessThan">
      <formula>0.2</formula>
    </cfRule>
  </conditionalFormatting>
  <conditionalFormatting sqref="C214">
    <cfRule type="containsText" dxfId="1" priority="44" operator="containsText" text="стоп">
      <formula>NOT(ISERROR(SEARCH(("стоп"),(C214))))</formula>
    </cfRule>
  </conditionalFormatting>
  <conditionalFormatting sqref="BI214:BJ214">
    <cfRule type="cellIs" dxfId="0" priority="45" operator="lessThan">
      <formula>0.2</formula>
    </cfRule>
  </conditionalFormatting>
  <conditionalFormatting sqref="C213">
    <cfRule type="containsText" dxfId="1" priority="46" operator="containsText" text="стоп">
      <formula>NOT(ISERROR(SEARCH(("стоп"),(C213))))</formula>
    </cfRule>
  </conditionalFormatting>
  <conditionalFormatting sqref="BI213:BJ213">
    <cfRule type="cellIs" dxfId="0" priority="47" operator="lessThan">
      <formula>0.2</formula>
    </cfRule>
  </conditionalFormatting>
  <conditionalFormatting sqref="C212">
    <cfRule type="containsText" dxfId="1" priority="48" operator="containsText" text="стоп">
      <formula>NOT(ISERROR(SEARCH(("стоп"),(C212))))</formula>
    </cfRule>
  </conditionalFormatting>
  <conditionalFormatting sqref="BI212:BJ212">
    <cfRule type="cellIs" dxfId="0" priority="49" operator="lessThan">
      <formula>0.2</formula>
    </cfRule>
  </conditionalFormatting>
  <conditionalFormatting sqref="C211">
    <cfRule type="containsText" dxfId="1" priority="50" operator="containsText" text="стоп">
      <formula>NOT(ISERROR(SEARCH(("стоп"),(C211))))</formula>
    </cfRule>
  </conditionalFormatting>
  <conditionalFormatting sqref="BI211:BJ211">
    <cfRule type="cellIs" dxfId="0" priority="51" operator="lessThan">
      <formula>0.2</formula>
    </cfRule>
  </conditionalFormatting>
  <conditionalFormatting sqref="C208:C210">
    <cfRule type="containsText" dxfId="1" priority="52" operator="containsText" text="стоп">
      <formula>NOT(ISERROR(SEARCH(("стоп"),(C208))))</formula>
    </cfRule>
  </conditionalFormatting>
  <conditionalFormatting sqref="BI208:BJ210">
    <cfRule type="cellIs" dxfId="0" priority="53" operator="lessThan">
      <formula>0.2</formula>
    </cfRule>
  </conditionalFormatting>
  <conditionalFormatting sqref="C207">
    <cfRule type="containsText" dxfId="1" priority="54" operator="containsText" text="стоп">
      <formula>NOT(ISERROR(SEARCH(("стоп"),(C207))))</formula>
    </cfRule>
  </conditionalFormatting>
  <conditionalFormatting sqref="BI207:BJ207">
    <cfRule type="cellIs" dxfId="0" priority="55" operator="lessThan">
      <formula>0.2</formula>
    </cfRule>
  </conditionalFormatting>
  <conditionalFormatting sqref="C206">
    <cfRule type="containsText" dxfId="1" priority="56" operator="containsText" text="стоп">
      <formula>NOT(ISERROR(SEARCH(("стоп"),(C206))))</formula>
    </cfRule>
  </conditionalFormatting>
  <conditionalFormatting sqref="BI206:BJ206">
    <cfRule type="cellIs" dxfId="0" priority="57" operator="lessThan">
      <formula>0.2</formula>
    </cfRule>
  </conditionalFormatting>
  <conditionalFormatting sqref="C205">
    <cfRule type="containsText" dxfId="1" priority="58" operator="containsText" text="стоп">
      <formula>NOT(ISERROR(SEARCH(("стоп"),(C205))))</formula>
    </cfRule>
  </conditionalFormatting>
  <conditionalFormatting sqref="BI205:BJ205">
    <cfRule type="cellIs" dxfId="0" priority="59" operator="lessThan">
      <formula>0.2</formula>
    </cfRule>
  </conditionalFormatting>
  <conditionalFormatting sqref="C204">
    <cfRule type="containsText" dxfId="1" priority="60" operator="containsText" text="стоп">
      <formula>NOT(ISERROR(SEARCH(("стоп"),(C204))))</formula>
    </cfRule>
  </conditionalFormatting>
  <conditionalFormatting sqref="BI204:BJ204">
    <cfRule type="cellIs" dxfId="0" priority="61" operator="lessThan">
      <formula>0.2</formula>
    </cfRule>
  </conditionalFormatting>
  <conditionalFormatting sqref="C202:C203">
    <cfRule type="containsText" dxfId="1" priority="62" operator="containsText" text="стоп">
      <formula>NOT(ISERROR(SEARCH(("стоп"),(C202))))</formula>
    </cfRule>
  </conditionalFormatting>
  <conditionalFormatting sqref="BI202:BJ203">
    <cfRule type="cellIs" dxfId="0" priority="63" operator="lessThan">
      <formula>0.2</formula>
    </cfRule>
  </conditionalFormatting>
  <conditionalFormatting sqref="C200:C201">
    <cfRule type="containsText" dxfId="1" priority="64" operator="containsText" text="стоп">
      <formula>NOT(ISERROR(SEARCH(("стоп"),(C200))))</formula>
    </cfRule>
  </conditionalFormatting>
  <conditionalFormatting sqref="BI200:BJ201">
    <cfRule type="cellIs" dxfId="0" priority="65" operator="lessThan">
      <formula>0.2</formula>
    </cfRule>
  </conditionalFormatting>
  <conditionalFormatting sqref="C198:C199">
    <cfRule type="containsText" dxfId="1" priority="66" operator="containsText" text="стоп">
      <formula>NOT(ISERROR(SEARCH(("стоп"),(C198))))</formula>
    </cfRule>
  </conditionalFormatting>
  <conditionalFormatting sqref="BI198:BJ199">
    <cfRule type="cellIs" dxfId="0" priority="67" operator="lessThan">
      <formula>0.2</formula>
    </cfRule>
  </conditionalFormatting>
  <conditionalFormatting sqref="BI191">
    <cfRule type="cellIs" dxfId="0" priority="68" operator="lessThan">
      <formula>0.2</formula>
    </cfRule>
  </conditionalFormatting>
  <conditionalFormatting sqref="W186">
    <cfRule type="cellIs" dxfId="0" priority="69" operator="lessThan">
      <formula>0.2</formula>
    </cfRule>
  </conditionalFormatting>
  <conditionalFormatting sqref="A194:CE194">
    <cfRule type="notContainsBlanks" dxfId="2" priority="70">
      <formula>LEN(TRIM(A194))&gt;0</formula>
    </cfRule>
  </conditionalFormatting>
  <hyperlinks>
    <hyperlink r:id="rId1" ref="AI2"/>
    <hyperlink r:id="rId2" ref="AI3"/>
    <hyperlink r:id="rId3" ref="AI4"/>
    <hyperlink r:id="rId4" ref="AI5"/>
    <hyperlink r:id="rId5" ref="AI15"/>
    <hyperlink r:id="rId6" ref="AI16"/>
    <hyperlink r:id="rId7" ref="AI17"/>
    <hyperlink r:id="rId8" ref="AI18"/>
    <hyperlink r:id="rId9" ref="AO22"/>
    <hyperlink r:id="rId10" ref="AN39"/>
    <hyperlink r:id="rId11" ref="BH39"/>
    <hyperlink r:id="rId12" ref="AN40"/>
    <hyperlink r:id="rId13" ref="AN41"/>
    <hyperlink r:id="rId14" ref="AN42"/>
    <hyperlink r:id="rId15" ref="AN43"/>
    <hyperlink r:id="rId16" ref="AN44"/>
    <hyperlink r:id="rId17" ref="AN45"/>
    <hyperlink r:id="rId18" ref="AN46"/>
    <hyperlink r:id="rId19" ref="AQ47"/>
    <hyperlink r:id="rId20" ref="AQ48"/>
    <hyperlink r:id="rId21" ref="AN49"/>
    <hyperlink r:id="rId22" ref="AN50"/>
    <hyperlink r:id="rId23" ref="AQ51"/>
    <hyperlink r:id="rId24" ref="AQ52"/>
    <hyperlink r:id="rId25" ref="AN53"/>
    <hyperlink r:id="rId26" ref="AN54"/>
    <hyperlink r:id="rId27" ref="AQ55"/>
    <hyperlink r:id="rId28" ref="AQ56"/>
    <hyperlink r:id="rId29" ref="AQ87"/>
    <hyperlink r:id="rId30" ref="AQ88"/>
    <hyperlink r:id="rId31" ref="AQ89"/>
    <hyperlink r:id="rId32" ref="AQ90"/>
    <hyperlink r:id="rId33" ref="AQ91"/>
    <hyperlink r:id="rId34" ref="AQ92"/>
    <hyperlink r:id="rId35" ref="AI93"/>
    <hyperlink r:id="rId36" ref="AO108"/>
    <hyperlink r:id="rId37" ref="AO109"/>
    <hyperlink r:id="rId38" ref="AU124"/>
    <hyperlink r:id="rId39" ref="AU125"/>
    <hyperlink r:id="rId40" ref="AU126"/>
    <hyperlink r:id="rId41" ref="AU127"/>
    <hyperlink r:id="rId42" ref="AU128"/>
    <hyperlink r:id="rId43" ref="AU135"/>
    <hyperlink r:id="rId44" ref="AU136"/>
    <hyperlink r:id="rId45" ref="AU137"/>
    <hyperlink r:id="rId46" ref="AU138"/>
    <hyperlink r:id="rId47" ref="AU139"/>
    <hyperlink r:id="rId48" ref="AV176"/>
    <hyperlink r:id="rId49" ref="AV177"/>
    <hyperlink r:id="rId50" ref="AV178"/>
    <hyperlink r:id="rId51" ref="AV179"/>
    <hyperlink r:id="rId52" ref="AV180"/>
    <hyperlink r:id="rId53" ref="AV181"/>
    <hyperlink r:id="rId54" ref="AV182"/>
    <hyperlink r:id="rId55" ref="AV183"/>
    <hyperlink r:id="rId56" ref="AV184"/>
    <hyperlink r:id="rId57" ref="AV185"/>
    <hyperlink r:id="rId58" ref="AG189"/>
    <hyperlink r:id="rId59" ref="AG190"/>
    <hyperlink r:id="rId60" ref="S191"/>
    <hyperlink r:id="rId61" ref="T191"/>
    <hyperlink r:id="rId62" ref="AE191"/>
    <hyperlink r:id="rId63" ref="S194"/>
    <hyperlink r:id="rId64" ref="T194"/>
    <hyperlink r:id="rId65" ref="AE194"/>
    <hyperlink r:id="rId66" ref="AF194"/>
    <hyperlink r:id="rId67" ref="S195"/>
    <hyperlink r:id="rId68" ref="T195"/>
    <hyperlink r:id="rId69" ref="AE195"/>
    <hyperlink r:id="rId70" ref="AF195"/>
    <hyperlink r:id="rId71" ref="S196"/>
    <hyperlink r:id="rId72" ref="T196"/>
    <hyperlink r:id="rId73" ref="AE196"/>
    <hyperlink r:id="rId74" ref="AF196"/>
    <hyperlink r:id="rId75" ref="S197"/>
    <hyperlink r:id="rId76" ref="T197"/>
    <hyperlink r:id="rId77" ref="AE197"/>
    <hyperlink r:id="rId78" ref="AF197"/>
    <hyperlink r:id="rId79" ref="S198"/>
    <hyperlink r:id="rId80" ref="T198"/>
    <hyperlink r:id="rId81" ref="AE198"/>
    <hyperlink r:id="rId82" ref="AF198"/>
    <hyperlink r:id="rId83" ref="S199"/>
    <hyperlink r:id="rId84" ref="T199"/>
    <hyperlink r:id="rId85" ref="AE199"/>
    <hyperlink r:id="rId86" ref="AF199"/>
    <hyperlink r:id="rId87" ref="S200"/>
    <hyperlink r:id="rId88" ref="T200"/>
    <hyperlink r:id="rId89" ref="AE200"/>
    <hyperlink r:id="rId90" ref="AF200"/>
    <hyperlink r:id="rId91" ref="S201"/>
    <hyperlink r:id="rId92" ref="T201"/>
    <hyperlink r:id="rId93" ref="AE201"/>
    <hyperlink r:id="rId94" ref="AF201"/>
    <hyperlink r:id="rId95" ref="S202"/>
    <hyperlink r:id="rId96" ref="T202"/>
    <hyperlink r:id="rId97" ref="AE202"/>
    <hyperlink r:id="rId98" ref="AF202"/>
    <hyperlink r:id="rId99" ref="S203"/>
    <hyperlink r:id="rId100" ref="T203"/>
    <hyperlink r:id="rId101" ref="AE203"/>
    <hyperlink r:id="rId102" ref="AF203"/>
    <hyperlink r:id="rId103" ref="S204"/>
    <hyperlink r:id="rId104" ref="T204"/>
    <hyperlink r:id="rId105" ref="AE204"/>
    <hyperlink r:id="rId106" ref="AF204"/>
    <hyperlink r:id="rId107" ref="S205"/>
    <hyperlink r:id="rId108" ref="T205"/>
    <hyperlink r:id="rId109" ref="AE205"/>
    <hyperlink r:id="rId110" ref="AF205"/>
    <hyperlink r:id="rId111" ref="S206"/>
    <hyperlink r:id="rId112" ref="T206"/>
    <hyperlink r:id="rId113" ref="AE206"/>
    <hyperlink r:id="rId114" ref="AF206"/>
    <hyperlink r:id="rId115" ref="S207"/>
    <hyperlink r:id="rId116" ref="T207"/>
    <hyperlink r:id="rId117" ref="AE207"/>
    <hyperlink r:id="rId118" ref="AF207"/>
    <hyperlink r:id="rId119" ref="S208"/>
    <hyperlink r:id="rId120" ref="T208"/>
    <hyperlink r:id="rId121" ref="AE208"/>
    <hyperlink r:id="rId122" ref="AF208"/>
    <hyperlink r:id="rId123" ref="S209"/>
    <hyperlink r:id="rId124" ref="T209"/>
    <hyperlink r:id="rId125" ref="AE209"/>
    <hyperlink r:id="rId126" ref="AF209"/>
    <hyperlink r:id="rId127" ref="S210"/>
    <hyperlink r:id="rId128" ref="T210"/>
    <hyperlink r:id="rId129" ref="AE210"/>
    <hyperlink r:id="rId130" ref="S211"/>
    <hyperlink r:id="rId131" ref="T211"/>
    <hyperlink r:id="rId132" ref="AE211"/>
    <hyperlink r:id="rId133" ref="S212"/>
    <hyperlink r:id="rId134" ref="T212"/>
    <hyperlink r:id="rId135" ref="AE212"/>
    <hyperlink r:id="rId136" ref="S213"/>
    <hyperlink r:id="rId137" ref="T213"/>
    <hyperlink r:id="rId138" ref="AE213"/>
    <hyperlink r:id="rId139" ref="AF213"/>
    <hyperlink r:id="rId140" ref="S214"/>
    <hyperlink r:id="rId141" ref="T214"/>
    <hyperlink r:id="rId142" ref="AE214"/>
    <hyperlink r:id="rId143" ref="AF214"/>
    <hyperlink r:id="rId144" ref="S215"/>
    <hyperlink r:id="rId145" ref="T215"/>
    <hyperlink r:id="rId146" ref="AE215"/>
    <hyperlink r:id="rId147" ref="S216"/>
    <hyperlink r:id="rId148" ref="T216"/>
    <hyperlink r:id="rId149" ref="AE216"/>
    <hyperlink r:id="rId150" ref="S217"/>
    <hyperlink r:id="rId151" ref="T217"/>
    <hyperlink r:id="rId152" ref="AE217"/>
    <hyperlink r:id="rId153" ref="AF217"/>
    <hyperlink r:id="rId154" ref="S218"/>
    <hyperlink r:id="rId155" ref="T218"/>
    <hyperlink r:id="rId156" ref="AE218"/>
    <hyperlink r:id="rId157" ref="AF218"/>
    <hyperlink r:id="rId158" ref="S219"/>
    <hyperlink r:id="rId159" ref="T219"/>
    <hyperlink r:id="rId160" ref="AE219"/>
    <hyperlink r:id="rId161" ref="AF219"/>
    <hyperlink r:id="rId162" ref="S220"/>
    <hyperlink r:id="rId163" ref="T220"/>
    <hyperlink r:id="rId164" ref="AE220"/>
    <hyperlink r:id="rId165" ref="AF220"/>
    <hyperlink r:id="rId166" ref="S221"/>
    <hyperlink r:id="rId167" ref="T221"/>
    <hyperlink r:id="rId168" ref="AE221"/>
    <hyperlink r:id="rId169" ref="AF221"/>
    <hyperlink r:id="rId170" ref="S222"/>
    <hyperlink r:id="rId171" ref="T222"/>
    <hyperlink r:id="rId172" ref="AE222"/>
    <hyperlink r:id="rId173" ref="AF222"/>
    <hyperlink r:id="rId174" ref="S223"/>
    <hyperlink r:id="rId175" ref="T223"/>
    <hyperlink r:id="rId176" ref="AE223"/>
    <hyperlink r:id="rId177" ref="AF223"/>
    <hyperlink r:id="rId178" ref="S224"/>
    <hyperlink r:id="rId179" ref="T224"/>
    <hyperlink r:id="rId180" ref="AE224"/>
    <hyperlink r:id="rId181" ref="AF224"/>
    <hyperlink r:id="rId182" ref="T225"/>
    <hyperlink r:id="rId183" ref="U225"/>
    <hyperlink r:id="rId184" ref="AF225"/>
    <hyperlink r:id="rId185" ref="AG225"/>
    <hyperlink r:id="rId186" ref="T226"/>
    <hyperlink r:id="rId187" ref="U226"/>
    <hyperlink r:id="rId188" ref="AF226"/>
    <hyperlink r:id="rId189" ref="AG226"/>
    <hyperlink r:id="rId190" ref="T227"/>
    <hyperlink r:id="rId191" ref="U227"/>
    <hyperlink r:id="rId192" ref="AF227"/>
    <hyperlink r:id="rId193" ref="AG227"/>
    <hyperlink r:id="rId194" ref="T228"/>
    <hyperlink r:id="rId195" ref="U228"/>
    <hyperlink r:id="rId196" ref="AF228"/>
    <hyperlink r:id="rId197" ref="AG228"/>
    <hyperlink r:id="rId198" ref="T229"/>
    <hyperlink r:id="rId199" ref="U229"/>
    <hyperlink r:id="rId200" ref="AF229"/>
    <hyperlink r:id="rId201" ref="AG229"/>
    <hyperlink r:id="rId202" ref="T230"/>
    <hyperlink r:id="rId203" ref="U230"/>
    <hyperlink r:id="rId204" ref="AF230"/>
    <hyperlink r:id="rId205" ref="AG230"/>
    <hyperlink r:id="rId206" ref="T231"/>
    <hyperlink r:id="rId207" ref="U231"/>
    <hyperlink r:id="rId208" ref="AF231"/>
    <hyperlink r:id="rId209" ref="AG231"/>
    <hyperlink r:id="rId210" ref="T232"/>
    <hyperlink r:id="rId211" ref="U232"/>
    <hyperlink r:id="rId212" ref="AF232"/>
    <hyperlink r:id="rId213" ref="AG232"/>
    <hyperlink r:id="rId214" ref="T233"/>
    <hyperlink r:id="rId215" ref="U233"/>
    <hyperlink r:id="rId216" ref="AF233"/>
    <hyperlink r:id="rId217" ref="AG233"/>
    <hyperlink r:id="rId218" ref="S234"/>
    <hyperlink r:id="rId219" ref="T234"/>
    <hyperlink r:id="rId220" ref="AE234"/>
    <hyperlink r:id="rId221" ref="AF234"/>
    <hyperlink r:id="rId222" ref="S235"/>
    <hyperlink r:id="rId223" ref="T235"/>
    <hyperlink r:id="rId224" ref="AE235"/>
    <hyperlink r:id="rId225" ref="AF235"/>
    <hyperlink r:id="rId226" ref="S236"/>
    <hyperlink r:id="rId227" ref="T236"/>
    <hyperlink r:id="rId228" ref="AE236"/>
    <hyperlink r:id="rId229" ref="AF236"/>
    <hyperlink r:id="rId230" ref="S237"/>
    <hyperlink r:id="rId231" ref="T237"/>
    <hyperlink r:id="rId232" ref="AE237"/>
    <hyperlink r:id="rId233" ref="AF237"/>
    <hyperlink r:id="rId234" ref="S238"/>
    <hyperlink r:id="rId235" ref="T238"/>
    <hyperlink r:id="rId236" ref="AE238"/>
    <hyperlink r:id="rId237" ref="AF238"/>
    <hyperlink r:id="rId238" ref="S239"/>
    <hyperlink r:id="rId239" ref="T239"/>
    <hyperlink r:id="rId240" ref="AE239"/>
    <hyperlink r:id="rId241" ref="AF239"/>
    <hyperlink r:id="rId242" ref="S240"/>
    <hyperlink r:id="rId243" ref="T240"/>
    <hyperlink r:id="rId244" ref="AE240"/>
    <hyperlink r:id="rId245" ref="AF240"/>
    <hyperlink r:id="rId246" ref="S241"/>
    <hyperlink r:id="rId247" ref="T241"/>
    <hyperlink r:id="rId248" ref="AE241"/>
    <hyperlink r:id="rId249" ref="AF241"/>
    <hyperlink r:id="rId250" ref="S242"/>
    <hyperlink r:id="rId251" ref="T242"/>
    <hyperlink r:id="rId252" ref="AE242"/>
    <hyperlink r:id="rId253" ref="AF242"/>
    <hyperlink r:id="rId254" ref="S243"/>
    <hyperlink r:id="rId255" ref="T243"/>
    <hyperlink r:id="rId256" ref="AE243"/>
    <hyperlink r:id="rId257" ref="AF243"/>
    <hyperlink r:id="rId258" ref="S244"/>
    <hyperlink r:id="rId259" ref="T244"/>
    <hyperlink r:id="rId260" ref="AE244"/>
    <hyperlink r:id="rId261" ref="AF244"/>
    <hyperlink r:id="rId262" ref="S245"/>
    <hyperlink r:id="rId263" ref="T245"/>
    <hyperlink r:id="rId264" ref="AE245"/>
    <hyperlink r:id="rId265" ref="AF245"/>
    <hyperlink r:id="rId266" ref="S246"/>
    <hyperlink r:id="rId267" ref="T246"/>
    <hyperlink r:id="rId268" ref="AE246"/>
    <hyperlink r:id="rId269" ref="AF246"/>
    <hyperlink r:id="rId270" ref="S247"/>
    <hyperlink r:id="rId271" ref="T247"/>
    <hyperlink r:id="rId272" ref="AE247"/>
    <hyperlink r:id="rId273" ref="AF247"/>
    <hyperlink r:id="rId274" ref="S248"/>
    <hyperlink r:id="rId275" ref="T248"/>
    <hyperlink r:id="rId276" ref="AE248"/>
    <hyperlink r:id="rId277" ref="AF248"/>
    <hyperlink r:id="rId278" ref="S249"/>
    <hyperlink r:id="rId279" ref="T249"/>
    <hyperlink r:id="rId280" ref="AE249"/>
    <hyperlink r:id="rId281" ref="AF249"/>
    <hyperlink r:id="rId282" ref="S250"/>
    <hyperlink r:id="rId283" ref="T250"/>
    <hyperlink r:id="rId284" ref="AE250"/>
    <hyperlink r:id="rId285" ref="AF250"/>
    <hyperlink r:id="rId286" ref="S251"/>
    <hyperlink r:id="rId287" ref="T251"/>
    <hyperlink r:id="rId288" ref="AE251"/>
    <hyperlink r:id="rId289" ref="S252"/>
    <hyperlink r:id="rId290" ref="T252"/>
    <hyperlink r:id="rId291" ref="AE252"/>
    <hyperlink r:id="rId292" ref="AF252"/>
    <hyperlink r:id="rId293" ref="S253"/>
    <hyperlink r:id="rId294" ref="T253"/>
    <hyperlink r:id="rId295" ref="AE253"/>
    <hyperlink r:id="rId296" ref="AF253"/>
    <hyperlink r:id="rId297" ref="S254"/>
    <hyperlink r:id="rId298" ref="T254"/>
    <hyperlink r:id="rId299" ref="AE254"/>
    <hyperlink r:id="rId300" ref="AF254"/>
    <hyperlink r:id="rId301" ref="S255"/>
    <hyperlink r:id="rId302" ref="T255"/>
    <hyperlink r:id="rId303" ref="AE255"/>
    <hyperlink r:id="rId304" ref="S256"/>
    <hyperlink r:id="rId305" ref="T256"/>
    <hyperlink r:id="rId306" ref="AE256"/>
    <hyperlink r:id="rId307" ref="S257"/>
    <hyperlink r:id="rId308" ref="T257"/>
    <hyperlink r:id="rId309" ref="AE257"/>
    <hyperlink r:id="rId310" ref="S258"/>
    <hyperlink r:id="rId311" ref="T258"/>
    <hyperlink r:id="rId312" ref="AE258"/>
    <hyperlink r:id="rId313" ref="S259"/>
    <hyperlink r:id="rId314" ref="T259"/>
    <hyperlink r:id="rId315" ref="AE259"/>
    <hyperlink r:id="rId316" ref="S260"/>
    <hyperlink r:id="rId317" ref="T260"/>
    <hyperlink r:id="rId318" ref="AE260"/>
    <hyperlink r:id="rId319" ref="S261"/>
    <hyperlink r:id="rId320" ref="T261"/>
    <hyperlink r:id="rId321" ref="AE261"/>
    <hyperlink r:id="rId322" ref="S262"/>
    <hyperlink r:id="rId323" ref="T262"/>
    <hyperlink r:id="rId324" ref="AE262"/>
    <hyperlink r:id="rId325" ref="S263"/>
    <hyperlink r:id="rId326" ref="T263"/>
    <hyperlink r:id="rId327" ref="AE263"/>
  </hyperlinks>
  <drawing r:id="rId328"/>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31.13"/>
    <col customWidth="1" min="3" max="3" width="24.13"/>
    <col customWidth="1" min="4" max="4" width="17.63"/>
    <col customWidth="1" min="5" max="5" width="34.63"/>
    <col customWidth="1" min="6" max="6" width="10.63"/>
    <col customWidth="1" min="7" max="7" width="25.25"/>
    <col customWidth="1" min="8" max="8" width="7.0"/>
    <col customWidth="1" min="9" max="9" width="9.13"/>
    <col customWidth="1" min="10" max="10" width="5.5"/>
    <col customWidth="1" min="11" max="11" width="7.13"/>
    <col customWidth="1" min="12" max="12" width="4.88"/>
    <col customWidth="1" min="13" max="14" width="5.75"/>
    <col customWidth="1" min="15" max="15" width="6.25"/>
    <col customWidth="1" min="16" max="16" width="9.0"/>
    <col customWidth="1" min="17" max="17" width="7.88"/>
    <col customWidth="1" min="18" max="18" width="7.25"/>
    <col customWidth="1" min="19" max="19" width="8.13"/>
  </cols>
  <sheetData>
    <row r="1" ht="39.0" customHeight="1">
      <c r="A1" s="1637" t="s">
        <v>12451</v>
      </c>
      <c r="B1" s="1638" t="s">
        <v>12452</v>
      </c>
      <c r="C1" s="302" t="s">
        <v>12453</v>
      </c>
      <c r="D1" s="1639" t="s">
        <v>12454</v>
      </c>
      <c r="E1" s="1640"/>
      <c r="G1" s="1641" t="s">
        <v>12455</v>
      </c>
      <c r="H1" s="1642" t="s">
        <v>12456</v>
      </c>
      <c r="I1" s="1642" t="s">
        <v>12457</v>
      </c>
      <c r="J1" s="1642" t="s">
        <v>12458</v>
      </c>
      <c r="K1" s="1642" t="s">
        <v>12459</v>
      </c>
      <c r="L1" s="1642" t="s">
        <v>12460</v>
      </c>
      <c r="M1" s="1642" t="s">
        <v>12461</v>
      </c>
      <c r="N1" s="1642" t="s">
        <v>12462</v>
      </c>
      <c r="O1" s="1642" t="s">
        <v>12463</v>
      </c>
      <c r="P1" s="1642" t="s">
        <v>12464</v>
      </c>
      <c r="Q1" s="1642" t="s">
        <v>12465</v>
      </c>
      <c r="R1" s="1642" t="s">
        <v>12466</v>
      </c>
      <c r="S1" s="1642" t="s">
        <v>12467</v>
      </c>
    </row>
    <row r="2">
      <c r="A2" s="1637"/>
      <c r="B2" s="1638" t="s">
        <v>3974</v>
      </c>
      <c r="C2" s="1639"/>
      <c r="D2" s="1639"/>
      <c r="G2" s="816" t="s">
        <v>12468</v>
      </c>
      <c r="H2" s="1643">
        <v>19.11077</v>
      </c>
      <c r="I2" s="1643">
        <v>15.45324</v>
      </c>
      <c r="J2" s="1643">
        <v>11.99113</v>
      </c>
      <c r="K2" s="1643">
        <v>9.230329</v>
      </c>
      <c r="L2" s="1643">
        <v>7.999976</v>
      </c>
      <c r="M2" s="1643">
        <v>7.530652</v>
      </c>
      <c r="N2" s="1643">
        <v>7.494334</v>
      </c>
      <c r="O2" s="1643">
        <v>8.032761</v>
      </c>
      <c r="P2" s="1643">
        <v>8.607696</v>
      </c>
      <c r="Q2" s="1643">
        <v>11.84664</v>
      </c>
      <c r="R2" s="1643">
        <v>19.82755</v>
      </c>
      <c r="S2" s="1643">
        <v>17.81835</v>
      </c>
    </row>
    <row r="3">
      <c r="A3" s="1637"/>
      <c r="B3" s="1644" t="s">
        <v>391</v>
      </c>
      <c r="C3" s="1639" t="s">
        <v>1407</v>
      </c>
      <c r="D3" s="1639" t="s">
        <v>1407</v>
      </c>
      <c r="G3" s="816" t="s">
        <v>12468</v>
      </c>
      <c r="H3" s="1645">
        <v>112.4118</v>
      </c>
      <c r="I3" s="1645">
        <v>90.89785</v>
      </c>
      <c r="J3" s="1645">
        <v>70.53331</v>
      </c>
      <c r="K3" s="1645">
        <v>54.29392</v>
      </c>
      <c r="L3" s="1645">
        <v>47.05683</v>
      </c>
      <c r="M3" s="1645">
        <v>44.29621</v>
      </c>
      <c r="N3" s="1645">
        <v>44.08258</v>
      </c>
      <c r="O3" s="1645">
        <v>47.24968</v>
      </c>
      <c r="P3" s="1645">
        <v>50.63152</v>
      </c>
      <c r="Q3" s="1645">
        <v>69.68341</v>
      </c>
      <c r="R3" s="1645">
        <v>116.6281</v>
      </c>
      <c r="S3" s="1645">
        <v>104.8097</v>
      </c>
    </row>
    <row r="4">
      <c r="A4" s="1637"/>
      <c r="B4" s="1638" t="s">
        <v>1422</v>
      </c>
      <c r="C4" s="1639" t="s">
        <v>1407</v>
      </c>
      <c r="D4" s="1639" t="s">
        <v>1407</v>
      </c>
      <c r="E4" s="816" t="s">
        <v>12469</v>
      </c>
      <c r="G4" s="816" t="s">
        <v>12470</v>
      </c>
      <c r="H4" s="1643"/>
      <c r="I4" s="1643"/>
      <c r="J4" s="1643"/>
      <c r="K4" s="1643"/>
      <c r="L4" s="1643"/>
      <c r="M4" s="1643"/>
      <c r="N4" s="1643"/>
      <c r="O4" s="1643"/>
      <c r="P4" s="1643"/>
      <c r="Q4" s="1643"/>
      <c r="R4" s="1643"/>
      <c r="S4" s="1643"/>
    </row>
    <row r="5">
      <c r="A5" s="1637"/>
      <c r="B5" s="1638" t="s">
        <v>1739</v>
      </c>
      <c r="C5" s="1639" t="s">
        <v>1407</v>
      </c>
      <c r="D5" s="1639" t="s">
        <v>1407</v>
      </c>
      <c r="G5" s="816" t="s">
        <v>12470</v>
      </c>
      <c r="H5" s="1646"/>
      <c r="I5" s="1646"/>
      <c r="J5" s="1646"/>
      <c r="K5" s="1646"/>
      <c r="L5" s="1646"/>
      <c r="M5" s="1646"/>
      <c r="N5" s="1646"/>
      <c r="O5" s="1646"/>
      <c r="P5" s="1646"/>
      <c r="Q5" s="1646"/>
      <c r="R5" s="1646"/>
      <c r="S5" s="1646"/>
    </row>
    <row r="6">
      <c r="A6" s="1637"/>
      <c r="B6" s="1638" t="s">
        <v>12471</v>
      </c>
      <c r="C6" s="1639" t="s">
        <v>1407</v>
      </c>
      <c r="D6" s="1639"/>
      <c r="G6" s="816" t="s">
        <v>12470</v>
      </c>
      <c r="H6" s="1646"/>
      <c r="I6" s="1646"/>
      <c r="J6" s="1646"/>
      <c r="K6" s="1646"/>
      <c r="L6" s="1646"/>
      <c r="M6" s="1646"/>
      <c r="N6" s="1646"/>
      <c r="O6" s="1646"/>
      <c r="P6" s="1646"/>
      <c r="Q6" s="1646"/>
      <c r="R6" s="1646"/>
      <c r="S6" s="1646"/>
    </row>
    <row r="7">
      <c r="A7" s="1637"/>
      <c r="B7" s="1638" t="s">
        <v>2535</v>
      </c>
      <c r="C7" s="1639" t="s">
        <v>1407</v>
      </c>
      <c r="D7" s="1639" t="s">
        <v>1407</v>
      </c>
      <c r="G7" s="816" t="s">
        <v>12470</v>
      </c>
      <c r="H7" s="1646"/>
      <c r="I7" s="1646"/>
      <c r="J7" s="1646"/>
      <c r="K7" s="1646"/>
      <c r="L7" s="1646"/>
      <c r="M7" s="1646"/>
      <c r="N7" s="1646"/>
      <c r="O7" s="1646"/>
      <c r="P7" s="1646"/>
      <c r="Q7" s="1646"/>
      <c r="R7" s="1646"/>
      <c r="S7" s="1646"/>
    </row>
    <row r="8">
      <c r="A8" s="1637"/>
      <c r="B8" s="1644" t="s">
        <v>297</v>
      </c>
      <c r="C8" s="1639" t="s">
        <v>1407</v>
      </c>
      <c r="D8" s="1639" t="s">
        <v>1407</v>
      </c>
      <c r="E8" s="816" t="s">
        <v>12472</v>
      </c>
      <c r="G8" s="816" t="s">
        <v>12470</v>
      </c>
      <c r="H8" s="1646"/>
      <c r="I8" s="1646"/>
      <c r="J8" s="1646"/>
      <c r="K8" s="1646"/>
      <c r="L8" s="1646"/>
      <c r="M8" s="1646"/>
      <c r="N8" s="1646"/>
      <c r="O8" s="1646"/>
      <c r="P8" s="1646"/>
      <c r="Q8" s="1646"/>
      <c r="R8" s="1646"/>
      <c r="S8" s="1646"/>
    </row>
    <row r="9">
      <c r="A9" s="1637"/>
      <c r="B9" s="1647" t="s">
        <v>12473</v>
      </c>
      <c r="C9" s="1639"/>
      <c r="D9" s="1639"/>
      <c r="G9" s="816" t="s">
        <v>12468</v>
      </c>
      <c r="H9" s="1645">
        <v>65.47971</v>
      </c>
      <c r="I9" s="1645">
        <v>52.94784</v>
      </c>
      <c r="J9" s="1645">
        <v>41.08553</v>
      </c>
      <c r="K9" s="1645">
        <v>31.62612</v>
      </c>
      <c r="L9" s="1645">
        <v>27.41053</v>
      </c>
      <c r="M9" s="1645">
        <v>25.80247</v>
      </c>
      <c r="N9" s="1645">
        <v>25.67803</v>
      </c>
      <c r="O9" s="1645">
        <v>27.52286</v>
      </c>
      <c r="P9" s="1645">
        <v>29.49278</v>
      </c>
      <c r="Q9" s="1645">
        <v>40.59047</v>
      </c>
      <c r="R9" s="1645">
        <v>67.93566</v>
      </c>
      <c r="S9" s="1645">
        <v>61.05148</v>
      </c>
    </row>
    <row r="10">
      <c r="A10" s="1637"/>
      <c r="B10" s="1644" t="s">
        <v>12474</v>
      </c>
      <c r="C10" s="1639" t="s">
        <v>1407</v>
      </c>
      <c r="D10" s="1639" t="s">
        <v>1407</v>
      </c>
      <c r="G10" s="816" t="s">
        <v>12470</v>
      </c>
      <c r="H10" s="1646"/>
      <c r="I10" s="1646"/>
      <c r="J10" s="1646"/>
      <c r="K10" s="1646"/>
      <c r="L10" s="1646"/>
      <c r="M10" s="1646"/>
      <c r="N10" s="1646"/>
      <c r="O10" s="1646"/>
      <c r="P10" s="1646"/>
      <c r="Q10" s="1646"/>
      <c r="R10" s="1646"/>
      <c r="S10" s="1646"/>
    </row>
    <row r="11">
      <c r="A11" s="1637"/>
      <c r="B11" s="1644" t="s">
        <v>3881</v>
      </c>
      <c r="C11" s="1639" t="s">
        <v>1407</v>
      </c>
      <c r="D11" s="1639"/>
      <c r="G11" s="816" t="s">
        <v>12470</v>
      </c>
      <c r="H11" s="1646"/>
      <c r="I11" s="1646"/>
      <c r="J11" s="1646"/>
      <c r="K11" s="1646"/>
      <c r="L11" s="1646"/>
      <c r="M11" s="1646"/>
      <c r="N11" s="1646"/>
      <c r="O11" s="1646"/>
      <c r="P11" s="1646"/>
      <c r="Q11" s="1646"/>
      <c r="R11" s="1646"/>
      <c r="S11" s="1646"/>
    </row>
    <row r="12">
      <c r="A12" s="1637"/>
      <c r="B12" s="1638" t="s">
        <v>1844</v>
      </c>
      <c r="C12" s="1639" t="s">
        <v>1407</v>
      </c>
      <c r="D12" s="1639" t="s">
        <v>1407</v>
      </c>
      <c r="E12" s="816" t="s">
        <v>12475</v>
      </c>
      <c r="G12" s="816" t="s">
        <v>12468</v>
      </c>
      <c r="H12" s="1645">
        <v>38.5219</v>
      </c>
      <c r="I12" s="1645">
        <v>31.14936</v>
      </c>
      <c r="J12" s="1645">
        <v>24.17073</v>
      </c>
      <c r="K12" s="1645">
        <v>18.60573</v>
      </c>
      <c r="L12" s="1645">
        <v>16.12569</v>
      </c>
      <c r="M12" s="1645">
        <v>15.17966</v>
      </c>
      <c r="N12" s="1645">
        <v>15.10646</v>
      </c>
      <c r="O12" s="1645">
        <v>16.19177</v>
      </c>
      <c r="P12" s="1645">
        <v>17.35068</v>
      </c>
      <c r="Q12" s="1645">
        <v>23.87948</v>
      </c>
      <c r="R12" s="1645">
        <v>39.96673</v>
      </c>
      <c r="S12" s="1645">
        <v>35.91676</v>
      </c>
    </row>
    <row r="13">
      <c r="A13" s="1637"/>
      <c r="B13" s="1638" t="s">
        <v>3789</v>
      </c>
      <c r="C13" s="1639" t="s">
        <v>1407</v>
      </c>
      <c r="D13" s="1639" t="s">
        <v>1407</v>
      </c>
      <c r="G13" s="816" t="s">
        <v>12470</v>
      </c>
      <c r="H13" s="1646"/>
      <c r="I13" s="1646"/>
      <c r="J13" s="1646"/>
      <c r="K13" s="1646"/>
      <c r="L13" s="1646"/>
      <c r="M13" s="1646"/>
      <c r="N13" s="1646"/>
      <c r="O13" s="1646"/>
      <c r="P13" s="1646"/>
      <c r="Q13" s="1646"/>
      <c r="R13" s="1646"/>
      <c r="S13" s="1646"/>
    </row>
    <row r="14">
      <c r="A14" s="1637"/>
      <c r="B14" s="1644" t="s">
        <v>2895</v>
      </c>
      <c r="C14" s="1639"/>
      <c r="D14" s="1639"/>
      <c r="G14" s="816" t="s">
        <v>12468</v>
      </c>
      <c r="H14" s="1645">
        <v>60.71141</v>
      </c>
      <c r="I14" s="1645">
        <v>49.09212</v>
      </c>
      <c r="J14" s="1645">
        <v>38.09364</v>
      </c>
      <c r="K14" s="1645">
        <v>29.32307</v>
      </c>
      <c r="L14" s="1645">
        <v>25.41446</v>
      </c>
      <c r="M14" s="1645">
        <v>23.9235</v>
      </c>
      <c r="N14" s="1645">
        <v>23.80813</v>
      </c>
      <c r="O14" s="1645">
        <v>25.51861</v>
      </c>
      <c r="P14" s="1645">
        <v>27.34508</v>
      </c>
      <c r="Q14" s="1645">
        <v>37.63463</v>
      </c>
      <c r="R14" s="1645">
        <v>62.98851</v>
      </c>
      <c r="S14" s="1645">
        <v>56.60565</v>
      </c>
    </row>
    <row r="15">
      <c r="A15" s="1637"/>
      <c r="B15" s="1644" t="s">
        <v>490</v>
      </c>
      <c r="C15" s="1639"/>
      <c r="D15" s="1639"/>
      <c r="G15" s="816" t="s">
        <v>12468</v>
      </c>
      <c r="H15" s="1643">
        <v>17.42121</v>
      </c>
      <c r="I15" s="1643">
        <v>14.08704</v>
      </c>
      <c r="J15" s="1643">
        <v>10.93101</v>
      </c>
      <c r="K15" s="1643">
        <v>8.414288</v>
      </c>
      <c r="L15" s="1643">
        <v>7.292709</v>
      </c>
      <c r="M15" s="1643">
        <v>6.864877</v>
      </c>
      <c r="N15" s="1643">
        <v>6.83177</v>
      </c>
      <c r="O15" s="1643">
        <v>7.322596</v>
      </c>
      <c r="P15" s="1643">
        <v>7.846702</v>
      </c>
      <c r="Q15" s="1643">
        <v>10.7993</v>
      </c>
      <c r="R15" s="1643">
        <v>18.07462</v>
      </c>
      <c r="S15" s="1643">
        <v>16.24306</v>
      </c>
    </row>
    <row r="16">
      <c r="A16" s="1637"/>
      <c r="B16" s="1638" t="s">
        <v>1645</v>
      </c>
      <c r="C16" s="1639" t="s">
        <v>1407</v>
      </c>
      <c r="D16" s="1639"/>
      <c r="G16" s="816" t="s">
        <v>12468</v>
      </c>
      <c r="H16" s="1645">
        <v>68.37073</v>
      </c>
      <c r="I16" s="1645">
        <v>55.28556</v>
      </c>
      <c r="J16" s="1645">
        <v>42.89952</v>
      </c>
      <c r="K16" s="1645">
        <v>33.02245</v>
      </c>
      <c r="L16" s="1645">
        <v>28.62074</v>
      </c>
      <c r="M16" s="1645">
        <v>26.94168</v>
      </c>
      <c r="N16" s="1645">
        <v>26.81175</v>
      </c>
      <c r="O16" s="1645">
        <v>28.73803</v>
      </c>
      <c r="P16" s="1645">
        <v>30.79492</v>
      </c>
      <c r="Q16" s="1645">
        <v>42.38259</v>
      </c>
      <c r="R16" s="1645">
        <v>70.93511</v>
      </c>
      <c r="S16" s="1645">
        <v>63.74699</v>
      </c>
    </row>
    <row r="17">
      <c r="A17" s="1637"/>
      <c r="B17" s="1638" t="s">
        <v>12476</v>
      </c>
      <c r="C17" s="1639" t="s">
        <v>1407</v>
      </c>
      <c r="D17" s="1639" t="s">
        <v>1407</v>
      </c>
      <c r="G17" s="816" t="s">
        <v>12468</v>
      </c>
      <c r="H17" s="1645">
        <v>56.16838</v>
      </c>
      <c r="I17" s="1645">
        <v>45.41856</v>
      </c>
      <c r="J17" s="1645">
        <v>35.24309</v>
      </c>
      <c r="K17" s="1645">
        <v>27.12882</v>
      </c>
      <c r="L17" s="1645">
        <v>23.5127</v>
      </c>
      <c r="M17" s="1645">
        <v>22.13331</v>
      </c>
      <c r="N17" s="1645">
        <v>22.02657</v>
      </c>
      <c r="O17" s="1645">
        <v>23.60906</v>
      </c>
      <c r="P17" s="1645">
        <v>25.29885</v>
      </c>
      <c r="Q17" s="1645">
        <v>34.81843</v>
      </c>
      <c r="R17" s="1645">
        <v>58.27508</v>
      </c>
      <c r="S17" s="1645">
        <v>52.36985</v>
      </c>
    </row>
    <row r="18">
      <c r="A18" s="1637"/>
      <c r="B18" s="1644" t="s">
        <v>12477</v>
      </c>
      <c r="C18" s="1639" t="s">
        <v>1407</v>
      </c>
      <c r="D18" s="1639" t="s">
        <v>1407</v>
      </c>
      <c r="G18" s="816" t="s">
        <v>12470</v>
      </c>
      <c r="H18" s="1646"/>
      <c r="I18" s="1646"/>
      <c r="J18" s="1646"/>
      <c r="K18" s="1646"/>
      <c r="L18" s="1646"/>
      <c r="M18" s="1646"/>
      <c r="N18" s="1646"/>
      <c r="O18" s="1646"/>
      <c r="P18" s="1646"/>
      <c r="Q18" s="1646"/>
      <c r="R18" s="1646"/>
      <c r="S18" s="1646"/>
    </row>
    <row r="19">
      <c r="A19" s="1637"/>
      <c r="B19" s="1638" t="s">
        <v>3098</v>
      </c>
      <c r="C19" s="1639"/>
      <c r="D19" s="1639"/>
      <c r="G19" s="816" t="s">
        <v>12470</v>
      </c>
      <c r="H19" s="1646"/>
      <c r="I19" s="1646"/>
      <c r="J19" s="1646"/>
      <c r="K19" s="1646"/>
      <c r="L19" s="1646"/>
      <c r="M19" s="1646"/>
      <c r="N19" s="1646"/>
      <c r="O19" s="1646"/>
      <c r="P19" s="1646"/>
      <c r="Q19" s="1646"/>
      <c r="R19" s="1646"/>
      <c r="S19" s="1646"/>
    </row>
    <row r="20">
      <c r="A20" s="1637"/>
      <c r="B20" s="1638" t="s">
        <v>2455</v>
      </c>
      <c r="C20" s="1639" t="s">
        <v>1407</v>
      </c>
      <c r="D20" s="1639" t="s">
        <v>1407</v>
      </c>
      <c r="G20" s="816" t="s">
        <v>12470</v>
      </c>
      <c r="H20" s="1646"/>
      <c r="I20" s="1646"/>
      <c r="J20" s="1646"/>
      <c r="K20" s="1646"/>
      <c r="L20" s="1646"/>
      <c r="M20" s="1646"/>
      <c r="N20" s="1646"/>
      <c r="O20" s="1646"/>
      <c r="P20" s="1646"/>
      <c r="Q20" s="1646"/>
      <c r="R20" s="1646"/>
      <c r="S20" s="1646"/>
    </row>
    <row r="21">
      <c r="A21" s="1637"/>
      <c r="B21" s="1638" t="s">
        <v>4780</v>
      </c>
      <c r="C21" s="1639" t="s">
        <v>1407</v>
      </c>
      <c r="D21" s="1639" t="s">
        <v>1407</v>
      </c>
      <c r="E21" s="816" t="s">
        <v>12478</v>
      </c>
      <c r="G21" s="816" t="s">
        <v>12470</v>
      </c>
      <c r="H21" s="1646"/>
      <c r="I21" s="1646"/>
      <c r="J21" s="1646"/>
      <c r="K21" s="1646"/>
      <c r="L21" s="1646"/>
      <c r="M21" s="1646"/>
      <c r="N21" s="1646"/>
      <c r="O21" s="1646"/>
      <c r="P21" s="1646"/>
      <c r="Q21" s="1646"/>
      <c r="R21" s="1646"/>
      <c r="S21" s="1646"/>
    </row>
    <row r="22">
      <c r="A22" s="1637"/>
      <c r="B22" s="1644" t="s">
        <v>3697</v>
      </c>
      <c r="C22" s="1639"/>
      <c r="D22" s="1639" t="s">
        <v>1407</v>
      </c>
      <c r="G22" s="816" t="s">
        <v>12470</v>
      </c>
      <c r="H22" s="1646"/>
      <c r="I22" s="1646"/>
      <c r="J22" s="1646"/>
      <c r="K22" s="1646"/>
      <c r="L22" s="1646"/>
      <c r="M22" s="1646"/>
      <c r="N22" s="1646"/>
      <c r="O22" s="1646"/>
      <c r="P22" s="1646"/>
      <c r="Q22" s="1646"/>
      <c r="R22" s="1646"/>
      <c r="S22" s="1646"/>
    </row>
    <row r="23">
      <c r="A23" s="1637"/>
      <c r="B23" s="1638" t="s">
        <v>12479</v>
      </c>
      <c r="C23" s="1639"/>
      <c r="D23" s="1639"/>
      <c r="G23" s="816" t="s">
        <v>12470</v>
      </c>
      <c r="H23" s="1646"/>
      <c r="I23" s="1646"/>
      <c r="J23" s="1646"/>
      <c r="K23" s="1646"/>
      <c r="L23" s="1646"/>
      <c r="M23" s="1646"/>
      <c r="N23" s="1646"/>
      <c r="O23" s="1646"/>
      <c r="P23" s="1646"/>
      <c r="Q23" s="1646"/>
      <c r="R23" s="1646"/>
      <c r="S23" s="1646"/>
    </row>
    <row r="24">
      <c r="A24" s="1637"/>
      <c r="B24" s="1644" t="s">
        <v>12480</v>
      </c>
      <c r="C24" s="1639"/>
      <c r="D24" s="1639"/>
      <c r="G24" s="816" t="s">
        <v>12468</v>
      </c>
      <c r="H24" s="1645">
        <v>111.0977</v>
      </c>
      <c r="I24" s="1645">
        <v>89.83525</v>
      </c>
      <c r="J24" s="1645">
        <v>69.70877</v>
      </c>
      <c r="K24" s="1645">
        <v>53.65922</v>
      </c>
      <c r="L24" s="1645">
        <v>46.50674</v>
      </c>
      <c r="M24" s="1645">
        <v>43.77838</v>
      </c>
      <c r="N24" s="1645">
        <v>43.56726</v>
      </c>
      <c r="O24" s="1645">
        <v>46.69733</v>
      </c>
      <c r="P24" s="1645">
        <v>50.03963</v>
      </c>
      <c r="Q24" s="1645">
        <v>68.86881</v>
      </c>
      <c r="R24" s="1645">
        <v>115.2647</v>
      </c>
      <c r="S24" s="1645">
        <v>103.5845</v>
      </c>
    </row>
    <row r="25">
      <c r="A25" s="1637"/>
      <c r="B25" s="1638" t="s">
        <v>1320</v>
      </c>
      <c r="C25" s="1639"/>
      <c r="D25" s="1364"/>
      <c r="G25" s="816" t="s">
        <v>12470</v>
      </c>
      <c r="H25" s="1646"/>
      <c r="I25" s="1646"/>
      <c r="J25" s="1646"/>
      <c r="K25" s="1646"/>
      <c r="L25" s="1646"/>
      <c r="M25" s="1646"/>
      <c r="N25" s="1646"/>
      <c r="O25" s="1646"/>
      <c r="P25" s="1646"/>
      <c r="Q25" s="1646"/>
      <c r="R25" s="1646"/>
      <c r="S25" s="1646"/>
    </row>
    <row r="26">
      <c r="A26" s="1637"/>
      <c r="B26" s="1644" t="s">
        <v>12481</v>
      </c>
      <c r="C26" s="1364"/>
      <c r="D26" s="1364"/>
      <c r="G26" s="816" t="s">
        <v>12470</v>
      </c>
      <c r="H26" s="1646"/>
      <c r="I26" s="1646"/>
      <c r="J26" s="1646"/>
      <c r="K26" s="1646"/>
      <c r="L26" s="1646"/>
      <c r="M26" s="1646"/>
      <c r="N26" s="1646"/>
      <c r="O26" s="1646"/>
      <c r="P26" s="1646"/>
      <c r="Q26" s="1646"/>
      <c r="R26" s="1646"/>
      <c r="S26" s="1646"/>
    </row>
    <row r="27">
      <c r="A27" s="1637"/>
      <c r="B27" s="1644" t="s">
        <v>794</v>
      </c>
      <c r="C27" s="1639"/>
      <c r="D27" s="1639"/>
      <c r="G27" s="816" t="s">
        <v>12470</v>
      </c>
      <c r="H27" s="1646"/>
      <c r="I27" s="1646"/>
      <c r="J27" s="1646"/>
      <c r="K27" s="1646"/>
      <c r="L27" s="1646"/>
      <c r="M27" s="1646"/>
      <c r="N27" s="1646"/>
      <c r="O27" s="1646"/>
      <c r="P27" s="1646"/>
      <c r="Q27" s="1646"/>
      <c r="R27" s="1646"/>
      <c r="S27" s="1646"/>
    </row>
    <row r="28">
      <c r="A28" s="1637"/>
      <c r="B28" s="1644" t="s">
        <v>587</v>
      </c>
      <c r="C28" s="1639"/>
      <c r="D28" s="1639"/>
      <c r="G28" s="816" t="s">
        <v>12468</v>
      </c>
      <c r="H28" s="1643">
        <v>18.84795</v>
      </c>
      <c r="I28" s="1643">
        <v>15.24072</v>
      </c>
      <c r="J28" s="1643">
        <v>11.82623</v>
      </c>
      <c r="K28" s="1643">
        <v>9.103389</v>
      </c>
      <c r="L28" s="1643">
        <v>7.889957</v>
      </c>
      <c r="M28" s="1643">
        <v>7.427087</v>
      </c>
      <c r="N28" s="1643">
        <v>7.391268</v>
      </c>
      <c r="O28" s="1643">
        <v>7.922291</v>
      </c>
      <c r="P28" s="1643">
        <v>8.48932</v>
      </c>
      <c r="Q28" s="1643">
        <v>11.68372</v>
      </c>
      <c r="R28" s="1643">
        <v>19.55487</v>
      </c>
      <c r="S28" s="1643">
        <v>17.57331</v>
      </c>
    </row>
    <row r="29">
      <c r="A29" s="1637"/>
      <c r="B29" s="1638" t="s">
        <v>4075</v>
      </c>
      <c r="C29" s="1639"/>
      <c r="D29" s="1639"/>
      <c r="G29" s="816" t="s">
        <v>12470</v>
      </c>
      <c r="H29" s="1646"/>
      <c r="I29" s="1646"/>
      <c r="J29" s="1646"/>
      <c r="K29" s="1646"/>
      <c r="L29" s="1646"/>
      <c r="M29" s="1646"/>
      <c r="N29" s="1646"/>
      <c r="O29" s="1646"/>
      <c r="P29" s="1646"/>
      <c r="Q29" s="1646"/>
      <c r="R29" s="1646"/>
      <c r="S29" s="1646"/>
    </row>
    <row r="30">
      <c r="A30" s="1637"/>
      <c r="B30" s="1638" t="s">
        <v>4680</v>
      </c>
      <c r="C30" s="1364"/>
      <c r="D30" s="1364"/>
      <c r="G30" s="816" t="s">
        <v>12470</v>
      </c>
      <c r="H30" s="1646"/>
      <c r="I30" s="1646"/>
      <c r="J30" s="1646"/>
      <c r="K30" s="1646"/>
      <c r="L30" s="1646"/>
      <c r="M30" s="1646"/>
      <c r="N30" s="1646"/>
      <c r="O30" s="1646"/>
      <c r="P30" s="1646"/>
      <c r="Q30" s="1646"/>
      <c r="R30" s="1646"/>
      <c r="S30" s="1646"/>
    </row>
    <row r="31">
      <c r="A31" s="1637"/>
      <c r="B31" s="1638" t="s">
        <v>4491</v>
      </c>
      <c r="C31" s="1639"/>
      <c r="D31" s="1364"/>
      <c r="G31" s="816" t="s">
        <v>12470</v>
      </c>
      <c r="H31" s="1646"/>
      <c r="I31" s="1646"/>
      <c r="J31" s="1646"/>
      <c r="K31" s="1646"/>
      <c r="L31" s="1646"/>
      <c r="M31" s="1646"/>
      <c r="N31" s="1646"/>
      <c r="O31" s="1646"/>
      <c r="P31" s="1646"/>
      <c r="Q31" s="1646"/>
      <c r="R31" s="1646"/>
      <c r="S31" s="1646"/>
    </row>
    <row r="32">
      <c r="A32" s="1637"/>
      <c r="B32" s="1638" t="s">
        <v>4162</v>
      </c>
      <c r="C32" s="1364"/>
      <c r="D32" s="1364"/>
      <c r="G32" s="816" t="s">
        <v>12470</v>
      </c>
      <c r="H32" s="1646"/>
      <c r="I32" s="1646"/>
      <c r="J32" s="1646"/>
      <c r="K32" s="1646"/>
      <c r="L32" s="1646"/>
      <c r="M32" s="1646"/>
      <c r="N32" s="1646"/>
      <c r="O32" s="1646"/>
      <c r="P32" s="1646"/>
      <c r="Q32" s="1646"/>
      <c r="R32" s="1646"/>
      <c r="S32" s="1646"/>
    </row>
    <row r="33">
      <c r="A33" s="1637"/>
      <c r="B33" s="1638" t="s">
        <v>2355</v>
      </c>
      <c r="C33" s="1639"/>
      <c r="D33" s="1639"/>
      <c r="G33" s="816" t="s">
        <v>12470</v>
      </c>
      <c r="H33" s="1646"/>
      <c r="I33" s="1646"/>
      <c r="J33" s="1646"/>
      <c r="K33" s="1646"/>
      <c r="L33" s="1646"/>
      <c r="M33" s="1646"/>
      <c r="N33" s="1646"/>
      <c r="O33" s="1646"/>
      <c r="P33" s="1646"/>
      <c r="Q33" s="1646"/>
      <c r="R33" s="1646"/>
      <c r="S33" s="1646"/>
    </row>
    <row r="34">
      <c r="A34" s="1637"/>
      <c r="B34" s="1644" t="s">
        <v>1221</v>
      </c>
      <c r="C34" s="1639"/>
      <c r="D34" s="1639"/>
      <c r="G34" s="816" t="s">
        <v>12470</v>
      </c>
      <c r="H34" s="1646"/>
      <c r="I34" s="1646"/>
      <c r="J34" s="1646"/>
      <c r="K34" s="1646"/>
      <c r="L34" s="1646"/>
      <c r="M34" s="1646"/>
      <c r="N34" s="1646"/>
      <c r="O34" s="1646"/>
      <c r="P34" s="1646"/>
      <c r="Q34" s="1646"/>
      <c r="R34" s="1646"/>
      <c r="S34" s="1646"/>
    </row>
    <row r="35">
      <c r="A35" s="1637"/>
      <c r="B35" s="1644" t="s">
        <v>1027</v>
      </c>
      <c r="C35" s="1639"/>
      <c r="D35" s="1639"/>
      <c r="G35" s="816" t="s">
        <v>12468</v>
      </c>
      <c r="H35" s="1643">
        <v>25.98163</v>
      </c>
      <c r="I35" s="1643">
        <v>21.00912</v>
      </c>
      <c r="J35" s="1643">
        <v>16.30229</v>
      </c>
      <c r="K35" s="1643">
        <v>12.54889</v>
      </c>
      <c r="L35" s="1643">
        <v>10.8762</v>
      </c>
      <c r="M35" s="1643">
        <v>10.23814</v>
      </c>
      <c r="N35" s="1643">
        <v>10.18876</v>
      </c>
      <c r="O35" s="1643">
        <v>10.92077</v>
      </c>
      <c r="P35" s="1643">
        <v>11.70241</v>
      </c>
      <c r="Q35" s="1643">
        <v>16.10585</v>
      </c>
      <c r="R35" s="1643">
        <v>26.95612</v>
      </c>
      <c r="S35" s="1643">
        <v>24.22456</v>
      </c>
    </row>
    <row r="36">
      <c r="A36" s="1637"/>
      <c r="B36" s="1644" t="s">
        <v>1465</v>
      </c>
      <c r="C36" s="1639"/>
      <c r="D36" s="1639"/>
      <c r="G36" s="816" t="s">
        <v>12468</v>
      </c>
      <c r="H36" s="1643">
        <v>25.90654</v>
      </c>
      <c r="I36" s="1643">
        <v>20.9484</v>
      </c>
      <c r="J36" s="1643">
        <v>16.25517</v>
      </c>
      <c r="K36" s="1643">
        <v>12.51263</v>
      </c>
      <c r="L36" s="1643">
        <v>10.84476</v>
      </c>
      <c r="M36" s="1643">
        <v>10.20855</v>
      </c>
      <c r="N36" s="1643">
        <v>10.15931</v>
      </c>
      <c r="O36" s="1643">
        <v>10.8892</v>
      </c>
      <c r="P36" s="1643">
        <v>11.66859</v>
      </c>
      <c r="Q36" s="1643">
        <v>16.0593</v>
      </c>
      <c r="R36" s="1643">
        <v>26.87821</v>
      </c>
      <c r="S36" s="1643">
        <v>24.15454</v>
      </c>
    </row>
    <row r="37">
      <c r="A37" s="1637"/>
      <c r="B37" s="1644" t="s">
        <v>691</v>
      </c>
      <c r="C37" s="1639" t="s">
        <v>1407</v>
      </c>
      <c r="D37" s="1639"/>
      <c r="G37" s="816" t="s">
        <v>12468</v>
      </c>
      <c r="H37" s="1643">
        <v>16.78293</v>
      </c>
      <c r="I37" s="1643">
        <v>13.57092</v>
      </c>
      <c r="J37" s="1643">
        <v>10.53052</v>
      </c>
      <c r="K37" s="1643">
        <v>8.106006</v>
      </c>
      <c r="L37" s="1643">
        <v>7.025519</v>
      </c>
      <c r="M37" s="1643">
        <v>6.613362</v>
      </c>
      <c r="N37" s="1643">
        <v>6.581468</v>
      </c>
      <c r="O37" s="1643">
        <v>7.054311</v>
      </c>
      <c r="P37" s="1643">
        <v>7.559215</v>
      </c>
      <c r="Q37" s="1643">
        <v>10.40364</v>
      </c>
      <c r="R37" s="1643">
        <v>17.41241</v>
      </c>
      <c r="S37" s="1643">
        <v>15.64794</v>
      </c>
    </row>
    <row r="38">
      <c r="A38" s="1637"/>
      <c r="B38" s="1644" t="s">
        <v>12482</v>
      </c>
      <c r="C38" s="1639"/>
      <c r="D38" s="1639"/>
      <c r="G38" s="816" t="s">
        <v>12470</v>
      </c>
      <c r="H38" s="1646"/>
      <c r="I38" s="1646"/>
      <c r="J38" s="1646"/>
      <c r="K38" s="1646"/>
      <c r="L38" s="1646"/>
      <c r="M38" s="1646"/>
      <c r="N38" s="1646"/>
      <c r="O38" s="1646"/>
      <c r="P38" s="1646"/>
      <c r="Q38" s="1646"/>
      <c r="R38" s="1646"/>
      <c r="S38" s="1646"/>
    </row>
    <row r="39">
      <c r="A39" s="1637"/>
      <c r="B39" s="1638" t="s">
        <v>12483</v>
      </c>
      <c r="C39" s="1639" t="s">
        <v>1407</v>
      </c>
      <c r="D39" s="1639" t="s">
        <v>1407</v>
      </c>
      <c r="E39" s="816" t="s">
        <v>12484</v>
      </c>
      <c r="G39" s="816" t="s">
        <v>12470</v>
      </c>
      <c r="H39" s="1646"/>
      <c r="I39" s="1646"/>
      <c r="J39" s="1646"/>
      <c r="K39" s="1646"/>
      <c r="L39" s="1646"/>
      <c r="M39" s="1646"/>
      <c r="N39" s="1646"/>
      <c r="O39" s="1646"/>
      <c r="P39" s="1646"/>
      <c r="Q39" s="1646"/>
      <c r="R39" s="1646"/>
      <c r="S39" s="1646"/>
    </row>
    <row r="40">
      <c r="A40" s="1637"/>
      <c r="B40" s="1638" t="s">
        <v>12485</v>
      </c>
      <c r="C40" s="1639"/>
      <c r="D40" s="1639"/>
      <c r="G40" s="816" t="s">
        <v>12468</v>
      </c>
      <c r="H40" s="1643">
        <v>23.01552</v>
      </c>
      <c r="I40" s="1643">
        <v>18.61068</v>
      </c>
      <c r="J40" s="1643">
        <v>14.44119</v>
      </c>
      <c r="K40" s="1643">
        <v>11.11629</v>
      </c>
      <c r="L40" s="1643">
        <v>9.634549</v>
      </c>
      <c r="M40" s="1643">
        <v>9.069331</v>
      </c>
      <c r="N40" s="1643">
        <v>9.025593</v>
      </c>
      <c r="O40" s="1643">
        <v>9.674033</v>
      </c>
      <c r="P40" s="1643">
        <v>10.36644</v>
      </c>
      <c r="Q40" s="1643">
        <v>14.26718</v>
      </c>
      <c r="R40" s="1643">
        <v>23.87876</v>
      </c>
      <c r="S40" s="1643">
        <v>21.45904</v>
      </c>
    </row>
    <row r="41">
      <c r="A41" s="1637"/>
      <c r="B41" s="1638" t="s">
        <v>12486</v>
      </c>
      <c r="C41" s="1639" t="s">
        <v>1407</v>
      </c>
      <c r="D41" s="1639" t="s">
        <v>1407</v>
      </c>
      <c r="G41" s="816" t="s">
        <v>12470</v>
      </c>
      <c r="H41" s="1646"/>
      <c r="I41" s="1646"/>
      <c r="J41" s="1646"/>
      <c r="K41" s="1646"/>
      <c r="L41" s="1646"/>
      <c r="M41" s="1646"/>
      <c r="N41" s="1646"/>
      <c r="O41" s="1646"/>
      <c r="P41" s="1646"/>
      <c r="Q41" s="1646"/>
      <c r="R41" s="1646"/>
      <c r="S41" s="1646"/>
    </row>
    <row r="42">
      <c r="A42" s="1637"/>
      <c r="B42" s="1638" t="s">
        <v>12487</v>
      </c>
      <c r="C42" s="1364"/>
      <c r="D42" s="1364"/>
      <c r="G42" s="816" t="s">
        <v>12470</v>
      </c>
      <c r="H42" s="1646"/>
      <c r="I42" s="1646"/>
      <c r="J42" s="1646"/>
      <c r="K42" s="1646"/>
      <c r="L42" s="1646"/>
      <c r="M42" s="1646"/>
      <c r="N42" s="1646"/>
      <c r="O42" s="1646"/>
      <c r="P42" s="1646"/>
      <c r="Q42" s="1646"/>
      <c r="R42" s="1646"/>
      <c r="S42" s="1646"/>
    </row>
    <row r="43">
      <c r="A43" s="1637"/>
      <c r="B43" s="1638" t="s">
        <v>12488</v>
      </c>
      <c r="C43" s="1364"/>
      <c r="D43" s="1364"/>
      <c r="G43" s="816" t="s">
        <v>12470</v>
      </c>
      <c r="H43" s="1646"/>
      <c r="I43" s="1646"/>
      <c r="J43" s="1646"/>
      <c r="K43" s="1646"/>
      <c r="L43" s="1646"/>
      <c r="M43" s="1646"/>
      <c r="N43" s="1646"/>
      <c r="O43" s="1646"/>
      <c r="P43" s="1646"/>
      <c r="Q43" s="1646"/>
      <c r="R43" s="1646"/>
      <c r="S43" s="1646"/>
    </row>
    <row r="44">
      <c r="A44" s="1637"/>
      <c r="B44" s="1638" t="s">
        <v>12489</v>
      </c>
      <c r="C44" s="1639" t="s">
        <v>1407</v>
      </c>
      <c r="D44" s="1639" t="s">
        <v>1407</v>
      </c>
      <c r="G44" s="816" t="s">
        <v>12470</v>
      </c>
      <c r="H44" s="1646"/>
      <c r="I44" s="1646"/>
      <c r="J44" s="1646"/>
      <c r="K44" s="1646"/>
      <c r="L44" s="1646"/>
      <c r="M44" s="1646"/>
      <c r="N44" s="1646"/>
      <c r="O44" s="1646"/>
      <c r="P44" s="1646"/>
      <c r="Q44" s="1646"/>
      <c r="R44" s="1646"/>
      <c r="S44" s="1646"/>
    </row>
    <row r="45">
      <c r="A45" s="1637"/>
      <c r="B45" s="1638" t="s">
        <v>3326</v>
      </c>
      <c r="C45" s="1639"/>
      <c r="D45" s="1639"/>
      <c r="G45" s="816" t="s">
        <v>12470</v>
      </c>
      <c r="H45" s="1646"/>
      <c r="I45" s="1646"/>
      <c r="J45" s="1646"/>
      <c r="K45" s="1646"/>
      <c r="L45" s="1646"/>
      <c r="M45" s="1646"/>
      <c r="N45" s="1646"/>
      <c r="O45" s="1646"/>
      <c r="P45" s="1646"/>
      <c r="Q45" s="1646"/>
      <c r="R45" s="1646"/>
      <c r="S45" s="1646"/>
    </row>
    <row r="46">
      <c r="A46" s="819"/>
      <c r="B46" s="1638" t="s">
        <v>3412</v>
      </c>
      <c r="C46" s="1639" t="s">
        <v>1407</v>
      </c>
      <c r="D46" s="1639"/>
      <c r="G46" s="816" t="s">
        <v>12470</v>
      </c>
      <c r="H46" s="1646"/>
      <c r="I46" s="1646"/>
      <c r="J46" s="1646"/>
      <c r="K46" s="1646"/>
      <c r="L46" s="1646"/>
      <c r="M46" s="1646"/>
      <c r="N46" s="1646"/>
      <c r="O46" s="1646"/>
      <c r="P46" s="1646"/>
      <c r="Q46" s="1646"/>
      <c r="R46" s="1646"/>
      <c r="S46" s="1646"/>
    </row>
    <row r="47">
      <c r="A47" s="819"/>
      <c r="B47" s="1638" t="s">
        <v>3002</v>
      </c>
      <c r="C47" s="1639"/>
      <c r="D47" s="1639"/>
      <c r="G47" s="816" t="s">
        <v>12470</v>
      </c>
      <c r="H47" s="1646"/>
      <c r="I47" s="1646"/>
      <c r="J47" s="1646"/>
      <c r="K47" s="1646"/>
      <c r="L47" s="1646"/>
      <c r="M47" s="1646"/>
      <c r="N47" s="1646"/>
      <c r="O47" s="1646"/>
      <c r="P47" s="1646"/>
      <c r="Q47" s="1646"/>
      <c r="R47" s="1646"/>
      <c r="S47" s="1646"/>
    </row>
    <row r="48">
      <c r="A48" s="819"/>
      <c r="B48" s="1638" t="s">
        <v>12490</v>
      </c>
      <c r="C48" s="1639" t="s">
        <v>1407</v>
      </c>
      <c r="D48" s="1639" t="s">
        <v>1407</v>
      </c>
      <c r="G48" s="816" t="s">
        <v>12470</v>
      </c>
      <c r="H48" s="1646"/>
      <c r="I48" s="1646"/>
      <c r="J48" s="1646"/>
      <c r="K48" s="1646"/>
      <c r="L48" s="1646"/>
      <c r="M48" s="1646"/>
      <c r="N48" s="1646"/>
      <c r="O48" s="1646"/>
      <c r="P48" s="1646"/>
      <c r="Q48" s="1646"/>
      <c r="R48" s="1646"/>
      <c r="S48" s="1646"/>
    </row>
    <row r="49">
      <c r="A49" s="819"/>
      <c r="B49" s="1638" t="s">
        <v>12491</v>
      </c>
      <c r="C49" s="1639" t="s">
        <v>1407</v>
      </c>
      <c r="D49" s="1639" t="s">
        <v>1407</v>
      </c>
      <c r="G49" s="816" t="s">
        <v>12470</v>
      </c>
      <c r="H49" s="1646"/>
      <c r="I49" s="1646"/>
      <c r="J49" s="1646"/>
      <c r="K49" s="1646"/>
      <c r="L49" s="1646"/>
      <c r="M49" s="1646"/>
      <c r="N49" s="1646"/>
      <c r="O49" s="1646"/>
      <c r="P49" s="1646"/>
      <c r="Q49" s="1646"/>
      <c r="R49" s="1646"/>
      <c r="S49" s="1646"/>
    </row>
    <row r="50">
      <c r="A50" s="819"/>
      <c r="B50" s="1638" t="s">
        <v>12492</v>
      </c>
      <c r="C50" s="1364"/>
      <c r="D50" s="1364"/>
      <c r="G50" s="816" t="s">
        <v>12470</v>
      </c>
      <c r="H50" s="1646"/>
      <c r="I50" s="1646"/>
      <c r="J50" s="1646"/>
      <c r="K50" s="1646"/>
      <c r="L50" s="1646"/>
      <c r="M50" s="1646"/>
      <c r="N50" s="1646"/>
      <c r="O50" s="1646"/>
      <c r="P50" s="1646"/>
      <c r="Q50" s="1646"/>
      <c r="R50" s="1646"/>
      <c r="S50" s="1646"/>
    </row>
    <row r="51">
      <c r="A51" s="819"/>
      <c r="B51" s="1638" t="s">
        <v>12493</v>
      </c>
      <c r="C51" s="1639" t="s">
        <v>1407</v>
      </c>
      <c r="D51" s="1639" t="s">
        <v>1407</v>
      </c>
      <c r="G51" s="816" t="s">
        <v>12470</v>
      </c>
      <c r="H51" s="1646"/>
      <c r="I51" s="1646"/>
      <c r="J51" s="1646"/>
      <c r="K51" s="1646"/>
      <c r="L51" s="1646"/>
      <c r="M51" s="1646"/>
      <c r="N51" s="1646"/>
      <c r="O51" s="1646"/>
      <c r="P51" s="1646"/>
      <c r="Q51" s="1646"/>
      <c r="R51" s="1646"/>
      <c r="S51" s="1646"/>
    </row>
    <row r="52">
      <c r="A52" s="819"/>
      <c r="B52" s="1638" t="s">
        <v>12494</v>
      </c>
      <c r="C52" s="1639"/>
      <c r="D52" s="1639"/>
      <c r="E52" s="1648" t="s">
        <v>12495</v>
      </c>
      <c r="G52" s="816" t="s">
        <v>12470</v>
      </c>
      <c r="H52" s="1646"/>
      <c r="I52" s="1646"/>
      <c r="J52" s="1646"/>
      <c r="K52" s="1646"/>
      <c r="L52" s="1646"/>
      <c r="M52" s="1646"/>
      <c r="N52" s="1646"/>
      <c r="O52" s="1646"/>
      <c r="P52" s="1646"/>
      <c r="Q52" s="1646"/>
      <c r="R52" s="1646"/>
      <c r="S52" s="1646"/>
    </row>
    <row r="53">
      <c r="A53" s="819"/>
      <c r="B53" s="1638" t="s">
        <v>12496</v>
      </c>
      <c r="C53" s="1639" t="s">
        <v>1407</v>
      </c>
      <c r="D53" s="1639" t="s">
        <v>1407</v>
      </c>
      <c r="G53" s="816" t="s">
        <v>12470</v>
      </c>
      <c r="H53" s="1646"/>
      <c r="I53" s="1646"/>
      <c r="J53" s="1646"/>
      <c r="K53" s="1646"/>
      <c r="L53" s="1646"/>
      <c r="M53" s="1646"/>
      <c r="N53" s="1646"/>
      <c r="O53" s="1646"/>
      <c r="P53" s="1646"/>
      <c r="Q53" s="1646"/>
      <c r="R53" s="1646"/>
      <c r="S53" s="1646"/>
    </row>
    <row r="54">
      <c r="A54" s="819"/>
      <c r="H54" s="669"/>
      <c r="I54" s="669"/>
      <c r="J54" s="669"/>
      <c r="K54" s="669"/>
      <c r="L54" s="669"/>
      <c r="M54" s="669"/>
      <c r="N54" s="669"/>
      <c r="O54" s="669"/>
      <c r="P54" s="669"/>
      <c r="Q54" s="669"/>
      <c r="R54" s="669"/>
      <c r="S54" s="669"/>
    </row>
    <row r="55">
      <c r="A55" s="819"/>
      <c r="H55" s="669"/>
      <c r="I55" s="669"/>
      <c r="J55" s="669"/>
      <c r="K55" s="669"/>
      <c r="L55" s="669"/>
      <c r="M55" s="669"/>
      <c r="N55" s="669"/>
      <c r="O55" s="669"/>
      <c r="P55" s="669"/>
      <c r="Q55" s="669"/>
      <c r="R55" s="669"/>
      <c r="S55" s="669"/>
    </row>
    <row r="56">
      <c r="A56" s="819"/>
      <c r="H56" s="669"/>
      <c r="I56" s="669"/>
      <c r="J56" s="669"/>
      <c r="K56" s="669"/>
      <c r="L56" s="669"/>
      <c r="M56" s="669"/>
      <c r="N56" s="669"/>
      <c r="O56" s="669"/>
      <c r="P56" s="669"/>
      <c r="Q56" s="669"/>
      <c r="R56" s="669"/>
      <c r="S56" s="669"/>
    </row>
    <row r="57">
      <c r="A57" s="819"/>
      <c r="H57" s="669"/>
      <c r="I57" s="669"/>
      <c r="J57" s="669"/>
      <c r="K57" s="669"/>
      <c r="L57" s="669"/>
      <c r="M57" s="669"/>
      <c r="N57" s="669"/>
      <c r="O57" s="669"/>
      <c r="P57" s="669"/>
      <c r="Q57" s="669"/>
      <c r="R57" s="669"/>
      <c r="S57" s="669"/>
    </row>
    <row r="58">
      <c r="A58" s="819"/>
      <c r="H58" s="669"/>
      <c r="I58" s="669"/>
      <c r="J58" s="669"/>
      <c r="K58" s="669"/>
      <c r="L58" s="669"/>
      <c r="M58" s="669"/>
      <c r="N58" s="669"/>
      <c r="O58" s="669"/>
      <c r="P58" s="669"/>
      <c r="Q58" s="669"/>
      <c r="R58" s="669"/>
      <c r="S58" s="669"/>
    </row>
    <row r="59">
      <c r="A59" s="819"/>
      <c r="H59" s="669"/>
      <c r="I59" s="669"/>
      <c r="J59" s="669"/>
      <c r="K59" s="669"/>
      <c r="L59" s="669"/>
      <c r="M59" s="669"/>
      <c r="N59" s="669"/>
      <c r="O59" s="669"/>
      <c r="P59" s="669"/>
      <c r="Q59" s="669"/>
      <c r="R59" s="669"/>
      <c r="S59" s="669"/>
    </row>
    <row r="60">
      <c r="A60" s="819"/>
      <c r="H60" s="669"/>
      <c r="I60" s="669"/>
      <c r="J60" s="669"/>
      <c r="K60" s="669"/>
      <c r="L60" s="669"/>
      <c r="M60" s="669"/>
      <c r="N60" s="669"/>
      <c r="O60" s="669"/>
      <c r="P60" s="669"/>
      <c r="Q60" s="669"/>
      <c r="R60" s="669"/>
      <c r="S60" s="669"/>
    </row>
    <row r="61">
      <c r="A61" s="819"/>
      <c r="H61" s="669"/>
      <c r="I61" s="669"/>
      <c r="J61" s="669"/>
      <c r="K61" s="669"/>
      <c r="L61" s="669"/>
      <c r="M61" s="669"/>
      <c r="N61" s="669"/>
      <c r="O61" s="669"/>
      <c r="P61" s="669"/>
      <c r="Q61" s="669"/>
      <c r="R61" s="669"/>
      <c r="S61" s="669"/>
    </row>
    <row r="62">
      <c r="A62" s="819"/>
      <c r="H62" s="669"/>
      <c r="I62" s="669"/>
      <c r="J62" s="669"/>
      <c r="K62" s="669"/>
      <c r="L62" s="669"/>
      <c r="M62" s="669"/>
      <c r="N62" s="669"/>
      <c r="O62" s="669"/>
      <c r="P62" s="669"/>
      <c r="Q62" s="669"/>
      <c r="R62" s="669"/>
      <c r="S62" s="669"/>
    </row>
    <row r="63">
      <c r="A63" s="819"/>
      <c r="H63" s="669"/>
      <c r="I63" s="669"/>
      <c r="J63" s="669"/>
      <c r="K63" s="669"/>
      <c r="L63" s="669"/>
      <c r="M63" s="669"/>
      <c r="N63" s="669"/>
      <c r="O63" s="669"/>
      <c r="P63" s="669"/>
      <c r="Q63" s="669"/>
      <c r="R63" s="669"/>
      <c r="S63" s="669"/>
    </row>
    <row r="64">
      <c r="A64" s="819"/>
      <c r="H64" s="669"/>
      <c r="I64" s="669"/>
      <c r="J64" s="669"/>
      <c r="K64" s="669"/>
      <c r="L64" s="669"/>
      <c r="M64" s="669"/>
      <c r="N64" s="669"/>
      <c r="O64" s="669"/>
      <c r="P64" s="669"/>
      <c r="Q64" s="669"/>
      <c r="R64" s="669"/>
      <c r="S64" s="669"/>
    </row>
    <row r="65">
      <c r="A65" s="819"/>
      <c r="H65" s="669"/>
      <c r="I65" s="669"/>
      <c r="J65" s="669"/>
      <c r="K65" s="669"/>
      <c r="L65" s="669"/>
      <c r="M65" s="669"/>
      <c r="N65" s="669"/>
      <c r="O65" s="669"/>
      <c r="P65" s="669"/>
      <c r="Q65" s="669"/>
      <c r="R65" s="669"/>
      <c r="S65" s="669"/>
    </row>
    <row r="66">
      <c r="A66" s="819"/>
      <c r="H66" s="669"/>
      <c r="I66" s="669"/>
      <c r="J66" s="669"/>
      <c r="K66" s="669"/>
      <c r="L66" s="669"/>
      <c r="M66" s="669"/>
      <c r="N66" s="669"/>
      <c r="O66" s="669"/>
      <c r="P66" s="669"/>
      <c r="Q66" s="669"/>
      <c r="R66" s="669"/>
      <c r="S66" s="669"/>
    </row>
    <row r="67">
      <c r="A67" s="819"/>
      <c r="H67" s="669"/>
      <c r="I67" s="669"/>
      <c r="J67" s="669"/>
      <c r="K67" s="669"/>
      <c r="L67" s="669"/>
      <c r="M67" s="669"/>
      <c r="N67" s="669"/>
      <c r="O67" s="669"/>
      <c r="P67" s="669"/>
      <c r="Q67" s="669"/>
      <c r="R67" s="669"/>
      <c r="S67" s="669"/>
    </row>
    <row r="68">
      <c r="A68" s="819"/>
      <c r="H68" s="669"/>
      <c r="I68" s="669"/>
      <c r="J68" s="669"/>
      <c r="K68" s="669"/>
      <c r="L68" s="669"/>
      <c r="M68" s="669"/>
      <c r="N68" s="669"/>
      <c r="O68" s="669"/>
      <c r="P68" s="669"/>
      <c r="Q68" s="669"/>
      <c r="R68" s="669"/>
      <c r="S68" s="669"/>
    </row>
    <row r="69">
      <c r="A69" s="819"/>
      <c r="C69" s="1649"/>
      <c r="D69" s="1649"/>
      <c r="H69" s="669"/>
      <c r="I69" s="669"/>
      <c r="J69" s="669"/>
      <c r="K69" s="669"/>
      <c r="L69" s="669"/>
      <c r="M69" s="669"/>
      <c r="N69" s="669"/>
      <c r="O69" s="669"/>
      <c r="P69" s="669"/>
      <c r="Q69" s="669"/>
      <c r="R69" s="669"/>
      <c r="S69" s="669"/>
    </row>
    <row r="70">
      <c r="A70" s="819"/>
      <c r="B70" s="1650"/>
      <c r="C70" s="1364"/>
      <c r="D70" s="1364"/>
      <c r="H70" s="669"/>
      <c r="I70" s="669"/>
      <c r="J70" s="669"/>
      <c r="K70" s="669"/>
      <c r="L70" s="669"/>
      <c r="M70" s="669"/>
      <c r="N70" s="669"/>
      <c r="O70" s="669"/>
      <c r="P70" s="669"/>
      <c r="Q70" s="669"/>
      <c r="R70" s="669"/>
      <c r="S70" s="669"/>
    </row>
    <row r="71">
      <c r="A71" s="819"/>
      <c r="B71" s="1650"/>
      <c r="C71" s="1364"/>
      <c r="D71" s="1364"/>
      <c r="H71" s="669"/>
      <c r="I71" s="669"/>
      <c r="J71" s="669"/>
      <c r="K71" s="669"/>
      <c r="L71" s="669"/>
      <c r="M71" s="669"/>
      <c r="N71" s="669"/>
      <c r="O71" s="669"/>
      <c r="P71" s="669"/>
      <c r="Q71" s="669"/>
      <c r="R71" s="669"/>
      <c r="S71" s="669"/>
    </row>
    <row r="72">
      <c r="A72" s="819"/>
      <c r="B72" s="1650"/>
      <c r="C72" s="1364"/>
      <c r="D72" s="1364"/>
      <c r="H72" s="669"/>
      <c r="I72" s="669"/>
      <c r="J72" s="669"/>
      <c r="K72" s="669"/>
      <c r="L72" s="669"/>
      <c r="M72" s="669"/>
      <c r="N72" s="669"/>
      <c r="O72" s="669"/>
      <c r="P72" s="669"/>
      <c r="Q72" s="669"/>
      <c r="R72" s="669"/>
      <c r="S72" s="669"/>
    </row>
    <row r="73">
      <c r="A73" s="819"/>
      <c r="B73" s="1650"/>
      <c r="C73" s="1364"/>
      <c r="D73" s="1364"/>
      <c r="H73" s="669"/>
      <c r="I73" s="669"/>
      <c r="J73" s="669"/>
      <c r="K73" s="669"/>
      <c r="L73" s="669"/>
      <c r="M73" s="669"/>
      <c r="N73" s="669"/>
      <c r="O73" s="669"/>
      <c r="P73" s="669"/>
      <c r="Q73" s="669"/>
      <c r="R73" s="669"/>
      <c r="S73" s="669"/>
    </row>
    <row r="74">
      <c r="A74" s="819"/>
      <c r="B74" s="1650"/>
      <c r="C74" s="1364"/>
      <c r="D74" s="1364"/>
      <c r="H74" s="669"/>
      <c r="I74" s="669"/>
      <c r="J74" s="669"/>
      <c r="K74" s="669"/>
      <c r="L74" s="669"/>
      <c r="M74" s="669"/>
      <c r="N74" s="669"/>
      <c r="O74" s="669"/>
      <c r="P74" s="669"/>
      <c r="Q74" s="669"/>
      <c r="R74" s="669"/>
      <c r="S74" s="669"/>
    </row>
    <row r="75">
      <c r="A75" s="819"/>
      <c r="B75" s="1650"/>
      <c r="C75" s="1364"/>
      <c r="D75" s="1364"/>
      <c r="H75" s="669"/>
      <c r="I75" s="669"/>
      <c r="J75" s="669"/>
      <c r="K75" s="669"/>
      <c r="L75" s="669"/>
      <c r="M75" s="669"/>
      <c r="N75" s="669"/>
      <c r="O75" s="669"/>
      <c r="P75" s="669"/>
      <c r="Q75" s="669"/>
      <c r="R75" s="669"/>
      <c r="S75" s="669"/>
    </row>
    <row r="76">
      <c r="A76" s="819"/>
      <c r="B76" s="1650"/>
      <c r="C76" s="1364"/>
      <c r="D76" s="1364"/>
      <c r="H76" s="669"/>
      <c r="I76" s="669"/>
      <c r="J76" s="669"/>
      <c r="K76" s="669"/>
      <c r="L76" s="669"/>
      <c r="M76" s="669"/>
      <c r="N76" s="669"/>
      <c r="O76" s="669"/>
      <c r="P76" s="669"/>
      <c r="Q76" s="669"/>
      <c r="R76" s="669"/>
      <c r="S76" s="669"/>
    </row>
    <row r="77">
      <c r="A77" s="819"/>
      <c r="B77" s="1650"/>
      <c r="C77" s="1364"/>
      <c r="D77" s="1364"/>
      <c r="H77" s="669"/>
      <c r="I77" s="669"/>
      <c r="J77" s="669"/>
      <c r="K77" s="669"/>
      <c r="L77" s="669"/>
      <c r="M77" s="669"/>
      <c r="N77" s="669"/>
      <c r="O77" s="669"/>
      <c r="P77" s="669"/>
      <c r="Q77" s="669"/>
      <c r="R77" s="669"/>
      <c r="S77" s="669"/>
    </row>
    <row r="78">
      <c r="A78" s="819"/>
      <c r="B78" s="1650"/>
      <c r="C78" s="1364"/>
      <c r="D78" s="1364"/>
      <c r="H78" s="669"/>
      <c r="I78" s="669"/>
      <c r="J78" s="669"/>
      <c r="K78" s="669"/>
      <c r="L78" s="669"/>
      <c r="M78" s="669"/>
      <c r="N78" s="669"/>
      <c r="O78" s="669"/>
      <c r="P78" s="669"/>
      <c r="Q78" s="669"/>
      <c r="R78" s="669"/>
      <c r="S78" s="669"/>
    </row>
    <row r="79">
      <c r="A79" s="819"/>
      <c r="B79" s="1650"/>
      <c r="C79" s="1364"/>
      <c r="D79" s="1364"/>
      <c r="H79" s="669"/>
      <c r="I79" s="669"/>
      <c r="J79" s="669"/>
      <c r="K79" s="669"/>
      <c r="L79" s="669"/>
      <c r="M79" s="669"/>
      <c r="N79" s="669"/>
      <c r="O79" s="669"/>
      <c r="P79" s="669"/>
      <c r="Q79" s="669"/>
      <c r="R79" s="669"/>
      <c r="S79" s="669"/>
    </row>
    <row r="80">
      <c r="A80" s="819"/>
      <c r="B80" s="1650"/>
      <c r="C80" s="1364"/>
      <c r="D80" s="1364"/>
      <c r="H80" s="669"/>
      <c r="I80" s="669"/>
      <c r="J80" s="669"/>
      <c r="K80" s="669"/>
      <c r="L80" s="669"/>
      <c r="M80" s="669"/>
      <c r="N80" s="669"/>
      <c r="O80" s="669"/>
      <c r="P80" s="669"/>
      <c r="Q80" s="669"/>
      <c r="R80" s="669"/>
      <c r="S80" s="669"/>
    </row>
    <row r="81">
      <c r="A81" s="819"/>
      <c r="B81" s="1650"/>
      <c r="C81" s="1364"/>
      <c r="D81" s="1364"/>
      <c r="H81" s="669"/>
      <c r="I81" s="669"/>
      <c r="J81" s="669"/>
      <c r="K81" s="669"/>
      <c r="L81" s="669"/>
      <c r="M81" s="669"/>
      <c r="N81" s="669"/>
      <c r="O81" s="669"/>
      <c r="P81" s="669"/>
      <c r="Q81" s="669"/>
      <c r="R81" s="669"/>
      <c r="S81" s="669"/>
    </row>
    <row r="82">
      <c r="A82" s="819"/>
      <c r="B82" s="1650"/>
      <c r="C82" s="1364"/>
      <c r="D82" s="1364"/>
      <c r="H82" s="669"/>
      <c r="I82" s="669"/>
      <c r="J82" s="669"/>
      <c r="K82" s="669"/>
      <c r="L82" s="669"/>
      <c r="M82" s="669"/>
      <c r="N82" s="669"/>
      <c r="O82" s="669"/>
      <c r="P82" s="669"/>
      <c r="Q82" s="669"/>
      <c r="R82" s="669"/>
      <c r="S82" s="669"/>
    </row>
    <row r="83">
      <c r="A83" s="819"/>
      <c r="B83" s="1650"/>
      <c r="C83" s="1364"/>
      <c r="D83" s="1364"/>
      <c r="H83" s="669"/>
      <c r="I83" s="669"/>
      <c r="J83" s="669"/>
      <c r="K83" s="669"/>
      <c r="L83" s="669"/>
      <c r="M83" s="669"/>
      <c r="N83" s="669"/>
      <c r="O83" s="669"/>
      <c r="P83" s="669"/>
      <c r="Q83" s="669"/>
      <c r="R83" s="669"/>
      <c r="S83" s="669"/>
    </row>
    <row r="84">
      <c r="A84" s="819"/>
      <c r="B84" s="1650"/>
      <c r="C84" s="1364"/>
      <c r="D84" s="1364"/>
      <c r="H84" s="669"/>
      <c r="I84" s="669"/>
      <c r="J84" s="669"/>
      <c r="K84" s="669"/>
      <c r="L84" s="669"/>
      <c r="M84" s="669"/>
      <c r="N84" s="669"/>
      <c r="O84" s="669"/>
      <c r="P84" s="669"/>
      <c r="Q84" s="669"/>
      <c r="R84" s="669"/>
      <c r="S84" s="669"/>
    </row>
    <row r="85">
      <c r="A85" s="819"/>
      <c r="B85" s="1650"/>
      <c r="C85" s="1364"/>
      <c r="D85" s="1364"/>
      <c r="H85" s="669"/>
      <c r="I85" s="669"/>
      <c r="J85" s="669"/>
      <c r="K85" s="669"/>
      <c r="L85" s="669"/>
      <c r="M85" s="669"/>
      <c r="N85" s="669"/>
      <c r="O85" s="669"/>
      <c r="P85" s="669"/>
      <c r="Q85" s="669"/>
      <c r="R85" s="669"/>
      <c r="S85" s="669"/>
    </row>
    <row r="86">
      <c r="A86" s="819"/>
      <c r="B86" s="1650"/>
      <c r="C86" s="1364"/>
      <c r="D86" s="1364"/>
      <c r="H86" s="669"/>
      <c r="I86" s="669"/>
      <c r="J86" s="669"/>
      <c r="K86" s="669"/>
      <c r="L86" s="669"/>
      <c r="M86" s="669"/>
      <c r="N86" s="669"/>
      <c r="O86" s="669"/>
      <c r="P86" s="669"/>
      <c r="Q86" s="669"/>
      <c r="R86" s="669"/>
      <c r="S86" s="669"/>
    </row>
    <row r="87">
      <c r="A87" s="819"/>
      <c r="B87" s="1650"/>
      <c r="C87" s="1364"/>
      <c r="D87" s="1364"/>
      <c r="H87" s="669"/>
      <c r="I87" s="669"/>
      <c r="J87" s="669"/>
      <c r="K87" s="669"/>
      <c r="L87" s="669"/>
      <c r="M87" s="669"/>
      <c r="N87" s="669"/>
      <c r="O87" s="669"/>
      <c r="P87" s="669"/>
      <c r="Q87" s="669"/>
      <c r="R87" s="669"/>
      <c r="S87" s="669"/>
    </row>
    <row r="88">
      <c r="A88" s="819"/>
      <c r="B88" s="1650"/>
      <c r="C88" s="1364"/>
      <c r="D88" s="1364"/>
      <c r="H88" s="669"/>
      <c r="I88" s="669"/>
      <c r="J88" s="669"/>
      <c r="K88" s="669"/>
      <c r="L88" s="669"/>
      <c r="M88" s="669"/>
      <c r="N88" s="669"/>
      <c r="O88" s="669"/>
      <c r="P88" s="669"/>
      <c r="Q88" s="669"/>
      <c r="R88" s="669"/>
      <c r="S88" s="669"/>
    </row>
    <row r="89">
      <c r="A89" s="819"/>
      <c r="B89" s="1650"/>
      <c r="C89" s="1364"/>
      <c r="D89" s="1364"/>
      <c r="H89" s="669"/>
      <c r="I89" s="669"/>
      <c r="J89" s="669"/>
      <c r="K89" s="669"/>
      <c r="L89" s="669"/>
      <c r="M89" s="669"/>
      <c r="N89" s="669"/>
      <c r="O89" s="669"/>
      <c r="P89" s="669"/>
      <c r="Q89" s="669"/>
      <c r="R89" s="669"/>
      <c r="S89" s="669"/>
    </row>
    <row r="90">
      <c r="A90" s="819"/>
      <c r="B90" s="1650"/>
      <c r="C90" s="1364"/>
      <c r="D90" s="1364"/>
      <c r="H90" s="669"/>
      <c r="I90" s="669"/>
      <c r="J90" s="669"/>
      <c r="K90" s="669"/>
      <c r="L90" s="669"/>
      <c r="M90" s="669"/>
      <c r="N90" s="669"/>
      <c r="O90" s="669"/>
      <c r="P90" s="669"/>
      <c r="Q90" s="669"/>
      <c r="R90" s="669"/>
      <c r="S90" s="669"/>
    </row>
    <row r="91">
      <c r="A91" s="819"/>
      <c r="B91" s="1650"/>
      <c r="C91" s="1364"/>
      <c r="D91" s="1364"/>
      <c r="H91" s="669"/>
      <c r="I91" s="669"/>
      <c r="J91" s="669"/>
      <c r="K91" s="669"/>
      <c r="L91" s="669"/>
      <c r="M91" s="669"/>
      <c r="N91" s="669"/>
      <c r="O91" s="669"/>
      <c r="P91" s="669"/>
      <c r="Q91" s="669"/>
      <c r="R91" s="669"/>
      <c r="S91" s="669"/>
    </row>
    <row r="92">
      <c r="A92" s="819"/>
      <c r="B92" s="1650"/>
      <c r="C92" s="1364"/>
      <c r="D92" s="1364"/>
      <c r="H92" s="669"/>
      <c r="I92" s="669"/>
      <c r="J92" s="669"/>
      <c r="K92" s="669"/>
      <c r="L92" s="669"/>
      <c r="M92" s="669"/>
      <c r="N92" s="669"/>
      <c r="O92" s="669"/>
      <c r="P92" s="669"/>
      <c r="Q92" s="669"/>
      <c r="R92" s="669"/>
      <c r="S92" s="669"/>
    </row>
    <row r="93">
      <c r="A93" s="819"/>
      <c r="B93" s="1650"/>
      <c r="C93" s="1364"/>
      <c r="D93" s="1364"/>
      <c r="H93" s="669"/>
      <c r="I93" s="669"/>
      <c r="J93" s="669"/>
      <c r="K93" s="669"/>
      <c r="L93" s="669"/>
      <c r="M93" s="669"/>
      <c r="N93" s="669"/>
      <c r="O93" s="669"/>
      <c r="P93" s="669"/>
      <c r="Q93" s="669"/>
      <c r="R93" s="669"/>
      <c r="S93" s="669"/>
    </row>
    <row r="94">
      <c r="A94" s="819"/>
      <c r="B94" s="1650"/>
      <c r="C94" s="1364"/>
      <c r="D94" s="1364"/>
      <c r="H94" s="669"/>
      <c r="I94" s="669"/>
      <c r="J94" s="669"/>
      <c r="K94" s="669"/>
      <c r="L94" s="669"/>
      <c r="M94" s="669"/>
      <c r="N94" s="669"/>
      <c r="O94" s="669"/>
      <c r="P94" s="669"/>
      <c r="Q94" s="669"/>
      <c r="R94" s="669"/>
      <c r="S94" s="669"/>
    </row>
    <row r="95">
      <c r="A95" s="819"/>
      <c r="B95" s="1650"/>
      <c r="C95" s="1364"/>
      <c r="D95" s="1364"/>
      <c r="H95" s="669"/>
      <c r="I95" s="669"/>
      <c r="J95" s="669"/>
      <c r="K95" s="669"/>
      <c r="L95" s="669"/>
      <c r="M95" s="669"/>
      <c r="N95" s="669"/>
      <c r="O95" s="669"/>
      <c r="P95" s="669"/>
      <c r="Q95" s="669"/>
      <c r="R95" s="669"/>
      <c r="S95" s="669"/>
    </row>
    <row r="96">
      <c r="A96" s="819"/>
      <c r="B96" s="1650"/>
      <c r="C96" s="1364"/>
      <c r="D96" s="1364"/>
      <c r="H96" s="669"/>
      <c r="I96" s="669"/>
      <c r="J96" s="669"/>
      <c r="K96" s="669"/>
      <c r="L96" s="669"/>
      <c r="M96" s="669"/>
      <c r="N96" s="669"/>
      <c r="O96" s="669"/>
      <c r="P96" s="669"/>
      <c r="Q96" s="669"/>
      <c r="R96" s="669"/>
      <c r="S96" s="669"/>
    </row>
    <row r="97">
      <c r="A97" s="819"/>
      <c r="B97" s="1650"/>
      <c r="C97" s="1364"/>
      <c r="D97" s="1364"/>
      <c r="H97" s="669"/>
      <c r="I97" s="669"/>
      <c r="J97" s="669"/>
      <c r="K97" s="669"/>
      <c r="L97" s="669"/>
      <c r="M97" s="669"/>
      <c r="N97" s="669"/>
      <c r="O97" s="669"/>
      <c r="P97" s="669"/>
      <c r="Q97" s="669"/>
      <c r="R97" s="669"/>
      <c r="S97" s="669"/>
    </row>
    <row r="98">
      <c r="A98" s="819"/>
      <c r="B98" s="1650"/>
      <c r="C98" s="1364"/>
      <c r="D98" s="1364"/>
      <c r="H98" s="669"/>
      <c r="I98" s="669"/>
      <c r="J98" s="669"/>
      <c r="K98" s="669"/>
      <c r="L98" s="669"/>
      <c r="M98" s="669"/>
      <c r="N98" s="669"/>
      <c r="O98" s="669"/>
      <c r="P98" s="669"/>
      <c r="Q98" s="669"/>
      <c r="R98" s="669"/>
      <c r="S98" s="669"/>
    </row>
    <row r="99">
      <c r="A99" s="819"/>
      <c r="B99" s="1650"/>
      <c r="C99" s="1364"/>
      <c r="D99" s="1364"/>
      <c r="H99" s="669"/>
      <c r="I99" s="669"/>
      <c r="J99" s="669"/>
      <c r="K99" s="669"/>
      <c r="L99" s="669"/>
      <c r="M99" s="669"/>
      <c r="N99" s="669"/>
      <c r="O99" s="669"/>
      <c r="P99" s="669"/>
      <c r="Q99" s="669"/>
      <c r="R99" s="669"/>
      <c r="S99" s="669"/>
    </row>
    <row r="100">
      <c r="A100" s="819"/>
      <c r="B100" s="1650"/>
      <c r="C100" s="1364"/>
      <c r="D100" s="1364"/>
      <c r="H100" s="669"/>
      <c r="I100" s="669"/>
      <c r="J100" s="669"/>
      <c r="K100" s="669"/>
      <c r="L100" s="669"/>
      <c r="M100" s="669"/>
      <c r="N100" s="669"/>
      <c r="O100" s="669"/>
      <c r="P100" s="669"/>
      <c r="Q100" s="669"/>
      <c r="R100" s="669"/>
      <c r="S100" s="669"/>
    </row>
    <row r="101">
      <c r="A101" s="819"/>
      <c r="B101" s="1650"/>
      <c r="C101" s="1364"/>
      <c r="D101" s="1364"/>
      <c r="H101" s="669"/>
      <c r="I101" s="669"/>
      <c r="J101" s="669"/>
      <c r="K101" s="669"/>
      <c r="L101" s="669"/>
      <c r="M101" s="669"/>
      <c r="N101" s="669"/>
      <c r="O101" s="669"/>
      <c r="P101" s="669"/>
      <c r="Q101" s="669"/>
      <c r="R101" s="669"/>
      <c r="S101" s="669"/>
    </row>
    <row r="102">
      <c r="A102" s="819"/>
      <c r="B102" s="1650"/>
      <c r="C102" s="1364"/>
      <c r="D102" s="1364"/>
      <c r="H102" s="669"/>
      <c r="I102" s="669"/>
      <c r="J102" s="669"/>
      <c r="K102" s="669"/>
      <c r="L102" s="669"/>
      <c r="M102" s="669"/>
      <c r="N102" s="669"/>
      <c r="O102" s="669"/>
      <c r="P102" s="669"/>
      <c r="Q102" s="669"/>
      <c r="R102" s="669"/>
      <c r="S102" s="669"/>
    </row>
    <row r="103">
      <c r="A103" s="819"/>
      <c r="B103" s="1650"/>
      <c r="C103" s="1364"/>
      <c r="D103" s="1364"/>
      <c r="H103" s="669"/>
      <c r="I103" s="669"/>
      <c r="J103" s="669"/>
      <c r="K103" s="669"/>
      <c r="L103" s="669"/>
      <c r="M103" s="669"/>
      <c r="N103" s="669"/>
      <c r="O103" s="669"/>
      <c r="P103" s="669"/>
      <c r="Q103" s="669"/>
      <c r="R103" s="669"/>
      <c r="S103" s="669"/>
    </row>
    <row r="104">
      <c r="A104" s="819"/>
      <c r="B104" s="1650"/>
      <c r="C104" s="1364"/>
      <c r="D104" s="1364"/>
      <c r="H104" s="669"/>
      <c r="I104" s="669"/>
      <c r="J104" s="669"/>
      <c r="K104" s="669"/>
      <c r="L104" s="669"/>
      <c r="M104" s="669"/>
      <c r="N104" s="669"/>
      <c r="O104" s="669"/>
      <c r="P104" s="669"/>
      <c r="Q104" s="669"/>
      <c r="R104" s="669"/>
      <c r="S104" s="669"/>
    </row>
    <row r="105">
      <c r="A105" s="819"/>
      <c r="B105" s="1650"/>
      <c r="C105" s="1364"/>
      <c r="D105" s="1364"/>
      <c r="H105" s="669"/>
      <c r="I105" s="669"/>
      <c r="J105" s="669"/>
      <c r="K105" s="669"/>
      <c r="L105" s="669"/>
      <c r="M105" s="669"/>
      <c r="N105" s="669"/>
      <c r="O105" s="669"/>
      <c r="P105" s="669"/>
      <c r="Q105" s="669"/>
      <c r="R105" s="669"/>
      <c r="S105" s="669"/>
    </row>
    <row r="106">
      <c r="A106" s="819"/>
      <c r="B106" s="1650"/>
      <c r="C106" s="1364"/>
      <c r="D106" s="1364"/>
      <c r="H106" s="669"/>
      <c r="I106" s="669"/>
      <c r="J106" s="669"/>
      <c r="K106" s="669"/>
      <c r="L106" s="669"/>
      <c r="M106" s="669"/>
      <c r="N106" s="669"/>
      <c r="O106" s="669"/>
      <c r="P106" s="669"/>
      <c r="Q106" s="669"/>
      <c r="R106" s="669"/>
      <c r="S106" s="669"/>
    </row>
    <row r="107">
      <c r="A107" s="819"/>
      <c r="B107" s="1650"/>
      <c r="C107" s="1364"/>
      <c r="D107" s="1364"/>
      <c r="H107" s="669"/>
      <c r="I107" s="669"/>
      <c r="J107" s="669"/>
      <c r="K107" s="669"/>
      <c r="L107" s="669"/>
      <c r="M107" s="669"/>
      <c r="N107" s="669"/>
      <c r="O107" s="669"/>
      <c r="P107" s="669"/>
      <c r="Q107" s="669"/>
      <c r="R107" s="669"/>
      <c r="S107" s="669"/>
    </row>
    <row r="108">
      <c r="A108" s="819"/>
      <c r="B108" s="1650"/>
      <c r="C108" s="1364"/>
      <c r="D108" s="1364"/>
      <c r="H108" s="669"/>
      <c r="I108" s="669"/>
      <c r="J108" s="669"/>
      <c r="K108" s="669"/>
      <c r="L108" s="669"/>
      <c r="M108" s="669"/>
      <c r="N108" s="669"/>
      <c r="O108" s="669"/>
      <c r="P108" s="669"/>
      <c r="Q108" s="669"/>
      <c r="R108" s="669"/>
      <c r="S108" s="669"/>
    </row>
    <row r="109">
      <c r="A109" s="819"/>
      <c r="B109" s="1650"/>
      <c r="C109" s="1364"/>
      <c r="D109" s="1364"/>
      <c r="H109" s="669"/>
      <c r="I109" s="669"/>
      <c r="J109" s="669"/>
      <c r="K109" s="669"/>
      <c r="L109" s="669"/>
      <c r="M109" s="669"/>
      <c r="N109" s="669"/>
      <c r="O109" s="669"/>
      <c r="P109" s="669"/>
      <c r="Q109" s="669"/>
      <c r="R109" s="669"/>
      <c r="S109" s="669"/>
    </row>
    <row r="110">
      <c r="A110" s="819"/>
      <c r="B110" s="1650"/>
      <c r="C110" s="1364"/>
      <c r="D110" s="1364"/>
      <c r="H110" s="669"/>
      <c r="I110" s="669"/>
      <c r="J110" s="669"/>
      <c r="K110" s="669"/>
      <c r="L110" s="669"/>
      <c r="M110" s="669"/>
      <c r="N110" s="669"/>
      <c r="O110" s="669"/>
      <c r="P110" s="669"/>
      <c r="Q110" s="669"/>
      <c r="R110" s="669"/>
      <c r="S110" s="669"/>
    </row>
    <row r="111">
      <c r="A111" s="819"/>
      <c r="B111" s="1650"/>
      <c r="C111" s="1364"/>
      <c r="D111" s="1364"/>
      <c r="H111" s="669"/>
      <c r="I111" s="669"/>
      <c r="J111" s="669"/>
      <c r="K111" s="669"/>
      <c r="L111" s="669"/>
      <c r="M111" s="669"/>
      <c r="N111" s="669"/>
      <c r="O111" s="669"/>
      <c r="P111" s="669"/>
      <c r="Q111" s="669"/>
      <c r="R111" s="669"/>
      <c r="S111" s="669"/>
    </row>
    <row r="112">
      <c r="A112" s="819"/>
      <c r="B112" s="1650"/>
      <c r="C112" s="1364"/>
      <c r="D112" s="1364"/>
      <c r="H112" s="669"/>
      <c r="I112" s="669"/>
      <c r="J112" s="669"/>
      <c r="K112" s="669"/>
      <c r="L112" s="669"/>
      <c r="M112" s="669"/>
      <c r="N112" s="669"/>
      <c r="O112" s="669"/>
      <c r="P112" s="669"/>
      <c r="Q112" s="669"/>
      <c r="R112" s="669"/>
      <c r="S112" s="669"/>
    </row>
    <row r="113">
      <c r="A113" s="819"/>
      <c r="B113" s="1650"/>
      <c r="C113" s="1364"/>
      <c r="D113" s="1364"/>
      <c r="H113" s="669"/>
      <c r="I113" s="669"/>
      <c r="J113" s="669"/>
      <c r="K113" s="669"/>
      <c r="L113" s="669"/>
      <c r="M113" s="669"/>
      <c r="N113" s="669"/>
      <c r="O113" s="669"/>
      <c r="P113" s="669"/>
      <c r="Q113" s="669"/>
      <c r="R113" s="669"/>
      <c r="S113" s="669"/>
    </row>
    <row r="114">
      <c r="A114" s="819"/>
      <c r="B114" s="1650"/>
      <c r="C114" s="1364"/>
      <c r="D114" s="1364"/>
      <c r="H114" s="669"/>
      <c r="I114" s="669"/>
      <c r="J114" s="669"/>
      <c r="K114" s="669"/>
      <c r="L114" s="669"/>
      <c r="M114" s="669"/>
      <c r="N114" s="669"/>
      <c r="O114" s="669"/>
      <c r="P114" s="669"/>
      <c r="Q114" s="669"/>
      <c r="R114" s="669"/>
      <c r="S114" s="669"/>
    </row>
    <row r="115">
      <c r="A115" s="819"/>
      <c r="B115" s="1650"/>
      <c r="C115" s="1364"/>
      <c r="D115" s="1364"/>
      <c r="H115" s="669"/>
      <c r="I115" s="669"/>
      <c r="J115" s="669"/>
      <c r="K115" s="669"/>
      <c r="L115" s="669"/>
      <c r="M115" s="669"/>
      <c r="N115" s="669"/>
      <c r="O115" s="669"/>
      <c r="P115" s="669"/>
      <c r="Q115" s="669"/>
      <c r="R115" s="669"/>
      <c r="S115" s="669"/>
    </row>
    <row r="116">
      <c r="A116" s="819"/>
      <c r="B116" s="1650"/>
      <c r="C116" s="1364"/>
      <c r="D116" s="1364"/>
      <c r="H116" s="669"/>
      <c r="I116" s="669"/>
      <c r="J116" s="669"/>
      <c r="K116" s="669"/>
      <c r="L116" s="669"/>
      <c r="M116" s="669"/>
      <c r="N116" s="669"/>
      <c r="O116" s="669"/>
      <c r="P116" s="669"/>
      <c r="Q116" s="669"/>
      <c r="R116" s="669"/>
      <c r="S116" s="669"/>
    </row>
    <row r="117">
      <c r="A117" s="819"/>
      <c r="B117" s="1650"/>
      <c r="C117" s="1364"/>
      <c r="D117" s="1364"/>
      <c r="H117" s="669"/>
      <c r="I117" s="669"/>
      <c r="J117" s="669"/>
      <c r="K117" s="669"/>
      <c r="L117" s="669"/>
      <c r="M117" s="669"/>
      <c r="N117" s="669"/>
      <c r="O117" s="669"/>
      <c r="P117" s="669"/>
      <c r="Q117" s="669"/>
      <c r="R117" s="669"/>
      <c r="S117" s="669"/>
    </row>
    <row r="118">
      <c r="A118" s="819"/>
      <c r="B118" s="1650"/>
      <c r="C118" s="1364"/>
      <c r="D118" s="1364"/>
      <c r="H118" s="669"/>
      <c r="I118" s="669"/>
      <c r="J118" s="669"/>
      <c r="K118" s="669"/>
      <c r="L118" s="669"/>
      <c r="M118" s="669"/>
      <c r="N118" s="669"/>
      <c r="O118" s="669"/>
      <c r="P118" s="669"/>
      <c r="Q118" s="669"/>
      <c r="R118" s="669"/>
      <c r="S118" s="669"/>
    </row>
    <row r="119">
      <c r="A119" s="819"/>
      <c r="B119" s="1650"/>
      <c r="C119" s="1364"/>
      <c r="D119" s="1364"/>
      <c r="H119" s="669"/>
      <c r="I119" s="669"/>
      <c r="J119" s="669"/>
      <c r="K119" s="669"/>
      <c r="L119" s="669"/>
      <c r="M119" s="669"/>
      <c r="N119" s="669"/>
      <c r="O119" s="669"/>
      <c r="P119" s="669"/>
      <c r="Q119" s="669"/>
      <c r="R119" s="669"/>
      <c r="S119" s="669"/>
    </row>
    <row r="120">
      <c r="A120" s="819"/>
      <c r="B120" s="1650"/>
      <c r="C120" s="1364"/>
      <c r="D120" s="1364"/>
      <c r="H120" s="669"/>
      <c r="I120" s="669"/>
      <c r="J120" s="669"/>
      <c r="K120" s="669"/>
      <c r="L120" s="669"/>
      <c r="M120" s="669"/>
      <c r="N120" s="669"/>
      <c r="O120" s="669"/>
      <c r="P120" s="669"/>
      <c r="Q120" s="669"/>
      <c r="R120" s="669"/>
      <c r="S120" s="669"/>
    </row>
    <row r="121">
      <c r="A121" s="819"/>
      <c r="B121" s="1650"/>
      <c r="C121" s="1364"/>
      <c r="D121" s="1364"/>
      <c r="H121" s="669"/>
      <c r="I121" s="669"/>
      <c r="J121" s="669"/>
      <c r="K121" s="669"/>
      <c r="L121" s="669"/>
      <c r="M121" s="669"/>
      <c r="N121" s="669"/>
      <c r="O121" s="669"/>
      <c r="P121" s="669"/>
      <c r="Q121" s="669"/>
      <c r="R121" s="669"/>
      <c r="S121" s="669"/>
    </row>
    <row r="122">
      <c r="A122" s="819"/>
      <c r="B122" s="1650"/>
      <c r="C122" s="1364"/>
      <c r="D122" s="1364"/>
      <c r="H122" s="669"/>
      <c r="I122" s="669"/>
      <c r="J122" s="669"/>
      <c r="K122" s="669"/>
      <c r="L122" s="669"/>
      <c r="M122" s="669"/>
      <c r="N122" s="669"/>
      <c r="O122" s="669"/>
      <c r="P122" s="669"/>
      <c r="Q122" s="669"/>
      <c r="R122" s="669"/>
      <c r="S122" s="669"/>
    </row>
    <row r="123">
      <c r="A123" s="819"/>
      <c r="B123" s="1650"/>
      <c r="C123" s="1364"/>
      <c r="D123" s="1364"/>
      <c r="H123" s="669"/>
      <c r="I123" s="669"/>
      <c r="J123" s="669"/>
      <c r="K123" s="669"/>
      <c r="L123" s="669"/>
      <c r="M123" s="669"/>
      <c r="N123" s="669"/>
      <c r="O123" s="669"/>
      <c r="P123" s="669"/>
      <c r="Q123" s="669"/>
      <c r="R123" s="669"/>
      <c r="S123" s="669"/>
    </row>
    <row r="124">
      <c r="A124" s="819"/>
      <c r="B124" s="1650"/>
      <c r="C124" s="1364"/>
      <c r="D124" s="1364"/>
      <c r="H124" s="669"/>
      <c r="I124" s="669"/>
      <c r="J124" s="669"/>
      <c r="K124" s="669"/>
      <c r="L124" s="669"/>
      <c r="M124" s="669"/>
      <c r="N124" s="669"/>
      <c r="O124" s="669"/>
      <c r="P124" s="669"/>
      <c r="Q124" s="669"/>
      <c r="R124" s="669"/>
      <c r="S124" s="669"/>
    </row>
    <row r="125">
      <c r="A125" s="819"/>
      <c r="B125" s="1650"/>
      <c r="C125" s="1364"/>
      <c r="D125" s="1364"/>
      <c r="H125" s="669"/>
      <c r="I125" s="669"/>
      <c r="J125" s="669"/>
      <c r="K125" s="669"/>
      <c r="L125" s="669"/>
      <c r="M125" s="669"/>
      <c r="N125" s="669"/>
      <c r="O125" s="669"/>
      <c r="P125" s="669"/>
      <c r="Q125" s="669"/>
      <c r="R125" s="669"/>
      <c r="S125" s="669"/>
    </row>
    <row r="126">
      <c r="A126" s="819"/>
      <c r="B126" s="1650"/>
      <c r="C126" s="1364"/>
      <c r="D126" s="1364"/>
      <c r="H126" s="669"/>
      <c r="I126" s="669"/>
      <c r="J126" s="669"/>
      <c r="K126" s="669"/>
      <c r="L126" s="669"/>
      <c r="M126" s="669"/>
      <c r="N126" s="669"/>
      <c r="O126" s="669"/>
      <c r="P126" s="669"/>
      <c r="Q126" s="669"/>
      <c r="R126" s="669"/>
      <c r="S126" s="669"/>
    </row>
    <row r="127">
      <c r="A127" s="819"/>
      <c r="B127" s="1650"/>
      <c r="C127" s="1364"/>
      <c r="D127" s="1364"/>
      <c r="H127" s="669"/>
      <c r="I127" s="669"/>
      <c r="J127" s="669"/>
      <c r="K127" s="669"/>
      <c r="L127" s="669"/>
      <c r="M127" s="669"/>
      <c r="N127" s="669"/>
      <c r="O127" s="669"/>
      <c r="P127" s="669"/>
      <c r="Q127" s="669"/>
      <c r="R127" s="669"/>
      <c r="S127" s="669"/>
    </row>
    <row r="128">
      <c r="A128" s="819"/>
      <c r="B128" s="1650"/>
      <c r="C128" s="1364"/>
      <c r="D128" s="1364"/>
      <c r="H128" s="669"/>
      <c r="I128" s="669"/>
      <c r="J128" s="669"/>
      <c r="K128" s="669"/>
      <c r="L128" s="669"/>
      <c r="M128" s="669"/>
      <c r="N128" s="669"/>
      <c r="O128" s="669"/>
      <c r="P128" s="669"/>
      <c r="Q128" s="669"/>
      <c r="R128" s="669"/>
      <c r="S128" s="669"/>
    </row>
    <row r="129">
      <c r="A129" s="819"/>
      <c r="B129" s="1650"/>
      <c r="C129" s="1364"/>
      <c r="D129" s="1364"/>
      <c r="H129" s="669"/>
      <c r="I129" s="669"/>
      <c r="J129" s="669"/>
      <c r="K129" s="669"/>
      <c r="L129" s="669"/>
      <c r="M129" s="669"/>
      <c r="N129" s="669"/>
      <c r="O129" s="669"/>
      <c r="P129" s="669"/>
      <c r="Q129" s="669"/>
      <c r="R129" s="669"/>
      <c r="S129" s="669"/>
    </row>
    <row r="130">
      <c r="A130" s="819"/>
      <c r="B130" s="1650"/>
      <c r="C130" s="1364"/>
      <c r="D130" s="1364"/>
      <c r="H130" s="669"/>
      <c r="I130" s="669"/>
      <c r="J130" s="669"/>
      <c r="K130" s="669"/>
      <c r="L130" s="669"/>
      <c r="M130" s="669"/>
      <c r="N130" s="669"/>
      <c r="O130" s="669"/>
      <c r="P130" s="669"/>
      <c r="Q130" s="669"/>
      <c r="R130" s="669"/>
      <c r="S130" s="669"/>
    </row>
    <row r="131">
      <c r="A131" s="819"/>
      <c r="B131" s="1650"/>
      <c r="C131" s="1364"/>
      <c r="D131" s="1364"/>
      <c r="H131" s="669"/>
      <c r="I131" s="669"/>
      <c r="J131" s="669"/>
      <c r="K131" s="669"/>
      <c r="L131" s="669"/>
      <c r="M131" s="669"/>
      <c r="N131" s="669"/>
      <c r="O131" s="669"/>
      <c r="P131" s="669"/>
      <c r="Q131" s="669"/>
      <c r="R131" s="669"/>
      <c r="S131" s="669"/>
    </row>
    <row r="132">
      <c r="A132" s="819"/>
      <c r="B132" s="1650"/>
      <c r="C132" s="1364"/>
      <c r="D132" s="1364"/>
      <c r="H132" s="669"/>
      <c r="I132" s="669"/>
      <c r="J132" s="669"/>
      <c r="K132" s="669"/>
      <c r="L132" s="669"/>
      <c r="M132" s="669"/>
      <c r="N132" s="669"/>
      <c r="O132" s="669"/>
      <c r="P132" s="669"/>
      <c r="Q132" s="669"/>
      <c r="R132" s="669"/>
      <c r="S132" s="669"/>
    </row>
    <row r="133">
      <c r="A133" s="819"/>
      <c r="B133" s="1650"/>
      <c r="C133" s="1364"/>
      <c r="D133" s="1364"/>
      <c r="H133" s="669"/>
      <c r="I133" s="669"/>
      <c r="J133" s="669"/>
      <c r="K133" s="669"/>
      <c r="L133" s="669"/>
      <c r="M133" s="669"/>
      <c r="N133" s="669"/>
      <c r="O133" s="669"/>
      <c r="P133" s="669"/>
      <c r="Q133" s="669"/>
      <c r="R133" s="669"/>
      <c r="S133" s="669"/>
    </row>
    <row r="134">
      <c r="A134" s="819"/>
      <c r="B134" s="1650"/>
      <c r="C134" s="1364"/>
      <c r="D134" s="1364"/>
      <c r="H134" s="669"/>
      <c r="I134" s="669"/>
      <c r="J134" s="669"/>
      <c r="K134" s="669"/>
      <c r="L134" s="669"/>
      <c r="M134" s="669"/>
      <c r="N134" s="669"/>
      <c r="O134" s="669"/>
      <c r="P134" s="669"/>
      <c r="Q134" s="669"/>
      <c r="R134" s="669"/>
      <c r="S134" s="669"/>
    </row>
    <row r="135">
      <c r="A135" s="819"/>
      <c r="B135" s="1650"/>
      <c r="C135" s="1364"/>
      <c r="D135" s="1364"/>
      <c r="H135" s="669"/>
      <c r="I135" s="669"/>
      <c r="J135" s="669"/>
      <c r="K135" s="669"/>
      <c r="L135" s="669"/>
      <c r="M135" s="669"/>
      <c r="N135" s="669"/>
      <c r="O135" s="669"/>
      <c r="P135" s="669"/>
      <c r="Q135" s="669"/>
      <c r="R135" s="669"/>
      <c r="S135" s="669"/>
    </row>
    <row r="136">
      <c r="A136" s="819"/>
      <c r="B136" s="1650"/>
      <c r="C136" s="1364"/>
      <c r="D136" s="1364"/>
      <c r="H136" s="669"/>
      <c r="I136" s="669"/>
      <c r="J136" s="669"/>
      <c r="K136" s="669"/>
      <c r="L136" s="669"/>
      <c r="M136" s="669"/>
      <c r="N136" s="669"/>
      <c r="O136" s="669"/>
      <c r="P136" s="669"/>
      <c r="Q136" s="669"/>
      <c r="R136" s="669"/>
      <c r="S136" s="669"/>
    </row>
    <row r="137">
      <c r="A137" s="819"/>
      <c r="B137" s="1650"/>
      <c r="C137" s="1364"/>
      <c r="D137" s="1364"/>
      <c r="H137" s="669"/>
      <c r="I137" s="669"/>
      <c r="J137" s="669"/>
      <c r="K137" s="669"/>
      <c r="L137" s="669"/>
      <c r="M137" s="669"/>
      <c r="N137" s="669"/>
      <c r="O137" s="669"/>
      <c r="P137" s="669"/>
      <c r="Q137" s="669"/>
      <c r="R137" s="669"/>
      <c r="S137" s="669"/>
    </row>
    <row r="138">
      <c r="A138" s="819"/>
      <c r="B138" s="1650"/>
      <c r="C138" s="1364"/>
      <c r="D138" s="1364"/>
      <c r="H138" s="669"/>
      <c r="I138" s="669"/>
      <c r="J138" s="669"/>
      <c r="K138" s="669"/>
      <c r="L138" s="669"/>
      <c r="M138" s="669"/>
      <c r="N138" s="669"/>
      <c r="O138" s="669"/>
      <c r="P138" s="669"/>
      <c r="Q138" s="669"/>
      <c r="R138" s="669"/>
      <c r="S138" s="669"/>
    </row>
    <row r="139">
      <c r="A139" s="819"/>
      <c r="B139" s="1650"/>
      <c r="C139" s="1364"/>
      <c r="D139" s="1364"/>
      <c r="H139" s="669"/>
      <c r="I139" s="669"/>
      <c r="J139" s="669"/>
      <c r="K139" s="669"/>
      <c r="L139" s="669"/>
      <c r="M139" s="669"/>
      <c r="N139" s="669"/>
      <c r="O139" s="669"/>
      <c r="P139" s="669"/>
      <c r="Q139" s="669"/>
      <c r="R139" s="669"/>
      <c r="S139" s="669"/>
    </row>
    <row r="140">
      <c r="A140" s="819"/>
      <c r="B140" s="1650"/>
      <c r="C140" s="1364"/>
      <c r="D140" s="1364"/>
      <c r="H140" s="669"/>
      <c r="I140" s="669"/>
      <c r="J140" s="669"/>
      <c r="K140" s="669"/>
      <c r="L140" s="669"/>
      <c r="M140" s="669"/>
      <c r="N140" s="669"/>
      <c r="O140" s="669"/>
      <c r="P140" s="669"/>
      <c r="Q140" s="669"/>
      <c r="R140" s="669"/>
      <c r="S140" s="669"/>
    </row>
    <row r="141">
      <c r="A141" s="819"/>
      <c r="B141" s="1650"/>
      <c r="C141" s="1364"/>
      <c r="D141" s="1364"/>
      <c r="H141" s="669"/>
      <c r="I141" s="669"/>
      <c r="J141" s="669"/>
      <c r="K141" s="669"/>
      <c r="L141" s="669"/>
      <c r="M141" s="669"/>
      <c r="N141" s="669"/>
      <c r="O141" s="669"/>
      <c r="P141" s="669"/>
      <c r="Q141" s="669"/>
      <c r="R141" s="669"/>
      <c r="S141" s="669"/>
    </row>
    <row r="142">
      <c r="A142" s="819"/>
      <c r="B142" s="1650"/>
      <c r="C142" s="1364"/>
      <c r="D142" s="1364"/>
      <c r="H142" s="669"/>
      <c r="I142" s="669"/>
      <c r="J142" s="669"/>
      <c r="K142" s="669"/>
      <c r="L142" s="669"/>
      <c r="M142" s="669"/>
      <c r="N142" s="669"/>
      <c r="O142" s="669"/>
      <c r="P142" s="669"/>
      <c r="Q142" s="669"/>
      <c r="R142" s="669"/>
      <c r="S142" s="669"/>
    </row>
    <row r="143">
      <c r="A143" s="819"/>
      <c r="B143" s="1650"/>
      <c r="C143" s="1364"/>
      <c r="D143" s="1364"/>
      <c r="H143" s="669"/>
      <c r="I143" s="669"/>
      <c r="J143" s="669"/>
      <c r="K143" s="669"/>
      <c r="L143" s="669"/>
      <c r="M143" s="669"/>
      <c r="N143" s="669"/>
      <c r="O143" s="669"/>
      <c r="P143" s="669"/>
      <c r="Q143" s="669"/>
      <c r="R143" s="669"/>
      <c r="S143" s="669"/>
    </row>
    <row r="144">
      <c r="A144" s="819"/>
      <c r="B144" s="1650"/>
      <c r="C144" s="1364"/>
      <c r="D144" s="1364"/>
      <c r="H144" s="669"/>
      <c r="I144" s="669"/>
      <c r="J144" s="669"/>
      <c r="K144" s="669"/>
      <c r="L144" s="669"/>
      <c r="M144" s="669"/>
      <c r="N144" s="669"/>
      <c r="O144" s="669"/>
      <c r="P144" s="669"/>
      <c r="Q144" s="669"/>
      <c r="R144" s="669"/>
      <c r="S144" s="669"/>
    </row>
    <row r="145">
      <c r="A145" s="819"/>
      <c r="B145" s="1650"/>
      <c r="C145" s="1364"/>
      <c r="D145" s="1364"/>
      <c r="H145" s="669"/>
      <c r="I145" s="669"/>
      <c r="J145" s="669"/>
      <c r="K145" s="669"/>
      <c r="L145" s="669"/>
      <c r="M145" s="669"/>
      <c r="N145" s="669"/>
      <c r="O145" s="669"/>
      <c r="P145" s="669"/>
      <c r="Q145" s="669"/>
      <c r="R145" s="669"/>
      <c r="S145" s="669"/>
    </row>
    <row r="146">
      <c r="A146" s="819"/>
      <c r="B146" s="1650"/>
      <c r="C146" s="1364"/>
      <c r="D146" s="1364"/>
      <c r="H146" s="669"/>
      <c r="I146" s="669"/>
      <c r="J146" s="669"/>
      <c r="K146" s="669"/>
      <c r="L146" s="669"/>
      <c r="M146" s="669"/>
      <c r="N146" s="669"/>
      <c r="O146" s="669"/>
      <c r="P146" s="669"/>
      <c r="Q146" s="669"/>
      <c r="R146" s="669"/>
      <c r="S146" s="669"/>
    </row>
    <row r="147">
      <c r="A147" s="819"/>
      <c r="B147" s="1650"/>
      <c r="C147" s="1364"/>
      <c r="D147" s="1364"/>
      <c r="H147" s="669"/>
      <c r="I147" s="669"/>
      <c r="J147" s="669"/>
      <c r="K147" s="669"/>
      <c r="L147" s="669"/>
      <c r="M147" s="669"/>
      <c r="N147" s="669"/>
      <c r="O147" s="669"/>
      <c r="P147" s="669"/>
      <c r="Q147" s="669"/>
      <c r="R147" s="669"/>
      <c r="S147" s="669"/>
    </row>
    <row r="148">
      <c r="A148" s="819"/>
      <c r="B148" s="1650"/>
      <c r="C148" s="1364"/>
      <c r="D148" s="1364"/>
      <c r="H148" s="669"/>
      <c r="I148" s="669"/>
      <c r="J148" s="669"/>
      <c r="K148" s="669"/>
      <c r="L148" s="669"/>
      <c r="M148" s="669"/>
      <c r="N148" s="669"/>
      <c r="O148" s="669"/>
      <c r="P148" s="669"/>
      <c r="Q148" s="669"/>
      <c r="R148" s="669"/>
      <c r="S148" s="669"/>
    </row>
    <row r="149">
      <c r="A149" s="819"/>
      <c r="B149" s="1650"/>
      <c r="C149" s="1364"/>
      <c r="D149" s="1364"/>
      <c r="H149" s="669"/>
      <c r="I149" s="669"/>
      <c r="J149" s="669"/>
      <c r="K149" s="669"/>
      <c r="L149" s="669"/>
      <c r="M149" s="669"/>
      <c r="N149" s="669"/>
      <c r="O149" s="669"/>
      <c r="P149" s="669"/>
      <c r="Q149" s="669"/>
      <c r="R149" s="669"/>
      <c r="S149" s="669"/>
    </row>
    <row r="150">
      <c r="A150" s="819"/>
      <c r="B150" s="1650"/>
      <c r="C150" s="1364"/>
      <c r="D150" s="1364"/>
      <c r="H150" s="669"/>
      <c r="I150" s="669"/>
      <c r="J150" s="669"/>
      <c r="K150" s="669"/>
      <c r="L150" s="669"/>
      <c r="M150" s="669"/>
      <c r="N150" s="669"/>
      <c r="O150" s="669"/>
      <c r="P150" s="669"/>
      <c r="Q150" s="669"/>
      <c r="R150" s="669"/>
      <c r="S150" s="669"/>
    </row>
    <row r="151">
      <c r="A151" s="819"/>
      <c r="B151" s="1650"/>
      <c r="C151" s="1364"/>
      <c r="D151" s="1364"/>
      <c r="H151" s="669"/>
      <c r="I151" s="669"/>
      <c r="J151" s="669"/>
      <c r="K151" s="669"/>
      <c r="L151" s="669"/>
      <c r="M151" s="669"/>
      <c r="N151" s="669"/>
      <c r="O151" s="669"/>
      <c r="P151" s="669"/>
      <c r="Q151" s="669"/>
      <c r="R151" s="669"/>
      <c r="S151" s="669"/>
    </row>
    <row r="152">
      <c r="A152" s="819"/>
      <c r="B152" s="1650"/>
      <c r="C152" s="1364"/>
      <c r="D152" s="1364"/>
      <c r="H152" s="669"/>
      <c r="I152" s="669"/>
      <c r="J152" s="669"/>
      <c r="K152" s="669"/>
      <c r="L152" s="669"/>
      <c r="M152" s="669"/>
      <c r="N152" s="669"/>
      <c r="O152" s="669"/>
      <c r="P152" s="669"/>
      <c r="Q152" s="669"/>
      <c r="R152" s="669"/>
      <c r="S152" s="669"/>
    </row>
    <row r="153">
      <c r="A153" s="819"/>
      <c r="B153" s="1650"/>
      <c r="C153" s="1364"/>
      <c r="D153" s="1364"/>
      <c r="H153" s="669"/>
      <c r="I153" s="669"/>
      <c r="J153" s="669"/>
      <c r="K153" s="669"/>
      <c r="L153" s="669"/>
      <c r="M153" s="669"/>
      <c r="N153" s="669"/>
      <c r="O153" s="669"/>
      <c r="P153" s="669"/>
      <c r="Q153" s="669"/>
      <c r="R153" s="669"/>
      <c r="S153" s="669"/>
    </row>
    <row r="154">
      <c r="A154" s="819"/>
      <c r="B154" s="1650"/>
      <c r="C154" s="1364"/>
      <c r="D154" s="1364"/>
      <c r="H154" s="669"/>
      <c r="I154" s="669"/>
      <c r="J154" s="669"/>
      <c r="K154" s="669"/>
      <c r="L154" s="669"/>
      <c r="M154" s="669"/>
      <c r="N154" s="669"/>
      <c r="O154" s="669"/>
      <c r="P154" s="669"/>
      <c r="Q154" s="669"/>
      <c r="R154" s="669"/>
      <c r="S154" s="669"/>
    </row>
    <row r="155">
      <c r="A155" s="819"/>
      <c r="B155" s="1650"/>
      <c r="C155" s="1364"/>
      <c r="D155" s="1364"/>
      <c r="H155" s="669"/>
      <c r="I155" s="669"/>
      <c r="J155" s="669"/>
      <c r="K155" s="669"/>
      <c r="L155" s="669"/>
      <c r="M155" s="669"/>
      <c r="N155" s="669"/>
      <c r="O155" s="669"/>
      <c r="P155" s="669"/>
      <c r="Q155" s="669"/>
      <c r="R155" s="669"/>
      <c r="S155" s="669"/>
    </row>
    <row r="156">
      <c r="A156" s="819"/>
      <c r="B156" s="1650"/>
      <c r="C156" s="1364"/>
      <c r="D156" s="1364"/>
      <c r="H156" s="669"/>
      <c r="I156" s="669"/>
      <c r="J156" s="669"/>
      <c r="K156" s="669"/>
      <c r="L156" s="669"/>
      <c r="M156" s="669"/>
      <c r="N156" s="669"/>
      <c r="O156" s="669"/>
      <c r="P156" s="669"/>
      <c r="Q156" s="669"/>
      <c r="R156" s="669"/>
      <c r="S156" s="669"/>
    </row>
    <row r="157">
      <c r="A157" s="819"/>
      <c r="B157" s="1650"/>
      <c r="C157" s="1364"/>
      <c r="D157" s="1364"/>
      <c r="H157" s="669"/>
      <c r="I157" s="669"/>
      <c r="J157" s="669"/>
      <c r="K157" s="669"/>
      <c r="L157" s="669"/>
      <c r="M157" s="669"/>
      <c r="N157" s="669"/>
      <c r="O157" s="669"/>
      <c r="P157" s="669"/>
      <c r="Q157" s="669"/>
      <c r="R157" s="669"/>
      <c r="S157" s="669"/>
    </row>
    <row r="158">
      <c r="A158" s="819"/>
      <c r="B158" s="1650"/>
      <c r="C158" s="1364"/>
      <c r="D158" s="1364"/>
      <c r="H158" s="669"/>
      <c r="I158" s="669"/>
      <c r="J158" s="669"/>
      <c r="K158" s="669"/>
      <c r="L158" s="669"/>
      <c r="M158" s="669"/>
      <c r="N158" s="669"/>
      <c r="O158" s="669"/>
      <c r="P158" s="669"/>
      <c r="Q158" s="669"/>
      <c r="R158" s="669"/>
      <c r="S158" s="669"/>
    </row>
    <row r="159">
      <c r="A159" s="819"/>
      <c r="B159" s="1650"/>
      <c r="C159" s="1364"/>
      <c r="D159" s="1364"/>
      <c r="H159" s="669"/>
      <c r="I159" s="669"/>
      <c r="J159" s="669"/>
      <c r="K159" s="669"/>
      <c r="L159" s="669"/>
      <c r="M159" s="669"/>
      <c r="N159" s="669"/>
      <c r="O159" s="669"/>
      <c r="P159" s="669"/>
      <c r="Q159" s="669"/>
      <c r="R159" s="669"/>
      <c r="S159" s="669"/>
    </row>
    <row r="160">
      <c r="A160" s="819"/>
      <c r="B160" s="1650"/>
      <c r="C160" s="1364"/>
      <c r="D160" s="1364"/>
      <c r="H160" s="669"/>
      <c r="I160" s="669"/>
      <c r="J160" s="669"/>
      <c r="K160" s="669"/>
      <c r="L160" s="669"/>
      <c r="M160" s="669"/>
      <c r="N160" s="669"/>
      <c r="O160" s="669"/>
      <c r="P160" s="669"/>
      <c r="Q160" s="669"/>
      <c r="R160" s="669"/>
      <c r="S160" s="669"/>
    </row>
    <row r="161">
      <c r="A161" s="819"/>
      <c r="B161" s="1650"/>
      <c r="C161" s="1364"/>
      <c r="D161" s="1364"/>
      <c r="H161" s="669"/>
      <c r="I161" s="669"/>
      <c r="J161" s="669"/>
      <c r="K161" s="669"/>
      <c r="L161" s="669"/>
      <c r="M161" s="669"/>
      <c r="N161" s="669"/>
      <c r="O161" s="669"/>
      <c r="P161" s="669"/>
      <c r="Q161" s="669"/>
      <c r="R161" s="669"/>
      <c r="S161" s="669"/>
    </row>
    <row r="162">
      <c r="A162" s="819"/>
      <c r="B162" s="1650"/>
      <c r="C162" s="1364"/>
      <c r="D162" s="1364"/>
      <c r="H162" s="669"/>
      <c r="I162" s="669"/>
      <c r="J162" s="669"/>
      <c r="K162" s="669"/>
      <c r="L162" s="669"/>
      <c r="M162" s="669"/>
      <c r="N162" s="669"/>
      <c r="O162" s="669"/>
      <c r="P162" s="669"/>
      <c r="Q162" s="669"/>
      <c r="R162" s="669"/>
      <c r="S162" s="669"/>
    </row>
    <row r="163">
      <c r="A163" s="819"/>
      <c r="B163" s="1650"/>
      <c r="C163" s="1364"/>
      <c r="D163" s="1364"/>
      <c r="H163" s="669"/>
      <c r="I163" s="669"/>
      <c r="J163" s="669"/>
      <c r="K163" s="669"/>
      <c r="L163" s="669"/>
      <c r="M163" s="669"/>
      <c r="N163" s="669"/>
      <c r="O163" s="669"/>
      <c r="P163" s="669"/>
      <c r="Q163" s="669"/>
      <c r="R163" s="669"/>
      <c r="S163" s="669"/>
    </row>
    <row r="164">
      <c r="A164" s="819"/>
      <c r="B164" s="1650"/>
      <c r="C164" s="1364"/>
      <c r="D164" s="1364"/>
      <c r="H164" s="669"/>
      <c r="I164" s="669"/>
      <c r="J164" s="669"/>
      <c r="K164" s="669"/>
      <c r="L164" s="669"/>
      <c r="M164" s="669"/>
      <c r="N164" s="669"/>
      <c r="O164" s="669"/>
      <c r="P164" s="669"/>
      <c r="Q164" s="669"/>
      <c r="R164" s="669"/>
      <c r="S164" s="669"/>
    </row>
    <row r="165">
      <c r="A165" s="819"/>
      <c r="B165" s="1650"/>
      <c r="C165" s="1364"/>
      <c r="D165" s="1364"/>
      <c r="H165" s="669"/>
      <c r="I165" s="669"/>
      <c r="J165" s="669"/>
      <c r="K165" s="669"/>
      <c r="L165" s="669"/>
      <c r="M165" s="669"/>
      <c r="N165" s="669"/>
      <c r="O165" s="669"/>
      <c r="P165" s="669"/>
      <c r="Q165" s="669"/>
      <c r="R165" s="669"/>
      <c r="S165" s="669"/>
    </row>
    <row r="166">
      <c r="A166" s="819"/>
      <c r="B166" s="1650"/>
      <c r="C166" s="1364"/>
      <c r="D166" s="1364"/>
      <c r="H166" s="669"/>
      <c r="I166" s="669"/>
      <c r="J166" s="669"/>
      <c r="K166" s="669"/>
      <c r="L166" s="669"/>
      <c r="M166" s="669"/>
      <c r="N166" s="669"/>
      <c r="O166" s="669"/>
      <c r="P166" s="669"/>
      <c r="Q166" s="669"/>
      <c r="R166" s="669"/>
      <c r="S166" s="669"/>
    </row>
    <row r="167">
      <c r="A167" s="819"/>
      <c r="B167" s="1650"/>
      <c r="C167" s="1364"/>
      <c r="D167" s="1364"/>
      <c r="H167" s="669"/>
      <c r="I167" s="669"/>
      <c r="J167" s="669"/>
      <c r="K167" s="669"/>
      <c r="L167" s="669"/>
      <c r="M167" s="669"/>
      <c r="N167" s="669"/>
      <c r="O167" s="669"/>
      <c r="P167" s="669"/>
      <c r="Q167" s="669"/>
      <c r="R167" s="669"/>
      <c r="S167" s="669"/>
    </row>
    <row r="168">
      <c r="A168" s="819"/>
      <c r="B168" s="1650"/>
      <c r="C168" s="1364"/>
      <c r="D168" s="1364"/>
      <c r="H168" s="669"/>
      <c r="I168" s="669"/>
      <c r="J168" s="669"/>
      <c r="K168" s="669"/>
      <c r="L168" s="669"/>
      <c r="M168" s="669"/>
      <c r="N168" s="669"/>
      <c r="O168" s="669"/>
      <c r="P168" s="669"/>
      <c r="Q168" s="669"/>
      <c r="R168" s="669"/>
      <c r="S168" s="669"/>
    </row>
    <row r="169">
      <c r="A169" s="819"/>
      <c r="B169" s="1650"/>
      <c r="C169" s="1364"/>
      <c r="D169" s="1364"/>
      <c r="H169" s="669"/>
      <c r="I169" s="669"/>
      <c r="J169" s="669"/>
      <c r="K169" s="669"/>
      <c r="L169" s="669"/>
      <c r="M169" s="669"/>
      <c r="N169" s="669"/>
      <c r="O169" s="669"/>
      <c r="P169" s="669"/>
      <c r="Q169" s="669"/>
      <c r="R169" s="669"/>
      <c r="S169" s="669"/>
    </row>
    <row r="170">
      <c r="A170" s="819"/>
      <c r="B170" s="1650"/>
      <c r="C170" s="1364"/>
      <c r="D170" s="1364"/>
      <c r="H170" s="669"/>
      <c r="I170" s="669"/>
      <c r="J170" s="669"/>
      <c r="K170" s="669"/>
      <c r="L170" s="669"/>
      <c r="M170" s="669"/>
      <c r="N170" s="669"/>
      <c r="O170" s="669"/>
      <c r="P170" s="669"/>
      <c r="Q170" s="669"/>
      <c r="R170" s="669"/>
      <c r="S170" s="669"/>
    </row>
    <row r="171">
      <c r="A171" s="819"/>
      <c r="B171" s="1650"/>
      <c r="C171" s="1364"/>
      <c r="D171" s="1364"/>
      <c r="H171" s="669"/>
      <c r="I171" s="669"/>
      <c r="J171" s="669"/>
      <c r="K171" s="669"/>
      <c r="L171" s="669"/>
      <c r="M171" s="669"/>
      <c r="N171" s="669"/>
      <c r="O171" s="669"/>
      <c r="P171" s="669"/>
      <c r="Q171" s="669"/>
      <c r="R171" s="669"/>
      <c r="S171" s="669"/>
    </row>
    <row r="172">
      <c r="A172" s="819"/>
      <c r="B172" s="1650"/>
      <c r="C172" s="1364"/>
      <c r="D172" s="1364"/>
      <c r="H172" s="669"/>
      <c r="I172" s="669"/>
      <c r="J172" s="669"/>
      <c r="K172" s="669"/>
      <c r="L172" s="669"/>
      <c r="M172" s="669"/>
      <c r="N172" s="669"/>
      <c r="O172" s="669"/>
      <c r="P172" s="669"/>
      <c r="Q172" s="669"/>
      <c r="R172" s="669"/>
      <c r="S172" s="669"/>
    </row>
    <row r="173">
      <c r="A173" s="819"/>
      <c r="B173" s="1650"/>
      <c r="C173" s="1364"/>
      <c r="D173" s="1364"/>
      <c r="H173" s="669"/>
      <c r="I173" s="669"/>
      <c r="J173" s="669"/>
      <c r="K173" s="669"/>
      <c r="L173" s="669"/>
      <c r="M173" s="669"/>
      <c r="N173" s="669"/>
      <c r="O173" s="669"/>
      <c r="P173" s="669"/>
      <c r="Q173" s="669"/>
      <c r="R173" s="669"/>
      <c r="S173" s="669"/>
    </row>
    <row r="174">
      <c r="A174" s="819"/>
      <c r="B174" s="1650"/>
      <c r="C174" s="1364"/>
      <c r="D174" s="1364"/>
      <c r="H174" s="669"/>
      <c r="I174" s="669"/>
      <c r="J174" s="669"/>
      <c r="K174" s="669"/>
      <c r="L174" s="669"/>
      <c r="M174" s="669"/>
      <c r="N174" s="669"/>
      <c r="O174" s="669"/>
      <c r="P174" s="669"/>
      <c r="Q174" s="669"/>
      <c r="R174" s="669"/>
      <c r="S174" s="669"/>
    </row>
    <row r="175">
      <c r="A175" s="819"/>
      <c r="B175" s="1650"/>
      <c r="C175" s="1364"/>
      <c r="D175" s="1364"/>
      <c r="H175" s="669"/>
      <c r="I175" s="669"/>
      <c r="J175" s="669"/>
      <c r="K175" s="669"/>
      <c r="L175" s="669"/>
      <c r="M175" s="669"/>
      <c r="N175" s="669"/>
      <c r="O175" s="669"/>
      <c r="P175" s="669"/>
      <c r="Q175" s="669"/>
      <c r="R175" s="669"/>
      <c r="S175" s="669"/>
    </row>
    <row r="176">
      <c r="A176" s="819"/>
      <c r="B176" s="1650"/>
      <c r="C176" s="1364"/>
      <c r="D176" s="1364"/>
      <c r="H176" s="669"/>
      <c r="I176" s="669"/>
      <c r="J176" s="669"/>
      <c r="K176" s="669"/>
      <c r="L176" s="669"/>
      <c r="M176" s="669"/>
      <c r="N176" s="669"/>
      <c r="O176" s="669"/>
      <c r="P176" s="669"/>
      <c r="Q176" s="669"/>
      <c r="R176" s="669"/>
      <c r="S176" s="669"/>
    </row>
    <row r="177">
      <c r="A177" s="819"/>
      <c r="B177" s="1650"/>
      <c r="C177" s="1364"/>
      <c r="D177" s="1364"/>
      <c r="H177" s="669"/>
      <c r="I177" s="669"/>
      <c r="J177" s="669"/>
      <c r="K177" s="669"/>
      <c r="L177" s="669"/>
      <c r="M177" s="669"/>
      <c r="N177" s="669"/>
      <c r="O177" s="669"/>
      <c r="P177" s="669"/>
      <c r="Q177" s="669"/>
      <c r="R177" s="669"/>
      <c r="S177" s="669"/>
    </row>
    <row r="178">
      <c r="A178" s="819"/>
      <c r="B178" s="1650"/>
      <c r="C178" s="1364"/>
      <c r="D178" s="1364"/>
      <c r="H178" s="669"/>
      <c r="I178" s="669"/>
      <c r="J178" s="669"/>
      <c r="K178" s="669"/>
      <c r="L178" s="669"/>
      <c r="M178" s="669"/>
      <c r="N178" s="669"/>
      <c r="O178" s="669"/>
      <c r="P178" s="669"/>
      <c r="Q178" s="669"/>
      <c r="R178" s="669"/>
      <c r="S178" s="669"/>
    </row>
    <row r="179">
      <c r="A179" s="819"/>
      <c r="B179" s="1650"/>
      <c r="C179" s="1364"/>
      <c r="D179" s="1364"/>
      <c r="H179" s="669"/>
      <c r="I179" s="669"/>
      <c r="J179" s="669"/>
      <c r="K179" s="669"/>
      <c r="L179" s="669"/>
      <c r="M179" s="669"/>
      <c r="N179" s="669"/>
      <c r="O179" s="669"/>
      <c r="P179" s="669"/>
      <c r="Q179" s="669"/>
      <c r="R179" s="669"/>
      <c r="S179" s="669"/>
    </row>
    <row r="180">
      <c r="A180" s="819"/>
      <c r="B180" s="1650"/>
      <c r="C180" s="1364"/>
      <c r="D180" s="1364"/>
      <c r="H180" s="669"/>
      <c r="I180" s="669"/>
      <c r="J180" s="669"/>
      <c r="K180" s="669"/>
      <c r="L180" s="669"/>
      <c r="M180" s="669"/>
      <c r="N180" s="669"/>
      <c r="O180" s="669"/>
      <c r="P180" s="669"/>
      <c r="Q180" s="669"/>
      <c r="R180" s="669"/>
      <c r="S180" s="669"/>
    </row>
    <row r="181">
      <c r="A181" s="819"/>
      <c r="B181" s="1650"/>
      <c r="C181" s="1364"/>
      <c r="D181" s="1364"/>
      <c r="H181" s="669"/>
      <c r="I181" s="669"/>
      <c r="J181" s="669"/>
      <c r="K181" s="669"/>
      <c r="L181" s="669"/>
      <c r="M181" s="669"/>
      <c r="N181" s="669"/>
      <c r="O181" s="669"/>
      <c r="P181" s="669"/>
      <c r="Q181" s="669"/>
      <c r="R181" s="669"/>
      <c r="S181" s="669"/>
    </row>
    <row r="182">
      <c r="A182" s="819"/>
      <c r="B182" s="1650"/>
      <c r="C182" s="1364"/>
      <c r="D182" s="1364"/>
      <c r="H182" s="669"/>
      <c r="I182" s="669"/>
      <c r="J182" s="669"/>
      <c r="K182" s="669"/>
      <c r="L182" s="669"/>
      <c r="M182" s="669"/>
      <c r="N182" s="669"/>
      <c r="O182" s="669"/>
      <c r="P182" s="669"/>
      <c r="Q182" s="669"/>
      <c r="R182" s="669"/>
      <c r="S182" s="669"/>
    </row>
    <row r="183">
      <c r="A183" s="819"/>
      <c r="B183" s="1650"/>
      <c r="C183" s="1364"/>
      <c r="D183" s="1364"/>
      <c r="H183" s="669"/>
      <c r="I183" s="669"/>
      <c r="J183" s="669"/>
      <c r="K183" s="669"/>
      <c r="L183" s="669"/>
      <c r="M183" s="669"/>
      <c r="N183" s="669"/>
      <c r="O183" s="669"/>
      <c r="P183" s="669"/>
      <c r="Q183" s="669"/>
      <c r="R183" s="669"/>
      <c r="S183" s="669"/>
    </row>
    <row r="184">
      <c r="A184" s="819"/>
      <c r="B184" s="1650"/>
      <c r="C184" s="1364"/>
      <c r="D184" s="1364"/>
      <c r="H184" s="669"/>
      <c r="I184" s="669"/>
      <c r="J184" s="669"/>
      <c r="K184" s="669"/>
      <c r="L184" s="669"/>
      <c r="M184" s="669"/>
      <c r="N184" s="669"/>
      <c r="O184" s="669"/>
      <c r="P184" s="669"/>
      <c r="Q184" s="669"/>
      <c r="R184" s="669"/>
      <c r="S184" s="669"/>
    </row>
    <row r="185">
      <c r="A185" s="819"/>
      <c r="B185" s="1650"/>
      <c r="C185" s="1364"/>
      <c r="D185" s="1364"/>
      <c r="H185" s="669"/>
      <c r="I185" s="669"/>
      <c r="J185" s="669"/>
      <c r="K185" s="669"/>
      <c r="L185" s="669"/>
      <c r="M185" s="669"/>
      <c r="N185" s="669"/>
      <c r="O185" s="669"/>
      <c r="P185" s="669"/>
      <c r="Q185" s="669"/>
      <c r="R185" s="669"/>
      <c r="S185" s="669"/>
    </row>
    <row r="186">
      <c r="A186" s="819"/>
      <c r="B186" s="1650"/>
      <c r="C186" s="1364"/>
      <c r="D186" s="1364"/>
      <c r="H186" s="669"/>
      <c r="I186" s="669"/>
      <c r="J186" s="669"/>
      <c r="K186" s="669"/>
      <c r="L186" s="669"/>
      <c r="M186" s="669"/>
      <c r="N186" s="669"/>
      <c r="O186" s="669"/>
      <c r="P186" s="669"/>
      <c r="Q186" s="669"/>
      <c r="R186" s="669"/>
      <c r="S186" s="669"/>
    </row>
    <row r="187">
      <c r="A187" s="819"/>
      <c r="B187" s="1650"/>
      <c r="C187" s="1364"/>
      <c r="D187" s="1364"/>
      <c r="H187" s="669"/>
      <c r="I187" s="669"/>
      <c r="J187" s="669"/>
      <c r="K187" s="669"/>
      <c r="L187" s="669"/>
      <c r="M187" s="669"/>
      <c r="N187" s="669"/>
      <c r="O187" s="669"/>
      <c r="P187" s="669"/>
      <c r="Q187" s="669"/>
      <c r="R187" s="669"/>
      <c r="S187" s="669"/>
    </row>
    <row r="188">
      <c r="A188" s="819"/>
      <c r="B188" s="1650"/>
      <c r="C188" s="1364"/>
      <c r="D188" s="1364"/>
      <c r="H188" s="669"/>
      <c r="I188" s="669"/>
      <c r="J188" s="669"/>
      <c r="K188" s="669"/>
      <c r="L188" s="669"/>
      <c r="M188" s="669"/>
      <c r="N188" s="669"/>
      <c r="O188" s="669"/>
      <c r="P188" s="669"/>
      <c r="Q188" s="669"/>
      <c r="R188" s="669"/>
      <c r="S188" s="669"/>
    </row>
    <row r="189">
      <c r="A189" s="819"/>
      <c r="B189" s="1650"/>
      <c r="C189" s="1364"/>
      <c r="D189" s="1364"/>
      <c r="H189" s="669"/>
      <c r="I189" s="669"/>
      <c r="J189" s="669"/>
      <c r="K189" s="669"/>
      <c r="L189" s="669"/>
      <c r="M189" s="669"/>
      <c r="N189" s="669"/>
      <c r="O189" s="669"/>
      <c r="P189" s="669"/>
      <c r="Q189" s="669"/>
      <c r="R189" s="669"/>
      <c r="S189" s="669"/>
    </row>
    <row r="190">
      <c r="A190" s="819"/>
      <c r="B190" s="1650"/>
      <c r="C190" s="1364"/>
      <c r="D190" s="1364"/>
      <c r="H190" s="669"/>
      <c r="I190" s="669"/>
      <c r="J190" s="669"/>
      <c r="K190" s="669"/>
      <c r="L190" s="669"/>
      <c r="M190" s="669"/>
      <c r="N190" s="669"/>
      <c r="O190" s="669"/>
      <c r="P190" s="669"/>
      <c r="Q190" s="669"/>
      <c r="R190" s="669"/>
      <c r="S190" s="669"/>
    </row>
    <row r="191">
      <c r="A191" s="819"/>
      <c r="B191" s="1650"/>
      <c r="C191" s="1364"/>
      <c r="D191" s="1364"/>
      <c r="H191" s="669"/>
      <c r="I191" s="669"/>
      <c r="J191" s="669"/>
      <c r="K191" s="669"/>
      <c r="L191" s="669"/>
      <c r="M191" s="669"/>
      <c r="N191" s="669"/>
      <c r="O191" s="669"/>
      <c r="P191" s="669"/>
      <c r="Q191" s="669"/>
      <c r="R191" s="669"/>
      <c r="S191" s="669"/>
    </row>
    <row r="192">
      <c r="A192" s="819"/>
      <c r="B192" s="1650"/>
      <c r="C192" s="1364"/>
      <c r="D192" s="1364"/>
      <c r="H192" s="669"/>
      <c r="I192" s="669"/>
      <c r="J192" s="669"/>
      <c r="K192" s="669"/>
      <c r="L192" s="669"/>
      <c r="M192" s="669"/>
      <c r="N192" s="669"/>
      <c r="O192" s="669"/>
      <c r="P192" s="669"/>
      <c r="Q192" s="669"/>
      <c r="R192" s="669"/>
      <c r="S192" s="669"/>
    </row>
    <row r="193">
      <c r="A193" s="819"/>
      <c r="B193" s="1650"/>
      <c r="C193" s="1364"/>
      <c r="D193" s="1364"/>
      <c r="H193" s="669"/>
      <c r="I193" s="669"/>
      <c r="J193" s="669"/>
      <c r="K193" s="669"/>
      <c r="L193" s="669"/>
      <c r="M193" s="669"/>
      <c r="N193" s="669"/>
      <c r="O193" s="669"/>
      <c r="P193" s="669"/>
      <c r="Q193" s="669"/>
      <c r="R193" s="669"/>
      <c r="S193" s="669"/>
    </row>
    <row r="194">
      <c r="A194" s="819"/>
      <c r="B194" s="1650"/>
      <c r="C194" s="1364"/>
      <c r="D194" s="1364"/>
      <c r="H194" s="669"/>
      <c r="I194" s="669"/>
      <c r="J194" s="669"/>
      <c r="K194" s="669"/>
      <c r="L194" s="669"/>
      <c r="M194" s="669"/>
      <c r="N194" s="669"/>
      <c r="O194" s="669"/>
      <c r="P194" s="669"/>
      <c r="Q194" s="669"/>
      <c r="R194" s="669"/>
      <c r="S194" s="669"/>
    </row>
    <row r="195">
      <c r="A195" s="819"/>
      <c r="B195" s="1650"/>
      <c r="C195" s="1364"/>
      <c r="D195" s="1364"/>
      <c r="H195" s="669"/>
      <c r="I195" s="669"/>
      <c r="J195" s="669"/>
      <c r="K195" s="669"/>
      <c r="L195" s="669"/>
      <c r="M195" s="669"/>
      <c r="N195" s="669"/>
      <c r="O195" s="669"/>
      <c r="P195" s="669"/>
      <c r="Q195" s="669"/>
      <c r="R195" s="669"/>
      <c r="S195" s="669"/>
    </row>
    <row r="196">
      <c r="A196" s="819"/>
      <c r="B196" s="1650"/>
      <c r="C196" s="1364"/>
      <c r="D196" s="1364"/>
      <c r="H196" s="669"/>
      <c r="I196" s="669"/>
      <c r="J196" s="669"/>
      <c r="K196" s="669"/>
      <c r="L196" s="669"/>
      <c r="M196" s="669"/>
      <c r="N196" s="669"/>
      <c r="O196" s="669"/>
      <c r="P196" s="669"/>
      <c r="Q196" s="669"/>
      <c r="R196" s="669"/>
      <c r="S196" s="669"/>
    </row>
    <row r="197">
      <c r="A197" s="819"/>
      <c r="B197" s="1650"/>
      <c r="C197" s="1364"/>
      <c r="D197" s="1364"/>
      <c r="H197" s="669"/>
      <c r="I197" s="669"/>
      <c r="J197" s="669"/>
      <c r="K197" s="669"/>
      <c r="L197" s="669"/>
      <c r="M197" s="669"/>
      <c r="N197" s="669"/>
      <c r="O197" s="669"/>
      <c r="P197" s="669"/>
      <c r="Q197" s="669"/>
      <c r="R197" s="669"/>
      <c r="S197" s="669"/>
    </row>
    <row r="198">
      <c r="A198" s="819"/>
      <c r="B198" s="1650"/>
      <c r="C198" s="1364"/>
      <c r="D198" s="1364"/>
      <c r="H198" s="669"/>
      <c r="I198" s="669"/>
      <c r="J198" s="669"/>
      <c r="K198" s="669"/>
      <c r="L198" s="669"/>
      <c r="M198" s="669"/>
      <c r="N198" s="669"/>
      <c r="O198" s="669"/>
      <c r="P198" s="669"/>
      <c r="Q198" s="669"/>
      <c r="R198" s="669"/>
      <c r="S198" s="669"/>
    </row>
    <row r="199">
      <c r="A199" s="819"/>
      <c r="B199" s="1650"/>
      <c r="C199" s="1364"/>
      <c r="D199" s="1364"/>
      <c r="H199" s="669"/>
      <c r="I199" s="669"/>
      <c r="J199" s="669"/>
      <c r="K199" s="669"/>
      <c r="L199" s="669"/>
      <c r="M199" s="669"/>
      <c r="N199" s="669"/>
      <c r="O199" s="669"/>
      <c r="P199" s="669"/>
      <c r="Q199" s="669"/>
      <c r="R199" s="669"/>
      <c r="S199" s="669"/>
    </row>
    <row r="200">
      <c r="A200" s="819"/>
      <c r="B200" s="1650"/>
      <c r="C200" s="1364"/>
      <c r="D200" s="1364"/>
      <c r="H200" s="669"/>
      <c r="I200" s="669"/>
      <c r="J200" s="669"/>
      <c r="K200" s="669"/>
      <c r="L200" s="669"/>
      <c r="M200" s="669"/>
      <c r="N200" s="669"/>
      <c r="O200" s="669"/>
      <c r="P200" s="669"/>
      <c r="Q200" s="669"/>
      <c r="R200" s="669"/>
      <c r="S200" s="669"/>
    </row>
    <row r="201">
      <c r="A201" s="819"/>
      <c r="B201" s="1650"/>
      <c r="C201" s="1364"/>
      <c r="D201" s="1364"/>
      <c r="H201" s="669"/>
      <c r="I201" s="669"/>
      <c r="J201" s="669"/>
      <c r="K201" s="669"/>
      <c r="L201" s="669"/>
      <c r="M201" s="669"/>
      <c r="N201" s="669"/>
      <c r="O201" s="669"/>
      <c r="P201" s="669"/>
      <c r="Q201" s="669"/>
      <c r="R201" s="669"/>
      <c r="S201" s="669"/>
    </row>
    <row r="202">
      <c r="A202" s="819"/>
      <c r="B202" s="1650"/>
      <c r="C202" s="1364"/>
      <c r="D202" s="1364"/>
      <c r="H202" s="669"/>
      <c r="I202" s="669"/>
      <c r="J202" s="669"/>
      <c r="K202" s="669"/>
      <c r="L202" s="669"/>
      <c r="M202" s="669"/>
      <c r="N202" s="669"/>
      <c r="O202" s="669"/>
      <c r="P202" s="669"/>
      <c r="Q202" s="669"/>
      <c r="R202" s="669"/>
      <c r="S202" s="669"/>
    </row>
    <row r="203">
      <c r="A203" s="819"/>
      <c r="B203" s="1650"/>
      <c r="C203" s="1364"/>
      <c r="D203" s="1364"/>
      <c r="H203" s="669"/>
      <c r="I203" s="669"/>
      <c r="J203" s="669"/>
      <c r="K203" s="669"/>
      <c r="L203" s="669"/>
      <c r="M203" s="669"/>
      <c r="N203" s="669"/>
      <c r="O203" s="669"/>
      <c r="P203" s="669"/>
      <c r="Q203" s="669"/>
      <c r="R203" s="669"/>
      <c r="S203" s="669"/>
    </row>
    <row r="204">
      <c r="A204" s="819"/>
      <c r="B204" s="1650"/>
      <c r="C204" s="1364"/>
      <c r="D204" s="1364"/>
      <c r="H204" s="669"/>
      <c r="I204" s="669"/>
      <c r="J204" s="669"/>
      <c r="K204" s="669"/>
      <c r="L204" s="669"/>
      <c r="M204" s="669"/>
      <c r="N204" s="669"/>
      <c r="O204" s="669"/>
      <c r="P204" s="669"/>
      <c r="Q204" s="669"/>
      <c r="R204" s="669"/>
      <c r="S204" s="669"/>
    </row>
    <row r="205">
      <c r="A205" s="819"/>
      <c r="B205" s="1650"/>
      <c r="C205" s="1364"/>
      <c r="D205" s="1364"/>
      <c r="H205" s="669"/>
      <c r="I205" s="669"/>
      <c r="J205" s="669"/>
      <c r="K205" s="669"/>
      <c r="L205" s="669"/>
      <c r="M205" s="669"/>
      <c r="N205" s="669"/>
      <c r="O205" s="669"/>
      <c r="P205" s="669"/>
      <c r="Q205" s="669"/>
      <c r="R205" s="669"/>
      <c r="S205" s="669"/>
    </row>
    <row r="206">
      <c r="A206" s="819"/>
      <c r="B206" s="1650"/>
      <c r="C206" s="1364"/>
      <c r="D206" s="1364"/>
      <c r="H206" s="669"/>
      <c r="I206" s="669"/>
      <c r="J206" s="669"/>
      <c r="K206" s="669"/>
      <c r="L206" s="669"/>
      <c r="M206" s="669"/>
      <c r="N206" s="669"/>
      <c r="O206" s="669"/>
      <c r="P206" s="669"/>
      <c r="Q206" s="669"/>
      <c r="R206" s="669"/>
      <c r="S206" s="669"/>
    </row>
    <row r="207">
      <c r="A207" s="819"/>
      <c r="B207" s="1650"/>
      <c r="C207" s="1364"/>
      <c r="D207" s="1364"/>
      <c r="H207" s="669"/>
      <c r="I207" s="669"/>
      <c r="J207" s="669"/>
      <c r="K207" s="669"/>
      <c r="L207" s="669"/>
      <c r="M207" s="669"/>
      <c r="N207" s="669"/>
      <c r="O207" s="669"/>
      <c r="P207" s="669"/>
      <c r="Q207" s="669"/>
      <c r="R207" s="669"/>
      <c r="S207" s="669"/>
    </row>
    <row r="208">
      <c r="A208" s="819"/>
      <c r="B208" s="1650"/>
      <c r="C208" s="1364"/>
      <c r="D208" s="1364"/>
      <c r="H208" s="669"/>
      <c r="I208" s="669"/>
      <c r="J208" s="669"/>
      <c r="K208" s="669"/>
      <c r="L208" s="669"/>
      <c r="M208" s="669"/>
      <c r="N208" s="669"/>
      <c r="O208" s="669"/>
      <c r="P208" s="669"/>
      <c r="Q208" s="669"/>
      <c r="R208" s="669"/>
      <c r="S208" s="669"/>
    </row>
    <row r="209">
      <c r="A209" s="819"/>
      <c r="B209" s="1650"/>
      <c r="C209" s="1364"/>
      <c r="D209" s="1364"/>
      <c r="H209" s="669"/>
      <c r="I209" s="669"/>
      <c r="J209" s="669"/>
      <c r="K209" s="669"/>
      <c r="L209" s="669"/>
      <c r="M209" s="669"/>
      <c r="N209" s="669"/>
      <c r="O209" s="669"/>
      <c r="P209" s="669"/>
      <c r="Q209" s="669"/>
      <c r="R209" s="669"/>
      <c r="S209" s="669"/>
    </row>
    <row r="210">
      <c r="A210" s="819"/>
      <c r="B210" s="1650"/>
      <c r="C210" s="1364"/>
      <c r="D210" s="1364"/>
      <c r="H210" s="669"/>
      <c r="I210" s="669"/>
      <c r="J210" s="669"/>
      <c r="K210" s="669"/>
      <c r="L210" s="669"/>
      <c r="M210" s="669"/>
      <c r="N210" s="669"/>
      <c r="O210" s="669"/>
      <c r="P210" s="669"/>
      <c r="Q210" s="669"/>
      <c r="R210" s="669"/>
      <c r="S210" s="669"/>
    </row>
    <row r="211">
      <c r="A211" s="819"/>
      <c r="B211" s="1650"/>
      <c r="C211" s="1364"/>
      <c r="D211" s="1364"/>
      <c r="H211" s="669"/>
      <c r="I211" s="669"/>
      <c r="J211" s="669"/>
      <c r="K211" s="669"/>
      <c r="L211" s="669"/>
      <c r="M211" s="669"/>
      <c r="N211" s="669"/>
      <c r="O211" s="669"/>
      <c r="P211" s="669"/>
      <c r="Q211" s="669"/>
      <c r="R211" s="669"/>
      <c r="S211" s="669"/>
    </row>
    <row r="212">
      <c r="A212" s="819"/>
      <c r="B212" s="1650"/>
      <c r="C212" s="1364"/>
      <c r="D212" s="1364"/>
      <c r="H212" s="669"/>
      <c r="I212" s="669"/>
      <c r="J212" s="669"/>
      <c r="K212" s="669"/>
      <c r="L212" s="669"/>
      <c r="M212" s="669"/>
      <c r="N212" s="669"/>
      <c r="O212" s="669"/>
      <c r="P212" s="669"/>
      <c r="Q212" s="669"/>
      <c r="R212" s="669"/>
      <c r="S212" s="669"/>
    </row>
    <row r="213">
      <c r="A213" s="819"/>
      <c r="B213" s="1650"/>
      <c r="C213" s="1364"/>
      <c r="D213" s="1364"/>
      <c r="H213" s="669"/>
      <c r="I213" s="669"/>
      <c r="J213" s="669"/>
      <c r="K213" s="669"/>
      <c r="L213" s="669"/>
      <c r="M213" s="669"/>
      <c r="N213" s="669"/>
      <c r="O213" s="669"/>
      <c r="P213" s="669"/>
      <c r="Q213" s="669"/>
      <c r="R213" s="669"/>
      <c r="S213" s="669"/>
    </row>
    <row r="214">
      <c r="A214" s="819"/>
      <c r="B214" s="1650"/>
      <c r="C214" s="1364"/>
      <c r="D214" s="1364"/>
      <c r="H214" s="669"/>
      <c r="I214" s="669"/>
      <c r="J214" s="669"/>
      <c r="K214" s="669"/>
      <c r="L214" s="669"/>
      <c r="M214" s="669"/>
      <c r="N214" s="669"/>
      <c r="O214" s="669"/>
      <c r="P214" s="669"/>
      <c r="Q214" s="669"/>
      <c r="R214" s="669"/>
      <c r="S214" s="669"/>
    </row>
    <row r="215">
      <c r="A215" s="819"/>
      <c r="B215" s="1650"/>
      <c r="C215" s="1364"/>
      <c r="D215" s="1364"/>
      <c r="H215" s="669"/>
      <c r="I215" s="669"/>
      <c r="J215" s="669"/>
      <c r="K215" s="669"/>
      <c r="L215" s="669"/>
      <c r="M215" s="669"/>
      <c r="N215" s="669"/>
      <c r="O215" s="669"/>
      <c r="P215" s="669"/>
      <c r="Q215" s="669"/>
      <c r="R215" s="669"/>
      <c r="S215" s="669"/>
    </row>
    <row r="216">
      <c r="A216" s="819"/>
      <c r="B216" s="1650"/>
      <c r="C216" s="1364"/>
      <c r="D216" s="1364"/>
      <c r="H216" s="669"/>
      <c r="I216" s="669"/>
      <c r="J216" s="669"/>
      <c r="K216" s="669"/>
      <c r="L216" s="669"/>
      <c r="M216" s="669"/>
      <c r="N216" s="669"/>
      <c r="O216" s="669"/>
      <c r="P216" s="669"/>
      <c r="Q216" s="669"/>
      <c r="R216" s="669"/>
      <c r="S216" s="669"/>
    </row>
    <row r="217">
      <c r="A217" s="819"/>
      <c r="B217" s="1650"/>
      <c r="C217" s="1364"/>
      <c r="D217" s="1364"/>
      <c r="H217" s="669"/>
      <c r="I217" s="669"/>
      <c r="J217" s="669"/>
      <c r="K217" s="669"/>
      <c r="L217" s="669"/>
      <c r="M217" s="669"/>
      <c r="N217" s="669"/>
      <c r="O217" s="669"/>
      <c r="P217" s="669"/>
      <c r="Q217" s="669"/>
      <c r="R217" s="669"/>
      <c r="S217" s="669"/>
    </row>
    <row r="218">
      <c r="A218" s="819"/>
      <c r="B218" s="1650"/>
      <c r="C218" s="1364"/>
      <c r="D218" s="1364"/>
      <c r="H218" s="669"/>
      <c r="I218" s="669"/>
      <c r="J218" s="669"/>
      <c r="K218" s="669"/>
      <c r="L218" s="669"/>
      <c r="M218" s="669"/>
      <c r="N218" s="669"/>
      <c r="O218" s="669"/>
      <c r="P218" s="669"/>
      <c r="Q218" s="669"/>
      <c r="R218" s="669"/>
      <c r="S218" s="669"/>
    </row>
    <row r="219">
      <c r="A219" s="819"/>
      <c r="B219" s="1650"/>
      <c r="C219" s="1364"/>
      <c r="D219" s="1364"/>
      <c r="H219" s="669"/>
      <c r="I219" s="669"/>
      <c r="J219" s="669"/>
      <c r="K219" s="669"/>
      <c r="L219" s="669"/>
      <c r="M219" s="669"/>
      <c r="N219" s="669"/>
      <c r="O219" s="669"/>
      <c r="P219" s="669"/>
      <c r="Q219" s="669"/>
      <c r="R219" s="669"/>
      <c r="S219" s="669"/>
    </row>
    <row r="220">
      <c r="A220" s="819"/>
      <c r="B220" s="1650"/>
      <c r="C220" s="1364"/>
      <c r="D220" s="1364"/>
      <c r="H220" s="669"/>
      <c r="I220" s="669"/>
      <c r="J220" s="669"/>
      <c r="K220" s="669"/>
      <c r="L220" s="669"/>
      <c r="M220" s="669"/>
      <c r="N220" s="669"/>
      <c r="O220" s="669"/>
      <c r="P220" s="669"/>
      <c r="Q220" s="669"/>
      <c r="R220" s="669"/>
      <c r="S220" s="669"/>
    </row>
    <row r="221">
      <c r="A221" s="819"/>
      <c r="B221" s="1650"/>
      <c r="C221" s="1364"/>
      <c r="D221" s="1364"/>
      <c r="H221" s="669"/>
      <c r="I221" s="669"/>
      <c r="J221" s="669"/>
      <c r="K221" s="669"/>
      <c r="L221" s="669"/>
      <c r="M221" s="669"/>
      <c r="N221" s="669"/>
      <c r="O221" s="669"/>
      <c r="P221" s="669"/>
      <c r="Q221" s="669"/>
      <c r="R221" s="669"/>
      <c r="S221" s="669"/>
    </row>
    <row r="222">
      <c r="A222" s="819"/>
      <c r="B222" s="1650"/>
      <c r="C222" s="1364"/>
      <c r="D222" s="1364"/>
      <c r="H222" s="669"/>
      <c r="I222" s="669"/>
      <c r="J222" s="669"/>
      <c r="K222" s="669"/>
      <c r="L222" s="669"/>
      <c r="M222" s="669"/>
      <c r="N222" s="669"/>
      <c r="O222" s="669"/>
      <c r="P222" s="669"/>
      <c r="Q222" s="669"/>
      <c r="R222" s="669"/>
      <c r="S222" s="669"/>
    </row>
    <row r="223">
      <c r="A223" s="819"/>
      <c r="B223" s="1650"/>
      <c r="C223" s="1364"/>
      <c r="D223" s="1364"/>
      <c r="H223" s="669"/>
      <c r="I223" s="669"/>
      <c r="J223" s="669"/>
      <c r="K223" s="669"/>
      <c r="L223" s="669"/>
      <c r="M223" s="669"/>
      <c r="N223" s="669"/>
      <c r="O223" s="669"/>
      <c r="P223" s="669"/>
      <c r="Q223" s="669"/>
      <c r="R223" s="669"/>
      <c r="S223" s="669"/>
    </row>
    <row r="224">
      <c r="A224" s="819"/>
      <c r="B224" s="1650"/>
      <c r="C224" s="1364"/>
      <c r="D224" s="1364"/>
      <c r="H224" s="669"/>
      <c r="I224" s="669"/>
      <c r="J224" s="669"/>
      <c r="K224" s="669"/>
      <c r="L224" s="669"/>
      <c r="M224" s="669"/>
      <c r="N224" s="669"/>
      <c r="O224" s="669"/>
      <c r="P224" s="669"/>
      <c r="Q224" s="669"/>
      <c r="R224" s="669"/>
      <c r="S224" s="669"/>
    </row>
    <row r="225">
      <c r="A225" s="819"/>
      <c r="B225" s="1650"/>
      <c r="C225" s="1364"/>
      <c r="D225" s="1364"/>
      <c r="H225" s="669"/>
      <c r="I225" s="669"/>
      <c r="J225" s="669"/>
      <c r="K225" s="669"/>
      <c r="L225" s="669"/>
      <c r="M225" s="669"/>
      <c r="N225" s="669"/>
      <c r="O225" s="669"/>
      <c r="P225" s="669"/>
      <c r="Q225" s="669"/>
      <c r="R225" s="669"/>
      <c r="S225" s="669"/>
    </row>
    <row r="226">
      <c r="A226" s="819"/>
      <c r="B226" s="1650"/>
      <c r="C226" s="1364"/>
      <c r="D226" s="1364"/>
      <c r="H226" s="669"/>
      <c r="I226" s="669"/>
      <c r="J226" s="669"/>
      <c r="K226" s="669"/>
      <c r="L226" s="669"/>
      <c r="M226" s="669"/>
      <c r="N226" s="669"/>
      <c r="O226" s="669"/>
      <c r="P226" s="669"/>
      <c r="Q226" s="669"/>
      <c r="R226" s="669"/>
      <c r="S226" s="669"/>
    </row>
    <row r="227">
      <c r="A227" s="819"/>
      <c r="B227" s="1650"/>
      <c r="C227" s="1364"/>
      <c r="D227" s="1364"/>
      <c r="H227" s="669"/>
      <c r="I227" s="669"/>
      <c r="J227" s="669"/>
      <c r="K227" s="669"/>
      <c r="L227" s="669"/>
      <c r="M227" s="669"/>
      <c r="N227" s="669"/>
      <c r="O227" s="669"/>
      <c r="P227" s="669"/>
      <c r="Q227" s="669"/>
      <c r="R227" s="669"/>
      <c r="S227" s="669"/>
    </row>
    <row r="228">
      <c r="A228" s="819"/>
      <c r="B228" s="1650"/>
      <c r="C228" s="1364"/>
      <c r="D228" s="1364"/>
      <c r="H228" s="669"/>
      <c r="I228" s="669"/>
      <c r="J228" s="669"/>
      <c r="K228" s="669"/>
      <c r="L228" s="669"/>
      <c r="M228" s="669"/>
      <c r="N228" s="669"/>
      <c r="O228" s="669"/>
      <c r="P228" s="669"/>
      <c r="Q228" s="669"/>
      <c r="R228" s="669"/>
      <c r="S228" s="669"/>
    </row>
    <row r="229">
      <c r="A229" s="819"/>
      <c r="B229" s="1650"/>
      <c r="C229" s="1364"/>
      <c r="D229" s="1364"/>
      <c r="H229" s="669"/>
      <c r="I229" s="669"/>
      <c r="J229" s="669"/>
      <c r="K229" s="669"/>
      <c r="L229" s="669"/>
      <c r="M229" s="669"/>
      <c r="N229" s="669"/>
      <c r="O229" s="669"/>
      <c r="P229" s="669"/>
      <c r="Q229" s="669"/>
      <c r="R229" s="669"/>
      <c r="S229" s="669"/>
    </row>
    <row r="230">
      <c r="A230" s="819"/>
      <c r="B230" s="1650"/>
      <c r="C230" s="1364"/>
      <c r="D230" s="1364"/>
      <c r="H230" s="669"/>
      <c r="I230" s="669"/>
      <c r="J230" s="669"/>
      <c r="K230" s="669"/>
      <c r="L230" s="669"/>
      <c r="M230" s="669"/>
      <c r="N230" s="669"/>
      <c r="O230" s="669"/>
      <c r="P230" s="669"/>
      <c r="Q230" s="669"/>
      <c r="R230" s="669"/>
      <c r="S230" s="669"/>
    </row>
    <row r="231">
      <c r="A231" s="819"/>
      <c r="B231" s="1650"/>
      <c r="C231" s="1364"/>
      <c r="D231" s="1364"/>
      <c r="H231" s="669"/>
      <c r="I231" s="669"/>
      <c r="J231" s="669"/>
      <c r="K231" s="669"/>
      <c r="L231" s="669"/>
      <c r="M231" s="669"/>
      <c r="N231" s="669"/>
      <c r="O231" s="669"/>
      <c r="P231" s="669"/>
      <c r="Q231" s="669"/>
      <c r="R231" s="669"/>
      <c r="S231" s="669"/>
    </row>
    <row r="232">
      <c r="A232" s="819"/>
      <c r="B232" s="1650"/>
      <c r="C232" s="1364"/>
      <c r="D232" s="1364"/>
      <c r="H232" s="669"/>
      <c r="I232" s="669"/>
      <c r="J232" s="669"/>
      <c r="K232" s="669"/>
      <c r="L232" s="669"/>
      <c r="M232" s="669"/>
      <c r="N232" s="669"/>
      <c r="O232" s="669"/>
      <c r="P232" s="669"/>
      <c r="Q232" s="669"/>
      <c r="R232" s="669"/>
      <c r="S232" s="669"/>
    </row>
    <row r="233">
      <c r="A233" s="819"/>
      <c r="B233" s="1650"/>
      <c r="C233" s="1364"/>
      <c r="D233" s="1364"/>
      <c r="H233" s="669"/>
      <c r="I233" s="669"/>
      <c r="J233" s="669"/>
      <c r="K233" s="669"/>
      <c r="L233" s="669"/>
      <c r="M233" s="669"/>
      <c r="N233" s="669"/>
      <c r="O233" s="669"/>
      <c r="P233" s="669"/>
      <c r="Q233" s="669"/>
      <c r="R233" s="669"/>
      <c r="S233" s="669"/>
    </row>
    <row r="234">
      <c r="A234" s="819"/>
      <c r="B234" s="1650"/>
      <c r="C234" s="1364"/>
      <c r="D234" s="1364"/>
      <c r="H234" s="669"/>
      <c r="I234" s="669"/>
      <c r="J234" s="669"/>
      <c r="K234" s="669"/>
      <c r="L234" s="669"/>
      <c r="M234" s="669"/>
      <c r="N234" s="669"/>
      <c r="O234" s="669"/>
      <c r="P234" s="669"/>
      <c r="Q234" s="669"/>
      <c r="R234" s="669"/>
      <c r="S234" s="669"/>
    </row>
    <row r="235">
      <c r="A235" s="819"/>
      <c r="B235" s="1650"/>
      <c r="C235" s="1364"/>
      <c r="D235" s="1364"/>
      <c r="H235" s="669"/>
      <c r="I235" s="669"/>
      <c r="J235" s="669"/>
      <c r="K235" s="669"/>
      <c r="L235" s="669"/>
      <c r="M235" s="669"/>
      <c r="N235" s="669"/>
      <c r="O235" s="669"/>
      <c r="P235" s="669"/>
      <c r="Q235" s="669"/>
      <c r="R235" s="669"/>
      <c r="S235" s="669"/>
    </row>
    <row r="236">
      <c r="A236" s="819"/>
      <c r="B236" s="1650"/>
      <c r="C236" s="1364"/>
      <c r="D236" s="1364"/>
      <c r="H236" s="669"/>
      <c r="I236" s="669"/>
      <c r="J236" s="669"/>
      <c r="K236" s="669"/>
      <c r="L236" s="669"/>
      <c r="M236" s="669"/>
      <c r="N236" s="669"/>
      <c r="O236" s="669"/>
      <c r="P236" s="669"/>
      <c r="Q236" s="669"/>
      <c r="R236" s="669"/>
      <c r="S236" s="669"/>
    </row>
    <row r="237">
      <c r="A237" s="819"/>
      <c r="B237" s="1650"/>
      <c r="C237" s="1364"/>
      <c r="D237" s="1364"/>
      <c r="H237" s="669"/>
      <c r="I237" s="669"/>
      <c r="J237" s="669"/>
      <c r="K237" s="669"/>
      <c r="L237" s="669"/>
      <c r="M237" s="669"/>
      <c r="N237" s="669"/>
      <c r="O237" s="669"/>
      <c r="P237" s="669"/>
      <c r="Q237" s="669"/>
      <c r="R237" s="669"/>
      <c r="S237" s="669"/>
    </row>
    <row r="238">
      <c r="A238" s="819"/>
      <c r="B238" s="1650"/>
      <c r="C238" s="1364"/>
      <c r="D238" s="1364"/>
      <c r="H238" s="669"/>
      <c r="I238" s="669"/>
      <c r="J238" s="669"/>
      <c r="K238" s="669"/>
      <c r="L238" s="669"/>
      <c r="M238" s="669"/>
      <c r="N238" s="669"/>
      <c r="O238" s="669"/>
      <c r="P238" s="669"/>
      <c r="Q238" s="669"/>
      <c r="R238" s="669"/>
      <c r="S238" s="669"/>
    </row>
    <row r="239">
      <c r="A239" s="819"/>
      <c r="B239" s="1650"/>
      <c r="C239" s="1364"/>
      <c r="D239" s="1364"/>
      <c r="H239" s="669"/>
      <c r="I239" s="669"/>
      <c r="J239" s="669"/>
      <c r="K239" s="669"/>
      <c r="L239" s="669"/>
      <c r="M239" s="669"/>
      <c r="N239" s="669"/>
      <c r="O239" s="669"/>
      <c r="P239" s="669"/>
      <c r="Q239" s="669"/>
      <c r="R239" s="669"/>
      <c r="S239" s="669"/>
    </row>
    <row r="240">
      <c r="A240" s="819"/>
      <c r="B240" s="1650"/>
      <c r="C240" s="1364"/>
      <c r="D240" s="1364"/>
      <c r="H240" s="669"/>
      <c r="I240" s="669"/>
      <c r="J240" s="669"/>
      <c r="K240" s="669"/>
      <c r="L240" s="669"/>
      <c r="M240" s="669"/>
      <c r="N240" s="669"/>
      <c r="O240" s="669"/>
      <c r="P240" s="669"/>
      <c r="Q240" s="669"/>
      <c r="R240" s="669"/>
      <c r="S240" s="669"/>
    </row>
    <row r="241">
      <c r="A241" s="819"/>
      <c r="B241" s="1650"/>
      <c r="C241" s="1364"/>
      <c r="D241" s="1364"/>
      <c r="H241" s="669"/>
      <c r="I241" s="669"/>
      <c r="J241" s="669"/>
      <c r="K241" s="669"/>
      <c r="L241" s="669"/>
      <c r="M241" s="669"/>
      <c r="N241" s="669"/>
      <c r="O241" s="669"/>
      <c r="P241" s="669"/>
      <c r="Q241" s="669"/>
      <c r="R241" s="669"/>
      <c r="S241" s="669"/>
    </row>
    <row r="242">
      <c r="A242" s="819"/>
      <c r="B242" s="1650"/>
      <c r="C242" s="1364"/>
      <c r="D242" s="1364"/>
      <c r="H242" s="669"/>
      <c r="I242" s="669"/>
      <c r="J242" s="669"/>
      <c r="K242" s="669"/>
      <c r="L242" s="669"/>
      <c r="M242" s="669"/>
      <c r="N242" s="669"/>
      <c r="O242" s="669"/>
      <c r="P242" s="669"/>
      <c r="Q242" s="669"/>
      <c r="R242" s="669"/>
      <c r="S242" s="669"/>
    </row>
    <row r="243">
      <c r="A243" s="819"/>
      <c r="B243" s="1650"/>
      <c r="C243" s="1364"/>
      <c r="D243" s="1364"/>
      <c r="H243" s="669"/>
      <c r="I243" s="669"/>
      <c r="J243" s="669"/>
      <c r="K243" s="669"/>
      <c r="L243" s="669"/>
      <c r="M243" s="669"/>
      <c r="N243" s="669"/>
      <c r="O243" s="669"/>
      <c r="P243" s="669"/>
      <c r="Q243" s="669"/>
      <c r="R243" s="669"/>
      <c r="S243" s="669"/>
    </row>
    <row r="244">
      <c r="A244" s="819"/>
      <c r="B244" s="1650"/>
      <c r="C244" s="1364"/>
      <c r="D244" s="1364"/>
      <c r="H244" s="669"/>
      <c r="I244" s="669"/>
      <c r="J244" s="669"/>
      <c r="K244" s="669"/>
      <c r="L244" s="669"/>
      <c r="M244" s="669"/>
      <c r="N244" s="669"/>
      <c r="O244" s="669"/>
      <c r="P244" s="669"/>
      <c r="Q244" s="669"/>
      <c r="R244" s="669"/>
      <c r="S244" s="669"/>
    </row>
    <row r="245">
      <c r="A245" s="819"/>
      <c r="B245" s="1650"/>
      <c r="C245" s="1364"/>
      <c r="D245" s="1364"/>
      <c r="H245" s="669"/>
      <c r="I245" s="669"/>
      <c r="J245" s="669"/>
      <c r="K245" s="669"/>
      <c r="L245" s="669"/>
      <c r="M245" s="669"/>
      <c r="N245" s="669"/>
      <c r="O245" s="669"/>
      <c r="P245" s="669"/>
      <c r="Q245" s="669"/>
      <c r="R245" s="669"/>
      <c r="S245" s="669"/>
    </row>
    <row r="246">
      <c r="A246" s="819"/>
      <c r="B246" s="1650"/>
      <c r="C246" s="1364"/>
      <c r="D246" s="1364"/>
      <c r="H246" s="669"/>
      <c r="I246" s="669"/>
      <c r="J246" s="669"/>
      <c r="K246" s="669"/>
      <c r="L246" s="669"/>
      <c r="M246" s="669"/>
      <c r="N246" s="669"/>
      <c r="O246" s="669"/>
      <c r="P246" s="669"/>
      <c r="Q246" s="669"/>
      <c r="R246" s="669"/>
      <c r="S246" s="669"/>
    </row>
    <row r="247">
      <c r="A247" s="819"/>
      <c r="B247" s="1650"/>
      <c r="C247" s="1364"/>
      <c r="D247" s="1364"/>
      <c r="H247" s="669"/>
      <c r="I247" s="669"/>
      <c r="J247" s="669"/>
      <c r="K247" s="669"/>
      <c r="L247" s="669"/>
      <c r="M247" s="669"/>
      <c r="N247" s="669"/>
      <c r="O247" s="669"/>
      <c r="P247" s="669"/>
      <c r="Q247" s="669"/>
      <c r="R247" s="669"/>
      <c r="S247" s="669"/>
    </row>
    <row r="248">
      <c r="A248" s="819"/>
      <c r="B248" s="1650"/>
      <c r="C248" s="1364"/>
      <c r="D248" s="1364"/>
      <c r="H248" s="669"/>
      <c r="I248" s="669"/>
      <c r="J248" s="669"/>
      <c r="K248" s="669"/>
      <c r="L248" s="669"/>
      <c r="M248" s="669"/>
      <c r="N248" s="669"/>
      <c r="O248" s="669"/>
      <c r="P248" s="669"/>
      <c r="Q248" s="669"/>
      <c r="R248" s="669"/>
      <c r="S248" s="669"/>
    </row>
    <row r="249">
      <c r="A249" s="819"/>
      <c r="B249" s="1650"/>
      <c r="C249" s="1364"/>
      <c r="D249" s="1364"/>
      <c r="H249" s="669"/>
      <c r="I249" s="669"/>
      <c r="J249" s="669"/>
      <c r="K249" s="669"/>
      <c r="L249" s="669"/>
      <c r="M249" s="669"/>
      <c r="N249" s="669"/>
      <c r="O249" s="669"/>
      <c r="P249" s="669"/>
      <c r="Q249" s="669"/>
      <c r="R249" s="669"/>
      <c r="S249" s="669"/>
    </row>
    <row r="250">
      <c r="A250" s="819"/>
      <c r="B250" s="1650"/>
      <c r="C250" s="1364"/>
      <c r="D250" s="1364"/>
      <c r="H250" s="669"/>
      <c r="I250" s="669"/>
      <c r="J250" s="669"/>
      <c r="K250" s="669"/>
      <c r="L250" s="669"/>
      <c r="M250" s="669"/>
      <c r="N250" s="669"/>
      <c r="O250" s="669"/>
      <c r="P250" s="669"/>
      <c r="Q250" s="669"/>
      <c r="R250" s="669"/>
      <c r="S250" s="669"/>
    </row>
    <row r="251">
      <c r="A251" s="819"/>
      <c r="B251" s="1650"/>
      <c r="C251" s="1364"/>
      <c r="D251" s="1364"/>
      <c r="H251" s="669"/>
      <c r="I251" s="669"/>
      <c r="J251" s="669"/>
      <c r="K251" s="669"/>
      <c r="L251" s="669"/>
      <c r="M251" s="669"/>
      <c r="N251" s="669"/>
      <c r="O251" s="669"/>
      <c r="P251" s="669"/>
      <c r="Q251" s="669"/>
      <c r="R251" s="669"/>
      <c r="S251" s="669"/>
    </row>
    <row r="252">
      <c r="A252" s="819"/>
      <c r="B252" s="1650"/>
      <c r="C252" s="1364"/>
      <c r="D252" s="1364"/>
      <c r="H252" s="669"/>
      <c r="I252" s="669"/>
      <c r="J252" s="669"/>
      <c r="K252" s="669"/>
      <c r="L252" s="669"/>
      <c r="M252" s="669"/>
      <c r="N252" s="669"/>
      <c r="O252" s="669"/>
      <c r="P252" s="669"/>
      <c r="Q252" s="669"/>
      <c r="R252" s="669"/>
      <c r="S252" s="669"/>
    </row>
    <row r="253">
      <c r="A253" s="819"/>
      <c r="B253" s="1650"/>
      <c r="C253" s="1364"/>
      <c r="D253" s="1364"/>
      <c r="H253" s="669"/>
      <c r="I253" s="669"/>
      <c r="J253" s="669"/>
      <c r="K253" s="669"/>
      <c r="L253" s="669"/>
      <c r="M253" s="669"/>
      <c r="N253" s="669"/>
      <c r="O253" s="669"/>
      <c r="P253" s="669"/>
      <c r="Q253" s="669"/>
      <c r="R253" s="669"/>
      <c r="S253" s="669"/>
    </row>
    <row r="254">
      <c r="A254" s="819"/>
      <c r="B254" s="1650"/>
      <c r="C254" s="1364"/>
      <c r="D254" s="1364"/>
      <c r="H254" s="669"/>
      <c r="I254" s="669"/>
      <c r="J254" s="669"/>
      <c r="K254" s="669"/>
      <c r="L254" s="669"/>
      <c r="M254" s="669"/>
      <c r="N254" s="669"/>
      <c r="O254" s="669"/>
      <c r="P254" s="669"/>
      <c r="Q254" s="669"/>
      <c r="R254" s="669"/>
      <c r="S254" s="669"/>
    </row>
    <row r="255">
      <c r="A255" s="819"/>
      <c r="B255" s="1650"/>
      <c r="C255" s="1364"/>
      <c r="D255" s="1364"/>
      <c r="H255" s="669"/>
      <c r="I255" s="669"/>
      <c r="J255" s="669"/>
      <c r="K255" s="669"/>
      <c r="L255" s="669"/>
      <c r="M255" s="669"/>
      <c r="N255" s="669"/>
      <c r="O255" s="669"/>
      <c r="P255" s="669"/>
      <c r="Q255" s="669"/>
      <c r="R255" s="669"/>
      <c r="S255" s="669"/>
    </row>
    <row r="256">
      <c r="A256" s="819"/>
      <c r="B256" s="1650"/>
      <c r="C256" s="1364"/>
      <c r="D256" s="1364"/>
      <c r="H256" s="669"/>
      <c r="I256" s="669"/>
      <c r="J256" s="669"/>
      <c r="K256" s="669"/>
      <c r="L256" s="669"/>
      <c r="M256" s="669"/>
      <c r="N256" s="669"/>
      <c r="O256" s="669"/>
      <c r="P256" s="669"/>
      <c r="Q256" s="669"/>
      <c r="R256" s="669"/>
      <c r="S256" s="669"/>
    </row>
    <row r="257">
      <c r="A257" s="819"/>
      <c r="B257" s="1650"/>
      <c r="C257" s="1364"/>
      <c r="D257" s="1364"/>
      <c r="H257" s="669"/>
      <c r="I257" s="669"/>
      <c r="J257" s="669"/>
      <c r="K257" s="669"/>
      <c r="L257" s="669"/>
      <c r="M257" s="669"/>
      <c r="N257" s="669"/>
      <c r="O257" s="669"/>
      <c r="P257" s="669"/>
      <c r="Q257" s="669"/>
      <c r="R257" s="669"/>
      <c r="S257" s="669"/>
    </row>
    <row r="258">
      <c r="A258" s="819"/>
      <c r="B258" s="1650"/>
      <c r="C258" s="1364"/>
      <c r="D258" s="1364"/>
      <c r="H258" s="669"/>
      <c r="I258" s="669"/>
      <c r="J258" s="669"/>
      <c r="K258" s="669"/>
      <c r="L258" s="669"/>
      <c r="M258" s="669"/>
      <c r="N258" s="669"/>
      <c r="O258" s="669"/>
      <c r="P258" s="669"/>
      <c r="Q258" s="669"/>
      <c r="R258" s="669"/>
      <c r="S258" s="669"/>
    </row>
    <row r="259">
      <c r="A259" s="819"/>
      <c r="B259" s="1650"/>
      <c r="C259" s="1364"/>
      <c r="D259" s="1364"/>
      <c r="H259" s="669"/>
      <c r="I259" s="669"/>
      <c r="J259" s="669"/>
      <c r="K259" s="669"/>
      <c r="L259" s="669"/>
      <c r="M259" s="669"/>
      <c r="N259" s="669"/>
      <c r="O259" s="669"/>
      <c r="P259" s="669"/>
      <c r="Q259" s="669"/>
      <c r="R259" s="669"/>
      <c r="S259" s="669"/>
    </row>
    <row r="260">
      <c r="A260" s="819"/>
      <c r="B260" s="1650"/>
      <c r="C260" s="1364"/>
      <c r="D260" s="1364"/>
      <c r="H260" s="669"/>
      <c r="I260" s="669"/>
      <c r="J260" s="669"/>
      <c r="K260" s="669"/>
      <c r="L260" s="669"/>
      <c r="M260" s="669"/>
      <c r="N260" s="669"/>
      <c r="O260" s="669"/>
      <c r="P260" s="669"/>
      <c r="Q260" s="669"/>
      <c r="R260" s="669"/>
      <c r="S260" s="669"/>
    </row>
    <row r="261">
      <c r="A261" s="819"/>
      <c r="B261" s="1650"/>
      <c r="C261" s="1364"/>
      <c r="D261" s="1364"/>
      <c r="H261" s="669"/>
      <c r="I261" s="669"/>
      <c r="J261" s="669"/>
      <c r="K261" s="669"/>
      <c r="L261" s="669"/>
      <c r="M261" s="669"/>
      <c r="N261" s="669"/>
      <c r="O261" s="669"/>
      <c r="P261" s="669"/>
      <c r="Q261" s="669"/>
      <c r="R261" s="669"/>
      <c r="S261" s="669"/>
    </row>
    <row r="262">
      <c r="A262" s="819"/>
      <c r="B262" s="1650"/>
      <c r="C262" s="1364"/>
      <c r="D262" s="1364"/>
      <c r="H262" s="669"/>
      <c r="I262" s="669"/>
      <c r="J262" s="669"/>
      <c r="K262" s="669"/>
      <c r="L262" s="669"/>
      <c r="M262" s="669"/>
      <c r="N262" s="669"/>
      <c r="O262" s="669"/>
      <c r="P262" s="669"/>
      <c r="Q262" s="669"/>
      <c r="R262" s="669"/>
      <c r="S262" s="669"/>
    </row>
    <row r="263">
      <c r="A263" s="819"/>
      <c r="B263" s="1650"/>
      <c r="C263" s="1364"/>
      <c r="D263" s="1364"/>
      <c r="H263" s="669"/>
      <c r="I263" s="669"/>
      <c r="J263" s="669"/>
      <c r="K263" s="669"/>
      <c r="L263" s="669"/>
      <c r="M263" s="669"/>
      <c r="N263" s="669"/>
      <c r="O263" s="669"/>
      <c r="P263" s="669"/>
      <c r="Q263" s="669"/>
      <c r="R263" s="669"/>
      <c r="S263" s="669"/>
    </row>
    <row r="264">
      <c r="A264" s="819"/>
      <c r="B264" s="1650"/>
      <c r="C264" s="1364"/>
      <c r="D264" s="1364"/>
      <c r="H264" s="669"/>
      <c r="I264" s="669"/>
      <c r="J264" s="669"/>
      <c r="K264" s="669"/>
      <c r="L264" s="669"/>
      <c r="M264" s="669"/>
      <c r="N264" s="669"/>
      <c r="O264" s="669"/>
      <c r="P264" s="669"/>
      <c r="Q264" s="669"/>
      <c r="R264" s="669"/>
      <c r="S264" s="669"/>
    </row>
    <row r="265">
      <c r="A265" s="819"/>
      <c r="B265" s="1650"/>
      <c r="C265" s="1364"/>
      <c r="D265" s="1364"/>
      <c r="H265" s="669"/>
      <c r="I265" s="669"/>
      <c r="J265" s="669"/>
      <c r="K265" s="669"/>
      <c r="L265" s="669"/>
      <c r="M265" s="669"/>
      <c r="N265" s="669"/>
      <c r="O265" s="669"/>
      <c r="P265" s="669"/>
      <c r="Q265" s="669"/>
      <c r="R265" s="669"/>
      <c r="S265" s="669"/>
    </row>
    <row r="266">
      <c r="A266" s="819"/>
      <c r="B266" s="1650"/>
      <c r="C266" s="1364"/>
      <c r="D266" s="1364"/>
      <c r="H266" s="669"/>
      <c r="I266" s="669"/>
      <c r="J266" s="669"/>
      <c r="K266" s="669"/>
      <c r="L266" s="669"/>
      <c r="M266" s="669"/>
      <c r="N266" s="669"/>
      <c r="O266" s="669"/>
      <c r="P266" s="669"/>
      <c r="Q266" s="669"/>
      <c r="R266" s="669"/>
      <c r="S266" s="669"/>
    </row>
    <row r="267">
      <c r="A267" s="819"/>
      <c r="B267" s="1650"/>
      <c r="C267" s="1364"/>
      <c r="D267" s="1364"/>
      <c r="H267" s="669"/>
      <c r="I267" s="669"/>
      <c r="J267" s="669"/>
      <c r="K267" s="669"/>
      <c r="L267" s="669"/>
      <c r="M267" s="669"/>
      <c r="N267" s="669"/>
      <c r="O267" s="669"/>
      <c r="P267" s="669"/>
      <c r="Q267" s="669"/>
      <c r="R267" s="669"/>
      <c r="S267" s="669"/>
    </row>
    <row r="268">
      <c r="A268" s="819"/>
      <c r="B268" s="1650"/>
      <c r="C268" s="1364"/>
      <c r="D268" s="1364"/>
      <c r="H268" s="669"/>
      <c r="I268" s="669"/>
      <c r="J268" s="669"/>
      <c r="K268" s="669"/>
      <c r="L268" s="669"/>
      <c r="M268" s="669"/>
      <c r="N268" s="669"/>
      <c r="O268" s="669"/>
      <c r="P268" s="669"/>
      <c r="Q268" s="669"/>
      <c r="R268" s="669"/>
      <c r="S268" s="669"/>
    </row>
    <row r="269">
      <c r="A269" s="819"/>
      <c r="B269" s="1650"/>
      <c r="C269" s="1364"/>
      <c r="D269" s="1364"/>
      <c r="H269" s="669"/>
      <c r="I269" s="669"/>
      <c r="J269" s="669"/>
      <c r="K269" s="669"/>
      <c r="L269" s="669"/>
      <c r="M269" s="669"/>
      <c r="N269" s="669"/>
      <c r="O269" s="669"/>
      <c r="P269" s="669"/>
      <c r="Q269" s="669"/>
      <c r="R269" s="669"/>
      <c r="S269" s="669"/>
    </row>
    <row r="270">
      <c r="A270" s="819"/>
      <c r="B270" s="1650"/>
      <c r="C270" s="1364"/>
      <c r="D270" s="1364"/>
      <c r="H270" s="669"/>
      <c r="I270" s="669"/>
      <c r="J270" s="669"/>
      <c r="K270" s="669"/>
      <c r="L270" s="669"/>
      <c r="M270" s="669"/>
      <c r="N270" s="669"/>
      <c r="O270" s="669"/>
      <c r="P270" s="669"/>
      <c r="Q270" s="669"/>
      <c r="R270" s="669"/>
      <c r="S270" s="669"/>
    </row>
    <row r="271">
      <c r="A271" s="819"/>
      <c r="B271" s="1650"/>
      <c r="C271" s="1364"/>
      <c r="D271" s="1364"/>
      <c r="H271" s="669"/>
      <c r="I271" s="669"/>
      <c r="J271" s="669"/>
      <c r="K271" s="669"/>
      <c r="L271" s="669"/>
      <c r="M271" s="669"/>
      <c r="N271" s="669"/>
      <c r="O271" s="669"/>
      <c r="P271" s="669"/>
      <c r="Q271" s="669"/>
      <c r="R271" s="669"/>
      <c r="S271" s="669"/>
    </row>
    <row r="272">
      <c r="A272" s="819"/>
      <c r="B272" s="1650"/>
      <c r="C272" s="1364"/>
      <c r="D272" s="1364"/>
      <c r="H272" s="669"/>
      <c r="I272" s="669"/>
      <c r="J272" s="669"/>
      <c r="K272" s="669"/>
      <c r="L272" s="669"/>
      <c r="M272" s="669"/>
      <c r="N272" s="669"/>
      <c r="O272" s="669"/>
      <c r="P272" s="669"/>
      <c r="Q272" s="669"/>
      <c r="R272" s="669"/>
      <c r="S272" s="669"/>
    </row>
    <row r="273">
      <c r="A273" s="819"/>
      <c r="B273" s="1650"/>
      <c r="C273" s="1364"/>
      <c r="D273" s="1364"/>
      <c r="H273" s="669"/>
      <c r="I273" s="669"/>
      <c r="J273" s="669"/>
      <c r="K273" s="669"/>
      <c r="L273" s="669"/>
      <c r="M273" s="669"/>
      <c r="N273" s="669"/>
      <c r="O273" s="669"/>
      <c r="P273" s="669"/>
      <c r="Q273" s="669"/>
      <c r="R273" s="669"/>
      <c r="S273" s="669"/>
    </row>
    <row r="274">
      <c r="A274" s="819"/>
      <c r="B274" s="1650"/>
      <c r="C274" s="1364"/>
      <c r="D274" s="1364"/>
      <c r="H274" s="669"/>
      <c r="I274" s="669"/>
      <c r="J274" s="669"/>
      <c r="K274" s="669"/>
      <c r="L274" s="669"/>
      <c r="M274" s="669"/>
      <c r="N274" s="669"/>
      <c r="O274" s="669"/>
      <c r="P274" s="669"/>
      <c r="Q274" s="669"/>
      <c r="R274" s="669"/>
      <c r="S274" s="669"/>
    </row>
    <row r="275">
      <c r="A275" s="819"/>
      <c r="B275" s="1650"/>
      <c r="C275" s="1364"/>
      <c r="D275" s="1364"/>
      <c r="H275" s="669"/>
      <c r="I275" s="669"/>
      <c r="J275" s="669"/>
      <c r="K275" s="669"/>
      <c r="L275" s="669"/>
      <c r="M275" s="669"/>
      <c r="N275" s="669"/>
      <c r="O275" s="669"/>
      <c r="P275" s="669"/>
      <c r="Q275" s="669"/>
      <c r="R275" s="669"/>
      <c r="S275" s="669"/>
    </row>
    <row r="276">
      <c r="A276" s="819"/>
      <c r="B276" s="1650"/>
      <c r="C276" s="1364"/>
      <c r="D276" s="1364"/>
      <c r="H276" s="669"/>
      <c r="I276" s="669"/>
      <c r="J276" s="669"/>
      <c r="K276" s="669"/>
      <c r="L276" s="669"/>
      <c r="M276" s="669"/>
      <c r="N276" s="669"/>
      <c r="O276" s="669"/>
      <c r="P276" s="669"/>
      <c r="Q276" s="669"/>
      <c r="R276" s="669"/>
      <c r="S276" s="669"/>
    </row>
    <row r="277">
      <c r="A277" s="819"/>
      <c r="B277" s="1650"/>
      <c r="C277" s="1364"/>
      <c r="D277" s="1364"/>
      <c r="H277" s="669"/>
      <c r="I277" s="669"/>
      <c r="J277" s="669"/>
      <c r="K277" s="669"/>
      <c r="L277" s="669"/>
      <c r="M277" s="669"/>
      <c r="N277" s="669"/>
      <c r="O277" s="669"/>
      <c r="P277" s="669"/>
      <c r="Q277" s="669"/>
      <c r="R277" s="669"/>
      <c r="S277" s="669"/>
    </row>
    <row r="278">
      <c r="A278" s="819"/>
      <c r="B278" s="1650"/>
      <c r="C278" s="1364"/>
      <c r="D278" s="1364"/>
      <c r="H278" s="669"/>
      <c r="I278" s="669"/>
      <c r="J278" s="669"/>
      <c r="K278" s="669"/>
      <c r="L278" s="669"/>
      <c r="M278" s="669"/>
      <c r="N278" s="669"/>
      <c r="O278" s="669"/>
      <c r="P278" s="669"/>
      <c r="Q278" s="669"/>
      <c r="R278" s="669"/>
      <c r="S278" s="669"/>
    </row>
    <row r="279">
      <c r="A279" s="819"/>
      <c r="B279" s="1650"/>
      <c r="C279" s="1364"/>
      <c r="D279" s="1364"/>
      <c r="H279" s="669"/>
      <c r="I279" s="669"/>
      <c r="J279" s="669"/>
      <c r="K279" s="669"/>
      <c r="L279" s="669"/>
      <c r="M279" s="669"/>
      <c r="N279" s="669"/>
      <c r="O279" s="669"/>
      <c r="P279" s="669"/>
      <c r="Q279" s="669"/>
      <c r="R279" s="669"/>
      <c r="S279" s="669"/>
    </row>
    <row r="280">
      <c r="A280" s="819"/>
      <c r="B280" s="1650"/>
      <c r="C280" s="1364"/>
      <c r="D280" s="1364"/>
      <c r="H280" s="669"/>
      <c r="I280" s="669"/>
      <c r="J280" s="669"/>
      <c r="K280" s="669"/>
      <c r="L280" s="669"/>
      <c r="M280" s="669"/>
      <c r="N280" s="669"/>
      <c r="O280" s="669"/>
      <c r="P280" s="669"/>
      <c r="Q280" s="669"/>
      <c r="R280" s="669"/>
      <c r="S280" s="669"/>
    </row>
    <row r="281">
      <c r="A281" s="819"/>
      <c r="B281" s="1650"/>
      <c r="C281" s="1364"/>
      <c r="D281" s="1364"/>
      <c r="H281" s="669"/>
      <c r="I281" s="669"/>
      <c r="J281" s="669"/>
      <c r="K281" s="669"/>
      <c r="L281" s="669"/>
      <c r="M281" s="669"/>
      <c r="N281" s="669"/>
      <c r="O281" s="669"/>
      <c r="P281" s="669"/>
      <c r="Q281" s="669"/>
      <c r="R281" s="669"/>
      <c r="S281" s="669"/>
    </row>
    <row r="282">
      <c r="A282" s="819"/>
      <c r="B282" s="1650"/>
      <c r="C282" s="1364"/>
      <c r="D282" s="1364"/>
      <c r="H282" s="669"/>
      <c r="I282" s="669"/>
      <c r="J282" s="669"/>
      <c r="K282" s="669"/>
      <c r="L282" s="669"/>
      <c r="M282" s="669"/>
      <c r="N282" s="669"/>
      <c r="O282" s="669"/>
      <c r="P282" s="669"/>
      <c r="Q282" s="669"/>
      <c r="R282" s="669"/>
      <c r="S282" s="669"/>
    </row>
    <row r="283">
      <c r="A283" s="819"/>
      <c r="B283" s="1650"/>
      <c r="C283" s="1364"/>
      <c r="D283" s="1364"/>
      <c r="H283" s="669"/>
      <c r="I283" s="669"/>
      <c r="J283" s="669"/>
      <c r="K283" s="669"/>
      <c r="L283" s="669"/>
      <c r="M283" s="669"/>
      <c r="N283" s="669"/>
      <c r="O283" s="669"/>
      <c r="P283" s="669"/>
      <c r="Q283" s="669"/>
      <c r="R283" s="669"/>
      <c r="S283" s="669"/>
    </row>
    <row r="284">
      <c r="A284" s="819"/>
      <c r="B284" s="1650"/>
      <c r="C284" s="1364"/>
      <c r="D284" s="1364"/>
      <c r="H284" s="669"/>
      <c r="I284" s="669"/>
      <c r="J284" s="669"/>
      <c r="K284" s="669"/>
      <c r="L284" s="669"/>
      <c r="M284" s="669"/>
      <c r="N284" s="669"/>
      <c r="O284" s="669"/>
      <c r="P284" s="669"/>
      <c r="Q284" s="669"/>
      <c r="R284" s="669"/>
      <c r="S284" s="669"/>
    </row>
    <row r="285">
      <c r="A285" s="819"/>
      <c r="B285" s="1650"/>
      <c r="C285" s="1364"/>
      <c r="D285" s="1364"/>
      <c r="H285" s="669"/>
      <c r="I285" s="669"/>
      <c r="J285" s="669"/>
      <c r="K285" s="669"/>
      <c r="L285" s="669"/>
      <c r="M285" s="669"/>
      <c r="N285" s="669"/>
      <c r="O285" s="669"/>
      <c r="P285" s="669"/>
      <c r="Q285" s="669"/>
      <c r="R285" s="669"/>
      <c r="S285" s="669"/>
    </row>
    <row r="286">
      <c r="A286" s="819"/>
      <c r="B286" s="1650"/>
      <c r="C286" s="1364"/>
      <c r="D286" s="1364"/>
      <c r="H286" s="669"/>
      <c r="I286" s="669"/>
      <c r="J286" s="669"/>
      <c r="K286" s="669"/>
      <c r="L286" s="669"/>
      <c r="M286" s="669"/>
      <c r="N286" s="669"/>
      <c r="O286" s="669"/>
      <c r="P286" s="669"/>
      <c r="Q286" s="669"/>
      <c r="R286" s="669"/>
      <c r="S286" s="669"/>
    </row>
    <row r="287">
      <c r="A287" s="819"/>
      <c r="B287" s="1650"/>
      <c r="C287" s="1364"/>
      <c r="D287" s="1364"/>
      <c r="H287" s="669"/>
      <c r="I287" s="669"/>
      <c r="J287" s="669"/>
      <c r="K287" s="669"/>
      <c r="L287" s="669"/>
      <c r="M287" s="669"/>
      <c r="N287" s="669"/>
      <c r="O287" s="669"/>
      <c r="P287" s="669"/>
      <c r="Q287" s="669"/>
      <c r="R287" s="669"/>
      <c r="S287" s="669"/>
    </row>
    <row r="288">
      <c r="A288" s="819"/>
      <c r="B288" s="1650"/>
      <c r="C288" s="1364"/>
      <c r="D288" s="1364"/>
      <c r="H288" s="669"/>
      <c r="I288" s="669"/>
      <c r="J288" s="669"/>
      <c r="K288" s="669"/>
      <c r="L288" s="669"/>
      <c r="M288" s="669"/>
      <c r="N288" s="669"/>
      <c r="O288" s="669"/>
      <c r="P288" s="669"/>
      <c r="Q288" s="669"/>
      <c r="R288" s="669"/>
      <c r="S288" s="669"/>
    </row>
    <row r="289">
      <c r="A289" s="819"/>
      <c r="B289" s="1650"/>
      <c r="C289" s="1364"/>
      <c r="D289" s="1364"/>
      <c r="H289" s="669"/>
      <c r="I289" s="669"/>
      <c r="J289" s="669"/>
      <c r="K289" s="669"/>
      <c r="L289" s="669"/>
      <c r="M289" s="669"/>
      <c r="N289" s="669"/>
      <c r="O289" s="669"/>
      <c r="P289" s="669"/>
      <c r="Q289" s="669"/>
      <c r="R289" s="669"/>
      <c r="S289" s="669"/>
    </row>
    <row r="290">
      <c r="A290" s="819"/>
      <c r="B290" s="1650"/>
      <c r="C290" s="1364"/>
      <c r="D290" s="1364"/>
      <c r="H290" s="669"/>
      <c r="I290" s="669"/>
      <c r="J290" s="669"/>
      <c r="K290" s="669"/>
      <c r="L290" s="669"/>
      <c r="M290" s="669"/>
      <c r="N290" s="669"/>
      <c r="O290" s="669"/>
      <c r="P290" s="669"/>
      <c r="Q290" s="669"/>
      <c r="R290" s="669"/>
      <c r="S290" s="669"/>
    </row>
    <row r="291">
      <c r="A291" s="819"/>
      <c r="B291" s="1650"/>
      <c r="C291" s="1364"/>
      <c r="D291" s="1364"/>
      <c r="H291" s="669"/>
      <c r="I291" s="669"/>
      <c r="J291" s="669"/>
      <c r="K291" s="669"/>
      <c r="L291" s="669"/>
      <c r="M291" s="669"/>
      <c r="N291" s="669"/>
      <c r="O291" s="669"/>
      <c r="P291" s="669"/>
      <c r="Q291" s="669"/>
      <c r="R291" s="669"/>
      <c r="S291" s="669"/>
    </row>
    <row r="292">
      <c r="A292" s="819"/>
      <c r="B292" s="1650"/>
      <c r="C292" s="1364"/>
      <c r="D292" s="1364"/>
      <c r="H292" s="669"/>
      <c r="I292" s="669"/>
      <c r="J292" s="669"/>
      <c r="K292" s="669"/>
      <c r="L292" s="669"/>
      <c r="M292" s="669"/>
      <c r="N292" s="669"/>
      <c r="O292" s="669"/>
      <c r="P292" s="669"/>
      <c r="Q292" s="669"/>
      <c r="R292" s="669"/>
      <c r="S292" s="669"/>
    </row>
    <row r="293">
      <c r="A293" s="819"/>
      <c r="B293" s="1650"/>
      <c r="C293" s="1364"/>
      <c r="D293" s="1364"/>
      <c r="H293" s="669"/>
      <c r="I293" s="669"/>
      <c r="J293" s="669"/>
      <c r="K293" s="669"/>
      <c r="L293" s="669"/>
      <c r="M293" s="669"/>
      <c r="N293" s="669"/>
      <c r="O293" s="669"/>
      <c r="P293" s="669"/>
      <c r="Q293" s="669"/>
      <c r="R293" s="669"/>
      <c r="S293" s="669"/>
    </row>
    <row r="294">
      <c r="A294" s="819"/>
      <c r="B294" s="1650"/>
      <c r="C294" s="1364"/>
      <c r="D294" s="1364"/>
      <c r="H294" s="669"/>
      <c r="I294" s="669"/>
      <c r="J294" s="669"/>
      <c r="K294" s="669"/>
      <c r="L294" s="669"/>
      <c r="M294" s="669"/>
      <c r="N294" s="669"/>
      <c r="O294" s="669"/>
      <c r="P294" s="669"/>
      <c r="Q294" s="669"/>
      <c r="R294" s="669"/>
      <c r="S294" s="669"/>
    </row>
    <row r="295">
      <c r="A295" s="819"/>
      <c r="B295" s="1650"/>
      <c r="C295" s="1364"/>
      <c r="D295" s="1364"/>
      <c r="H295" s="669"/>
      <c r="I295" s="669"/>
      <c r="J295" s="669"/>
      <c r="K295" s="669"/>
      <c r="L295" s="669"/>
      <c r="M295" s="669"/>
      <c r="N295" s="669"/>
      <c r="O295" s="669"/>
      <c r="P295" s="669"/>
      <c r="Q295" s="669"/>
      <c r="R295" s="669"/>
      <c r="S295" s="669"/>
    </row>
    <row r="296">
      <c r="A296" s="819"/>
      <c r="B296" s="1650"/>
      <c r="C296" s="1364"/>
      <c r="D296" s="1364"/>
      <c r="H296" s="669"/>
      <c r="I296" s="669"/>
      <c r="J296" s="669"/>
      <c r="K296" s="669"/>
      <c r="L296" s="669"/>
      <c r="M296" s="669"/>
      <c r="N296" s="669"/>
      <c r="O296" s="669"/>
      <c r="P296" s="669"/>
      <c r="Q296" s="669"/>
      <c r="R296" s="669"/>
      <c r="S296" s="669"/>
    </row>
    <row r="297">
      <c r="A297" s="819"/>
      <c r="B297" s="1650"/>
      <c r="C297" s="1364"/>
      <c r="D297" s="1364"/>
      <c r="H297" s="669"/>
      <c r="I297" s="669"/>
      <c r="J297" s="669"/>
      <c r="K297" s="669"/>
      <c r="L297" s="669"/>
      <c r="M297" s="669"/>
      <c r="N297" s="669"/>
      <c r="O297" s="669"/>
      <c r="P297" s="669"/>
      <c r="Q297" s="669"/>
      <c r="R297" s="669"/>
      <c r="S297" s="669"/>
    </row>
    <row r="298">
      <c r="A298" s="819"/>
      <c r="B298" s="1650"/>
      <c r="C298" s="1364"/>
      <c r="D298" s="1364"/>
      <c r="H298" s="669"/>
      <c r="I298" s="669"/>
      <c r="J298" s="669"/>
      <c r="K298" s="669"/>
      <c r="L298" s="669"/>
      <c r="M298" s="669"/>
      <c r="N298" s="669"/>
      <c r="O298" s="669"/>
      <c r="P298" s="669"/>
      <c r="Q298" s="669"/>
      <c r="R298" s="669"/>
      <c r="S298" s="669"/>
    </row>
    <row r="299">
      <c r="A299" s="819"/>
      <c r="B299" s="1650"/>
      <c r="C299" s="1364"/>
      <c r="D299" s="1364"/>
      <c r="H299" s="669"/>
      <c r="I299" s="669"/>
      <c r="J299" s="669"/>
      <c r="K299" s="669"/>
      <c r="L299" s="669"/>
      <c r="M299" s="669"/>
      <c r="N299" s="669"/>
      <c r="O299" s="669"/>
      <c r="P299" s="669"/>
      <c r="Q299" s="669"/>
      <c r="R299" s="669"/>
      <c r="S299" s="669"/>
    </row>
    <row r="300">
      <c r="A300" s="819"/>
      <c r="B300" s="1650"/>
      <c r="C300" s="1364"/>
      <c r="D300" s="1364"/>
      <c r="H300" s="669"/>
      <c r="I300" s="669"/>
      <c r="J300" s="669"/>
      <c r="K300" s="669"/>
      <c r="L300" s="669"/>
      <c r="M300" s="669"/>
      <c r="N300" s="669"/>
      <c r="O300" s="669"/>
      <c r="P300" s="669"/>
      <c r="Q300" s="669"/>
      <c r="R300" s="669"/>
      <c r="S300" s="669"/>
    </row>
    <row r="301">
      <c r="A301" s="819"/>
      <c r="B301" s="1650"/>
      <c r="C301" s="1364"/>
      <c r="D301" s="1364"/>
      <c r="H301" s="669"/>
      <c r="I301" s="669"/>
      <c r="J301" s="669"/>
      <c r="K301" s="669"/>
      <c r="L301" s="669"/>
      <c r="M301" s="669"/>
      <c r="N301" s="669"/>
      <c r="O301" s="669"/>
      <c r="P301" s="669"/>
      <c r="Q301" s="669"/>
      <c r="R301" s="669"/>
      <c r="S301" s="669"/>
    </row>
    <row r="302">
      <c r="A302" s="819"/>
      <c r="B302" s="1650"/>
      <c r="C302" s="1364"/>
      <c r="D302" s="1364"/>
      <c r="H302" s="669"/>
      <c r="I302" s="669"/>
      <c r="J302" s="669"/>
      <c r="K302" s="669"/>
      <c r="L302" s="669"/>
      <c r="M302" s="669"/>
      <c r="N302" s="669"/>
      <c r="O302" s="669"/>
      <c r="P302" s="669"/>
      <c r="Q302" s="669"/>
      <c r="R302" s="669"/>
      <c r="S302" s="669"/>
    </row>
    <row r="303">
      <c r="A303" s="819"/>
      <c r="B303" s="1650"/>
      <c r="C303" s="1364"/>
      <c r="D303" s="1364"/>
      <c r="H303" s="669"/>
      <c r="I303" s="669"/>
      <c r="J303" s="669"/>
      <c r="K303" s="669"/>
      <c r="L303" s="669"/>
      <c r="M303" s="669"/>
      <c r="N303" s="669"/>
      <c r="O303" s="669"/>
      <c r="P303" s="669"/>
      <c r="Q303" s="669"/>
      <c r="R303" s="669"/>
      <c r="S303" s="669"/>
    </row>
    <row r="304">
      <c r="A304" s="819"/>
      <c r="B304" s="1650"/>
      <c r="C304" s="1364"/>
      <c r="D304" s="1364"/>
      <c r="H304" s="669"/>
      <c r="I304" s="669"/>
      <c r="J304" s="669"/>
      <c r="K304" s="669"/>
      <c r="L304" s="669"/>
      <c r="M304" s="669"/>
      <c r="N304" s="669"/>
      <c r="O304" s="669"/>
      <c r="P304" s="669"/>
      <c r="Q304" s="669"/>
      <c r="R304" s="669"/>
      <c r="S304" s="669"/>
    </row>
    <row r="305">
      <c r="A305" s="819"/>
      <c r="B305" s="1650"/>
      <c r="C305" s="1364"/>
      <c r="D305" s="1364"/>
      <c r="H305" s="669"/>
      <c r="I305" s="669"/>
      <c r="J305" s="669"/>
      <c r="K305" s="669"/>
      <c r="L305" s="669"/>
      <c r="M305" s="669"/>
      <c r="N305" s="669"/>
      <c r="O305" s="669"/>
      <c r="P305" s="669"/>
      <c r="Q305" s="669"/>
      <c r="R305" s="669"/>
      <c r="S305" s="669"/>
    </row>
    <row r="306">
      <c r="A306" s="819"/>
      <c r="B306" s="1650"/>
      <c r="C306" s="1364"/>
      <c r="D306" s="1364"/>
      <c r="H306" s="669"/>
      <c r="I306" s="669"/>
      <c r="J306" s="669"/>
      <c r="K306" s="669"/>
      <c r="L306" s="669"/>
      <c r="M306" s="669"/>
      <c r="N306" s="669"/>
      <c r="O306" s="669"/>
      <c r="P306" s="669"/>
      <c r="Q306" s="669"/>
      <c r="R306" s="669"/>
      <c r="S306" s="669"/>
    </row>
    <row r="307">
      <c r="A307" s="819"/>
      <c r="B307" s="1650"/>
      <c r="C307" s="1364"/>
      <c r="D307" s="1364"/>
      <c r="H307" s="669"/>
      <c r="I307" s="669"/>
      <c r="J307" s="669"/>
      <c r="K307" s="669"/>
      <c r="L307" s="669"/>
      <c r="M307" s="669"/>
      <c r="N307" s="669"/>
      <c r="O307" s="669"/>
      <c r="P307" s="669"/>
      <c r="Q307" s="669"/>
      <c r="R307" s="669"/>
      <c r="S307" s="669"/>
    </row>
    <row r="308">
      <c r="A308" s="819"/>
      <c r="B308" s="1650"/>
      <c r="C308" s="1364"/>
      <c r="D308" s="1364"/>
      <c r="H308" s="669"/>
      <c r="I308" s="669"/>
      <c r="J308" s="669"/>
      <c r="K308" s="669"/>
      <c r="L308" s="669"/>
      <c r="M308" s="669"/>
      <c r="N308" s="669"/>
      <c r="O308" s="669"/>
      <c r="P308" s="669"/>
      <c r="Q308" s="669"/>
      <c r="R308" s="669"/>
      <c r="S308" s="669"/>
    </row>
    <row r="309">
      <c r="A309" s="819"/>
      <c r="B309" s="1650"/>
      <c r="C309" s="1364"/>
      <c r="D309" s="1364"/>
      <c r="H309" s="669"/>
      <c r="I309" s="669"/>
      <c r="J309" s="669"/>
      <c r="K309" s="669"/>
      <c r="L309" s="669"/>
      <c r="M309" s="669"/>
      <c r="N309" s="669"/>
      <c r="O309" s="669"/>
      <c r="P309" s="669"/>
      <c r="Q309" s="669"/>
      <c r="R309" s="669"/>
      <c r="S309" s="669"/>
    </row>
    <row r="310">
      <c r="A310" s="819"/>
      <c r="B310" s="1650"/>
      <c r="C310" s="1364"/>
      <c r="D310" s="1364"/>
      <c r="H310" s="669"/>
      <c r="I310" s="669"/>
      <c r="J310" s="669"/>
      <c r="K310" s="669"/>
      <c r="L310" s="669"/>
      <c r="M310" s="669"/>
      <c r="N310" s="669"/>
      <c r="O310" s="669"/>
      <c r="P310" s="669"/>
      <c r="Q310" s="669"/>
      <c r="R310" s="669"/>
      <c r="S310" s="669"/>
    </row>
    <row r="311">
      <c r="A311" s="819"/>
      <c r="B311" s="1650"/>
      <c r="C311" s="1364"/>
      <c r="D311" s="1364"/>
      <c r="H311" s="669"/>
      <c r="I311" s="669"/>
      <c r="J311" s="669"/>
      <c r="K311" s="669"/>
      <c r="L311" s="669"/>
      <c r="M311" s="669"/>
      <c r="N311" s="669"/>
      <c r="O311" s="669"/>
      <c r="P311" s="669"/>
      <c r="Q311" s="669"/>
      <c r="R311" s="669"/>
      <c r="S311" s="669"/>
    </row>
    <row r="312">
      <c r="A312" s="819"/>
      <c r="B312" s="1650"/>
      <c r="C312" s="1364"/>
      <c r="D312" s="1364"/>
      <c r="H312" s="669"/>
      <c r="I312" s="669"/>
      <c r="J312" s="669"/>
      <c r="K312" s="669"/>
      <c r="L312" s="669"/>
      <c r="M312" s="669"/>
      <c r="N312" s="669"/>
      <c r="O312" s="669"/>
      <c r="P312" s="669"/>
      <c r="Q312" s="669"/>
      <c r="R312" s="669"/>
      <c r="S312" s="669"/>
    </row>
    <row r="313">
      <c r="A313" s="819"/>
      <c r="B313" s="1650"/>
      <c r="C313" s="1364"/>
      <c r="D313" s="1364"/>
      <c r="H313" s="669"/>
      <c r="I313" s="669"/>
      <c r="J313" s="669"/>
      <c r="K313" s="669"/>
      <c r="L313" s="669"/>
      <c r="M313" s="669"/>
      <c r="N313" s="669"/>
      <c r="O313" s="669"/>
      <c r="P313" s="669"/>
      <c r="Q313" s="669"/>
      <c r="R313" s="669"/>
      <c r="S313" s="669"/>
    </row>
    <row r="314">
      <c r="A314" s="819"/>
      <c r="B314" s="1650"/>
      <c r="C314" s="1364"/>
      <c r="D314" s="1364"/>
      <c r="H314" s="669"/>
      <c r="I314" s="669"/>
      <c r="J314" s="669"/>
      <c r="K314" s="669"/>
      <c r="L314" s="669"/>
      <c r="M314" s="669"/>
      <c r="N314" s="669"/>
      <c r="O314" s="669"/>
      <c r="P314" s="669"/>
      <c r="Q314" s="669"/>
      <c r="R314" s="669"/>
      <c r="S314" s="669"/>
    </row>
    <row r="315">
      <c r="A315" s="819"/>
      <c r="B315" s="1650"/>
      <c r="C315" s="1364"/>
      <c r="D315" s="1364"/>
      <c r="H315" s="669"/>
      <c r="I315" s="669"/>
      <c r="J315" s="669"/>
      <c r="K315" s="669"/>
      <c r="L315" s="669"/>
      <c r="M315" s="669"/>
      <c r="N315" s="669"/>
      <c r="O315" s="669"/>
      <c r="P315" s="669"/>
      <c r="Q315" s="669"/>
      <c r="R315" s="669"/>
      <c r="S315" s="669"/>
    </row>
    <row r="316">
      <c r="A316" s="819"/>
      <c r="B316" s="1650"/>
      <c r="C316" s="1364"/>
      <c r="D316" s="1364"/>
      <c r="H316" s="669"/>
      <c r="I316" s="669"/>
      <c r="J316" s="669"/>
      <c r="K316" s="669"/>
      <c r="L316" s="669"/>
      <c r="M316" s="669"/>
      <c r="N316" s="669"/>
      <c r="O316" s="669"/>
      <c r="P316" s="669"/>
      <c r="Q316" s="669"/>
      <c r="R316" s="669"/>
      <c r="S316" s="669"/>
    </row>
    <row r="317">
      <c r="A317" s="819"/>
      <c r="B317" s="1650"/>
      <c r="C317" s="1364"/>
      <c r="D317" s="1364"/>
      <c r="H317" s="669"/>
      <c r="I317" s="669"/>
      <c r="J317" s="669"/>
      <c r="K317" s="669"/>
      <c r="L317" s="669"/>
      <c r="M317" s="669"/>
      <c r="N317" s="669"/>
      <c r="O317" s="669"/>
      <c r="P317" s="669"/>
      <c r="Q317" s="669"/>
      <c r="R317" s="669"/>
      <c r="S317" s="669"/>
    </row>
    <row r="318">
      <c r="A318" s="819"/>
      <c r="B318" s="1650"/>
      <c r="C318" s="1364"/>
      <c r="D318" s="1364"/>
      <c r="H318" s="669"/>
      <c r="I318" s="669"/>
      <c r="J318" s="669"/>
      <c r="K318" s="669"/>
      <c r="L318" s="669"/>
      <c r="M318" s="669"/>
      <c r="N318" s="669"/>
      <c r="O318" s="669"/>
      <c r="P318" s="669"/>
      <c r="Q318" s="669"/>
      <c r="R318" s="669"/>
      <c r="S318" s="669"/>
    </row>
    <row r="319">
      <c r="A319" s="819"/>
      <c r="B319" s="1650"/>
      <c r="C319" s="1364"/>
      <c r="D319" s="1364"/>
      <c r="H319" s="669"/>
      <c r="I319" s="669"/>
      <c r="J319" s="669"/>
      <c r="K319" s="669"/>
      <c r="L319" s="669"/>
      <c r="M319" s="669"/>
      <c r="N319" s="669"/>
      <c r="O319" s="669"/>
      <c r="P319" s="669"/>
      <c r="Q319" s="669"/>
      <c r="R319" s="669"/>
      <c r="S319" s="669"/>
    </row>
    <row r="320">
      <c r="A320" s="819"/>
      <c r="B320" s="1650"/>
      <c r="C320" s="1364"/>
      <c r="D320" s="1364"/>
      <c r="H320" s="669"/>
      <c r="I320" s="669"/>
      <c r="J320" s="669"/>
      <c r="K320" s="669"/>
      <c r="L320" s="669"/>
      <c r="M320" s="669"/>
      <c r="N320" s="669"/>
      <c r="O320" s="669"/>
      <c r="P320" s="669"/>
      <c r="Q320" s="669"/>
      <c r="R320" s="669"/>
      <c r="S320" s="669"/>
    </row>
    <row r="321">
      <c r="A321" s="819"/>
      <c r="B321" s="1650"/>
      <c r="C321" s="1364"/>
      <c r="D321" s="1364"/>
      <c r="H321" s="669"/>
      <c r="I321" s="669"/>
      <c r="J321" s="669"/>
      <c r="K321" s="669"/>
      <c r="L321" s="669"/>
      <c r="M321" s="669"/>
      <c r="N321" s="669"/>
      <c r="O321" s="669"/>
      <c r="P321" s="669"/>
      <c r="Q321" s="669"/>
      <c r="R321" s="669"/>
      <c r="S321" s="669"/>
    </row>
    <row r="322">
      <c r="A322" s="819"/>
      <c r="B322" s="1650"/>
      <c r="C322" s="1364"/>
      <c r="D322" s="1364"/>
      <c r="H322" s="669"/>
      <c r="I322" s="669"/>
      <c r="J322" s="669"/>
      <c r="K322" s="669"/>
      <c r="L322" s="669"/>
      <c r="M322" s="669"/>
      <c r="N322" s="669"/>
      <c r="O322" s="669"/>
      <c r="P322" s="669"/>
      <c r="Q322" s="669"/>
      <c r="R322" s="669"/>
      <c r="S322" s="669"/>
    </row>
    <row r="323">
      <c r="A323" s="819"/>
      <c r="B323" s="1650"/>
      <c r="C323" s="1364"/>
      <c r="D323" s="1364"/>
      <c r="H323" s="669"/>
      <c r="I323" s="669"/>
      <c r="J323" s="669"/>
      <c r="K323" s="669"/>
      <c r="L323" s="669"/>
      <c r="M323" s="669"/>
      <c r="N323" s="669"/>
      <c r="O323" s="669"/>
      <c r="P323" s="669"/>
      <c r="Q323" s="669"/>
      <c r="R323" s="669"/>
      <c r="S323" s="669"/>
    </row>
    <row r="324">
      <c r="A324" s="819"/>
      <c r="B324" s="1650"/>
      <c r="C324" s="1364"/>
      <c r="D324" s="1364"/>
      <c r="H324" s="669"/>
      <c r="I324" s="669"/>
      <c r="J324" s="669"/>
      <c r="K324" s="669"/>
      <c r="L324" s="669"/>
      <c r="M324" s="669"/>
      <c r="N324" s="669"/>
      <c r="O324" s="669"/>
      <c r="P324" s="669"/>
      <c r="Q324" s="669"/>
      <c r="R324" s="669"/>
      <c r="S324" s="669"/>
    </row>
    <row r="325">
      <c r="A325" s="819"/>
      <c r="B325" s="1650"/>
      <c r="C325" s="1364"/>
      <c r="D325" s="1364"/>
      <c r="H325" s="669"/>
      <c r="I325" s="669"/>
      <c r="J325" s="669"/>
      <c r="K325" s="669"/>
      <c r="L325" s="669"/>
      <c r="M325" s="669"/>
      <c r="N325" s="669"/>
      <c r="O325" s="669"/>
      <c r="P325" s="669"/>
      <c r="Q325" s="669"/>
      <c r="R325" s="669"/>
      <c r="S325" s="669"/>
    </row>
    <row r="326">
      <c r="A326" s="819"/>
      <c r="B326" s="1650"/>
      <c r="C326" s="1364"/>
      <c r="D326" s="1364"/>
      <c r="H326" s="669"/>
      <c r="I326" s="669"/>
      <c r="J326" s="669"/>
      <c r="K326" s="669"/>
      <c r="L326" s="669"/>
      <c r="M326" s="669"/>
      <c r="N326" s="669"/>
      <c r="O326" s="669"/>
      <c r="P326" s="669"/>
      <c r="Q326" s="669"/>
      <c r="R326" s="669"/>
      <c r="S326" s="669"/>
    </row>
    <row r="327">
      <c r="A327" s="819"/>
      <c r="B327" s="1650"/>
      <c r="C327" s="1364"/>
      <c r="D327" s="1364"/>
      <c r="H327" s="669"/>
      <c r="I327" s="669"/>
      <c r="J327" s="669"/>
      <c r="K327" s="669"/>
      <c r="L327" s="669"/>
      <c r="M327" s="669"/>
      <c r="N327" s="669"/>
      <c r="O327" s="669"/>
      <c r="P327" s="669"/>
      <c r="Q327" s="669"/>
      <c r="R327" s="669"/>
      <c r="S327" s="669"/>
    </row>
    <row r="328">
      <c r="A328" s="819"/>
      <c r="B328" s="1650"/>
      <c r="C328" s="1364"/>
      <c r="D328" s="1364"/>
      <c r="H328" s="669"/>
      <c r="I328" s="669"/>
      <c r="J328" s="669"/>
      <c r="K328" s="669"/>
      <c r="L328" s="669"/>
      <c r="M328" s="669"/>
      <c r="N328" s="669"/>
      <c r="O328" s="669"/>
      <c r="P328" s="669"/>
      <c r="Q328" s="669"/>
      <c r="R328" s="669"/>
      <c r="S328" s="669"/>
    </row>
    <row r="329">
      <c r="A329" s="819"/>
      <c r="B329" s="1650"/>
      <c r="C329" s="1364"/>
      <c r="D329" s="1364"/>
      <c r="H329" s="669"/>
      <c r="I329" s="669"/>
      <c r="J329" s="669"/>
      <c r="K329" s="669"/>
      <c r="L329" s="669"/>
      <c r="M329" s="669"/>
      <c r="N329" s="669"/>
      <c r="O329" s="669"/>
      <c r="P329" s="669"/>
      <c r="Q329" s="669"/>
      <c r="R329" s="669"/>
      <c r="S329" s="669"/>
    </row>
    <row r="330">
      <c r="A330" s="819"/>
      <c r="B330" s="1650"/>
      <c r="C330" s="1364"/>
      <c r="D330" s="1364"/>
      <c r="H330" s="669"/>
      <c r="I330" s="669"/>
      <c r="J330" s="669"/>
      <c r="K330" s="669"/>
      <c r="L330" s="669"/>
      <c r="M330" s="669"/>
      <c r="N330" s="669"/>
      <c r="O330" s="669"/>
      <c r="P330" s="669"/>
      <c r="Q330" s="669"/>
      <c r="R330" s="669"/>
      <c r="S330" s="669"/>
    </row>
    <row r="331">
      <c r="A331" s="819"/>
      <c r="B331" s="1650"/>
      <c r="C331" s="1364"/>
      <c r="D331" s="1364"/>
      <c r="H331" s="669"/>
      <c r="I331" s="669"/>
      <c r="J331" s="669"/>
      <c r="K331" s="669"/>
      <c r="L331" s="669"/>
      <c r="M331" s="669"/>
      <c r="N331" s="669"/>
      <c r="O331" s="669"/>
      <c r="P331" s="669"/>
      <c r="Q331" s="669"/>
      <c r="R331" s="669"/>
      <c r="S331" s="669"/>
    </row>
    <row r="332">
      <c r="A332" s="819"/>
      <c r="B332" s="1650"/>
      <c r="C332" s="1364"/>
      <c r="D332" s="1364"/>
      <c r="H332" s="669"/>
      <c r="I332" s="669"/>
      <c r="J332" s="669"/>
      <c r="K332" s="669"/>
      <c r="L332" s="669"/>
      <c r="M332" s="669"/>
      <c r="N332" s="669"/>
      <c r="O332" s="669"/>
      <c r="P332" s="669"/>
      <c r="Q332" s="669"/>
      <c r="R332" s="669"/>
      <c r="S332" s="669"/>
    </row>
    <row r="333">
      <c r="A333" s="819"/>
      <c r="B333" s="1650"/>
      <c r="C333" s="1364"/>
      <c r="D333" s="1364"/>
      <c r="H333" s="669"/>
      <c r="I333" s="669"/>
      <c r="J333" s="669"/>
      <c r="K333" s="669"/>
      <c r="L333" s="669"/>
      <c r="M333" s="669"/>
      <c r="N333" s="669"/>
      <c r="O333" s="669"/>
      <c r="P333" s="669"/>
      <c r="Q333" s="669"/>
      <c r="R333" s="669"/>
      <c r="S333" s="669"/>
    </row>
    <row r="334">
      <c r="A334" s="819"/>
      <c r="B334" s="1650"/>
      <c r="C334" s="1364"/>
      <c r="D334" s="1364"/>
      <c r="H334" s="669"/>
      <c r="I334" s="669"/>
      <c r="J334" s="669"/>
      <c r="K334" s="669"/>
      <c r="L334" s="669"/>
      <c r="M334" s="669"/>
      <c r="N334" s="669"/>
      <c r="O334" s="669"/>
      <c r="P334" s="669"/>
      <c r="Q334" s="669"/>
      <c r="R334" s="669"/>
      <c r="S334" s="669"/>
    </row>
    <row r="335">
      <c r="A335" s="819"/>
      <c r="B335" s="1650"/>
      <c r="C335" s="1364"/>
      <c r="D335" s="1364"/>
      <c r="H335" s="669"/>
      <c r="I335" s="669"/>
      <c r="J335" s="669"/>
      <c r="K335" s="669"/>
      <c r="L335" s="669"/>
      <c r="M335" s="669"/>
      <c r="N335" s="669"/>
      <c r="O335" s="669"/>
      <c r="P335" s="669"/>
      <c r="Q335" s="669"/>
      <c r="R335" s="669"/>
      <c r="S335" s="669"/>
    </row>
    <row r="336">
      <c r="A336" s="819"/>
      <c r="B336" s="1650"/>
      <c r="C336" s="1364"/>
      <c r="D336" s="1364"/>
      <c r="H336" s="669"/>
      <c r="I336" s="669"/>
      <c r="J336" s="669"/>
      <c r="K336" s="669"/>
      <c r="L336" s="669"/>
      <c r="M336" s="669"/>
      <c r="N336" s="669"/>
      <c r="O336" s="669"/>
      <c r="P336" s="669"/>
      <c r="Q336" s="669"/>
      <c r="R336" s="669"/>
      <c r="S336" s="669"/>
    </row>
    <row r="337">
      <c r="A337" s="819"/>
      <c r="B337" s="1650"/>
      <c r="C337" s="1364"/>
      <c r="D337" s="1364"/>
      <c r="H337" s="669"/>
      <c r="I337" s="669"/>
      <c r="J337" s="669"/>
      <c r="K337" s="669"/>
      <c r="L337" s="669"/>
      <c r="M337" s="669"/>
      <c r="N337" s="669"/>
      <c r="O337" s="669"/>
      <c r="P337" s="669"/>
      <c r="Q337" s="669"/>
      <c r="R337" s="669"/>
      <c r="S337" s="669"/>
    </row>
    <row r="338">
      <c r="A338" s="819"/>
      <c r="B338" s="1650"/>
      <c r="C338" s="1364"/>
      <c r="D338" s="1364"/>
      <c r="H338" s="669"/>
      <c r="I338" s="669"/>
      <c r="J338" s="669"/>
      <c r="K338" s="669"/>
      <c r="L338" s="669"/>
      <c r="M338" s="669"/>
      <c r="N338" s="669"/>
      <c r="O338" s="669"/>
      <c r="P338" s="669"/>
      <c r="Q338" s="669"/>
      <c r="R338" s="669"/>
      <c r="S338" s="669"/>
    </row>
    <row r="339">
      <c r="A339" s="819"/>
      <c r="B339" s="1650"/>
      <c r="C339" s="1364"/>
      <c r="D339" s="1364"/>
      <c r="H339" s="669"/>
      <c r="I339" s="669"/>
      <c r="J339" s="669"/>
      <c r="K339" s="669"/>
      <c r="L339" s="669"/>
      <c r="M339" s="669"/>
      <c r="N339" s="669"/>
      <c r="O339" s="669"/>
      <c r="P339" s="669"/>
      <c r="Q339" s="669"/>
      <c r="R339" s="669"/>
      <c r="S339" s="669"/>
    </row>
    <row r="340">
      <c r="A340" s="819"/>
      <c r="B340" s="1650"/>
      <c r="C340" s="1364"/>
      <c r="D340" s="1364"/>
      <c r="H340" s="669"/>
      <c r="I340" s="669"/>
      <c r="J340" s="669"/>
      <c r="K340" s="669"/>
      <c r="L340" s="669"/>
      <c r="M340" s="669"/>
      <c r="N340" s="669"/>
      <c r="O340" s="669"/>
      <c r="P340" s="669"/>
      <c r="Q340" s="669"/>
      <c r="R340" s="669"/>
      <c r="S340" s="669"/>
    </row>
    <row r="341">
      <c r="A341" s="819"/>
      <c r="B341" s="1650"/>
      <c r="C341" s="1364"/>
      <c r="D341" s="1364"/>
      <c r="H341" s="669"/>
      <c r="I341" s="669"/>
      <c r="J341" s="669"/>
      <c r="K341" s="669"/>
      <c r="L341" s="669"/>
      <c r="M341" s="669"/>
      <c r="N341" s="669"/>
      <c r="O341" s="669"/>
      <c r="P341" s="669"/>
      <c r="Q341" s="669"/>
      <c r="R341" s="669"/>
      <c r="S341" s="669"/>
    </row>
    <row r="342">
      <c r="A342" s="819"/>
      <c r="B342" s="1650"/>
      <c r="C342" s="1364"/>
      <c r="D342" s="1364"/>
      <c r="H342" s="669"/>
      <c r="I342" s="669"/>
      <c r="J342" s="669"/>
      <c r="K342" s="669"/>
      <c r="L342" s="669"/>
      <c r="M342" s="669"/>
      <c r="N342" s="669"/>
      <c r="O342" s="669"/>
      <c r="P342" s="669"/>
      <c r="Q342" s="669"/>
      <c r="R342" s="669"/>
      <c r="S342" s="669"/>
    </row>
    <row r="343">
      <c r="A343" s="819"/>
      <c r="B343" s="1650"/>
      <c r="C343" s="1364"/>
      <c r="D343" s="1364"/>
      <c r="H343" s="669"/>
      <c r="I343" s="669"/>
      <c r="J343" s="669"/>
      <c r="K343" s="669"/>
      <c r="L343" s="669"/>
      <c r="M343" s="669"/>
      <c r="N343" s="669"/>
      <c r="O343" s="669"/>
      <c r="P343" s="669"/>
      <c r="Q343" s="669"/>
      <c r="R343" s="669"/>
      <c r="S343" s="669"/>
    </row>
    <row r="344">
      <c r="A344" s="819"/>
      <c r="B344" s="1650"/>
      <c r="C344" s="1364"/>
      <c r="D344" s="1364"/>
      <c r="H344" s="669"/>
      <c r="I344" s="669"/>
      <c r="J344" s="669"/>
      <c r="K344" s="669"/>
      <c r="L344" s="669"/>
      <c r="M344" s="669"/>
      <c r="N344" s="669"/>
      <c r="O344" s="669"/>
      <c r="P344" s="669"/>
      <c r="Q344" s="669"/>
      <c r="R344" s="669"/>
      <c r="S344" s="669"/>
    </row>
    <row r="345">
      <c r="A345" s="819"/>
      <c r="B345" s="1650"/>
      <c r="C345" s="1364"/>
      <c r="D345" s="1364"/>
      <c r="H345" s="669"/>
      <c r="I345" s="669"/>
      <c r="J345" s="669"/>
      <c r="K345" s="669"/>
      <c r="L345" s="669"/>
      <c r="M345" s="669"/>
      <c r="N345" s="669"/>
      <c r="O345" s="669"/>
      <c r="P345" s="669"/>
      <c r="Q345" s="669"/>
      <c r="R345" s="669"/>
      <c r="S345" s="669"/>
    </row>
    <row r="346">
      <c r="A346" s="819"/>
      <c r="B346" s="1650"/>
      <c r="C346" s="1364"/>
      <c r="D346" s="1364"/>
      <c r="H346" s="669"/>
      <c r="I346" s="669"/>
      <c r="J346" s="669"/>
      <c r="K346" s="669"/>
      <c r="L346" s="669"/>
      <c r="M346" s="669"/>
      <c r="N346" s="669"/>
      <c r="O346" s="669"/>
      <c r="P346" s="669"/>
      <c r="Q346" s="669"/>
      <c r="R346" s="669"/>
      <c r="S346" s="669"/>
    </row>
    <row r="347">
      <c r="A347" s="819"/>
      <c r="B347" s="1650"/>
      <c r="C347" s="1364"/>
      <c r="D347" s="1364"/>
      <c r="H347" s="669"/>
      <c r="I347" s="669"/>
      <c r="J347" s="669"/>
      <c r="K347" s="669"/>
      <c r="L347" s="669"/>
      <c r="M347" s="669"/>
      <c r="N347" s="669"/>
      <c r="O347" s="669"/>
      <c r="P347" s="669"/>
      <c r="Q347" s="669"/>
      <c r="R347" s="669"/>
      <c r="S347" s="669"/>
    </row>
    <row r="348">
      <c r="A348" s="819"/>
      <c r="B348" s="1650"/>
      <c r="C348" s="1364"/>
      <c r="D348" s="1364"/>
      <c r="H348" s="669"/>
      <c r="I348" s="669"/>
      <c r="J348" s="669"/>
      <c r="K348" s="669"/>
      <c r="L348" s="669"/>
      <c r="M348" s="669"/>
      <c r="N348" s="669"/>
      <c r="O348" s="669"/>
      <c r="P348" s="669"/>
      <c r="Q348" s="669"/>
      <c r="R348" s="669"/>
      <c r="S348" s="669"/>
    </row>
    <row r="349">
      <c r="A349" s="819"/>
      <c r="B349" s="1650"/>
      <c r="C349" s="1364"/>
      <c r="D349" s="1364"/>
      <c r="H349" s="669"/>
      <c r="I349" s="669"/>
      <c r="J349" s="669"/>
      <c r="K349" s="669"/>
      <c r="L349" s="669"/>
      <c r="M349" s="669"/>
      <c r="N349" s="669"/>
      <c r="O349" s="669"/>
      <c r="P349" s="669"/>
      <c r="Q349" s="669"/>
      <c r="R349" s="669"/>
      <c r="S349" s="669"/>
    </row>
    <row r="350">
      <c r="A350" s="819"/>
      <c r="B350" s="1650"/>
      <c r="C350" s="1364"/>
      <c r="D350" s="1364"/>
      <c r="H350" s="669"/>
      <c r="I350" s="669"/>
      <c r="J350" s="669"/>
      <c r="K350" s="669"/>
      <c r="L350" s="669"/>
      <c r="M350" s="669"/>
      <c r="N350" s="669"/>
      <c r="O350" s="669"/>
      <c r="P350" s="669"/>
      <c r="Q350" s="669"/>
      <c r="R350" s="669"/>
      <c r="S350" s="669"/>
    </row>
    <row r="351">
      <c r="A351" s="819"/>
      <c r="B351" s="1650"/>
      <c r="C351" s="1364"/>
      <c r="D351" s="1364"/>
      <c r="H351" s="669"/>
      <c r="I351" s="669"/>
      <c r="J351" s="669"/>
      <c r="K351" s="669"/>
      <c r="L351" s="669"/>
      <c r="M351" s="669"/>
      <c r="N351" s="669"/>
      <c r="O351" s="669"/>
      <c r="P351" s="669"/>
      <c r="Q351" s="669"/>
      <c r="R351" s="669"/>
      <c r="S351" s="669"/>
    </row>
    <row r="352">
      <c r="A352" s="819"/>
      <c r="B352" s="1650"/>
      <c r="C352" s="1364"/>
      <c r="D352" s="1364"/>
      <c r="H352" s="669"/>
      <c r="I352" s="669"/>
      <c r="J352" s="669"/>
      <c r="K352" s="669"/>
      <c r="L352" s="669"/>
      <c r="M352" s="669"/>
      <c r="N352" s="669"/>
      <c r="O352" s="669"/>
      <c r="P352" s="669"/>
      <c r="Q352" s="669"/>
      <c r="R352" s="669"/>
      <c r="S352" s="669"/>
    </row>
    <row r="353">
      <c r="A353" s="819"/>
      <c r="B353" s="1650"/>
      <c r="C353" s="1364"/>
      <c r="D353" s="1364"/>
      <c r="H353" s="669"/>
      <c r="I353" s="669"/>
      <c r="J353" s="669"/>
      <c r="K353" s="669"/>
      <c r="L353" s="669"/>
      <c r="M353" s="669"/>
      <c r="N353" s="669"/>
      <c r="O353" s="669"/>
      <c r="P353" s="669"/>
      <c r="Q353" s="669"/>
      <c r="R353" s="669"/>
      <c r="S353" s="669"/>
    </row>
    <row r="354">
      <c r="A354" s="819"/>
      <c r="B354" s="1650"/>
      <c r="C354" s="1364"/>
      <c r="D354" s="1364"/>
      <c r="H354" s="669"/>
      <c r="I354" s="669"/>
      <c r="J354" s="669"/>
      <c r="K354" s="669"/>
      <c r="L354" s="669"/>
      <c r="M354" s="669"/>
      <c r="N354" s="669"/>
      <c r="O354" s="669"/>
      <c r="P354" s="669"/>
      <c r="Q354" s="669"/>
      <c r="R354" s="669"/>
      <c r="S354" s="669"/>
    </row>
    <row r="355">
      <c r="A355" s="819"/>
      <c r="B355" s="1650"/>
      <c r="C355" s="1364"/>
      <c r="D355" s="1364"/>
      <c r="H355" s="669"/>
      <c r="I355" s="669"/>
      <c r="J355" s="669"/>
      <c r="K355" s="669"/>
      <c r="L355" s="669"/>
      <c r="M355" s="669"/>
      <c r="N355" s="669"/>
      <c r="O355" s="669"/>
      <c r="P355" s="669"/>
      <c r="Q355" s="669"/>
      <c r="R355" s="669"/>
      <c r="S355" s="669"/>
    </row>
    <row r="356">
      <c r="A356" s="819"/>
      <c r="B356" s="1650"/>
      <c r="C356" s="1364"/>
      <c r="D356" s="1364"/>
      <c r="H356" s="669"/>
      <c r="I356" s="669"/>
      <c r="J356" s="669"/>
      <c r="K356" s="669"/>
      <c r="L356" s="669"/>
      <c r="M356" s="669"/>
      <c r="N356" s="669"/>
      <c r="O356" s="669"/>
      <c r="P356" s="669"/>
      <c r="Q356" s="669"/>
      <c r="R356" s="669"/>
      <c r="S356" s="669"/>
    </row>
    <row r="357">
      <c r="A357" s="819"/>
      <c r="B357" s="1650"/>
      <c r="C357" s="1364"/>
      <c r="D357" s="1364"/>
      <c r="H357" s="669"/>
      <c r="I357" s="669"/>
      <c r="J357" s="669"/>
      <c r="K357" s="669"/>
      <c r="L357" s="669"/>
      <c r="M357" s="669"/>
      <c r="N357" s="669"/>
      <c r="O357" s="669"/>
      <c r="P357" s="669"/>
      <c r="Q357" s="669"/>
      <c r="R357" s="669"/>
      <c r="S357" s="669"/>
    </row>
    <row r="358">
      <c r="A358" s="819"/>
      <c r="B358" s="1650"/>
      <c r="C358" s="1364"/>
      <c r="D358" s="1364"/>
      <c r="H358" s="669"/>
      <c r="I358" s="669"/>
      <c r="J358" s="669"/>
      <c r="K358" s="669"/>
      <c r="L358" s="669"/>
      <c r="M358" s="669"/>
      <c r="N358" s="669"/>
      <c r="O358" s="669"/>
      <c r="P358" s="669"/>
      <c r="Q358" s="669"/>
      <c r="R358" s="669"/>
      <c r="S358" s="669"/>
    </row>
    <row r="359">
      <c r="A359" s="819"/>
      <c r="B359" s="1650"/>
      <c r="C359" s="1364"/>
      <c r="D359" s="1364"/>
      <c r="H359" s="669"/>
      <c r="I359" s="669"/>
      <c r="J359" s="669"/>
      <c r="K359" s="669"/>
      <c r="L359" s="669"/>
      <c r="M359" s="669"/>
      <c r="N359" s="669"/>
      <c r="O359" s="669"/>
      <c r="P359" s="669"/>
      <c r="Q359" s="669"/>
      <c r="R359" s="669"/>
      <c r="S359" s="669"/>
    </row>
    <row r="360">
      <c r="A360" s="819"/>
      <c r="B360" s="1650"/>
      <c r="C360" s="1364"/>
      <c r="D360" s="1364"/>
      <c r="H360" s="669"/>
      <c r="I360" s="669"/>
      <c r="J360" s="669"/>
      <c r="K360" s="669"/>
      <c r="L360" s="669"/>
      <c r="M360" s="669"/>
      <c r="N360" s="669"/>
      <c r="O360" s="669"/>
      <c r="P360" s="669"/>
      <c r="Q360" s="669"/>
      <c r="R360" s="669"/>
      <c r="S360" s="669"/>
    </row>
    <row r="361">
      <c r="A361" s="819"/>
      <c r="B361" s="1650"/>
      <c r="C361" s="1364"/>
      <c r="D361" s="1364"/>
      <c r="H361" s="669"/>
      <c r="I361" s="669"/>
      <c r="J361" s="669"/>
      <c r="K361" s="669"/>
      <c r="L361" s="669"/>
      <c r="M361" s="669"/>
      <c r="N361" s="669"/>
      <c r="O361" s="669"/>
      <c r="P361" s="669"/>
      <c r="Q361" s="669"/>
      <c r="R361" s="669"/>
      <c r="S361" s="669"/>
    </row>
    <row r="362">
      <c r="A362" s="819"/>
      <c r="B362" s="1650"/>
      <c r="C362" s="1364"/>
      <c r="D362" s="1364"/>
      <c r="H362" s="669"/>
      <c r="I362" s="669"/>
      <c r="J362" s="669"/>
      <c r="K362" s="669"/>
      <c r="L362" s="669"/>
      <c r="M362" s="669"/>
      <c r="N362" s="669"/>
      <c r="O362" s="669"/>
      <c r="P362" s="669"/>
      <c r="Q362" s="669"/>
      <c r="R362" s="669"/>
      <c r="S362" s="669"/>
    </row>
    <row r="363">
      <c r="A363" s="819"/>
      <c r="B363" s="1650"/>
      <c r="C363" s="1364"/>
      <c r="D363" s="1364"/>
      <c r="H363" s="669"/>
      <c r="I363" s="669"/>
      <c r="J363" s="669"/>
      <c r="K363" s="669"/>
      <c r="L363" s="669"/>
      <c r="M363" s="669"/>
      <c r="N363" s="669"/>
      <c r="O363" s="669"/>
      <c r="P363" s="669"/>
      <c r="Q363" s="669"/>
      <c r="R363" s="669"/>
      <c r="S363" s="669"/>
    </row>
    <row r="364">
      <c r="A364" s="819"/>
      <c r="B364" s="1650"/>
      <c r="C364" s="1364"/>
      <c r="D364" s="1364"/>
      <c r="H364" s="669"/>
      <c r="I364" s="669"/>
      <c r="J364" s="669"/>
      <c r="K364" s="669"/>
      <c r="L364" s="669"/>
      <c r="M364" s="669"/>
      <c r="N364" s="669"/>
      <c r="O364" s="669"/>
      <c r="P364" s="669"/>
      <c r="Q364" s="669"/>
      <c r="R364" s="669"/>
      <c r="S364" s="669"/>
    </row>
    <row r="365">
      <c r="A365" s="819"/>
      <c r="B365" s="1650"/>
      <c r="C365" s="1364"/>
      <c r="D365" s="1364"/>
      <c r="H365" s="669"/>
      <c r="I365" s="669"/>
      <c r="J365" s="669"/>
      <c r="K365" s="669"/>
      <c r="L365" s="669"/>
      <c r="M365" s="669"/>
      <c r="N365" s="669"/>
      <c r="O365" s="669"/>
      <c r="P365" s="669"/>
      <c r="Q365" s="669"/>
      <c r="R365" s="669"/>
      <c r="S365" s="669"/>
    </row>
    <row r="366">
      <c r="A366" s="819"/>
      <c r="B366" s="1650"/>
      <c r="C366" s="1364"/>
      <c r="D366" s="1364"/>
      <c r="H366" s="669"/>
      <c r="I366" s="669"/>
      <c r="J366" s="669"/>
      <c r="K366" s="669"/>
      <c r="L366" s="669"/>
      <c r="M366" s="669"/>
      <c r="N366" s="669"/>
      <c r="O366" s="669"/>
      <c r="P366" s="669"/>
      <c r="Q366" s="669"/>
      <c r="R366" s="669"/>
      <c r="S366" s="669"/>
    </row>
    <row r="367">
      <c r="A367" s="819"/>
      <c r="B367" s="1650"/>
      <c r="C367" s="1364"/>
      <c r="D367" s="1364"/>
      <c r="H367" s="669"/>
      <c r="I367" s="669"/>
      <c r="J367" s="669"/>
      <c r="K367" s="669"/>
      <c r="L367" s="669"/>
      <c r="M367" s="669"/>
      <c r="N367" s="669"/>
      <c r="O367" s="669"/>
      <c r="P367" s="669"/>
      <c r="Q367" s="669"/>
      <c r="R367" s="669"/>
      <c r="S367" s="669"/>
    </row>
    <row r="368">
      <c r="A368" s="819"/>
      <c r="B368" s="1650"/>
      <c r="C368" s="1364"/>
      <c r="D368" s="1364"/>
      <c r="H368" s="669"/>
      <c r="I368" s="669"/>
      <c r="J368" s="669"/>
      <c r="K368" s="669"/>
      <c r="L368" s="669"/>
      <c r="M368" s="669"/>
      <c r="N368" s="669"/>
      <c r="O368" s="669"/>
      <c r="P368" s="669"/>
      <c r="Q368" s="669"/>
      <c r="R368" s="669"/>
      <c r="S368" s="669"/>
    </row>
    <row r="369">
      <c r="A369" s="819"/>
      <c r="B369" s="1650"/>
      <c r="C369" s="1364"/>
      <c r="D369" s="1364"/>
      <c r="H369" s="669"/>
      <c r="I369" s="669"/>
      <c r="J369" s="669"/>
      <c r="K369" s="669"/>
      <c r="L369" s="669"/>
      <c r="M369" s="669"/>
      <c r="N369" s="669"/>
      <c r="O369" s="669"/>
      <c r="P369" s="669"/>
      <c r="Q369" s="669"/>
      <c r="R369" s="669"/>
      <c r="S369" s="669"/>
    </row>
    <row r="370">
      <c r="A370" s="819"/>
      <c r="B370" s="1650"/>
      <c r="C370" s="1364"/>
      <c r="D370" s="1364"/>
      <c r="H370" s="669"/>
      <c r="I370" s="669"/>
      <c r="J370" s="669"/>
      <c r="K370" s="669"/>
      <c r="L370" s="669"/>
      <c r="M370" s="669"/>
      <c r="N370" s="669"/>
      <c r="O370" s="669"/>
      <c r="P370" s="669"/>
      <c r="Q370" s="669"/>
      <c r="R370" s="669"/>
      <c r="S370" s="669"/>
    </row>
    <row r="371">
      <c r="A371" s="819"/>
      <c r="B371" s="1650"/>
      <c r="C371" s="1364"/>
      <c r="D371" s="1364"/>
      <c r="H371" s="669"/>
      <c r="I371" s="669"/>
      <c r="J371" s="669"/>
      <c r="K371" s="669"/>
      <c r="L371" s="669"/>
      <c r="M371" s="669"/>
      <c r="N371" s="669"/>
      <c r="O371" s="669"/>
      <c r="P371" s="669"/>
      <c r="Q371" s="669"/>
      <c r="R371" s="669"/>
      <c r="S371" s="669"/>
    </row>
    <row r="372">
      <c r="A372" s="819"/>
      <c r="B372" s="1650"/>
      <c r="C372" s="1364"/>
      <c r="D372" s="1364"/>
      <c r="H372" s="669"/>
      <c r="I372" s="669"/>
      <c r="J372" s="669"/>
      <c r="K372" s="669"/>
      <c r="L372" s="669"/>
      <c r="M372" s="669"/>
      <c r="N372" s="669"/>
      <c r="O372" s="669"/>
      <c r="P372" s="669"/>
      <c r="Q372" s="669"/>
      <c r="R372" s="669"/>
      <c r="S372" s="669"/>
    </row>
    <row r="373">
      <c r="A373" s="819"/>
      <c r="B373" s="1650"/>
      <c r="C373" s="1364"/>
      <c r="D373" s="1364"/>
      <c r="H373" s="669"/>
      <c r="I373" s="669"/>
      <c r="J373" s="669"/>
      <c r="K373" s="669"/>
      <c r="L373" s="669"/>
      <c r="M373" s="669"/>
      <c r="N373" s="669"/>
      <c r="O373" s="669"/>
      <c r="P373" s="669"/>
      <c r="Q373" s="669"/>
      <c r="R373" s="669"/>
      <c r="S373" s="669"/>
    </row>
    <row r="374">
      <c r="A374" s="819"/>
      <c r="B374" s="1650"/>
      <c r="C374" s="1364"/>
      <c r="D374" s="1364"/>
      <c r="H374" s="669"/>
      <c r="I374" s="669"/>
      <c r="J374" s="669"/>
      <c r="K374" s="669"/>
      <c r="L374" s="669"/>
      <c r="M374" s="669"/>
      <c r="N374" s="669"/>
      <c r="O374" s="669"/>
      <c r="P374" s="669"/>
      <c r="Q374" s="669"/>
      <c r="R374" s="669"/>
      <c r="S374" s="669"/>
    </row>
    <row r="375">
      <c r="A375" s="819"/>
      <c r="B375" s="1650"/>
      <c r="C375" s="1364"/>
      <c r="D375" s="1364"/>
      <c r="H375" s="669"/>
      <c r="I375" s="669"/>
      <c r="J375" s="669"/>
      <c r="K375" s="669"/>
      <c r="L375" s="669"/>
      <c r="M375" s="669"/>
      <c r="N375" s="669"/>
      <c r="O375" s="669"/>
      <c r="P375" s="669"/>
      <c r="Q375" s="669"/>
      <c r="R375" s="669"/>
      <c r="S375" s="669"/>
    </row>
    <row r="376">
      <c r="A376" s="819"/>
      <c r="B376" s="1650"/>
      <c r="C376" s="1364"/>
      <c r="D376" s="1364"/>
      <c r="H376" s="669"/>
      <c r="I376" s="669"/>
      <c r="J376" s="669"/>
      <c r="K376" s="669"/>
      <c r="L376" s="669"/>
      <c r="M376" s="669"/>
      <c r="N376" s="669"/>
      <c r="O376" s="669"/>
      <c r="P376" s="669"/>
      <c r="Q376" s="669"/>
      <c r="R376" s="669"/>
      <c r="S376" s="669"/>
    </row>
    <row r="377">
      <c r="A377" s="819"/>
      <c r="B377" s="1650"/>
      <c r="C377" s="1364"/>
      <c r="D377" s="1364"/>
      <c r="H377" s="669"/>
      <c r="I377" s="669"/>
      <c r="J377" s="669"/>
      <c r="K377" s="669"/>
      <c r="L377" s="669"/>
      <c r="M377" s="669"/>
      <c r="N377" s="669"/>
      <c r="O377" s="669"/>
      <c r="P377" s="669"/>
      <c r="Q377" s="669"/>
      <c r="R377" s="669"/>
      <c r="S377" s="669"/>
    </row>
    <row r="378">
      <c r="A378" s="819"/>
      <c r="B378" s="1650"/>
      <c r="C378" s="1364"/>
      <c r="D378" s="1364"/>
      <c r="H378" s="669"/>
      <c r="I378" s="669"/>
      <c r="J378" s="669"/>
      <c r="K378" s="669"/>
      <c r="L378" s="669"/>
      <c r="M378" s="669"/>
      <c r="N378" s="669"/>
      <c r="O378" s="669"/>
      <c r="P378" s="669"/>
      <c r="Q378" s="669"/>
      <c r="R378" s="669"/>
      <c r="S378" s="669"/>
    </row>
    <row r="379">
      <c r="A379" s="819"/>
      <c r="B379" s="1650"/>
      <c r="C379" s="1364"/>
      <c r="D379" s="1364"/>
      <c r="H379" s="669"/>
      <c r="I379" s="669"/>
      <c r="J379" s="669"/>
      <c r="K379" s="669"/>
      <c r="L379" s="669"/>
      <c r="M379" s="669"/>
      <c r="N379" s="669"/>
      <c r="O379" s="669"/>
      <c r="P379" s="669"/>
      <c r="Q379" s="669"/>
      <c r="R379" s="669"/>
      <c r="S379" s="669"/>
    </row>
    <row r="380">
      <c r="A380" s="819"/>
      <c r="B380" s="1650"/>
      <c r="C380" s="1364"/>
      <c r="D380" s="1364"/>
      <c r="H380" s="669"/>
      <c r="I380" s="669"/>
      <c r="J380" s="669"/>
      <c r="K380" s="669"/>
      <c r="L380" s="669"/>
      <c r="M380" s="669"/>
      <c r="N380" s="669"/>
      <c r="O380" s="669"/>
      <c r="P380" s="669"/>
      <c r="Q380" s="669"/>
      <c r="R380" s="669"/>
      <c r="S380" s="669"/>
    </row>
    <row r="381">
      <c r="A381" s="819"/>
      <c r="B381" s="1650"/>
      <c r="C381" s="1364"/>
      <c r="D381" s="1364"/>
      <c r="H381" s="669"/>
      <c r="I381" s="669"/>
      <c r="J381" s="669"/>
      <c r="K381" s="669"/>
      <c r="L381" s="669"/>
      <c r="M381" s="669"/>
      <c r="N381" s="669"/>
      <c r="O381" s="669"/>
      <c r="P381" s="669"/>
      <c r="Q381" s="669"/>
      <c r="R381" s="669"/>
      <c r="S381" s="669"/>
    </row>
    <row r="382">
      <c r="A382" s="819"/>
      <c r="B382" s="1650"/>
      <c r="C382" s="1364"/>
      <c r="D382" s="1364"/>
      <c r="H382" s="669"/>
      <c r="I382" s="669"/>
      <c r="J382" s="669"/>
      <c r="K382" s="669"/>
      <c r="L382" s="669"/>
      <c r="M382" s="669"/>
      <c r="N382" s="669"/>
      <c r="O382" s="669"/>
      <c r="P382" s="669"/>
      <c r="Q382" s="669"/>
      <c r="R382" s="669"/>
      <c r="S382" s="669"/>
    </row>
    <row r="383">
      <c r="A383" s="819"/>
      <c r="B383" s="1650"/>
      <c r="C383" s="1364"/>
      <c r="D383" s="1364"/>
      <c r="H383" s="669"/>
      <c r="I383" s="669"/>
      <c r="J383" s="669"/>
      <c r="K383" s="669"/>
      <c r="L383" s="669"/>
      <c r="M383" s="669"/>
      <c r="N383" s="669"/>
      <c r="O383" s="669"/>
      <c r="P383" s="669"/>
      <c r="Q383" s="669"/>
      <c r="R383" s="669"/>
      <c r="S383" s="669"/>
    </row>
    <row r="384">
      <c r="A384" s="819"/>
      <c r="B384" s="1650"/>
      <c r="C384" s="1364"/>
      <c r="D384" s="1364"/>
      <c r="H384" s="669"/>
      <c r="I384" s="669"/>
      <c r="J384" s="669"/>
      <c r="K384" s="669"/>
      <c r="L384" s="669"/>
      <c r="M384" s="669"/>
      <c r="N384" s="669"/>
      <c r="O384" s="669"/>
      <c r="P384" s="669"/>
      <c r="Q384" s="669"/>
      <c r="R384" s="669"/>
      <c r="S384" s="669"/>
    </row>
    <row r="385">
      <c r="A385" s="819"/>
      <c r="B385" s="1650"/>
      <c r="C385" s="1364"/>
      <c r="D385" s="1364"/>
      <c r="H385" s="669"/>
      <c r="I385" s="669"/>
      <c r="J385" s="669"/>
      <c r="K385" s="669"/>
      <c r="L385" s="669"/>
      <c r="M385" s="669"/>
      <c r="N385" s="669"/>
      <c r="O385" s="669"/>
      <c r="P385" s="669"/>
      <c r="Q385" s="669"/>
      <c r="R385" s="669"/>
      <c r="S385" s="669"/>
    </row>
    <row r="386">
      <c r="A386" s="819"/>
      <c r="B386" s="1650"/>
      <c r="C386" s="1364"/>
      <c r="D386" s="1364"/>
      <c r="H386" s="669"/>
      <c r="I386" s="669"/>
      <c r="J386" s="669"/>
      <c r="K386" s="669"/>
      <c r="L386" s="669"/>
      <c r="M386" s="669"/>
      <c r="N386" s="669"/>
      <c r="O386" s="669"/>
      <c r="P386" s="669"/>
      <c r="Q386" s="669"/>
      <c r="R386" s="669"/>
      <c r="S386" s="669"/>
    </row>
    <row r="387">
      <c r="A387" s="819"/>
      <c r="B387" s="1650"/>
      <c r="C387" s="1364"/>
      <c r="D387" s="1364"/>
      <c r="H387" s="669"/>
      <c r="I387" s="669"/>
      <c r="J387" s="669"/>
      <c r="K387" s="669"/>
      <c r="L387" s="669"/>
      <c r="M387" s="669"/>
      <c r="N387" s="669"/>
      <c r="O387" s="669"/>
      <c r="P387" s="669"/>
      <c r="Q387" s="669"/>
      <c r="R387" s="669"/>
      <c r="S387" s="669"/>
    </row>
    <row r="388">
      <c r="A388" s="819"/>
      <c r="B388" s="1650"/>
      <c r="C388" s="1364"/>
      <c r="D388" s="1364"/>
      <c r="H388" s="669"/>
      <c r="I388" s="669"/>
      <c r="J388" s="669"/>
      <c r="K388" s="669"/>
      <c r="L388" s="669"/>
      <c r="M388" s="669"/>
      <c r="N388" s="669"/>
      <c r="O388" s="669"/>
      <c r="P388" s="669"/>
      <c r="Q388" s="669"/>
      <c r="R388" s="669"/>
      <c r="S388" s="669"/>
    </row>
    <row r="389">
      <c r="A389" s="819"/>
      <c r="B389" s="1650"/>
      <c r="C389" s="1364"/>
      <c r="D389" s="1364"/>
      <c r="H389" s="669"/>
      <c r="I389" s="669"/>
      <c r="J389" s="669"/>
      <c r="K389" s="669"/>
      <c r="L389" s="669"/>
      <c r="M389" s="669"/>
      <c r="N389" s="669"/>
      <c r="O389" s="669"/>
      <c r="P389" s="669"/>
      <c r="Q389" s="669"/>
      <c r="R389" s="669"/>
      <c r="S389" s="669"/>
    </row>
    <row r="390">
      <c r="A390" s="819"/>
      <c r="B390" s="1650"/>
      <c r="C390" s="1364"/>
      <c r="D390" s="1364"/>
      <c r="H390" s="669"/>
      <c r="I390" s="669"/>
      <c r="J390" s="669"/>
      <c r="K390" s="669"/>
      <c r="L390" s="669"/>
      <c r="M390" s="669"/>
      <c r="N390" s="669"/>
      <c r="O390" s="669"/>
      <c r="P390" s="669"/>
      <c r="Q390" s="669"/>
      <c r="R390" s="669"/>
      <c r="S390" s="669"/>
    </row>
    <row r="391">
      <c r="A391" s="819"/>
      <c r="B391" s="1650"/>
      <c r="C391" s="1364"/>
      <c r="D391" s="1364"/>
      <c r="H391" s="669"/>
      <c r="I391" s="669"/>
      <c r="J391" s="669"/>
      <c r="K391" s="669"/>
      <c r="L391" s="669"/>
      <c r="M391" s="669"/>
      <c r="N391" s="669"/>
      <c r="O391" s="669"/>
      <c r="P391" s="669"/>
      <c r="Q391" s="669"/>
      <c r="R391" s="669"/>
      <c r="S391" s="669"/>
    </row>
    <row r="392">
      <c r="A392" s="819"/>
      <c r="B392" s="1650"/>
      <c r="C392" s="1364"/>
      <c r="D392" s="1364"/>
      <c r="H392" s="669"/>
      <c r="I392" s="669"/>
      <c r="J392" s="669"/>
      <c r="K392" s="669"/>
      <c r="L392" s="669"/>
      <c r="M392" s="669"/>
      <c r="N392" s="669"/>
      <c r="O392" s="669"/>
      <c r="P392" s="669"/>
      <c r="Q392" s="669"/>
      <c r="R392" s="669"/>
      <c r="S392" s="669"/>
    </row>
    <row r="393">
      <c r="A393" s="819"/>
      <c r="B393" s="1650"/>
      <c r="C393" s="1364"/>
      <c r="D393" s="1364"/>
      <c r="H393" s="669"/>
      <c r="I393" s="669"/>
      <c r="J393" s="669"/>
      <c r="K393" s="669"/>
      <c r="L393" s="669"/>
      <c r="M393" s="669"/>
      <c r="N393" s="669"/>
      <c r="O393" s="669"/>
      <c r="P393" s="669"/>
      <c r="Q393" s="669"/>
      <c r="R393" s="669"/>
      <c r="S393" s="669"/>
    </row>
    <row r="394">
      <c r="A394" s="819"/>
      <c r="B394" s="1650"/>
      <c r="C394" s="1364"/>
      <c r="D394" s="1364"/>
      <c r="H394" s="669"/>
      <c r="I394" s="669"/>
      <c r="J394" s="669"/>
      <c r="K394" s="669"/>
      <c r="L394" s="669"/>
      <c r="M394" s="669"/>
      <c r="N394" s="669"/>
      <c r="O394" s="669"/>
      <c r="P394" s="669"/>
      <c r="Q394" s="669"/>
      <c r="R394" s="669"/>
      <c r="S394" s="669"/>
    </row>
    <row r="395">
      <c r="A395" s="819"/>
      <c r="B395" s="1650"/>
      <c r="C395" s="1364"/>
      <c r="D395" s="1364"/>
      <c r="H395" s="669"/>
      <c r="I395" s="669"/>
      <c r="J395" s="669"/>
      <c r="K395" s="669"/>
      <c r="L395" s="669"/>
      <c r="M395" s="669"/>
      <c r="N395" s="669"/>
      <c r="O395" s="669"/>
      <c r="P395" s="669"/>
      <c r="Q395" s="669"/>
      <c r="R395" s="669"/>
      <c r="S395" s="669"/>
    </row>
    <row r="396">
      <c r="A396" s="819"/>
      <c r="B396" s="1650"/>
      <c r="C396" s="1364"/>
      <c r="D396" s="1364"/>
      <c r="H396" s="669"/>
      <c r="I396" s="669"/>
      <c r="J396" s="669"/>
      <c r="K396" s="669"/>
      <c r="L396" s="669"/>
      <c r="M396" s="669"/>
      <c r="N396" s="669"/>
      <c r="O396" s="669"/>
      <c r="P396" s="669"/>
      <c r="Q396" s="669"/>
      <c r="R396" s="669"/>
      <c r="S396" s="669"/>
    </row>
    <row r="397">
      <c r="A397" s="819"/>
      <c r="B397" s="1650"/>
      <c r="C397" s="1364"/>
      <c r="D397" s="1364"/>
      <c r="H397" s="669"/>
      <c r="I397" s="669"/>
      <c r="J397" s="669"/>
      <c r="K397" s="669"/>
      <c r="L397" s="669"/>
      <c r="M397" s="669"/>
      <c r="N397" s="669"/>
      <c r="O397" s="669"/>
      <c r="P397" s="669"/>
      <c r="Q397" s="669"/>
      <c r="R397" s="669"/>
      <c r="S397" s="669"/>
    </row>
    <row r="398">
      <c r="A398" s="819"/>
      <c r="B398" s="1650"/>
      <c r="C398" s="1364"/>
      <c r="D398" s="1364"/>
      <c r="H398" s="669"/>
      <c r="I398" s="669"/>
      <c r="J398" s="669"/>
      <c r="K398" s="669"/>
      <c r="L398" s="669"/>
      <c r="M398" s="669"/>
      <c r="N398" s="669"/>
      <c r="O398" s="669"/>
      <c r="P398" s="669"/>
      <c r="Q398" s="669"/>
      <c r="R398" s="669"/>
      <c r="S398" s="669"/>
    </row>
    <row r="399">
      <c r="A399" s="819"/>
      <c r="B399" s="1650"/>
      <c r="C399" s="1364"/>
      <c r="D399" s="1364"/>
      <c r="H399" s="669"/>
      <c r="I399" s="669"/>
      <c r="J399" s="669"/>
      <c r="K399" s="669"/>
      <c r="L399" s="669"/>
      <c r="M399" s="669"/>
      <c r="N399" s="669"/>
      <c r="O399" s="669"/>
      <c r="P399" s="669"/>
      <c r="Q399" s="669"/>
      <c r="R399" s="669"/>
      <c r="S399" s="669"/>
    </row>
    <row r="400">
      <c r="A400" s="819"/>
      <c r="B400" s="1650"/>
      <c r="C400" s="1364"/>
      <c r="D400" s="1364"/>
      <c r="H400" s="669"/>
      <c r="I400" s="669"/>
      <c r="J400" s="669"/>
      <c r="K400" s="669"/>
      <c r="L400" s="669"/>
      <c r="M400" s="669"/>
      <c r="N400" s="669"/>
      <c r="O400" s="669"/>
      <c r="P400" s="669"/>
      <c r="Q400" s="669"/>
      <c r="R400" s="669"/>
      <c r="S400" s="669"/>
    </row>
    <row r="401">
      <c r="A401" s="819"/>
      <c r="B401" s="1650"/>
      <c r="C401" s="1364"/>
      <c r="D401" s="1364"/>
      <c r="H401" s="669"/>
      <c r="I401" s="669"/>
      <c r="J401" s="669"/>
      <c r="K401" s="669"/>
      <c r="L401" s="669"/>
      <c r="M401" s="669"/>
      <c r="N401" s="669"/>
      <c r="O401" s="669"/>
      <c r="P401" s="669"/>
      <c r="Q401" s="669"/>
      <c r="R401" s="669"/>
      <c r="S401" s="669"/>
    </row>
    <row r="402">
      <c r="A402" s="819"/>
      <c r="B402" s="1650"/>
      <c r="C402" s="1364"/>
      <c r="D402" s="1364"/>
      <c r="H402" s="669"/>
      <c r="I402" s="669"/>
      <c r="J402" s="669"/>
      <c r="K402" s="669"/>
      <c r="L402" s="669"/>
      <c r="M402" s="669"/>
      <c r="N402" s="669"/>
      <c r="O402" s="669"/>
      <c r="P402" s="669"/>
      <c r="Q402" s="669"/>
      <c r="R402" s="669"/>
      <c r="S402" s="669"/>
    </row>
    <row r="403">
      <c r="A403" s="819"/>
      <c r="B403" s="1650"/>
      <c r="C403" s="1364"/>
      <c r="D403" s="1364"/>
      <c r="H403" s="669"/>
      <c r="I403" s="669"/>
      <c r="J403" s="669"/>
      <c r="K403" s="669"/>
      <c r="L403" s="669"/>
      <c r="M403" s="669"/>
      <c r="N403" s="669"/>
      <c r="O403" s="669"/>
      <c r="P403" s="669"/>
      <c r="Q403" s="669"/>
      <c r="R403" s="669"/>
      <c r="S403" s="669"/>
    </row>
    <row r="404">
      <c r="A404" s="819"/>
      <c r="B404" s="1650"/>
      <c r="C404" s="1364"/>
      <c r="D404" s="1364"/>
      <c r="H404" s="669"/>
      <c r="I404" s="669"/>
      <c r="J404" s="669"/>
      <c r="K404" s="669"/>
      <c r="L404" s="669"/>
      <c r="M404" s="669"/>
      <c r="N404" s="669"/>
      <c r="O404" s="669"/>
      <c r="P404" s="669"/>
      <c r="Q404" s="669"/>
      <c r="R404" s="669"/>
      <c r="S404" s="669"/>
    </row>
    <row r="405">
      <c r="A405" s="819"/>
      <c r="B405" s="1650"/>
      <c r="C405" s="1364"/>
      <c r="D405" s="1364"/>
      <c r="H405" s="669"/>
      <c r="I405" s="669"/>
      <c r="J405" s="669"/>
      <c r="K405" s="669"/>
      <c r="L405" s="669"/>
      <c r="M405" s="669"/>
      <c r="N405" s="669"/>
      <c r="O405" s="669"/>
      <c r="P405" s="669"/>
      <c r="Q405" s="669"/>
      <c r="R405" s="669"/>
      <c r="S405" s="669"/>
    </row>
    <row r="406">
      <c r="A406" s="819"/>
      <c r="B406" s="1650"/>
      <c r="C406" s="1364"/>
      <c r="D406" s="1364"/>
      <c r="H406" s="669"/>
      <c r="I406" s="669"/>
      <c r="J406" s="669"/>
      <c r="K406" s="669"/>
      <c r="L406" s="669"/>
      <c r="M406" s="669"/>
      <c r="N406" s="669"/>
      <c r="O406" s="669"/>
      <c r="P406" s="669"/>
      <c r="Q406" s="669"/>
      <c r="R406" s="669"/>
      <c r="S406" s="669"/>
    </row>
    <row r="407">
      <c r="A407" s="819"/>
      <c r="B407" s="1650"/>
      <c r="C407" s="1364"/>
      <c r="D407" s="1364"/>
      <c r="H407" s="669"/>
      <c r="I407" s="669"/>
      <c r="J407" s="669"/>
      <c r="K407" s="669"/>
      <c r="L407" s="669"/>
      <c r="M407" s="669"/>
      <c r="N407" s="669"/>
      <c r="O407" s="669"/>
      <c r="P407" s="669"/>
      <c r="Q407" s="669"/>
      <c r="R407" s="669"/>
      <c r="S407" s="669"/>
    </row>
    <row r="408">
      <c r="A408" s="819"/>
      <c r="B408" s="1650"/>
      <c r="C408" s="1364"/>
      <c r="D408" s="1364"/>
      <c r="H408" s="669"/>
      <c r="I408" s="669"/>
      <c r="J408" s="669"/>
      <c r="K408" s="669"/>
      <c r="L408" s="669"/>
      <c r="M408" s="669"/>
      <c r="N408" s="669"/>
      <c r="O408" s="669"/>
      <c r="P408" s="669"/>
      <c r="Q408" s="669"/>
      <c r="R408" s="669"/>
      <c r="S408" s="669"/>
    </row>
    <row r="409">
      <c r="A409" s="819"/>
      <c r="B409" s="1650"/>
      <c r="C409" s="1364"/>
      <c r="D409" s="1364"/>
      <c r="H409" s="669"/>
      <c r="I409" s="669"/>
      <c r="J409" s="669"/>
      <c r="K409" s="669"/>
      <c r="L409" s="669"/>
      <c r="M409" s="669"/>
      <c r="N409" s="669"/>
      <c r="O409" s="669"/>
      <c r="P409" s="669"/>
      <c r="Q409" s="669"/>
      <c r="R409" s="669"/>
      <c r="S409" s="669"/>
    </row>
    <row r="410">
      <c r="A410" s="819"/>
      <c r="B410" s="1650"/>
      <c r="C410" s="1364"/>
      <c r="D410" s="1364"/>
      <c r="H410" s="669"/>
      <c r="I410" s="669"/>
      <c r="J410" s="669"/>
      <c r="K410" s="669"/>
      <c r="L410" s="669"/>
      <c r="M410" s="669"/>
      <c r="N410" s="669"/>
      <c r="O410" s="669"/>
      <c r="P410" s="669"/>
      <c r="Q410" s="669"/>
      <c r="R410" s="669"/>
      <c r="S410" s="669"/>
    </row>
    <row r="411">
      <c r="A411" s="819"/>
      <c r="B411" s="1650"/>
      <c r="C411" s="1364"/>
      <c r="D411" s="1364"/>
      <c r="H411" s="669"/>
      <c r="I411" s="669"/>
      <c r="J411" s="669"/>
      <c r="K411" s="669"/>
      <c r="L411" s="669"/>
      <c r="M411" s="669"/>
      <c r="N411" s="669"/>
      <c r="O411" s="669"/>
      <c r="P411" s="669"/>
      <c r="Q411" s="669"/>
      <c r="R411" s="669"/>
      <c r="S411" s="669"/>
    </row>
    <row r="412">
      <c r="A412" s="819"/>
      <c r="B412" s="1650"/>
      <c r="C412" s="1364"/>
      <c r="D412" s="1364"/>
      <c r="H412" s="669"/>
      <c r="I412" s="669"/>
      <c r="J412" s="669"/>
      <c r="K412" s="669"/>
      <c r="L412" s="669"/>
      <c r="M412" s="669"/>
      <c r="N412" s="669"/>
      <c r="O412" s="669"/>
      <c r="P412" s="669"/>
      <c r="Q412" s="669"/>
      <c r="R412" s="669"/>
      <c r="S412" s="669"/>
    </row>
    <row r="413">
      <c r="A413" s="819"/>
      <c r="B413" s="1650"/>
      <c r="C413" s="1364"/>
      <c r="D413" s="1364"/>
      <c r="H413" s="669"/>
      <c r="I413" s="669"/>
      <c r="J413" s="669"/>
      <c r="K413" s="669"/>
      <c r="L413" s="669"/>
      <c r="M413" s="669"/>
      <c r="N413" s="669"/>
      <c r="O413" s="669"/>
      <c r="P413" s="669"/>
      <c r="Q413" s="669"/>
      <c r="R413" s="669"/>
      <c r="S413" s="669"/>
    </row>
    <row r="414">
      <c r="A414" s="819"/>
      <c r="B414" s="1650"/>
      <c r="C414" s="1364"/>
      <c r="D414" s="1364"/>
      <c r="H414" s="669"/>
      <c r="I414" s="669"/>
      <c r="J414" s="669"/>
      <c r="K414" s="669"/>
      <c r="L414" s="669"/>
      <c r="M414" s="669"/>
      <c r="N414" s="669"/>
      <c r="O414" s="669"/>
      <c r="P414" s="669"/>
      <c r="Q414" s="669"/>
      <c r="R414" s="669"/>
      <c r="S414" s="669"/>
    </row>
    <row r="415">
      <c r="A415" s="819"/>
      <c r="B415" s="1650"/>
      <c r="C415" s="1364"/>
      <c r="D415" s="1364"/>
      <c r="H415" s="669"/>
      <c r="I415" s="669"/>
      <c r="J415" s="669"/>
      <c r="K415" s="669"/>
      <c r="L415" s="669"/>
      <c r="M415" s="669"/>
      <c r="N415" s="669"/>
      <c r="O415" s="669"/>
      <c r="P415" s="669"/>
      <c r="Q415" s="669"/>
      <c r="R415" s="669"/>
      <c r="S415" s="669"/>
    </row>
    <row r="416">
      <c r="A416" s="819"/>
      <c r="B416" s="1650"/>
      <c r="C416" s="1364"/>
      <c r="D416" s="1364"/>
      <c r="H416" s="669"/>
      <c r="I416" s="669"/>
      <c r="J416" s="669"/>
      <c r="K416" s="669"/>
      <c r="L416" s="669"/>
      <c r="M416" s="669"/>
      <c r="N416" s="669"/>
      <c r="O416" s="669"/>
      <c r="P416" s="669"/>
      <c r="Q416" s="669"/>
      <c r="R416" s="669"/>
      <c r="S416" s="669"/>
    </row>
    <row r="417">
      <c r="A417" s="819"/>
      <c r="B417" s="1650"/>
      <c r="C417" s="1364"/>
      <c r="D417" s="1364"/>
      <c r="H417" s="669"/>
      <c r="I417" s="669"/>
      <c r="J417" s="669"/>
      <c r="K417" s="669"/>
      <c r="L417" s="669"/>
      <c r="M417" s="669"/>
      <c r="N417" s="669"/>
      <c r="O417" s="669"/>
      <c r="P417" s="669"/>
      <c r="Q417" s="669"/>
      <c r="R417" s="669"/>
      <c r="S417" s="669"/>
    </row>
    <row r="418">
      <c r="A418" s="819"/>
      <c r="B418" s="1650"/>
      <c r="C418" s="1364"/>
      <c r="D418" s="1364"/>
      <c r="H418" s="669"/>
      <c r="I418" s="669"/>
      <c r="J418" s="669"/>
      <c r="K418" s="669"/>
      <c r="L418" s="669"/>
      <c r="M418" s="669"/>
      <c r="N418" s="669"/>
      <c r="O418" s="669"/>
      <c r="P418" s="669"/>
      <c r="Q418" s="669"/>
      <c r="R418" s="669"/>
      <c r="S418" s="669"/>
    </row>
    <row r="419">
      <c r="A419" s="819"/>
      <c r="B419" s="1650"/>
      <c r="C419" s="1364"/>
      <c r="D419" s="1364"/>
      <c r="H419" s="669"/>
      <c r="I419" s="669"/>
      <c r="J419" s="669"/>
      <c r="K419" s="669"/>
      <c r="L419" s="669"/>
      <c r="M419" s="669"/>
      <c r="N419" s="669"/>
      <c r="O419" s="669"/>
      <c r="P419" s="669"/>
      <c r="Q419" s="669"/>
      <c r="R419" s="669"/>
      <c r="S419" s="669"/>
    </row>
    <row r="420">
      <c r="A420" s="819"/>
      <c r="B420" s="1650"/>
      <c r="C420" s="1364"/>
      <c r="D420" s="1364"/>
      <c r="H420" s="669"/>
      <c r="I420" s="669"/>
      <c r="J420" s="669"/>
      <c r="K420" s="669"/>
      <c r="L420" s="669"/>
      <c r="M420" s="669"/>
      <c r="N420" s="669"/>
      <c r="O420" s="669"/>
      <c r="P420" s="669"/>
      <c r="Q420" s="669"/>
      <c r="R420" s="669"/>
      <c r="S420" s="669"/>
    </row>
    <row r="421">
      <c r="A421" s="819"/>
      <c r="B421" s="1650"/>
      <c r="C421" s="1364"/>
      <c r="D421" s="1364"/>
      <c r="H421" s="669"/>
      <c r="I421" s="669"/>
      <c r="J421" s="669"/>
      <c r="K421" s="669"/>
      <c r="L421" s="669"/>
      <c r="M421" s="669"/>
      <c r="N421" s="669"/>
      <c r="O421" s="669"/>
      <c r="P421" s="669"/>
      <c r="Q421" s="669"/>
      <c r="R421" s="669"/>
      <c r="S421" s="669"/>
    </row>
    <row r="422">
      <c r="A422" s="819"/>
      <c r="B422" s="1650"/>
      <c r="C422" s="1364"/>
      <c r="D422" s="1364"/>
      <c r="H422" s="669"/>
      <c r="I422" s="669"/>
      <c r="J422" s="669"/>
      <c r="K422" s="669"/>
      <c r="L422" s="669"/>
      <c r="M422" s="669"/>
      <c r="N422" s="669"/>
      <c r="O422" s="669"/>
      <c r="P422" s="669"/>
      <c r="Q422" s="669"/>
      <c r="R422" s="669"/>
      <c r="S422" s="669"/>
    </row>
    <row r="423">
      <c r="A423" s="819"/>
      <c r="B423" s="1650"/>
      <c r="C423" s="1364"/>
      <c r="D423" s="1364"/>
      <c r="H423" s="669"/>
      <c r="I423" s="669"/>
      <c r="J423" s="669"/>
      <c r="K423" s="669"/>
      <c r="L423" s="669"/>
      <c r="M423" s="669"/>
      <c r="N423" s="669"/>
      <c r="O423" s="669"/>
      <c r="P423" s="669"/>
      <c r="Q423" s="669"/>
      <c r="R423" s="669"/>
      <c r="S423" s="669"/>
    </row>
    <row r="424">
      <c r="A424" s="819"/>
      <c r="B424" s="1650"/>
      <c r="C424" s="1364"/>
      <c r="D424" s="1364"/>
      <c r="H424" s="669"/>
      <c r="I424" s="669"/>
      <c r="J424" s="669"/>
      <c r="K424" s="669"/>
      <c r="L424" s="669"/>
      <c r="M424" s="669"/>
      <c r="N424" s="669"/>
      <c r="O424" s="669"/>
      <c r="P424" s="669"/>
      <c r="Q424" s="669"/>
      <c r="R424" s="669"/>
      <c r="S424" s="669"/>
    </row>
    <row r="425">
      <c r="A425" s="819"/>
      <c r="B425" s="1650"/>
      <c r="C425" s="1364"/>
      <c r="D425" s="1364"/>
      <c r="H425" s="669"/>
      <c r="I425" s="669"/>
      <c r="J425" s="669"/>
      <c r="K425" s="669"/>
      <c r="L425" s="669"/>
      <c r="M425" s="669"/>
      <c r="N425" s="669"/>
      <c r="O425" s="669"/>
      <c r="P425" s="669"/>
      <c r="Q425" s="669"/>
      <c r="R425" s="669"/>
      <c r="S425" s="669"/>
    </row>
    <row r="426">
      <c r="A426" s="819"/>
      <c r="B426" s="1650"/>
      <c r="C426" s="1364"/>
      <c r="D426" s="1364"/>
      <c r="H426" s="669"/>
      <c r="I426" s="669"/>
      <c r="J426" s="669"/>
      <c r="K426" s="669"/>
      <c r="L426" s="669"/>
      <c r="M426" s="669"/>
      <c r="N426" s="669"/>
      <c r="O426" s="669"/>
      <c r="P426" s="669"/>
      <c r="Q426" s="669"/>
      <c r="R426" s="669"/>
      <c r="S426" s="669"/>
    </row>
    <row r="427">
      <c r="A427" s="819"/>
      <c r="B427" s="1650"/>
      <c r="C427" s="1364"/>
      <c r="D427" s="1364"/>
      <c r="H427" s="669"/>
      <c r="I427" s="669"/>
      <c r="J427" s="669"/>
      <c r="K427" s="669"/>
      <c r="L427" s="669"/>
      <c r="M427" s="669"/>
      <c r="N427" s="669"/>
      <c r="O427" s="669"/>
      <c r="P427" s="669"/>
      <c r="Q427" s="669"/>
      <c r="R427" s="669"/>
      <c r="S427" s="669"/>
    </row>
    <row r="428">
      <c r="A428" s="819"/>
      <c r="B428" s="1650"/>
      <c r="C428" s="1364"/>
      <c r="D428" s="1364"/>
      <c r="H428" s="669"/>
      <c r="I428" s="669"/>
      <c r="J428" s="669"/>
      <c r="K428" s="669"/>
      <c r="L428" s="669"/>
      <c r="M428" s="669"/>
      <c r="N428" s="669"/>
      <c r="O428" s="669"/>
      <c r="P428" s="669"/>
      <c r="Q428" s="669"/>
      <c r="R428" s="669"/>
      <c r="S428" s="669"/>
    </row>
    <row r="429">
      <c r="A429" s="819"/>
      <c r="B429" s="1650"/>
      <c r="C429" s="1364"/>
      <c r="D429" s="1364"/>
      <c r="H429" s="669"/>
      <c r="I429" s="669"/>
      <c r="J429" s="669"/>
      <c r="K429" s="669"/>
      <c r="L429" s="669"/>
      <c r="M429" s="669"/>
      <c r="N429" s="669"/>
      <c r="O429" s="669"/>
      <c r="P429" s="669"/>
      <c r="Q429" s="669"/>
      <c r="R429" s="669"/>
      <c r="S429" s="669"/>
    </row>
    <row r="430">
      <c r="A430" s="819"/>
      <c r="B430" s="1650"/>
      <c r="C430" s="1364"/>
      <c r="D430" s="1364"/>
      <c r="H430" s="669"/>
      <c r="I430" s="669"/>
      <c r="J430" s="669"/>
      <c r="K430" s="669"/>
      <c r="L430" s="669"/>
      <c r="M430" s="669"/>
      <c r="N430" s="669"/>
      <c r="O430" s="669"/>
      <c r="P430" s="669"/>
      <c r="Q430" s="669"/>
      <c r="R430" s="669"/>
      <c r="S430" s="669"/>
    </row>
    <row r="431">
      <c r="A431" s="819"/>
      <c r="B431" s="1650"/>
      <c r="C431" s="1364"/>
      <c r="D431" s="1364"/>
      <c r="H431" s="669"/>
      <c r="I431" s="669"/>
      <c r="J431" s="669"/>
      <c r="K431" s="669"/>
      <c r="L431" s="669"/>
      <c r="M431" s="669"/>
      <c r="N431" s="669"/>
      <c r="O431" s="669"/>
      <c r="P431" s="669"/>
      <c r="Q431" s="669"/>
      <c r="R431" s="669"/>
      <c r="S431" s="669"/>
    </row>
    <row r="432">
      <c r="A432" s="819"/>
      <c r="B432" s="1650"/>
      <c r="C432" s="1364"/>
      <c r="D432" s="1364"/>
      <c r="H432" s="669"/>
      <c r="I432" s="669"/>
      <c r="J432" s="669"/>
      <c r="K432" s="669"/>
      <c r="L432" s="669"/>
      <c r="M432" s="669"/>
      <c r="N432" s="669"/>
      <c r="O432" s="669"/>
      <c r="P432" s="669"/>
      <c r="Q432" s="669"/>
      <c r="R432" s="669"/>
      <c r="S432" s="669"/>
    </row>
    <row r="433">
      <c r="A433" s="819"/>
      <c r="B433" s="1650"/>
      <c r="C433" s="1364"/>
      <c r="D433" s="1364"/>
      <c r="H433" s="669"/>
      <c r="I433" s="669"/>
      <c r="J433" s="669"/>
      <c r="K433" s="669"/>
      <c r="L433" s="669"/>
      <c r="M433" s="669"/>
      <c r="N433" s="669"/>
      <c r="O433" s="669"/>
      <c r="P433" s="669"/>
      <c r="Q433" s="669"/>
      <c r="R433" s="669"/>
      <c r="S433" s="669"/>
    </row>
    <row r="434">
      <c r="A434" s="819"/>
      <c r="B434" s="1650"/>
      <c r="C434" s="1364"/>
      <c r="D434" s="1364"/>
      <c r="H434" s="669"/>
      <c r="I434" s="669"/>
      <c r="J434" s="669"/>
      <c r="K434" s="669"/>
      <c r="L434" s="669"/>
      <c r="M434" s="669"/>
      <c r="N434" s="669"/>
      <c r="O434" s="669"/>
      <c r="P434" s="669"/>
      <c r="Q434" s="669"/>
      <c r="R434" s="669"/>
      <c r="S434" s="669"/>
    </row>
    <row r="435">
      <c r="A435" s="819"/>
      <c r="B435" s="1650"/>
      <c r="C435" s="1364"/>
      <c r="D435" s="1364"/>
      <c r="H435" s="669"/>
      <c r="I435" s="669"/>
      <c r="J435" s="669"/>
      <c r="K435" s="669"/>
      <c r="L435" s="669"/>
      <c r="M435" s="669"/>
      <c r="N435" s="669"/>
      <c r="O435" s="669"/>
      <c r="P435" s="669"/>
      <c r="Q435" s="669"/>
      <c r="R435" s="669"/>
      <c r="S435" s="669"/>
    </row>
    <row r="436">
      <c r="A436" s="819"/>
      <c r="B436" s="1650"/>
      <c r="C436" s="1364"/>
      <c r="D436" s="1364"/>
      <c r="H436" s="669"/>
      <c r="I436" s="669"/>
      <c r="J436" s="669"/>
      <c r="K436" s="669"/>
      <c r="L436" s="669"/>
      <c r="M436" s="669"/>
      <c r="N436" s="669"/>
      <c r="O436" s="669"/>
      <c r="P436" s="669"/>
      <c r="Q436" s="669"/>
      <c r="R436" s="669"/>
      <c r="S436" s="669"/>
    </row>
    <row r="437">
      <c r="A437" s="819"/>
      <c r="B437" s="1650"/>
      <c r="C437" s="1364"/>
      <c r="D437" s="1364"/>
      <c r="H437" s="669"/>
      <c r="I437" s="669"/>
      <c r="J437" s="669"/>
      <c r="K437" s="669"/>
      <c r="L437" s="669"/>
      <c r="M437" s="669"/>
      <c r="N437" s="669"/>
      <c r="O437" s="669"/>
      <c r="P437" s="669"/>
      <c r="Q437" s="669"/>
      <c r="R437" s="669"/>
      <c r="S437" s="669"/>
    </row>
    <row r="438">
      <c r="A438" s="819"/>
      <c r="B438" s="1650"/>
      <c r="C438" s="1364"/>
      <c r="D438" s="1364"/>
      <c r="H438" s="669"/>
      <c r="I438" s="669"/>
      <c r="J438" s="669"/>
      <c r="K438" s="669"/>
      <c r="L438" s="669"/>
      <c r="M438" s="669"/>
      <c r="N438" s="669"/>
      <c r="O438" s="669"/>
      <c r="P438" s="669"/>
      <c r="Q438" s="669"/>
      <c r="R438" s="669"/>
      <c r="S438" s="669"/>
    </row>
    <row r="439">
      <c r="A439" s="819"/>
      <c r="B439" s="1650"/>
      <c r="C439" s="1364"/>
      <c r="D439" s="1364"/>
      <c r="H439" s="669"/>
      <c r="I439" s="669"/>
      <c r="J439" s="669"/>
      <c r="K439" s="669"/>
      <c r="L439" s="669"/>
      <c r="M439" s="669"/>
      <c r="N439" s="669"/>
      <c r="O439" s="669"/>
      <c r="P439" s="669"/>
      <c r="Q439" s="669"/>
      <c r="R439" s="669"/>
      <c r="S439" s="669"/>
    </row>
    <row r="440">
      <c r="A440" s="819"/>
      <c r="B440" s="1650"/>
      <c r="C440" s="1364"/>
      <c r="D440" s="1364"/>
      <c r="H440" s="669"/>
      <c r="I440" s="669"/>
      <c r="J440" s="669"/>
      <c r="K440" s="669"/>
      <c r="L440" s="669"/>
      <c r="M440" s="669"/>
      <c r="N440" s="669"/>
      <c r="O440" s="669"/>
      <c r="P440" s="669"/>
      <c r="Q440" s="669"/>
      <c r="R440" s="669"/>
      <c r="S440" s="669"/>
    </row>
    <row r="441">
      <c r="A441" s="819"/>
      <c r="B441" s="1650"/>
      <c r="C441" s="1364"/>
      <c r="D441" s="1364"/>
      <c r="H441" s="669"/>
      <c r="I441" s="669"/>
      <c r="J441" s="669"/>
      <c r="K441" s="669"/>
      <c r="L441" s="669"/>
      <c r="M441" s="669"/>
      <c r="N441" s="669"/>
      <c r="O441" s="669"/>
      <c r="P441" s="669"/>
      <c r="Q441" s="669"/>
      <c r="R441" s="669"/>
      <c r="S441" s="669"/>
    </row>
    <row r="442">
      <c r="A442" s="819"/>
      <c r="B442" s="1650"/>
      <c r="C442" s="1364"/>
      <c r="D442" s="1364"/>
      <c r="H442" s="669"/>
      <c r="I442" s="669"/>
      <c r="J442" s="669"/>
      <c r="K442" s="669"/>
      <c r="L442" s="669"/>
      <c r="M442" s="669"/>
      <c r="N442" s="669"/>
      <c r="O442" s="669"/>
      <c r="P442" s="669"/>
      <c r="Q442" s="669"/>
      <c r="R442" s="669"/>
      <c r="S442" s="669"/>
    </row>
    <row r="443">
      <c r="A443" s="819"/>
      <c r="B443" s="1650"/>
      <c r="C443" s="1364"/>
      <c r="D443" s="1364"/>
      <c r="H443" s="669"/>
      <c r="I443" s="669"/>
      <c r="J443" s="669"/>
      <c r="K443" s="669"/>
      <c r="L443" s="669"/>
      <c r="M443" s="669"/>
      <c r="N443" s="669"/>
      <c r="O443" s="669"/>
      <c r="P443" s="669"/>
      <c r="Q443" s="669"/>
      <c r="R443" s="669"/>
      <c r="S443" s="669"/>
    </row>
    <row r="444">
      <c r="A444" s="819"/>
      <c r="B444" s="1650"/>
      <c r="C444" s="1364"/>
      <c r="D444" s="1364"/>
      <c r="H444" s="669"/>
      <c r="I444" s="669"/>
      <c r="J444" s="669"/>
      <c r="K444" s="669"/>
      <c r="L444" s="669"/>
      <c r="M444" s="669"/>
      <c r="N444" s="669"/>
      <c r="O444" s="669"/>
      <c r="P444" s="669"/>
      <c r="Q444" s="669"/>
      <c r="R444" s="669"/>
      <c r="S444" s="669"/>
    </row>
    <row r="445">
      <c r="A445" s="819"/>
      <c r="B445" s="1650"/>
      <c r="C445" s="1364"/>
      <c r="D445" s="1364"/>
      <c r="H445" s="669"/>
      <c r="I445" s="669"/>
      <c r="J445" s="669"/>
      <c r="K445" s="669"/>
      <c r="L445" s="669"/>
      <c r="M445" s="669"/>
      <c r="N445" s="669"/>
      <c r="O445" s="669"/>
      <c r="P445" s="669"/>
      <c r="Q445" s="669"/>
      <c r="R445" s="669"/>
      <c r="S445" s="669"/>
    </row>
    <row r="446">
      <c r="A446" s="819"/>
      <c r="B446" s="1650"/>
      <c r="C446" s="1364"/>
      <c r="D446" s="1364"/>
      <c r="H446" s="669"/>
      <c r="I446" s="669"/>
      <c r="J446" s="669"/>
      <c r="K446" s="669"/>
      <c r="L446" s="669"/>
      <c r="M446" s="669"/>
      <c r="N446" s="669"/>
      <c r="O446" s="669"/>
      <c r="P446" s="669"/>
      <c r="Q446" s="669"/>
      <c r="R446" s="669"/>
      <c r="S446" s="669"/>
    </row>
    <row r="447">
      <c r="A447" s="819"/>
      <c r="B447" s="1650"/>
      <c r="C447" s="1364"/>
      <c r="D447" s="1364"/>
      <c r="H447" s="669"/>
      <c r="I447" s="669"/>
      <c r="J447" s="669"/>
      <c r="K447" s="669"/>
      <c r="L447" s="669"/>
      <c r="M447" s="669"/>
      <c r="N447" s="669"/>
      <c r="O447" s="669"/>
      <c r="P447" s="669"/>
      <c r="Q447" s="669"/>
      <c r="R447" s="669"/>
      <c r="S447" s="669"/>
    </row>
    <row r="448">
      <c r="A448" s="819"/>
      <c r="B448" s="1650"/>
      <c r="C448" s="1364"/>
      <c r="D448" s="1364"/>
      <c r="H448" s="669"/>
      <c r="I448" s="669"/>
      <c r="J448" s="669"/>
      <c r="K448" s="669"/>
      <c r="L448" s="669"/>
      <c r="M448" s="669"/>
      <c r="N448" s="669"/>
      <c r="O448" s="669"/>
      <c r="P448" s="669"/>
      <c r="Q448" s="669"/>
      <c r="R448" s="669"/>
      <c r="S448" s="669"/>
    </row>
    <row r="449">
      <c r="A449" s="819"/>
      <c r="B449" s="1650"/>
      <c r="C449" s="1364"/>
      <c r="D449" s="1364"/>
      <c r="H449" s="669"/>
      <c r="I449" s="669"/>
      <c r="J449" s="669"/>
      <c r="K449" s="669"/>
      <c r="L449" s="669"/>
      <c r="M449" s="669"/>
      <c r="N449" s="669"/>
      <c r="O449" s="669"/>
      <c r="P449" s="669"/>
      <c r="Q449" s="669"/>
      <c r="R449" s="669"/>
      <c r="S449" s="669"/>
    </row>
    <row r="450">
      <c r="A450" s="819"/>
      <c r="B450" s="1650"/>
      <c r="C450" s="1364"/>
      <c r="D450" s="1364"/>
      <c r="H450" s="669"/>
      <c r="I450" s="669"/>
      <c r="J450" s="669"/>
      <c r="K450" s="669"/>
      <c r="L450" s="669"/>
      <c r="M450" s="669"/>
      <c r="N450" s="669"/>
      <c r="O450" s="669"/>
      <c r="P450" s="669"/>
      <c r="Q450" s="669"/>
      <c r="R450" s="669"/>
      <c r="S450" s="669"/>
    </row>
    <row r="451">
      <c r="A451" s="819"/>
      <c r="B451" s="1650"/>
      <c r="C451" s="1364"/>
      <c r="D451" s="1364"/>
      <c r="H451" s="669"/>
      <c r="I451" s="669"/>
      <c r="J451" s="669"/>
      <c r="K451" s="669"/>
      <c r="L451" s="669"/>
      <c r="M451" s="669"/>
      <c r="N451" s="669"/>
      <c r="O451" s="669"/>
      <c r="P451" s="669"/>
      <c r="Q451" s="669"/>
      <c r="R451" s="669"/>
      <c r="S451" s="669"/>
    </row>
    <row r="452">
      <c r="A452" s="819"/>
      <c r="B452" s="1650"/>
      <c r="C452" s="1364"/>
      <c r="D452" s="1364"/>
      <c r="H452" s="669"/>
      <c r="I452" s="669"/>
      <c r="J452" s="669"/>
      <c r="K452" s="669"/>
      <c r="L452" s="669"/>
      <c r="M452" s="669"/>
      <c r="N452" s="669"/>
      <c r="O452" s="669"/>
      <c r="P452" s="669"/>
      <c r="Q452" s="669"/>
      <c r="R452" s="669"/>
      <c r="S452" s="669"/>
    </row>
    <row r="453">
      <c r="A453" s="819"/>
      <c r="B453" s="1650"/>
      <c r="C453" s="1364"/>
      <c r="D453" s="1364"/>
      <c r="H453" s="669"/>
      <c r="I453" s="669"/>
      <c r="J453" s="669"/>
      <c r="K453" s="669"/>
      <c r="L453" s="669"/>
      <c r="M453" s="669"/>
      <c r="N453" s="669"/>
      <c r="O453" s="669"/>
      <c r="P453" s="669"/>
      <c r="Q453" s="669"/>
      <c r="R453" s="669"/>
      <c r="S453" s="669"/>
    </row>
    <row r="454">
      <c r="A454" s="819"/>
      <c r="B454" s="1650"/>
      <c r="C454" s="1364"/>
      <c r="D454" s="1364"/>
      <c r="H454" s="669"/>
      <c r="I454" s="669"/>
      <c r="J454" s="669"/>
      <c r="K454" s="669"/>
      <c r="L454" s="669"/>
      <c r="M454" s="669"/>
      <c r="N454" s="669"/>
      <c r="O454" s="669"/>
      <c r="P454" s="669"/>
      <c r="Q454" s="669"/>
      <c r="R454" s="669"/>
      <c r="S454" s="669"/>
    </row>
    <row r="455">
      <c r="A455" s="819"/>
      <c r="B455" s="1650"/>
      <c r="C455" s="1364"/>
      <c r="D455" s="1364"/>
      <c r="H455" s="669"/>
      <c r="I455" s="669"/>
      <c r="J455" s="669"/>
      <c r="K455" s="669"/>
      <c r="L455" s="669"/>
      <c r="M455" s="669"/>
      <c r="N455" s="669"/>
      <c r="O455" s="669"/>
      <c r="P455" s="669"/>
      <c r="Q455" s="669"/>
      <c r="R455" s="669"/>
      <c r="S455" s="669"/>
    </row>
    <row r="456">
      <c r="A456" s="819"/>
      <c r="B456" s="1650"/>
      <c r="C456" s="1364"/>
      <c r="D456" s="1364"/>
      <c r="H456" s="669"/>
      <c r="I456" s="669"/>
      <c r="J456" s="669"/>
      <c r="K456" s="669"/>
      <c r="L456" s="669"/>
      <c r="M456" s="669"/>
      <c r="N456" s="669"/>
      <c r="O456" s="669"/>
      <c r="P456" s="669"/>
      <c r="Q456" s="669"/>
      <c r="R456" s="669"/>
      <c r="S456" s="669"/>
    </row>
    <row r="457">
      <c r="A457" s="819"/>
      <c r="B457" s="1650"/>
      <c r="C457" s="1364"/>
      <c r="D457" s="1364"/>
      <c r="H457" s="669"/>
      <c r="I457" s="669"/>
      <c r="J457" s="669"/>
      <c r="K457" s="669"/>
      <c r="L457" s="669"/>
      <c r="M457" s="669"/>
      <c r="N457" s="669"/>
      <c r="O457" s="669"/>
      <c r="P457" s="669"/>
      <c r="Q457" s="669"/>
      <c r="R457" s="669"/>
      <c r="S457" s="669"/>
    </row>
    <row r="458">
      <c r="A458" s="819"/>
      <c r="B458" s="1650"/>
      <c r="C458" s="1364"/>
      <c r="D458" s="1364"/>
      <c r="H458" s="669"/>
      <c r="I458" s="669"/>
      <c r="J458" s="669"/>
      <c r="K458" s="669"/>
      <c r="L458" s="669"/>
      <c r="M458" s="669"/>
      <c r="N458" s="669"/>
      <c r="O458" s="669"/>
      <c r="P458" s="669"/>
      <c r="Q458" s="669"/>
      <c r="R458" s="669"/>
      <c r="S458" s="669"/>
    </row>
    <row r="459">
      <c r="A459" s="819"/>
      <c r="B459" s="1650"/>
      <c r="C459" s="1364"/>
      <c r="D459" s="1364"/>
      <c r="H459" s="669"/>
      <c r="I459" s="669"/>
      <c r="J459" s="669"/>
      <c r="K459" s="669"/>
      <c r="L459" s="669"/>
      <c r="M459" s="669"/>
      <c r="N459" s="669"/>
      <c r="O459" s="669"/>
      <c r="P459" s="669"/>
      <c r="Q459" s="669"/>
      <c r="R459" s="669"/>
      <c r="S459" s="669"/>
    </row>
    <row r="460">
      <c r="A460" s="819"/>
      <c r="B460" s="1650"/>
      <c r="C460" s="1364"/>
      <c r="D460" s="1364"/>
      <c r="H460" s="669"/>
      <c r="I460" s="669"/>
      <c r="J460" s="669"/>
      <c r="K460" s="669"/>
      <c r="L460" s="669"/>
      <c r="M460" s="669"/>
      <c r="N460" s="669"/>
      <c r="O460" s="669"/>
      <c r="P460" s="669"/>
      <c r="Q460" s="669"/>
      <c r="R460" s="669"/>
      <c r="S460" s="669"/>
    </row>
    <row r="461">
      <c r="A461" s="819"/>
      <c r="B461" s="1650"/>
      <c r="C461" s="1364"/>
      <c r="D461" s="1364"/>
      <c r="H461" s="669"/>
      <c r="I461" s="669"/>
      <c r="J461" s="669"/>
      <c r="K461" s="669"/>
      <c r="L461" s="669"/>
      <c r="M461" s="669"/>
      <c r="N461" s="669"/>
      <c r="O461" s="669"/>
      <c r="P461" s="669"/>
      <c r="Q461" s="669"/>
      <c r="R461" s="669"/>
      <c r="S461" s="669"/>
    </row>
    <row r="462">
      <c r="A462" s="819"/>
      <c r="B462" s="1650"/>
      <c r="C462" s="1364"/>
      <c r="D462" s="1364"/>
      <c r="H462" s="669"/>
      <c r="I462" s="669"/>
      <c r="J462" s="669"/>
      <c r="K462" s="669"/>
      <c r="L462" s="669"/>
      <c r="M462" s="669"/>
      <c r="N462" s="669"/>
      <c r="O462" s="669"/>
      <c r="P462" s="669"/>
      <c r="Q462" s="669"/>
      <c r="R462" s="669"/>
      <c r="S462" s="669"/>
    </row>
    <row r="463">
      <c r="A463" s="819"/>
      <c r="B463" s="1650"/>
      <c r="C463" s="1364"/>
      <c r="D463" s="1364"/>
      <c r="H463" s="669"/>
      <c r="I463" s="669"/>
      <c r="J463" s="669"/>
      <c r="K463" s="669"/>
      <c r="L463" s="669"/>
      <c r="M463" s="669"/>
      <c r="N463" s="669"/>
      <c r="O463" s="669"/>
      <c r="P463" s="669"/>
      <c r="Q463" s="669"/>
      <c r="R463" s="669"/>
      <c r="S463" s="669"/>
    </row>
    <row r="464">
      <c r="A464" s="819"/>
      <c r="B464" s="1650"/>
      <c r="C464" s="1364"/>
      <c r="D464" s="1364"/>
      <c r="H464" s="669"/>
      <c r="I464" s="669"/>
      <c r="J464" s="669"/>
      <c r="K464" s="669"/>
      <c r="L464" s="669"/>
      <c r="M464" s="669"/>
      <c r="N464" s="669"/>
      <c r="O464" s="669"/>
      <c r="P464" s="669"/>
      <c r="Q464" s="669"/>
      <c r="R464" s="669"/>
      <c r="S464" s="669"/>
    </row>
    <row r="465">
      <c r="A465" s="819"/>
      <c r="B465" s="1650"/>
      <c r="C465" s="1364"/>
      <c r="D465" s="1364"/>
      <c r="H465" s="669"/>
      <c r="I465" s="669"/>
      <c r="J465" s="669"/>
      <c r="K465" s="669"/>
      <c r="L465" s="669"/>
      <c r="M465" s="669"/>
      <c r="N465" s="669"/>
      <c r="O465" s="669"/>
      <c r="P465" s="669"/>
      <c r="Q465" s="669"/>
      <c r="R465" s="669"/>
      <c r="S465" s="669"/>
    </row>
    <row r="466">
      <c r="A466" s="819"/>
      <c r="B466" s="1650"/>
      <c r="C466" s="1364"/>
      <c r="D466" s="1364"/>
      <c r="H466" s="669"/>
      <c r="I466" s="669"/>
      <c r="J466" s="669"/>
      <c r="K466" s="669"/>
      <c r="L466" s="669"/>
      <c r="M466" s="669"/>
      <c r="N466" s="669"/>
      <c r="O466" s="669"/>
      <c r="P466" s="669"/>
      <c r="Q466" s="669"/>
      <c r="R466" s="669"/>
      <c r="S466" s="669"/>
    </row>
    <row r="467">
      <c r="A467" s="819"/>
      <c r="B467" s="1650"/>
      <c r="C467" s="1364"/>
      <c r="D467" s="1364"/>
      <c r="H467" s="669"/>
      <c r="I467" s="669"/>
      <c r="J467" s="669"/>
      <c r="K467" s="669"/>
      <c r="L467" s="669"/>
      <c r="M467" s="669"/>
      <c r="N467" s="669"/>
      <c r="O467" s="669"/>
      <c r="P467" s="669"/>
      <c r="Q467" s="669"/>
      <c r="R467" s="669"/>
      <c r="S467" s="669"/>
    </row>
    <row r="468">
      <c r="A468" s="819"/>
      <c r="B468" s="1650"/>
      <c r="C468" s="1364"/>
      <c r="D468" s="1364"/>
      <c r="H468" s="669"/>
      <c r="I468" s="669"/>
      <c r="J468" s="669"/>
      <c r="K468" s="669"/>
      <c r="L468" s="669"/>
      <c r="M468" s="669"/>
      <c r="N468" s="669"/>
      <c r="O468" s="669"/>
      <c r="P468" s="669"/>
      <c r="Q468" s="669"/>
      <c r="R468" s="669"/>
      <c r="S468" s="669"/>
    </row>
    <row r="469">
      <c r="A469" s="819"/>
      <c r="B469" s="1650"/>
      <c r="C469" s="1364"/>
      <c r="D469" s="1364"/>
      <c r="H469" s="669"/>
      <c r="I469" s="669"/>
      <c r="J469" s="669"/>
      <c r="K469" s="669"/>
      <c r="L469" s="669"/>
      <c r="M469" s="669"/>
      <c r="N469" s="669"/>
      <c r="O469" s="669"/>
      <c r="P469" s="669"/>
      <c r="Q469" s="669"/>
      <c r="R469" s="669"/>
      <c r="S469" s="669"/>
    </row>
    <row r="470">
      <c r="A470" s="819"/>
      <c r="B470" s="1650"/>
      <c r="C470" s="1364"/>
      <c r="D470" s="1364"/>
      <c r="H470" s="669"/>
      <c r="I470" s="669"/>
      <c r="J470" s="669"/>
      <c r="K470" s="669"/>
      <c r="L470" s="669"/>
      <c r="M470" s="669"/>
      <c r="N470" s="669"/>
      <c r="O470" s="669"/>
      <c r="P470" s="669"/>
      <c r="Q470" s="669"/>
      <c r="R470" s="669"/>
      <c r="S470" s="669"/>
    </row>
    <row r="471">
      <c r="A471" s="819"/>
      <c r="B471" s="1650"/>
      <c r="C471" s="1364"/>
      <c r="D471" s="1364"/>
      <c r="H471" s="669"/>
      <c r="I471" s="669"/>
      <c r="J471" s="669"/>
      <c r="K471" s="669"/>
      <c r="L471" s="669"/>
      <c r="M471" s="669"/>
      <c r="N471" s="669"/>
      <c r="O471" s="669"/>
      <c r="P471" s="669"/>
      <c r="Q471" s="669"/>
      <c r="R471" s="669"/>
      <c r="S471" s="669"/>
    </row>
    <row r="472">
      <c r="A472" s="819"/>
      <c r="B472" s="1650"/>
      <c r="C472" s="1364"/>
      <c r="D472" s="1364"/>
      <c r="H472" s="669"/>
      <c r="I472" s="669"/>
      <c r="J472" s="669"/>
      <c r="K472" s="669"/>
      <c r="L472" s="669"/>
      <c r="M472" s="669"/>
      <c r="N472" s="669"/>
      <c r="O472" s="669"/>
      <c r="P472" s="669"/>
      <c r="Q472" s="669"/>
      <c r="R472" s="669"/>
      <c r="S472" s="669"/>
    </row>
    <row r="473">
      <c r="A473" s="819"/>
      <c r="B473" s="1650"/>
      <c r="C473" s="1364"/>
      <c r="D473" s="1364"/>
      <c r="H473" s="669"/>
      <c r="I473" s="669"/>
      <c r="J473" s="669"/>
      <c r="K473" s="669"/>
      <c r="L473" s="669"/>
      <c r="M473" s="669"/>
      <c r="N473" s="669"/>
      <c r="O473" s="669"/>
      <c r="P473" s="669"/>
      <c r="Q473" s="669"/>
      <c r="R473" s="669"/>
      <c r="S473" s="669"/>
    </row>
    <row r="474">
      <c r="A474" s="819"/>
      <c r="B474" s="1650"/>
      <c r="C474" s="1364"/>
      <c r="D474" s="1364"/>
      <c r="H474" s="669"/>
      <c r="I474" s="669"/>
      <c r="J474" s="669"/>
      <c r="K474" s="669"/>
      <c r="L474" s="669"/>
      <c r="M474" s="669"/>
      <c r="N474" s="669"/>
      <c r="O474" s="669"/>
      <c r="P474" s="669"/>
      <c r="Q474" s="669"/>
      <c r="R474" s="669"/>
      <c r="S474" s="669"/>
    </row>
    <row r="475">
      <c r="A475" s="819"/>
      <c r="B475" s="1650"/>
      <c r="C475" s="1364"/>
      <c r="D475" s="1364"/>
      <c r="H475" s="669"/>
      <c r="I475" s="669"/>
      <c r="J475" s="669"/>
      <c r="K475" s="669"/>
      <c r="L475" s="669"/>
      <c r="M475" s="669"/>
      <c r="N475" s="669"/>
      <c r="O475" s="669"/>
      <c r="P475" s="669"/>
      <c r="Q475" s="669"/>
      <c r="R475" s="669"/>
      <c r="S475" s="669"/>
    </row>
    <row r="476">
      <c r="A476" s="819"/>
      <c r="B476" s="1650"/>
      <c r="C476" s="1364"/>
      <c r="D476" s="1364"/>
      <c r="H476" s="669"/>
      <c r="I476" s="669"/>
      <c r="J476" s="669"/>
      <c r="K476" s="669"/>
      <c r="L476" s="669"/>
      <c r="M476" s="669"/>
      <c r="N476" s="669"/>
      <c r="O476" s="669"/>
      <c r="P476" s="669"/>
      <c r="Q476" s="669"/>
      <c r="R476" s="669"/>
      <c r="S476" s="669"/>
    </row>
    <row r="477">
      <c r="A477" s="819"/>
      <c r="B477" s="1650"/>
      <c r="C477" s="1364"/>
      <c r="D477" s="1364"/>
      <c r="H477" s="669"/>
      <c r="I477" s="669"/>
      <c r="J477" s="669"/>
      <c r="K477" s="669"/>
      <c r="L477" s="669"/>
      <c r="M477" s="669"/>
      <c r="N477" s="669"/>
      <c r="O477" s="669"/>
      <c r="P477" s="669"/>
      <c r="Q477" s="669"/>
      <c r="R477" s="669"/>
      <c r="S477" s="669"/>
    </row>
    <row r="478">
      <c r="A478" s="819"/>
      <c r="B478" s="1650"/>
      <c r="C478" s="1364"/>
      <c r="D478" s="1364"/>
      <c r="H478" s="669"/>
      <c r="I478" s="669"/>
      <c r="J478" s="669"/>
      <c r="K478" s="669"/>
      <c r="L478" s="669"/>
      <c r="M478" s="669"/>
      <c r="N478" s="669"/>
      <c r="O478" s="669"/>
      <c r="P478" s="669"/>
      <c r="Q478" s="669"/>
      <c r="R478" s="669"/>
      <c r="S478" s="669"/>
    </row>
    <row r="479">
      <c r="A479" s="819"/>
      <c r="B479" s="1650"/>
      <c r="C479" s="1364"/>
      <c r="D479" s="1364"/>
      <c r="H479" s="669"/>
      <c r="I479" s="669"/>
      <c r="J479" s="669"/>
      <c r="K479" s="669"/>
      <c r="L479" s="669"/>
      <c r="M479" s="669"/>
      <c r="N479" s="669"/>
      <c r="O479" s="669"/>
      <c r="P479" s="669"/>
      <c r="Q479" s="669"/>
      <c r="R479" s="669"/>
      <c r="S479" s="669"/>
    </row>
    <row r="480">
      <c r="A480" s="819"/>
      <c r="B480" s="1650"/>
      <c r="C480" s="1364"/>
      <c r="D480" s="1364"/>
      <c r="H480" s="669"/>
      <c r="I480" s="669"/>
      <c r="J480" s="669"/>
      <c r="K480" s="669"/>
      <c r="L480" s="669"/>
      <c r="M480" s="669"/>
      <c r="N480" s="669"/>
      <c r="O480" s="669"/>
      <c r="P480" s="669"/>
      <c r="Q480" s="669"/>
      <c r="R480" s="669"/>
      <c r="S480" s="669"/>
    </row>
    <row r="481">
      <c r="A481" s="819"/>
      <c r="B481" s="1650"/>
      <c r="C481" s="1364"/>
      <c r="D481" s="1364"/>
      <c r="H481" s="669"/>
      <c r="I481" s="669"/>
      <c r="J481" s="669"/>
      <c r="K481" s="669"/>
      <c r="L481" s="669"/>
      <c r="M481" s="669"/>
      <c r="N481" s="669"/>
      <c r="O481" s="669"/>
      <c r="P481" s="669"/>
      <c r="Q481" s="669"/>
      <c r="R481" s="669"/>
      <c r="S481" s="669"/>
    </row>
    <row r="482">
      <c r="A482" s="819"/>
      <c r="B482" s="1650"/>
      <c r="C482" s="1364"/>
      <c r="D482" s="1364"/>
      <c r="H482" s="669"/>
      <c r="I482" s="669"/>
      <c r="J482" s="669"/>
      <c r="K482" s="669"/>
      <c r="L482" s="669"/>
      <c r="M482" s="669"/>
      <c r="N482" s="669"/>
      <c r="O482" s="669"/>
      <c r="P482" s="669"/>
      <c r="Q482" s="669"/>
      <c r="R482" s="669"/>
      <c r="S482" s="669"/>
    </row>
    <row r="483">
      <c r="A483" s="819"/>
      <c r="B483" s="1650"/>
      <c r="C483" s="1364"/>
      <c r="D483" s="1364"/>
      <c r="H483" s="669"/>
      <c r="I483" s="669"/>
      <c r="J483" s="669"/>
      <c r="K483" s="669"/>
      <c r="L483" s="669"/>
      <c r="M483" s="669"/>
      <c r="N483" s="669"/>
      <c r="O483" s="669"/>
      <c r="P483" s="669"/>
      <c r="Q483" s="669"/>
      <c r="R483" s="669"/>
      <c r="S483" s="669"/>
    </row>
    <row r="484">
      <c r="A484" s="819"/>
      <c r="B484" s="1650"/>
      <c r="C484" s="1364"/>
      <c r="D484" s="1364"/>
      <c r="H484" s="669"/>
      <c r="I484" s="669"/>
      <c r="J484" s="669"/>
      <c r="K484" s="669"/>
      <c r="L484" s="669"/>
      <c r="M484" s="669"/>
      <c r="N484" s="669"/>
      <c r="O484" s="669"/>
      <c r="P484" s="669"/>
      <c r="Q484" s="669"/>
      <c r="R484" s="669"/>
      <c r="S484" s="669"/>
    </row>
    <row r="485">
      <c r="A485" s="819"/>
      <c r="B485" s="1650"/>
      <c r="C485" s="1364"/>
      <c r="D485" s="1364"/>
      <c r="H485" s="669"/>
      <c r="I485" s="669"/>
      <c r="J485" s="669"/>
      <c r="K485" s="669"/>
      <c r="L485" s="669"/>
      <c r="M485" s="669"/>
      <c r="N485" s="669"/>
      <c r="O485" s="669"/>
      <c r="P485" s="669"/>
      <c r="Q485" s="669"/>
      <c r="R485" s="669"/>
      <c r="S485" s="669"/>
    </row>
    <row r="486">
      <c r="A486" s="819"/>
      <c r="B486" s="1650"/>
      <c r="C486" s="1364"/>
      <c r="D486" s="1364"/>
      <c r="H486" s="669"/>
      <c r="I486" s="669"/>
      <c r="J486" s="669"/>
      <c r="K486" s="669"/>
      <c r="L486" s="669"/>
      <c r="M486" s="669"/>
      <c r="N486" s="669"/>
      <c r="O486" s="669"/>
      <c r="P486" s="669"/>
      <c r="Q486" s="669"/>
      <c r="R486" s="669"/>
      <c r="S486" s="669"/>
    </row>
    <row r="487">
      <c r="A487" s="819"/>
      <c r="B487" s="1650"/>
      <c r="C487" s="1364"/>
      <c r="D487" s="1364"/>
      <c r="H487" s="669"/>
      <c r="I487" s="669"/>
      <c r="J487" s="669"/>
      <c r="K487" s="669"/>
      <c r="L487" s="669"/>
      <c r="M487" s="669"/>
      <c r="N487" s="669"/>
      <c r="O487" s="669"/>
      <c r="P487" s="669"/>
      <c r="Q487" s="669"/>
      <c r="R487" s="669"/>
      <c r="S487" s="669"/>
    </row>
    <row r="488">
      <c r="A488" s="819"/>
      <c r="B488" s="1650"/>
      <c r="C488" s="1364"/>
      <c r="D488" s="1364"/>
      <c r="H488" s="669"/>
      <c r="I488" s="669"/>
      <c r="J488" s="669"/>
      <c r="K488" s="669"/>
      <c r="L488" s="669"/>
      <c r="M488" s="669"/>
      <c r="N488" s="669"/>
      <c r="O488" s="669"/>
      <c r="P488" s="669"/>
      <c r="Q488" s="669"/>
      <c r="R488" s="669"/>
      <c r="S488" s="669"/>
    </row>
    <row r="489">
      <c r="A489" s="819"/>
      <c r="B489" s="1650"/>
      <c r="C489" s="1364"/>
      <c r="D489" s="1364"/>
      <c r="H489" s="669"/>
      <c r="I489" s="669"/>
      <c r="J489" s="669"/>
      <c r="K489" s="669"/>
      <c r="L489" s="669"/>
      <c r="M489" s="669"/>
      <c r="N489" s="669"/>
      <c r="O489" s="669"/>
      <c r="P489" s="669"/>
      <c r="Q489" s="669"/>
      <c r="R489" s="669"/>
      <c r="S489" s="669"/>
    </row>
    <row r="490">
      <c r="A490" s="819"/>
      <c r="B490" s="1650"/>
      <c r="C490" s="1364"/>
      <c r="D490" s="1364"/>
      <c r="H490" s="669"/>
      <c r="I490" s="669"/>
      <c r="J490" s="669"/>
      <c r="K490" s="669"/>
      <c r="L490" s="669"/>
      <c r="M490" s="669"/>
      <c r="N490" s="669"/>
      <c r="O490" s="669"/>
      <c r="P490" s="669"/>
      <c r="Q490" s="669"/>
      <c r="R490" s="669"/>
      <c r="S490" s="669"/>
    </row>
    <row r="491">
      <c r="A491" s="819"/>
      <c r="B491" s="1650"/>
      <c r="C491" s="1364"/>
      <c r="D491" s="1364"/>
      <c r="H491" s="669"/>
      <c r="I491" s="669"/>
      <c r="J491" s="669"/>
      <c r="K491" s="669"/>
      <c r="L491" s="669"/>
      <c r="M491" s="669"/>
      <c r="N491" s="669"/>
      <c r="O491" s="669"/>
      <c r="P491" s="669"/>
      <c r="Q491" s="669"/>
      <c r="R491" s="669"/>
      <c r="S491" s="669"/>
    </row>
    <row r="492">
      <c r="A492" s="819"/>
      <c r="B492" s="1650"/>
      <c r="C492" s="1364"/>
      <c r="D492" s="1364"/>
      <c r="H492" s="669"/>
      <c r="I492" s="669"/>
      <c r="J492" s="669"/>
      <c r="K492" s="669"/>
      <c r="L492" s="669"/>
      <c r="M492" s="669"/>
      <c r="N492" s="669"/>
      <c r="O492" s="669"/>
      <c r="P492" s="669"/>
      <c r="Q492" s="669"/>
      <c r="R492" s="669"/>
      <c r="S492" s="669"/>
    </row>
    <row r="493">
      <c r="A493" s="819"/>
      <c r="B493" s="1650"/>
      <c r="C493" s="1364"/>
      <c r="D493" s="1364"/>
      <c r="H493" s="669"/>
      <c r="I493" s="669"/>
      <c r="J493" s="669"/>
      <c r="K493" s="669"/>
      <c r="L493" s="669"/>
      <c r="M493" s="669"/>
      <c r="N493" s="669"/>
      <c r="O493" s="669"/>
      <c r="P493" s="669"/>
      <c r="Q493" s="669"/>
      <c r="R493" s="669"/>
      <c r="S493" s="669"/>
    </row>
    <row r="494">
      <c r="A494" s="819"/>
      <c r="B494" s="1650"/>
      <c r="C494" s="1364"/>
      <c r="D494" s="1364"/>
      <c r="H494" s="669"/>
      <c r="I494" s="669"/>
      <c r="J494" s="669"/>
      <c r="K494" s="669"/>
      <c r="L494" s="669"/>
      <c r="M494" s="669"/>
      <c r="N494" s="669"/>
      <c r="O494" s="669"/>
      <c r="P494" s="669"/>
      <c r="Q494" s="669"/>
      <c r="R494" s="669"/>
      <c r="S494" s="669"/>
    </row>
    <row r="495">
      <c r="A495" s="819"/>
      <c r="B495" s="1650"/>
      <c r="C495" s="1364"/>
      <c r="D495" s="1364"/>
      <c r="H495" s="669"/>
      <c r="I495" s="669"/>
      <c r="J495" s="669"/>
      <c r="K495" s="669"/>
      <c r="L495" s="669"/>
      <c r="M495" s="669"/>
      <c r="N495" s="669"/>
      <c r="O495" s="669"/>
      <c r="P495" s="669"/>
      <c r="Q495" s="669"/>
      <c r="R495" s="669"/>
      <c r="S495" s="669"/>
    </row>
    <row r="496">
      <c r="A496" s="819"/>
      <c r="B496" s="1650"/>
      <c r="C496" s="1364"/>
      <c r="D496" s="1364"/>
      <c r="H496" s="669"/>
      <c r="I496" s="669"/>
      <c r="J496" s="669"/>
      <c r="K496" s="669"/>
      <c r="L496" s="669"/>
      <c r="M496" s="669"/>
      <c r="N496" s="669"/>
      <c r="O496" s="669"/>
      <c r="P496" s="669"/>
      <c r="Q496" s="669"/>
      <c r="R496" s="669"/>
      <c r="S496" s="669"/>
    </row>
    <row r="497">
      <c r="A497" s="819"/>
      <c r="B497" s="1650"/>
      <c r="C497" s="1364"/>
      <c r="D497" s="1364"/>
      <c r="H497" s="669"/>
      <c r="I497" s="669"/>
      <c r="J497" s="669"/>
      <c r="K497" s="669"/>
      <c r="L497" s="669"/>
      <c r="M497" s="669"/>
      <c r="N497" s="669"/>
      <c r="O497" s="669"/>
      <c r="P497" s="669"/>
      <c r="Q497" s="669"/>
      <c r="R497" s="669"/>
      <c r="S497" s="669"/>
    </row>
    <row r="498">
      <c r="A498" s="819"/>
      <c r="B498" s="1650"/>
      <c r="C498" s="1364"/>
      <c r="D498" s="1364"/>
      <c r="H498" s="669"/>
      <c r="I498" s="669"/>
      <c r="J498" s="669"/>
      <c r="K498" s="669"/>
      <c r="L498" s="669"/>
      <c r="M498" s="669"/>
      <c r="N498" s="669"/>
      <c r="O498" s="669"/>
      <c r="P498" s="669"/>
      <c r="Q498" s="669"/>
      <c r="R498" s="669"/>
      <c r="S498" s="669"/>
    </row>
    <row r="499">
      <c r="A499" s="819"/>
      <c r="B499" s="1650"/>
      <c r="C499" s="1364"/>
      <c r="D499" s="1364"/>
      <c r="H499" s="669"/>
      <c r="I499" s="669"/>
      <c r="J499" s="669"/>
      <c r="K499" s="669"/>
      <c r="L499" s="669"/>
      <c r="M499" s="669"/>
      <c r="N499" s="669"/>
      <c r="O499" s="669"/>
      <c r="P499" s="669"/>
      <c r="Q499" s="669"/>
      <c r="R499" s="669"/>
      <c r="S499" s="669"/>
    </row>
    <row r="500">
      <c r="A500" s="819"/>
      <c r="B500" s="1650"/>
      <c r="C500" s="1364"/>
      <c r="D500" s="1364"/>
      <c r="H500" s="669"/>
      <c r="I500" s="669"/>
      <c r="J500" s="669"/>
      <c r="K500" s="669"/>
      <c r="L500" s="669"/>
      <c r="M500" s="669"/>
      <c r="N500" s="669"/>
      <c r="O500" s="669"/>
      <c r="P500" s="669"/>
      <c r="Q500" s="669"/>
      <c r="R500" s="669"/>
      <c r="S500" s="669"/>
    </row>
    <row r="501">
      <c r="A501" s="819"/>
      <c r="B501" s="1650"/>
      <c r="C501" s="1364"/>
      <c r="D501" s="1364"/>
      <c r="H501" s="669"/>
      <c r="I501" s="669"/>
      <c r="J501" s="669"/>
      <c r="K501" s="669"/>
      <c r="L501" s="669"/>
      <c r="M501" s="669"/>
      <c r="N501" s="669"/>
      <c r="O501" s="669"/>
      <c r="P501" s="669"/>
      <c r="Q501" s="669"/>
      <c r="R501" s="669"/>
      <c r="S501" s="669"/>
    </row>
    <row r="502">
      <c r="A502" s="819"/>
      <c r="B502" s="1650"/>
      <c r="C502" s="1364"/>
      <c r="D502" s="1364"/>
      <c r="H502" s="669"/>
      <c r="I502" s="669"/>
      <c r="J502" s="669"/>
      <c r="K502" s="669"/>
      <c r="L502" s="669"/>
      <c r="M502" s="669"/>
      <c r="N502" s="669"/>
      <c r="O502" s="669"/>
      <c r="P502" s="669"/>
      <c r="Q502" s="669"/>
      <c r="R502" s="669"/>
      <c r="S502" s="669"/>
    </row>
    <row r="503">
      <c r="A503" s="819"/>
      <c r="B503" s="1650"/>
      <c r="C503" s="1364"/>
      <c r="D503" s="1364"/>
      <c r="H503" s="669"/>
      <c r="I503" s="669"/>
      <c r="J503" s="669"/>
      <c r="K503" s="669"/>
      <c r="L503" s="669"/>
      <c r="M503" s="669"/>
      <c r="N503" s="669"/>
      <c r="O503" s="669"/>
      <c r="P503" s="669"/>
      <c r="Q503" s="669"/>
      <c r="R503" s="669"/>
      <c r="S503" s="669"/>
    </row>
    <row r="504">
      <c r="A504" s="819"/>
      <c r="B504" s="1650"/>
      <c r="C504" s="1364"/>
      <c r="D504" s="1364"/>
      <c r="H504" s="669"/>
      <c r="I504" s="669"/>
      <c r="J504" s="669"/>
      <c r="K504" s="669"/>
      <c r="L504" s="669"/>
      <c r="M504" s="669"/>
      <c r="N504" s="669"/>
      <c r="O504" s="669"/>
      <c r="P504" s="669"/>
      <c r="Q504" s="669"/>
      <c r="R504" s="669"/>
      <c r="S504" s="669"/>
    </row>
    <row r="505">
      <c r="A505" s="819"/>
      <c r="B505" s="1650"/>
      <c r="C505" s="1364"/>
      <c r="D505" s="1364"/>
      <c r="H505" s="669"/>
      <c r="I505" s="669"/>
      <c r="J505" s="669"/>
      <c r="K505" s="669"/>
      <c r="L505" s="669"/>
      <c r="M505" s="669"/>
      <c r="N505" s="669"/>
      <c r="O505" s="669"/>
      <c r="P505" s="669"/>
      <c r="Q505" s="669"/>
      <c r="R505" s="669"/>
      <c r="S505" s="669"/>
    </row>
    <row r="506">
      <c r="A506" s="819"/>
      <c r="B506" s="1650"/>
      <c r="C506" s="1364"/>
      <c r="D506" s="1364"/>
      <c r="H506" s="669"/>
      <c r="I506" s="669"/>
      <c r="J506" s="669"/>
      <c r="K506" s="669"/>
      <c r="L506" s="669"/>
      <c r="M506" s="669"/>
      <c r="N506" s="669"/>
      <c r="O506" s="669"/>
      <c r="P506" s="669"/>
      <c r="Q506" s="669"/>
      <c r="R506" s="669"/>
      <c r="S506" s="669"/>
    </row>
    <row r="507">
      <c r="A507" s="819"/>
      <c r="B507" s="1650"/>
      <c r="C507" s="1364"/>
      <c r="D507" s="1364"/>
      <c r="H507" s="669"/>
      <c r="I507" s="669"/>
      <c r="J507" s="669"/>
      <c r="K507" s="669"/>
      <c r="L507" s="669"/>
      <c r="M507" s="669"/>
      <c r="N507" s="669"/>
      <c r="O507" s="669"/>
      <c r="P507" s="669"/>
      <c r="Q507" s="669"/>
      <c r="R507" s="669"/>
      <c r="S507" s="669"/>
    </row>
    <row r="508">
      <c r="A508" s="819"/>
      <c r="B508" s="1650"/>
      <c r="C508" s="1364"/>
      <c r="D508" s="1364"/>
      <c r="H508" s="669"/>
      <c r="I508" s="669"/>
      <c r="J508" s="669"/>
      <c r="K508" s="669"/>
      <c r="L508" s="669"/>
      <c r="M508" s="669"/>
      <c r="N508" s="669"/>
      <c r="O508" s="669"/>
      <c r="P508" s="669"/>
      <c r="Q508" s="669"/>
      <c r="R508" s="669"/>
      <c r="S508" s="669"/>
    </row>
    <row r="509">
      <c r="A509" s="819"/>
      <c r="B509" s="1650"/>
      <c r="C509" s="1364"/>
      <c r="D509" s="1364"/>
      <c r="H509" s="669"/>
      <c r="I509" s="669"/>
      <c r="J509" s="669"/>
      <c r="K509" s="669"/>
      <c r="L509" s="669"/>
      <c r="M509" s="669"/>
      <c r="N509" s="669"/>
      <c r="O509" s="669"/>
      <c r="P509" s="669"/>
      <c r="Q509" s="669"/>
      <c r="R509" s="669"/>
      <c r="S509" s="669"/>
    </row>
    <row r="510">
      <c r="A510" s="819"/>
      <c r="B510" s="1650"/>
      <c r="C510" s="1364"/>
      <c r="D510" s="1364"/>
      <c r="H510" s="669"/>
      <c r="I510" s="669"/>
      <c r="J510" s="669"/>
      <c r="K510" s="669"/>
      <c r="L510" s="669"/>
      <c r="M510" s="669"/>
      <c r="N510" s="669"/>
      <c r="O510" s="669"/>
      <c r="P510" s="669"/>
      <c r="Q510" s="669"/>
      <c r="R510" s="669"/>
      <c r="S510" s="669"/>
    </row>
    <row r="511">
      <c r="A511" s="819"/>
      <c r="B511" s="1650"/>
      <c r="C511" s="1364"/>
      <c r="D511" s="1364"/>
      <c r="H511" s="669"/>
      <c r="I511" s="669"/>
      <c r="J511" s="669"/>
      <c r="K511" s="669"/>
      <c r="L511" s="669"/>
      <c r="M511" s="669"/>
      <c r="N511" s="669"/>
      <c r="O511" s="669"/>
      <c r="P511" s="669"/>
      <c r="Q511" s="669"/>
      <c r="R511" s="669"/>
      <c r="S511" s="669"/>
    </row>
    <row r="512">
      <c r="A512" s="819"/>
      <c r="B512" s="1650"/>
      <c r="C512" s="1364"/>
      <c r="D512" s="1364"/>
      <c r="H512" s="669"/>
      <c r="I512" s="669"/>
      <c r="J512" s="669"/>
      <c r="K512" s="669"/>
      <c r="L512" s="669"/>
      <c r="M512" s="669"/>
      <c r="N512" s="669"/>
      <c r="O512" s="669"/>
      <c r="P512" s="669"/>
      <c r="Q512" s="669"/>
      <c r="R512" s="669"/>
      <c r="S512" s="669"/>
    </row>
    <row r="513">
      <c r="A513" s="819"/>
      <c r="B513" s="1650"/>
      <c r="C513" s="1364"/>
      <c r="D513" s="1364"/>
      <c r="H513" s="669"/>
      <c r="I513" s="669"/>
      <c r="J513" s="669"/>
      <c r="K513" s="669"/>
      <c r="L513" s="669"/>
      <c r="M513" s="669"/>
      <c r="N513" s="669"/>
      <c r="O513" s="669"/>
      <c r="P513" s="669"/>
      <c r="Q513" s="669"/>
      <c r="R513" s="669"/>
      <c r="S513" s="669"/>
    </row>
    <row r="514">
      <c r="A514" s="819"/>
      <c r="B514" s="1650"/>
      <c r="C514" s="1364"/>
      <c r="D514" s="1364"/>
      <c r="H514" s="669"/>
      <c r="I514" s="669"/>
      <c r="J514" s="669"/>
      <c r="K514" s="669"/>
      <c r="L514" s="669"/>
      <c r="M514" s="669"/>
      <c r="N514" s="669"/>
      <c r="O514" s="669"/>
      <c r="P514" s="669"/>
      <c r="Q514" s="669"/>
      <c r="R514" s="669"/>
      <c r="S514" s="669"/>
    </row>
    <row r="515">
      <c r="A515" s="819"/>
      <c r="B515" s="1650"/>
      <c r="C515" s="1364"/>
      <c r="D515" s="1364"/>
      <c r="H515" s="669"/>
      <c r="I515" s="669"/>
      <c r="J515" s="669"/>
      <c r="K515" s="669"/>
      <c r="L515" s="669"/>
      <c r="M515" s="669"/>
      <c r="N515" s="669"/>
      <c r="O515" s="669"/>
      <c r="P515" s="669"/>
      <c r="Q515" s="669"/>
      <c r="R515" s="669"/>
      <c r="S515" s="669"/>
    </row>
    <row r="516">
      <c r="A516" s="819"/>
      <c r="B516" s="1650"/>
      <c r="C516" s="1364"/>
      <c r="D516" s="1364"/>
      <c r="H516" s="669"/>
      <c r="I516" s="669"/>
      <c r="J516" s="669"/>
      <c r="K516" s="669"/>
      <c r="L516" s="669"/>
      <c r="M516" s="669"/>
      <c r="N516" s="669"/>
      <c r="O516" s="669"/>
      <c r="P516" s="669"/>
      <c r="Q516" s="669"/>
      <c r="R516" s="669"/>
      <c r="S516" s="669"/>
    </row>
    <row r="517">
      <c r="A517" s="819"/>
      <c r="B517" s="1650"/>
      <c r="C517" s="1364"/>
      <c r="D517" s="1364"/>
      <c r="H517" s="669"/>
      <c r="I517" s="669"/>
      <c r="J517" s="669"/>
      <c r="K517" s="669"/>
      <c r="L517" s="669"/>
      <c r="M517" s="669"/>
      <c r="N517" s="669"/>
      <c r="O517" s="669"/>
      <c r="P517" s="669"/>
      <c r="Q517" s="669"/>
      <c r="R517" s="669"/>
      <c r="S517" s="669"/>
    </row>
    <row r="518">
      <c r="A518" s="819"/>
      <c r="B518" s="1650"/>
      <c r="C518" s="1364"/>
      <c r="D518" s="1364"/>
      <c r="H518" s="669"/>
      <c r="I518" s="669"/>
      <c r="J518" s="669"/>
      <c r="K518" s="669"/>
      <c r="L518" s="669"/>
      <c r="M518" s="669"/>
      <c r="N518" s="669"/>
      <c r="O518" s="669"/>
      <c r="P518" s="669"/>
      <c r="Q518" s="669"/>
      <c r="R518" s="669"/>
      <c r="S518" s="669"/>
    </row>
    <row r="519">
      <c r="A519" s="819"/>
      <c r="B519" s="1650"/>
      <c r="C519" s="1364"/>
      <c r="D519" s="1364"/>
      <c r="H519" s="669"/>
      <c r="I519" s="669"/>
      <c r="J519" s="669"/>
      <c r="K519" s="669"/>
      <c r="L519" s="669"/>
      <c r="M519" s="669"/>
      <c r="N519" s="669"/>
      <c r="O519" s="669"/>
      <c r="P519" s="669"/>
      <c r="Q519" s="669"/>
      <c r="R519" s="669"/>
      <c r="S519" s="669"/>
    </row>
    <row r="520">
      <c r="A520" s="819"/>
      <c r="B520" s="1650"/>
      <c r="C520" s="1364"/>
      <c r="D520" s="1364"/>
      <c r="H520" s="669"/>
      <c r="I520" s="669"/>
      <c r="J520" s="669"/>
      <c r="K520" s="669"/>
      <c r="L520" s="669"/>
      <c r="M520" s="669"/>
      <c r="N520" s="669"/>
      <c r="O520" s="669"/>
      <c r="P520" s="669"/>
      <c r="Q520" s="669"/>
      <c r="R520" s="669"/>
      <c r="S520" s="669"/>
    </row>
    <row r="521">
      <c r="A521" s="819"/>
      <c r="B521" s="1650"/>
      <c r="C521" s="1364"/>
      <c r="D521" s="1364"/>
      <c r="H521" s="669"/>
      <c r="I521" s="669"/>
      <c r="J521" s="669"/>
      <c r="K521" s="669"/>
      <c r="L521" s="669"/>
      <c r="M521" s="669"/>
      <c r="N521" s="669"/>
      <c r="O521" s="669"/>
      <c r="P521" s="669"/>
      <c r="Q521" s="669"/>
      <c r="R521" s="669"/>
      <c r="S521" s="669"/>
    </row>
    <row r="522">
      <c r="A522" s="819"/>
      <c r="B522" s="1650"/>
      <c r="C522" s="1364"/>
      <c r="D522" s="1364"/>
      <c r="H522" s="669"/>
      <c r="I522" s="669"/>
      <c r="J522" s="669"/>
      <c r="K522" s="669"/>
      <c r="L522" s="669"/>
      <c r="M522" s="669"/>
      <c r="N522" s="669"/>
      <c r="O522" s="669"/>
      <c r="P522" s="669"/>
      <c r="Q522" s="669"/>
      <c r="R522" s="669"/>
      <c r="S522" s="669"/>
    </row>
    <row r="523">
      <c r="A523" s="819"/>
      <c r="B523" s="1650"/>
      <c r="C523" s="1364"/>
      <c r="D523" s="1364"/>
      <c r="H523" s="669"/>
      <c r="I523" s="669"/>
      <c r="J523" s="669"/>
      <c r="K523" s="669"/>
      <c r="L523" s="669"/>
      <c r="M523" s="669"/>
      <c r="N523" s="669"/>
      <c r="O523" s="669"/>
      <c r="P523" s="669"/>
      <c r="Q523" s="669"/>
      <c r="R523" s="669"/>
      <c r="S523" s="669"/>
    </row>
    <row r="524">
      <c r="A524" s="819"/>
      <c r="B524" s="1650"/>
      <c r="C524" s="1364"/>
      <c r="D524" s="1364"/>
      <c r="H524" s="669"/>
      <c r="I524" s="669"/>
      <c r="J524" s="669"/>
      <c r="K524" s="669"/>
      <c r="L524" s="669"/>
      <c r="M524" s="669"/>
      <c r="N524" s="669"/>
      <c r="O524" s="669"/>
      <c r="P524" s="669"/>
      <c r="Q524" s="669"/>
      <c r="R524" s="669"/>
      <c r="S524" s="669"/>
    </row>
    <row r="525">
      <c r="A525" s="819"/>
      <c r="B525" s="1650"/>
      <c r="C525" s="1364"/>
      <c r="D525" s="1364"/>
      <c r="H525" s="669"/>
      <c r="I525" s="669"/>
      <c r="J525" s="669"/>
      <c r="K525" s="669"/>
      <c r="L525" s="669"/>
      <c r="M525" s="669"/>
      <c r="N525" s="669"/>
      <c r="O525" s="669"/>
      <c r="P525" s="669"/>
      <c r="Q525" s="669"/>
      <c r="R525" s="669"/>
      <c r="S525" s="669"/>
    </row>
    <row r="526">
      <c r="A526" s="819"/>
      <c r="B526" s="1650"/>
      <c r="C526" s="1364"/>
      <c r="D526" s="1364"/>
      <c r="H526" s="669"/>
      <c r="I526" s="669"/>
      <c r="J526" s="669"/>
      <c r="K526" s="669"/>
      <c r="L526" s="669"/>
      <c r="M526" s="669"/>
      <c r="N526" s="669"/>
      <c r="O526" s="669"/>
      <c r="P526" s="669"/>
      <c r="Q526" s="669"/>
      <c r="R526" s="669"/>
      <c r="S526" s="669"/>
    </row>
    <row r="527">
      <c r="A527" s="819"/>
      <c r="B527" s="1650"/>
      <c r="C527" s="1364"/>
      <c r="D527" s="1364"/>
      <c r="H527" s="669"/>
      <c r="I527" s="669"/>
      <c r="J527" s="669"/>
      <c r="K527" s="669"/>
      <c r="L527" s="669"/>
      <c r="M527" s="669"/>
      <c r="N527" s="669"/>
      <c r="O527" s="669"/>
      <c r="P527" s="669"/>
      <c r="Q527" s="669"/>
      <c r="R527" s="669"/>
      <c r="S527" s="669"/>
    </row>
    <row r="528">
      <c r="A528" s="819"/>
      <c r="B528" s="1650"/>
      <c r="C528" s="1364"/>
      <c r="D528" s="1364"/>
      <c r="H528" s="669"/>
      <c r="I528" s="669"/>
      <c r="J528" s="669"/>
      <c r="K528" s="669"/>
      <c r="L528" s="669"/>
      <c r="M528" s="669"/>
      <c r="N528" s="669"/>
      <c r="O528" s="669"/>
      <c r="P528" s="669"/>
      <c r="Q528" s="669"/>
      <c r="R528" s="669"/>
      <c r="S528" s="669"/>
    </row>
    <row r="529">
      <c r="A529" s="819"/>
      <c r="B529" s="1650"/>
      <c r="C529" s="1364"/>
      <c r="D529" s="1364"/>
      <c r="H529" s="669"/>
      <c r="I529" s="669"/>
      <c r="J529" s="669"/>
      <c r="K529" s="669"/>
      <c r="L529" s="669"/>
      <c r="M529" s="669"/>
      <c r="N529" s="669"/>
      <c r="O529" s="669"/>
      <c r="P529" s="669"/>
      <c r="Q529" s="669"/>
      <c r="R529" s="669"/>
      <c r="S529" s="669"/>
    </row>
    <row r="530">
      <c r="A530" s="819"/>
      <c r="B530" s="1650"/>
      <c r="C530" s="1364"/>
      <c r="D530" s="1364"/>
      <c r="H530" s="669"/>
      <c r="I530" s="669"/>
      <c r="J530" s="669"/>
      <c r="K530" s="669"/>
      <c r="L530" s="669"/>
      <c r="M530" s="669"/>
      <c r="N530" s="669"/>
      <c r="O530" s="669"/>
      <c r="P530" s="669"/>
      <c r="Q530" s="669"/>
      <c r="R530" s="669"/>
      <c r="S530" s="669"/>
    </row>
    <row r="531">
      <c r="A531" s="819"/>
      <c r="B531" s="1650"/>
      <c r="C531" s="1364"/>
      <c r="D531" s="1364"/>
      <c r="H531" s="669"/>
      <c r="I531" s="669"/>
      <c r="J531" s="669"/>
      <c r="K531" s="669"/>
      <c r="L531" s="669"/>
      <c r="M531" s="669"/>
      <c r="N531" s="669"/>
      <c r="O531" s="669"/>
      <c r="P531" s="669"/>
      <c r="Q531" s="669"/>
      <c r="R531" s="669"/>
      <c r="S531" s="669"/>
    </row>
    <row r="532">
      <c r="A532" s="819"/>
      <c r="B532" s="1650"/>
      <c r="C532" s="1364"/>
      <c r="D532" s="1364"/>
      <c r="H532" s="669"/>
      <c r="I532" s="669"/>
      <c r="J532" s="669"/>
      <c r="K532" s="669"/>
      <c r="L532" s="669"/>
      <c r="M532" s="669"/>
      <c r="N532" s="669"/>
      <c r="O532" s="669"/>
      <c r="P532" s="669"/>
      <c r="Q532" s="669"/>
      <c r="R532" s="669"/>
      <c r="S532" s="669"/>
    </row>
    <row r="533">
      <c r="A533" s="819"/>
      <c r="B533" s="1650"/>
      <c r="C533" s="1364"/>
      <c r="D533" s="1364"/>
      <c r="H533" s="669"/>
      <c r="I533" s="669"/>
      <c r="J533" s="669"/>
      <c r="K533" s="669"/>
      <c r="L533" s="669"/>
      <c r="M533" s="669"/>
      <c r="N533" s="669"/>
      <c r="O533" s="669"/>
      <c r="P533" s="669"/>
      <c r="Q533" s="669"/>
      <c r="R533" s="669"/>
      <c r="S533" s="669"/>
    </row>
    <row r="534">
      <c r="A534" s="819"/>
      <c r="B534" s="1650"/>
      <c r="C534" s="1364"/>
      <c r="D534" s="1364"/>
      <c r="H534" s="669"/>
      <c r="I534" s="669"/>
      <c r="J534" s="669"/>
      <c r="K534" s="669"/>
      <c r="L534" s="669"/>
      <c r="M534" s="669"/>
      <c r="N534" s="669"/>
      <c r="O534" s="669"/>
      <c r="P534" s="669"/>
      <c r="Q534" s="669"/>
      <c r="R534" s="669"/>
      <c r="S534" s="669"/>
    </row>
    <row r="535">
      <c r="A535" s="819"/>
      <c r="B535" s="1650"/>
      <c r="C535" s="1364"/>
      <c r="D535" s="1364"/>
      <c r="H535" s="669"/>
      <c r="I535" s="669"/>
      <c r="J535" s="669"/>
      <c r="K535" s="669"/>
      <c r="L535" s="669"/>
      <c r="M535" s="669"/>
      <c r="N535" s="669"/>
      <c r="O535" s="669"/>
      <c r="P535" s="669"/>
      <c r="Q535" s="669"/>
      <c r="R535" s="669"/>
      <c r="S535" s="669"/>
    </row>
    <row r="536">
      <c r="A536" s="819"/>
      <c r="B536" s="1650"/>
      <c r="C536" s="1364"/>
      <c r="D536" s="1364"/>
      <c r="H536" s="669"/>
      <c r="I536" s="669"/>
      <c r="J536" s="669"/>
      <c r="K536" s="669"/>
      <c r="L536" s="669"/>
      <c r="M536" s="669"/>
      <c r="N536" s="669"/>
      <c r="O536" s="669"/>
      <c r="P536" s="669"/>
      <c r="Q536" s="669"/>
      <c r="R536" s="669"/>
      <c r="S536" s="669"/>
    </row>
    <row r="537">
      <c r="A537" s="819"/>
      <c r="B537" s="1650"/>
      <c r="C537" s="1364"/>
      <c r="D537" s="1364"/>
      <c r="H537" s="669"/>
      <c r="I537" s="669"/>
      <c r="J537" s="669"/>
      <c r="K537" s="669"/>
      <c r="L537" s="669"/>
      <c r="M537" s="669"/>
      <c r="N537" s="669"/>
      <c r="O537" s="669"/>
      <c r="P537" s="669"/>
      <c r="Q537" s="669"/>
      <c r="R537" s="669"/>
      <c r="S537" s="669"/>
    </row>
    <row r="538">
      <c r="A538" s="819"/>
      <c r="B538" s="1650"/>
      <c r="C538" s="1364"/>
      <c r="D538" s="1364"/>
      <c r="H538" s="669"/>
      <c r="I538" s="669"/>
      <c r="J538" s="669"/>
      <c r="K538" s="669"/>
      <c r="L538" s="669"/>
      <c r="M538" s="669"/>
      <c r="N538" s="669"/>
      <c r="O538" s="669"/>
      <c r="P538" s="669"/>
      <c r="Q538" s="669"/>
      <c r="R538" s="669"/>
      <c r="S538" s="669"/>
    </row>
    <row r="539">
      <c r="A539" s="819"/>
      <c r="B539" s="1650"/>
      <c r="C539" s="1364"/>
      <c r="D539" s="1364"/>
      <c r="H539" s="669"/>
      <c r="I539" s="669"/>
      <c r="J539" s="669"/>
      <c r="K539" s="669"/>
      <c r="L539" s="669"/>
      <c r="M539" s="669"/>
      <c r="N539" s="669"/>
      <c r="O539" s="669"/>
      <c r="P539" s="669"/>
      <c r="Q539" s="669"/>
      <c r="R539" s="669"/>
      <c r="S539" s="669"/>
    </row>
    <row r="540">
      <c r="A540" s="819"/>
      <c r="B540" s="1650"/>
      <c r="C540" s="1364"/>
      <c r="D540" s="1364"/>
      <c r="H540" s="669"/>
      <c r="I540" s="669"/>
      <c r="J540" s="669"/>
      <c r="K540" s="669"/>
      <c r="L540" s="669"/>
      <c r="M540" s="669"/>
      <c r="N540" s="669"/>
      <c r="O540" s="669"/>
      <c r="P540" s="669"/>
      <c r="Q540" s="669"/>
      <c r="R540" s="669"/>
      <c r="S540" s="669"/>
    </row>
    <row r="541">
      <c r="A541" s="819"/>
      <c r="B541" s="1650"/>
      <c r="C541" s="1364"/>
      <c r="D541" s="1364"/>
      <c r="H541" s="669"/>
      <c r="I541" s="669"/>
      <c r="J541" s="669"/>
      <c r="K541" s="669"/>
      <c r="L541" s="669"/>
      <c r="M541" s="669"/>
      <c r="N541" s="669"/>
      <c r="O541" s="669"/>
      <c r="P541" s="669"/>
      <c r="Q541" s="669"/>
      <c r="R541" s="669"/>
      <c r="S541" s="669"/>
    </row>
    <row r="542">
      <c r="A542" s="819"/>
      <c r="B542" s="1650"/>
      <c r="C542" s="1364"/>
      <c r="D542" s="1364"/>
      <c r="H542" s="669"/>
      <c r="I542" s="669"/>
      <c r="J542" s="669"/>
      <c r="K542" s="669"/>
      <c r="L542" s="669"/>
      <c r="M542" s="669"/>
      <c r="N542" s="669"/>
      <c r="O542" s="669"/>
      <c r="P542" s="669"/>
      <c r="Q542" s="669"/>
      <c r="R542" s="669"/>
      <c r="S542" s="669"/>
    </row>
    <row r="543">
      <c r="A543" s="819"/>
      <c r="B543" s="1650"/>
      <c r="C543" s="1364"/>
      <c r="D543" s="1364"/>
      <c r="H543" s="669"/>
      <c r="I543" s="669"/>
      <c r="J543" s="669"/>
      <c r="K543" s="669"/>
      <c r="L543" s="669"/>
      <c r="M543" s="669"/>
      <c r="N543" s="669"/>
      <c r="O543" s="669"/>
      <c r="P543" s="669"/>
      <c r="Q543" s="669"/>
      <c r="R543" s="669"/>
      <c r="S543" s="669"/>
    </row>
    <row r="544">
      <c r="A544" s="819"/>
      <c r="B544" s="1650"/>
      <c r="C544" s="1364"/>
      <c r="D544" s="1364"/>
      <c r="H544" s="669"/>
      <c r="I544" s="669"/>
      <c r="J544" s="669"/>
      <c r="K544" s="669"/>
      <c r="L544" s="669"/>
      <c r="M544" s="669"/>
      <c r="N544" s="669"/>
      <c r="O544" s="669"/>
      <c r="P544" s="669"/>
      <c r="Q544" s="669"/>
      <c r="R544" s="669"/>
      <c r="S544" s="669"/>
    </row>
    <row r="545">
      <c r="A545" s="819"/>
      <c r="B545" s="1650"/>
      <c r="C545" s="1364"/>
      <c r="D545" s="1364"/>
      <c r="H545" s="669"/>
      <c r="I545" s="669"/>
      <c r="J545" s="669"/>
      <c r="K545" s="669"/>
      <c r="L545" s="669"/>
      <c r="M545" s="669"/>
      <c r="N545" s="669"/>
      <c r="O545" s="669"/>
      <c r="P545" s="669"/>
      <c r="Q545" s="669"/>
      <c r="R545" s="669"/>
      <c r="S545" s="669"/>
    </row>
    <row r="546">
      <c r="A546" s="819"/>
      <c r="B546" s="1650"/>
      <c r="C546" s="1364"/>
      <c r="D546" s="1364"/>
      <c r="H546" s="669"/>
      <c r="I546" s="669"/>
      <c r="J546" s="669"/>
      <c r="K546" s="669"/>
      <c r="L546" s="669"/>
      <c r="M546" s="669"/>
      <c r="N546" s="669"/>
      <c r="O546" s="669"/>
      <c r="P546" s="669"/>
      <c r="Q546" s="669"/>
      <c r="R546" s="669"/>
      <c r="S546" s="669"/>
    </row>
    <row r="547">
      <c r="A547" s="819"/>
      <c r="B547" s="1650"/>
      <c r="C547" s="1364"/>
      <c r="D547" s="1364"/>
      <c r="H547" s="669"/>
      <c r="I547" s="669"/>
      <c r="J547" s="669"/>
      <c r="K547" s="669"/>
      <c r="L547" s="669"/>
      <c r="M547" s="669"/>
      <c r="N547" s="669"/>
      <c r="O547" s="669"/>
      <c r="P547" s="669"/>
      <c r="Q547" s="669"/>
      <c r="R547" s="669"/>
      <c r="S547" s="669"/>
    </row>
    <row r="548">
      <c r="A548" s="819"/>
      <c r="B548" s="1650"/>
      <c r="C548" s="1364"/>
      <c r="D548" s="1364"/>
      <c r="H548" s="669"/>
      <c r="I548" s="669"/>
      <c r="J548" s="669"/>
      <c r="K548" s="669"/>
      <c r="L548" s="669"/>
      <c r="M548" s="669"/>
      <c r="N548" s="669"/>
      <c r="O548" s="669"/>
      <c r="P548" s="669"/>
      <c r="Q548" s="669"/>
      <c r="R548" s="669"/>
      <c r="S548" s="669"/>
    </row>
    <row r="549">
      <c r="A549" s="819"/>
      <c r="B549" s="1650"/>
      <c r="C549" s="1364"/>
      <c r="D549" s="1364"/>
      <c r="H549" s="669"/>
      <c r="I549" s="669"/>
      <c r="J549" s="669"/>
      <c r="K549" s="669"/>
      <c r="L549" s="669"/>
      <c r="M549" s="669"/>
      <c r="N549" s="669"/>
      <c r="O549" s="669"/>
      <c r="P549" s="669"/>
      <c r="Q549" s="669"/>
      <c r="R549" s="669"/>
      <c r="S549" s="669"/>
    </row>
    <row r="550">
      <c r="A550" s="819"/>
      <c r="B550" s="1650"/>
      <c r="C550" s="1364"/>
      <c r="D550" s="1364"/>
      <c r="H550" s="669"/>
      <c r="I550" s="669"/>
      <c r="J550" s="669"/>
      <c r="K550" s="669"/>
      <c r="L550" s="669"/>
      <c r="M550" s="669"/>
      <c r="N550" s="669"/>
      <c r="O550" s="669"/>
      <c r="P550" s="669"/>
      <c r="Q550" s="669"/>
      <c r="R550" s="669"/>
      <c r="S550" s="669"/>
    </row>
    <row r="551">
      <c r="A551" s="819"/>
      <c r="B551" s="1650"/>
      <c r="C551" s="1364"/>
      <c r="D551" s="1364"/>
      <c r="H551" s="669"/>
      <c r="I551" s="669"/>
      <c r="J551" s="669"/>
      <c r="K551" s="669"/>
      <c r="L551" s="669"/>
      <c r="M551" s="669"/>
      <c r="N551" s="669"/>
      <c r="O551" s="669"/>
      <c r="P551" s="669"/>
      <c r="Q551" s="669"/>
      <c r="R551" s="669"/>
      <c r="S551" s="669"/>
    </row>
    <row r="552">
      <c r="A552" s="819"/>
      <c r="B552" s="1650"/>
      <c r="C552" s="1364"/>
      <c r="D552" s="1364"/>
      <c r="H552" s="669"/>
      <c r="I552" s="669"/>
      <c r="J552" s="669"/>
      <c r="K552" s="669"/>
      <c r="L552" s="669"/>
      <c r="M552" s="669"/>
      <c r="N552" s="669"/>
      <c r="O552" s="669"/>
      <c r="P552" s="669"/>
      <c r="Q552" s="669"/>
      <c r="R552" s="669"/>
      <c r="S552" s="669"/>
    </row>
    <row r="553">
      <c r="A553" s="819"/>
      <c r="B553" s="1650"/>
      <c r="C553" s="1364"/>
      <c r="D553" s="1364"/>
      <c r="H553" s="669"/>
      <c r="I553" s="669"/>
      <c r="J553" s="669"/>
      <c r="K553" s="669"/>
      <c r="L553" s="669"/>
      <c r="M553" s="669"/>
      <c r="N553" s="669"/>
      <c r="O553" s="669"/>
      <c r="P553" s="669"/>
      <c r="Q553" s="669"/>
      <c r="R553" s="669"/>
      <c r="S553" s="669"/>
    </row>
    <row r="554">
      <c r="A554" s="819"/>
      <c r="B554" s="1650"/>
      <c r="C554" s="1364"/>
      <c r="D554" s="1364"/>
      <c r="H554" s="669"/>
      <c r="I554" s="669"/>
      <c r="J554" s="669"/>
      <c r="K554" s="669"/>
      <c r="L554" s="669"/>
      <c r="M554" s="669"/>
      <c r="N554" s="669"/>
      <c r="O554" s="669"/>
      <c r="P554" s="669"/>
      <c r="Q554" s="669"/>
      <c r="R554" s="669"/>
      <c r="S554" s="669"/>
    </row>
    <row r="555">
      <c r="A555" s="819"/>
      <c r="B555" s="1650"/>
      <c r="C555" s="1364"/>
      <c r="D555" s="1364"/>
      <c r="H555" s="669"/>
      <c r="I555" s="669"/>
      <c r="J555" s="669"/>
      <c r="K555" s="669"/>
      <c r="L555" s="669"/>
      <c r="M555" s="669"/>
      <c r="N555" s="669"/>
      <c r="O555" s="669"/>
      <c r="P555" s="669"/>
      <c r="Q555" s="669"/>
      <c r="R555" s="669"/>
      <c r="S555" s="669"/>
    </row>
    <row r="556">
      <c r="A556" s="819"/>
      <c r="B556" s="1650"/>
      <c r="C556" s="1364"/>
      <c r="D556" s="1364"/>
      <c r="H556" s="669"/>
      <c r="I556" s="669"/>
      <c r="J556" s="669"/>
      <c r="K556" s="669"/>
      <c r="L556" s="669"/>
      <c r="M556" s="669"/>
      <c r="N556" s="669"/>
      <c r="O556" s="669"/>
      <c r="P556" s="669"/>
      <c r="Q556" s="669"/>
      <c r="R556" s="669"/>
      <c r="S556" s="669"/>
    </row>
    <row r="557">
      <c r="A557" s="819"/>
      <c r="B557" s="1650"/>
      <c r="C557" s="1364"/>
      <c r="D557" s="1364"/>
      <c r="H557" s="669"/>
      <c r="I557" s="669"/>
      <c r="J557" s="669"/>
      <c r="K557" s="669"/>
      <c r="L557" s="669"/>
      <c r="M557" s="669"/>
      <c r="N557" s="669"/>
      <c r="O557" s="669"/>
      <c r="P557" s="669"/>
      <c r="Q557" s="669"/>
      <c r="R557" s="669"/>
      <c r="S557" s="669"/>
    </row>
    <row r="558">
      <c r="A558" s="819"/>
      <c r="B558" s="1650"/>
      <c r="C558" s="1364"/>
      <c r="D558" s="1364"/>
      <c r="H558" s="669"/>
      <c r="I558" s="669"/>
      <c r="J558" s="669"/>
      <c r="K558" s="669"/>
      <c r="L558" s="669"/>
      <c r="M558" s="669"/>
      <c r="N558" s="669"/>
      <c r="O558" s="669"/>
      <c r="P558" s="669"/>
      <c r="Q558" s="669"/>
      <c r="R558" s="669"/>
      <c r="S558" s="669"/>
    </row>
    <row r="559">
      <c r="A559" s="819"/>
      <c r="B559" s="1650"/>
      <c r="C559" s="1364"/>
      <c r="D559" s="1364"/>
      <c r="H559" s="669"/>
      <c r="I559" s="669"/>
      <c r="J559" s="669"/>
      <c r="K559" s="669"/>
      <c r="L559" s="669"/>
      <c r="M559" s="669"/>
      <c r="N559" s="669"/>
      <c r="O559" s="669"/>
      <c r="P559" s="669"/>
      <c r="Q559" s="669"/>
      <c r="R559" s="669"/>
      <c r="S559" s="669"/>
    </row>
    <row r="560">
      <c r="A560" s="819"/>
      <c r="B560" s="1650"/>
      <c r="C560" s="1364"/>
      <c r="D560" s="1364"/>
      <c r="H560" s="669"/>
      <c r="I560" s="669"/>
      <c r="J560" s="669"/>
      <c r="K560" s="669"/>
      <c r="L560" s="669"/>
      <c r="M560" s="669"/>
      <c r="N560" s="669"/>
      <c r="O560" s="669"/>
      <c r="P560" s="669"/>
      <c r="Q560" s="669"/>
      <c r="R560" s="669"/>
      <c r="S560" s="669"/>
    </row>
    <row r="561">
      <c r="A561" s="819"/>
      <c r="B561" s="1650"/>
      <c r="C561" s="1364"/>
      <c r="D561" s="1364"/>
      <c r="H561" s="669"/>
      <c r="I561" s="669"/>
      <c r="J561" s="669"/>
      <c r="K561" s="669"/>
      <c r="L561" s="669"/>
      <c r="M561" s="669"/>
      <c r="N561" s="669"/>
      <c r="O561" s="669"/>
      <c r="P561" s="669"/>
      <c r="Q561" s="669"/>
      <c r="R561" s="669"/>
      <c r="S561" s="669"/>
    </row>
    <row r="562">
      <c r="A562" s="819"/>
      <c r="B562" s="1650"/>
      <c r="C562" s="1364"/>
      <c r="D562" s="1364"/>
      <c r="H562" s="669"/>
      <c r="I562" s="669"/>
      <c r="J562" s="669"/>
      <c r="K562" s="669"/>
      <c r="L562" s="669"/>
      <c r="M562" s="669"/>
      <c r="N562" s="669"/>
      <c r="O562" s="669"/>
      <c r="P562" s="669"/>
      <c r="Q562" s="669"/>
      <c r="R562" s="669"/>
      <c r="S562" s="669"/>
    </row>
    <row r="563">
      <c r="A563" s="819"/>
      <c r="B563" s="1650"/>
      <c r="C563" s="1364"/>
      <c r="D563" s="1364"/>
      <c r="H563" s="669"/>
      <c r="I563" s="669"/>
      <c r="J563" s="669"/>
      <c r="K563" s="669"/>
      <c r="L563" s="669"/>
      <c r="M563" s="669"/>
      <c r="N563" s="669"/>
      <c r="O563" s="669"/>
      <c r="P563" s="669"/>
      <c r="Q563" s="669"/>
      <c r="R563" s="669"/>
      <c r="S563" s="669"/>
    </row>
    <row r="564">
      <c r="A564" s="819"/>
      <c r="B564" s="1650"/>
      <c r="C564" s="1364"/>
      <c r="D564" s="1364"/>
      <c r="H564" s="669"/>
      <c r="I564" s="669"/>
      <c r="J564" s="669"/>
      <c r="K564" s="669"/>
      <c r="L564" s="669"/>
      <c r="M564" s="669"/>
      <c r="N564" s="669"/>
      <c r="O564" s="669"/>
      <c r="P564" s="669"/>
      <c r="Q564" s="669"/>
      <c r="R564" s="669"/>
      <c r="S564" s="669"/>
    </row>
    <row r="565">
      <c r="A565" s="819"/>
      <c r="B565" s="1650"/>
      <c r="C565" s="1364"/>
      <c r="D565" s="1364"/>
      <c r="H565" s="669"/>
      <c r="I565" s="669"/>
      <c r="J565" s="669"/>
      <c r="K565" s="669"/>
      <c r="L565" s="669"/>
      <c r="M565" s="669"/>
      <c r="N565" s="669"/>
      <c r="O565" s="669"/>
      <c r="P565" s="669"/>
      <c r="Q565" s="669"/>
      <c r="R565" s="669"/>
      <c r="S565" s="669"/>
    </row>
    <row r="566">
      <c r="A566" s="819"/>
      <c r="B566" s="1650"/>
      <c r="C566" s="1364"/>
      <c r="D566" s="1364"/>
      <c r="H566" s="669"/>
      <c r="I566" s="669"/>
      <c r="J566" s="669"/>
      <c r="K566" s="669"/>
      <c r="L566" s="669"/>
      <c r="M566" s="669"/>
      <c r="N566" s="669"/>
      <c r="O566" s="669"/>
      <c r="P566" s="669"/>
      <c r="Q566" s="669"/>
      <c r="R566" s="669"/>
      <c r="S566" s="669"/>
    </row>
    <row r="567">
      <c r="A567" s="819"/>
      <c r="B567" s="1650"/>
      <c r="C567" s="1364"/>
      <c r="D567" s="1364"/>
      <c r="H567" s="669"/>
      <c r="I567" s="669"/>
      <c r="J567" s="669"/>
      <c r="K567" s="669"/>
      <c r="L567" s="669"/>
      <c r="M567" s="669"/>
      <c r="N567" s="669"/>
      <c r="O567" s="669"/>
      <c r="P567" s="669"/>
      <c r="Q567" s="669"/>
      <c r="R567" s="669"/>
      <c r="S567" s="669"/>
    </row>
    <row r="568">
      <c r="A568" s="819"/>
      <c r="B568" s="1650"/>
      <c r="C568" s="1364"/>
      <c r="D568" s="1364"/>
      <c r="H568" s="669"/>
      <c r="I568" s="669"/>
      <c r="J568" s="669"/>
      <c r="K568" s="669"/>
      <c r="L568" s="669"/>
      <c r="M568" s="669"/>
      <c r="N568" s="669"/>
      <c r="O568" s="669"/>
      <c r="P568" s="669"/>
      <c r="Q568" s="669"/>
      <c r="R568" s="669"/>
      <c r="S568" s="669"/>
    </row>
    <row r="569">
      <c r="A569" s="819"/>
      <c r="B569" s="1650"/>
      <c r="C569" s="1364"/>
      <c r="D569" s="1364"/>
      <c r="H569" s="669"/>
      <c r="I569" s="669"/>
      <c r="J569" s="669"/>
      <c r="K569" s="669"/>
      <c r="L569" s="669"/>
      <c r="M569" s="669"/>
      <c r="N569" s="669"/>
      <c r="O569" s="669"/>
      <c r="P569" s="669"/>
      <c r="Q569" s="669"/>
      <c r="R569" s="669"/>
      <c r="S569" s="669"/>
    </row>
    <row r="570">
      <c r="A570" s="819"/>
      <c r="B570" s="1650"/>
      <c r="C570" s="1364"/>
      <c r="D570" s="1364"/>
      <c r="H570" s="669"/>
      <c r="I570" s="669"/>
      <c r="J570" s="669"/>
      <c r="K570" s="669"/>
      <c r="L570" s="669"/>
      <c r="M570" s="669"/>
      <c r="N570" s="669"/>
      <c r="O570" s="669"/>
      <c r="P570" s="669"/>
      <c r="Q570" s="669"/>
      <c r="R570" s="669"/>
      <c r="S570" s="669"/>
    </row>
    <row r="571">
      <c r="A571" s="819"/>
      <c r="B571" s="1650"/>
      <c r="C571" s="1364"/>
      <c r="D571" s="1364"/>
      <c r="H571" s="669"/>
      <c r="I571" s="669"/>
      <c r="J571" s="669"/>
      <c r="K571" s="669"/>
      <c r="L571" s="669"/>
      <c r="M571" s="669"/>
      <c r="N571" s="669"/>
      <c r="O571" s="669"/>
      <c r="P571" s="669"/>
      <c r="Q571" s="669"/>
      <c r="R571" s="669"/>
      <c r="S571" s="669"/>
    </row>
    <row r="572">
      <c r="A572" s="819"/>
      <c r="B572" s="1650"/>
      <c r="C572" s="1364"/>
      <c r="D572" s="1364"/>
      <c r="H572" s="669"/>
      <c r="I572" s="669"/>
      <c r="J572" s="669"/>
      <c r="K572" s="669"/>
      <c r="L572" s="669"/>
      <c r="M572" s="669"/>
      <c r="N572" s="669"/>
      <c r="O572" s="669"/>
      <c r="P572" s="669"/>
      <c r="Q572" s="669"/>
      <c r="R572" s="669"/>
      <c r="S572" s="669"/>
    </row>
    <row r="573">
      <c r="A573" s="819"/>
      <c r="B573" s="1650"/>
      <c r="C573" s="1364"/>
      <c r="D573" s="1364"/>
      <c r="H573" s="669"/>
      <c r="I573" s="669"/>
      <c r="J573" s="669"/>
      <c r="K573" s="669"/>
      <c r="L573" s="669"/>
      <c r="M573" s="669"/>
      <c r="N573" s="669"/>
      <c r="O573" s="669"/>
      <c r="P573" s="669"/>
      <c r="Q573" s="669"/>
      <c r="R573" s="669"/>
      <c r="S573" s="669"/>
    </row>
    <row r="574">
      <c r="A574" s="819"/>
      <c r="B574" s="1650"/>
      <c r="C574" s="1364"/>
      <c r="D574" s="1364"/>
      <c r="H574" s="669"/>
      <c r="I574" s="669"/>
      <c r="J574" s="669"/>
      <c r="K574" s="669"/>
      <c r="L574" s="669"/>
      <c r="M574" s="669"/>
      <c r="N574" s="669"/>
      <c r="O574" s="669"/>
      <c r="P574" s="669"/>
      <c r="Q574" s="669"/>
      <c r="R574" s="669"/>
      <c r="S574" s="669"/>
    </row>
    <row r="575">
      <c r="A575" s="819"/>
      <c r="B575" s="1650"/>
      <c r="C575" s="1364"/>
      <c r="D575" s="1364"/>
      <c r="H575" s="669"/>
      <c r="I575" s="669"/>
      <c r="J575" s="669"/>
      <c r="K575" s="669"/>
      <c r="L575" s="669"/>
      <c r="M575" s="669"/>
      <c r="N575" s="669"/>
      <c r="O575" s="669"/>
      <c r="P575" s="669"/>
      <c r="Q575" s="669"/>
      <c r="R575" s="669"/>
      <c r="S575" s="669"/>
    </row>
    <row r="576">
      <c r="A576" s="819"/>
      <c r="B576" s="1650"/>
      <c r="C576" s="1364"/>
      <c r="D576" s="1364"/>
      <c r="H576" s="669"/>
      <c r="I576" s="669"/>
      <c r="J576" s="669"/>
      <c r="K576" s="669"/>
      <c r="L576" s="669"/>
      <c r="M576" s="669"/>
      <c r="N576" s="669"/>
      <c r="O576" s="669"/>
      <c r="P576" s="669"/>
      <c r="Q576" s="669"/>
      <c r="R576" s="669"/>
      <c r="S576" s="669"/>
    </row>
    <row r="577">
      <c r="A577" s="819"/>
      <c r="B577" s="1650"/>
      <c r="C577" s="1364"/>
      <c r="D577" s="1364"/>
      <c r="H577" s="669"/>
      <c r="I577" s="669"/>
      <c r="J577" s="669"/>
      <c r="K577" s="669"/>
      <c r="L577" s="669"/>
      <c r="M577" s="669"/>
      <c r="N577" s="669"/>
      <c r="O577" s="669"/>
      <c r="P577" s="669"/>
      <c r="Q577" s="669"/>
      <c r="R577" s="669"/>
      <c r="S577" s="669"/>
    </row>
    <row r="578">
      <c r="A578" s="819"/>
      <c r="B578" s="1650"/>
      <c r="C578" s="1364"/>
      <c r="D578" s="1364"/>
      <c r="H578" s="669"/>
      <c r="I578" s="669"/>
      <c r="J578" s="669"/>
      <c r="K578" s="669"/>
      <c r="L578" s="669"/>
      <c r="M578" s="669"/>
      <c r="N578" s="669"/>
      <c r="O578" s="669"/>
      <c r="P578" s="669"/>
      <c r="Q578" s="669"/>
      <c r="R578" s="669"/>
      <c r="S578" s="669"/>
    </row>
    <row r="579">
      <c r="A579" s="819"/>
      <c r="B579" s="1650"/>
      <c r="C579" s="1364"/>
      <c r="D579" s="1364"/>
      <c r="H579" s="669"/>
      <c r="I579" s="669"/>
      <c r="J579" s="669"/>
      <c r="K579" s="669"/>
      <c r="L579" s="669"/>
      <c r="M579" s="669"/>
      <c r="N579" s="669"/>
      <c r="O579" s="669"/>
      <c r="P579" s="669"/>
      <c r="Q579" s="669"/>
      <c r="R579" s="669"/>
      <c r="S579" s="669"/>
    </row>
    <row r="580">
      <c r="A580" s="819"/>
      <c r="B580" s="1650"/>
      <c r="C580" s="1364"/>
      <c r="D580" s="1364"/>
      <c r="H580" s="669"/>
      <c r="I580" s="669"/>
      <c r="J580" s="669"/>
      <c r="K580" s="669"/>
      <c r="L580" s="669"/>
      <c r="M580" s="669"/>
      <c r="N580" s="669"/>
      <c r="O580" s="669"/>
      <c r="P580" s="669"/>
      <c r="Q580" s="669"/>
      <c r="R580" s="669"/>
      <c r="S580" s="669"/>
    </row>
    <row r="581">
      <c r="A581" s="819"/>
      <c r="B581" s="1650"/>
      <c r="C581" s="1364"/>
      <c r="D581" s="1364"/>
      <c r="H581" s="669"/>
      <c r="I581" s="669"/>
      <c r="J581" s="669"/>
      <c r="K581" s="669"/>
      <c r="L581" s="669"/>
      <c r="M581" s="669"/>
      <c r="N581" s="669"/>
      <c r="O581" s="669"/>
      <c r="P581" s="669"/>
      <c r="Q581" s="669"/>
      <c r="R581" s="669"/>
      <c r="S581" s="669"/>
    </row>
    <row r="582">
      <c r="A582" s="819"/>
      <c r="B582" s="1650"/>
      <c r="C582" s="1364"/>
      <c r="D582" s="1364"/>
      <c r="H582" s="669"/>
      <c r="I582" s="669"/>
      <c r="J582" s="669"/>
      <c r="K582" s="669"/>
      <c r="L582" s="669"/>
      <c r="M582" s="669"/>
      <c r="N582" s="669"/>
      <c r="O582" s="669"/>
      <c r="P582" s="669"/>
      <c r="Q582" s="669"/>
      <c r="R582" s="669"/>
      <c r="S582" s="669"/>
    </row>
    <row r="583">
      <c r="A583" s="819"/>
      <c r="B583" s="1650"/>
      <c r="C583" s="1364"/>
      <c r="D583" s="1364"/>
      <c r="H583" s="669"/>
      <c r="I583" s="669"/>
      <c r="J583" s="669"/>
      <c r="K583" s="669"/>
      <c r="L583" s="669"/>
      <c r="M583" s="669"/>
      <c r="N583" s="669"/>
      <c r="O583" s="669"/>
      <c r="P583" s="669"/>
      <c r="Q583" s="669"/>
      <c r="R583" s="669"/>
      <c r="S583" s="669"/>
    </row>
    <row r="584">
      <c r="A584" s="819"/>
      <c r="B584" s="1650"/>
      <c r="C584" s="1364"/>
      <c r="D584" s="1364"/>
      <c r="H584" s="669"/>
      <c r="I584" s="669"/>
      <c r="J584" s="669"/>
      <c r="K584" s="669"/>
      <c r="L584" s="669"/>
      <c r="M584" s="669"/>
      <c r="N584" s="669"/>
      <c r="O584" s="669"/>
      <c r="P584" s="669"/>
      <c r="Q584" s="669"/>
      <c r="R584" s="669"/>
      <c r="S584" s="669"/>
    </row>
    <row r="585">
      <c r="A585" s="819"/>
      <c r="B585" s="1650"/>
      <c r="C585" s="1364"/>
      <c r="D585" s="1364"/>
      <c r="H585" s="669"/>
      <c r="I585" s="669"/>
      <c r="J585" s="669"/>
      <c r="K585" s="669"/>
      <c r="L585" s="669"/>
      <c r="M585" s="669"/>
      <c r="N585" s="669"/>
      <c r="O585" s="669"/>
      <c r="P585" s="669"/>
      <c r="Q585" s="669"/>
      <c r="R585" s="669"/>
      <c r="S585" s="669"/>
    </row>
    <row r="586">
      <c r="A586" s="819"/>
      <c r="B586" s="1650"/>
      <c r="C586" s="1364"/>
      <c r="D586" s="1364"/>
      <c r="H586" s="669"/>
      <c r="I586" s="669"/>
      <c r="J586" s="669"/>
      <c r="K586" s="669"/>
      <c r="L586" s="669"/>
      <c r="M586" s="669"/>
      <c r="N586" s="669"/>
      <c r="O586" s="669"/>
      <c r="P586" s="669"/>
      <c r="Q586" s="669"/>
      <c r="R586" s="669"/>
      <c r="S586" s="669"/>
    </row>
    <row r="587">
      <c r="A587" s="819"/>
      <c r="B587" s="1650"/>
      <c r="C587" s="1364"/>
      <c r="D587" s="1364"/>
      <c r="H587" s="669"/>
      <c r="I587" s="669"/>
      <c r="J587" s="669"/>
      <c r="K587" s="669"/>
      <c r="L587" s="669"/>
      <c r="M587" s="669"/>
      <c r="N587" s="669"/>
      <c r="O587" s="669"/>
      <c r="P587" s="669"/>
      <c r="Q587" s="669"/>
      <c r="R587" s="669"/>
      <c r="S587" s="669"/>
    </row>
    <row r="588">
      <c r="A588" s="819"/>
      <c r="B588" s="1650"/>
      <c r="C588" s="1364"/>
      <c r="D588" s="1364"/>
      <c r="H588" s="669"/>
      <c r="I588" s="669"/>
      <c r="J588" s="669"/>
      <c r="K588" s="669"/>
      <c r="L588" s="669"/>
      <c r="M588" s="669"/>
      <c r="N588" s="669"/>
      <c r="O588" s="669"/>
      <c r="P588" s="669"/>
      <c r="Q588" s="669"/>
      <c r="R588" s="669"/>
      <c r="S588" s="669"/>
    </row>
    <row r="589">
      <c r="A589" s="819"/>
      <c r="B589" s="1650"/>
      <c r="C589" s="1364"/>
      <c r="D589" s="1364"/>
      <c r="H589" s="669"/>
      <c r="I589" s="669"/>
      <c r="J589" s="669"/>
      <c r="K589" s="669"/>
      <c r="L589" s="669"/>
      <c r="M589" s="669"/>
      <c r="N589" s="669"/>
      <c r="O589" s="669"/>
      <c r="P589" s="669"/>
      <c r="Q589" s="669"/>
      <c r="R589" s="669"/>
      <c r="S589" s="669"/>
    </row>
    <row r="590">
      <c r="A590" s="819"/>
      <c r="B590" s="1650"/>
      <c r="C590" s="1364"/>
      <c r="D590" s="1364"/>
      <c r="H590" s="669"/>
      <c r="I590" s="669"/>
      <c r="J590" s="669"/>
      <c r="K590" s="669"/>
      <c r="L590" s="669"/>
      <c r="M590" s="669"/>
      <c r="N590" s="669"/>
      <c r="O590" s="669"/>
      <c r="P590" s="669"/>
      <c r="Q590" s="669"/>
      <c r="R590" s="669"/>
      <c r="S590" s="669"/>
    </row>
    <row r="591">
      <c r="A591" s="819"/>
      <c r="B591" s="1650"/>
      <c r="C591" s="1364"/>
      <c r="D591" s="1364"/>
      <c r="H591" s="669"/>
      <c r="I591" s="669"/>
      <c r="J591" s="669"/>
      <c r="K591" s="669"/>
      <c r="L591" s="669"/>
      <c r="M591" s="669"/>
      <c r="N591" s="669"/>
      <c r="O591" s="669"/>
      <c r="P591" s="669"/>
      <c r="Q591" s="669"/>
      <c r="R591" s="669"/>
      <c r="S591" s="669"/>
    </row>
    <row r="592">
      <c r="A592" s="819"/>
      <c r="B592" s="1650"/>
      <c r="C592" s="1364"/>
      <c r="D592" s="1364"/>
      <c r="H592" s="669"/>
      <c r="I592" s="669"/>
      <c r="J592" s="669"/>
      <c r="K592" s="669"/>
      <c r="L592" s="669"/>
      <c r="M592" s="669"/>
      <c r="N592" s="669"/>
      <c r="O592" s="669"/>
      <c r="P592" s="669"/>
      <c r="Q592" s="669"/>
      <c r="R592" s="669"/>
      <c r="S592" s="669"/>
    </row>
    <row r="593">
      <c r="A593" s="819"/>
      <c r="B593" s="1650"/>
      <c r="C593" s="1364"/>
      <c r="D593" s="1364"/>
      <c r="H593" s="669"/>
      <c r="I593" s="669"/>
      <c r="J593" s="669"/>
      <c r="K593" s="669"/>
      <c r="L593" s="669"/>
      <c r="M593" s="669"/>
      <c r="N593" s="669"/>
      <c r="O593" s="669"/>
      <c r="P593" s="669"/>
      <c r="Q593" s="669"/>
      <c r="R593" s="669"/>
      <c r="S593" s="669"/>
    </row>
    <row r="594">
      <c r="A594" s="819"/>
      <c r="B594" s="1650"/>
      <c r="C594" s="1364"/>
      <c r="D594" s="1364"/>
      <c r="H594" s="669"/>
      <c r="I594" s="669"/>
      <c r="J594" s="669"/>
      <c r="K594" s="669"/>
      <c r="L594" s="669"/>
      <c r="M594" s="669"/>
      <c r="N594" s="669"/>
      <c r="O594" s="669"/>
      <c r="P594" s="669"/>
      <c r="Q594" s="669"/>
      <c r="R594" s="669"/>
      <c r="S594" s="669"/>
    </row>
    <row r="595">
      <c r="A595" s="819"/>
      <c r="B595" s="1650"/>
      <c r="C595" s="1364"/>
      <c r="D595" s="1364"/>
      <c r="H595" s="669"/>
      <c r="I595" s="669"/>
      <c r="J595" s="669"/>
      <c r="K595" s="669"/>
      <c r="L595" s="669"/>
      <c r="M595" s="669"/>
      <c r="N595" s="669"/>
      <c r="O595" s="669"/>
      <c r="P595" s="669"/>
      <c r="Q595" s="669"/>
      <c r="R595" s="669"/>
      <c r="S595" s="669"/>
    </row>
    <row r="596">
      <c r="A596" s="819"/>
      <c r="B596" s="1650"/>
      <c r="C596" s="1364"/>
      <c r="D596" s="1364"/>
      <c r="H596" s="669"/>
      <c r="I596" s="669"/>
      <c r="J596" s="669"/>
      <c r="K596" s="669"/>
      <c r="L596" s="669"/>
      <c r="M596" s="669"/>
      <c r="N596" s="669"/>
      <c r="O596" s="669"/>
      <c r="P596" s="669"/>
      <c r="Q596" s="669"/>
      <c r="R596" s="669"/>
      <c r="S596" s="669"/>
    </row>
    <row r="597">
      <c r="A597" s="819"/>
      <c r="B597" s="1650"/>
      <c r="C597" s="1364"/>
      <c r="D597" s="1364"/>
      <c r="H597" s="669"/>
      <c r="I597" s="669"/>
      <c r="J597" s="669"/>
      <c r="K597" s="669"/>
      <c r="L597" s="669"/>
      <c r="M597" s="669"/>
      <c r="N597" s="669"/>
      <c r="O597" s="669"/>
      <c r="P597" s="669"/>
      <c r="Q597" s="669"/>
      <c r="R597" s="669"/>
      <c r="S597" s="669"/>
    </row>
    <row r="598">
      <c r="A598" s="819"/>
      <c r="B598" s="1650"/>
      <c r="C598" s="1364"/>
      <c r="D598" s="1364"/>
      <c r="H598" s="669"/>
      <c r="I598" s="669"/>
      <c r="J598" s="669"/>
      <c r="K598" s="669"/>
      <c r="L598" s="669"/>
      <c r="M598" s="669"/>
      <c r="N598" s="669"/>
      <c r="O598" s="669"/>
      <c r="P598" s="669"/>
      <c r="Q598" s="669"/>
      <c r="R598" s="669"/>
      <c r="S598" s="669"/>
    </row>
    <row r="599">
      <c r="A599" s="819"/>
      <c r="B599" s="1650"/>
      <c r="C599" s="1364"/>
      <c r="D599" s="1364"/>
      <c r="H599" s="669"/>
      <c r="I599" s="669"/>
      <c r="J599" s="669"/>
      <c r="K599" s="669"/>
      <c r="L599" s="669"/>
      <c r="M599" s="669"/>
      <c r="N599" s="669"/>
      <c r="O599" s="669"/>
      <c r="P599" s="669"/>
      <c r="Q599" s="669"/>
      <c r="R599" s="669"/>
      <c r="S599" s="669"/>
    </row>
    <row r="600">
      <c r="A600" s="819"/>
      <c r="B600" s="1650"/>
      <c r="C600" s="1364"/>
      <c r="D600" s="1364"/>
      <c r="H600" s="669"/>
      <c r="I600" s="669"/>
      <c r="J600" s="669"/>
      <c r="K600" s="669"/>
      <c r="L600" s="669"/>
      <c r="M600" s="669"/>
      <c r="N600" s="669"/>
      <c r="O600" s="669"/>
      <c r="P600" s="669"/>
      <c r="Q600" s="669"/>
      <c r="R600" s="669"/>
      <c r="S600" s="669"/>
    </row>
    <row r="601">
      <c r="A601" s="819"/>
      <c r="B601" s="1650"/>
      <c r="C601" s="1364"/>
      <c r="D601" s="1364"/>
      <c r="H601" s="669"/>
      <c r="I601" s="669"/>
      <c r="J601" s="669"/>
      <c r="K601" s="669"/>
      <c r="L601" s="669"/>
      <c r="M601" s="669"/>
      <c r="N601" s="669"/>
      <c r="O601" s="669"/>
      <c r="P601" s="669"/>
      <c r="Q601" s="669"/>
      <c r="R601" s="669"/>
      <c r="S601" s="669"/>
    </row>
    <row r="602">
      <c r="A602" s="819"/>
      <c r="B602" s="1650"/>
      <c r="C602" s="1364"/>
      <c r="D602" s="1364"/>
      <c r="H602" s="669"/>
      <c r="I602" s="669"/>
      <c r="J602" s="669"/>
      <c r="K602" s="669"/>
      <c r="L602" s="669"/>
      <c r="M602" s="669"/>
      <c r="N602" s="669"/>
      <c r="O602" s="669"/>
      <c r="P602" s="669"/>
      <c r="Q602" s="669"/>
      <c r="R602" s="669"/>
      <c r="S602" s="669"/>
    </row>
    <row r="603">
      <c r="A603" s="819"/>
      <c r="B603" s="1650"/>
      <c r="C603" s="1364"/>
      <c r="D603" s="1364"/>
      <c r="H603" s="669"/>
      <c r="I603" s="669"/>
      <c r="J603" s="669"/>
      <c r="K603" s="669"/>
      <c r="L603" s="669"/>
      <c r="M603" s="669"/>
      <c r="N603" s="669"/>
      <c r="O603" s="669"/>
      <c r="P603" s="669"/>
      <c r="Q603" s="669"/>
      <c r="R603" s="669"/>
      <c r="S603" s="669"/>
    </row>
    <row r="604">
      <c r="A604" s="819"/>
      <c r="B604" s="1650"/>
      <c r="C604" s="1364"/>
      <c r="D604" s="1364"/>
      <c r="H604" s="669"/>
      <c r="I604" s="669"/>
      <c r="J604" s="669"/>
      <c r="K604" s="669"/>
      <c r="L604" s="669"/>
      <c r="M604" s="669"/>
      <c r="N604" s="669"/>
      <c r="O604" s="669"/>
      <c r="P604" s="669"/>
      <c r="Q604" s="669"/>
      <c r="R604" s="669"/>
      <c r="S604" s="669"/>
    </row>
    <row r="605">
      <c r="A605" s="819"/>
      <c r="B605" s="1650"/>
      <c r="C605" s="1364"/>
      <c r="D605" s="1364"/>
      <c r="H605" s="669"/>
      <c r="I605" s="669"/>
      <c r="J605" s="669"/>
      <c r="K605" s="669"/>
      <c r="L605" s="669"/>
      <c r="M605" s="669"/>
      <c r="N605" s="669"/>
      <c r="O605" s="669"/>
      <c r="P605" s="669"/>
      <c r="Q605" s="669"/>
      <c r="R605" s="669"/>
      <c r="S605" s="669"/>
    </row>
    <row r="606">
      <c r="A606" s="819"/>
      <c r="B606" s="1650"/>
      <c r="C606" s="1364"/>
      <c r="D606" s="1364"/>
      <c r="H606" s="669"/>
      <c r="I606" s="669"/>
      <c r="J606" s="669"/>
      <c r="K606" s="669"/>
      <c r="L606" s="669"/>
      <c r="M606" s="669"/>
      <c r="N606" s="669"/>
      <c r="O606" s="669"/>
      <c r="P606" s="669"/>
      <c r="Q606" s="669"/>
      <c r="R606" s="669"/>
      <c r="S606" s="669"/>
    </row>
    <row r="607">
      <c r="A607" s="819"/>
      <c r="B607" s="1650"/>
      <c r="C607" s="1364"/>
      <c r="D607" s="1364"/>
      <c r="H607" s="669"/>
      <c r="I607" s="669"/>
      <c r="J607" s="669"/>
      <c r="K607" s="669"/>
      <c r="L607" s="669"/>
      <c r="M607" s="669"/>
      <c r="N607" s="669"/>
      <c r="O607" s="669"/>
      <c r="P607" s="669"/>
      <c r="Q607" s="669"/>
      <c r="R607" s="669"/>
      <c r="S607" s="669"/>
    </row>
    <row r="608">
      <c r="A608" s="819"/>
      <c r="B608" s="1650"/>
      <c r="C608" s="1364"/>
      <c r="D608" s="1364"/>
      <c r="H608" s="669"/>
      <c r="I608" s="669"/>
      <c r="J608" s="669"/>
      <c r="K608" s="669"/>
      <c r="L608" s="669"/>
      <c r="M608" s="669"/>
      <c r="N608" s="669"/>
      <c r="O608" s="669"/>
      <c r="P608" s="669"/>
      <c r="Q608" s="669"/>
      <c r="R608" s="669"/>
      <c r="S608" s="669"/>
    </row>
    <row r="609">
      <c r="A609" s="819"/>
      <c r="B609" s="1650"/>
      <c r="C609" s="1364"/>
      <c r="D609" s="1364"/>
      <c r="H609" s="669"/>
      <c r="I609" s="669"/>
      <c r="J609" s="669"/>
      <c r="K609" s="669"/>
      <c r="L609" s="669"/>
      <c r="M609" s="669"/>
      <c r="N609" s="669"/>
      <c r="O609" s="669"/>
      <c r="P609" s="669"/>
      <c r="Q609" s="669"/>
      <c r="R609" s="669"/>
      <c r="S609" s="669"/>
    </row>
    <row r="610">
      <c r="A610" s="819"/>
      <c r="B610" s="1650"/>
      <c r="C610" s="1364"/>
      <c r="D610" s="1364"/>
      <c r="H610" s="669"/>
      <c r="I610" s="669"/>
      <c r="J610" s="669"/>
      <c r="K610" s="669"/>
      <c r="L610" s="669"/>
      <c r="M610" s="669"/>
      <c r="N610" s="669"/>
      <c r="O610" s="669"/>
      <c r="P610" s="669"/>
      <c r="Q610" s="669"/>
      <c r="R610" s="669"/>
      <c r="S610" s="669"/>
    </row>
    <row r="611">
      <c r="A611" s="819"/>
      <c r="B611" s="1650"/>
      <c r="C611" s="1364"/>
      <c r="D611" s="1364"/>
      <c r="H611" s="669"/>
      <c r="I611" s="669"/>
      <c r="J611" s="669"/>
      <c r="K611" s="669"/>
      <c r="L611" s="669"/>
      <c r="M611" s="669"/>
      <c r="N611" s="669"/>
      <c r="O611" s="669"/>
      <c r="P611" s="669"/>
      <c r="Q611" s="669"/>
      <c r="R611" s="669"/>
      <c r="S611" s="669"/>
    </row>
    <row r="612">
      <c r="A612" s="819"/>
      <c r="B612" s="1650"/>
      <c r="C612" s="1364"/>
      <c r="D612" s="1364"/>
      <c r="H612" s="669"/>
      <c r="I612" s="669"/>
      <c r="J612" s="669"/>
      <c r="K612" s="669"/>
      <c r="L612" s="669"/>
      <c r="M612" s="669"/>
      <c r="N612" s="669"/>
      <c r="O612" s="669"/>
      <c r="P612" s="669"/>
      <c r="Q612" s="669"/>
      <c r="R612" s="669"/>
      <c r="S612" s="669"/>
    </row>
    <row r="613">
      <c r="A613" s="819"/>
      <c r="B613" s="1650"/>
      <c r="C613" s="1364"/>
      <c r="D613" s="1364"/>
      <c r="H613" s="669"/>
      <c r="I613" s="669"/>
      <c r="J613" s="669"/>
      <c r="K613" s="669"/>
      <c r="L613" s="669"/>
      <c r="M613" s="669"/>
      <c r="N613" s="669"/>
      <c r="O613" s="669"/>
      <c r="P613" s="669"/>
      <c r="Q613" s="669"/>
      <c r="R613" s="669"/>
      <c r="S613" s="669"/>
    </row>
    <row r="614">
      <c r="A614" s="819"/>
      <c r="B614" s="1650"/>
      <c r="C614" s="1364"/>
      <c r="D614" s="1364"/>
      <c r="H614" s="669"/>
      <c r="I614" s="669"/>
      <c r="J614" s="669"/>
      <c r="K614" s="669"/>
      <c r="L614" s="669"/>
      <c r="M614" s="669"/>
      <c r="N614" s="669"/>
      <c r="O614" s="669"/>
      <c r="P614" s="669"/>
      <c r="Q614" s="669"/>
      <c r="R614" s="669"/>
      <c r="S614" s="669"/>
    </row>
    <row r="615">
      <c r="A615" s="819"/>
      <c r="B615" s="1650"/>
      <c r="C615" s="1364"/>
      <c r="D615" s="1364"/>
      <c r="H615" s="669"/>
      <c r="I615" s="669"/>
      <c r="J615" s="669"/>
      <c r="K615" s="669"/>
      <c r="L615" s="669"/>
      <c r="M615" s="669"/>
      <c r="N615" s="669"/>
      <c r="O615" s="669"/>
      <c r="P615" s="669"/>
      <c r="Q615" s="669"/>
      <c r="R615" s="669"/>
      <c r="S615" s="669"/>
    </row>
    <row r="616">
      <c r="A616" s="819"/>
      <c r="B616" s="1650"/>
      <c r="C616" s="1364"/>
      <c r="D616" s="1364"/>
      <c r="H616" s="669"/>
      <c r="I616" s="669"/>
      <c r="J616" s="669"/>
      <c r="K616" s="669"/>
      <c r="L616" s="669"/>
      <c r="M616" s="669"/>
      <c r="N616" s="669"/>
      <c r="O616" s="669"/>
      <c r="P616" s="669"/>
      <c r="Q616" s="669"/>
      <c r="R616" s="669"/>
      <c r="S616" s="669"/>
    </row>
    <row r="617">
      <c r="A617" s="819"/>
      <c r="B617" s="1650"/>
      <c r="C617" s="1364"/>
      <c r="D617" s="1364"/>
      <c r="H617" s="669"/>
      <c r="I617" s="669"/>
      <c r="J617" s="669"/>
      <c r="K617" s="669"/>
      <c r="L617" s="669"/>
      <c r="M617" s="669"/>
      <c r="N617" s="669"/>
      <c r="O617" s="669"/>
      <c r="P617" s="669"/>
      <c r="Q617" s="669"/>
      <c r="R617" s="669"/>
      <c r="S617" s="669"/>
    </row>
    <row r="618">
      <c r="A618" s="819"/>
      <c r="B618" s="1650"/>
      <c r="C618" s="1364"/>
      <c r="D618" s="1364"/>
      <c r="H618" s="669"/>
      <c r="I618" s="669"/>
      <c r="J618" s="669"/>
      <c r="K618" s="669"/>
      <c r="L618" s="669"/>
      <c r="M618" s="669"/>
      <c r="N618" s="669"/>
      <c r="O618" s="669"/>
      <c r="P618" s="669"/>
      <c r="Q618" s="669"/>
      <c r="R618" s="669"/>
      <c r="S618" s="669"/>
    </row>
    <row r="619">
      <c r="A619" s="819"/>
      <c r="B619" s="1650"/>
      <c r="C619" s="1364"/>
      <c r="D619" s="1364"/>
      <c r="H619" s="669"/>
      <c r="I619" s="669"/>
      <c r="J619" s="669"/>
      <c r="K619" s="669"/>
      <c r="L619" s="669"/>
      <c r="M619" s="669"/>
      <c r="N619" s="669"/>
      <c r="O619" s="669"/>
      <c r="P619" s="669"/>
      <c r="Q619" s="669"/>
      <c r="R619" s="669"/>
      <c r="S619" s="669"/>
    </row>
    <row r="620">
      <c r="A620" s="819"/>
      <c r="B620" s="1650"/>
      <c r="C620" s="1364"/>
      <c r="D620" s="1364"/>
      <c r="H620" s="669"/>
      <c r="I620" s="669"/>
      <c r="J620" s="669"/>
      <c r="K620" s="669"/>
      <c r="L620" s="669"/>
      <c r="M620" s="669"/>
      <c r="N620" s="669"/>
      <c r="O620" s="669"/>
      <c r="P620" s="669"/>
      <c r="Q620" s="669"/>
      <c r="R620" s="669"/>
      <c r="S620" s="669"/>
    </row>
    <row r="621">
      <c r="A621" s="819"/>
      <c r="B621" s="1650"/>
      <c r="C621" s="1364"/>
      <c r="D621" s="1364"/>
      <c r="H621" s="669"/>
      <c r="I621" s="669"/>
      <c r="J621" s="669"/>
      <c r="K621" s="669"/>
      <c r="L621" s="669"/>
      <c r="M621" s="669"/>
      <c r="N621" s="669"/>
      <c r="O621" s="669"/>
      <c r="P621" s="669"/>
      <c r="Q621" s="669"/>
      <c r="R621" s="669"/>
      <c r="S621" s="669"/>
    </row>
    <row r="622">
      <c r="A622" s="819"/>
      <c r="B622" s="1650"/>
      <c r="C622" s="1364"/>
      <c r="D622" s="1364"/>
      <c r="H622" s="669"/>
      <c r="I622" s="669"/>
      <c r="J622" s="669"/>
      <c r="K622" s="669"/>
      <c r="L622" s="669"/>
      <c r="M622" s="669"/>
      <c r="N622" s="669"/>
      <c r="O622" s="669"/>
      <c r="P622" s="669"/>
      <c r="Q622" s="669"/>
      <c r="R622" s="669"/>
      <c r="S622" s="669"/>
    </row>
    <row r="623">
      <c r="A623" s="819"/>
      <c r="B623" s="1650"/>
      <c r="C623" s="1364"/>
      <c r="D623" s="1364"/>
      <c r="H623" s="669"/>
      <c r="I623" s="669"/>
      <c r="J623" s="669"/>
      <c r="K623" s="669"/>
      <c r="L623" s="669"/>
      <c r="M623" s="669"/>
      <c r="N623" s="669"/>
      <c r="O623" s="669"/>
      <c r="P623" s="669"/>
      <c r="Q623" s="669"/>
      <c r="R623" s="669"/>
      <c r="S623" s="669"/>
    </row>
    <row r="624">
      <c r="A624" s="819"/>
      <c r="B624" s="1650"/>
      <c r="C624" s="1364"/>
      <c r="D624" s="1364"/>
      <c r="H624" s="669"/>
      <c r="I624" s="669"/>
      <c r="J624" s="669"/>
      <c r="K624" s="669"/>
      <c r="L624" s="669"/>
      <c r="M624" s="669"/>
      <c r="N624" s="669"/>
      <c r="O624" s="669"/>
      <c r="P624" s="669"/>
      <c r="Q624" s="669"/>
      <c r="R624" s="669"/>
      <c r="S624" s="669"/>
    </row>
    <row r="625">
      <c r="A625" s="819"/>
      <c r="B625" s="1650"/>
      <c r="C625" s="1364"/>
      <c r="D625" s="1364"/>
      <c r="H625" s="669"/>
      <c r="I625" s="669"/>
      <c r="J625" s="669"/>
      <c r="K625" s="669"/>
      <c r="L625" s="669"/>
      <c r="M625" s="669"/>
      <c r="N625" s="669"/>
      <c r="O625" s="669"/>
      <c r="P625" s="669"/>
      <c r="Q625" s="669"/>
      <c r="R625" s="669"/>
      <c r="S625" s="669"/>
    </row>
    <row r="626">
      <c r="A626" s="819"/>
      <c r="B626" s="1650"/>
      <c r="C626" s="1364"/>
      <c r="D626" s="1364"/>
      <c r="H626" s="669"/>
      <c r="I626" s="669"/>
      <c r="J626" s="669"/>
      <c r="K626" s="669"/>
      <c r="L626" s="669"/>
      <c r="M626" s="669"/>
      <c r="N626" s="669"/>
      <c r="O626" s="669"/>
      <c r="P626" s="669"/>
      <c r="Q626" s="669"/>
      <c r="R626" s="669"/>
      <c r="S626" s="669"/>
    </row>
    <row r="627">
      <c r="A627" s="819"/>
      <c r="B627" s="1650"/>
      <c r="C627" s="1364"/>
      <c r="D627" s="1364"/>
      <c r="H627" s="669"/>
      <c r="I627" s="669"/>
      <c r="J627" s="669"/>
      <c r="K627" s="669"/>
      <c r="L627" s="669"/>
      <c r="M627" s="669"/>
      <c r="N627" s="669"/>
      <c r="O627" s="669"/>
      <c r="P627" s="669"/>
      <c r="Q627" s="669"/>
      <c r="R627" s="669"/>
      <c r="S627" s="669"/>
    </row>
    <row r="628">
      <c r="A628" s="819"/>
      <c r="B628" s="1650"/>
      <c r="C628" s="1364"/>
      <c r="D628" s="1364"/>
      <c r="H628" s="669"/>
      <c r="I628" s="669"/>
      <c r="J628" s="669"/>
      <c r="K628" s="669"/>
      <c r="L628" s="669"/>
      <c r="M628" s="669"/>
      <c r="N628" s="669"/>
      <c r="O628" s="669"/>
      <c r="P628" s="669"/>
      <c r="Q628" s="669"/>
      <c r="R628" s="669"/>
      <c r="S628" s="669"/>
    </row>
    <row r="629">
      <c r="A629" s="819"/>
      <c r="B629" s="1650"/>
      <c r="C629" s="1364"/>
      <c r="D629" s="1364"/>
      <c r="H629" s="669"/>
      <c r="I629" s="669"/>
      <c r="J629" s="669"/>
      <c r="K629" s="669"/>
      <c r="L629" s="669"/>
      <c r="M629" s="669"/>
      <c r="N629" s="669"/>
      <c r="O629" s="669"/>
      <c r="P629" s="669"/>
      <c r="Q629" s="669"/>
      <c r="R629" s="669"/>
      <c r="S629" s="669"/>
    </row>
    <row r="630">
      <c r="A630" s="819"/>
      <c r="B630" s="1650"/>
      <c r="C630" s="1364"/>
      <c r="D630" s="1364"/>
      <c r="H630" s="669"/>
      <c r="I630" s="669"/>
      <c r="J630" s="669"/>
      <c r="K630" s="669"/>
      <c r="L630" s="669"/>
      <c r="M630" s="669"/>
      <c r="N630" s="669"/>
      <c r="O630" s="669"/>
      <c r="P630" s="669"/>
      <c r="Q630" s="669"/>
      <c r="R630" s="669"/>
      <c r="S630" s="669"/>
    </row>
    <row r="631">
      <c r="A631" s="819"/>
      <c r="B631" s="1650"/>
      <c r="C631" s="1364"/>
      <c r="D631" s="1364"/>
      <c r="H631" s="669"/>
      <c r="I631" s="669"/>
      <c r="J631" s="669"/>
      <c r="K631" s="669"/>
      <c r="L631" s="669"/>
      <c r="M631" s="669"/>
      <c r="N631" s="669"/>
      <c r="O631" s="669"/>
      <c r="P631" s="669"/>
      <c r="Q631" s="669"/>
      <c r="R631" s="669"/>
      <c r="S631" s="669"/>
    </row>
    <row r="632">
      <c r="A632" s="819"/>
      <c r="B632" s="1650"/>
      <c r="C632" s="1364"/>
      <c r="D632" s="1364"/>
      <c r="H632" s="669"/>
      <c r="I632" s="669"/>
      <c r="J632" s="669"/>
      <c r="K632" s="669"/>
      <c r="L632" s="669"/>
      <c r="M632" s="669"/>
      <c r="N632" s="669"/>
      <c r="O632" s="669"/>
      <c r="P632" s="669"/>
      <c r="Q632" s="669"/>
      <c r="R632" s="669"/>
      <c r="S632" s="669"/>
    </row>
    <row r="633">
      <c r="A633" s="819"/>
      <c r="B633" s="1650"/>
      <c r="C633" s="1364"/>
      <c r="D633" s="1364"/>
      <c r="H633" s="669"/>
      <c r="I633" s="669"/>
      <c r="J633" s="669"/>
      <c r="K633" s="669"/>
      <c r="L633" s="669"/>
      <c r="M633" s="669"/>
      <c r="N633" s="669"/>
      <c r="O633" s="669"/>
      <c r="P633" s="669"/>
      <c r="Q633" s="669"/>
      <c r="R633" s="669"/>
      <c r="S633" s="669"/>
    </row>
    <row r="634">
      <c r="A634" s="819"/>
      <c r="B634" s="1650"/>
      <c r="C634" s="1364"/>
      <c r="D634" s="1364"/>
      <c r="H634" s="669"/>
      <c r="I634" s="669"/>
      <c r="J634" s="669"/>
      <c r="K634" s="669"/>
      <c r="L634" s="669"/>
      <c r="M634" s="669"/>
      <c r="N634" s="669"/>
      <c r="O634" s="669"/>
      <c r="P634" s="669"/>
      <c r="Q634" s="669"/>
      <c r="R634" s="669"/>
      <c r="S634" s="669"/>
    </row>
    <row r="635">
      <c r="A635" s="819"/>
      <c r="B635" s="1650"/>
      <c r="C635" s="1364"/>
      <c r="D635" s="1364"/>
      <c r="H635" s="669"/>
      <c r="I635" s="669"/>
      <c r="J635" s="669"/>
      <c r="K635" s="669"/>
      <c r="L635" s="669"/>
      <c r="M635" s="669"/>
      <c r="N635" s="669"/>
      <c r="O635" s="669"/>
      <c r="P635" s="669"/>
      <c r="Q635" s="669"/>
      <c r="R635" s="669"/>
      <c r="S635" s="669"/>
    </row>
    <row r="636">
      <c r="A636" s="819"/>
      <c r="B636" s="1650"/>
      <c r="C636" s="1364"/>
      <c r="D636" s="1364"/>
      <c r="H636" s="669"/>
      <c r="I636" s="669"/>
      <c r="J636" s="669"/>
      <c r="K636" s="669"/>
      <c r="L636" s="669"/>
      <c r="M636" s="669"/>
      <c r="N636" s="669"/>
      <c r="O636" s="669"/>
      <c r="P636" s="669"/>
      <c r="Q636" s="669"/>
      <c r="R636" s="669"/>
      <c r="S636" s="669"/>
    </row>
    <row r="637">
      <c r="A637" s="819"/>
      <c r="B637" s="1650"/>
      <c r="C637" s="1364"/>
      <c r="D637" s="1364"/>
      <c r="H637" s="669"/>
      <c r="I637" s="669"/>
      <c r="J637" s="669"/>
      <c r="K637" s="669"/>
      <c r="L637" s="669"/>
      <c r="M637" s="669"/>
      <c r="N637" s="669"/>
      <c r="O637" s="669"/>
      <c r="P637" s="669"/>
      <c r="Q637" s="669"/>
      <c r="R637" s="669"/>
      <c r="S637" s="669"/>
    </row>
    <row r="638">
      <c r="A638" s="819"/>
      <c r="B638" s="1650"/>
      <c r="C638" s="1364"/>
      <c r="D638" s="1364"/>
      <c r="H638" s="669"/>
      <c r="I638" s="669"/>
      <c r="J638" s="669"/>
      <c r="K638" s="669"/>
      <c r="L638" s="669"/>
      <c r="M638" s="669"/>
      <c r="N638" s="669"/>
      <c r="O638" s="669"/>
      <c r="P638" s="669"/>
      <c r="Q638" s="669"/>
      <c r="R638" s="669"/>
      <c r="S638" s="669"/>
    </row>
    <row r="639">
      <c r="A639" s="819"/>
      <c r="B639" s="1650"/>
      <c r="C639" s="1364"/>
      <c r="D639" s="1364"/>
      <c r="H639" s="669"/>
      <c r="I639" s="669"/>
      <c r="J639" s="669"/>
      <c r="K639" s="669"/>
      <c r="L639" s="669"/>
      <c r="M639" s="669"/>
      <c r="N639" s="669"/>
      <c r="O639" s="669"/>
      <c r="P639" s="669"/>
      <c r="Q639" s="669"/>
      <c r="R639" s="669"/>
      <c r="S639" s="669"/>
    </row>
    <row r="640">
      <c r="A640" s="819"/>
      <c r="B640" s="1650"/>
      <c r="C640" s="1364"/>
      <c r="D640" s="1364"/>
      <c r="H640" s="669"/>
      <c r="I640" s="669"/>
      <c r="J640" s="669"/>
      <c r="K640" s="669"/>
      <c r="L640" s="669"/>
      <c r="M640" s="669"/>
      <c r="N640" s="669"/>
      <c r="O640" s="669"/>
      <c r="P640" s="669"/>
      <c r="Q640" s="669"/>
      <c r="R640" s="669"/>
      <c r="S640" s="669"/>
    </row>
    <row r="641">
      <c r="A641" s="819"/>
      <c r="B641" s="1650"/>
      <c r="C641" s="1364"/>
      <c r="D641" s="1364"/>
      <c r="H641" s="669"/>
      <c r="I641" s="669"/>
      <c r="J641" s="669"/>
      <c r="K641" s="669"/>
      <c r="L641" s="669"/>
      <c r="M641" s="669"/>
      <c r="N641" s="669"/>
      <c r="O641" s="669"/>
      <c r="P641" s="669"/>
      <c r="Q641" s="669"/>
      <c r="R641" s="669"/>
      <c r="S641" s="669"/>
    </row>
    <row r="642">
      <c r="A642" s="819"/>
      <c r="B642" s="1650"/>
      <c r="C642" s="1364"/>
      <c r="D642" s="1364"/>
      <c r="H642" s="669"/>
      <c r="I642" s="669"/>
      <c r="J642" s="669"/>
      <c r="K642" s="669"/>
      <c r="L642" s="669"/>
      <c r="M642" s="669"/>
      <c r="N642" s="669"/>
      <c r="O642" s="669"/>
      <c r="P642" s="669"/>
      <c r="Q642" s="669"/>
      <c r="R642" s="669"/>
      <c r="S642" s="669"/>
    </row>
    <row r="643">
      <c r="A643" s="819"/>
      <c r="B643" s="1650"/>
      <c r="C643" s="1364"/>
      <c r="D643" s="1364"/>
      <c r="H643" s="669"/>
      <c r="I643" s="669"/>
      <c r="J643" s="669"/>
      <c r="K643" s="669"/>
      <c r="L643" s="669"/>
      <c r="M643" s="669"/>
      <c r="N643" s="669"/>
      <c r="O643" s="669"/>
      <c r="P643" s="669"/>
      <c r="Q643" s="669"/>
      <c r="R643" s="669"/>
      <c r="S643" s="669"/>
    </row>
    <row r="644">
      <c r="A644" s="819"/>
      <c r="B644" s="1650"/>
      <c r="C644" s="1364"/>
      <c r="D644" s="1364"/>
      <c r="H644" s="669"/>
      <c r="I644" s="669"/>
      <c r="J644" s="669"/>
      <c r="K644" s="669"/>
      <c r="L644" s="669"/>
      <c r="M644" s="669"/>
      <c r="N644" s="669"/>
      <c r="O644" s="669"/>
      <c r="P644" s="669"/>
      <c r="Q644" s="669"/>
      <c r="R644" s="669"/>
      <c r="S644" s="669"/>
    </row>
    <row r="645">
      <c r="A645" s="819"/>
      <c r="B645" s="1650"/>
      <c r="C645" s="1364"/>
      <c r="D645" s="1364"/>
      <c r="H645" s="669"/>
      <c r="I645" s="669"/>
      <c r="J645" s="669"/>
      <c r="K645" s="669"/>
      <c r="L645" s="669"/>
      <c r="M645" s="669"/>
      <c r="N645" s="669"/>
      <c r="O645" s="669"/>
      <c r="P645" s="669"/>
      <c r="Q645" s="669"/>
      <c r="R645" s="669"/>
      <c r="S645" s="669"/>
    </row>
    <row r="646">
      <c r="A646" s="819"/>
      <c r="B646" s="1650"/>
      <c r="C646" s="1364"/>
      <c r="D646" s="1364"/>
      <c r="H646" s="669"/>
      <c r="I646" s="669"/>
      <c r="J646" s="669"/>
      <c r="K646" s="669"/>
      <c r="L646" s="669"/>
      <c r="M646" s="669"/>
      <c r="N646" s="669"/>
      <c r="O646" s="669"/>
      <c r="P646" s="669"/>
      <c r="Q646" s="669"/>
      <c r="R646" s="669"/>
      <c r="S646" s="669"/>
    </row>
    <row r="647">
      <c r="A647" s="819"/>
      <c r="B647" s="1650"/>
      <c r="C647" s="1364"/>
      <c r="D647" s="1364"/>
      <c r="H647" s="669"/>
      <c r="I647" s="669"/>
      <c r="J647" s="669"/>
      <c r="K647" s="669"/>
      <c r="L647" s="669"/>
      <c r="M647" s="669"/>
      <c r="N647" s="669"/>
      <c r="O647" s="669"/>
      <c r="P647" s="669"/>
      <c r="Q647" s="669"/>
      <c r="R647" s="669"/>
      <c r="S647" s="669"/>
    </row>
    <row r="648">
      <c r="A648" s="819"/>
      <c r="B648" s="1650"/>
      <c r="C648" s="1364"/>
      <c r="D648" s="1364"/>
      <c r="H648" s="669"/>
      <c r="I648" s="669"/>
      <c r="J648" s="669"/>
      <c r="K648" s="669"/>
      <c r="L648" s="669"/>
      <c r="M648" s="669"/>
      <c r="N648" s="669"/>
      <c r="O648" s="669"/>
      <c r="P648" s="669"/>
      <c r="Q648" s="669"/>
      <c r="R648" s="669"/>
      <c r="S648" s="669"/>
    </row>
    <row r="649">
      <c r="A649" s="819"/>
      <c r="B649" s="1650"/>
      <c r="C649" s="1364"/>
      <c r="D649" s="1364"/>
      <c r="H649" s="669"/>
      <c r="I649" s="669"/>
      <c r="J649" s="669"/>
      <c r="K649" s="669"/>
      <c r="L649" s="669"/>
      <c r="M649" s="669"/>
      <c r="N649" s="669"/>
      <c r="O649" s="669"/>
      <c r="P649" s="669"/>
      <c r="Q649" s="669"/>
      <c r="R649" s="669"/>
      <c r="S649" s="669"/>
    </row>
    <row r="650">
      <c r="A650" s="819"/>
      <c r="B650" s="1650"/>
      <c r="C650" s="1364"/>
      <c r="D650" s="1364"/>
      <c r="H650" s="669"/>
      <c r="I650" s="669"/>
      <c r="J650" s="669"/>
      <c r="K650" s="669"/>
      <c r="L650" s="669"/>
      <c r="M650" s="669"/>
      <c r="N650" s="669"/>
      <c r="O650" s="669"/>
      <c r="P650" s="669"/>
      <c r="Q650" s="669"/>
      <c r="R650" s="669"/>
      <c r="S650" s="669"/>
    </row>
    <row r="651">
      <c r="A651" s="819"/>
      <c r="B651" s="1650"/>
      <c r="C651" s="1364"/>
      <c r="D651" s="1364"/>
      <c r="H651" s="669"/>
      <c r="I651" s="669"/>
      <c r="J651" s="669"/>
      <c r="K651" s="669"/>
      <c r="L651" s="669"/>
      <c r="M651" s="669"/>
      <c r="N651" s="669"/>
      <c r="O651" s="669"/>
      <c r="P651" s="669"/>
      <c r="Q651" s="669"/>
      <c r="R651" s="669"/>
      <c r="S651" s="669"/>
    </row>
    <row r="652">
      <c r="A652" s="819"/>
      <c r="B652" s="1650"/>
      <c r="C652" s="1364"/>
      <c r="D652" s="1364"/>
      <c r="H652" s="669"/>
      <c r="I652" s="669"/>
      <c r="J652" s="669"/>
      <c r="K652" s="669"/>
      <c r="L652" s="669"/>
      <c r="M652" s="669"/>
      <c r="N652" s="669"/>
      <c r="O652" s="669"/>
      <c r="P652" s="669"/>
      <c r="Q652" s="669"/>
      <c r="R652" s="669"/>
      <c r="S652" s="669"/>
    </row>
    <row r="653">
      <c r="A653" s="819"/>
      <c r="B653" s="1650"/>
      <c r="C653" s="1364"/>
      <c r="D653" s="1364"/>
      <c r="H653" s="669"/>
      <c r="I653" s="669"/>
      <c r="J653" s="669"/>
      <c r="K653" s="669"/>
      <c r="L653" s="669"/>
      <c r="M653" s="669"/>
      <c r="N653" s="669"/>
      <c r="O653" s="669"/>
      <c r="P653" s="669"/>
      <c r="Q653" s="669"/>
      <c r="R653" s="669"/>
      <c r="S653" s="669"/>
    </row>
    <row r="654">
      <c r="A654" s="819"/>
      <c r="B654" s="1650"/>
      <c r="C654" s="1364"/>
      <c r="D654" s="1364"/>
      <c r="H654" s="669"/>
      <c r="I654" s="669"/>
      <c r="J654" s="669"/>
      <c r="K654" s="669"/>
      <c r="L654" s="669"/>
      <c r="M654" s="669"/>
      <c r="N654" s="669"/>
      <c r="O654" s="669"/>
      <c r="P654" s="669"/>
      <c r="Q654" s="669"/>
      <c r="R654" s="669"/>
      <c r="S654" s="669"/>
    </row>
    <row r="655">
      <c r="A655" s="819"/>
      <c r="B655" s="1650"/>
      <c r="C655" s="1364"/>
      <c r="D655" s="1364"/>
      <c r="H655" s="669"/>
      <c r="I655" s="669"/>
      <c r="J655" s="669"/>
      <c r="K655" s="669"/>
      <c r="L655" s="669"/>
      <c r="M655" s="669"/>
      <c r="N655" s="669"/>
      <c r="O655" s="669"/>
      <c r="P655" s="669"/>
      <c r="Q655" s="669"/>
      <c r="R655" s="669"/>
      <c r="S655" s="669"/>
    </row>
    <row r="656">
      <c r="A656" s="819"/>
      <c r="B656" s="1650"/>
      <c r="C656" s="1364"/>
      <c r="D656" s="1364"/>
      <c r="H656" s="669"/>
      <c r="I656" s="669"/>
      <c r="J656" s="669"/>
      <c r="K656" s="669"/>
      <c r="L656" s="669"/>
      <c r="M656" s="669"/>
      <c r="N656" s="669"/>
      <c r="O656" s="669"/>
      <c r="P656" s="669"/>
      <c r="Q656" s="669"/>
      <c r="R656" s="669"/>
      <c r="S656" s="669"/>
    </row>
    <row r="657">
      <c r="A657" s="819"/>
      <c r="B657" s="1650"/>
      <c r="C657" s="1364"/>
      <c r="D657" s="1364"/>
      <c r="H657" s="669"/>
      <c r="I657" s="669"/>
      <c r="J657" s="669"/>
      <c r="K657" s="669"/>
      <c r="L657" s="669"/>
      <c r="M657" s="669"/>
      <c r="N657" s="669"/>
      <c r="O657" s="669"/>
      <c r="P657" s="669"/>
      <c r="Q657" s="669"/>
      <c r="R657" s="669"/>
      <c r="S657" s="669"/>
    </row>
    <row r="658">
      <c r="A658" s="819"/>
      <c r="B658" s="1650"/>
      <c r="C658" s="1364"/>
      <c r="D658" s="1364"/>
      <c r="H658" s="669"/>
      <c r="I658" s="669"/>
      <c r="J658" s="669"/>
      <c r="K658" s="669"/>
      <c r="L658" s="669"/>
      <c r="M658" s="669"/>
      <c r="N658" s="669"/>
      <c r="O658" s="669"/>
      <c r="P658" s="669"/>
      <c r="Q658" s="669"/>
      <c r="R658" s="669"/>
      <c r="S658" s="669"/>
    </row>
    <row r="659">
      <c r="A659" s="819"/>
      <c r="B659" s="1650"/>
      <c r="C659" s="1364"/>
      <c r="D659" s="1364"/>
      <c r="H659" s="669"/>
      <c r="I659" s="669"/>
      <c r="J659" s="669"/>
      <c r="K659" s="669"/>
      <c r="L659" s="669"/>
      <c r="M659" s="669"/>
      <c r="N659" s="669"/>
      <c r="O659" s="669"/>
      <c r="P659" s="669"/>
      <c r="Q659" s="669"/>
      <c r="R659" s="669"/>
      <c r="S659" s="669"/>
    </row>
    <row r="660">
      <c r="A660" s="819"/>
      <c r="B660" s="1650"/>
      <c r="C660" s="1364"/>
      <c r="D660" s="1364"/>
      <c r="H660" s="669"/>
      <c r="I660" s="669"/>
      <c r="J660" s="669"/>
      <c r="K660" s="669"/>
      <c r="L660" s="669"/>
      <c r="M660" s="669"/>
      <c r="N660" s="669"/>
      <c r="O660" s="669"/>
      <c r="P660" s="669"/>
      <c r="Q660" s="669"/>
      <c r="R660" s="669"/>
      <c r="S660" s="669"/>
    </row>
    <row r="661">
      <c r="A661" s="819"/>
      <c r="B661" s="1650"/>
      <c r="C661" s="1364"/>
      <c r="D661" s="1364"/>
      <c r="H661" s="669"/>
      <c r="I661" s="669"/>
      <c r="J661" s="669"/>
      <c r="K661" s="669"/>
      <c r="L661" s="669"/>
      <c r="M661" s="669"/>
      <c r="N661" s="669"/>
      <c r="O661" s="669"/>
      <c r="P661" s="669"/>
      <c r="Q661" s="669"/>
      <c r="R661" s="669"/>
      <c r="S661" s="669"/>
    </row>
    <row r="662">
      <c r="A662" s="819"/>
      <c r="B662" s="1650"/>
      <c r="C662" s="1364"/>
      <c r="D662" s="1364"/>
      <c r="H662" s="669"/>
      <c r="I662" s="669"/>
      <c r="J662" s="669"/>
      <c r="K662" s="669"/>
      <c r="L662" s="669"/>
      <c r="M662" s="669"/>
      <c r="N662" s="669"/>
      <c r="O662" s="669"/>
      <c r="P662" s="669"/>
      <c r="Q662" s="669"/>
      <c r="R662" s="669"/>
      <c r="S662" s="669"/>
    </row>
    <row r="663">
      <c r="A663" s="819"/>
      <c r="B663" s="1650"/>
      <c r="C663" s="1364"/>
      <c r="D663" s="1364"/>
      <c r="H663" s="669"/>
      <c r="I663" s="669"/>
      <c r="J663" s="669"/>
      <c r="K663" s="669"/>
      <c r="L663" s="669"/>
      <c r="M663" s="669"/>
      <c r="N663" s="669"/>
      <c r="O663" s="669"/>
      <c r="P663" s="669"/>
      <c r="Q663" s="669"/>
      <c r="R663" s="669"/>
      <c r="S663" s="669"/>
    </row>
    <row r="664">
      <c r="A664" s="819"/>
      <c r="B664" s="1650"/>
      <c r="C664" s="1364"/>
      <c r="D664" s="1364"/>
      <c r="H664" s="669"/>
      <c r="I664" s="669"/>
      <c r="J664" s="669"/>
      <c r="K664" s="669"/>
      <c r="L664" s="669"/>
      <c r="M664" s="669"/>
      <c r="N664" s="669"/>
      <c r="O664" s="669"/>
      <c r="P664" s="669"/>
      <c r="Q664" s="669"/>
      <c r="R664" s="669"/>
      <c r="S664" s="669"/>
    </row>
    <row r="665">
      <c r="A665" s="819"/>
      <c r="B665" s="1650"/>
      <c r="C665" s="1364"/>
      <c r="D665" s="1364"/>
      <c r="H665" s="669"/>
      <c r="I665" s="669"/>
      <c r="J665" s="669"/>
      <c r="K665" s="669"/>
      <c r="L665" s="669"/>
      <c r="M665" s="669"/>
      <c r="N665" s="669"/>
      <c r="O665" s="669"/>
      <c r="P665" s="669"/>
      <c r="Q665" s="669"/>
      <c r="R665" s="669"/>
      <c r="S665" s="669"/>
    </row>
    <row r="666">
      <c r="A666" s="819"/>
      <c r="B666" s="1650"/>
      <c r="C666" s="1364"/>
      <c r="D666" s="1364"/>
      <c r="H666" s="669"/>
      <c r="I666" s="669"/>
      <c r="J666" s="669"/>
      <c r="K666" s="669"/>
      <c r="L666" s="669"/>
      <c r="M666" s="669"/>
      <c r="N666" s="669"/>
      <c r="O666" s="669"/>
      <c r="P666" s="669"/>
      <c r="Q666" s="669"/>
      <c r="R666" s="669"/>
      <c r="S666" s="669"/>
    </row>
    <row r="667">
      <c r="A667" s="819"/>
      <c r="B667" s="1650"/>
      <c r="C667" s="1364"/>
      <c r="D667" s="1364"/>
      <c r="H667" s="669"/>
      <c r="I667" s="669"/>
      <c r="J667" s="669"/>
      <c r="K667" s="669"/>
      <c r="L667" s="669"/>
      <c r="M667" s="669"/>
      <c r="N667" s="669"/>
      <c r="O667" s="669"/>
      <c r="P667" s="669"/>
      <c r="Q667" s="669"/>
      <c r="R667" s="669"/>
      <c r="S667" s="669"/>
    </row>
    <row r="668">
      <c r="A668" s="819"/>
      <c r="B668" s="1650"/>
      <c r="C668" s="1364"/>
      <c r="D668" s="1364"/>
      <c r="H668" s="669"/>
      <c r="I668" s="669"/>
      <c r="J668" s="669"/>
      <c r="K668" s="669"/>
      <c r="L668" s="669"/>
      <c r="M668" s="669"/>
      <c r="N668" s="669"/>
      <c r="O668" s="669"/>
      <c r="P668" s="669"/>
      <c r="Q668" s="669"/>
      <c r="R668" s="669"/>
      <c r="S668" s="669"/>
    </row>
    <row r="669">
      <c r="A669" s="819"/>
      <c r="B669" s="1650"/>
      <c r="C669" s="1364"/>
      <c r="D669" s="1364"/>
      <c r="H669" s="669"/>
      <c r="I669" s="669"/>
      <c r="J669" s="669"/>
      <c r="K669" s="669"/>
      <c r="L669" s="669"/>
      <c r="M669" s="669"/>
      <c r="N669" s="669"/>
      <c r="O669" s="669"/>
      <c r="P669" s="669"/>
      <c r="Q669" s="669"/>
      <c r="R669" s="669"/>
      <c r="S669" s="669"/>
    </row>
    <row r="670">
      <c r="A670" s="819"/>
      <c r="B670" s="1650"/>
      <c r="C670" s="1364"/>
      <c r="D670" s="1364"/>
      <c r="H670" s="669"/>
      <c r="I670" s="669"/>
      <c r="J670" s="669"/>
      <c r="K670" s="669"/>
      <c r="L670" s="669"/>
      <c r="M670" s="669"/>
      <c r="N670" s="669"/>
      <c r="O670" s="669"/>
      <c r="P670" s="669"/>
      <c r="Q670" s="669"/>
      <c r="R670" s="669"/>
      <c r="S670" s="669"/>
    </row>
    <row r="671">
      <c r="A671" s="819"/>
      <c r="B671" s="1650"/>
      <c r="C671" s="1364"/>
      <c r="D671" s="1364"/>
      <c r="H671" s="669"/>
      <c r="I671" s="669"/>
      <c r="J671" s="669"/>
      <c r="K671" s="669"/>
      <c r="L671" s="669"/>
      <c r="M671" s="669"/>
      <c r="N671" s="669"/>
      <c r="O671" s="669"/>
      <c r="P671" s="669"/>
      <c r="Q671" s="669"/>
      <c r="R671" s="669"/>
      <c r="S671" s="669"/>
    </row>
    <row r="672">
      <c r="A672" s="819"/>
      <c r="B672" s="1650"/>
      <c r="C672" s="1364"/>
      <c r="D672" s="1364"/>
      <c r="H672" s="669"/>
      <c r="I672" s="669"/>
      <c r="J672" s="669"/>
      <c r="K672" s="669"/>
      <c r="L672" s="669"/>
      <c r="M672" s="669"/>
      <c r="N672" s="669"/>
      <c r="O672" s="669"/>
      <c r="P672" s="669"/>
      <c r="Q672" s="669"/>
      <c r="R672" s="669"/>
      <c r="S672" s="669"/>
    </row>
    <row r="673">
      <c r="A673" s="819"/>
      <c r="B673" s="1650"/>
      <c r="C673" s="1364"/>
      <c r="D673" s="1364"/>
      <c r="H673" s="669"/>
      <c r="I673" s="669"/>
      <c r="J673" s="669"/>
      <c r="K673" s="669"/>
      <c r="L673" s="669"/>
      <c r="M673" s="669"/>
      <c r="N673" s="669"/>
      <c r="O673" s="669"/>
      <c r="P673" s="669"/>
      <c r="Q673" s="669"/>
      <c r="R673" s="669"/>
      <c r="S673" s="669"/>
    </row>
    <row r="674">
      <c r="A674" s="819"/>
      <c r="B674" s="1650"/>
      <c r="C674" s="1364"/>
      <c r="D674" s="1364"/>
      <c r="H674" s="669"/>
      <c r="I674" s="669"/>
      <c r="J674" s="669"/>
      <c r="K674" s="669"/>
      <c r="L674" s="669"/>
      <c r="M674" s="669"/>
      <c r="N674" s="669"/>
      <c r="O674" s="669"/>
      <c r="P674" s="669"/>
      <c r="Q674" s="669"/>
      <c r="R674" s="669"/>
      <c r="S674" s="669"/>
    </row>
    <row r="675">
      <c r="A675" s="819"/>
      <c r="B675" s="1650"/>
      <c r="C675" s="1364"/>
      <c r="D675" s="1364"/>
      <c r="H675" s="669"/>
      <c r="I675" s="669"/>
      <c r="J675" s="669"/>
      <c r="K675" s="669"/>
      <c r="L675" s="669"/>
      <c r="M675" s="669"/>
      <c r="N675" s="669"/>
      <c r="O675" s="669"/>
      <c r="P675" s="669"/>
      <c r="Q675" s="669"/>
      <c r="R675" s="669"/>
      <c r="S675" s="669"/>
    </row>
    <row r="676">
      <c r="A676" s="819"/>
      <c r="B676" s="1650"/>
      <c r="C676" s="1364"/>
      <c r="D676" s="1364"/>
      <c r="H676" s="669"/>
      <c r="I676" s="669"/>
      <c r="J676" s="669"/>
      <c r="K676" s="669"/>
      <c r="L676" s="669"/>
      <c r="M676" s="669"/>
      <c r="N676" s="669"/>
      <c r="O676" s="669"/>
      <c r="P676" s="669"/>
      <c r="Q676" s="669"/>
      <c r="R676" s="669"/>
      <c r="S676" s="669"/>
    </row>
    <row r="677">
      <c r="A677" s="819"/>
      <c r="B677" s="1650"/>
      <c r="C677" s="1364"/>
      <c r="D677" s="1364"/>
      <c r="H677" s="669"/>
      <c r="I677" s="669"/>
      <c r="J677" s="669"/>
      <c r="K677" s="669"/>
      <c r="L677" s="669"/>
      <c r="M677" s="669"/>
      <c r="N677" s="669"/>
      <c r="O677" s="669"/>
      <c r="P677" s="669"/>
      <c r="Q677" s="669"/>
      <c r="R677" s="669"/>
      <c r="S677" s="669"/>
    </row>
    <row r="678">
      <c r="A678" s="819"/>
      <c r="B678" s="1650"/>
      <c r="C678" s="1364"/>
      <c r="D678" s="1364"/>
      <c r="H678" s="669"/>
      <c r="I678" s="669"/>
      <c r="J678" s="669"/>
      <c r="K678" s="669"/>
      <c r="L678" s="669"/>
      <c r="M678" s="669"/>
      <c r="N678" s="669"/>
      <c r="O678" s="669"/>
      <c r="P678" s="669"/>
      <c r="Q678" s="669"/>
      <c r="R678" s="669"/>
      <c r="S678" s="669"/>
    </row>
    <row r="679">
      <c r="A679" s="819"/>
      <c r="B679" s="1650"/>
      <c r="C679" s="1364"/>
      <c r="D679" s="1364"/>
      <c r="H679" s="669"/>
      <c r="I679" s="669"/>
      <c r="J679" s="669"/>
      <c r="K679" s="669"/>
      <c r="L679" s="669"/>
      <c r="M679" s="669"/>
      <c r="N679" s="669"/>
      <c r="O679" s="669"/>
      <c r="P679" s="669"/>
      <c r="Q679" s="669"/>
      <c r="R679" s="669"/>
      <c r="S679" s="669"/>
    </row>
    <row r="680">
      <c r="A680" s="819"/>
      <c r="B680" s="1650"/>
      <c r="C680" s="1364"/>
      <c r="D680" s="1364"/>
      <c r="H680" s="669"/>
      <c r="I680" s="669"/>
      <c r="J680" s="669"/>
      <c r="K680" s="669"/>
      <c r="L680" s="669"/>
      <c r="M680" s="669"/>
      <c r="N680" s="669"/>
      <c r="O680" s="669"/>
      <c r="P680" s="669"/>
      <c r="Q680" s="669"/>
      <c r="R680" s="669"/>
      <c r="S680" s="669"/>
    </row>
    <row r="681">
      <c r="A681" s="819"/>
      <c r="B681" s="1650"/>
      <c r="C681" s="1364"/>
      <c r="D681" s="1364"/>
      <c r="H681" s="669"/>
      <c r="I681" s="669"/>
      <c r="J681" s="669"/>
      <c r="K681" s="669"/>
      <c r="L681" s="669"/>
      <c r="M681" s="669"/>
      <c r="N681" s="669"/>
      <c r="O681" s="669"/>
      <c r="P681" s="669"/>
      <c r="Q681" s="669"/>
      <c r="R681" s="669"/>
      <c r="S681" s="669"/>
    </row>
    <row r="682">
      <c r="A682" s="819"/>
      <c r="B682" s="1650"/>
      <c r="C682" s="1364"/>
      <c r="D682" s="1364"/>
      <c r="H682" s="669"/>
      <c r="I682" s="669"/>
      <c r="J682" s="669"/>
      <c r="K682" s="669"/>
      <c r="L682" s="669"/>
      <c r="M682" s="669"/>
      <c r="N682" s="669"/>
      <c r="O682" s="669"/>
      <c r="P682" s="669"/>
      <c r="Q682" s="669"/>
      <c r="R682" s="669"/>
      <c r="S682" s="669"/>
    </row>
    <row r="683">
      <c r="A683" s="819"/>
      <c r="B683" s="1650"/>
      <c r="C683" s="1364"/>
      <c r="D683" s="1364"/>
      <c r="H683" s="669"/>
      <c r="I683" s="669"/>
      <c r="J683" s="669"/>
      <c r="K683" s="669"/>
      <c r="L683" s="669"/>
      <c r="M683" s="669"/>
      <c r="N683" s="669"/>
      <c r="O683" s="669"/>
      <c r="P683" s="669"/>
      <c r="Q683" s="669"/>
      <c r="R683" s="669"/>
      <c r="S683" s="669"/>
    </row>
    <row r="684">
      <c r="A684" s="819"/>
      <c r="B684" s="1650"/>
      <c r="C684" s="1364"/>
      <c r="D684" s="1364"/>
      <c r="H684" s="669"/>
      <c r="I684" s="669"/>
      <c r="J684" s="669"/>
      <c r="K684" s="669"/>
      <c r="L684" s="669"/>
      <c r="M684" s="669"/>
      <c r="N684" s="669"/>
      <c r="O684" s="669"/>
      <c r="P684" s="669"/>
      <c r="Q684" s="669"/>
      <c r="R684" s="669"/>
      <c r="S684" s="669"/>
    </row>
    <row r="685">
      <c r="A685" s="819"/>
      <c r="B685" s="1650"/>
      <c r="C685" s="1364"/>
      <c r="D685" s="1364"/>
      <c r="H685" s="669"/>
      <c r="I685" s="669"/>
      <c r="J685" s="669"/>
      <c r="K685" s="669"/>
      <c r="L685" s="669"/>
      <c r="M685" s="669"/>
      <c r="N685" s="669"/>
      <c r="O685" s="669"/>
      <c r="P685" s="669"/>
      <c r="Q685" s="669"/>
      <c r="R685" s="669"/>
      <c r="S685" s="669"/>
    </row>
    <row r="686">
      <c r="A686" s="819"/>
      <c r="B686" s="1650"/>
      <c r="C686" s="1364"/>
      <c r="D686" s="1364"/>
      <c r="H686" s="669"/>
      <c r="I686" s="669"/>
      <c r="J686" s="669"/>
      <c r="K686" s="669"/>
      <c r="L686" s="669"/>
      <c r="M686" s="669"/>
      <c r="N686" s="669"/>
      <c r="O686" s="669"/>
      <c r="P686" s="669"/>
      <c r="Q686" s="669"/>
      <c r="R686" s="669"/>
      <c r="S686" s="669"/>
    </row>
    <row r="687">
      <c r="A687" s="819"/>
      <c r="B687" s="1650"/>
      <c r="C687" s="1364"/>
      <c r="D687" s="1364"/>
      <c r="H687" s="669"/>
      <c r="I687" s="669"/>
      <c r="J687" s="669"/>
      <c r="K687" s="669"/>
      <c r="L687" s="669"/>
      <c r="M687" s="669"/>
      <c r="N687" s="669"/>
      <c r="O687" s="669"/>
      <c r="P687" s="669"/>
      <c r="Q687" s="669"/>
      <c r="R687" s="669"/>
      <c r="S687" s="669"/>
    </row>
    <row r="688">
      <c r="A688" s="819"/>
      <c r="B688" s="1650"/>
      <c r="C688" s="1364"/>
      <c r="D688" s="1364"/>
      <c r="H688" s="669"/>
      <c r="I688" s="669"/>
      <c r="J688" s="669"/>
      <c r="K688" s="669"/>
      <c r="L688" s="669"/>
      <c r="M688" s="669"/>
      <c r="N688" s="669"/>
      <c r="O688" s="669"/>
      <c r="P688" s="669"/>
      <c r="Q688" s="669"/>
      <c r="R688" s="669"/>
      <c r="S688" s="669"/>
    </row>
    <row r="689">
      <c r="A689" s="819"/>
      <c r="B689" s="1650"/>
      <c r="C689" s="1364"/>
      <c r="D689" s="1364"/>
      <c r="H689" s="669"/>
      <c r="I689" s="669"/>
      <c r="J689" s="669"/>
      <c r="K689" s="669"/>
      <c r="L689" s="669"/>
      <c r="M689" s="669"/>
      <c r="N689" s="669"/>
      <c r="O689" s="669"/>
      <c r="P689" s="669"/>
      <c r="Q689" s="669"/>
      <c r="R689" s="669"/>
      <c r="S689" s="669"/>
    </row>
    <row r="690">
      <c r="A690" s="819"/>
      <c r="B690" s="1650"/>
      <c r="C690" s="1364"/>
      <c r="D690" s="1364"/>
      <c r="H690" s="669"/>
      <c r="I690" s="669"/>
      <c r="J690" s="669"/>
      <c r="K690" s="669"/>
      <c r="L690" s="669"/>
      <c r="M690" s="669"/>
      <c r="N690" s="669"/>
      <c r="O690" s="669"/>
      <c r="P690" s="669"/>
      <c r="Q690" s="669"/>
      <c r="R690" s="669"/>
      <c r="S690" s="669"/>
    </row>
    <row r="691">
      <c r="A691" s="819"/>
      <c r="B691" s="1650"/>
      <c r="C691" s="1364"/>
      <c r="D691" s="1364"/>
      <c r="H691" s="669"/>
      <c r="I691" s="669"/>
      <c r="J691" s="669"/>
      <c r="K691" s="669"/>
      <c r="L691" s="669"/>
      <c r="M691" s="669"/>
      <c r="N691" s="669"/>
      <c r="O691" s="669"/>
      <c r="P691" s="669"/>
      <c r="Q691" s="669"/>
      <c r="R691" s="669"/>
      <c r="S691" s="669"/>
    </row>
    <row r="692">
      <c r="A692" s="819"/>
      <c r="B692" s="1650"/>
      <c r="C692" s="1364"/>
      <c r="D692" s="1364"/>
      <c r="H692" s="669"/>
      <c r="I692" s="669"/>
      <c r="J692" s="669"/>
      <c r="K692" s="669"/>
      <c r="L692" s="669"/>
      <c r="M692" s="669"/>
      <c r="N692" s="669"/>
      <c r="O692" s="669"/>
      <c r="P692" s="669"/>
      <c r="Q692" s="669"/>
      <c r="R692" s="669"/>
      <c r="S692" s="669"/>
    </row>
    <row r="693">
      <c r="A693" s="819"/>
      <c r="B693" s="1650"/>
      <c r="C693" s="1364"/>
      <c r="D693" s="1364"/>
      <c r="H693" s="669"/>
      <c r="I693" s="669"/>
      <c r="J693" s="669"/>
      <c r="K693" s="669"/>
      <c r="L693" s="669"/>
      <c r="M693" s="669"/>
      <c r="N693" s="669"/>
      <c r="O693" s="669"/>
      <c r="P693" s="669"/>
      <c r="Q693" s="669"/>
      <c r="R693" s="669"/>
      <c r="S693" s="669"/>
    </row>
    <row r="694">
      <c r="A694" s="819"/>
      <c r="B694" s="1650"/>
      <c r="C694" s="1364"/>
      <c r="D694" s="1364"/>
      <c r="H694" s="669"/>
      <c r="I694" s="669"/>
      <c r="J694" s="669"/>
      <c r="K694" s="669"/>
      <c r="L694" s="669"/>
      <c r="M694" s="669"/>
      <c r="N694" s="669"/>
      <c r="O694" s="669"/>
      <c r="P694" s="669"/>
      <c r="Q694" s="669"/>
      <c r="R694" s="669"/>
      <c r="S694" s="669"/>
    </row>
    <row r="695">
      <c r="A695" s="819"/>
      <c r="B695" s="1650"/>
      <c r="C695" s="1364"/>
      <c r="D695" s="1364"/>
      <c r="H695" s="669"/>
      <c r="I695" s="669"/>
      <c r="J695" s="669"/>
      <c r="K695" s="669"/>
      <c r="L695" s="669"/>
      <c r="M695" s="669"/>
      <c r="N695" s="669"/>
      <c r="O695" s="669"/>
      <c r="P695" s="669"/>
      <c r="Q695" s="669"/>
      <c r="R695" s="669"/>
      <c r="S695" s="669"/>
    </row>
    <row r="696">
      <c r="A696" s="819"/>
      <c r="B696" s="1650"/>
      <c r="C696" s="1364"/>
      <c r="D696" s="1364"/>
      <c r="H696" s="669"/>
      <c r="I696" s="669"/>
      <c r="J696" s="669"/>
      <c r="K696" s="669"/>
      <c r="L696" s="669"/>
      <c r="M696" s="669"/>
      <c r="N696" s="669"/>
      <c r="O696" s="669"/>
      <c r="P696" s="669"/>
      <c r="Q696" s="669"/>
      <c r="R696" s="669"/>
      <c r="S696" s="669"/>
    </row>
    <row r="697">
      <c r="A697" s="819"/>
      <c r="B697" s="1650"/>
      <c r="C697" s="1364"/>
      <c r="D697" s="1364"/>
      <c r="H697" s="669"/>
      <c r="I697" s="669"/>
      <c r="J697" s="669"/>
      <c r="K697" s="669"/>
      <c r="L697" s="669"/>
      <c r="M697" s="669"/>
      <c r="N697" s="669"/>
      <c r="O697" s="669"/>
      <c r="P697" s="669"/>
      <c r="Q697" s="669"/>
      <c r="R697" s="669"/>
      <c r="S697" s="669"/>
    </row>
    <row r="698">
      <c r="A698" s="819"/>
      <c r="B698" s="1650"/>
      <c r="C698" s="1364"/>
      <c r="D698" s="1364"/>
      <c r="H698" s="669"/>
      <c r="I698" s="669"/>
      <c r="J698" s="669"/>
      <c r="K698" s="669"/>
      <c r="L698" s="669"/>
      <c r="M698" s="669"/>
      <c r="N698" s="669"/>
      <c r="O698" s="669"/>
      <c r="P698" s="669"/>
      <c r="Q698" s="669"/>
      <c r="R698" s="669"/>
      <c r="S698" s="669"/>
    </row>
    <row r="699">
      <c r="A699" s="819"/>
      <c r="B699" s="1650"/>
      <c r="C699" s="1364"/>
      <c r="D699" s="1364"/>
      <c r="H699" s="669"/>
      <c r="I699" s="669"/>
      <c r="J699" s="669"/>
      <c r="K699" s="669"/>
      <c r="L699" s="669"/>
      <c r="M699" s="669"/>
      <c r="N699" s="669"/>
      <c r="O699" s="669"/>
      <c r="P699" s="669"/>
      <c r="Q699" s="669"/>
      <c r="R699" s="669"/>
      <c r="S699" s="669"/>
    </row>
    <row r="700">
      <c r="A700" s="819"/>
      <c r="B700" s="1650"/>
      <c r="C700" s="1364"/>
      <c r="D700" s="1364"/>
      <c r="H700" s="669"/>
      <c r="I700" s="669"/>
      <c r="J700" s="669"/>
      <c r="K700" s="669"/>
      <c r="L700" s="669"/>
      <c r="M700" s="669"/>
      <c r="N700" s="669"/>
      <c r="O700" s="669"/>
      <c r="P700" s="669"/>
      <c r="Q700" s="669"/>
      <c r="R700" s="669"/>
      <c r="S700" s="669"/>
    </row>
    <row r="701">
      <c r="A701" s="819"/>
      <c r="B701" s="1650"/>
      <c r="C701" s="1364"/>
      <c r="D701" s="1364"/>
      <c r="H701" s="669"/>
      <c r="I701" s="669"/>
      <c r="J701" s="669"/>
      <c r="K701" s="669"/>
      <c r="L701" s="669"/>
      <c r="M701" s="669"/>
      <c r="N701" s="669"/>
      <c r="O701" s="669"/>
      <c r="P701" s="669"/>
      <c r="Q701" s="669"/>
      <c r="R701" s="669"/>
      <c r="S701" s="669"/>
    </row>
    <row r="702">
      <c r="A702" s="819"/>
      <c r="B702" s="1650"/>
      <c r="C702" s="1364"/>
      <c r="D702" s="1364"/>
      <c r="H702" s="669"/>
      <c r="I702" s="669"/>
      <c r="J702" s="669"/>
      <c r="K702" s="669"/>
      <c r="L702" s="669"/>
      <c r="M702" s="669"/>
      <c r="N702" s="669"/>
      <c r="O702" s="669"/>
      <c r="P702" s="669"/>
      <c r="Q702" s="669"/>
      <c r="R702" s="669"/>
      <c r="S702" s="669"/>
    </row>
    <row r="703">
      <c r="A703" s="819"/>
      <c r="B703" s="1650"/>
      <c r="C703" s="1364"/>
      <c r="D703" s="1364"/>
      <c r="H703" s="669"/>
      <c r="I703" s="669"/>
      <c r="J703" s="669"/>
      <c r="K703" s="669"/>
      <c r="L703" s="669"/>
      <c r="M703" s="669"/>
      <c r="N703" s="669"/>
      <c r="O703" s="669"/>
      <c r="P703" s="669"/>
      <c r="Q703" s="669"/>
      <c r="R703" s="669"/>
      <c r="S703" s="669"/>
    </row>
    <row r="704">
      <c r="A704" s="819"/>
      <c r="B704" s="1650"/>
      <c r="C704" s="1364"/>
      <c r="D704" s="1364"/>
      <c r="H704" s="669"/>
      <c r="I704" s="669"/>
      <c r="J704" s="669"/>
      <c r="K704" s="669"/>
      <c r="L704" s="669"/>
      <c r="M704" s="669"/>
      <c r="N704" s="669"/>
      <c r="O704" s="669"/>
      <c r="P704" s="669"/>
      <c r="Q704" s="669"/>
      <c r="R704" s="669"/>
      <c r="S704" s="669"/>
    </row>
    <row r="705">
      <c r="A705" s="819"/>
      <c r="B705" s="1650"/>
      <c r="C705" s="1364"/>
      <c r="D705" s="1364"/>
      <c r="H705" s="669"/>
      <c r="I705" s="669"/>
      <c r="J705" s="669"/>
      <c r="K705" s="669"/>
      <c r="L705" s="669"/>
      <c r="M705" s="669"/>
      <c r="N705" s="669"/>
      <c r="O705" s="669"/>
      <c r="P705" s="669"/>
      <c r="Q705" s="669"/>
      <c r="R705" s="669"/>
      <c r="S705" s="669"/>
    </row>
    <row r="706">
      <c r="A706" s="819"/>
      <c r="B706" s="1650"/>
      <c r="C706" s="1364"/>
      <c r="D706" s="1364"/>
      <c r="H706" s="669"/>
      <c r="I706" s="669"/>
      <c r="J706" s="669"/>
      <c r="K706" s="669"/>
      <c r="L706" s="669"/>
      <c r="M706" s="669"/>
      <c r="N706" s="669"/>
      <c r="O706" s="669"/>
      <c r="P706" s="669"/>
      <c r="Q706" s="669"/>
      <c r="R706" s="669"/>
      <c r="S706" s="669"/>
    </row>
    <row r="707">
      <c r="A707" s="819"/>
      <c r="B707" s="1650"/>
      <c r="C707" s="1364"/>
      <c r="D707" s="1364"/>
      <c r="H707" s="669"/>
      <c r="I707" s="669"/>
      <c r="J707" s="669"/>
      <c r="K707" s="669"/>
      <c r="L707" s="669"/>
      <c r="M707" s="669"/>
      <c r="N707" s="669"/>
      <c r="O707" s="669"/>
      <c r="P707" s="669"/>
      <c r="Q707" s="669"/>
      <c r="R707" s="669"/>
      <c r="S707" s="669"/>
    </row>
    <row r="708">
      <c r="A708" s="819"/>
      <c r="B708" s="1650"/>
      <c r="C708" s="1364"/>
      <c r="D708" s="1364"/>
      <c r="H708" s="669"/>
      <c r="I708" s="669"/>
      <c r="J708" s="669"/>
      <c r="K708" s="669"/>
      <c r="L708" s="669"/>
      <c r="M708" s="669"/>
      <c r="N708" s="669"/>
      <c r="O708" s="669"/>
      <c r="P708" s="669"/>
      <c r="Q708" s="669"/>
      <c r="R708" s="669"/>
      <c r="S708" s="669"/>
    </row>
    <row r="709">
      <c r="A709" s="819"/>
      <c r="B709" s="1650"/>
      <c r="C709" s="1364"/>
      <c r="D709" s="1364"/>
      <c r="H709" s="669"/>
      <c r="I709" s="669"/>
      <c r="J709" s="669"/>
      <c r="K709" s="669"/>
      <c r="L709" s="669"/>
      <c r="M709" s="669"/>
      <c r="N709" s="669"/>
      <c r="O709" s="669"/>
      <c r="P709" s="669"/>
      <c r="Q709" s="669"/>
      <c r="R709" s="669"/>
      <c r="S709" s="669"/>
    </row>
    <row r="710">
      <c r="A710" s="819"/>
      <c r="B710" s="1650"/>
      <c r="C710" s="1364"/>
      <c r="D710" s="1364"/>
      <c r="H710" s="669"/>
      <c r="I710" s="669"/>
      <c r="J710" s="669"/>
      <c r="K710" s="669"/>
      <c r="L710" s="669"/>
      <c r="M710" s="669"/>
      <c r="N710" s="669"/>
      <c r="O710" s="669"/>
      <c r="P710" s="669"/>
      <c r="Q710" s="669"/>
      <c r="R710" s="669"/>
      <c r="S710" s="669"/>
    </row>
    <row r="711">
      <c r="A711" s="819"/>
      <c r="B711" s="1650"/>
      <c r="C711" s="1364"/>
      <c r="D711" s="1364"/>
      <c r="H711" s="669"/>
      <c r="I711" s="669"/>
      <c r="J711" s="669"/>
      <c r="K711" s="669"/>
      <c r="L711" s="669"/>
      <c r="M711" s="669"/>
      <c r="N711" s="669"/>
      <c r="O711" s="669"/>
      <c r="P711" s="669"/>
      <c r="Q711" s="669"/>
      <c r="R711" s="669"/>
      <c r="S711" s="669"/>
    </row>
    <row r="712">
      <c r="A712" s="819"/>
      <c r="B712" s="1650"/>
      <c r="C712" s="1364"/>
      <c r="D712" s="1364"/>
      <c r="H712" s="669"/>
      <c r="I712" s="669"/>
      <c r="J712" s="669"/>
      <c r="K712" s="669"/>
      <c r="L712" s="669"/>
      <c r="M712" s="669"/>
      <c r="N712" s="669"/>
      <c r="O712" s="669"/>
      <c r="P712" s="669"/>
      <c r="Q712" s="669"/>
      <c r="R712" s="669"/>
      <c r="S712" s="669"/>
    </row>
    <row r="713">
      <c r="A713" s="819"/>
      <c r="B713" s="1650"/>
      <c r="C713" s="1364"/>
      <c r="D713" s="1364"/>
      <c r="H713" s="669"/>
      <c r="I713" s="669"/>
      <c r="J713" s="669"/>
      <c r="K713" s="669"/>
      <c r="L713" s="669"/>
      <c r="M713" s="669"/>
      <c r="N713" s="669"/>
      <c r="O713" s="669"/>
      <c r="P713" s="669"/>
      <c r="Q713" s="669"/>
      <c r="R713" s="669"/>
      <c r="S713" s="669"/>
    </row>
    <row r="714">
      <c r="A714" s="819"/>
      <c r="B714" s="1650"/>
      <c r="C714" s="1364"/>
      <c r="D714" s="1364"/>
      <c r="H714" s="669"/>
      <c r="I714" s="669"/>
      <c r="J714" s="669"/>
      <c r="K714" s="669"/>
      <c r="L714" s="669"/>
      <c r="M714" s="669"/>
      <c r="N714" s="669"/>
      <c r="O714" s="669"/>
      <c r="P714" s="669"/>
      <c r="Q714" s="669"/>
      <c r="R714" s="669"/>
      <c r="S714" s="669"/>
    </row>
    <row r="715">
      <c r="A715" s="819"/>
      <c r="B715" s="1650"/>
      <c r="C715" s="1364"/>
      <c r="D715" s="1364"/>
      <c r="H715" s="669"/>
      <c r="I715" s="669"/>
      <c r="J715" s="669"/>
      <c r="K715" s="669"/>
      <c r="L715" s="669"/>
      <c r="M715" s="669"/>
      <c r="N715" s="669"/>
      <c r="O715" s="669"/>
      <c r="P715" s="669"/>
      <c r="Q715" s="669"/>
      <c r="R715" s="669"/>
      <c r="S715" s="669"/>
    </row>
    <row r="716">
      <c r="A716" s="819"/>
      <c r="B716" s="1650"/>
      <c r="C716" s="1364"/>
      <c r="D716" s="1364"/>
      <c r="H716" s="669"/>
      <c r="I716" s="669"/>
      <c r="J716" s="669"/>
      <c r="K716" s="669"/>
      <c r="L716" s="669"/>
      <c r="M716" s="669"/>
      <c r="N716" s="669"/>
      <c r="O716" s="669"/>
      <c r="P716" s="669"/>
      <c r="Q716" s="669"/>
      <c r="R716" s="669"/>
      <c r="S716" s="669"/>
    </row>
    <row r="717">
      <c r="A717" s="819"/>
      <c r="B717" s="1650"/>
      <c r="C717" s="1364"/>
      <c r="D717" s="1364"/>
      <c r="H717" s="669"/>
      <c r="I717" s="669"/>
      <c r="J717" s="669"/>
      <c r="K717" s="669"/>
      <c r="L717" s="669"/>
      <c r="M717" s="669"/>
      <c r="N717" s="669"/>
      <c r="O717" s="669"/>
      <c r="P717" s="669"/>
      <c r="Q717" s="669"/>
      <c r="R717" s="669"/>
      <c r="S717" s="669"/>
    </row>
    <row r="718">
      <c r="A718" s="819"/>
      <c r="B718" s="1650"/>
      <c r="C718" s="1364"/>
      <c r="D718" s="1364"/>
      <c r="H718" s="669"/>
      <c r="I718" s="669"/>
      <c r="J718" s="669"/>
      <c r="K718" s="669"/>
      <c r="L718" s="669"/>
      <c r="M718" s="669"/>
      <c r="N718" s="669"/>
      <c r="O718" s="669"/>
      <c r="P718" s="669"/>
      <c r="Q718" s="669"/>
      <c r="R718" s="669"/>
      <c r="S718" s="669"/>
    </row>
    <row r="719">
      <c r="A719" s="819"/>
      <c r="B719" s="1650"/>
      <c r="C719" s="1364"/>
      <c r="D719" s="1364"/>
      <c r="H719" s="669"/>
      <c r="I719" s="669"/>
      <c r="J719" s="669"/>
      <c r="K719" s="669"/>
      <c r="L719" s="669"/>
      <c r="M719" s="669"/>
      <c r="N719" s="669"/>
      <c r="O719" s="669"/>
      <c r="P719" s="669"/>
      <c r="Q719" s="669"/>
      <c r="R719" s="669"/>
      <c r="S719" s="669"/>
    </row>
    <row r="720">
      <c r="A720" s="819"/>
      <c r="B720" s="1650"/>
      <c r="C720" s="1364"/>
      <c r="D720" s="1364"/>
      <c r="H720" s="669"/>
      <c r="I720" s="669"/>
      <c r="J720" s="669"/>
      <c r="K720" s="669"/>
      <c r="L720" s="669"/>
      <c r="M720" s="669"/>
      <c r="N720" s="669"/>
      <c r="O720" s="669"/>
      <c r="P720" s="669"/>
      <c r="Q720" s="669"/>
      <c r="R720" s="669"/>
      <c r="S720" s="669"/>
    </row>
    <row r="721">
      <c r="A721" s="819"/>
      <c r="B721" s="1650"/>
      <c r="C721" s="1364"/>
      <c r="D721" s="1364"/>
      <c r="H721" s="669"/>
      <c r="I721" s="669"/>
      <c r="J721" s="669"/>
      <c r="K721" s="669"/>
      <c r="L721" s="669"/>
      <c r="M721" s="669"/>
      <c r="N721" s="669"/>
      <c r="O721" s="669"/>
      <c r="P721" s="669"/>
      <c r="Q721" s="669"/>
      <c r="R721" s="669"/>
      <c r="S721" s="669"/>
    </row>
    <row r="722">
      <c r="A722" s="819"/>
      <c r="B722" s="1650"/>
      <c r="C722" s="1364"/>
      <c r="D722" s="1364"/>
      <c r="H722" s="669"/>
      <c r="I722" s="669"/>
      <c r="J722" s="669"/>
      <c r="K722" s="669"/>
      <c r="L722" s="669"/>
      <c r="M722" s="669"/>
      <c r="N722" s="669"/>
      <c r="O722" s="669"/>
      <c r="P722" s="669"/>
      <c r="Q722" s="669"/>
      <c r="R722" s="669"/>
      <c r="S722" s="669"/>
    </row>
    <row r="723">
      <c r="A723" s="819"/>
      <c r="B723" s="1650"/>
      <c r="C723" s="1364"/>
      <c r="D723" s="1364"/>
      <c r="H723" s="669"/>
      <c r="I723" s="669"/>
      <c r="J723" s="669"/>
      <c r="K723" s="669"/>
      <c r="L723" s="669"/>
      <c r="M723" s="669"/>
      <c r="N723" s="669"/>
      <c r="O723" s="669"/>
      <c r="P723" s="669"/>
      <c r="Q723" s="669"/>
      <c r="R723" s="669"/>
      <c r="S723" s="669"/>
    </row>
    <row r="724">
      <c r="A724" s="819"/>
      <c r="B724" s="1650"/>
      <c r="C724" s="1364"/>
      <c r="D724" s="1364"/>
      <c r="H724" s="669"/>
      <c r="I724" s="669"/>
      <c r="J724" s="669"/>
      <c r="K724" s="669"/>
      <c r="L724" s="669"/>
      <c r="M724" s="669"/>
      <c r="N724" s="669"/>
      <c r="O724" s="669"/>
      <c r="P724" s="669"/>
      <c r="Q724" s="669"/>
      <c r="R724" s="669"/>
      <c r="S724" s="669"/>
    </row>
    <row r="725">
      <c r="A725" s="819"/>
      <c r="B725" s="1650"/>
      <c r="C725" s="1364"/>
      <c r="D725" s="1364"/>
      <c r="H725" s="669"/>
      <c r="I725" s="669"/>
      <c r="J725" s="669"/>
      <c r="K725" s="669"/>
      <c r="L725" s="669"/>
      <c r="M725" s="669"/>
      <c r="N725" s="669"/>
      <c r="O725" s="669"/>
      <c r="P725" s="669"/>
      <c r="Q725" s="669"/>
      <c r="R725" s="669"/>
      <c r="S725" s="669"/>
    </row>
    <row r="726">
      <c r="A726" s="819"/>
      <c r="B726" s="1650"/>
      <c r="C726" s="1364"/>
      <c r="D726" s="1364"/>
      <c r="H726" s="669"/>
      <c r="I726" s="669"/>
      <c r="J726" s="669"/>
      <c r="K726" s="669"/>
      <c r="L726" s="669"/>
      <c r="M726" s="669"/>
      <c r="N726" s="669"/>
      <c r="O726" s="669"/>
      <c r="P726" s="669"/>
      <c r="Q726" s="669"/>
      <c r="R726" s="669"/>
      <c r="S726" s="669"/>
    </row>
    <row r="727">
      <c r="A727" s="819"/>
      <c r="B727" s="1650"/>
      <c r="C727" s="1364"/>
      <c r="D727" s="1364"/>
      <c r="H727" s="669"/>
      <c r="I727" s="669"/>
      <c r="J727" s="669"/>
      <c r="K727" s="669"/>
      <c r="L727" s="669"/>
      <c r="M727" s="669"/>
      <c r="N727" s="669"/>
      <c r="O727" s="669"/>
      <c r="P727" s="669"/>
      <c r="Q727" s="669"/>
      <c r="R727" s="669"/>
      <c r="S727" s="669"/>
    </row>
    <row r="728">
      <c r="A728" s="819"/>
      <c r="B728" s="1650"/>
      <c r="C728" s="1364"/>
      <c r="D728" s="1364"/>
      <c r="H728" s="669"/>
      <c r="I728" s="669"/>
      <c r="J728" s="669"/>
      <c r="K728" s="669"/>
      <c r="L728" s="669"/>
      <c r="M728" s="669"/>
      <c r="N728" s="669"/>
      <c r="O728" s="669"/>
      <c r="P728" s="669"/>
      <c r="Q728" s="669"/>
      <c r="R728" s="669"/>
      <c r="S728" s="669"/>
    </row>
    <row r="729">
      <c r="A729" s="819"/>
      <c r="B729" s="1650"/>
      <c r="C729" s="1364"/>
      <c r="D729" s="1364"/>
      <c r="H729" s="669"/>
      <c r="I729" s="669"/>
      <c r="J729" s="669"/>
      <c r="K729" s="669"/>
      <c r="L729" s="669"/>
      <c r="M729" s="669"/>
      <c r="N729" s="669"/>
      <c r="O729" s="669"/>
      <c r="P729" s="669"/>
      <c r="Q729" s="669"/>
      <c r="R729" s="669"/>
      <c r="S729" s="669"/>
    </row>
    <row r="730">
      <c r="A730" s="819"/>
      <c r="B730" s="1650"/>
      <c r="C730" s="1364"/>
      <c r="D730" s="1364"/>
      <c r="H730" s="669"/>
      <c r="I730" s="669"/>
      <c r="J730" s="669"/>
      <c r="K730" s="669"/>
      <c r="L730" s="669"/>
      <c r="M730" s="669"/>
      <c r="N730" s="669"/>
      <c r="O730" s="669"/>
      <c r="P730" s="669"/>
      <c r="Q730" s="669"/>
      <c r="R730" s="669"/>
      <c r="S730" s="669"/>
    </row>
    <row r="731">
      <c r="A731" s="819"/>
      <c r="B731" s="1650"/>
      <c r="C731" s="1364"/>
      <c r="D731" s="1364"/>
      <c r="H731" s="669"/>
      <c r="I731" s="669"/>
      <c r="J731" s="669"/>
      <c r="K731" s="669"/>
      <c r="L731" s="669"/>
      <c r="M731" s="669"/>
      <c r="N731" s="669"/>
      <c r="O731" s="669"/>
      <c r="P731" s="669"/>
      <c r="Q731" s="669"/>
      <c r="R731" s="669"/>
      <c r="S731" s="669"/>
    </row>
    <row r="732">
      <c r="A732" s="819"/>
      <c r="B732" s="1650"/>
      <c r="C732" s="1364"/>
      <c r="D732" s="1364"/>
      <c r="H732" s="669"/>
      <c r="I732" s="669"/>
      <c r="J732" s="669"/>
      <c r="K732" s="669"/>
      <c r="L732" s="669"/>
      <c r="M732" s="669"/>
      <c r="N732" s="669"/>
      <c r="O732" s="669"/>
      <c r="P732" s="669"/>
      <c r="Q732" s="669"/>
      <c r="R732" s="669"/>
      <c r="S732" s="669"/>
    </row>
    <row r="733">
      <c r="A733" s="819"/>
      <c r="B733" s="1650"/>
      <c r="C733" s="1364"/>
      <c r="D733" s="1364"/>
      <c r="H733" s="669"/>
      <c r="I733" s="669"/>
      <c r="J733" s="669"/>
      <c r="K733" s="669"/>
      <c r="L733" s="669"/>
      <c r="M733" s="669"/>
      <c r="N733" s="669"/>
      <c r="O733" s="669"/>
      <c r="P733" s="669"/>
      <c r="Q733" s="669"/>
      <c r="R733" s="669"/>
      <c r="S733" s="669"/>
    </row>
    <row r="734">
      <c r="A734" s="819"/>
      <c r="B734" s="1650"/>
      <c r="C734" s="1364"/>
      <c r="D734" s="1364"/>
      <c r="H734" s="669"/>
      <c r="I734" s="669"/>
      <c r="J734" s="669"/>
      <c r="K734" s="669"/>
      <c r="L734" s="669"/>
      <c r="M734" s="669"/>
      <c r="N734" s="669"/>
      <c r="O734" s="669"/>
      <c r="P734" s="669"/>
      <c r="Q734" s="669"/>
      <c r="R734" s="669"/>
      <c r="S734" s="669"/>
    </row>
    <row r="735">
      <c r="A735" s="819"/>
      <c r="B735" s="1650"/>
      <c r="C735" s="1364"/>
      <c r="D735" s="1364"/>
      <c r="H735" s="669"/>
      <c r="I735" s="669"/>
      <c r="J735" s="669"/>
      <c r="K735" s="669"/>
      <c r="L735" s="669"/>
      <c r="M735" s="669"/>
      <c r="N735" s="669"/>
      <c r="O735" s="669"/>
      <c r="P735" s="669"/>
      <c r="Q735" s="669"/>
      <c r="R735" s="669"/>
      <c r="S735" s="669"/>
    </row>
    <row r="736">
      <c r="A736" s="819"/>
      <c r="B736" s="1650"/>
      <c r="C736" s="1364"/>
      <c r="D736" s="1364"/>
      <c r="H736" s="669"/>
      <c r="I736" s="669"/>
      <c r="J736" s="669"/>
      <c r="K736" s="669"/>
      <c r="L736" s="669"/>
      <c r="M736" s="669"/>
      <c r="N736" s="669"/>
      <c r="O736" s="669"/>
      <c r="P736" s="669"/>
      <c r="Q736" s="669"/>
      <c r="R736" s="669"/>
      <c r="S736" s="669"/>
    </row>
    <row r="737">
      <c r="A737" s="819"/>
      <c r="B737" s="1650"/>
      <c r="C737" s="1364"/>
      <c r="D737" s="1364"/>
      <c r="H737" s="669"/>
      <c r="I737" s="669"/>
      <c r="J737" s="669"/>
      <c r="K737" s="669"/>
      <c r="L737" s="669"/>
      <c r="M737" s="669"/>
      <c r="N737" s="669"/>
      <c r="O737" s="669"/>
      <c r="P737" s="669"/>
      <c r="Q737" s="669"/>
      <c r="R737" s="669"/>
      <c r="S737" s="669"/>
    </row>
    <row r="738">
      <c r="A738" s="819"/>
      <c r="B738" s="1650"/>
      <c r="C738" s="1364"/>
      <c r="D738" s="1364"/>
      <c r="H738" s="669"/>
      <c r="I738" s="669"/>
      <c r="J738" s="669"/>
      <c r="K738" s="669"/>
      <c r="L738" s="669"/>
      <c r="M738" s="669"/>
      <c r="N738" s="669"/>
      <c r="O738" s="669"/>
      <c r="P738" s="669"/>
      <c r="Q738" s="669"/>
      <c r="R738" s="669"/>
      <c r="S738" s="669"/>
    </row>
    <row r="739">
      <c r="A739" s="819"/>
      <c r="B739" s="1650"/>
      <c r="C739" s="1364"/>
      <c r="D739" s="1364"/>
      <c r="H739" s="669"/>
      <c r="I739" s="669"/>
      <c r="J739" s="669"/>
      <c r="K739" s="669"/>
      <c r="L739" s="669"/>
      <c r="M739" s="669"/>
      <c r="N739" s="669"/>
      <c r="O739" s="669"/>
      <c r="P739" s="669"/>
      <c r="Q739" s="669"/>
      <c r="R739" s="669"/>
      <c r="S739" s="669"/>
    </row>
    <row r="740">
      <c r="A740" s="819"/>
      <c r="B740" s="1650"/>
      <c r="C740" s="1364"/>
      <c r="D740" s="1364"/>
      <c r="H740" s="669"/>
      <c r="I740" s="669"/>
      <c r="J740" s="669"/>
      <c r="K740" s="669"/>
      <c r="L740" s="669"/>
      <c r="M740" s="669"/>
      <c r="N740" s="669"/>
      <c r="O740" s="669"/>
      <c r="P740" s="669"/>
      <c r="Q740" s="669"/>
      <c r="R740" s="669"/>
      <c r="S740" s="669"/>
    </row>
    <row r="741">
      <c r="A741" s="819"/>
      <c r="B741" s="1650"/>
      <c r="C741" s="1364"/>
      <c r="D741" s="1364"/>
      <c r="H741" s="669"/>
      <c r="I741" s="669"/>
      <c r="J741" s="669"/>
      <c r="K741" s="669"/>
      <c r="L741" s="669"/>
      <c r="M741" s="669"/>
      <c r="N741" s="669"/>
      <c r="O741" s="669"/>
      <c r="P741" s="669"/>
      <c r="Q741" s="669"/>
      <c r="R741" s="669"/>
      <c r="S741" s="669"/>
    </row>
    <row r="742">
      <c r="A742" s="819"/>
      <c r="B742" s="1650"/>
      <c r="C742" s="1364"/>
      <c r="D742" s="1364"/>
      <c r="H742" s="669"/>
      <c r="I742" s="669"/>
      <c r="J742" s="669"/>
      <c r="K742" s="669"/>
      <c r="L742" s="669"/>
      <c r="M742" s="669"/>
      <c r="N742" s="669"/>
      <c r="O742" s="669"/>
      <c r="P742" s="669"/>
      <c r="Q742" s="669"/>
      <c r="R742" s="669"/>
      <c r="S742" s="669"/>
    </row>
    <row r="743">
      <c r="A743" s="819"/>
      <c r="B743" s="1650"/>
      <c r="C743" s="1364"/>
      <c r="D743" s="1364"/>
      <c r="H743" s="669"/>
      <c r="I743" s="669"/>
      <c r="J743" s="669"/>
      <c r="K743" s="669"/>
      <c r="L743" s="669"/>
      <c r="M743" s="669"/>
      <c r="N743" s="669"/>
      <c r="O743" s="669"/>
      <c r="P743" s="669"/>
      <c r="Q743" s="669"/>
      <c r="R743" s="669"/>
      <c r="S743" s="669"/>
    </row>
    <row r="744">
      <c r="A744" s="819"/>
      <c r="B744" s="1650"/>
      <c r="C744" s="1364"/>
      <c r="D744" s="1364"/>
      <c r="H744" s="669"/>
      <c r="I744" s="669"/>
      <c r="J744" s="669"/>
      <c r="K744" s="669"/>
      <c r="L744" s="669"/>
      <c r="M744" s="669"/>
      <c r="N744" s="669"/>
      <c r="O744" s="669"/>
      <c r="P744" s="669"/>
      <c r="Q744" s="669"/>
      <c r="R744" s="669"/>
      <c r="S744" s="669"/>
    </row>
    <row r="745">
      <c r="A745" s="819"/>
      <c r="B745" s="1650"/>
      <c r="C745" s="1364"/>
      <c r="D745" s="1364"/>
      <c r="H745" s="669"/>
      <c r="I745" s="669"/>
      <c r="J745" s="669"/>
      <c r="K745" s="669"/>
      <c r="L745" s="669"/>
      <c r="M745" s="669"/>
      <c r="N745" s="669"/>
      <c r="O745" s="669"/>
      <c r="P745" s="669"/>
      <c r="Q745" s="669"/>
      <c r="R745" s="669"/>
      <c r="S745" s="669"/>
    </row>
    <row r="746">
      <c r="A746" s="819"/>
      <c r="B746" s="1650"/>
      <c r="C746" s="1364"/>
      <c r="D746" s="1364"/>
      <c r="H746" s="669"/>
      <c r="I746" s="669"/>
      <c r="J746" s="669"/>
      <c r="K746" s="669"/>
      <c r="L746" s="669"/>
      <c r="M746" s="669"/>
      <c r="N746" s="669"/>
      <c r="O746" s="669"/>
      <c r="P746" s="669"/>
      <c r="Q746" s="669"/>
      <c r="R746" s="669"/>
      <c r="S746" s="669"/>
    </row>
    <row r="747">
      <c r="A747" s="819"/>
      <c r="B747" s="1650"/>
      <c r="C747" s="1364"/>
      <c r="D747" s="1364"/>
      <c r="H747" s="669"/>
      <c r="I747" s="669"/>
      <c r="J747" s="669"/>
      <c r="K747" s="669"/>
      <c r="L747" s="669"/>
      <c r="M747" s="669"/>
      <c r="N747" s="669"/>
      <c r="O747" s="669"/>
      <c r="P747" s="669"/>
      <c r="Q747" s="669"/>
      <c r="R747" s="669"/>
      <c r="S747" s="669"/>
    </row>
    <row r="748">
      <c r="A748" s="819"/>
      <c r="B748" s="1650"/>
      <c r="C748" s="1364"/>
      <c r="D748" s="1364"/>
      <c r="H748" s="669"/>
      <c r="I748" s="669"/>
      <c r="J748" s="669"/>
      <c r="K748" s="669"/>
      <c r="L748" s="669"/>
      <c r="M748" s="669"/>
      <c r="N748" s="669"/>
      <c r="O748" s="669"/>
      <c r="P748" s="669"/>
      <c r="Q748" s="669"/>
      <c r="R748" s="669"/>
      <c r="S748" s="669"/>
    </row>
    <row r="749">
      <c r="A749" s="819"/>
      <c r="B749" s="1650"/>
      <c r="C749" s="1364"/>
      <c r="D749" s="1364"/>
      <c r="H749" s="669"/>
      <c r="I749" s="669"/>
      <c r="J749" s="669"/>
      <c r="K749" s="669"/>
      <c r="L749" s="669"/>
      <c r="M749" s="669"/>
      <c r="N749" s="669"/>
      <c r="O749" s="669"/>
      <c r="P749" s="669"/>
      <c r="Q749" s="669"/>
      <c r="R749" s="669"/>
      <c r="S749" s="669"/>
    </row>
    <row r="750">
      <c r="A750" s="819"/>
      <c r="B750" s="1650"/>
      <c r="C750" s="1364"/>
      <c r="D750" s="1364"/>
      <c r="H750" s="669"/>
      <c r="I750" s="669"/>
      <c r="J750" s="669"/>
      <c r="K750" s="669"/>
      <c r="L750" s="669"/>
      <c r="M750" s="669"/>
      <c r="N750" s="669"/>
      <c r="O750" s="669"/>
      <c r="P750" s="669"/>
      <c r="Q750" s="669"/>
      <c r="R750" s="669"/>
      <c r="S750" s="669"/>
    </row>
    <row r="751">
      <c r="A751" s="819"/>
      <c r="B751" s="1650"/>
      <c r="C751" s="1364"/>
      <c r="D751" s="1364"/>
      <c r="H751" s="669"/>
      <c r="I751" s="669"/>
      <c r="J751" s="669"/>
      <c r="K751" s="669"/>
      <c r="L751" s="669"/>
      <c r="M751" s="669"/>
      <c r="N751" s="669"/>
      <c r="O751" s="669"/>
      <c r="P751" s="669"/>
      <c r="Q751" s="669"/>
      <c r="R751" s="669"/>
      <c r="S751" s="669"/>
    </row>
    <row r="752">
      <c r="A752" s="819"/>
      <c r="B752" s="1650"/>
      <c r="C752" s="1364"/>
      <c r="D752" s="1364"/>
      <c r="H752" s="669"/>
      <c r="I752" s="669"/>
      <c r="J752" s="669"/>
      <c r="K752" s="669"/>
      <c r="L752" s="669"/>
      <c r="M752" s="669"/>
      <c r="N752" s="669"/>
      <c r="O752" s="669"/>
      <c r="P752" s="669"/>
      <c r="Q752" s="669"/>
      <c r="R752" s="669"/>
      <c r="S752" s="669"/>
    </row>
    <row r="753">
      <c r="A753" s="819"/>
      <c r="B753" s="1650"/>
      <c r="C753" s="1364"/>
      <c r="D753" s="1364"/>
      <c r="H753" s="669"/>
      <c r="I753" s="669"/>
      <c r="J753" s="669"/>
      <c r="K753" s="669"/>
      <c r="L753" s="669"/>
      <c r="M753" s="669"/>
      <c r="N753" s="669"/>
      <c r="O753" s="669"/>
      <c r="P753" s="669"/>
      <c r="Q753" s="669"/>
      <c r="R753" s="669"/>
      <c r="S753" s="669"/>
    </row>
    <row r="754">
      <c r="A754" s="819"/>
      <c r="B754" s="1650"/>
      <c r="C754" s="1364"/>
      <c r="D754" s="1364"/>
      <c r="H754" s="669"/>
      <c r="I754" s="669"/>
      <c r="J754" s="669"/>
      <c r="K754" s="669"/>
      <c r="L754" s="669"/>
      <c r="M754" s="669"/>
      <c r="N754" s="669"/>
      <c r="O754" s="669"/>
      <c r="P754" s="669"/>
      <c r="Q754" s="669"/>
      <c r="R754" s="669"/>
      <c r="S754" s="669"/>
    </row>
    <row r="755">
      <c r="A755" s="819"/>
      <c r="B755" s="1650"/>
      <c r="C755" s="1364"/>
      <c r="D755" s="1364"/>
      <c r="H755" s="669"/>
      <c r="I755" s="669"/>
      <c r="J755" s="669"/>
      <c r="K755" s="669"/>
      <c r="L755" s="669"/>
      <c r="M755" s="669"/>
      <c r="N755" s="669"/>
      <c r="O755" s="669"/>
      <c r="P755" s="669"/>
      <c r="Q755" s="669"/>
      <c r="R755" s="669"/>
      <c r="S755" s="669"/>
    </row>
    <row r="756">
      <c r="A756" s="819"/>
      <c r="B756" s="1650"/>
      <c r="C756" s="1364"/>
      <c r="D756" s="1364"/>
      <c r="H756" s="669"/>
      <c r="I756" s="669"/>
      <c r="J756" s="669"/>
      <c r="K756" s="669"/>
      <c r="L756" s="669"/>
      <c r="M756" s="669"/>
      <c r="N756" s="669"/>
      <c r="O756" s="669"/>
      <c r="P756" s="669"/>
      <c r="Q756" s="669"/>
      <c r="R756" s="669"/>
      <c r="S756" s="669"/>
    </row>
    <row r="757">
      <c r="A757" s="819"/>
      <c r="B757" s="1650"/>
      <c r="C757" s="1364"/>
      <c r="D757" s="1364"/>
      <c r="H757" s="669"/>
      <c r="I757" s="669"/>
      <c r="J757" s="669"/>
      <c r="K757" s="669"/>
      <c r="L757" s="669"/>
      <c r="M757" s="669"/>
      <c r="N757" s="669"/>
      <c r="O757" s="669"/>
      <c r="P757" s="669"/>
      <c r="Q757" s="669"/>
      <c r="R757" s="669"/>
      <c r="S757" s="669"/>
    </row>
    <row r="758">
      <c r="A758" s="819"/>
      <c r="B758" s="1650"/>
      <c r="C758" s="1364"/>
      <c r="D758" s="1364"/>
      <c r="H758" s="669"/>
      <c r="I758" s="669"/>
      <c r="J758" s="669"/>
      <c r="K758" s="669"/>
      <c r="L758" s="669"/>
      <c r="M758" s="669"/>
      <c r="N758" s="669"/>
      <c r="O758" s="669"/>
      <c r="P758" s="669"/>
      <c r="Q758" s="669"/>
      <c r="R758" s="669"/>
      <c r="S758" s="669"/>
    </row>
    <row r="759">
      <c r="A759" s="819"/>
      <c r="B759" s="1650"/>
      <c r="C759" s="1364"/>
      <c r="D759" s="1364"/>
      <c r="H759" s="669"/>
      <c r="I759" s="669"/>
      <c r="J759" s="669"/>
      <c r="K759" s="669"/>
      <c r="L759" s="669"/>
      <c r="M759" s="669"/>
      <c r="N759" s="669"/>
      <c r="O759" s="669"/>
      <c r="P759" s="669"/>
      <c r="Q759" s="669"/>
      <c r="R759" s="669"/>
      <c r="S759" s="669"/>
    </row>
    <row r="760">
      <c r="A760" s="819"/>
      <c r="B760" s="1650"/>
      <c r="C760" s="1364"/>
      <c r="D760" s="1364"/>
      <c r="H760" s="669"/>
      <c r="I760" s="669"/>
      <c r="J760" s="669"/>
      <c r="K760" s="669"/>
      <c r="L760" s="669"/>
      <c r="M760" s="669"/>
      <c r="N760" s="669"/>
      <c r="O760" s="669"/>
      <c r="P760" s="669"/>
      <c r="Q760" s="669"/>
      <c r="R760" s="669"/>
      <c r="S760" s="669"/>
    </row>
    <row r="761">
      <c r="A761" s="819"/>
      <c r="B761" s="1650"/>
      <c r="C761" s="1364"/>
      <c r="D761" s="1364"/>
      <c r="H761" s="669"/>
      <c r="I761" s="669"/>
      <c r="J761" s="669"/>
      <c r="K761" s="669"/>
      <c r="L761" s="669"/>
      <c r="M761" s="669"/>
      <c r="N761" s="669"/>
      <c r="O761" s="669"/>
      <c r="P761" s="669"/>
      <c r="Q761" s="669"/>
      <c r="R761" s="669"/>
      <c r="S761" s="669"/>
    </row>
    <row r="762">
      <c r="A762" s="819"/>
      <c r="B762" s="1650"/>
      <c r="C762" s="1364"/>
      <c r="D762" s="1364"/>
      <c r="H762" s="669"/>
      <c r="I762" s="669"/>
      <c r="J762" s="669"/>
      <c r="K762" s="669"/>
      <c r="L762" s="669"/>
      <c r="M762" s="669"/>
      <c r="N762" s="669"/>
      <c r="O762" s="669"/>
      <c r="P762" s="669"/>
      <c r="Q762" s="669"/>
      <c r="R762" s="669"/>
      <c r="S762" s="669"/>
    </row>
    <row r="763">
      <c r="A763" s="819"/>
      <c r="B763" s="1650"/>
      <c r="C763" s="1364"/>
      <c r="D763" s="1364"/>
      <c r="H763" s="669"/>
      <c r="I763" s="669"/>
      <c r="J763" s="669"/>
      <c r="K763" s="669"/>
      <c r="L763" s="669"/>
      <c r="M763" s="669"/>
      <c r="N763" s="669"/>
      <c r="O763" s="669"/>
      <c r="P763" s="669"/>
      <c r="Q763" s="669"/>
      <c r="R763" s="669"/>
      <c r="S763" s="669"/>
    </row>
    <row r="764">
      <c r="A764" s="819"/>
      <c r="B764" s="1650"/>
      <c r="C764" s="1364"/>
      <c r="D764" s="1364"/>
      <c r="H764" s="669"/>
      <c r="I764" s="669"/>
      <c r="J764" s="669"/>
      <c r="K764" s="669"/>
      <c r="L764" s="669"/>
      <c r="M764" s="669"/>
      <c r="N764" s="669"/>
      <c r="O764" s="669"/>
      <c r="P764" s="669"/>
      <c r="Q764" s="669"/>
      <c r="R764" s="669"/>
      <c r="S764" s="669"/>
    </row>
    <row r="765">
      <c r="A765" s="819"/>
      <c r="B765" s="1650"/>
      <c r="C765" s="1364"/>
      <c r="D765" s="1364"/>
      <c r="H765" s="669"/>
      <c r="I765" s="669"/>
      <c r="J765" s="669"/>
      <c r="K765" s="669"/>
      <c r="L765" s="669"/>
      <c r="M765" s="669"/>
      <c r="N765" s="669"/>
      <c r="O765" s="669"/>
      <c r="P765" s="669"/>
      <c r="Q765" s="669"/>
      <c r="R765" s="669"/>
      <c r="S765" s="669"/>
    </row>
    <row r="766">
      <c r="A766" s="819"/>
      <c r="B766" s="1650"/>
      <c r="C766" s="1364"/>
      <c r="D766" s="1364"/>
      <c r="H766" s="669"/>
      <c r="I766" s="669"/>
      <c r="J766" s="669"/>
      <c r="K766" s="669"/>
      <c r="L766" s="669"/>
      <c r="M766" s="669"/>
      <c r="N766" s="669"/>
      <c r="O766" s="669"/>
      <c r="P766" s="669"/>
      <c r="Q766" s="669"/>
      <c r="R766" s="669"/>
      <c r="S766" s="669"/>
    </row>
    <row r="767">
      <c r="A767" s="819"/>
      <c r="B767" s="1650"/>
      <c r="C767" s="1364"/>
      <c r="D767" s="1364"/>
      <c r="H767" s="669"/>
      <c r="I767" s="669"/>
      <c r="J767" s="669"/>
      <c r="K767" s="669"/>
      <c r="L767" s="669"/>
      <c r="M767" s="669"/>
      <c r="N767" s="669"/>
      <c r="O767" s="669"/>
      <c r="P767" s="669"/>
      <c r="Q767" s="669"/>
      <c r="R767" s="669"/>
      <c r="S767" s="669"/>
    </row>
    <row r="768">
      <c r="A768" s="819"/>
      <c r="B768" s="1650"/>
      <c r="C768" s="1364"/>
      <c r="D768" s="1364"/>
      <c r="H768" s="669"/>
      <c r="I768" s="669"/>
      <c r="J768" s="669"/>
      <c r="K768" s="669"/>
      <c r="L768" s="669"/>
      <c r="M768" s="669"/>
      <c r="N768" s="669"/>
      <c r="O768" s="669"/>
      <c r="P768" s="669"/>
      <c r="Q768" s="669"/>
      <c r="R768" s="669"/>
      <c r="S768" s="669"/>
    </row>
    <row r="769">
      <c r="A769" s="819"/>
      <c r="B769" s="1650"/>
      <c r="C769" s="1364"/>
      <c r="D769" s="1364"/>
      <c r="H769" s="669"/>
      <c r="I769" s="669"/>
      <c r="J769" s="669"/>
      <c r="K769" s="669"/>
      <c r="L769" s="669"/>
      <c r="M769" s="669"/>
      <c r="N769" s="669"/>
      <c r="O769" s="669"/>
      <c r="P769" s="669"/>
      <c r="Q769" s="669"/>
      <c r="R769" s="669"/>
      <c r="S769" s="669"/>
    </row>
    <row r="770">
      <c r="A770" s="819"/>
      <c r="B770" s="1650"/>
      <c r="C770" s="1364"/>
      <c r="D770" s="1364"/>
      <c r="H770" s="669"/>
      <c r="I770" s="669"/>
      <c r="J770" s="669"/>
      <c r="K770" s="669"/>
      <c r="L770" s="669"/>
      <c r="M770" s="669"/>
      <c r="N770" s="669"/>
      <c r="O770" s="669"/>
      <c r="P770" s="669"/>
      <c r="Q770" s="669"/>
      <c r="R770" s="669"/>
      <c r="S770" s="669"/>
    </row>
    <row r="771">
      <c r="A771" s="819"/>
      <c r="B771" s="1650"/>
      <c r="C771" s="1364"/>
      <c r="D771" s="1364"/>
      <c r="H771" s="669"/>
      <c r="I771" s="669"/>
      <c r="J771" s="669"/>
      <c r="K771" s="669"/>
      <c r="L771" s="669"/>
      <c r="M771" s="669"/>
      <c r="N771" s="669"/>
      <c r="O771" s="669"/>
      <c r="P771" s="669"/>
      <c r="Q771" s="669"/>
      <c r="R771" s="669"/>
      <c r="S771" s="669"/>
    </row>
    <row r="772">
      <c r="A772" s="819"/>
      <c r="B772" s="1650"/>
      <c r="C772" s="1364"/>
      <c r="D772" s="1364"/>
      <c r="H772" s="669"/>
      <c r="I772" s="669"/>
      <c r="J772" s="669"/>
      <c r="K772" s="669"/>
      <c r="L772" s="669"/>
      <c r="M772" s="669"/>
      <c r="N772" s="669"/>
      <c r="O772" s="669"/>
      <c r="P772" s="669"/>
      <c r="Q772" s="669"/>
      <c r="R772" s="669"/>
      <c r="S772" s="669"/>
    </row>
    <row r="773">
      <c r="A773" s="819"/>
      <c r="B773" s="1650"/>
      <c r="C773" s="1364"/>
      <c r="D773" s="1364"/>
      <c r="H773" s="669"/>
      <c r="I773" s="669"/>
      <c r="J773" s="669"/>
      <c r="K773" s="669"/>
      <c r="L773" s="669"/>
      <c r="M773" s="669"/>
      <c r="N773" s="669"/>
      <c r="O773" s="669"/>
      <c r="P773" s="669"/>
      <c r="Q773" s="669"/>
      <c r="R773" s="669"/>
      <c r="S773" s="669"/>
    </row>
    <row r="774">
      <c r="A774" s="819"/>
      <c r="B774" s="1650"/>
      <c r="C774" s="1364"/>
      <c r="D774" s="1364"/>
      <c r="H774" s="669"/>
      <c r="I774" s="669"/>
      <c r="J774" s="669"/>
      <c r="K774" s="669"/>
      <c r="L774" s="669"/>
      <c r="M774" s="669"/>
      <c r="N774" s="669"/>
      <c r="O774" s="669"/>
      <c r="P774" s="669"/>
      <c r="Q774" s="669"/>
      <c r="R774" s="669"/>
      <c r="S774" s="669"/>
    </row>
    <row r="775">
      <c r="A775" s="819"/>
      <c r="B775" s="1650"/>
      <c r="C775" s="1364"/>
      <c r="D775" s="1364"/>
      <c r="H775" s="669"/>
      <c r="I775" s="669"/>
      <c r="J775" s="669"/>
      <c r="K775" s="669"/>
      <c r="L775" s="669"/>
      <c r="M775" s="669"/>
      <c r="N775" s="669"/>
      <c r="O775" s="669"/>
      <c r="P775" s="669"/>
      <c r="Q775" s="669"/>
      <c r="R775" s="669"/>
      <c r="S775" s="669"/>
    </row>
    <row r="776">
      <c r="A776" s="819"/>
      <c r="B776" s="1650"/>
      <c r="C776" s="1364"/>
      <c r="D776" s="1364"/>
      <c r="H776" s="669"/>
      <c r="I776" s="669"/>
      <c r="J776" s="669"/>
      <c r="K776" s="669"/>
      <c r="L776" s="669"/>
      <c r="M776" s="669"/>
      <c r="N776" s="669"/>
      <c r="O776" s="669"/>
      <c r="P776" s="669"/>
      <c r="Q776" s="669"/>
      <c r="R776" s="669"/>
      <c r="S776" s="669"/>
    </row>
    <row r="777">
      <c r="A777" s="819"/>
      <c r="B777" s="1650"/>
      <c r="C777" s="1364"/>
      <c r="D777" s="1364"/>
      <c r="H777" s="669"/>
      <c r="I777" s="669"/>
      <c r="J777" s="669"/>
      <c r="K777" s="669"/>
      <c r="L777" s="669"/>
      <c r="M777" s="669"/>
      <c r="N777" s="669"/>
      <c r="O777" s="669"/>
      <c r="P777" s="669"/>
      <c r="Q777" s="669"/>
      <c r="R777" s="669"/>
      <c r="S777" s="669"/>
    </row>
    <row r="778">
      <c r="A778" s="819"/>
      <c r="B778" s="1650"/>
      <c r="C778" s="1364"/>
      <c r="D778" s="1364"/>
      <c r="H778" s="669"/>
      <c r="I778" s="669"/>
      <c r="J778" s="669"/>
      <c r="K778" s="669"/>
      <c r="L778" s="669"/>
      <c r="M778" s="669"/>
      <c r="N778" s="669"/>
      <c r="O778" s="669"/>
      <c r="P778" s="669"/>
      <c r="Q778" s="669"/>
      <c r="R778" s="669"/>
      <c r="S778" s="669"/>
    </row>
    <row r="779">
      <c r="A779" s="819"/>
      <c r="B779" s="1650"/>
      <c r="C779" s="1364"/>
      <c r="D779" s="1364"/>
      <c r="H779" s="669"/>
      <c r="I779" s="669"/>
      <c r="J779" s="669"/>
      <c r="K779" s="669"/>
      <c r="L779" s="669"/>
      <c r="M779" s="669"/>
      <c r="N779" s="669"/>
      <c r="O779" s="669"/>
      <c r="P779" s="669"/>
      <c r="Q779" s="669"/>
      <c r="R779" s="669"/>
      <c r="S779" s="669"/>
    </row>
    <row r="780">
      <c r="A780" s="819"/>
      <c r="B780" s="1650"/>
      <c r="C780" s="1364"/>
      <c r="D780" s="1364"/>
      <c r="H780" s="669"/>
      <c r="I780" s="669"/>
      <c r="J780" s="669"/>
      <c r="K780" s="669"/>
      <c r="L780" s="669"/>
      <c r="M780" s="669"/>
      <c r="N780" s="669"/>
      <c r="O780" s="669"/>
      <c r="P780" s="669"/>
      <c r="Q780" s="669"/>
      <c r="R780" s="669"/>
      <c r="S780" s="669"/>
    </row>
    <row r="781">
      <c r="A781" s="819"/>
      <c r="B781" s="1650"/>
      <c r="C781" s="1364"/>
      <c r="D781" s="1364"/>
      <c r="H781" s="669"/>
      <c r="I781" s="669"/>
      <c r="J781" s="669"/>
      <c r="K781" s="669"/>
      <c r="L781" s="669"/>
      <c r="M781" s="669"/>
      <c r="N781" s="669"/>
      <c r="O781" s="669"/>
      <c r="P781" s="669"/>
      <c r="Q781" s="669"/>
      <c r="R781" s="669"/>
      <c r="S781" s="669"/>
    </row>
    <row r="782">
      <c r="A782" s="819"/>
      <c r="B782" s="1650"/>
      <c r="C782" s="1364"/>
      <c r="D782" s="1364"/>
      <c r="H782" s="669"/>
      <c r="I782" s="669"/>
      <c r="J782" s="669"/>
      <c r="K782" s="669"/>
      <c r="L782" s="669"/>
      <c r="M782" s="669"/>
      <c r="N782" s="669"/>
      <c r="O782" s="669"/>
      <c r="P782" s="669"/>
      <c r="Q782" s="669"/>
      <c r="R782" s="669"/>
      <c r="S782" s="669"/>
    </row>
    <row r="783">
      <c r="A783" s="819"/>
      <c r="B783" s="1650"/>
      <c r="C783" s="1364"/>
      <c r="D783" s="1364"/>
      <c r="H783" s="669"/>
      <c r="I783" s="669"/>
      <c r="J783" s="669"/>
      <c r="K783" s="669"/>
      <c r="L783" s="669"/>
      <c r="M783" s="669"/>
      <c r="N783" s="669"/>
      <c r="O783" s="669"/>
      <c r="P783" s="669"/>
      <c r="Q783" s="669"/>
      <c r="R783" s="669"/>
      <c r="S783" s="669"/>
    </row>
    <row r="784">
      <c r="A784" s="819"/>
      <c r="B784" s="1650"/>
      <c r="C784" s="1364"/>
      <c r="D784" s="1364"/>
      <c r="H784" s="669"/>
      <c r="I784" s="669"/>
      <c r="J784" s="669"/>
      <c r="K784" s="669"/>
      <c r="L784" s="669"/>
      <c r="M784" s="669"/>
      <c r="N784" s="669"/>
      <c r="O784" s="669"/>
      <c r="P784" s="669"/>
      <c r="Q784" s="669"/>
      <c r="R784" s="669"/>
      <c r="S784" s="669"/>
    </row>
    <row r="785">
      <c r="A785" s="819"/>
      <c r="B785" s="1650"/>
      <c r="C785" s="1364"/>
      <c r="D785" s="1364"/>
      <c r="H785" s="669"/>
      <c r="I785" s="669"/>
      <c r="J785" s="669"/>
      <c r="K785" s="669"/>
      <c r="L785" s="669"/>
      <c r="M785" s="669"/>
      <c r="N785" s="669"/>
      <c r="O785" s="669"/>
      <c r="P785" s="669"/>
      <c r="Q785" s="669"/>
      <c r="R785" s="669"/>
      <c r="S785" s="669"/>
    </row>
    <row r="786">
      <c r="A786" s="819"/>
      <c r="B786" s="1650"/>
      <c r="C786" s="1364"/>
      <c r="D786" s="1364"/>
      <c r="H786" s="669"/>
      <c r="I786" s="669"/>
      <c r="J786" s="669"/>
      <c r="K786" s="669"/>
      <c r="L786" s="669"/>
      <c r="M786" s="669"/>
      <c r="N786" s="669"/>
      <c r="O786" s="669"/>
      <c r="P786" s="669"/>
      <c r="Q786" s="669"/>
      <c r="R786" s="669"/>
      <c r="S786" s="669"/>
    </row>
    <row r="787">
      <c r="A787" s="819"/>
      <c r="B787" s="1650"/>
      <c r="C787" s="1364"/>
      <c r="D787" s="1364"/>
      <c r="H787" s="669"/>
      <c r="I787" s="669"/>
      <c r="J787" s="669"/>
      <c r="K787" s="669"/>
      <c r="L787" s="669"/>
      <c r="M787" s="669"/>
      <c r="N787" s="669"/>
      <c r="O787" s="669"/>
      <c r="P787" s="669"/>
      <c r="Q787" s="669"/>
      <c r="R787" s="669"/>
      <c r="S787" s="669"/>
    </row>
    <row r="788">
      <c r="A788" s="819"/>
      <c r="B788" s="1650"/>
      <c r="C788" s="1364"/>
      <c r="D788" s="1364"/>
      <c r="H788" s="669"/>
      <c r="I788" s="669"/>
      <c r="J788" s="669"/>
      <c r="K788" s="669"/>
      <c r="L788" s="669"/>
      <c r="M788" s="669"/>
      <c r="N788" s="669"/>
      <c r="O788" s="669"/>
      <c r="P788" s="669"/>
      <c r="Q788" s="669"/>
      <c r="R788" s="669"/>
      <c r="S788" s="669"/>
    </row>
    <row r="789">
      <c r="A789" s="819"/>
      <c r="B789" s="1650"/>
      <c r="C789" s="1364"/>
      <c r="D789" s="1364"/>
      <c r="H789" s="669"/>
      <c r="I789" s="669"/>
      <c r="J789" s="669"/>
      <c r="K789" s="669"/>
      <c r="L789" s="669"/>
      <c r="M789" s="669"/>
      <c r="N789" s="669"/>
      <c r="O789" s="669"/>
      <c r="P789" s="669"/>
      <c r="Q789" s="669"/>
      <c r="R789" s="669"/>
      <c r="S789" s="669"/>
    </row>
    <row r="790">
      <c r="A790" s="819"/>
      <c r="B790" s="1650"/>
      <c r="C790" s="1364"/>
      <c r="D790" s="1364"/>
      <c r="H790" s="669"/>
      <c r="I790" s="669"/>
      <c r="J790" s="669"/>
      <c r="K790" s="669"/>
      <c r="L790" s="669"/>
      <c r="M790" s="669"/>
      <c r="N790" s="669"/>
      <c r="O790" s="669"/>
      <c r="P790" s="669"/>
      <c r="Q790" s="669"/>
      <c r="R790" s="669"/>
      <c r="S790" s="669"/>
    </row>
    <row r="791">
      <c r="A791" s="819"/>
      <c r="B791" s="1650"/>
      <c r="C791" s="1364"/>
      <c r="D791" s="1364"/>
      <c r="H791" s="669"/>
      <c r="I791" s="669"/>
      <c r="J791" s="669"/>
      <c r="K791" s="669"/>
      <c r="L791" s="669"/>
      <c r="M791" s="669"/>
      <c r="N791" s="669"/>
      <c r="O791" s="669"/>
      <c r="P791" s="669"/>
      <c r="Q791" s="669"/>
      <c r="R791" s="669"/>
      <c r="S791" s="669"/>
    </row>
    <row r="792">
      <c r="A792" s="819"/>
      <c r="B792" s="1650"/>
      <c r="C792" s="1364"/>
      <c r="D792" s="1364"/>
      <c r="H792" s="669"/>
      <c r="I792" s="669"/>
      <c r="J792" s="669"/>
      <c r="K792" s="669"/>
      <c r="L792" s="669"/>
      <c r="M792" s="669"/>
      <c r="N792" s="669"/>
      <c r="O792" s="669"/>
      <c r="P792" s="669"/>
      <c r="Q792" s="669"/>
      <c r="R792" s="669"/>
      <c r="S792" s="669"/>
    </row>
    <row r="793">
      <c r="A793" s="819"/>
      <c r="B793" s="1650"/>
      <c r="C793" s="1364"/>
      <c r="D793" s="1364"/>
      <c r="H793" s="669"/>
      <c r="I793" s="669"/>
      <c r="J793" s="669"/>
      <c r="K793" s="669"/>
      <c r="L793" s="669"/>
      <c r="M793" s="669"/>
      <c r="N793" s="669"/>
      <c r="O793" s="669"/>
      <c r="P793" s="669"/>
      <c r="Q793" s="669"/>
      <c r="R793" s="669"/>
      <c r="S793" s="669"/>
    </row>
    <row r="794">
      <c r="A794" s="819"/>
      <c r="B794" s="1650"/>
      <c r="C794" s="1364"/>
      <c r="D794" s="1364"/>
      <c r="H794" s="669"/>
      <c r="I794" s="669"/>
      <c r="J794" s="669"/>
      <c r="K794" s="669"/>
      <c r="L794" s="669"/>
      <c r="M794" s="669"/>
      <c r="N794" s="669"/>
      <c r="O794" s="669"/>
      <c r="P794" s="669"/>
      <c r="Q794" s="669"/>
      <c r="R794" s="669"/>
      <c r="S794" s="669"/>
    </row>
    <row r="795">
      <c r="A795" s="819"/>
      <c r="B795" s="1650"/>
      <c r="C795" s="1364"/>
      <c r="D795" s="1364"/>
      <c r="H795" s="669"/>
      <c r="I795" s="669"/>
      <c r="J795" s="669"/>
      <c r="K795" s="669"/>
      <c r="L795" s="669"/>
      <c r="M795" s="669"/>
      <c r="N795" s="669"/>
      <c r="O795" s="669"/>
      <c r="P795" s="669"/>
      <c r="Q795" s="669"/>
      <c r="R795" s="669"/>
      <c r="S795" s="669"/>
    </row>
    <row r="796">
      <c r="A796" s="819"/>
      <c r="B796" s="1650"/>
      <c r="C796" s="1364"/>
      <c r="D796" s="1364"/>
      <c r="H796" s="669"/>
      <c r="I796" s="669"/>
      <c r="J796" s="669"/>
      <c r="K796" s="669"/>
      <c r="L796" s="669"/>
      <c r="M796" s="669"/>
      <c r="N796" s="669"/>
      <c r="O796" s="669"/>
      <c r="P796" s="669"/>
      <c r="Q796" s="669"/>
      <c r="R796" s="669"/>
      <c r="S796" s="669"/>
    </row>
    <row r="797">
      <c r="A797" s="819"/>
      <c r="B797" s="1650"/>
      <c r="C797" s="1364"/>
      <c r="D797" s="1364"/>
      <c r="H797" s="669"/>
      <c r="I797" s="669"/>
      <c r="J797" s="669"/>
      <c r="K797" s="669"/>
      <c r="L797" s="669"/>
      <c r="M797" s="669"/>
      <c r="N797" s="669"/>
      <c r="O797" s="669"/>
      <c r="P797" s="669"/>
      <c r="Q797" s="669"/>
      <c r="R797" s="669"/>
      <c r="S797" s="669"/>
    </row>
    <row r="798">
      <c r="A798" s="819"/>
      <c r="B798" s="1650"/>
      <c r="C798" s="1364"/>
      <c r="D798" s="1364"/>
      <c r="H798" s="669"/>
      <c r="I798" s="669"/>
      <c r="J798" s="669"/>
      <c r="K798" s="669"/>
      <c r="L798" s="669"/>
      <c r="M798" s="669"/>
      <c r="N798" s="669"/>
      <c r="O798" s="669"/>
      <c r="P798" s="669"/>
      <c r="Q798" s="669"/>
      <c r="R798" s="669"/>
      <c r="S798" s="669"/>
    </row>
    <row r="799">
      <c r="A799" s="819"/>
      <c r="B799" s="1650"/>
      <c r="C799" s="1364"/>
      <c r="D799" s="1364"/>
      <c r="H799" s="669"/>
      <c r="I799" s="669"/>
      <c r="J799" s="669"/>
      <c r="K799" s="669"/>
      <c r="L799" s="669"/>
      <c r="M799" s="669"/>
      <c r="N799" s="669"/>
      <c r="O799" s="669"/>
      <c r="P799" s="669"/>
      <c r="Q799" s="669"/>
      <c r="R799" s="669"/>
      <c r="S799" s="669"/>
    </row>
    <row r="800">
      <c r="A800" s="819"/>
      <c r="B800" s="1650"/>
      <c r="C800" s="1364"/>
      <c r="D800" s="1364"/>
      <c r="H800" s="669"/>
      <c r="I800" s="669"/>
      <c r="J800" s="669"/>
      <c r="K800" s="669"/>
      <c r="L800" s="669"/>
      <c r="M800" s="669"/>
      <c r="N800" s="669"/>
      <c r="O800" s="669"/>
      <c r="P800" s="669"/>
      <c r="Q800" s="669"/>
      <c r="R800" s="669"/>
      <c r="S800" s="669"/>
    </row>
    <row r="801">
      <c r="A801" s="819"/>
      <c r="B801" s="1650"/>
      <c r="C801" s="1364"/>
      <c r="D801" s="1364"/>
      <c r="H801" s="669"/>
      <c r="I801" s="669"/>
      <c r="J801" s="669"/>
      <c r="K801" s="669"/>
      <c r="L801" s="669"/>
      <c r="M801" s="669"/>
      <c r="N801" s="669"/>
      <c r="O801" s="669"/>
      <c r="P801" s="669"/>
      <c r="Q801" s="669"/>
      <c r="R801" s="669"/>
      <c r="S801" s="669"/>
    </row>
    <row r="802">
      <c r="A802" s="819"/>
      <c r="B802" s="1650"/>
      <c r="C802" s="1364"/>
      <c r="D802" s="1364"/>
      <c r="H802" s="669"/>
      <c r="I802" s="669"/>
      <c r="J802" s="669"/>
      <c r="K802" s="669"/>
      <c r="L802" s="669"/>
      <c r="M802" s="669"/>
      <c r="N802" s="669"/>
      <c r="O802" s="669"/>
      <c r="P802" s="669"/>
      <c r="Q802" s="669"/>
      <c r="R802" s="669"/>
      <c r="S802" s="669"/>
    </row>
    <row r="803">
      <c r="A803" s="819"/>
      <c r="B803" s="1650"/>
      <c r="C803" s="1364"/>
      <c r="D803" s="1364"/>
      <c r="H803" s="669"/>
      <c r="I803" s="669"/>
      <c r="J803" s="669"/>
      <c r="K803" s="669"/>
      <c r="L803" s="669"/>
      <c r="M803" s="669"/>
      <c r="N803" s="669"/>
      <c r="O803" s="669"/>
      <c r="P803" s="669"/>
      <c r="Q803" s="669"/>
      <c r="R803" s="669"/>
      <c r="S803" s="669"/>
    </row>
    <row r="804">
      <c r="A804" s="819"/>
      <c r="B804" s="1650"/>
      <c r="C804" s="1364"/>
      <c r="D804" s="1364"/>
      <c r="H804" s="669"/>
      <c r="I804" s="669"/>
      <c r="J804" s="669"/>
      <c r="K804" s="669"/>
      <c r="L804" s="669"/>
      <c r="M804" s="669"/>
      <c r="N804" s="669"/>
      <c r="O804" s="669"/>
      <c r="P804" s="669"/>
      <c r="Q804" s="669"/>
      <c r="R804" s="669"/>
      <c r="S804" s="669"/>
    </row>
    <row r="805">
      <c r="A805" s="819"/>
      <c r="B805" s="1650"/>
      <c r="C805" s="1364"/>
      <c r="D805" s="1364"/>
      <c r="H805" s="669"/>
      <c r="I805" s="669"/>
      <c r="J805" s="669"/>
      <c r="K805" s="669"/>
      <c r="L805" s="669"/>
      <c r="M805" s="669"/>
      <c r="N805" s="669"/>
      <c r="O805" s="669"/>
      <c r="P805" s="669"/>
      <c r="Q805" s="669"/>
      <c r="R805" s="669"/>
      <c r="S805" s="669"/>
    </row>
    <row r="806">
      <c r="A806" s="819"/>
      <c r="B806" s="1650"/>
      <c r="C806" s="1364"/>
      <c r="D806" s="1364"/>
      <c r="H806" s="669"/>
      <c r="I806" s="669"/>
      <c r="J806" s="669"/>
      <c r="K806" s="669"/>
      <c r="L806" s="669"/>
      <c r="M806" s="669"/>
      <c r="N806" s="669"/>
      <c r="O806" s="669"/>
      <c r="P806" s="669"/>
      <c r="Q806" s="669"/>
      <c r="R806" s="669"/>
      <c r="S806" s="669"/>
    </row>
    <row r="807">
      <c r="A807" s="819"/>
      <c r="B807" s="1650"/>
      <c r="C807" s="1364"/>
      <c r="D807" s="1364"/>
      <c r="H807" s="669"/>
      <c r="I807" s="669"/>
      <c r="J807" s="669"/>
      <c r="K807" s="669"/>
      <c r="L807" s="669"/>
      <c r="M807" s="669"/>
      <c r="N807" s="669"/>
      <c r="O807" s="669"/>
      <c r="P807" s="669"/>
      <c r="Q807" s="669"/>
      <c r="R807" s="669"/>
      <c r="S807" s="669"/>
    </row>
    <row r="808">
      <c r="A808" s="819"/>
      <c r="B808" s="1650"/>
      <c r="C808" s="1364"/>
      <c r="D808" s="1364"/>
      <c r="H808" s="669"/>
      <c r="I808" s="669"/>
      <c r="J808" s="669"/>
      <c r="K808" s="669"/>
      <c r="L808" s="669"/>
      <c r="M808" s="669"/>
      <c r="N808" s="669"/>
      <c r="O808" s="669"/>
      <c r="P808" s="669"/>
      <c r="Q808" s="669"/>
      <c r="R808" s="669"/>
      <c r="S808" s="669"/>
    </row>
    <row r="809">
      <c r="A809" s="819"/>
      <c r="B809" s="1650"/>
      <c r="C809" s="1364"/>
      <c r="D809" s="1364"/>
      <c r="H809" s="669"/>
      <c r="I809" s="669"/>
      <c r="J809" s="669"/>
      <c r="K809" s="669"/>
      <c r="L809" s="669"/>
      <c r="M809" s="669"/>
      <c r="N809" s="669"/>
      <c r="O809" s="669"/>
      <c r="P809" s="669"/>
      <c r="Q809" s="669"/>
      <c r="R809" s="669"/>
      <c r="S809" s="669"/>
    </row>
    <row r="810">
      <c r="A810" s="819"/>
      <c r="B810" s="1650"/>
      <c r="C810" s="1364"/>
      <c r="D810" s="1364"/>
      <c r="H810" s="669"/>
      <c r="I810" s="669"/>
      <c r="J810" s="669"/>
      <c r="K810" s="669"/>
      <c r="L810" s="669"/>
      <c r="M810" s="669"/>
      <c r="N810" s="669"/>
      <c r="O810" s="669"/>
      <c r="P810" s="669"/>
      <c r="Q810" s="669"/>
      <c r="R810" s="669"/>
      <c r="S810" s="669"/>
    </row>
    <row r="811">
      <c r="A811" s="819"/>
      <c r="B811" s="1650"/>
      <c r="C811" s="1364"/>
      <c r="D811" s="1364"/>
      <c r="H811" s="669"/>
      <c r="I811" s="669"/>
      <c r="J811" s="669"/>
      <c r="K811" s="669"/>
      <c r="L811" s="669"/>
      <c r="M811" s="669"/>
      <c r="N811" s="669"/>
      <c r="O811" s="669"/>
      <c r="P811" s="669"/>
      <c r="Q811" s="669"/>
      <c r="R811" s="669"/>
      <c r="S811" s="669"/>
    </row>
    <row r="812">
      <c r="A812" s="819"/>
      <c r="B812" s="1650"/>
      <c r="C812" s="1364"/>
      <c r="D812" s="1364"/>
      <c r="H812" s="669"/>
      <c r="I812" s="669"/>
      <c r="J812" s="669"/>
      <c r="K812" s="669"/>
      <c r="L812" s="669"/>
      <c r="M812" s="669"/>
      <c r="N812" s="669"/>
      <c r="O812" s="669"/>
      <c r="P812" s="669"/>
      <c r="Q812" s="669"/>
      <c r="R812" s="669"/>
      <c r="S812" s="669"/>
    </row>
    <row r="813">
      <c r="A813" s="819"/>
      <c r="B813" s="1650"/>
      <c r="C813" s="1364"/>
      <c r="D813" s="1364"/>
      <c r="H813" s="669"/>
      <c r="I813" s="669"/>
      <c r="J813" s="669"/>
      <c r="K813" s="669"/>
      <c r="L813" s="669"/>
      <c r="M813" s="669"/>
      <c r="N813" s="669"/>
      <c r="O813" s="669"/>
      <c r="P813" s="669"/>
      <c r="Q813" s="669"/>
      <c r="R813" s="669"/>
      <c r="S813" s="669"/>
    </row>
    <row r="814">
      <c r="A814" s="819"/>
      <c r="B814" s="1650"/>
      <c r="C814" s="1364"/>
      <c r="D814" s="1364"/>
      <c r="H814" s="669"/>
      <c r="I814" s="669"/>
      <c r="J814" s="669"/>
      <c r="K814" s="669"/>
      <c r="L814" s="669"/>
      <c r="M814" s="669"/>
      <c r="N814" s="669"/>
      <c r="O814" s="669"/>
      <c r="P814" s="669"/>
      <c r="Q814" s="669"/>
      <c r="R814" s="669"/>
      <c r="S814" s="669"/>
    </row>
    <row r="815">
      <c r="A815" s="819"/>
      <c r="B815" s="1650"/>
      <c r="C815" s="1364"/>
      <c r="D815" s="1364"/>
      <c r="H815" s="669"/>
      <c r="I815" s="669"/>
      <c r="J815" s="669"/>
      <c r="K815" s="669"/>
      <c r="L815" s="669"/>
      <c r="M815" s="669"/>
      <c r="N815" s="669"/>
      <c r="O815" s="669"/>
      <c r="P815" s="669"/>
      <c r="Q815" s="669"/>
      <c r="R815" s="669"/>
      <c r="S815" s="669"/>
    </row>
    <row r="816">
      <c r="A816" s="819"/>
      <c r="B816" s="1650"/>
      <c r="C816" s="1364"/>
      <c r="D816" s="1364"/>
      <c r="H816" s="669"/>
      <c r="I816" s="669"/>
      <c r="J816" s="669"/>
      <c r="K816" s="669"/>
      <c r="L816" s="669"/>
      <c r="M816" s="669"/>
      <c r="N816" s="669"/>
      <c r="O816" s="669"/>
      <c r="P816" s="669"/>
      <c r="Q816" s="669"/>
      <c r="R816" s="669"/>
      <c r="S816" s="669"/>
    </row>
    <row r="817">
      <c r="A817" s="819"/>
      <c r="B817" s="1650"/>
      <c r="C817" s="1364"/>
      <c r="D817" s="1364"/>
      <c r="H817" s="669"/>
      <c r="I817" s="669"/>
      <c r="J817" s="669"/>
      <c r="K817" s="669"/>
      <c r="L817" s="669"/>
      <c r="M817" s="669"/>
      <c r="N817" s="669"/>
      <c r="O817" s="669"/>
      <c r="P817" s="669"/>
      <c r="Q817" s="669"/>
      <c r="R817" s="669"/>
      <c r="S817" s="669"/>
    </row>
    <row r="818">
      <c r="A818" s="819"/>
      <c r="B818" s="1650"/>
      <c r="C818" s="1364"/>
      <c r="D818" s="1364"/>
      <c r="H818" s="669"/>
      <c r="I818" s="669"/>
      <c r="J818" s="669"/>
      <c r="K818" s="669"/>
      <c r="L818" s="669"/>
      <c r="M818" s="669"/>
      <c r="N818" s="669"/>
      <c r="O818" s="669"/>
      <c r="P818" s="669"/>
      <c r="Q818" s="669"/>
      <c r="R818" s="669"/>
      <c r="S818" s="669"/>
    </row>
    <row r="819">
      <c r="A819" s="819"/>
      <c r="B819" s="1650"/>
      <c r="C819" s="1364"/>
      <c r="D819" s="1364"/>
      <c r="H819" s="669"/>
      <c r="I819" s="669"/>
      <c r="J819" s="669"/>
      <c r="K819" s="669"/>
      <c r="L819" s="669"/>
      <c r="M819" s="669"/>
      <c r="N819" s="669"/>
      <c r="O819" s="669"/>
      <c r="P819" s="669"/>
      <c r="Q819" s="669"/>
      <c r="R819" s="669"/>
      <c r="S819" s="669"/>
    </row>
    <row r="820">
      <c r="A820" s="819"/>
      <c r="B820" s="1650"/>
      <c r="C820" s="1364"/>
      <c r="D820" s="1364"/>
      <c r="H820" s="669"/>
      <c r="I820" s="669"/>
      <c r="J820" s="669"/>
      <c r="K820" s="669"/>
      <c r="L820" s="669"/>
      <c r="M820" s="669"/>
      <c r="N820" s="669"/>
      <c r="O820" s="669"/>
      <c r="P820" s="669"/>
      <c r="Q820" s="669"/>
      <c r="R820" s="669"/>
      <c r="S820" s="669"/>
    </row>
    <row r="821">
      <c r="A821" s="819"/>
      <c r="B821" s="1650"/>
      <c r="C821" s="1364"/>
      <c r="D821" s="1364"/>
      <c r="H821" s="669"/>
      <c r="I821" s="669"/>
      <c r="J821" s="669"/>
      <c r="K821" s="669"/>
      <c r="L821" s="669"/>
      <c r="M821" s="669"/>
      <c r="N821" s="669"/>
      <c r="O821" s="669"/>
      <c r="P821" s="669"/>
      <c r="Q821" s="669"/>
      <c r="R821" s="669"/>
      <c r="S821" s="669"/>
    </row>
    <row r="822">
      <c r="A822" s="819"/>
      <c r="B822" s="1650"/>
      <c r="C822" s="1364"/>
      <c r="D822" s="1364"/>
      <c r="H822" s="669"/>
      <c r="I822" s="669"/>
      <c r="J822" s="669"/>
      <c r="K822" s="669"/>
      <c r="L822" s="669"/>
      <c r="M822" s="669"/>
      <c r="N822" s="669"/>
      <c r="O822" s="669"/>
      <c r="P822" s="669"/>
      <c r="Q822" s="669"/>
      <c r="R822" s="669"/>
      <c r="S822" s="669"/>
    </row>
    <row r="823">
      <c r="A823" s="819"/>
      <c r="B823" s="1650"/>
      <c r="C823" s="1364"/>
      <c r="D823" s="1364"/>
      <c r="H823" s="669"/>
      <c r="I823" s="669"/>
      <c r="J823" s="669"/>
      <c r="K823" s="669"/>
      <c r="L823" s="669"/>
      <c r="M823" s="669"/>
      <c r="N823" s="669"/>
      <c r="O823" s="669"/>
      <c r="P823" s="669"/>
      <c r="Q823" s="669"/>
      <c r="R823" s="669"/>
      <c r="S823" s="669"/>
    </row>
    <row r="824">
      <c r="A824" s="819"/>
      <c r="B824" s="1650"/>
      <c r="C824" s="1364"/>
      <c r="D824" s="1364"/>
      <c r="H824" s="669"/>
      <c r="I824" s="669"/>
      <c r="J824" s="669"/>
      <c r="K824" s="669"/>
      <c r="L824" s="669"/>
      <c r="M824" s="669"/>
      <c r="N824" s="669"/>
      <c r="O824" s="669"/>
      <c r="P824" s="669"/>
      <c r="Q824" s="669"/>
      <c r="R824" s="669"/>
      <c r="S824" s="669"/>
    </row>
    <row r="825">
      <c r="A825" s="819"/>
      <c r="B825" s="1650"/>
      <c r="C825" s="1364"/>
      <c r="D825" s="1364"/>
      <c r="H825" s="669"/>
      <c r="I825" s="669"/>
      <c r="J825" s="669"/>
      <c r="K825" s="669"/>
      <c r="L825" s="669"/>
      <c r="M825" s="669"/>
      <c r="N825" s="669"/>
      <c r="O825" s="669"/>
      <c r="P825" s="669"/>
      <c r="Q825" s="669"/>
      <c r="R825" s="669"/>
      <c r="S825" s="669"/>
    </row>
    <row r="826">
      <c r="A826" s="819"/>
      <c r="B826" s="1650"/>
      <c r="C826" s="1364"/>
      <c r="D826" s="1364"/>
      <c r="H826" s="669"/>
      <c r="I826" s="669"/>
      <c r="J826" s="669"/>
      <c r="K826" s="669"/>
      <c r="L826" s="669"/>
      <c r="M826" s="669"/>
      <c r="N826" s="669"/>
      <c r="O826" s="669"/>
      <c r="P826" s="669"/>
      <c r="Q826" s="669"/>
      <c r="R826" s="669"/>
      <c r="S826" s="669"/>
    </row>
    <row r="827">
      <c r="A827" s="819"/>
      <c r="B827" s="1650"/>
      <c r="C827" s="1364"/>
      <c r="D827" s="1364"/>
      <c r="H827" s="669"/>
      <c r="I827" s="669"/>
      <c r="J827" s="669"/>
      <c r="K827" s="669"/>
      <c r="L827" s="669"/>
      <c r="M827" s="669"/>
      <c r="N827" s="669"/>
      <c r="O827" s="669"/>
      <c r="P827" s="669"/>
      <c r="Q827" s="669"/>
      <c r="R827" s="669"/>
      <c r="S827" s="669"/>
    </row>
    <row r="828">
      <c r="A828" s="819"/>
      <c r="B828" s="1650"/>
      <c r="C828" s="1364"/>
      <c r="D828" s="1364"/>
      <c r="H828" s="669"/>
      <c r="I828" s="669"/>
      <c r="J828" s="669"/>
      <c r="K828" s="669"/>
      <c r="L828" s="669"/>
      <c r="M828" s="669"/>
      <c r="N828" s="669"/>
      <c r="O828" s="669"/>
      <c r="P828" s="669"/>
      <c r="Q828" s="669"/>
      <c r="R828" s="669"/>
      <c r="S828" s="669"/>
    </row>
    <row r="829">
      <c r="A829" s="819"/>
      <c r="B829" s="1650"/>
      <c r="C829" s="1364"/>
      <c r="D829" s="1364"/>
      <c r="H829" s="669"/>
      <c r="I829" s="669"/>
      <c r="J829" s="669"/>
      <c r="K829" s="669"/>
      <c r="L829" s="669"/>
      <c r="M829" s="669"/>
      <c r="N829" s="669"/>
      <c r="O829" s="669"/>
      <c r="P829" s="669"/>
      <c r="Q829" s="669"/>
      <c r="R829" s="669"/>
      <c r="S829" s="669"/>
    </row>
    <row r="830">
      <c r="A830" s="819"/>
      <c r="B830" s="1650"/>
      <c r="C830" s="1364"/>
      <c r="D830" s="1364"/>
      <c r="H830" s="669"/>
      <c r="I830" s="669"/>
      <c r="J830" s="669"/>
      <c r="K830" s="669"/>
      <c r="L830" s="669"/>
      <c r="M830" s="669"/>
      <c r="N830" s="669"/>
      <c r="O830" s="669"/>
      <c r="P830" s="669"/>
      <c r="Q830" s="669"/>
      <c r="R830" s="669"/>
      <c r="S830" s="669"/>
    </row>
    <row r="831">
      <c r="A831" s="819"/>
      <c r="B831" s="1650"/>
      <c r="C831" s="1364"/>
      <c r="D831" s="1364"/>
      <c r="H831" s="669"/>
      <c r="I831" s="669"/>
      <c r="J831" s="669"/>
      <c r="K831" s="669"/>
      <c r="L831" s="669"/>
      <c r="M831" s="669"/>
      <c r="N831" s="669"/>
      <c r="O831" s="669"/>
      <c r="P831" s="669"/>
      <c r="Q831" s="669"/>
      <c r="R831" s="669"/>
      <c r="S831" s="669"/>
    </row>
    <row r="832">
      <c r="A832" s="819"/>
      <c r="B832" s="1650"/>
      <c r="C832" s="1364"/>
      <c r="D832" s="1364"/>
      <c r="H832" s="669"/>
      <c r="I832" s="669"/>
      <c r="J832" s="669"/>
      <c r="K832" s="669"/>
      <c r="L832" s="669"/>
      <c r="M832" s="669"/>
      <c r="N832" s="669"/>
      <c r="O832" s="669"/>
      <c r="P832" s="669"/>
      <c r="Q832" s="669"/>
      <c r="R832" s="669"/>
      <c r="S832" s="669"/>
    </row>
    <row r="833">
      <c r="A833" s="819"/>
      <c r="B833" s="1650"/>
      <c r="C833" s="1364"/>
      <c r="D833" s="1364"/>
      <c r="H833" s="669"/>
      <c r="I833" s="669"/>
      <c r="J833" s="669"/>
      <c r="K833" s="669"/>
      <c r="L833" s="669"/>
      <c r="M833" s="669"/>
      <c r="N833" s="669"/>
      <c r="O833" s="669"/>
      <c r="P833" s="669"/>
      <c r="Q833" s="669"/>
      <c r="R833" s="669"/>
      <c r="S833" s="669"/>
    </row>
    <row r="834">
      <c r="A834" s="819"/>
      <c r="B834" s="1650"/>
      <c r="C834" s="1364"/>
      <c r="D834" s="1364"/>
      <c r="H834" s="669"/>
      <c r="I834" s="669"/>
      <c r="J834" s="669"/>
      <c r="K834" s="669"/>
      <c r="L834" s="669"/>
      <c r="M834" s="669"/>
      <c r="N834" s="669"/>
      <c r="O834" s="669"/>
      <c r="P834" s="669"/>
      <c r="Q834" s="669"/>
      <c r="R834" s="669"/>
      <c r="S834" s="669"/>
    </row>
    <row r="835">
      <c r="A835" s="819"/>
      <c r="B835" s="1650"/>
      <c r="C835" s="1364"/>
      <c r="D835" s="1364"/>
      <c r="H835" s="669"/>
      <c r="I835" s="669"/>
      <c r="J835" s="669"/>
      <c r="K835" s="669"/>
      <c r="L835" s="669"/>
      <c r="M835" s="669"/>
      <c r="N835" s="669"/>
      <c r="O835" s="669"/>
      <c r="P835" s="669"/>
      <c r="Q835" s="669"/>
      <c r="R835" s="669"/>
      <c r="S835" s="669"/>
    </row>
    <row r="836">
      <c r="A836" s="819"/>
      <c r="B836" s="1650"/>
      <c r="C836" s="1364"/>
      <c r="D836" s="1364"/>
      <c r="H836" s="669"/>
      <c r="I836" s="669"/>
      <c r="J836" s="669"/>
      <c r="K836" s="669"/>
      <c r="L836" s="669"/>
      <c r="M836" s="669"/>
      <c r="N836" s="669"/>
      <c r="O836" s="669"/>
      <c r="P836" s="669"/>
      <c r="Q836" s="669"/>
      <c r="R836" s="669"/>
      <c r="S836" s="669"/>
    </row>
    <row r="837">
      <c r="A837" s="819"/>
      <c r="B837" s="1650"/>
      <c r="C837" s="1364"/>
      <c r="D837" s="1364"/>
      <c r="H837" s="669"/>
      <c r="I837" s="669"/>
      <c r="J837" s="669"/>
      <c r="K837" s="669"/>
      <c r="L837" s="669"/>
      <c r="M837" s="669"/>
      <c r="N837" s="669"/>
      <c r="O837" s="669"/>
      <c r="P837" s="669"/>
      <c r="Q837" s="669"/>
      <c r="R837" s="669"/>
      <c r="S837" s="669"/>
    </row>
    <row r="838">
      <c r="A838" s="819"/>
      <c r="B838" s="1650"/>
      <c r="C838" s="1364"/>
      <c r="D838" s="1364"/>
      <c r="H838" s="669"/>
      <c r="I838" s="669"/>
      <c r="J838" s="669"/>
      <c r="K838" s="669"/>
      <c r="L838" s="669"/>
      <c r="M838" s="669"/>
      <c r="N838" s="669"/>
      <c r="O838" s="669"/>
      <c r="P838" s="669"/>
      <c r="Q838" s="669"/>
      <c r="R838" s="669"/>
      <c r="S838" s="669"/>
    </row>
    <row r="839">
      <c r="A839" s="819"/>
      <c r="B839" s="1650"/>
      <c r="C839" s="1364"/>
      <c r="D839" s="1364"/>
      <c r="H839" s="669"/>
      <c r="I839" s="669"/>
      <c r="J839" s="669"/>
      <c r="K839" s="669"/>
      <c r="L839" s="669"/>
      <c r="M839" s="669"/>
      <c r="N839" s="669"/>
      <c r="O839" s="669"/>
      <c r="P839" s="669"/>
      <c r="Q839" s="669"/>
      <c r="R839" s="669"/>
      <c r="S839" s="669"/>
    </row>
    <row r="840">
      <c r="A840" s="819"/>
      <c r="B840" s="1650"/>
      <c r="C840" s="1364"/>
      <c r="D840" s="1364"/>
      <c r="H840" s="669"/>
      <c r="I840" s="669"/>
      <c r="J840" s="669"/>
      <c r="K840" s="669"/>
      <c r="L840" s="669"/>
      <c r="M840" s="669"/>
      <c r="N840" s="669"/>
      <c r="O840" s="669"/>
      <c r="P840" s="669"/>
      <c r="Q840" s="669"/>
      <c r="R840" s="669"/>
      <c r="S840" s="669"/>
    </row>
    <row r="841">
      <c r="A841" s="819"/>
      <c r="B841" s="1650"/>
      <c r="C841" s="1364"/>
      <c r="D841" s="1364"/>
      <c r="H841" s="669"/>
      <c r="I841" s="669"/>
      <c r="J841" s="669"/>
      <c r="K841" s="669"/>
      <c r="L841" s="669"/>
      <c r="M841" s="669"/>
      <c r="N841" s="669"/>
      <c r="O841" s="669"/>
      <c r="P841" s="669"/>
      <c r="Q841" s="669"/>
      <c r="R841" s="669"/>
      <c r="S841" s="669"/>
    </row>
    <row r="842">
      <c r="A842" s="819"/>
      <c r="B842" s="1650"/>
      <c r="C842" s="1364"/>
      <c r="D842" s="1364"/>
      <c r="H842" s="669"/>
      <c r="I842" s="669"/>
      <c r="J842" s="669"/>
      <c r="K842" s="669"/>
      <c r="L842" s="669"/>
      <c r="M842" s="669"/>
      <c r="N842" s="669"/>
      <c r="O842" s="669"/>
      <c r="P842" s="669"/>
      <c r="Q842" s="669"/>
      <c r="R842" s="669"/>
      <c r="S842" s="669"/>
    </row>
    <row r="843">
      <c r="A843" s="819"/>
      <c r="B843" s="1650"/>
      <c r="C843" s="1364"/>
      <c r="D843" s="1364"/>
      <c r="H843" s="669"/>
      <c r="I843" s="669"/>
      <c r="J843" s="669"/>
      <c r="K843" s="669"/>
      <c r="L843" s="669"/>
      <c r="M843" s="669"/>
      <c r="N843" s="669"/>
      <c r="O843" s="669"/>
      <c r="P843" s="669"/>
      <c r="Q843" s="669"/>
      <c r="R843" s="669"/>
      <c r="S843" s="669"/>
    </row>
    <row r="844">
      <c r="A844" s="819"/>
      <c r="B844" s="1650"/>
      <c r="C844" s="1364"/>
      <c r="D844" s="1364"/>
      <c r="H844" s="669"/>
      <c r="I844" s="669"/>
      <c r="J844" s="669"/>
      <c r="K844" s="669"/>
      <c r="L844" s="669"/>
      <c r="M844" s="669"/>
      <c r="N844" s="669"/>
      <c r="O844" s="669"/>
      <c r="P844" s="669"/>
      <c r="Q844" s="669"/>
      <c r="R844" s="669"/>
      <c r="S844" s="669"/>
    </row>
    <row r="845">
      <c r="A845" s="819"/>
      <c r="B845" s="1650"/>
      <c r="C845" s="1364"/>
      <c r="D845" s="1364"/>
      <c r="H845" s="669"/>
      <c r="I845" s="669"/>
      <c r="J845" s="669"/>
      <c r="K845" s="669"/>
      <c r="L845" s="669"/>
      <c r="M845" s="669"/>
      <c r="N845" s="669"/>
      <c r="O845" s="669"/>
      <c r="P845" s="669"/>
      <c r="Q845" s="669"/>
      <c r="R845" s="669"/>
      <c r="S845" s="669"/>
    </row>
    <row r="846">
      <c r="A846" s="819"/>
      <c r="B846" s="1650"/>
      <c r="C846" s="1364"/>
      <c r="D846" s="1364"/>
      <c r="H846" s="669"/>
      <c r="I846" s="669"/>
      <c r="J846" s="669"/>
      <c r="K846" s="669"/>
      <c r="L846" s="669"/>
      <c r="M846" s="669"/>
      <c r="N846" s="669"/>
      <c r="O846" s="669"/>
      <c r="P846" s="669"/>
      <c r="Q846" s="669"/>
      <c r="R846" s="669"/>
      <c r="S846" s="669"/>
    </row>
    <row r="847">
      <c r="A847" s="819"/>
      <c r="B847" s="1650"/>
      <c r="C847" s="1364"/>
      <c r="D847" s="1364"/>
      <c r="H847" s="669"/>
      <c r="I847" s="669"/>
      <c r="J847" s="669"/>
      <c r="K847" s="669"/>
      <c r="L847" s="669"/>
      <c r="M847" s="669"/>
      <c r="N847" s="669"/>
      <c r="O847" s="669"/>
      <c r="P847" s="669"/>
      <c r="Q847" s="669"/>
      <c r="R847" s="669"/>
      <c r="S847" s="669"/>
    </row>
    <row r="848">
      <c r="A848" s="819"/>
      <c r="B848" s="1650"/>
      <c r="C848" s="1364"/>
      <c r="D848" s="1364"/>
      <c r="H848" s="669"/>
      <c r="I848" s="669"/>
      <c r="J848" s="669"/>
      <c r="K848" s="669"/>
      <c r="L848" s="669"/>
      <c r="M848" s="669"/>
      <c r="N848" s="669"/>
      <c r="O848" s="669"/>
      <c r="P848" s="669"/>
      <c r="Q848" s="669"/>
      <c r="R848" s="669"/>
      <c r="S848" s="669"/>
    </row>
    <row r="849">
      <c r="A849" s="819"/>
      <c r="B849" s="1650"/>
      <c r="C849" s="1364"/>
      <c r="D849" s="1364"/>
      <c r="H849" s="669"/>
      <c r="I849" s="669"/>
      <c r="J849" s="669"/>
      <c r="K849" s="669"/>
      <c r="L849" s="669"/>
      <c r="M849" s="669"/>
      <c r="N849" s="669"/>
      <c r="O849" s="669"/>
      <c r="P849" s="669"/>
      <c r="Q849" s="669"/>
      <c r="R849" s="669"/>
      <c r="S849" s="669"/>
    </row>
    <row r="850">
      <c r="A850" s="819"/>
      <c r="B850" s="1650"/>
      <c r="C850" s="1364"/>
      <c r="D850" s="1364"/>
      <c r="H850" s="669"/>
      <c r="I850" s="669"/>
      <c r="J850" s="669"/>
      <c r="K850" s="669"/>
      <c r="L850" s="669"/>
      <c r="M850" s="669"/>
      <c r="N850" s="669"/>
      <c r="O850" s="669"/>
      <c r="P850" s="669"/>
      <c r="Q850" s="669"/>
      <c r="R850" s="669"/>
      <c r="S850" s="669"/>
    </row>
    <row r="851">
      <c r="A851" s="819"/>
      <c r="B851" s="1650"/>
      <c r="C851" s="1364"/>
      <c r="D851" s="1364"/>
      <c r="H851" s="669"/>
      <c r="I851" s="669"/>
      <c r="J851" s="669"/>
      <c r="K851" s="669"/>
      <c r="L851" s="669"/>
      <c r="M851" s="669"/>
      <c r="N851" s="669"/>
      <c r="O851" s="669"/>
      <c r="P851" s="669"/>
      <c r="Q851" s="669"/>
      <c r="R851" s="669"/>
      <c r="S851" s="669"/>
    </row>
    <row r="852">
      <c r="A852" s="819"/>
      <c r="B852" s="1650"/>
      <c r="C852" s="1364"/>
      <c r="D852" s="1364"/>
      <c r="H852" s="669"/>
      <c r="I852" s="669"/>
      <c r="J852" s="669"/>
      <c r="K852" s="669"/>
      <c r="L852" s="669"/>
      <c r="M852" s="669"/>
      <c r="N852" s="669"/>
      <c r="O852" s="669"/>
      <c r="P852" s="669"/>
      <c r="Q852" s="669"/>
      <c r="R852" s="669"/>
      <c r="S852" s="669"/>
    </row>
    <row r="853">
      <c r="A853" s="819"/>
      <c r="B853" s="1650"/>
      <c r="C853" s="1364"/>
      <c r="D853" s="1364"/>
      <c r="H853" s="669"/>
      <c r="I853" s="669"/>
      <c r="J853" s="669"/>
      <c r="K853" s="669"/>
      <c r="L853" s="669"/>
      <c r="M853" s="669"/>
      <c r="N853" s="669"/>
      <c r="O853" s="669"/>
      <c r="P853" s="669"/>
      <c r="Q853" s="669"/>
      <c r="R853" s="669"/>
      <c r="S853" s="669"/>
    </row>
    <row r="854">
      <c r="A854" s="819"/>
      <c r="B854" s="1650"/>
      <c r="C854" s="1364"/>
      <c r="D854" s="1364"/>
      <c r="H854" s="669"/>
      <c r="I854" s="669"/>
      <c r="J854" s="669"/>
      <c r="K854" s="669"/>
      <c r="L854" s="669"/>
      <c r="M854" s="669"/>
      <c r="N854" s="669"/>
      <c r="O854" s="669"/>
      <c r="P854" s="669"/>
      <c r="Q854" s="669"/>
      <c r="R854" s="669"/>
      <c r="S854" s="669"/>
    </row>
    <row r="855">
      <c r="A855" s="819"/>
      <c r="B855" s="1650"/>
      <c r="C855" s="1364"/>
      <c r="D855" s="1364"/>
      <c r="H855" s="669"/>
      <c r="I855" s="669"/>
      <c r="J855" s="669"/>
      <c r="K855" s="669"/>
      <c r="L855" s="669"/>
      <c r="M855" s="669"/>
      <c r="N855" s="669"/>
      <c r="O855" s="669"/>
      <c r="P855" s="669"/>
      <c r="Q855" s="669"/>
      <c r="R855" s="669"/>
      <c r="S855" s="669"/>
    </row>
    <row r="856">
      <c r="A856" s="819"/>
      <c r="B856" s="1650"/>
      <c r="C856" s="1364"/>
      <c r="D856" s="1364"/>
      <c r="H856" s="669"/>
      <c r="I856" s="669"/>
      <c r="J856" s="669"/>
      <c r="K856" s="669"/>
      <c r="L856" s="669"/>
      <c r="M856" s="669"/>
      <c r="N856" s="669"/>
      <c r="O856" s="669"/>
      <c r="P856" s="669"/>
      <c r="Q856" s="669"/>
      <c r="R856" s="669"/>
      <c r="S856" s="669"/>
    </row>
    <row r="857">
      <c r="A857" s="819"/>
      <c r="B857" s="1650"/>
      <c r="C857" s="1364"/>
      <c r="D857" s="1364"/>
      <c r="H857" s="669"/>
      <c r="I857" s="669"/>
      <c r="J857" s="669"/>
      <c r="K857" s="669"/>
      <c r="L857" s="669"/>
      <c r="M857" s="669"/>
      <c r="N857" s="669"/>
      <c r="O857" s="669"/>
      <c r="P857" s="669"/>
      <c r="Q857" s="669"/>
      <c r="R857" s="669"/>
      <c r="S857" s="669"/>
    </row>
    <row r="858">
      <c r="A858" s="819"/>
      <c r="B858" s="1650"/>
      <c r="C858" s="1364"/>
      <c r="D858" s="1364"/>
      <c r="H858" s="669"/>
      <c r="I858" s="669"/>
      <c r="J858" s="669"/>
      <c r="K858" s="669"/>
      <c r="L858" s="669"/>
      <c r="M858" s="669"/>
      <c r="N858" s="669"/>
      <c r="O858" s="669"/>
      <c r="P858" s="669"/>
      <c r="Q858" s="669"/>
      <c r="R858" s="669"/>
      <c r="S858" s="669"/>
    </row>
    <row r="859">
      <c r="A859" s="819"/>
      <c r="B859" s="1650"/>
      <c r="C859" s="1364"/>
      <c r="D859" s="1364"/>
      <c r="H859" s="669"/>
      <c r="I859" s="669"/>
      <c r="J859" s="669"/>
      <c r="K859" s="669"/>
      <c r="L859" s="669"/>
      <c r="M859" s="669"/>
      <c r="N859" s="669"/>
      <c r="O859" s="669"/>
      <c r="P859" s="669"/>
      <c r="Q859" s="669"/>
      <c r="R859" s="669"/>
      <c r="S859" s="669"/>
    </row>
    <row r="860">
      <c r="A860" s="819"/>
      <c r="B860" s="1650"/>
      <c r="C860" s="1364"/>
      <c r="D860" s="1364"/>
      <c r="H860" s="669"/>
      <c r="I860" s="669"/>
      <c r="J860" s="669"/>
      <c r="K860" s="669"/>
      <c r="L860" s="669"/>
      <c r="M860" s="669"/>
      <c r="N860" s="669"/>
      <c r="O860" s="669"/>
      <c r="P860" s="669"/>
      <c r="Q860" s="669"/>
      <c r="R860" s="669"/>
      <c r="S860" s="669"/>
    </row>
    <row r="861">
      <c r="A861" s="819"/>
      <c r="B861" s="1650"/>
      <c r="C861" s="1364"/>
      <c r="D861" s="1364"/>
      <c r="H861" s="669"/>
      <c r="I861" s="669"/>
      <c r="J861" s="669"/>
      <c r="K861" s="669"/>
      <c r="L861" s="669"/>
      <c r="M861" s="669"/>
      <c r="N861" s="669"/>
      <c r="O861" s="669"/>
      <c r="P861" s="669"/>
      <c r="Q861" s="669"/>
      <c r="R861" s="669"/>
      <c r="S861" s="669"/>
    </row>
    <row r="862">
      <c r="A862" s="819"/>
      <c r="B862" s="1650"/>
      <c r="C862" s="1364"/>
      <c r="D862" s="1364"/>
      <c r="H862" s="669"/>
      <c r="I862" s="669"/>
      <c r="J862" s="669"/>
      <c r="K862" s="669"/>
      <c r="L862" s="669"/>
      <c r="M862" s="669"/>
      <c r="N862" s="669"/>
      <c r="O862" s="669"/>
      <c r="P862" s="669"/>
      <c r="Q862" s="669"/>
      <c r="R862" s="669"/>
      <c r="S862" s="669"/>
    </row>
    <row r="863">
      <c r="A863" s="819"/>
      <c r="B863" s="1650"/>
      <c r="C863" s="1364"/>
      <c r="D863" s="1364"/>
      <c r="H863" s="669"/>
      <c r="I863" s="669"/>
      <c r="J863" s="669"/>
      <c r="K863" s="669"/>
      <c r="L863" s="669"/>
      <c r="M863" s="669"/>
      <c r="N863" s="669"/>
      <c r="O863" s="669"/>
      <c r="P863" s="669"/>
      <c r="Q863" s="669"/>
      <c r="R863" s="669"/>
      <c r="S863" s="669"/>
    </row>
    <row r="864">
      <c r="A864" s="819"/>
      <c r="B864" s="1650"/>
      <c r="C864" s="1364"/>
      <c r="D864" s="1364"/>
      <c r="H864" s="669"/>
      <c r="I864" s="669"/>
      <c r="J864" s="669"/>
      <c r="K864" s="669"/>
      <c r="L864" s="669"/>
      <c r="M864" s="669"/>
      <c r="N864" s="669"/>
      <c r="O864" s="669"/>
      <c r="P864" s="669"/>
      <c r="Q864" s="669"/>
      <c r="R864" s="669"/>
      <c r="S864" s="669"/>
    </row>
    <row r="865">
      <c r="A865" s="819"/>
      <c r="B865" s="1650"/>
      <c r="C865" s="1364"/>
      <c r="D865" s="1364"/>
      <c r="H865" s="669"/>
      <c r="I865" s="669"/>
      <c r="J865" s="669"/>
      <c r="K865" s="669"/>
      <c r="L865" s="669"/>
      <c r="M865" s="669"/>
      <c r="N865" s="669"/>
      <c r="O865" s="669"/>
      <c r="P865" s="669"/>
      <c r="Q865" s="669"/>
      <c r="R865" s="669"/>
      <c r="S865" s="669"/>
    </row>
    <row r="866">
      <c r="A866" s="819"/>
      <c r="B866" s="1650"/>
      <c r="C866" s="1364"/>
      <c r="D866" s="1364"/>
      <c r="H866" s="669"/>
      <c r="I866" s="669"/>
      <c r="J866" s="669"/>
      <c r="K866" s="669"/>
      <c r="L866" s="669"/>
      <c r="M866" s="669"/>
      <c r="N866" s="669"/>
      <c r="O866" s="669"/>
      <c r="P866" s="669"/>
      <c r="Q866" s="669"/>
      <c r="R866" s="669"/>
      <c r="S866" s="669"/>
    </row>
    <row r="867">
      <c r="A867" s="819"/>
      <c r="B867" s="1650"/>
      <c r="C867" s="1364"/>
      <c r="D867" s="1364"/>
      <c r="H867" s="669"/>
      <c r="I867" s="669"/>
      <c r="J867" s="669"/>
      <c r="K867" s="669"/>
      <c r="L867" s="669"/>
      <c r="M867" s="669"/>
      <c r="N867" s="669"/>
      <c r="O867" s="669"/>
      <c r="P867" s="669"/>
      <c r="Q867" s="669"/>
      <c r="R867" s="669"/>
      <c r="S867" s="669"/>
    </row>
    <row r="868">
      <c r="A868" s="819"/>
      <c r="B868" s="1650"/>
      <c r="C868" s="1364"/>
      <c r="D868" s="1364"/>
      <c r="H868" s="669"/>
      <c r="I868" s="669"/>
      <c r="J868" s="669"/>
      <c r="K868" s="669"/>
      <c r="L868" s="669"/>
      <c r="M868" s="669"/>
      <c r="N868" s="669"/>
      <c r="O868" s="669"/>
      <c r="P868" s="669"/>
      <c r="Q868" s="669"/>
      <c r="R868" s="669"/>
      <c r="S868" s="669"/>
    </row>
    <row r="869">
      <c r="A869" s="819"/>
      <c r="B869" s="1650"/>
      <c r="C869" s="1364"/>
      <c r="D869" s="1364"/>
      <c r="H869" s="669"/>
      <c r="I869" s="669"/>
      <c r="J869" s="669"/>
      <c r="K869" s="669"/>
      <c r="L869" s="669"/>
      <c r="M869" s="669"/>
      <c r="N869" s="669"/>
      <c r="O869" s="669"/>
      <c r="P869" s="669"/>
      <c r="Q869" s="669"/>
      <c r="R869" s="669"/>
      <c r="S869" s="669"/>
    </row>
    <row r="870">
      <c r="A870" s="819"/>
      <c r="B870" s="1650"/>
      <c r="C870" s="1364"/>
      <c r="D870" s="1364"/>
      <c r="H870" s="669"/>
      <c r="I870" s="669"/>
      <c r="J870" s="669"/>
      <c r="K870" s="669"/>
      <c r="L870" s="669"/>
      <c r="M870" s="669"/>
      <c r="N870" s="669"/>
      <c r="O870" s="669"/>
      <c r="P870" s="669"/>
      <c r="Q870" s="669"/>
      <c r="R870" s="669"/>
      <c r="S870" s="669"/>
    </row>
    <row r="871">
      <c r="A871" s="819"/>
      <c r="B871" s="1650"/>
      <c r="C871" s="1364"/>
      <c r="D871" s="1364"/>
      <c r="H871" s="669"/>
      <c r="I871" s="669"/>
      <c r="J871" s="669"/>
      <c r="K871" s="669"/>
      <c r="L871" s="669"/>
      <c r="M871" s="669"/>
      <c r="N871" s="669"/>
      <c r="O871" s="669"/>
      <c r="P871" s="669"/>
      <c r="Q871" s="669"/>
      <c r="R871" s="669"/>
      <c r="S871" s="669"/>
    </row>
    <row r="872">
      <c r="A872" s="819"/>
      <c r="B872" s="1650"/>
      <c r="C872" s="1364"/>
      <c r="D872" s="1364"/>
      <c r="H872" s="669"/>
      <c r="I872" s="669"/>
      <c r="J872" s="669"/>
      <c r="K872" s="669"/>
      <c r="L872" s="669"/>
      <c r="M872" s="669"/>
      <c r="N872" s="669"/>
      <c r="O872" s="669"/>
      <c r="P872" s="669"/>
      <c r="Q872" s="669"/>
      <c r="R872" s="669"/>
      <c r="S872" s="669"/>
    </row>
    <row r="873">
      <c r="A873" s="819"/>
      <c r="B873" s="1650"/>
      <c r="C873" s="1364"/>
      <c r="D873" s="1364"/>
      <c r="H873" s="669"/>
      <c r="I873" s="669"/>
      <c r="J873" s="669"/>
      <c r="K873" s="669"/>
      <c r="L873" s="669"/>
      <c r="M873" s="669"/>
      <c r="N873" s="669"/>
      <c r="O873" s="669"/>
      <c r="P873" s="669"/>
      <c r="Q873" s="669"/>
      <c r="R873" s="669"/>
      <c r="S873" s="669"/>
    </row>
    <row r="874">
      <c r="A874" s="819"/>
      <c r="B874" s="1650"/>
      <c r="C874" s="1364"/>
      <c r="D874" s="1364"/>
      <c r="H874" s="669"/>
      <c r="I874" s="669"/>
      <c r="J874" s="669"/>
      <c r="K874" s="669"/>
      <c r="L874" s="669"/>
      <c r="M874" s="669"/>
      <c r="N874" s="669"/>
      <c r="O874" s="669"/>
      <c r="P874" s="669"/>
      <c r="Q874" s="669"/>
      <c r="R874" s="669"/>
      <c r="S874" s="669"/>
    </row>
    <row r="875">
      <c r="A875" s="819"/>
      <c r="B875" s="1650"/>
      <c r="C875" s="1364"/>
      <c r="D875" s="1364"/>
      <c r="H875" s="669"/>
      <c r="I875" s="669"/>
      <c r="J875" s="669"/>
      <c r="K875" s="669"/>
      <c r="L875" s="669"/>
      <c r="M875" s="669"/>
      <c r="N875" s="669"/>
      <c r="O875" s="669"/>
      <c r="P875" s="669"/>
      <c r="Q875" s="669"/>
      <c r="R875" s="669"/>
      <c r="S875" s="669"/>
    </row>
    <row r="876">
      <c r="A876" s="819"/>
      <c r="B876" s="1650"/>
      <c r="C876" s="1364"/>
      <c r="D876" s="1364"/>
      <c r="H876" s="669"/>
      <c r="I876" s="669"/>
      <c r="J876" s="669"/>
      <c r="K876" s="669"/>
      <c r="L876" s="669"/>
      <c r="M876" s="669"/>
      <c r="N876" s="669"/>
      <c r="O876" s="669"/>
      <c r="P876" s="669"/>
      <c r="Q876" s="669"/>
      <c r="R876" s="669"/>
      <c r="S876" s="669"/>
    </row>
    <row r="877">
      <c r="A877" s="819"/>
      <c r="B877" s="1650"/>
      <c r="C877" s="1364"/>
      <c r="D877" s="1364"/>
      <c r="H877" s="669"/>
      <c r="I877" s="669"/>
      <c r="J877" s="669"/>
      <c r="K877" s="669"/>
      <c r="L877" s="669"/>
      <c r="M877" s="669"/>
      <c r="N877" s="669"/>
      <c r="O877" s="669"/>
      <c r="P877" s="669"/>
      <c r="Q877" s="669"/>
      <c r="R877" s="669"/>
      <c r="S877" s="669"/>
    </row>
    <row r="878">
      <c r="A878" s="819"/>
      <c r="B878" s="1650"/>
      <c r="C878" s="1364"/>
      <c r="D878" s="1364"/>
      <c r="H878" s="669"/>
      <c r="I878" s="669"/>
      <c r="J878" s="669"/>
      <c r="K878" s="669"/>
      <c r="L878" s="669"/>
      <c r="M878" s="669"/>
      <c r="N878" s="669"/>
      <c r="O878" s="669"/>
      <c r="P878" s="669"/>
      <c r="Q878" s="669"/>
      <c r="R878" s="669"/>
      <c r="S878" s="669"/>
    </row>
    <row r="879">
      <c r="A879" s="819"/>
      <c r="B879" s="1650"/>
      <c r="C879" s="1364"/>
      <c r="D879" s="1364"/>
      <c r="H879" s="669"/>
      <c r="I879" s="669"/>
      <c r="J879" s="669"/>
      <c r="K879" s="669"/>
      <c r="L879" s="669"/>
      <c r="M879" s="669"/>
      <c r="N879" s="669"/>
      <c r="O879" s="669"/>
      <c r="P879" s="669"/>
      <c r="Q879" s="669"/>
      <c r="R879" s="669"/>
      <c r="S879" s="669"/>
    </row>
    <row r="880">
      <c r="A880" s="819"/>
      <c r="B880" s="1650"/>
      <c r="C880" s="1364"/>
      <c r="D880" s="1364"/>
      <c r="H880" s="669"/>
      <c r="I880" s="669"/>
      <c r="J880" s="669"/>
      <c r="K880" s="669"/>
      <c r="L880" s="669"/>
      <c r="M880" s="669"/>
      <c r="N880" s="669"/>
      <c r="O880" s="669"/>
      <c r="P880" s="669"/>
      <c r="Q880" s="669"/>
      <c r="R880" s="669"/>
      <c r="S880" s="669"/>
    </row>
    <row r="881">
      <c r="A881" s="819"/>
      <c r="B881" s="1650"/>
      <c r="C881" s="1364"/>
      <c r="D881" s="1364"/>
      <c r="H881" s="669"/>
      <c r="I881" s="669"/>
      <c r="J881" s="669"/>
      <c r="K881" s="669"/>
      <c r="L881" s="669"/>
      <c r="M881" s="669"/>
      <c r="N881" s="669"/>
      <c r="O881" s="669"/>
      <c r="P881" s="669"/>
      <c r="Q881" s="669"/>
      <c r="R881" s="669"/>
      <c r="S881" s="669"/>
    </row>
    <row r="882">
      <c r="A882" s="819"/>
      <c r="B882" s="1650"/>
      <c r="C882" s="1364"/>
      <c r="D882" s="1364"/>
      <c r="H882" s="669"/>
      <c r="I882" s="669"/>
      <c r="J882" s="669"/>
      <c r="K882" s="669"/>
      <c r="L882" s="669"/>
      <c r="M882" s="669"/>
      <c r="N882" s="669"/>
      <c r="O882" s="669"/>
      <c r="P882" s="669"/>
      <c r="Q882" s="669"/>
      <c r="R882" s="669"/>
      <c r="S882" s="669"/>
    </row>
    <row r="883">
      <c r="A883" s="819"/>
      <c r="B883" s="1650"/>
      <c r="C883" s="1364"/>
      <c r="D883" s="1364"/>
      <c r="H883" s="669"/>
      <c r="I883" s="669"/>
      <c r="J883" s="669"/>
      <c r="K883" s="669"/>
      <c r="L883" s="669"/>
      <c r="M883" s="669"/>
      <c r="N883" s="669"/>
      <c r="O883" s="669"/>
      <c r="P883" s="669"/>
      <c r="Q883" s="669"/>
      <c r="R883" s="669"/>
      <c r="S883" s="669"/>
    </row>
    <row r="884">
      <c r="A884" s="819"/>
      <c r="B884" s="1650"/>
      <c r="C884" s="1364"/>
      <c r="D884" s="1364"/>
      <c r="H884" s="669"/>
      <c r="I884" s="669"/>
      <c r="J884" s="669"/>
      <c r="K884" s="669"/>
      <c r="L884" s="669"/>
      <c r="M884" s="669"/>
      <c r="N884" s="669"/>
      <c r="O884" s="669"/>
      <c r="P884" s="669"/>
      <c r="Q884" s="669"/>
      <c r="R884" s="669"/>
      <c r="S884" s="669"/>
    </row>
    <row r="885">
      <c r="A885" s="819"/>
      <c r="B885" s="1650"/>
      <c r="C885" s="1364"/>
      <c r="D885" s="1364"/>
      <c r="H885" s="669"/>
      <c r="I885" s="669"/>
      <c r="J885" s="669"/>
      <c r="K885" s="669"/>
      <c r="L885" s="669"/>
      <c r="M885" s="669"/>
      <c r="N885" s="669"/>
      <c r="O885" s="669"/>
      <c r="P885" s="669"/>
      <c r="Q885" s="669"/>
      <c r="R885" s="669"/>
      <c r="S885" s="669"/>
    </row>
    <row r="886">
      <c r="A886" s="819"/>
      <c r="B886" s="1650"/>
      <c r="C886" s="1364"/>
      <c r="D886" s="1364"/>
      <c r="H886" s="669"/>
      <c r="I886" s="669"/>
      <c r="J886" s="669"/>
      <c r="K886" s="669"/>
      <c r="L886" s="669"/>
      <c r="M886" s="669"/>
      <c r="N886" s="669"/>
      <c r="O886" s="669"/>
      <c r="P886" s="669"/>
      <c r="Q886" s="669"/>
      <c r="R886" s="669"/>
      <c r="S886" s="669"/>
    </row>
    <row r="887">
      <c r="A887" s="819"/>
      <c r="B887" s="1650"/>
      <c r="C887" s="1364"/>
      <c r="D887" s="1364"/>
      <c r="H887" s="669"/>
      <c r="I887" s="669"/>
      <c r="J887" s="669"/>
      <c r="K887" s="669"/>
      <c r="L887" s="669"/>
      <c r="M887" s="669"/>
      <c r="N887" s="669"/>
      <c r="O887" s="669"/>
      <c r="P887" s="669"/>
      <c r="Q887" s="669"/>
      <c r="R887" s="669"/>
      <c r="S887" s="669"/>
    </row>
    <row r="888">
      <c r="A888" s="819"/>
      <c r="B888" s="1650"/>
      <c r="C888" s="1364"/>
      <c r="D888" s="1364"/>
      <c r="H888" s="669"/>
      <c r="I888" s="669"/>
      <c r="J888" s="669"/>
      <c r="K888" s="669"/>
      <c r="L888" s="669"/>
      <c r="M888" s="669"/>
      <c r="N888" s="669"/>
      <c r="O888" s="669"/>
      <c r="P888" s="669"/>
      <c r="Q888" s="669"/>
      <c r="R888" s="669"/>
      <c r="S888" s="669"/>
    </row>
    <row r="889">
      <c r="A889" s="819"/>
      <c r="B889" s="1650"/>
      <c r="C889" s="1364"/>
      <c r="D889" s="1364"/>
      <c r="H889" s="669"/>
      <c r="I889" s="669"/>
      <c r="J889" s="669"/>
      <c r="K889" s="669"/>
      <c r="L889" s="669"/>
      <c r="M889" s="669"/>
      <c r="N889" s="669"/>
      <c r="O889" s="669"/>
      <c r="P889" s="669"/>
      <c r="Q889" s="669"/>
      <c r="R889" s="669"/>
      <c r="S889" s="669"/>
    </row>
    <row r="890">
      <c r="A890" s="819"/>
      <c r="B890" s="1650"/>
      <c r="C890" s="1364"/>
      <c r="D890" s="1364"/>
      <c r="H890" s="669"/>
      <c r="I890" s="669"/>
      <c r="J890" s="669"/>
      <c r="K890" s="669"/>
      <c r="L890" s="669"/>
      <c r="M890" s="669"/>
      <c r="N890" s="669"/>
      <c r="O890" s="669"/>
      <c r="P890" s="669"/>
      <c r="Q890" s="669"/>
      <c r="R890" s="669"/>
      <c r="S890" s="669"/>
    </row>
    <row r="891">
      <c r="A891" s="819"/>
      <c r="B891" s="1650"/>
      <c r="C891" s="1364"/>
      <c r="D891" s="1364"/>
      <c r="H891" s="669"/>
      <c r="I891" s="669"/>
      <c r="J891" s="669"/>
      <c r="K891" s="669"/>
      <c r="L891" s="669"/>
      <c r="M891" s="669"/>
      <c r="N891" s="669"/>
      <c r="O891" s="669"/>
      <c r="P891" s="669"/>
      <c r="Q891" s="669"/>
      <c r="R891" s="669"/>
      <c r="S891" s="669"/>
    </row>
    <row r="892">
      <c r="A892" s="819"/>
      <c r="B892" s="1650"/>
      <c r="C892" s="1364"/>
      <c r="D892" s="1364"/>
      <c r="H892" s="669"/>
      <c r="I892" s="669"/>
      <c r="J892" s="669"/>
      <c r="K892" s="669"/>
      <c r="L892" s="669"/>
      <c r="M892" s="669"/>
      <c r="N892" s="669"/>
      <c r="O892" s="669"/>
      <c r="P892" s="669"/>
      <c r="Q892" s="669"/>
      <c r="R892" s="669"/>
      <c r="S892" s="669"/>
    </row>
    <row r="893">
      <c r="A893" s="819"/>
      <c r="B893" s="1650"/>
      <c r="C893" s="1364"/>
      <c r="D893" s="1364"/>
      <c r="H893" s="669"/>
      <c r="I893" s="669"/>
      <c r="J893" s="669"/>
      <c r="K893" s="669"/>
      <c r="L893" s="669"/>
      <c r="M893" s="669"/>
      <c r="N893" s="669"/>
      <c r="O893" s="669"/>
      <c r="P893" s="669"/>
      <c r="Q893" s="669"/>
      <c r="R893" s="669"/>
      <c r="S893" s="669"/>
    </row>
    <row r="894">
      <c r="A894" s="819"/>
      <c r="B894" s="1650"/>
      <c r="C894" s="1364"/>
      <c r="D894" s="1364"/>
      <c r="H894" s="669"/>
      <c r="I894" s="669"/>
      <c r="J894" s="669"/>
      <c r="K894" s="669"/>
      <c r="L894" s="669"/>
      <c r="M894" s="669"/>
      <c r="N894" s="669"/>
      <c r="O894" s="669"/>
      <c r="P894" s="669"/>
      <c r="Q894" s="669"/>
      <c r="R894" s="669"/>
      <c r="S894" s="669"/>
    </row>
    <row r="895">
      <c r="A895" s="819"/>
      <c r="B895" s="1650"/>
      <c r="C895" s="1364"/>
      <c r="D895" s="1364"/>
      <c r="H895" s="669"/>
      <c r="I895" s="669"/>
      <c r="J895" s="669"/>
      <c r="K895" s="669"/>
      <c r="L895" s="669"/>
      <c r="M895" s="669"/>
      <c r="N895" s="669"/>
      <c r="O895" s="669"/>
      <c r="P895" s="669"/>
      <c r="Q895" s="669"/>
      <c r="R895" s="669"/>
      <c r="S895" s="669"/>
    </row>
    <row r="896">
      <c r="A896" s="819"/>
      <c r="B896" s="1650"/>
      <c r="C896" s="1364"/>
      <c r="D896" s="1364"/>
      <c r="H896" s="669"/>
      <c r="I896" s="669"/>
      <c r="J896" s="669"/>
      <c r="K896" s="669"/>
      <c r="L896" s="669"/>
      <c r="M896" s="669"/>
      <c r="N896" s="669"/>
      <c r="O896" s="669"/>
      <c r="P896" s="669"/>
      <c r="Q896" s="669"/>
      <c r="R896" s="669"/>
      <c r="S896" s="669"/>
    </row>
    <row r="897">
      <c r="A897" s="819"/>
      <c r="B897" s="1650"/>
      <c r="C897" s="1364"/>
      <c r="D897" s="1364"/>
      <c r="H897" s="669"/>
      <c r="I897" s="669"/>
      <c r="J897" s="669"/>
      <c r="K897" s="669"/>
      <c r="L897" s="669"/>
      <c r="M897" s="669"/>
      <c r="N897" s="669"/>
      <c r="O897" s="669"/>
      <c r="P897" s="669"/>
      <c r="Q897" s="669"/>
      <c r="R897" s="669"/>
      <c r="S897" s="669"/>
    </row>
    <row r="898">
      <c r="A898" s="819"/>
      <c r="B898" s="1650"/>
      <c r="C898" s="1364"/>
      <c r="D898" s="1364"/>
      <c r="H898" s="669"/>
      <c r="I898" s="669"/>
      <c r="J898" s="669"/>
      <c r="K898" s="669"/>
      <c r="L898" s="669"/>
      <c r="M898" s="669"/>
      <c r="N898" s="669"/>
      <c r="O898" s="669"/>
      <c r="P898" s="669"/>
      <c r="Q898" s="669"/>
      <c r="R898" s="669"/>
      <c r="S898" s="669"/>
    </row>
    <row r="899">
      <c r="A899" s="819"/>
      <c r="B899" s="1650"/>
      <c r="C899" s="1364"/>
      <c r="D899" s="1364"/>
      <c r="H899" s="669"/>
      <c r="I899" s="669"/>
      <c r="J899" s="669"/>
      <c r="K899" s="669"/>
      <c r="L899" s="669"/>
      <c r="M899" s="669"/>
      <c r="N899" s="669"/>
      <c r="O899" s="669"/>
      <c r="P899" s="669"/>
      <c r="Q899" s="669"/>
      <c r="R899" s="669"/>
      <c r="S899" s="669"/>
    </row>
    <row r="900">
      <c r="A900" s="819"/>
      <c r="B900" s="1650"/>
      <c r="C900" s="1364"/>
      <c r="D900" s="1364"/>
      <c r="H900" s="669"/>
      <c r="I900" s="669"/>
      <c r="J900" s="669"/>
      <c r="K900" s="669"/>
      <c r="L900" s="669"/>
      <c r="M900" s="669"/>
      <c r="N900" s="669"/>
      <c r="O900" s="669"/>
      <c r="P900" s="669"/>
      <c r="Q900" s="669"/>
      <c r="R900" s="669"/>
      <c r="S900" s="669"/>
    </row>
    <row r="901">
      <c r="A901" s="819"/>
      <c r="B901" s="1650"/>
      <c r="C901" s="1364"/>
      <c r="D901" s="1364"/>
      <c r="H901" s="669"/>
      <c r="I901" s="669"/>
      <c r="J901" s="669"/>
      <c r="K901" s="669"/>
      <c r="L901" s="669"/>
      <c r="M901" s="669"/>
      <c r="N901" s="669"/>
      <c r="O901" s="669"/>
      <c r="P901" s="669"/>
      <c r="Q901" s="669"/>
      <c r="R901" s="669"/>
      <c r="S901" s="669"/>
    </row>
    <row r="902">
      <c r="A902" s="819"/>
      <c r="B902" s="1650"/>
      <c r="C902" s="1364"/>
      <c r="D902" s="1364"/>
      <c r="H902" s="669"/>
      <c r="I902" s="669"/>
      <c r="J902" s="669"/>
      <c r="K902" s="669"/>
      <c r="L902" s="669"/>
      <c r="M902" s="669"/>
      <c r="N902" s="669"/>
      <c r="O902" s="669"/>
      <c r="P902" s="669"/>
      <c r="Q902" s="669"/>
      <c r="R902" s="669"/>
      <c r="S902" s="669"/>
    </row>
    <row r="903">
      <c r="A903" s="819"/>
      <c r="B903" s="1650"/>
      <c r="C903" s="1364"/>
      <c r="D903" s="1364"/>
      <c r="H903" s="669"/>
      <c r="I903" s="669"/>
      <c r="J903" s="669"/>
      <c r="K903" s="669"/>
      <c r="L903" s="669"/>
      <c r="M903" s="669"/>
      <c r="N903" s="669"/>
      <c r="O903" s="669"/>
      <c r="P903" s="669"/>
      <c r="Q903" s="669"/>
      <c r="R903" s="669"/>
      <c r="S903" s="669"/>
    </row>
    <row r="904">
      <c r="A904" s="819"/>
      <c r="B904" s="1650"/>
      <c r="C904" s="1364"/>
      <c r="D904" s="1364"/>
      <c r="H904" s="669"/>
      <c r="I904" s="669"/>
      <c r="J904" s="669"/>
      <c r="K904" s="669"/>
      <c r="L904" s="669"/>
      <c r="M904" s="669"/>
      <c r="N904" s="669"/>
      <c r="O904" s="669"/>
      <c r="P904" s="669"/>
      <c r="Q904" s="669"/>
      <c r="R904" s="669"/>
      <c r="S904" s="669"/>
    </row>
    <row r="905">
      <c r="A905" s="819"/>
      <c r="B905" s="1650"/>
      <c r="C905" s="1364"/>
      <c r="D905" s="1364"/>
      <c r="H905" s="669"/>
      <c r="I905" s="669"/>
      <c r="J905" s="669"/>
      <c r="K905" s="669"/>
      <c r="L905" s="669"/>
      <c r="M905" s="669"/>
      <c r="N905" s="669"/>
      <c r="O905" s="669"/>
      <c r="P905" s="669"/>
      <c r="Q905" s="669"/>
      <c r="R905" s="669"/>
      <c r="S905" s="669"/>
    </row>
    <row r="906">
      <c r="A906" s="819"/>
      <c r="B906" s="1650"/>
      <c r="C906" s="1364"/>
      <c r="D906" s="1364"/>
      <c r="H906" s="669"/>
      <c r="I906" s="669"/>
      <c r="J906" s="669"/>
      <c r="K906" s="669"/>
      <c r="L906" s="669"/>
      <c r="M906" s="669"/>
      <c r="N906" s="669"/>
      <c r="O906" s="669"/>
      <c r="P906" s="669"/>
      <c r="Q906" s="669"/>
      <c r="R906" s="669"/>
      <c r="S906" s="669"/>
    </row>
    <row r="907">
      <c r="A907" s="819"/>
      <c r="B907" s="1650"/>
      <c r="C907" s="1364"/>
      <c r="D907" s="1364"/>
      <c r="H907" s="669"/>
      <c r="I907" s="669"/>
      <c r="J907" s="669"/>
      <c r="K907" s="669"/>
      <c r="L907" s="669"/>
      <c r="M907" s="669"/>
      <c r="N907" s="669"/>
      <c r="O907" s="669"/>
      <c r="P907" s="669"/>
      <c r="Q907" s="669"/>
      <c r="R907" s="669"/>
      <c r="S907" s="669"/>
    </row>
    <row r="908">
      <c r="A908" s="819"/>
      <c r="B908" s="1650"/>
      <c r="C908" s="1364"/>
      <c r="D908" s="1364"/>
      <c r="H908" s="669"/>
      <c r="I908" s="669"/>
      <c r="J908" s="669"/>
      <c r="K908" s="669"/>
      <c r="L908" s="669"/>
      <c r="M908" s="669"/>
      <c r="N908" s="669"/>
      <c r="O908" s="669"/>
      <c r="P908" s="669"/>
      <c r="Q908" s="669"/>
      <c r="R908" s="669"/>
      <c r="S908" s="669"/>
    </row>
    <row r="909">
      <c r="A909" s="819"/>
      <c r="B909" s="1650"/>
      <c r="C909" s="1364"/>
      <c r="D909" s="1364"/>
      <c r="H909" s="669"/>
      <c r="I909" s="669"/>
      <c r="J909" s="669"/>
      <c r="K909" s="669"/>
      <c r="L909" s="669"/>
      <c r="M909" s="669"/>
      <c r="N909" s="669"/>
      <c r="O909" s="669"/>
      <c r="P909" s="669"/>
      <c r="Q909" s="669"/>
      <c r="R909" s="669"/>
      <c r="S909" s="669"/>
    </row>
    <row r="910">
      <c r="A910" s="819"/>
      <c r="B910" s="1650"/>
      <c r="C910" s="1364"/>
      <c r="D910" s="1364"/>
      <c r="H910" s="669"/>
      <c r="I910" s="669"/>
      <c r="J910" s="669"/>
      <c r="K910" s="669"/>
      <c r="L910" s="669"/>
      <c r="M910" s="669"/>
      <c r="N910" s="669"/>
      <c r="O910" s="669"/>
      <c r="P910" s="669"/>
      <c r="Q910" s="669"/>
      <c r="R910" s="669"/>
      <c r="S910" s="669"/>
    </row>
    <row r="911">
      <c r="A911" s="819"/>
      <c r="B911" s="1650"/>
      <c r="C911" s="1364"/>
      <c r="D911" s="1364"/>
      <c r="H911" s="669"/>
      <c r="I911" s="669"/>
      <c r="J911" s="669"/>
      <c r="K911" s="669"/>
      <c r="L911" s="669"/>
      <c r="M911" s="669"/>
      <c r="N911" s="669"/>
      <c r="O911" s="669"/>
      <c r="P911" s="669"/>
      <c r="Q911" s="669"/>
      <c r="R911" s="669"/>
      <c r="S911" s="669"/>
    </row>
    <row r="912">
      <c r="A912" s="819"/>
      <c r="B912" s="1650"/>
      <c r="C912" s="1364"/>
      <c r="D912" s="1364"/>
      <c r="H912" s="669"/>
      <c r="I912" s="669"/>
      <c r="J912" s="669"/>
      <c r="K912" s="669"/>
      <c r="L912" s="669"/>
      <c r="M912" s="669"/>
      <c r="N912" s="669"/>
      <c r="O912" s="669"/>
      <c r="P912" s="669"/>
      <c r="Q912" s="669"/>
      <c r="R912" s="669"/>
      <c r="S912" s="669"/>
    </row>
    <row r="913">
      <c r="A913" s="819"/>
      <c r="B913" s="1650"/>
      <c r="C913" s="1364"/>
      <c r="D913" s="1364"/>
      <c r="H913" s="669"/>
      <c r="I913" s="669"/>
      <c r="J913" s="669"/>
      <c r="K913" s="669"/>
      <c r="L913" s="669"/>
      <c r="M913" s="669"/>
      <c r="N913" s="669"/>
      <c r="O913" s="669"/>
      <c r="P913" s="669"/>
      <c r="Q913" s="669"/>
      <c r="R913" s="669"/>
      <c r="S913" s="669"/>
    </row>
    <row r="914">
      <c r="A914" s="819"/>
      <c r="B914" s="1650"/>
      <c r="C914" s="1364"/>
      <c r="D914" s="1364"/>
      <c r="H914" s="669"/>
      <c r="I914" s="669"/>
      <c r="J914" s="669"/>
      <c r="K914" s="669"/>
      <c r="L914" s="669"/>
      <c r="M914" s="669"/>
      <c r="N914" s="669"/>
      <c r="O914" s="669"/>
      <c r="P914" s="669"/>
      <c r="Q914" s="669"/>
      <c r="R914" s="669"/>
      <c r="S914" s="669"/>
    </row>
    <row r="915">
      <c r="A915" s="819"/>
      <c r="B915" s="1650"/>
      <c r="C915" s="1364"/>
      <c r="D915" s="1364"/>
      <c r="H915" s="669"/>
      <c r="I915" s="669"/>
      <c r="J915" s="669"/>
      <c r="K915" s="669"/>
      <c r="L915" s="669"/>
      <c r="M915" s="669"/>
      <c r="N915" s="669"/>
      <c r="O915" s="669"/>
      <c r="P915" s="669"/>
      <c r="Q915" s="669"/>
      <c r="R915" s="669"/>
      <c r="S915" s="669"/>
    </row>
    <row r="916">
      <c r="A916" s="819"/>
      <c r="B916" s="1650"/>
      <c r="C916" s="1364"/>
      <c r="D916" s="1364"/>
      <c r="H916" s="669"/>
      <c r="I916" s="669"/>
      <c r="J916" s="669"/>
      <c r="K916" s="669"/>
      <c r="L916" s="669"/>
      <c r="M916" s="669"/>
      <c r="N916" s="669"/>
      <c r="O916" s="669"/>
      <c r="P916" s="669"/>
      <c r="Q916" s="669"/>
      <c r="R916" s="669"/>
      <c r="S916" s="669"/>
    </row>
    <row r="917">
      <c r="A917" s="819"/>
      <c r="B917" s="1650"/>
      <c r="C917" s="1364"/>
      <c r="D917" s="1364"/>
      <c r="H917" s="669"/>
      <c r="I917" s="669"/>
      <c r="J917" s="669"/>
      <c r="K917" s="669"/>
      <c r="L917" s="669"/>
      <c r="M917" s="669"/>
      <c r="N917" s="669"/>
      <c r="O917" s="669"/>
      <c r="P917" s="669"/>
      <c r="Q917" s="669"/>
      <c r="R917" s="669"/>
      <c r="S917" s="669"/>
    </row>
    <row r="918">
      <c r="A918" s="819"/>
      <c r="B918" s="1650"/>
      <c r="C918" s="1364"/>
      <c r="D918" s="1364"/>
      <c r="H918" s="669"/>
      <c r="I918" s="669"/>
      <c r="J918" s="669"/>
      <c r="K918" s="669"/>
      <c r="L918" s="669"/>
      <c r="M918" s="669"/>
      <c r="N918" s="669"/>
      <c r="O918" s="669"/>
      <c r="P918" s="669"/>
      <c r="Q918" s="669"/>
      <c r="R918" s="669"/>
      <c r="S918" s="669"/>
    </row>
    <row r="919">
      <c r="A919" s="819"/>
      <c r="B919" s="1650"/>
      <c r="C919" s="1364"/>
      <c r="D919" s="1364"/>
      <c r="H919" s="669"/>
      <c r="I919" s="669"/>
      <c r="J919" s="669"/>
      <c r="K919" s="669"/>
      <c r="L919" s="669"/>
      <c r="M919" s="669"/>
      <c r="N919" s="669"/>
      <c r="O919" s="669"/>
      <c r="P919" s="669"/>
      <c r="Q919" s="669"/>
      <c r="R919" s="669"/>
      <c r="S919" s="669"/>
    </row>
    <row r="920">
      <c r="A920" s="819"/>
      <c r="B920" s="1650"/>
      <c r="C920" s="1364"/>
      <c r="D920" s="1364"/>
      <c r="H920" s="669"/>
      <c r="I920" s="669"/>
      <c r="J920" s="669"/>
      <c r="K920" s="669"/>
      <c r="L920" s="669"/>
      <c r="M920" s="669"/>
      <c r="N920" s="669"/>
      <c r="O920" s="669"/>
      <c r="P920" s="669"/>
      <c r="Q920" s="669"/>
      <c r="R920" s="669"/>
      <c r="S920" s="669"/>
    </row>
    <row r="921">
      <c r="A921" s="819"/>
      <c r="B921" s="1650"/>
      <c r="C921" s="1364"/>
      <c r="D921" s="1364"/>
      <c r="H921" s="669"/>
      <c r="I921" s="669"/>
      <c r="J921" s="669"/>
      <c r="K921" s="669"/>
      <c r="L921" s="669"/>
      <c r="M921" s="669"/>
      <c r="N921" s="669"/>
      <c r="O921" s="669"/>
      <c r="P921" s="669"/>
      <c r="Q921" s="669"/>
      <c r="R921" s="669"/>
      <c r="S921" s="669"/>
    </row>
    <row r="922">
      <c r="A922" s="819"/>
      <c r="B922" s="1650"/>
      <c r="C922" s="1364"/>
      <c r="D922" s="1364"/>
      <c r="H922" s="669"/>
      <c r="I922" s="669"/>
      <c r="J922" s="669"/>
      <c r="K922" s="669"/>
      <c r="L922" s="669"/>
      <c r="M922" s="669"/>
      <c r="N922" s="669"/>
      <c r="O922" s="669"/>
      <c r="P922" s="669"/>
      <c r="Q922" s="669"/>
      <c r="R922" s="669"/>
      <c r="S922" s="669"/>
    </row>
    <row r="923">
      <c r="A923" s="819"/>
      <c r="B923" s="1650"/>
      <c r="C923" s="1364"/>
      <c r="D923" s="1364"/>
      <c r="H923" s="669"/>
      <c r="I923" s="669"/>
      <c r="J923" s="669"/>
      <c r="K923" s="669"/>
      <c r="L923" s="669"/>
      <c r="M923" s="669"/>
      <c r="N923" s="669"/>
      <c r="O923" s="669"/>
      <c r="P923" s="669"/>
      <c r="Q923" s="669"/>
      <c r="R923" s="669"/>
      <c r="S923" s="669"/>
    </row>
    <row r="924">
      <c r="A924" s="819"/>
      <c r="B924" s="1650"/>
      <c r="C924" s="1364"/>
      <c r="D924" s="1364"/>
      <c r="H924" s="669"/>
      <c r="I924" s="669"/>
      <c r="J924" s="669"/>
      <c r="K924" s="669"/>
      <c r="L924" s="669"/>
      <c r="M924" s="669"/>
      <c r="N924" s="669"/>
      <c r="O924" s="669"/>
      <c r="P924" s="669"/>
      <c r="Q924" s="669"/>
      <c r="R924" s="669"/>
      <c r="S924" s="669"/>
    </row>
    <row r="925">
      <c r="A925" s="819"/>
      <c r="B925" s="1650"/>
      <c r="C925" s="1364"/>
      <c r="D925" s="1364"/>
      <c r="H925" s="669"/>
      <c r="I925" s="669"/>
      <c r="J925" s="669"/>
      <c r="K925" s="669"/>
      <c r="L925" s="669"/>
      <c r="M925" s="669"/>
      <c r="N925" s="669"/>
      <c r="O925" s="669"/>
      <c r="P925" s="669"/>
      <c r="Q925" s="669"/>
      <c r="R925" s="669"/>
      <c r="S925" s="669"/>
    </row>
    <row r="926">
      <c r="A926" s="819"/>
      <c r="B926" s="1650"/>
      <c r="C926" s="1364"/>
      <c r="D926" s="1364"/>
      <c r="H926" s="669"/>
      <c r="I926" s="669"/>
      <c r="J926" s="669"/>
      <c r="K926" s="669"/>
      <c r="L926" s="669"/>
      <c r="M926" s="669"/>
      <c r="N926" s="669"/>
      <c r="O926" s="669"/>
      <c r="P926" s="669"/>
      <c r="Q926" s="669"/>
      <c r="R926" s="669"/>
      <c r="S926" s="669"/>
    </row>
    <row r="927">
      <c r="A927" s="819"/>
      <c r="B927" s="1650"/>
      <c r="C927" s="1364"/>
      <c r="D927" s="1364"/>
      <c r="H927" s="669"/>
      <c r="I927" s="669"/>
      <c r="J927" s="669"/>
      <c r="K927" s="669"/>
      <c r="L927" s="669"/>
      <c r="M927" s="669"/>
      <c r="N927" s="669"/>
      <c r="O927" s="669"/>
      <c r="P927" s="669"/>
      <c r="Q927" s="669"/>
      <c r="R927" s="669"/>
      <c r="S927" s="669"/>
    </row>
    <row r="928">
      <c r="A928" s="819"/>
      <c r="B928" s="1650"/>
      <c r="C928" s="1364"/>
      <c r="D928" s="1364"/>
      <c r="H928" s="669"/>
      <c r="I928" s="669"/>
      <c r="J928" s="669"/>
      <c r="K928" s="669"/>
      <c r="L928" s="669"/>
      <c r="M928" s="669"/>
      <c r="N928" s="669"/>
      <c r="O928" s="669"/>
      <c r="P928" s="669"/>
      <c r="Q928" s="669"/>
      <c r="R928" s="669"/>
      <c r="S928" s="669"/>
    </row>
    <row r="929">
      <c r="A929" s="819"/>
      <c r="B929" s="1650"/>
      <c r="C929" s="1364"/>
      <c r="D929" s="1364"/>
      <c r="H929" s="669"/>
      <c r="I929" s="669"/>
      <c r="J929" s="669"/>
      <c r="K929" s="669"/>
      <c r="L929" s="669"/>
      <c r="M929" s="669"/>
      <c r="N929" s="669"/>
      <c r="O929" s="669"/>
      <c r="P929" s="669"/>
      <c r="Q929" s="669"/>
      <c r="R929" s="669"/>
      <c r="S929" s="669"/>
    </row>
    <row r="930">
      <c r="A930" s="819"/>
      <c r="B930" s="1650"/>
      <c r="C930" s="1364"/>
      <c r="D930" s="1364"/>
      <c r="H930" s="669"/>
      <c r="I930" s="669"/>
      <c r="J930" s="669"/>
      <c r="K930" s="669"/>
      <c r="L930" s="669"/>
      <c r="M930" s="669"/>
      <c r="N930" s="669"/>
      <c r="O930" s="669"/>
      <c r="P930" s="669"/>
      <c r="Q930" s="669"/>
      <c r="R930" s="669"/>
      <c r="S930" s="669"/>
    </row>
    <row r="931">
      <c r="A931" s="819"/>
      <c r="B931" s="1650"/>
      <c r="C931" s="1364"/>
      <c r="D931" s="1364"/>
      <c r="H931" s="669"/>
      <c r="I931" s="669"/>
      <c r="J931" s="669"/>
      <c r="K931" s="669"/>
      <c r="L931" s="669"/>
      <c r="M931" s="669"/>
      <c r="N931" s="669"/>
      <c r="O931" s="669"/>
      <c r="P931" s="669"/>
      <c r="Q931" s="669"/>
      <c r="R931" s="669"/>
      <c r="S931" s="669"/>
    </row>
    <row r="932">
      <c r="A932" s="819"/>
      <c r="B932" s="1650"/>
      <c r="C932" s="1364"/>
      <c r="D932" s="1364"/>
      <c r="H932" s="669"/>
      <c r="I932" s="669"/>
      <c r="J932" s="669"/>
      <c r="K932" s="669"/>
      <c r="L932" s="669"/>
      <c r="M932" s="669"/>
      <c r="N932" s="669"/>
      <c r="O932" s="669"/>
      <c r="P932" s="669"/>
      <c r="Q932" s="669"/>
      <c r="R932" s="669"/>
      <c r="S932" s="669"/>
    </row>
    <row r="933">
      <c r="A933" s="819"/>
      <c r="B933" s="1650"/>
      <c r="C933" s="1364"/>
      <c r="D933" s="1364"/>
      <c r="H933" s="669"/>
      <c r="I933" s="669"/>
      <c r="J933" s="669"/>
      <c r="K933" s="669"/>
      <c r="L933" s="669"/>
      <c r="M933" s="669"/>
      <c r="N933" s="669"/>
      <c r="O933" s="669"/>
      <c r="P933" s="669"/>
      <c r="Q933" s="669"/>
      <c r="R933" s="669"/>
      <c r="S933" s="669"/>
    </row>
    <row r="934">
      <c r="A934" s="819"/>
      <c r="B934" s="1650"/>
      <c r="C934" s="1364"/>
      <c r="D934" s="1364"/>
      <c r="H934" s="669"/>
      <c r="I934" s="669"/>
      <c r="J934" s="669"/>
      <c r="K934" s="669"/>
      <c r="L934" s="669"/>
      <c r="M934" s="669"/>
      <c r="N934" s="669"/>
      <c r="O934" s="669"/>
      <c r="P934" s="669"/>
      <c r="Q934" s="669"/>
      <c r="R934" s="669"/>
      <c r="S934" s="669"/>
    </row>
    <row r="935">
      <c r="A935" s="819"/>
      <c r="B935" s="1650"/>
      <c r="C935" s="1364"/>
      <c r="D935" s="1364"/>
      <c r="H935" s="669"/>
      <c r="I935" s="669"/>
      <c r="J935" s="669"/>
      <c r="K935" s="669"/>
      <c r="L935" s="669"/>
      <c r="M935" s="669"/>
      <c r="N935" s="669"/>
      <c r="O935" s="669"/>
      <c r="P935" s="669"/>
      <c r="Q935" s="669"/>
      <c r="R935" s="669"/>
      <c r="S935" s="669"/>
    </row>
    <row r="936">
      <c r="A936" s="819"/>
      <c r="B936" s="1650"/>
      <c r="C936" s="1364"/>
      <c r="D936" s="1364"/>
      <c r="H936" s="669"/>
      <c r="I936" s="669"/>
      <c r="J936" s="669"/>
      <c r="K936" s="669"/>
      <c r="L936" s="669"/>
      <c r="M936" s="669"/>
      <c r="N936" s="669"/>
      <c r="O936" s="669"/>
      <c r="P936" s="669"/>
      <c r="Q936" s="669"/>
      <c r="R936" s="669"/>
      <c r="S936" s="669"/>
    </row>
    <row r="937">
      <c r="A937" s="819"/>
      <c r="B937" s="1650"/>
      <c r="C937" s="1364"/>
      <c r="D937" s="1364"/>
      <c r="H937" s="669"/>
      <c r="I937" s="669"/>
      <c r="J937" s="669"/>
      <c r="K937" s="669"/>
      <c r="L937" s="669"/>
      <c r="M937" s="669"/>
      <c r="N937" s="669"/>
      <c r="O937" s="669"/>
      <c r="P937" s="669"/>
      <c r="Q937" s="669"/>
      <c r="R937" s="669"/>
      <c r="S937" s="669"/>
    </row>
    <row r="938">
      <c r="A938" s="819"/>
      <c r="B938" s="1650"/>
      <c r="C938" s="1364"/>
      <c r="D938" s="1364"/>
      <c r="H938" s="669"/>
      <c r="I938" s="669"/>
      <c r="J938" s="669"/>
      <c r="K938" s="669"/>
      <c r="L938" s="669"/>
      <c r="M938" s="669"/>
      <c r="N938" s="669"/>
      <c r="O938" s="669"/>
      <c r="P938" s="669"/>
      <c r="Q938" s="669"/>
      <c r="R938" s="669"/>
      <c r="S938" s="669"/>
    </row>
    <row r="939">
      <c r="A939" s="819"/>
      <c r="B939" s="1650"/>
      <c r="C939" s="1364"/>
      <c r="D939" s="1364"/>
      <c r="H939" s="669"/>
      <c r="I939" s="669"/>
      <c r="J939" s="669"/>
      <c r="K939" s="669"/>
      <c r="L939" s="669"/>
      <c r="M939" s="669"/>
      <c r="N939" s="669"/>
      <c r="O939" s="669"/>
      <c r="P939" s="669"/>
      <c r="Q939" s="669"/>
      <c r="R939" s="669"/>
      <c r="S939" s="669"/>
    </row>
    <row r="940">
      <c r="A940" s="819"/>
      <c r="B940" s="1650"/>
      <c r="C940" s="1364"/>
      <c r="D940" s="1364"/>
      <c r="H940" s="669"/>
      <c r="I940" s="669"/>
      <c r="J940" s="669"/>
      <c r="K940" s="669"/>
      <c r="L940" s="669"/>
      <c r="M940" s="669"/>
      <c r="N940" s="669"/>
      <c r="O940" s="669"/>
      <c r="P940" s="669"/>
      <c r="Q940" s="669"/>
      <c r="R940" s="669"/>
      <c r="S940" s="669"/>
    </row>
    <row r="941">
      <c r="A941" s="819"/>
      <c r="B941" s="1650"/>
      <c r="C941" s="1364"/>
      <c r="D941" s="1364"/>
      <c r="H941" s="669"/>
      <c r="I941" s="669"/>
      <c r="J941" s="669"/>
      <c r="K941" s="669"/>
      <c r="L941" s="669"/>
      <c r="M941" s="669"/>
      <c r="N941" s="669"/>
      <c r="O941" s="669"/>
      <c r="P941" s="669"/>
      <c r="Q941" s="669"/>
      <c r="R941" s="669"/>
      <c r="S941" s="669"/>
    </row>
    <row r="942">
      <c r="A942" s="819"/>
      <c r="B942" s="1650"/>
      <c r="C942" s="1364"/>
      <c r="D942" s="1364"/>
      <c r="H942" s="669"/>
      <c r="I942" s="669"/>
      <c r="J942" s="669"/>
      <c r="K942" s="669"/>
      <c r="L942" s="669"/>
      <c r="M942" s="669"/>
      <c r="N942" s="669"/>
      <c r="O942" s="669"/>
      <c r="P942" s="669"/>
      <c r="Q942" s="669"/>
      <c r="R942" s="669"/>
      <c r="S942" s="669"/>
    </row>
    <row r="943">
      <c r="A943" s="819"/>
      <c r="B943" s="1650"/>
      <c r="C943" s="1364"/>
      <c r="D943" s="1364"/>
      <c r="H943" s="669"/>
      <c r="I943" s="669"/>
      <c r="J943" s="669"/>
      <c r="K943" s="669"/>
      <c r="L943" s="669"/>
      <c r="M943" s="669"/>
      <c r="N943" s="669"/>
      <c r="O943" s="669"/>
      <c r="P943" s="669"/>
      <c r="Q943" s="669"/>
      <c r="R943" s="669"/>
      <c r="S943" s="669"/>
    </row>
    <row r="944">
      <c r="A944" s="819"/>
      <c r="B944" s="1650"/>
      <c r="C944" s="1364"/>
      <c r="D944" s="1364"/>
      <c r="H944" s="669"/>
      <c r="I944" s="669"/>
      <c r="J944" s="669"/>
      <c r="K944" s="669"/>
      <c r="L944" s="669"/>
      <c r="M944" s="669"/>
      <c r="N944" s="669"/>
      <c r="O944" s="669"/>
      <c r="P944" s="669"/>
      <c r="Q944" s="669"/>
      <c r="R944" s="669"/>
      <c r="S944" s="669"/>
    </row>
    <row r="945">
      <c r="A945" s="819"/>
      <c r="B945" s="1650"/>
      <c r="C945" s="1364"/>
      <c r="D945" s="1364"/>
      <c r="H945" s="669"/>
      <c r="I945" s="669"/>
      <c r="J945" s="669"/>
      <c r="K945" s="669"/>
      <c r="L945" s="669"/>
      <c r="M945" s="669"/>
      <c r="N945" s="669"/>
      <c r="O945" s="669"/>
      <c r="P945" s="669"/>
      <c r="Q945" s="669"/>
      <c r="R945" s="669"/>
      <c r="S945" s="669"/>
    </row>
    <row r="946">
      <c r="A946" s="819"/>
      <c r="B946" s="1650"/>
      <c r="C946" s="1364"/>
      <c r="D946" s="1364"/>
      <c r="H946" s="669"/>
      <c r="I946" s="669"/>
      <c r="J946" s="669"/>
      <c r="K946" s="669"/>
      <c r="L946" s="669"/>
      <c r="M946" s="669"/>
      <c r="N946" s="669"/>
      <c r="O946" s="669"/>
      <c r="P946" s="669"/>
      <c r="Q946" s="669"/>
      <c r="R946" s="669"/>
      <c r="S946" s="669"/>
    </row>
    <row r="947">
      <c r="A947" s="819"/>
      <c r="B947" s="1650"/>
      <c r="C947" s="1364"/>
      <c r="D947" s="1364"/>
      <c r="H947" s="669"/>
      <c r="I947" s="669"/>
      <c r="J947" s="669"/>
      <c r="K947" s="669"/>
      <c r="L947" s="669"/>
      <c r="M947" s="669"/>
      <c r="N947" s="669"/>
      <c r="O947" s="669"/>
      <c r="P947" s="669"/>
      <c r="Q947" s="669"/>
      <c r="R947" s="669"/>
      <c r="S947" s="669"/>
    </row>
    <row r="948">
      <c r="A948" s="819"/>
      <c r="B948" s="1650"/>
      <c r="C948" s="1364"/>
      <c r="D948" s="1364"/>
      <c r="H948" s="669"/>
      <c r="I948" s="669"/>
      <c r="J948" s="669"/>
      <c r="K948" s="669"/>
      <c r="L948" s="669"/>
      <c r="M948" s="669"/>
      <c r="N948" s="669"/>
      <c r="O948" s="669"/>
      <c r="P948" s="669"/>
      <c r="Q948" s="669"/>
      <c r="R948" s="669"/>
      <c r="S948" s="669"/>
    </row>
    <row r="949">
      <c r="A949" s="819"/>
      <c r="B949" s="1650"/>
      <c r="C949" s="1364"/>
      <c r="D949" s="1364"/>
      <c r="H949" s="669"/>
      <c r="I949" s="669"/>
      <c r="J949" s="669"/>
      <c r="K949" s="669"/>
      <c r="L949" s="669"/>
      <c r="M949" s="669"/>
      <c r="N949" s="669"/>
      <c r="O949" s="669"/>
      <c r="P949" s="669"/>
      <c r="Q949" s="669"/>
      <c r="R949" s="669"/>
      <c r="S949" s="669"/>
    </row>
    <row r="950">
      <c r="A950" s="819"/>
      <c r="B950" s="1650"/>
      <c r="C950" s="1364"/>
      <c r="D950" s="1364"/>
      <c r="H950" s="669"/>
      <c r="I950" s="669"/>
      <c r="J950" s="669"/>
      <c r="K950" s="669"/>
      <c r="L950" s="669"/>
      <c r="M950" s="669"/>
      <c r="N950" s="669"/>
      <c r="O950" s="669"/>
      <c r="P950" s="669"/>
      <c r="Q950" s="669"/>
      <c r="R950" s="669"/>
      <c r="S950" s="669"/>
    </row>
    <row r="951">
      <c r="A951" s="819"/>
      <c r="B951" s="1650"/>
      <c r="C951" s="1364"/>
      <c r="D951" s="1364"/>
      <c r="H951" s="669"/>
      <c r="I951" s="669"/>
      <c r="J951" s="669"/>
      <c r="K951" s="669"/>
      <c r="L951" s="669"/>
      <c r="M951" s="669"/>
      <c r="N951" s="669"/>
      <c r="O951" s="669"/>
      <c r="P951" s="669"/>
      <c r="Q951" s="669"/>
      <c r="R951" s="669"/>
      <c r="S951" s="669"/>
    </row>
    <row r="952">
      <c r="A952" s="819"/>
      <c r="B952" s="1650"/>
      <c r="C952" s="1364"/>
      <c r="D952" s="1364"/>
      <c r="H952" s="669"/>
      <c r="I952" s="669"/>
      <c r="J952" s="669"/>
      <c r="K952" s="669"/>
      <c r="L952" s="669"/>
      <c r="M952" s="669"/>
      <c r="N952" s="669"/>
      <c r="O952" s="669"/>
      <c r="P952" s="669"/>
      <c r="Q952" s="669"/>
      <c r="R952" s="669"/>
      <c r="S952" s="669"/>
    </row>
    <row r="953">
      <c r="A953" s="819"/>
      <c r="B953" s="1650"/>
      <c r="C953" s="1364"/>
      <c r="D953" s="1364"/>
      <c r="H953" s="669"/>
      <c r="I953" s="669"/>
      <c r="J953" s="669"/>
      <c r="K953" s="669"/>
      <c r="L953" s="669"/>
      <c r="M953" s="669"/>
      <c r="N953" s="669"/>
      <c r="O953" s="669"/>
      <c r="P953" s="669"/>
      <c r="Q953" s="669"/>
      <c r="R953" s="669"/>
      <c r="S953" s="669"/>
    </row>
    <row r="954">
      <c r="A954" s="819"/>
      <c r="B954" s="1650"/>
      <c r="C954" s="1364"/>
      <c r="D954" s="1364"/>
      <c r="H954" s="669"/>
      <c r="I954" s="669"/>
      <c r="J954" s="669"/>
      <c r="K954" s="669"/>
      <c r="L954" s="669"/>
      <c r="M954" s="669"/>
      <c r="N954" s="669"/>
      <c r="O954" s="669"/>
      <c r="P954" s="669"/>
      <c r="Q954" s="669"/>
      <c r="R954" s="669"/>
      <c r="S954" s="669"/>
    </row>
    <row r="955">
      <c r="A955" s="819"/>
      <c r="B955" s="1650"/>
      <c r="C955" s="1364"/>
      <c r="D955" s="1364"/>
      <c r="H955" s="669"/>
      <c r="I955" s="669"/>
      <c r="J955" s="669"/>
      <c r="K955" s="669"/>
      <c r="L955" s="669"/>
      <c r="M955" s="669"/>
      <c r="N955" s="669"/>
      <c r="O955" s="669"/>
      <c r="P955" s="669"/>
      <c r="Q955" s="669"/>
      <c r="R955" s="669"/>
      <c r="S955" s="669"/>
    </row>
    <row r="956">
      <c r="A956" s="819"/>
      <c r="B956" s="1650"/>
      <c r="C956" s="1364"/>
      <c r="D956" s="1364"/>
      <c r="H956" s="669"/>
      <c r="I956" s="669"/>
      <c r="J956" s="669"/>
      <c r="K956" s="669"/>
      <c r="L956" s="669"/>
      <c r="M956" s="669"/>
      <c r="N956" s="669"/>
      <c r="O956" s="669"/>
      <c r="P956" s="669"/>
      <c r="Q956" s="669"/>
      <c r="R956" s="669"/>
      <c r="S956" s="669"/>
    </row>
    <row r="957">
      <c r="A957" s="819"/>
      <c r="B957" s="1650"/>
      <c r="C957" s="1364"/>
      <c r="D957" s="1364"/>
      <c r="H957" s="669"/>
      <c r="I957" s="669"/>
      <c r="J957" s="669"/>
      <c r="K957" s="669"/>
      <c r="L957" s="669"/>
      <c r="M957" s="669"/>
      <c r="N957" s="669"/>
      <c r="O957" s="669"/>
      <c r="P957" s="669"/>
      <c r="Q957" s="669"/>
      <c r="R957" s="669"/>
      <c r="S957" s="669"/>
    </row>
    <row r="958">
      <c r="A958" s="819"/>
      <c r="B958" s="1650"/>
      <c r="C958" s="1364"/>
      <c r="D958" s="1364"/>
      <c r="H958" s="669"/>
      <c r="I958" s="669"/>
      <c r="J958" s="669"/>
      <c r="K958" s="669"/>
      <c r="L958" s="669"/>
      <c r="M958" s="669"/>
      <c r="N958" s="669"/>
      <c r="O958" s="669"/>
      <c r="P958" s="669"/>
      <c r="Q958" s="669"/>
      <c r="R958" s="669"/>
      <c r="S958" s="669"/>
    </row>
    <row r="959">
      <c r="A959" s="819"/>
      <c r="B959" s="1650"/>
      <c r="C959" s="1364"/>
      <c r="D959" s="1364"/>
      <c r="H959" s="669"/>
      <c r="I959" s="669"/>
      <c r="J959" s="669"/>
      <c r="K959" s="669"/>
      <c r="L959" s="669"/>
      <c r="M959" s="669"/>
      <c r="N959" s="669"/>
      <c r="O959" s="669"/>
      <c r="P959" s="669"/>
      <c r="Q959" s="669"/>
      <c r="R959" s="669"/>
      <c r="S959" s="669"/>
    </row>
    <row r="960">
      <c r="A960" s="819"/>
      <c r="B960" s="1650"/>
      <c r="C960" s="1364"/>
      <c r="D960" s="1364"/>
      <c r="H960" s="669"/>
      <c r="I960" s="669"/>
      <c r="J960" s="669"/>
      <c r="K960" s="669"/>
      <c r="L960" s="669"/>
      <c r="M960" s="669"/>
      <c r="N960" s="669"/>
      <c r="O960" s="669"/>
      <c r="P960" s="669"/>
      <c r="Q960" s="669"/>
      <c r="R960" s="669"/>
      <c r="S960" s="669"/>
    </row>
    <row r="961">
      <c r="A961" s="819"/>
      <c r="B961" s="1650"/>
      <c r="C961" s="1364"/>
      <c r="D961" s="1364"/>
      <c r="H961" s="669"/>
      <c r="I961" s="669"/>
      <c r="J961" s="669"/>
      <c r="K961" s="669"/>
      <c r="L961" s="669"/>
      <c r="M961" s="669"/>
      <c r="N961" s="669"/>
      <c r="O961" s="669"/>
      <c r="P961" s="669"/>
      <c r="Q961" s="669"/>
      <c r="R961" s="669"/>
      <c r="S961" s="669"/>
    </row>
    <row r="962">
      <c r="A962" s="819"/>
      <c r="B962" s="1650"/>
      <c r="C962" s="1364"/>
      <c r="D962" s="1364"/>
      <c r="H962" s="669"/>
      <c r="I962" s="669"/>
      <c r="J962" s="669"/>
      <c r="K962" s="669"/>
      <c r="L962" s="669"/>
      <c r="M962" s="669"/>
      <c r="N962" s="669"/>
      <c r="O962" s="669"/>
      <c r="P962" s="669"/>
      <c r="Q962" s="669"/>
      <c r="R962" s="669"/>
      <c r="S962" s="669"/>
    </row>
    <row r="963">
      <c r="A963" s="819"/>
      <c r="B963" s="1650"/>
      <c r="C963" s="1364"/>
      <c r="D963" s="1364"/>
      <c r="H963" s="669"/>
      <c r="I963" s="669"/>
      <c r="J963" s="669"/>
      <c r="K963" s="669"/>
      <c r="L963" s="669"/>
      <c r="M963" s="669"/>
      <c r="N963" s="669"/>
      <c r="O963" s="669"/>
      <c r="P963" s="669"/>
      <c r="Q963" s="669"/>
      <c r="R963" s="669"/>
      <c r="S963" s="669"/>
    </row>
    <row r="964">
      <c r="A964" s="819"/>
      <c r="B964" s="1650"/>
      <c r="C964" s="1364"/>
      <c r="D964" s="1364"/>
      <c r="H964" s="669"/>
      <c r="I964" s="669"/>
      <c r="J964" s="669"/>
      <c r="K964" s="669"/>
      <c r="L964" s="669"/>
      <c r="M964" s="669"/>
      <c r="N964" s="669"/>
      <c r="O964" s="669"/>
      <c r="P964" s="669"/>
      <c r="Q964" s="669"/>
      <c r="R964" s="669"/>
      <c r="S964" s="669"/>
    </row>
    <row r="965">
      <c r="A965" s="819"/>
      <c r="B965" s="1650"/>
      <c r="C965" s="1364"/>
      <c r="D965" s="1364"/>
      <c r="H965" s="669"/>
      <c r="I965" s="669"/>
      <c r="J965" s="669"/>
      <c r="K965" s="669"/>
      <c r="L965" s="669"/>
      <c r="M965" s="669"/>
      <c r="N965" s="669"/>
      <c r="O965" s="669"/>
      <c r="P965" s="669"/>
      <c r="Q965" s="669"/>
      <c r="R965" s="669"/>
      <c r="S965" s="669"/>
    </row>
    <row r="966">
      <c r="A966" s="819"/>
      <c r="B966" s="1650"/>
      <c r="C966" s="1364"/>
      <c r="D966" s="1364"/>
      <c r="H966" s="669"/>
      <c r="I966" s="669"/>
      <c r="J966" s="669"/>
      <c r="K966" s="669"/>
      <c r="L966" s="669"/>
      <c r="M966" s="669"/>
      <c r="N966" s="669"/>
      <c r="O966" s="669"/>
      <c r="P966" s="669"/>
      <c r="Q966" s="669"/>
      <c r="R966" s="669"/>
      <c r="S966" s="669"/>
    </row>
    <row r="967">
      <c r="A967" s="819"/>
      <c r="B967" s="1650"/>
      <c r="C967" s="1364"/>
      <c r="D967" s="1364"/>
      <c r="H967" s="669"/>
      <c r="I967" s="669"/>
      <c r="J967" s="669"/>
      <c r="K967" s="669"/>
      <c r="L967" s="669"/>
      <c r="M967" s="669"/>
      <c r="N967" s="669"/>
      <c r="O967" s="669"/>
      <c r="P967" s="669"/>
      <c r="Q967" s="669"/>
      <c r="R967" s="669"/>
      <c r="S967" s="669"/>
    </row>
    <row r="968">
      <c r="A968" s="819"/>
      <c r="B968" s="1650"/>
      <c r="C968" s="1364"/>
      <c r="D968" s="1364"/>
      <c r="H968" s="669"/>
      <c r="I968" s="669"/>
      <c r="J968" s="669"/>
      <c r="K968" s="669"/>
      <c r="L968" s="669"/>
      <c r="M968" s="669"/>
      <c r="N968" s="669"/>
      <c r="O968" s="669"/>
      <c r="P968" s="669"/>
      <c r="Q968" s="669"/>
      <c r="R968" s="669"/>
      <c r="S968" s="669"/>
    </row>
    <row r="969">
      <c r="A969" s="819"/>
      <c r="B969" s="1650"/>
      <c r="C969" s="1364"/>
      <c r="D969" s="1364"/>
      <c r="H969" s="669"/>
      <c r="I969" s="669"/>
      <c r="J969" s="669"/>
      <c r="K969" s="669"/>
      <c r="L969" s="669"/>
      <c r="M969" s="669"/>
      <c r="N969" s="669"/>
      <c r="O969" s="669"/>
      <c r="P969" s="669"/>
      <c r="Q969" s="669"/>
      <c r="R969" s="669"/>
      <c r="S969" s="669"/>
    </row>
    <row r="970">
      <c r="A970" s="819"/>
      <c r="B970" s="1650"/>
      <c r="C970" s="1364"/>
      <c r="D970" s="1364"/>
      <c r="H970" s="669"/>
      <c r="I970" s="669"/>
      <c r="J970" s="669"/>
      <c r="K970" s="669"/>
      <c r="L970" s="669"/>
      <c r="M970" s="669"/>
      <c r="N970" s="669"/>
      <c r="O970" s="669"/>
      <c r="P970" s="669"/>
      <c r="Q970" s="669"/>
      <c r="R970" s="669"/>
      <c r="S970" s="669"/>
    </row>
    <row r="971">
      <c r="A971" s="819"/>
      <c r="B971" s="1650"/>
      <c r="C971" s="1364"/>
      <c r="D971" s="1364"/>
      <c r="H971" s="669"/>
      <c r="I971" s="669"/>
      <c r="J971" s="669"/>
      <c r="K971" s="669"/>
      <c r="L971" s="669"/>
      <c r="M971" s="669"/>
      <c r="N971" s="669"/>
      <c r="O971" s="669"/>
      <c r="P971" s="669"/>
      <c r="Q971" s="669"/>
      <c r="R971" s="669"/>
      <c r="S971" s="669"/>
    </row>
    <row r="972">
      <c r="A972" s="819"/>
      <c r="B972" s="1650"/>
      <c r="C972" s="1364"/>
      <c r="D972" s="1364"/>
      <c r="H972" s="669"/>
      <c r="I972" s="669"/>
      <c r="J972" s="669"/>
      <c r="K972" s="669"/>
      <c r="L972" s="669"/>
      <c r="M972" s="669"/>
      <c r="N972" s="669"/>
      <c r="O972" s="669"/>
      <c r="P972" s="669"/>
      <c r="Q972" s="669"/>
      <c r="R972" s="669"/>
      <c r="S972" s="669"/>
    </row>
    <row r="973">
      <c r="A973" s="819"/>
      <c r="B973" s="1650"/>
      <c r="C973" s="1364"/>
      <c r="D973" s="1364"/>
      <c r="H973" s="669"/>
      <c r="I973" s="669"/>
      <c r="J973" s="669"/>
      <c r="K973" s="669"/>
      <c r="L973" s="669"/>
      <c r="M973" s="669"/>
      <c r="N973" s="669"/>
      <c r="O973" s="669"/>
      <c r="P973" s="669"/>
      <c r="Q973" s="669"/>
      <c r="R973" s="669"/>
      <c r="S973" s="669"/>
    </row>
    <row r="974">
      <c r="A974" s="819"/>
      <c r="B974" s="1650"/>
      <c r="C974" s="1364"/>
      <c r="D974" s="1364"/>
      <c r="H974" s="669"/>
      <c r="I974" s="669"/>
      <c r="J974" s="669"/>
      <c r="K974" s="669"/>
      <c r="L974" s="669"/>
      <c r="M974" s="669"/>
      <c r="N974" s="669"/>
      <c r="O974" s="669"/>
      <c r="P974" s="669"/>
      <c r="Q974" s="669"/>
      <c r="R974" s="669"/>
      <c r="S974" s="669"/>
    </row>
    <row r="975">
      <c r="A975" s="819"/>
      <c r="B975" s="1650"/>
      <c r="C975" s="1364"/>
      <c r="D975" s="1364"/>
      <c r="H975" s="669"/>
      <c r="I975" s="669"/>
      <c r="J975" s="669"/>
      <c r="K975" s="669"/>
      <c r="L975" s="669"/>
      <c r="M975" s="669"/>
      <c r="N975" s="669"/>
      <c r="O975" s="669"/>
      <c r="P975" s="669"/>
      <c r="Q975" s="669"/>
      <c r="R975" s="669"/>
      <c r="S975" s="669"/>
    </row>
    <row r="976">
      <c r="A976" s="819"/>
      <c r="B976" s="1650"/>
      <c r="C976" s="1364"/>
      <c r="D976" s="1364"/>
      <c r="H976" s="669"/>
      <c r="I976" s="669"/>
      <c r="J976" s="669"/>
      <c r="K976" s="669"/>
      <c r="L976" s="669"/>
      <c r="M976" s="669"/>
      <c r="N976" s="669"/>
      <c r="O976" s="669"/>
      <c r="P976" s="669"/>
      <c r="Q976" s="669"/>
      <c r="R976" s="669"/>
      <c r="S976" s="669"/>
    </row>
    <row r="977">
      <c r="A977" s="819"/>
      <c r="B977" s="1650"/>
      <c r="C977" s="1364"/>
      <c r="D977" s="1364"/>
      <c r="H977" s="669"/>
      <c r="I977" s="669"/>
      <c r="J977" s="669"/>
      <c r="K977" s="669"/>
      <c r="L977" s="669"/>
      <c r="M977" s="669"/>
      <c r="N977" s="669"/>
      <c r="O977" s="669"/>
      <c r="P977" s="669"/>
      <c r="Q977" s="669"/>
      <c r="R977" s="669"/>
      <c r="S977" s="669"/>
    </row>
    <row r="978">
      <c r="A978" s="819"/>
      <c r="B978" s="1650"/>
      <c r="C978" s="1364"/>
      <c r="D978" s="1364"/>
      <c r="H978" s="669"/>
      <c r="I978" s="669"/>
      <c r="J978" s="669"/>
      <c r="K978" s="669"/>
      <c r="L978" s="669"/>
      <c r="M978" s="669"/>
      <c r="N978" s="669"/>
      <c r="O978" s="669"/>
      <c r="P978" s="669"/>
      <c r="Q978" s="669"/>
      <c r="R978" s="669"/>
      <c r="S978" s="669"/>
    </row>
    <row r="979">
      <c r="A979" s="819"/>
      <c r="B979" s="1650"/>
      <c r="C979" s="1364"/>
      <c r="D979" s="1364"/>
      <c r="H979" s="669"/>
      <c r="I979" s="669"/>
      <c r="J979" s="669"/>
      <c r="K979" s="669"/>
      <c r="L979" s="669"/>
      <c r="M979" s="669"/>
      <c r="N979" s="669"/>
      <c r="O979" s="669"/>
      <c r="P979" s="669"/>
      <c r="Q979" s="669"/>
      <c r="R979" s="669"/>
      <c r="S979" s="669"/>
    </row>
    <row r="980">
      <c r="A980" s="819"/>
      <c r="B980" s="1650"/>
      <c r="C980" s="1364"/>
      <c r="D980" s="1364"/>
      <c r="H980" s="669"/>
      <c r="I980" s="669"/>
      <c r="J980" s="669"/>
      <c r="K980" s="669"/>
      <c r="L980" s="669"/>
      <c r="M980" s="669"/>
      <c r="N980" s="669"/>
      <c r="O980" s="669"/>
      <c r="P980" s="669"/>
      <c r="Q980" s="669"/>
      <c r="R980" s="669"/>
      <c r="S980" s="669"/>
    </row>
    <row r="981">
      <c r="A981" s="819"/>
      <c r="B981" s="1650"/>
      <c r="C981" s="1364"/>
      <c r="D981" s="1364"/>
      <c r="H981" s="669"/>
      <c r="I981" s="669"/>
      <c r="J981" s="669"/>
      <c r="K981" s="669"/>
      <c r="L981" s="669"/>
      <c r="M981" s="669"/>
      <c r="N981" s="669"/>
      <c r="O981" s="669"/>
      <c r="P981" s="669"/>
      <c r="Q981" s="669"/>
      <c r="R981" s="669"/>
      <c r="S981" s="669"/>
    </row>
    <row r="982">
      <c r="A982" s="819"/>
      <c r="B982" s="1650"/>
      <c r="C982" s="1364"/>
      <c r="D982" s="1364"/>
      <c r="H982" s="669"/>
      <c r="I982" s="669"/>
      <c r="J982" s="669"/>
      <c r="K982" s="669"/>
      <c r="L982" s="669"/>
      <c r="M982" s="669"/>
      <c r="N982" s="669"/>
      <c r="O982" s="669"/>
      <c r="P982" s="669"/>
      <c r="Q982" s="669"/>
      <c r="R982" s="669"/>
      <c r="S982" s="669"/>
    </row>
    <row r="983">
      <c r="A983" s="819"/>
      <c r="B983" s="1650"/>
      <c r="C983" s="1364"/>
      <c r="D983" s="1364"/>
      <c r="H983" s="669"/>
      <c r="I983" s="669"/>
      <c r="J983" s="669"/>
      <c r="K983" s="669"/>
      <c r="L983" s="669"/>
      <c r="M983" s="669"/>
      <c r="N983" s="669"/>
      <c r="O983" s="669"/>
      <c r="P983" s="669"/>
      <c r="Q983" s="669"/>
      <c r="R983" s="669"/>
      <c r="S983" s="669"/>
    </row>
    <row r="984">
      <c r="A984" s="819"/>
      <c r="B984" s="1650"/>
      <c r="C984" s="1364"/>
      <c r="D984" s="1364"/>
      <c r="H984" s="669"/>
      <c r="I984" s="669"/>
      <c r="J984" s="669"/>
      <c r="K984" s="669"/>
      <c r="L984" s="669"/>
      <c r="M984" s="669"/>
      <c r="N984" s="669"/>
      <c r="O984" s="669"/>
      <c r="P984" s="669"/>
      <c r="Q984" s="669"/>
      <c r="R984" s="669"/>
      <c r="S984" s="669"/>
    </row>
    <row r="985">
      <c r="A985" s="819"/>
      <c r="B985" s="1650"/>
      <c r="C985" s="1364"/>
      <c r="D985" s="1364"/>
      <c r="H985" s="669"/>
      <c r="I985" s="669"/>
      <c r="J985" s="669"/>
      <c r="K985" s="669"/>
      <c r="L985" s="669"/>
      <c r="M985" s="669"/>
      <c r="N985" s="669"/>
      <c r="O985" s="669"/>
      <c r="P985" s="669"/>
      <c r="Q985" s="669"/>
      <c r="R985" s="669"/>
      <c r="S985" s="669"/>
    </row>
    <row r="986">
      <c r="A986" s="819"/>
      <c r="B986" s="1650"/>
      <c r="C986" s="1364"/>
      <c r="D986" s="1364"/>
      <c r="H986" s="669"/>
      <c r="I986" s="669"/>
      <c r="J986" s="669"/>
      <c r="K986" s="669"/>
      <c r="L986" s="669"/>
      <c r="M986" s="669"/>
      <c r="N986" s="669"/>
      <c r="O986" s="669"/>
      <c r="P986" s="669"/>
      <c r="Q986" s="669"/>
      <c r="R986" s="669"/>
      <c r="S986" s="669"/>
    </row>
    <row r="987">
      <c r="A987" s="819"/>
      <c r="B987" s="1650"/>
      <c r="C987" s="1364"/>
      <c r="D987" s="1364"/>
      <c r="H987" s="669"/>
      <c r="I987" s="669"/>
      <c r="J987" s="669"/>
      <c r="K987" s="669"/>
      <c r="L987" s="669"/>
      <c r="M987" s="669"/>
      <c r="N987" s="669"/>
      <c r="O987" s="669"/>
      <c r="P987" s="669"/>
      <c r="Q987" s="669"/>
      <c r="R987" s="669"/>
      <c r="S987" s="669"/>
    </row>
    <row r="988">
      <c r="A988" s="819"/>
      <c r="B988" s="1650"/>
      <c r="C988" s="1364"/>
      <c r="D988" s="1364"/>
      <c r="H988" s="669"/>
      <c r="I988" s="669"/>
      <c r="J988" s="669"/>
      <c r="K988" s="669"/>
      <c r="L988" s="669"/>
      <c r="M988" s="669"/>
      <c r="N988" s="669"/>
      <c r="O988" s="669"/>
      <c r="P988" s="669"/>
      <c r="Q988" s="669"/>
      <c r="R988" s="669"/>
      <c r="S988" s="669"/>
    </row>
  </sheetData>
  <mergeCells count="1">
    <mergeCell ref="E10:F10"/>
  </mergeCells>
  <conditionalFormatting sqref="C1:D53 C69:D988">
    <cfRule type="containsBlanks" dxfId="2" priority="1">
      <formula>LEN(TRIM(C1))=0</formula>
    </cfRule>
  </conditionalFormatting>
  <conditionalFormatting sqref="C1:D53 C69:D988">
    <cfRule type="containsText" dxfId="3" priority="2" operator="containsText" text="стоп">
      <formula>NOT(ISERROR(SEARCH(("стоп"),(C1))))</formula>
    </cfRule>
  </conditionalFormatting>
  <conditionalFormatting sqref="G1:G988">
    <cfRule type="containsText" dxfId="2" priority="3" operator="containsText" text="Склад">
      <formula>NOT(ISERROR(SEARCH(("Склад"),(G1))))</formula>
    </cfRule>
  </conditionalFormatting>
  <hyperlinks>
    <hyperlink r:id="rId1" ref="B9"/>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13.63"/>
    <col customWidth="1" min="2" max="2" width="10.75"/>
    <col customWidth="1" min="3" max="3" width="14.13"/>
    <col customWidth="1" min="4" max="4" width="6.0"/>
    <col customWidth="1" min="5" max="5" width="65.88"/>
    <col customWidth="1" min="6" max="6" width="12.25"/>
    <col customWidth="1" min="7" max="7" width="15.5"/>
    <col customWidth="1" min="8" max="8" width="9.63"/>
    <col customWidth="1" min="9" max="9" width="8.0"/>
    <col customWidth="1" min="10" max="10" width="5.63"/>
    <col customWidth="1" min="11" max="11" width="5.0"/>
    <col customWidth="1" min="12" max="12" width="6.0"/>
    <col customWidth="1" min="13" max="13" width="29.0"/>
    <col customWidth="1" min="14" max="14" width="22.88"/>
    <col customWidth="1" min="15" max="15" width="7.25"/>
    <col customWidth="1" min="16" max="20" width="5.63"/>
    <col customWidth="1" min="21" max="21" width="16.75"/>
    <col customWidth="1" min="23" max="23" width="10.0"/>
    <col customWidth="1" min="24" max="24" width="12.88"/>
    <col customWidth="1" min="25" max="25" width="10.5"/>
    <col customWidth="1" min="26" max="27" width="5.63"/>
    <col customWidth="1" min="28" max="28" width="8.38"/>
    <col customWidth="1" min="29" max="29" width="8.25"/>
    <col customWidth="1" min="30" max="30" width="6.25"/>
    <col customWidth="1" min="31" max="31" width="11.13"/>
    <col customWidth="1" min="32" max="32" width="7.5"/>
    <col customWidth="1" min="33" max="33" width="23.25"/>
    <col customWidth="1" min="34" max="34" width="13.38"/>
    <col customWidth="1" min="35" max="35" width="15.25"/>
    <col customWidth="1" min="36" max="36" width="16.13"/>
    <col customWidth="1" min="37" max="37" width="13.75"/>
    <col customWidth="1" min="38" max="38" width="4.38"/>
    <col customWidth="1" min="39" max="39" width="18.0"/>
    <col customWidth="1" min="41" max="41" width="29.63"/>
    <col customWidth="1" min="42" max="42" width="10.75"/>
    <col customWidth="1" min="43" max="43" width="34.0"/>
    <col customWidth="1" min="44" max="44" width="7.38"/>
    <col customWidth="1" min="45" max="45" width="16.38"/>
    <col customWidth="1" min="46" max="46" width="20.25"/>
    <col customWidth="1" min="47" max="47" width="16.0"/>
    <col customWidth="1" min="48" max="48" width="23.25"/>
    <col customWidth="1" min="49" max="49" width="8.13"/>
    <col customWidth="1" min="50" max="50" width="10.88"/>
    <col customWidth="1" min="51" max="51" width="7.38"/>
    <col customWidth="1" min="52" max="52" width="11.0"/>
    <col customWidth="1" min="53" max="53" width="9.75"/>
    <col customWidth="1" min="54" max="56" width="5.63"/>
    <col customWidth="1" min="57" max="58" width="3.75"/>
    <col customWidth="1" min="59" max="59" width="5.63"/>
    <col customWidth="1" min="60" max="60" width="6.13"/>
    <col customWidth="1" min="61" max="61" width="3.13"/>
    <col customWidth="1" min="62" max="62" width="7.0"/>
    <col customWidth="1" min="63" max="63" width="6.63"/>
    <col customWidth="1" min="64" max="65" width="5.63"/>
    <col customWidth="1" min="66" max="66" width="44.0"/>
    <col customWidth="1" min="68" max="68" width="20.38"/>
    <col customWidth="1" min="69" max="70" width="16.5"/>
    <col customWidth="1" min="71" max="71" width="28.75"/>
  </cols>
  <sheetData>
    <row r="1" ht="79.5" customHeight="1">
      <c r="A1" s="1" t="s">
        <v>0</v>
      </c>
      <c r="B1" s="2" t="s">
        <v>1</v>
      </c>
      <c r="C1" s="3" t="s">
        <v>12497</v>
      </c>
      <c r="D1" s="1651" t="s">
        <v>3</v>
      </c>
      <c r="E1" s="5" t="s">
        <v>4</v>
      </c>
      <c r="F1" s="1652" t="s">
        <v>12498</v>
      </c>
      <c r="G1" s="1653" t="s">
        <v>12499</v>
      </c>
      <c r="H1" s="1654" t="s">
        <v>12500</v>
      </c>
      <c r="I1" s="8" t="s">
        <v>12501</v>
      </c>
      <c r="J1" s="8" t="s">
        <v>7</v>
      </c>
      <c r="K1" s="9" t="s">
        <v>8</v>
      </c>
      <c r="L1" s="10" t="s">
        <v>9</v>
      </c>
      <c r="M1" s="11" t="s">
        <v>10</v>
      </c>
      <c r="N1" s="5" t="s">
        <v>11</v>
      </c>
      <c r="O1" s="12" t="s">
        <v>12</v>
      </c>
      <c r="P1" s="13" t="s">
        <v>13</v>
      </c>
      <c r="Q1" s="8" t="s">
        <v>14</v>
      </c>
      <c r="R1" s="8" t="s">
        <v>15</v>
      </c>
      <c r="S1" s="8" t="s">
        <v>16</v>
      </c>
      <c r="T1" s="8" t="s">
        <v>17</v>
      </c>
      <c r="U1" s="14" t="s">
        <v>18</v>
      </c>
      <c r="V1" s="15" t="s">
        <v>19</v>
      </c>
      <c r="W1" s="16" t="s">
        <v>20</v>
      </c>
      <c r="X1" s="5" t="s">
        <v>21</v>
      </c>
      <c r="Y1" s="13" t="s">
        <v>22</v>
      </c>
      <c r="Z1" s="13" t="s">
        <v>23</v>
      </c>
      <c r="AA1" s="13" t="s">
        <v>24</v>
      </c>
      <c r="AB1" s="13" t="s">
        <v>25</v>
      </c>
      <c r="AC1" s="8" t="s">
        <v>26</v>
      </c>
      <c r="AD1" s="12" t="s">
        <v>27</v>
      </c>
      <c r="AE1" s="17" t="s">
        <v>28</v>
      </c>
      <c r="AF1" s="8" t="s">
        <v>29</v>
      </c>
      <c r="AG1" s="12" t="s">
        <v>30</v>
      </c>
      <c r="AH1" s="12" t="s">
        <v>31</v>
      </c>
      <c r="AI1" s="1" t="s">
        <v>32</v>
      </c>
      <c r="AJ1" s="5" t="s">
        <v>33</v>
      </c>
      <c r="AK1" s="5" t="s">
        <v>34</v>
      </c>
      <c r="AL1" s="5" t="s">
        <v>35</v>
      </c>
      <c r="AM1" s="12" t="s">
        <v>36</v>
      </c>
      <c r="AN1" s="17" t="s">
        <v>37</v>
      </c>
      <c r="AO1" s="17" t="s">
        <v>38</v>
      </c>
      <c r="AP1" s="17" t="s">
        <v>39</v>
      </c>
      <c r="AQ1" s="17" t="s">
        <v>40</v>
      </c>
      <c r="AR1" s="17" t="s">
        <v>41</v>
      </c>
      <c r="AS1" s="18" t="s">
        <v>10618</v>
      </c>
      <c r="AT1" s="18"/>
      <c r="AU1" s="18" t="s">
        <v>44</v>
      </c>
      <c r="AV1" s="18" t="s">
        <v>45</v>
      </c>
      <c r="AW1" s="18" t="s">
        <v>46</v>
      </c>
      <c r="AX1" s="18" t="s">
        <v>47</v>
      </c>
      <c r="AY1" s="18" t="s">
        <v>48</v>
      </c>
      <c r="AZ1" s="18" t="s">
        <v>49</v>
      </c>
      <c r="BA1" s="22" t="s">
        <v>71</v>
      </c>
      <c r="BB1" s="1335" t="s">
        <v>50</v>
      </c>
      <c r="BC1" s="1335" t="s">
        <v>51</v>
      </c>
      <c r="BD1" s="1335" t="s">
        <v>52</v>
      </c>
      <c r="BE1" s="1335" t="s">
        <v>53</v>
      </c>
      <c r="BF1" s="1335" t="s">
        <v>54</v>
      </c>
      <c r="BG1" s="1335" t="s">
        <v>55</v>
      </c>
      <c r="BH1" s="1335" t="s">
        <v>56</v>
      </c>
      <c r="BI1" s="1335" t="s">
        <v>57</v>
      </c>
      <c r="BJ1" s="1335" t="s">
        <v>58</v>
      </c>
      <c r="BK1" s="1335" t="s">
        <v>59</v>
      </c>
      <c r="BL1" s="1335" t="s">
        <v>60</v>
      </c>
      <c r="BM1" s="1335" t="s">
        <v>61</v>
      </c>
      <c r="BN1" s="20" t="s">
        <v>74</v>
      </c>
      <c r="BO1" s="24" t="s">
        <v>75</v>
      </c>
      <c r="BP1" s="25" t="s">
        <v>76</v>
      </c>
      <c r="BQ1" s="25" t="s">
        <v>77</v>
      </c>
      <c r="BR1" s="25" t="s">
        <v>28</v>
      </c>
      <c r="BS1" s="20"/>
    </row>
    <row r="2" ht="30.0" customHeight="1">
      <c r="A2" s="26"/>
      <c r="B2" s="157"/>
      <c r="C2" s="1655" t="s">
        <v>12502</v>
      </c>
      <c r="D2" s="29"/>
      <c r="E2" s="1656" t="s">
        <v>12503</v>
      </c>
      <c r="F2" s="1657">
        <v>85.0</v>
      </c>
      <c r="G2" s="1658" t="s">
        <v>12504</v>
      </c>
      <c r="H2" s="1659" t="s">
        <v>12505</v>
      </c>
      <c r="I2" s="1659"/>
      <c r="J2" s="33"/>
      <c r="K2" s="34"/>
      <c r="L2" s="35">
        <f>ROUND(J2*(1-K2),0)</f>
        <v>0</v>
      </c>
      <c r="M2" s="22"/>
      <c r="N2" s="22"/>
      <c r="O2" s="36" t="s">
        <v>84</v>
      </c>
      <c r="P2" s="37" t="s">
        <v>85</v>
      </c>
      <c r="Q2" s="38">
        <v>120.0</v>
      </c>
      <c r="R2" s="38">
        <v>130.0</v>
      </c>
      <c r="S2" s="38">
        <v>90.0</v>
      </c>
      <c r="T2" s="38">
        <v>150.0</v>
      </c>
      <c r="U2" s="39" t="s">
        <v>86</v>
      </c>
      <c r="V2" s="39" t="s">
        <v>87</v>
      </c>
      <c r="W2" s="38" t="s">
        <v>88</v>
      </c>
      <c r="X2" s="38" t="s">
        <v>89</v>
      </c>
      <c r="Y2" s="38" t="s">
        <v>90</v>
      </c>
      <c r="Z2" s="38">
        <v>395.0</v>
      </c>
      <c r="AA2" s="40" t="s">
        <v>91</v>
      </c>
      <c r="AB2" s="40" t="s">
        <v>91</v>
      </c>
      <c r="AC2" s="38" t="s">
        <v>92</v>
      </c>
      <c r="AD2" s="38" t="s">
        <v>93</v>
      </c>
      <c r="AE2" s="41" t="s">
        <v>94</v>
      </c>
      <c r="AF2" s="38" t="s">
        <v>95</v>
      </c>
      <c r="AG2" s="42" t="s">
        <v>96</v>
      </c>
      <c r="AH2" s="43" t="s">
        <v>97</v>
      </c>
      <c r="AI2" s="38" t="s">
        <v>98</v>
      </c>
      <c r="AJ2" s="38" t="s">
        <v>99</v>
      </c>
      <c r="AK2" s="44" t="s">
        <v>100</v>
      </c>
      <c r="AL2" s="44">
        <v>0.0</v>
      </c>
      <c r="AM2" s="45" t="s">
        <v>101</v>
      </c>
      <c r="AN2" s="46" t="s">
        <v>102</v>
      </c>
      <c r="AO2" s="46" t="s">
        <v>103</v>
      </c>
      <c r="AP2" s="46" t="s">
        <v>104</v>
      </c>
      <c r="AQ2" s="46" t="s">
        <v>105</v>
      </c>
      <c r="AR2" s="46" t="s">
        <v>106</v>
      </c>
      <c r="AS2" s="46"/>
      <c r="AT2" s="46"/>
      <c r="AU2" s="46" t="s">
        <v>107</v>
      </c>
      <c r="AV2" s="46" t="s">
        <v>108</v>
      </c>
      <c r="AW2" s="46" t="s">
        <v>109</v>
      </c>
      <c r="AX2" s="46" t="s">
        <v>110</v>
      </c>
      <c r="AY2" s="46" t="s">
        <v>111</v>
      </c>
      <c r="AZ2" s="48" t="s">
        <v>112</v>
      </c>
      <c r="BA2" s="46"/>
      <c r="BB2" s="1591"/>
      <c r="BC2" s="50"/>
      <c r="BD2" s="50"/>
      <c r="BE2" s="46">
        <v>10.0</v>
      </c>
      <c r="BF2" s="46">
        <v>10.0</v>
      </c>
      <c r="BG2" s="47">
        <v>0.16</v>
      </c>
      <c r="BH2" s="46">
        <f t="shared" ref="BH2:BH17" si="1">L2*BG2</f>
        <v>0</v>
      </c>
      <c r="BI2" s="52"/>
      <c r="BJ2" s="53">
        <f t="shared" ref="BJ2:BJ17" si="2">L2-BB2-BD2-BE2-BF2-BH2-BI2</f>
        <v>-20</v>
      </c>
      <c r="BK2" s="53">
        <f t="shared" ref="BK2:BK17" si="3">$L2-$BC2-$BD2-$BE2-$BF2-$BH2-$BI2</f>
        <v>-20</v>
      </c>
      <c r="BL2" s="54" t="str">
        <f t="shared" ref="BL2:BL17" si="4">BJ2/L2</f>
        <v>#DIV/0!</v>
      </c>
      <c r="BM2" s="47" t="str">
        <f t="shared" ref="BM2:BM17" si="5">$BK2/$L2</f>
        <v>#DIV/0!</v>
      </c>
      <c r="BN2" s="59" t="s">
        <v>114</v>
      </c>
      <c r="BO2" s="60"/>
      <c r="BP2" s="61" t="str">
        <f>"https://getfile.dokpub.com/yandex/get/"&amp;$U2&amp;"/1.jpg"&amp;", "&amp;"https://getfile.dokpub.com/yandex/get/"&amp;$U2&amp;"/2.jpg"&amp;", "&amp;"https://getfile.dokpub.com/yandex/get/"&amp;$U2&amp;"/3.jpg"&amp;", "&amp;"https://getfile.dokpub.com/yandex/get/"&amp;$U2&amp;"/4.jpg"&amp;", "&amp;"https://getfile.dokpub.com/yandex/get/"&amp;$U2&amp;"/5.jpg"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BQ2" s="61"/>
      <c r="BR2" s="59" t="s">
        <v>94</v>
      </c>
      <c r="BS2" s="59"/>
    </row>
    <row r="3" ht="30.0" customHeight="1">
      <c r="A3" s="26"/>
      <c r="B3" s="157"/>
      <c r="C3" s="1655"/>
      <c r="D3" s="29"/>
      <c r="E3" s="1656" t="s">
        <v>12503</v>
      </c>
      <c r="F3" s="1660"/>
      <c r="G3" s="1658"/>
      <c r="H3" s="1661" t="s">
        <v>12506</v>
      </c>
      <c r="I3" s="1661">
        <v>49.0</v>
      </c>
      <c r="J3" s="33">
        <v>700.0</v>
      </c>
      <c r="K3" s="34">
        <v>0.2</v>
      </c>
      <c r="L3" s="35">
        <v>500.0</v>
      </c>
      <c r="M3" s="22"/>
      <c r="N3" s="22"/>
      <c r="O3" s="36"/>
      <c r="P3" s="37"/>
      <c r="Q3" s="38"/>
      <c r="R3" s="38"/>
      <c r="S3" s="38"/>
      <c r="T3" s="38"/>
      <c r="U3" s="39"/>
      <c r="V3" s="39"/>
      <c r="W3" s="38"/>
      <c r="X3" s="38"/>
      <c r="Y3" s="38"/>
      <c r="Z3" s="38"/>
      <c r="AA3" s="40"/>
      <c r="AB3" s="40"/>
      <c r="AC3" s="38"/>
      <c r="AD3" s="38"/>
      <c r="AE3" s="41"/>
      <c r="AF3" s="38"/>
      <c r="AG3" s="1662"/>
      <c r="AH3" s="1663"/>
      <c r="AI3" s="38"/>
      <c r="AJ3" s="38"/>
      <c r="AK3" s="44"/>
      <c r="AL3" s="44"/>
      <c r="AM3" s="45"/>
      <c r="AN3" s="46"/>
      <c r="AO3" s="46"/>
      <c r="AP3" s="46"/>
      <c r="AQ3" s="46"/>
      <c r="AR3" s="46"/>
      <c r="AS3" s="46"/>
      <c r="AT3" s="46"/>
      <c r="AU3" s="46"/>
      <c r="AV3" s="46"/>
      <c r="AW3" s="46"/>
      <c r="AX3" s="46"/>
      <c r="AY3" s="46"/>
      <c r="AZ3" s="48"/>
      <c r="BA3" s="46" t="s">
        <v>113</v>
      </c>
      <c r="BB3" s="1591">
        <v>140.0</v>
      </c>
      <c r="BC3" s="50">
        <v>200.0</v>
      </c>
      <c r="BD3" s="50">
        <v>48.0</v>
      </c>
      <c r="BE3" s="46">
        <v>10.0</v>
      </c>
      <c r="BF3" s="46">
        <v>10.0</v>
      </c>
      <c r="BG3" s="47">
        <v>0.2</v>
      </c>
      <c r="BH3" s="46">
        <f t="shared" si="1"/>
        <v>100</v>
      </c>
      <c r="BI3" s="52"/>
      <c r="BJ3" s="53">
        <f t="shared" si="2"/>
        <v>192</v>
      </c>
      <c r="BK3" s="53">
        <f t="shared" si="3"/>
        <v>132</v>
      </c>
      <c r="BL3" s="54">
        <f t="shared" si="4"/>
        <v>0.384</v>
      </c>
      <c r="BM3" s="47">
        <f t="shared" si="5"/>
        <v>0.264</v>
      </c>
      <c r="BN3" s="59"/>
      <c r="BO3" s="60"/>
      <c r="BP3" s="61"/>
      <c r="BQ3" s="66"/>
      <c r="BR3" s="59"/>
      <c r="BS3" s="59"/>
    </row>
    <row r="4" ht="30.0" customHeight="1">
      <c r="A4" s="26"/>
      <c r="B4" s="157"/>
      <c r="C4" s="1655"/>
      <c r="D4" s="29"/>
      <c r="E4" s="1656" t="s">
        <v>12503</v>
      </c>
      <c r="F4" s="1660"/>
      <c r="G4" s="1658"/>
      <c r="H4" s="1661" t="s">
        <v>12507</v>
      </c>
      <c r="I4" s="1661">
        <f>I3*5</f>
        <v>245</v>
      </c>
      <c r="J4" s="33">
        <v>1820.0</v>
      </c>
      <c r="K4" s="34">
        <v>0.2</v>
      </c>
      <c r="L4" s="35">
        <v>1300.0</v>
      </c>
      <c r="M4" s="22"/>
      <c r="N4" s="22"/>
      <c r="O4" s="36"/>
      <c r="P4" s="37"/>
      <c r="Q4" s="38"/>
      <c r="R4" s="38"/>
      <c r="S4" s="38"/>
      <c r="T4" s="38"/>
      <c r="U4" s="39"/>
      <c r="V4" s="39"/>
      <c r="W4" s="38"/>
      <c r="X4" s="38"/>
      <c r="Y4" s="38"/>
      <c r="Z4" s="38"/>
      <c r="AA4" s="40"/>
      <c r="AB4" s="40"/>
      <c r="AC4" s="38"/>
      <c r="AD4" s="38"/>
      <c r="AE4" s="41"/>
      <c r="AF4" s="38"/>
      <c r="AG4" s="1662"/>
      <c r="AH4" s="1663"/>
      <c r="AI4" s="38"/>
      <c r="AJ4" s="38"/>
      <c r="AK4" s="44"/>
      <c r="AL4" s="44"/>
      <c r="AM4" s="45"/>
      <c r="AN4" s="46"/>
      <c r="AO4" s="46"/>
      <c r="AP4" s="46"/>
      <c r="AQ4" s="46"/>
      <c r="AR4" s="46"/>
      <c r="AS4" s="46"/>
      <c r="AT4" s="46"/>
      <c r="AU4" s="46"/>
      <c r="AV4" s="46"/>
      <c r="AW4" s="46"/>
      <c r="AX4" s="46"/>
      <c r="AY4" s="46"/>
      <c r="AZ4" s="48"/>
      <c r="BA4" s="46"/>
      <c r="BB4" s="1591">
        <v>300.0</v>
      </c>
      <c r="BC4" s="64">
        <v>400.0</v>
      </c>
      <c r="BD4" s="64">
        <f>BD3*5</f>
        <v>240</v>
      </c>
      <c r="BE4" s="46">
        <v>10.0</v>
      </c>
      <c r="BF4" s="46">
        <v>10.0</v>
      </c>
      <c r="BG4" s="47">
        <v>0.2</v>
      </c>
      <c r="BH4" s="46">
        <f t="shared" si="1"/>
        <v>260</v>
      </c>
      <c r="BI4" s="52"/>
      <c r="BJ4" s="53">
        <f t="shared" si="2"/>
        <v>480</v>
      </c>
      <c r="BK4" s="53">
        <f t="shared" si="3"/>
        <v>380</v>
      </c>
      <c r="BL4" s="54">
        <f t="shared" si="4"/>
        <v>0.3692307692</v>
      </c>
      <c r="BM4" s="47">
        <f t="shared" si="5"/>
        <v>0.2923076923</v>
      </c>
      <c r="BN4" s="59"/>
      <c r="BO4" s="60"/>
      <c r="BP4" s="61"/>
      <c r="BQ4" s="66"/>
      <c r="BR4" s="59"/>
      <c r="BS4" s="59"/>
    </row>
    <row r="5" ht="30.0" customHeight="1">
      <c r="A5" s="26"/>
      <c r="B5" s="157"/>
      <c r="C5" s="1655"/>
      <c r="D5" s="29"/>
      <c r="E5" s="1656"/>
      <c r="F5" s="1660"/>
      <c r="G5" s="1658"/>
      <c r="H5" s="1661" t="s">
        <v>5338</v>
      </c>
      <c r="I5" s="1661">
        <f>I3*10</f>
        <v>490</v>
      </c>
      <c r="J5" s="33">
        <v>3100.0</v>
      </c>
      <c r="K5" s="34">
        <v>0.2</v>
      </c>
      <c r="L5" s="35">
        <v>2000.0</v>
      </c>
      <c r="M5" s="22"/>
      <c r="N5" s="22"/>
      <c r="O5" s="36"/>
      <c r="P5" s="37"/>
      <c r="Q5" s="38"/>
      <c r="R5" s="38"/>
      <c r="S5" s="38"/>
      <c r="T5" s="38"/>
      <c r="U5" s="39"/>
      <c r="V5" s="39"/>
      <c r="W5" s="38"/>
      <c r="X5" s="38"/>
      <c r="Y5" s="38"/>
      <c r="Z5" s="38"/>
      <c r="AA5" s="40"/>
      <c r="AB5" s="40"/>
      <c r="AC5" s="38"/>
      <c r="AD5" s="38"/>
      <c r="AE5" s="41"/>
      <c r="AF5" s="38"/>
      <c r="AG5" s="1662"/>
      <c r="AH5" s="1663"/>
      <c r="AI5" s="38"/>
      <c r="AJ5" s="38"/>
      <c r="AK5" s="44"/>
      <c r="AL5" s="44"/>
      <c r="AM5" s="45"/>
      <c r="AN5" s="46"/>
      <c r="AO5" s="46"/>
      <c r="AP5" s="46"/>
      <c r="AQ5" s="46"/>
      <c r="AR5" s="46"/>
      <c r="AS5" s="46"/>
      <c r="AT5" s="46"/>
      <c r="AU5" s="46"/>
      <c r="AV5" s="46"/>
      <c r="AW5" s="46"/>
      <c r="AX5" s="46"/>
      <c r="AY5" s="46"/>
      <c r="AZ5" s="48"/>
      <c r="BA5" s="46"/>
      <c r="BB5" s="1591">
        <v>500.0</v>
      </c>
      <c r="BC5" s="64">
        <v>600.0</v>
      </c>
      <c r="BD5" s="64">
        <f>BD3*10</f>
        <v>480</v>
      </c>
      <c r="BE5" s="46">
        <v>10.0</v>
      </c>
      <c r="BF5" s="46">
        <v>10.0</v>
      </c>
      <c r="BG5" s="47">
        <v>0.2</v>
      </c>
      <c r="BH5" s="46">
        <f t="shared" si="1"/>
        <v>400</v>
      </c>
      <c r="BI5" s="52"/>
      <c r="BJ5" s="53">
        <f t="shared" si="2"/>
        <v>600</v>
      </c>
      <c r="BK5" s="53">
        <f t="shared" si="3"/>
        <v>500</v>
      </c>
      <c r="BL5" s="54">
        <f t="shared" si="4"/>
        <v>0.3</v>
      </c>
      <c r="BM5" s="47">
        <f t="shared" si="5"/>
        <v>0.25</v>
      </c>
      <c r="BN5" s="59"/>
      <c r="BO5" s="60"/>
      <c r="BP5" s="61"/>
      <c r="BQ5" s="66"/>
      <c r="BR5" s="59"/>
      <c r="BS5" s="59"/>
    </row>
    <row r="6" ht="30.0" customHeight="1">
      <c r="A6" s="26"/>
      <c r="B6" s="157"/>
      <c r="C6" s="1655" t="s">
        <v>12502</v>
      </c>
      <c r="D6" s="29"/>
      <c r="E6" s="1656" t="s">
        <v>12508</v>
      </c>
      <c r="F6" s="1660">
        <v>85.0</v>
      </c>
      <c r="G6" s="1658" t="s">
        <v>12504</v>
      </c>
      <c r="H6" s="1661"/>
      <c r="I6" s="1661"/>
      <c r="J6" s="33"/>
      <c r="K6" s="34"/>
      <c r="L6" s="35"/>
      <c r="M6" s="22"/>
      <c r="N6" s="22"/>
      <c r="O6" s="36" t="s">
        <v>84</v>
      </c>
      <c r="P6" s="37" t="s">
        <v>85</v>
      </c>
      <c r="Q6" s="38">
        <v>240.0</v>
      </c>
      <c r="R6" s="38">
        <v>160.0</v>
      </c>
      <c r="S6" s="38">
        <v>120.0</v>
      </c>
      <c r="T6" s="38">
        <v>180.0</v>
      </c>
      <c r="U6" s="39" t="s">
        <v>120</v>
      </c>
      <c r="V6" s="39" t="s">
        <v>87</v>
      </c>
      <c r="W6" s="38" t="s">
        <v>88</v>
      </c>
      <c r="X6" s="38" t="s">
        <v>89</v>
      </c>
      <c r="Y6" s="38" t="s">
        <v>90</v>
      </c>
      <c r="Z6" s="38">
        <v>395.0</v>
      </c>
      <c r="AA6" s="40" t="s">
        <v>91</v>
      </c>
      <c r="AB6" s="40">
        <v>1.0</v>
      </c>
      <c r="AC6" s="38" t="s">
        <v>92</v>
      </c>
      <c r="AD6" s="38" t="s">
        <v>93</v>
      </c>
      <c r="AE6" s="41" t="s">
        <v>121</v>
      </c>
      <c r="AF6" s="38" t="s">
        <v>95</v>
      </c>
      <c r="AG6" s="42" t="s">
        <v>96</v>
      </c>
      <c r="AH6" s="43" t="s">
        <v>97</v>
      </c>
      <c r="AI6" s="38" t="s">
        <v>98</v>
      </c>
      <c r="AJ6" s="38" t="s">
        <v>99</v>
      </c>
      <c r="AK6" s="44" t="s">
        <v>100</v>
      </c>
      <c r="AL6" s="44">
        <v>0.0</v>
      </c>
      <c r="AM6" s="63" t="str">
        <f>"https://getfile.dokpub.com/yandex/get/"&amp;AG6&amp;"/v1.mp4"</f>
        <v>https://getfile.dokpub.com/yandex/get/https://disk.yandex.ru/d/KPLEmzsMIm7HFQ/v1.mp4</v>
      </c>
      <c r="AN6" s="46" t="s">
        <v>102</v>
      </c>
      <c r="AO6" s="46" t="s">
        <v>103</v>
      </c>
      <c r="AP6" s="46" t="s">
        <v>104</v>
      </c>
      <c r="AQ6" s="46" t="s">
        <v>105</v>
      </c>
      <c r="AR6" s="46" t="s">
        <v>106</v>
      </c>
      <c r="AS6" s="46"/>
      <c r="AT6" s="46"/>
      <c r="AU6" s="46" t="s">
        <v>107</v>
      </c>
      <c r="AV6" s="46" t="s">
        <v>108</v>
      </c>
      <c r="AW6" s="46" t="s">
        <v>109</v>
      </c>
      <c r="AX6" s="46" t="s">
        <v>110</v>
      </c>
      <c r="AY6" s="46" t="s">
        <v>111</v>
      </c>
      <c r="AZ6" s="48" t="s">
        <v>112</v>
      </c>
      <c r="BA6" s="46" t="s">
        <v>122</v>
      </c>
      <c r="BB6" s="1591">
        <v>110.0</v>
      </c>
      <c r="BC6" s="64">
        <v>160.0</v>
      </c>
      <c r="BD6" s="64">
        <f t="shared" ref="BD6:BD7" si="6">BD2*2</f>
        <v>0</v>
      </c>
      <c r="BE6" s="46">
        <v>10.0</v>
      </c>
      <c r="BF6" s="46">
        <v>10.0</v>
      </c>
      <c r="BG6" s="47">
        <v>0.16</v>
      </c>
      <c r="BH6" s="46">
        <f t="shared" si="1"/>
        <v>0</v>
      </c>
      <c r="BI6" s="52"/>
      <c r="BJ6" s="53">
        <f t="shared" si="2"/>
        <v>-130</v>
      </c>
      <c r="BK6" s="53">
        <f t="shared" si="3"/>
        <v>-180</v>
      </c>
      <c r="BL6" s="54" t="str">
        <f t="shared" si="4"/>
        <v>#DIV/0!</v>
      </c>
      <c r="BM6" s="47" t="str">
        <f t="shared" si="5"/>
        <v>#DIV/0!</v>
      </c>
      <c r="BN6" s="59"/>
      <c r="BO6" s="60"/>
      <c r="BP6" s="61" t="str">
        <f>"https://getfile.dokpub.com/yandex/get/"&amp;U6&amp;"/1.jpg"&amp;", "&amp;"https://getfile.dokpub.com/yandex/get/"&amp;U6&amp;"/2.jpg"&amp;", "&amp;"https://getfile.dokpub.com/yandex/get/"&amp;U6&amp;"/3.jpg"&amp;", "&amp;"https://getfile.dokpub.com/yandex/get/"&amp;U6&amp;"/4.jpg"&amp;", "&amp;"https://getfile.dokpub.com/yandex/get/"&amp;U6&amp;"/5.jpg"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BQ6" s="66" t="s">
        <v>123</v>
      </c>
      <c r="BR6" s="59" t="s">
        <v>121</v>
      </c>
      <c r="BS6" s="59"/>
    </row>
    <row r="7" ht="30.0" customHeight="1">
      <c r="A7" s="163"/>
      <c r="B7" s="1664"/>
      <c r="C7" s="1655" t="s">
        <v>12502</v>
      </c>
      <c r="D7" s="163"/>
      <c r="E7" s="1656" t="s">
        <v>12509</v>
      </c>
      <c r="F7" s="1660">
        <v>115.0</v>
      </c>
      <c r="G7" s="1658" t="s">
        <v>12504</v>
      </c>
      <c r="H7" s="1661" t="s">
        <v>12505</v>
      </c>
      <c r="I7" s="1661" t="s">
        <v>9824</v>
      </c>
      <c r="J7" s="33">
        <v>4000.0</v>
      </c>
      <c r="K7" s="34">
        <v>0.2</v>
      </c>
      <c r="L7" s="35">
        <f t="shared" ref="L7:L9" si="7">ROUND(J7*(1-K7),0)</f>
        <v>3200</v>
      </c>
      <c r="M7" s="163"/>
      <c r="N7" s="163"/>
      <c r="O7" s="163"/>
      <c r="P7" s="163"/>
      <c r="Q7" s="163"/>
      <c r="R7" s="163"/>
      <c r="S7" s="163"/>
      <c r="T7" s="163"/>
      <c r="U7" s="163"/>
      <c r="V7" s="163"/>
      <c r="W7" s="163"/>
      <c r="X7" s="163"/>
      <c r="Y7" s="163"/>
      <c r="Z7" s="163"/>
      <c r="AA7" s="330"/>
      <c r="AB7" s="1665"/>
      <c r="AC7" s="163"/>
      <c r="AD7" s="163"/>
      <c r="AE7" s="107" t="str">
        <f t="shared" ref="AE7:AE8" si="8">"https://getfile.dokpub.com/yandex/get/"&amp;U7&amp;"/1.jpg"&amp;", "&amp;"https://getfile.dokpub.com/yandex/get/"&amp;U7&amp;"/2.jpg"&amp;", "&amp;"https://getfile.dokpub.com/yandex/get/"&amp;U7&amp;"/3.jpg"&amp;", "&amp;"https://getfile.dokpub.com/yandex/get/"&amp;U7&amp;"/4.jpg"&amp;", "&amp;"https://getfile.dokpub.com/yandex/get/"&amp;U7&amp;"/5.jpg"</f>
        <v>https://getfile.dokpub.com/yandex/get//1.jpg, https://getfile.dokpub.com/yandex/get//2.jpg, https://getfile.dokpub.com/yandex/get//3.jpg, https://getfile.dokpub.com/yandex/get//4.jpg, https://getfile.dokpub.com/yandex/get//5.jpg</v>
      </c>
      <c r="AF7" s="163"/>
      <c r="AG7" s="163"/>
      <c r="AH7" s="163"/>
      <c r="AI7" s="38"/>
      <c r="AJ7" s="163"/>
      <c r="AK7" s="44"/>
      <c r="AL7" s="44"/>
      <c r="AM7" s="45"/>
      <c r="AN7" s="46"/>
      <c r="AO7" s="46"/>
      <c r="AP7" s="46"/>
      <c r="AQ7" s="46"/>
      <c r="AR7" s="46"/>
      <c r="AS7" s="163"/>
      <c r="AT7" s="46"/>
      <c r="AU7" s="331"/>
      <c r="AV7" s="331"/>
      <c r="AW7" s="331"/>
      <c r="AX7" s="331"/>
      <c r="AY7" s="331"/>
      <c r="AZ7" s="334"/>
      <c r="BA7" s="283"/>
      <c r="BB7" s="1591">
        <v>110.0</v>
      </c>
      <c r="BC7" s="64">
        <v>160.0</v>
      </c>
      <c r="BD7" s="64">
        <f t="shared" si="6"/>
        <v>96</v>
      </c>
      <c r="BE7" s="46">
        <v>10.0</v>
      </c>
      <c r="BF7" s="46">
        <v>10.0</v>
      </c>
      <c r="BG7" s="47">
        <v>0.16</v>
      </c>
      <c r="BH7" s="46">
        <f t="shared" si="1"/>
        <v>512</v>
      </c>
      <c r="BI7" s="52"/>
      <c r="BJ7" s="53">
        <f t="shared" si="2"/>
        <v>2462</v>
      </c>
      <c r="BK7" s="53">
        <f t="shared" si="3"/>
        <v>2412</v>
      </c>
      <c r="BL7" s="54">
        <f t="shared" si="4"/>
        <v>0.769375</v>
      </c>
      <c r="BM7" s="47">
        <f t="shared" si="5"/>
        <v>0.75375</v>
      </c>
      <c r="BN7" s="282"/>
      <c r="BO7" s="283"/>
      <c r="BP7" s="282"/>
      <c r="BQ7" s="282"/>
      <c r="BR7" s="282"/>
      <c r="BS7" s="282"/>
    </row>
    <row r="8" ht="30.0" customHeight="1">
      <c r="A8" s="163"/>
      <c r="B8" s="1664"/>
      <c r="C8" s="1655" t="s">
        <v>12502</v>
      </c>
      <c r="D8" s="163"/>
      <c r="E8" s="1656" t="s">
        <v>12510</v>
      </c>
      <c r="F8" s="1660">
        <v>140.0</v>
      </c>
      <c r="G8" s="1658" t="s">
        <v>12504</v>
      </c>
      <c r="H8" s="1661" t="s">
        <v>12505</v>
      </c>
      <c r="I8" s="1661">
        <v>195.0</v>
      </c>
      <c r="J8" s="33">
        <v>566.0</v>
      </c>
      <c r="K8" s="34">
        <v>0.2</v>
      </c>
      <c r="L8" s="35">
        <f t="shared" si="7"/>
        <v>453</v>
      </c>
      <c r="M8" s="163"/>
      <c r="N8" s="163"/>
      <c r="O8" s="163"/>
      <c r="P8" s="163"/>
      <c r="Q8" s="163"/>
      <c r="R8" s="163"/>
      <c r="S8" s="163"/>
      <c r="T8" s="163"/>
      <c r="U8" s="163"/>
      <c r="V8" s="163"/>
      <c r="W8" s="163"/>
      <c r="X8" s="163"/>
      <c r="Y8" s="163"/>
      <c r="Z8" s="163"/>
      <c r="AA8" s="330"/>
      <c r="AB8" s="1665"/>
      <c r="AC8" s="163"/>
      <c r="AD8" s="163"/>
      <c r="AE8" s="107" t="str">
        <f t="shared" si="8"/>
        <v>https://getfile.dokpub.com/yandex/get//1.jpg, https://getfile.dokpub.com/yandex/get//2.jpg, https://getfile.dokpub.com/yandex/get//3.jpg, https://getfile.dokpub.com/yandex/get//4.jpg, https://getfile.dokpub.com/yandex/get//5.jpg</v>
      </c>
      <c r="AF8" s="163"/>
      <c r="AG8" s="163"/>
      <c r="AH8" s="163"/>
      <c r="AI8" s="38"/>
      <c r="AJ8" s="163"/>
      <c r="AK8" s="44"/>
      <c r="AL8" s="44"/>
      <c r="AM8" s="45"/>
      <c r="AN8" s="46"/>
      <c r="AO8" s="46"/>
      <c r="AP8" s="46"/>
      <c r="AQ8" s="46"/>
      <c r="AR8" s="46"/>
      <c r="AS8" s="163"/>
      <c r="AT8" s="46"/>
      <c r="AU8" s="331"/>
      <c r="AV8" s="331"/>
      <c r="AW8" s="331"/>
      <c r="AX8" s="331"/>
      <c r="AY8" s="331"/>
      <c r="AZ8" s="334"/>
      <c r="BA8" s="283"/>
      <c r="BB8" s="1591">
        <v>110.0</v>
      </c>
      <c r="BC8" s="64">
        <v>140.0</v>
      </c>
      <c r="BD8" s="64">
        <v>195.0</v>
      </c>
      <c r="BE8" s="46">
        <v>10.0</v>
      </c>
      <c r="BF8" s="46">
        <v>10.0</v>
      </c>
      <c r="BG8" s="47">
        <v>0.16</v>
      </c>
      <c r="BH8" s="46">
        <f t="shared" si="1"/>
        <v>72.48</v>
      </c>
      <c r="BI8" s="52"/>
      <c r="BJ8" s="53">
        <f t="shared" si="2"/>
        <v>55.52</v>
      </c>
      <c r="BK8" s="53">
        <f t="shared" si="3"/>
        <v>25.52</v>
      </c>
      <c r="BL8" s="54">
        <f t="shared" si="4"/>
        <v>0.1225607064</v>
      </c>
      <c r="BM8" s="47">
        <f t="shared" si="5"/>
        <v>0.05633554084</v>
      </c>
      <c r="BN8" s="282"/>
      <c r="BO8" s="283"/>
      <c r="BP8" s="282"/>
      <c r="BQ8" s="282"/>
      <c r="BR8" s="282"/>
      <c r="BS8" s="282"/>
    </row>
    <row r="9" ht="30.0" customHeight="1">
      <c r="A9" s="163"/>
      <c r="B9" s="1664"/>
      <c r="C9" s="1655" t="s">
        <v>12502</v>
      </c>
      <c r="D9" s="163"/>
      <c r="E9" s="1656" t="s">
        <v>12511</v>
      </c>
      <c r="F9" s="1660">
        <v>115.0</v>
      </c>
      <c r="G9" s="1658" t="s">
        <v>12504</v>
      </c>
      <c r="H9" s="1661" t="s">
        <v>12505</v>
      </c>
      <c r="I9" s="1661" t="s">
        <v>12512</v>
      </c>
      <c r="J9" s="33">
        <v>4000.0</v>
      </c>
      <c r="K9" s="34">
        <v>0.2</v>
      </c>
      <c r="L9" s="35">
        <f t="shared" si="7"/>
        <v>3200</v>
      </c>
      <c r="M9" s="163"/>
      <c r="N9" s="163"/>
      <c r="O9" s="163"/>
      <c r="P9" s="163"/>
      <c r="Q9" s="163"/>
      <c r="R9" s="163"/>
      <c r="S9" s="163"/>
      <c r="T9" s="163"/>
      <c r="U9" s="163"/>
      <c r="V9" s="163"/>
      <c r="W9" s="163"/>
      <c r="X9" s="163"/>
      <c r="Y9" s="163"/>
      <c r="Z9" s="163"/>
      <c r="AA9" s="330"/>
      <c r="AB9" s="1665"/>
      <c r="AC9" s="163"/>
      <c r="AD9" s="163"/>
      <c r="AE9" s="115"/>
      <c r="AF9" s="163"/>
      <c r="AG9" s="163"/>
      <c r="AH9" s="163"/>
      <c r="AI9" s="38"/>
      <c r="AJ9" s="163"/>
      <c r="AK9" s="44"/>
      <c r="AL9" s="44"/>
      <c r="AM9" s="45"/>
      <c r="AN9" s="46"/>
      <c r="AO9" s="46"/>
      <c r="AP9" s="46"/>
      <c r="AQ9" s="46"/>
      <c r="AR9" s="46"/>
      <c r="AS9" s="163"/>
      <c r="AT9" s="46"/>
      <c r="AU9" s="331"/>
      <c r="AV9" s="331"/>
      <c r="AW9" s="331"/>
      <c r="AX9" s="331"/>
      <c r="AY9" s="331"/>
      <c r="AZ9" s="334"/>
      <c r="BA9" s="283"/>
      <c r="BB9" s="1591">
        <v>110.0</v>
      </c>
      <c r="BC9" s="64">
        <v>160.0</v>
      </c>
      <c r="BD9" s="64">
        <f t="shared" ref="BD9:BD17" si="9">BD5*2</f>
        <v>960</v>
      </c>
      <c r="BE9" s="46">
        <v>10.0</v>
      </c>
      <c r="BF9" s="46">
        <v>10.0</v>
      </c>
      <c r="BG9" s="47">
        <v>0.16</v>
      </c>
      <c r="BH9" s="46">
        <f t="shared" si="1"/>
        <v>512</v>
      </c>
      <c r="BI9" s="52"/>
      <c r="BJ9" s="53">
        <f t="shared" si="2"/>
        <v>1598</v>
      </c>
      <c r="BK9" s="53">
        <f t="shared" si="3"/>
        <v>1548</v>
      </c>
      <c r="BL9" s="54">
        <f t="shared" si="4"/>
        <v>0.499375</v>
      </c>
      <c r="BM9" s="47">
        <f t="shared" si="5"/>
        <v>0.48375</v>
      </c>
      <c r="BN9" s="282"/>
      <c r="BO9" s="283"/>
      <c r="BP9" s="282"/>
      <c r="BQ9" s="282"/>
      <c r="BR9" s="282"/>
      <c r="BS9" s="282"/>
    </row>
    <row r="10" ht="30.0" customHeight="1">
      <c r="A10" s="163"/>
      <c r="B10" s="1664"/>
      <c r="C10" s="1655" t="s">
        <v>12502</v>
      </c>
      <c r="D10" s="163"/>
      <c r="E10" s="1656" t="s">
        <v>12513</v>
      </c>
      <c r="F10" s="1660">
        <v>150.0</v>
      </c>
      <c r="G10" s="1658" t="s">
        <v>12504</v>
      </c>
      <c r="H10" s="1661" t="s">
        <v>12505</v>
      </c>
      <c r="I10" s="1661" t="s">
        <v>12514</v>
      </c>
      <c r="J10" s="33"/>
      <c r="K10" s="34"/>
      <c r="L10" s="35"/>
      <c r="M10" s="163"/>
      <c r="N10" s="163"/>
      <c r="O10" s="163"/>
      <c r="P10" s="163"/>
      <c r="Q10" s="163"/>
      <c r="R10" s="163"/>
      <c r="S10" s="163"/>
      <c r="T10" s="163"/>
      <c r="U10" s="163"/>
      <c r="V10" s="163"/>
      <c r="W10" s="163"/>
      <c r="X10" s="163"/>
      <c r="Y10" s="163"/>
      <c r="Z10" s="163"/>
      <c r="AA10" s="330"/>
      <c r="AB10" s="163"/>
      <c r="AC10" s="163"/>
      <c r="AD10" s="163"/>
      <c r="AE10" s="107"/>
      <c r="AF10" s="163"/>
      <c r="AG10" s="163"/>
      <c r="AH10" s="163"/>
      <c r="AI10" s="38"/>
      <c r="AJ10" s="163"/>
      <c r="AK10" s="44"/>
      <c r="AL10" s="44"/>
      <c r="AM10" s="45"/>
      <c r="AN10" s="46"/>
      <c r="AO10" s="46"/>
      <c r="AP10" s="46"/>
      <c r="AQ10" s="46"/>
      <c r="AR10" s="46"/>
      <c r="AS10" s="163"/>
      <c r="AT10" s="46"/>
      <c r="AU10" s="331"/>
      <c r="AV10" s="331"/>
      <c r="AW10" s="331"/>
      <c r="AX10" s="331"/>
      <c r="AY10" s="331"/>
      <c r="AZ10" s="334"/>
      <c r="BA10" s="283"/>
      <c r="BB10" s="1591">
        <v>110.0</v>
      </c>
      <c r="BC10" s="64">
        <v>160.0</v>
      </c>
      <c r="BD10" s="64">
        <f t="shared" si="9"/>
        <v>0</v>
      </c>
      <c r="BE10" s="46">
        <v>10.0</v>
      </c>
      <c r="BF10" s="46">
        <v>10.0</v>
      </c>
      <c r="BG10" s="47">
        <v>0.16</v>
      </c>
      <c r="BH10" s="46">
        <f t="shared" si="1"/>
        <v>0</v>
      </c>
      <c r="BI10" s="52"/>
      <c r="BJ10" s="53">
        <f t="shared" si="2"/>
        <v>-130</v>
      </c>
      <c r="BK10" s="53">
        <f t="shared" si="3"/>
        <v>-180</v>
      </c>
      <c r="BL10" s="54" t="str">
        <f t="shared" si="4"/>
        <v>#DIV/0!</v>
      </c>
      <c r="BM10" s="47" t="str">
        <f t="shared" si="5"/>
        <v>#DIV/0!</v>
      </c>
      <c r="BN10" s="282"/>
      <c r="BO10" s="283"/>
      <c r="BP10" s="282"/>
      <c r="BQ10" s="282"/>
      <c r="BR10" s="282"/>
      <c r="BS10" s="282"/>
    </row>
    <row r="11" ht="30.0" customHeight="1">
      <c r="A11" s="163"/>
      <c r="B11" s="1664"/>
      <c r="C11" s="1655" t="s">
        <v>12502</v>
      </c>
      <c r="D11" s="163"/>
      <c r="E11" s="1656" t="s">
        <v>12515</v>
      </c>
      <c r="F11" s="1660">
        <v>320.0</v>
      </c>
      <c r="G11" s="1658" t="s">
        <v>12504</v>
      </c>
      <c r="H11" s="1661" t="s">
        <v>12516</v>
      </c>
      <c r="I11" s="1661" t="s">
        <v>12517</v>
      </c>
      <c r="J11" s="33"/>
      <c r="K11" s="34"/>
      <c r="L11" s="35"/>
      <c r="M11" s="163"/>
      <c r="N11" s="163"/>
      <c r="O11" s="163"/>
      <c r="P11" s="163"/>
      <c r="Q11" s="163"/>
      <c r="R11" s="163"/>
      <c r="S11" s="163"/>
      <c r="T11" s="163"/>
      <c r="U11" s="163"/>
      <c r="V11" s="163"/>
      <c r="W11" s="163"/>
      <c r="X11" s="163"/>
      <c r="Y11" s="163"/>
      <c r="Z11" s="163"/>
      <c r="AA11" s="330"/>
      <c r="AB11" s="163"/>
      <c r="AC11" s="163"/>
      <c r="AD11" s="163"/>
      <c r="AE11" s="107"/>
      <c r="AF11" s="163"/>
      <c r="AG11" s="163"/>
      <c r="AH11" s="163"/>
      <c r="AI11" s="38"/>
      <c r="AJ11" s="163"/>
      <c r="AK11" s="44"/>
      <c r="AL11" s="44"/>
      <c r="AM11" s="45"/>
      <c r="AN11" s="46"/>
      <c r="AO11" s="46"/>
      <c r="AP11" s="46"/>
      <c r="AQ11" s="46"/>
      <c r="AR11" s="46"/>
      <c r="AS11" s="163"/>
      <c r="AT11" s="46"/>
      <c r="AU11" s="331"/>
      <c r="AV11" s="331"/>
      <c r="AW11" s="331"/>
      <c r="AX11" s="331"/>
      <c r="AY11" s="331"/>
      <c r="AZ11" s="334"/>
      <c r="BA11" s="283"/>
      <c r="BB11" s="1591">
        <v>110.0</v>
      </c>
      <c r="BC11" s="64">
        <v>160.0</v>
      </c>
      <c r="BD11" s="64">
        <f t="shared" si="9"/>
        <v>192</v>
      </c>
      <c r="BE11" s="46">
        <v>10.0</v>
      </c>
      <c r="BF11" s="46">
        <v>10.0</v>
      </c>
      <c r="BG11" s="47">
        <v>0.16</v>
      </c>
      <c r="BH11" s="46">
        <f t="shared" si="1"/>
        <v>0</v>
      </c>
      <c r="BI11" s="52"/>
      <c r="BJ11" s="53">
        <f t="shared" si="2"/>
        <v>-322</v>
      </c>
      <c r="BK11" s="53">
        <f t="shared" si="3"/>
        <v>-372</v>
      </c>
      <c r="BL11" s="54" t="str">
        <f t="shared" si="4"/>
        <v>#DIV/0!</v>
      </c>
      <c r="BM11" s="47" t="str">
        <f t="shared" si="5"/>
        <v>#DIV/0!</v>
      </c>
      <c r="BN11" s="282"/>
      <c r="BO11" s="283"/>
      <c r="BP11" s="282"/>
      <c r="BQ11" s="282"/>
      <c r="BR11" s="282"/>
      <c r="BS11" s="282"/>
    </row>
    <row r="12" ht="30.0" customHeight="1">
      <c r="A12" s="163"/>
      <c r="B12" s="1664"/>
      <c r="C12" s="1655" t="s">
        <v>12502</v>
      </c>
      <c r="D12" s="163"/>
      <c r="E12" s="1656" t="s">
        <v>12518</v>
      </c>
      <c r="F12" s="1660">
        <v>220.0</v>
      </c>
      <c r="G12" s="1658" t="s">
        <v>12504</v>
      </c>
      <c r="H12" s="1661" t="s">
        <v>12519</v>
      </c>
      <c r="I12" s="1661" t="s">
        <v>11260</v>
      </c>
      <c r="J12" s="33"/>
      <c r="K12" s="34"/>
      <c r="L12" s="35"/>
      <c r="M12" s="163"/>
      <c r="N12" s="163"/>
      <c r="O12" s="163"/>
      <c r="P12" s="163"/>
      <c r="Q12" s="163"/>
      <c r="R12" s="163"/>
      <c r="S12" s="163"/>
      <c r="T12" s="163"/>
      <c r="U12" s="163"/>
      <c r="V12" s="163"/>
      <c r="W12" s="163"/>
      <c r="X12" s="163"/>
      <c r="Y12" s="163"/>
      <c r="Z12" s="163"/>
      <c r="AA12" s="330"/>
      <c r="AB12" s="163"/>
      <c r="AC12" s="163"/>
      <c r="AD12" s="163"/>
      <c r="AE12" s="163"/>
      <c r="AF12" s="163"/>
      <c r="AG12" s="163"/>
      <c r="AH12" s="163"/>
      <c r="AI12" s="38"/>
      <c r="AJ12" s="163"/>
      <c r="AK12" s="44"/>
      <c r="AL12" s="44"/>
      <c r="AM12" s="45"/>
      <c r="AN12" s="46"/>
      <c r="AO12" s="46"/>
      <c r="AP12" s="46"/>
      <c r="AQ12" s="46"/>
      <c r="AR12" s="46"/>
      <c r="AS12" s="163"/>
      <c r="AT12" s="46"/>
      <c r="AU12" s="46"/>
      <c r="AV12" s="331"/>
      <c r="AW12" s="331"/>
      <c r="AX12" s="331"/>
      <c r="AY12" s="331"/>
      <c r="AZ12" s="334"/>
      <c r="BA12" s="283"/>
      <c r="BB12" s="1591">
        <v>110.0</v>
      </c>
      <c r="BC12" s="64">
        <v>160.0</v>
      </c>
      <c r="BD12" s="64">
        <f t="shared" si="9"/>
        <v>390</v>
      </c>
      <c r="BE12" s="46">
        <v>10.0</v>
      </c>
      <c r="BF12" s="46">
        <v>10.0</v>
      </c>
      <c r="BG12" s="47">
        <v>0.16</v>
      </c>
      <c r="BH12" s="46">
        <f t="shared" si="1"/>
        <v>0</v>
      </c>
      <c r="BI12" s="52"/>
      <c r="BJ12" s="53">
        <f t="shared" si="2"/>
        <v>-520</v>
      </c>
      <c r="BK12" s="53">
        <f t="shared" si="3"/>
        <v>-570</v>
      </c>
      <c r="BL12" s="54" t="str">
        <f t="shared" si="4"/>
        <v>#DIV/0!</v>
      </c>
      <c r="BM12" s="47" t="str">
        <f t="shared" si="5"/>
        <v>#DIV/0!</v>
      </c>
      <c r="BN12" s="282"/>
      <c r="BO12" s="283"/>
      <c r="BP12" s="282"/>
      <c r="BQ12" s="282"/>
      <c r="BR12" s="282"/>
      <c r="BS12" s="282"/>
    </row>
    <row r="13" ht="30.0" customHeight="1">
      <c r="A13" s="163"/>
      <c r="B13" s="1664"/>
      <c r="C13" s="1655" t="s">
        <v>12502</v>
      </c>
      <c r="D13" s="163"/>
      <c r="E13" s="1656" t="s">
        <v>12520</v>
      </c>
      <c r="F13" s="1660">
        <v>240.0</v>
      </c>
      <c r="G13" s="1658" t="s">
        <v>12504</v>
      </c>
      <c r="H13" s="1661" t="s">
        <v>12519</v>
      </c>
      <c r="I13" s="1661" t="s">
        <v>12521</v>
      </c>
      <c r="J13" s="33"/>
      <c r="K13" s="34"/>
      <c r="L13" s="35"/>
      <c r="M13" s="163"/>
      <c r="N13" s="163"/>
      <c r="O13" s="163"/>
      <c r="P13" s="163"/>
      <c r="Q13" s="163"/>
      <c r="R13" s="163"/>
      <c r="S13" s="163"/>
      <c r="T13" s="163"/>
      <c r="U13" s="163"/>
      <c r="V13" s="163"/>
      <c r="W13" s="163"/>
      <c r="X13" s="163"/>
      <c r="Y13" s="163"/>
      <c r="Z13" s="163"/>
      <c r="AA13" s="330"/>
      <c r="AB13" s="163"/>
      <c r="AC13" s="163"/>
      <c r="AD13" s="163"/>
      <c r="AE13" s="163"/>
      <c r="AF13" s="163"/>
      <c r="AG13" s="163"/>
      <c r="AH13" s="163"/>
      <c r="AI13" s="38"/>
      <c r="AJ13" s="163"/>
      <c r="AK13" s="44"/>
      <c r="AL13" s="44"/>
      <c r="AM13" s="45"/>
      <c r="AN13" s="46"/>
      <c r="AO13" s="46"/>
      <c r="AP13" s="46"/>
      <c r="AQ13" s="46"/>
      <c r="AR13" s="46"/>
      <c r="AS13" s="163"/>
      <c r="AT13" s="46"/>
      <c r="AU13" s="46"/>
      <c r="AV13" s="331"/>
      <c r="AW13" s="331"/>
      <c r="AX13" s="331"/>
      <c r="AY13" s="331"/>
      <c r="AZ13" s="334"/>
      <c r="BA13" s="283"/>
      <c r="BB13" s="1591">
        <v>110.0</v>
      </c>
      <c r="BC13" s="64">
        <v>160.0</v>
      </c>
      <c r="BD13" s="64">
        <f t="shared" si="9"/>
        <v>1920</v>
      </c>
      <c r="BE13" s="46">
        <v>10.0</v>
      </c>
      <c r="BF13" s="46">
        <v>10.0</v>
      </c>
      <c r="BG13" s="47">
        <v>0.16</v>
      </c>
      <c r="BH13" s="46">
        <f t="shared" si="1"/>
        <v>0</v>
      </c>
      <c r="BI13" s="52"/>
      <c r="BJ13" s="53">
        <f t="shared" si="2"/>
        <v>-2050</v>
      </c>
      <c r="BK13" s="53">
        <f t="shared" si="3"/>
        <v>-2100</v>
      </c>
      <c r="BL13" s="54" t="str">
        <f t="shared" si="4"/>
        <v>#DIV/0!</v>
      </c>
      <c r="BM13" s="47" t="str">
        <f t="shared" si="5"/>
        <v>#DIV/0!</v>
      </c>
      <c r="BN13" s="282"/>
      <c r="BO13" s="283"/>
      <c r="BP13" s="282"/>
      <c r="BQ13" s="282"/>
      <c r="BR13" s="282"/>
      <c r="BS13" s="282"/>
    </row>
    <row r="14" ht="30.0" customHeight="1">
      <c r="A14" s="163"/>
      <c r="B14" s="1664"/>
      <c r="C14" s="1655" t="s">
        <v>12502</v>
      </c>
      <c r="D14" s="163"/>
      <c r="E14" s="1656" t="s">
        <v>12522</v>
      </c>
      <c r="F14" s="1660">
        <v>220.0</v>
      </c>
      <c r="G14" s="1658" t="s">
        <v>12504</v>
      </c>
      <c r="H14" s="1661" t="s">
        <v>12523</v>
      </c>
      <c r="I14" s="1661" t="s">
        <v>12524</v>
      </c>
      <c r="J14" s="33"/>
      <c r="K14" s="34"/>
      <c r="L14" s="35"/>
      <c r="M14" s="163"/>
      <c r="N14" s="163"/>
      <c r="O14" s="163"/>
      <c r="P14" s="163"/>
      <c r="Q14" s="163"/>
      <c r="R14" s="163"/>
      <c r="S14" s="163"/>
      <c r="T14" s="163"/>
      <c r="U14" s="163"/>
      <c r="V14" s="163"/>
      <c r="W14" s="163"/>
      <c r="X14" s="163"/>
      <c r="Y14" s="163"/>
      <c r="Z14" s="163"/>
      <c r="AA14" s="330"/>
      <c r="AB14" s="163"/>
      <c r="AC14" s="163"/>
      <c r="AD14" s="163"/>
      <c r="AE14" s="163"/>
      <c r="AF14" s="163"/>
      <c r="AG14" s="163"/>
      <c r="AH14" s="163"/>
      <c r="AI14" s="38"/>
      <c r="AJ14" s="163"/>
      <c r="AK14" s="44"/>
      <c r="AL14" s="44"/>
      <c r="AM14" s="45"/>
      <c r="AN14" s="46"/>
      <c r="AO14" s="46"/>
      <c r="AP14" s="46"/>
      <c r="AQ14" s="46"/>
      <c r="AR14" s="46"/>
      <c r="AS14" s="163"/>
      <c r="AT14" s="46"/>
      <c r="AU14" s="46"/>
      <c r="AV14" s="331"/>
      <c r="AW14" s="331"/>
      <c r="AX14" s="331"/>
      <c r="AY14" s="331"/>
      <c r="AZ14" s="334"/>
      <c r="BA14" s="283"/>
      <c r="BB14" s="1591">
        <v>110.0</v>
      </c>
      <c r="BC14" s="64">
        <v>160.0</v>
      </c>
      <c r="BD14" s="64">
        <f t="shared" si="9"/>
        <v>0</v>
      </c>
      <c r="BE14" s="46">
        <v>10.0</v>
      </c>
      <c r="BF14" s="46">
        <v>10.0</v>
      </c>
      <c r="BG14" s="47">
        <v>0.16</v>
      </c>
      <c r="BH14" s="46">
        <f t="shared" si="1"/>
        <v>0</v>
      </c>
      <c r="BI14" s="52"/>
      <c r="BJ14" s="53">
        <f t="shared" si="2"/>
        <v>-130</v>
      </c>
      <c r="BK14" s="53">
        <f t="shared" si="3"/>
        <v>-180</v>
      </c>
      <c r="BL14" s="54" t="str">
        <f t="shared" si="4"/>
        <v>#DIV/0!</v>
      </c>
      <c r="BM14" s="47" t="str">
        <f t="shared" si="5"/>
        <v>#DIV/0!</v>
      </c>
      <c r="BN14" s="282"/>
      <c r="BO14" s="283"/>
      <c r="BP14" s="282"/>
      <c r="BQ14" s="282"/>
      <c r="BR14" s="282"/>
      <c r="BS14" s="282"/>
    </row>
    <row r="15" ht="30.0" customHeight="1">
      <c r="A15" s="163"/>
      <c r="B15" s="1664"/>
      <c r="C15" s="1655" t="s">
        <v>12502</v>
      </c>
      <c r="D15" s="163"/>
      <c r="E15" s="1656" t="s">
        <v>12525</v>
      </c>
      <c r="F15" s="1660">
        <v>350.0</v>
      </c>
      <c r="G15" s="1658" t="s">
        <v>12504</v>
      </c>
      <c r="H15" s="1661" t="s">
        <v>12516</v>
      </c>
      <c r="I15" s="1661" t="s">
        <v>12526</v>
      </c>
      <c r="J15" s="33"/>
      <c r="K15" s="34"/>
      <c r="L15" s="35"/>
      <c r="M15" s="163"/>
      <c r="N15" s="163"/>
      <c r="O15" s="163"/>
      <c r="P15" s="163"/>
      <c r="Q15" s="163"/>
      <c r="R15" s="163"/>
      <c r="S15" s="163"/>
      <c r="T15" s="163"/>
      <c r="U15" s="163"/>
      <c r="V15" s="163"/>
      <c r="W15" s="163"/>
      <c r="X15" s="163"/>
      <c r="Y15" s="163"/>
      <c r="Z15" s="163"/>
      <c r="AA15" s="330"/>
      <c r="AB15" s="163"/>
      <c r="AC15" s="163"/>
      <c r="AD15" s="163"/>
      <c r="AE15" s="163"/>
      <c r="AF15" s="163"/>
      <c r="AG15" s="163"/>
      <c r="AH15" s="163"/>
      <c r="AI15" s="38"/>
      <c r="AJ15" s="163"/>
      <c r="AK15" s="44"/>
      <c r="AL15" s="44"/>
      <c r="AM15" s="45"/>
      <c r="AN15" s="46"/>
      <c r="AO15" s="46"/>
      <c r="AP15" s="46"/>
      <c r="AQ15" s="46"/>
      <c r="AR15" s="46"/>
      <c r="AS15" s="163"/>
      <c r="AT15" s="46"/>
      <c r="AU15" s="46"/>
      <c r="AV15" s="331"/>
      <c r="AW15" s="331"/>
      <c r="AX15" s="331"/>
      <c r="AY15" s="331"/>
      <c r="AZ15" s="334"/>
      <c r="BA15" s="283"/>
      <c r="BB15" s="1591">
        <v>110.0</v>
      </c>
      <c r="BC15" s="64">
        <v>160.0</v>
      </c>
      <c r="BD15" s="64">
        <f t="shared" si="9"/>
        <v>384</v>
      </c>
      <c r="BE15" s="46">
        <v>10.0</v>
      </c>
      <c r="BF15" s="46">
        <v>10.0</v>
      </c>
      <c r="BG15" s="47">
        <v>0.16</v>
      </c>
      <c r="BH15" s="46">
        <f t="shared" si="1"/>
        <v>0</v>
      </c>
      <c r="BI15" s="52"/>
      <c r="BJ15" s="53">
        <f t="shared" si="2"/>
        <v>-514</v>
      </c>
      <c r="BK15" s="53">
        <f t="shared" si="3"/>
        <v>-564</v>
      </c>
      <c r="BL15" s="54" t="str">
        <f t="shared" si="4"/>
        <v>#DIV/0!</v>
      </c>
      <c r="BM15" s="47" t="str">
        <f t="shared" si="5"/>
        <v>#DIV/0!</v>
      </c>
      <c r="BN15" s="282"/>
      <c r="BO15" s="283"/>
      <c r="BP15" s="282"/>
      <c r="BQ15" s="282"/>
      <c r="BR15" s="282"/>
      <c r="BS15" s="282"/>
    </row>
    <row r="16" ht="30.0" customHeight="1">
      <c r="A16" s="163"/>
      <c r="B16" s="1664"/>
      <c r="C16" s="1655" t="s">
        <v>12502</v>
      </c>
      <c r="D16" s="163"/>
      <c r="E16" s="1656" t="s">
        <v>12527</v>
      </c>
      <c r="F16" s="1660">
        <v>320.0</v>
      </c>
      <c r="G16" s="1658" t="s">
        <v>12504</v>
      </c>
      <c r="H16" s="1661" t="s">
        <v>12516</v>
      </c>
      <c r="I16" s="1661" t="s">
        <v>12528</v>
      </c>
      <c r="J16" s="33"/>
      <c r="K16" s="34"/>
      <c r="L16" s="35"/>
      <c r="M16" s="163"/>
      <c r="N16" s="163"/>
      <c r="O16" s="163"/>
      <c r="P16" s="163"/>
      <c r="Q16" s="163"/>
      <c r="R16" s="163"/>
      <c r="S16" s="163"/>
      <c r="T16" s="163"/>
      <c r="U16" s="163"/>
      <c r="V16" s="163"/>
      <c r="W16" s="163"/>
      <c r="X16" s="163"/>
      <c r="Y16" s="163"/>
      <c r="Z16" s="163"/>
      <c r="AA16" s="330"/>
      <c r="AB16" s="163"/>
      <c r="AC16" s="163"/>
      <c r="AD16" s="163"/>
      <c r="AE16" s="163"/>
      <c r="AF16" s="163"/>
      <c r="AG16" s="163"/>
      <c r="AH16" s="163"/>
      <c r="AI16" s="38"/>
      <c r="AJ16" s="163"/>
      <c r="AK16" s="44"/>
      <c r="AL16" s="44"/>
      <c r="AM16" s="45"/>
      <c r="AN16" s="46"/>
      <c r="AO16" s="46"/>
      <c r="AP16" s="46"/>
      <c r="AQ16" s="46"/>
      <c r="AR16" s="46"/>
      <c r="AS16" s="163"/>
      <c r="AT16" s="46"/>
      <c r="AU16" s="46"/>
      <c r="AV16" s="331"/>
      <c r="AW16" s="331"/>
      <c r="AX16" s="331"/>
      <c r="AY16" s="331"/>
      <c r="AZ16" s="334"/>
      <c r="BA16" s="283"/>
      <c r="BB16" s="1591">
        <v>110.0</v>
      </c>
      <c r="BC16" s="64">
        <v>160.0</v>
      </c>
      <c r="BD16" s="64">
        <f t="shared" si="9"/>
        <v>780</v>
      </c>
      <c r="BE16" s="46">
        <v>10.0</v>
      </c>
      <c r="BF16" s="46">
        <v>10.0</v>
      </c>
      <c r="BG16" s="47">
        <v>0.16</v>
      </c>
      <c r="BH16" s="46">
        <f t="shared" si="1"/>
        <v>0</v>
      </c>
      <c r="BI16" s="52"/>
      <c r="BJ16" s="53">
        <f t="shared" si="2"/>
        <v>-910</v>
      </c>
      <c r="BK16" s="53">
        <f t="shared" si="3"/>
        <v>-960</v>
      </c>
      <c r="BL16" s="54" t="str">
        <f t="shared" si="4"/>
        <v>#DIV/0!</v>
      </c>
      <c r="BM16" s="47" t="str">
        <f t="shared" si="5"/>
        <v>#DIV/0!</v>
      </c>
      <c r="BN16" s="282"/>
      <c r="BO16" s="283"/>
      <c r="BP16" s="282"/>
      <c r="BQ16" s="282"/>
      <c r="BR16" s="282"/>
      <c r="BS16" s="282"/>
    </row>
    <row r="17" ht="30.0" customHeight="1">
      <c r="A17" s="163"/>
      <c r="B17" s="1664"/>
      <c r="C17" s="1655" t="s">
        <v>12502</v>
      </c>
      <c r="D17" s="163"/>
      <c r="E17" s="1656" t="s">
        <v>12529</v>
      </c>
      <c r="F17" s="1660">
        <v>500.0</v>
      </c>
      <c r="G17" s="1658" t="s">
        <v>12504</v>
      </c>
      <c r="H17" s="1661" t="s">
        <v>12516</v>
      </c>
      <c r="I17" s="1661" t="s">
        <v>12530</v>
      </c>
      <c r="J17" s="33"/>
      <c r="K17" s="34"/>
      <c r="L17" s="35"/>
      <c r="M17" s="163"/>
      <c r="N17" s="163"/>
      <c r="O17" s="163"/>
      <c r="P17" s="163"/>
      <c r="Q17" s="163"/>
      <c r="R17" s="163"/>
      <c r="S17" s="163"/>
      <c r="T17" s="163"/>
      <c r="U17" s="163"/>
      <c r="V17" s="163"/>
      <c r="W17" s="163"/>
      <c r="X17" s="163"/>
      <c r="Y17" s="163"/>
      <c r="Z17" s="163"/>
      <c r="AA17" s="330"/>
      <c r="AB17" s="163"/>
      <c r="AC17" s="163"/>
      <c r="AD17" s="163"/>
      <c r="AE17" s="163"/>
      <c r="AF17" s="163"/>
      <c r="AG17" s="163"/>
      <c r="AH17" s="163"/>
      <c r="AI17" s="163"/>
      <c r="AJ17" s="163"/>
      <c r="AK17" s="315"/>
      <c r="AL17" s="44"/>
      <c r="AM17" s="45"/>
      <c r="AN17" s="163"/>
      <c r="AO17" s="163"/>
      <c r="AP17" s="46"/>
      <c r="AQ17" s="163"/>
      <c r="AR17" s="163"/>
      <c r="AS17" s="163"/>
      <c r="AT17" s="163"/>
      <c r="AU17" s="163"/>
      <c r="AV17" s="283"/>
      <c r="AW17" s="331"/>
      <c r="AX17" s="331"/>
      <c r="AY17" s="331"/>
      <c r="AZ17" s="334"/>
      <c r="BA17" s="283"/>
      <c r="BB17" s="1591">
        <v>110.0</v>
      </c>
      <c r="BC17" s="64">
        <v>160.0</v>
      </c>
      <c r="BD17" s="64">
        <f t="shared" si="9"/>
        <v>3840</v>
      </c>
      <c r="BE17" s="46">
        <v>10.0</v>
      </c>
      <c r="BF17" s="46">
        <v>10.0</v>
      </c>
      <c r="BG17" s="47">
        <v>0.16</v>
      </c>
      <c r="BH17" s="46">
        <f t="shared" si="1"/>
        <v>0</v>
      </c>
      <c r="BI17" s="52"/>
      <c r="BJ17" s="53">
        <f t="shared" si="2"/>
        <v>-3970</v>
      </c>
      <c r="BK17" s="53">
        <f t="shared" si="3"/>
        <v>-4020</v>
      </c>
      <c r="BL17" s="54" t="str">
        <f t="shared" si="4"/>
        <v>#DIV/0!</v>
      </c>
      <c r="BM17" s="47" t="str">
        <f t="shared" si="5"/>
        <v>#DIV/0!</v>
      </c>
      <c r="BN17" s="282"/>
      <c r="BO17" s="283"/>
      <c r="BP17" s="282"/>
      <c r="BQ17" s="282"/>
      <c r="BR17" s="282"/>
      <c r="BS17" s="282"/>
    </row>
    <row r="18" ht="30.0" customHeight="1">
      <c r="A18" s="163"/>
      <c r="B18" s="325"/>
      <c r="C18" s="163"/>
      <c r="D18" s="163"/>
      <c r="E18" s="163"/>
      <c r="F18" s="1666"/>
      <c r="G18" s="1667"/>
      <c r="H18" s="296"/>
      <c r="I18" s="163"/>
      <c r="J18" s="33"/>
      <c r="K18" s="34"/>
      <c r="L18" s="35"/>
      <c r="M18" s="163"/>
      <c r="N18" s="163"/>
      <c r="O18" s="163"/>
      <c r="P18" s="163"/>
      <c r="Q18" s="163"/>
      <c r="R18" s="163"/>
      <c r="S18" s="163"/>
      <c r="T18" s="163"/>
      <c r="U18" s="163"/>
      <c r="V18" s="163"/>
      <c r="W18" s="163"/>
      <c r="X18" s="163"/>
      <c r="Y18" s="163"/>
      <c r="Z18" s="163"/>
      <c r="AA18" s="330"/>
      <c r="AB18" s="163"/>
      <c r="AC18" s="163"/>
      <c r="AD18" s="163"/>
      <c r="AE18" s="163"/>
      <c r="AF18" s="163"/>
      <c r="AG18" s="163"/>
      <c r="AH18" s="163"/>
      <c r="AI18" s="163"/>
      <c r="AJ18" s="163"/>
      <c r="AK18" s="315"/>
      <c r="AL18" s="44"/>
      <c r="AM18" s="45"/>
      <c r="AN18" s="163"/>
      <c r="AO18" s="163"/>
      <c r="AP18" s="46"/>
      <c r="AQ18" s="163"/>
      <c r="AR18" s="163"/>
      <c r="AS18" s="163"/>
      <c r="AT18" s="163"/>
      <c r="AU18" s="163"/>
      <c r="AV18" s="283"/>
      <c r="AW18" s="331"/>
      <c r="AX18" s="331"/>
      <c r="AY18" s="331"/>
      <c r="AZ18" s="334"/>
      <c r="BA18" s="283"/>
      <c r="BB18" s="1591"/>
      <c r="BC18" s="64"/>
      <c r="BD18" s="64"/>
      <c r="BE18" s="46"/>
      <c r="BF18" s="46"/>
      <c r="BG18" s="47"/>
      <c r="BH18" s="46"/>
      <c r="BI18" s="52"/>
      <c r="BJ18" s="46"/>
      <c r="BK18" s="46"/>
      <c r="BL18" s="54"/>
      <c r="BM18" s="47"/>
      <c r="BN18" s="282"/>
      <c r="BO18" s="283"/>
      <c r="BP18" s="282"/>
      <c r="BQ18" s="282"/>
      <c r="BR18" s="282"/>
      <c r="BS18" s="282"/>
    </row>
    <row r="19" ht="30.0" customHeight="1">
      <c r="A19" s="163"/>
      <c r="B19" s="325"/>
      <c r="C19" s="37" t="s">
        <v>12531</v>
      </c>
      <c r="D19" s="163"/>
      <c r="E19" s="37" t="s">
        <v>12532</v>
      </c>
      <c r="F19" s="326"/>
      <c r="G19" s="327"/>
      <c r="H19" s="163"/>
      <c r="I19" s="163"/>
      <c r="J19" s="33">
        <v>600.0</v>
      </c>
      <c r="K19" s="34">
        <v>0.3</v>
      </c>
      <c r="L19" s="35">
        <f t="shared" ref="L19:L20" si="10">ROUND(J19*(1-K19),0)</f>
        <v>420</v>
      </c>
      <c r="M19" s="163"/>
      <c r="N19" s="163"/>
      <c r="O19" s="163"/>
      <c r="P19" s="163"/>
      <c r="Q19" s="163"/>
      <c r="R19" s="163"/>
      <c r="S19" s="163"/>
      <c r="T19" s="163"/>
      <c r="U19" s="163"/>
      <c r="V19" s="163"/>
      <c r="W19" s="163"/>
      <c r="X19" s="163"/>
      <c r="Y19" s="163"/>
      <c r="Z19" s="163"/>
      <c r="AA19" s="330"/>
      <c r="AB19" s="163"/>
      <c r="AC19" s="163"/>
      <c r="AD19" s="163"/>
      <c r="AE19" s="163"/>
      <c r="AF19" s="163"/>
      <c r="AG19" s="163"/>
      <c r="AH19" s="163"/>
      <c r="AI19" s="163"/>
      <c r="AJ19" s="163"/>
      <c r="AK19" s="315"/>
      <c r="AL19" s="44"/>
      <c r="AM19" s="45"/>
      <c r="AN19" s="163"/>
      <c r="AO19" s="163"/>
      <c r="AP19" s="46"/>
      <c r="AQ19" s="163"/>
      <c r="AR19" s="163"/>
      <c r="AS19" s="163"/>
      <c r="AT19" s="163"/>
      <c r="AU19" s="163"/>
      <c r="AV19" s="283"/>
      <c r="AW19" s="331"/>
      <c r="AX19" s="331"/>
      <c r="AY19" s="331"/>
      <c r="AZ19" s="334"/>
      <c r="BA19" s="283"/>
      <c r="BB19" s="1591">
        <v>72.0</v>
      </c>
      <c r="BC19" s="64">
        <v>128.0</v>
      </c>
      <c r="BD19" s="1668">
        <v>237.0</v>
      </c>
      <c r="BE19" s="46"/>
      <c r="BF19" s="46"/>
      <c r="BG19" s="47">
        <v>0.16</v>
      </c>
      <c r="BH19" s="46">
        <f t="shared" ref="BH19:BH20" si="11">L19*BG19</f>
        <v>67.2</v>
      </c>
      <c r="BI19" s="52"/>
      <c r="BJ19" s="53">
        <f t="shared" ref="BJ19:BJ20" si="12">L19-BB19-BD19-BE19-BF19-BH19-BI19</f>
        <v>43.8</v>
      </c>
      <c r="BK19" s="53">
        <f t="shared" ref="BK19:BK20" si="13">$L19-$BC19-$BD19-$BE19-$BF19-$BH19-$BI19</f>
        <v>-12.2</v>
      </c>
      <c r="BL19" s="54">
        <f t="shared" ref="BL19:BL20" si="14">BJ19/L19</f>
        <v>0.1042857143</v>
      </c>
      <c r="BM19" s="47">
        <f t="shared" ref="BM19:BM37" si="15">$BK19/$L19</f>
        <v>-0.02904761905</v>
      </c>
      <c r="BN19" s="282"/>
      <c r="BO19" s="283"/>
      <c r="BP19" s="282"/>
      <c r="BQ19" s="282"/>
      <c r="BR19" s="282"/>
      <c r="BS19" s="282"/>
    </row>
    <row r="20" ht="30.0" customHeight="1">
      <c r="A20" s="163"/>
      <c r="B20" s="325"/>
      <c r="C20" s="37" t="s">
        <v>12533</v>
      </c>
      <c r="D20" s="163"/>
      <c r="E20" s="37" t="s">
        <v>12534</v>
      </c>
      <c r="F20" s="326"/>
      <c r="G20" s="327"/>
      <c r="H20" s="163"/>
      <c r="I20" s="163"/>
      <c r="J20" s="33">
        <v>700.0</v>
      </c>
      <c r="K20" s="34">
        <v>0.3</v>
      </c>
      <c r="L20" s="35">
        <f t="shared" si="10"/>
        <v>490</v>
      </c>
      <c r="M20" s="163"/>
      <c r="N20" s="163"/>
      <c r="O20" s="163"/>
      <c r="P20" s="163"/>
      <c r="Q20" s="163"/>
      <c r="R20" s="163"/>
      <c r="S20" s="163"/>
      <c r="T20" s="163"/>
      <c r="U20" s="163"/>
      <c r="V20" s="163"/>
      <c r="W20" s="163"/>
      <c r="X20" s="163"/>
      <c r="Y20" s="163"/>
      <c r="Z20" s="163"/>
      <c r="AA20" s="330"/>
      <c r="AB20" s="163"/>
      <c r="AC20" s="163"/>
      <c r="AD20" s="163"/>
      <c r="AE20" s="163"/>
      <c r="AF20" s="163"/>
      <c r="AG20" s="163"/>
      <c r="AH20" s="163"/>
      <c r="AI20" s="163"/>
      <c r="AJ20" s="163"/>
      <c r="AK20" s="315"/>
      <c r="AL20" s="44"/>
      <c r="AM20" s="45"/>
      <c r="AN20" s="163"/>
      <c r="AO20" s="163"/>
      <c r="AP20" s="46"/>
      <c r="AQ20" s="163"/>
      <c r="AR20" s="163"/>
      <c r="AS20" s="163"/>
      <c r="AT20" s="163"/>
      <c r="AU20" s="163"/>
      <c r="AV20" s="283"/>
      <c r="AW20" s="331"/>
      <c r="AX20" s="331"/>
      <c r="AY20" s="331"/>
      <c r="AZ20" s="334"/>
      <c r="BA20" s="283"/>
      <c r="BB20" s="1591">
        <v>72.0</v>
      </c>
      <c r="BC20" s="64">
        <v>128.0</v>
      </c>
      <c r="BD20" s="64">
        <v>195.0</v>
      </c>
      <c r="BE20" s="46"/>
      <c r="BF20" s="46"/>
      <c r="BG20" s="47">
        <v>0.2</v>
      </c>
      <c r="BH20" s="46">
        <f t="shared" si="11"/>
        <v>98</v>
      </c>
      <c r="BI20" s="52"/>
      <c r="BJ20" s="53">
        <f t="shared" si="12"/>
        <v>125</v>
      </c>
      <c r="BK20" s="53">
        <f t="shared" si="13"/>
        <v>69</v>
      </c>
      <c r="BL20" s="54">
        <f t="shared" si="14"/>
        <v>0.2551020408</v>
      </c>
      <c r="BM20" s="47">
        <f t="shared" si="15"/>
        <v>0.1408163265</v>
      </c>
      <c r="BN20" s="282"/>
      <c r="BO20" s="283"/>
      <c r="BP20" s="282"/>
      <c r="BQ20" s="282"/>
      <c r="BR20" s="282"/>
      <c r="BS20" s="282"/>
    </row>
    <row r="21" ht="30.0" customHeight="1">
      <c r="A21" s="163"/>
      <c r="B21" s="325"/>
      <c r="C21" s="163"/>
      <c r="D21" s="163"/>
      <c r="E21" s="163"/>
      <c r="F21" s="326"/>
      <c r="G21" s="327"/>
      <c r="H21" s="163"/>
      <c r="I21" s="163"/>
      <c r="J21" s="163"/>
      <c r="K21" s="328"/>
      <c r="L21" s="329"/>
      <c r="M21" s="163"/>
      <c r="N21" s="163"/>
      <c r="O21" s="163"/>
      <c r="P21" s="163"/>
      <c r="Q21" s="163"/>
      <c r="R21" s="163"/>
      <c r="S21" s="163"/>
      <c r="T21" s="163"/>
      <c r="U21" s="163"/>
      <c r="V21" s="163"/>
      <c r="W21" s="163"/>
      <c r="X21" s="163"/>
      <c r="Y21" s="163"/>
      <c r="Z21" s="163"/>
      <c r="AA21" s="330"/>
      <c r="AB21" s="163"/>
      <c r="AC21" s="163"/>
      <c r="AD21" s="163"/>
      <c r="AE21" s="163"/>
      <c r="AF21" s="163"/>
      <c r="AG21" s="163"/>
      <c r="AH21" s="163"/>
      <c r="AI21" s="163"/>
      <c r="AJ21" s="163"/>
      <c r="AK21" s="315"/>
      <c r="AL21" s="44"/>
      <c r="AM21" s="163"/>
      <c r="AN21" s="163"/>
      <c r="AO21" s="163"/>
      <c r="AP21" s="46"/>
      <c r="AQ21" s="163"/>
      <c r="AR21" s="163"/>
      <c r="AS21" s="163"/>
      <c r="AT21" s="163"/>
      <c r="AU21" s="163"/>
      <c r="AV21" s="283"/>
      <c r="AW21" s="331"/>
      <c r="AX21" s="331"/>
      <c r="AY21" s="331"/>
      <c r="AZ21" s="334"/>
      <c r="BA21" s="283"/>
      <c r="BB21" s="163"/>
      <c r="BC21" s="163"/>
      <c r="BD21" s="163"/>
      <c r="BE21" s="163"/>
      <c r="BF21" s="163"/>
      <c r="BG21" s="163"/>
      <c r="BH21" s="163"/>
      <c r="BI21" s="163"/>
      <c r="BJ21" s="163"/>
      <c r="BK21" s="283"/>
      <c r="BL21" s="283"/>
      <c r="BM21" s="47" t="str">
        <f t="shared" si="15"/>
        <v>#DIV/0!</v>
      </c>
      <c r="BN21" s="282"/>
      <c r="BO21" s="283"/>
      <c r="BP21" s="282"/>
      <c r="BQ21" s="282"/>
      <c r="BR21" s="282"/>
      <c r="BS21" s="282"/>
    </row>
    <row r="22" ht="30.0" customHeight="1">
      <c r="A22" s="163"/>
      <c r="B22" s="325"/>
      <c r="C22" s="163"/>
      <c r="D22" s="163"/>
      <c r="E22" s="163"/>
      <c r="F22" s="326"/>
      <c r="G22" s="327"/>
      <c r="H22" s="163"/>
      <c r="I22" s="163"/>
      <c r="J22" s="163"/>
      <c r="K22" s="328"/>
      <c r="L22" s="329"/>
      <c r="M22" s="163"/>
      <c r="N22" s="163"/>
      <c r="O22" s="163"/>
      <c r="P22" s="163"/>
      <c r="Q22" s="163"/>
      <c r="R22" s="163"/>
      <c r="S22" s="163"/>
      <c r="T22" s="163"/>
      <c r="U22" s="163"/>
      <c r="V22" s="163"/>
      <c r="W22" s="163"/>
      <c r="X22" s="163"/>
      <c r="Y22" s="163"/>
      <c r="Z22" s="163"/>
      <c r="AA22" s="330"/>
      <c r="AB22" s="163"/>
      <c r="AC22" s="163"/>
      <c r="AD22" s="163"/>
      <c r="AE22" s="163"/>
      <c r="AF22" s="163"/>
      <c r="AG22" s="163"/>
      <c r="AH22" s="163"/>
      <c r="AI22" s="163"/>
      <c r="AJ22" s="163"/>
      <c r="AK22" s="315"/>
      <c r="AL22" s="44">
        <v>0.0</v>
      </c>
      <c r="AM22" s="163"/>
      <c r="AN22" s="163"/>
      <c r="AO22" s="163"/>
      <c r="AP22" s="46"/>
      <c r="AQ22" s="163"/>
      <c r="AR22" s="163"/>
      <c r="AS22" s="163"/>
      <c r="AT22" s="163"/>
      <c r="AU22" s="163"/>
      <c r="AV22" s="283"/>
      <c r="AW22" s="331"/>
      <c r="AX22" s="331"/>
      <c r="AY22" s="331"/>
      <c r="AZ22" s="334"/>
      <c r="BA22" s="283"/>
      <c r="BB22" s="163"/>
      <c r="BC22" s="163"/>
      <c r="BD22" s="163"/>
      <c r="BE22" s="163"/>
      <c r="BF22" s="163"/>
      <c r="BG22" s="163"/>
      <c r="BH22" s="163"/>
      <c r="BI22" s="163"/>
      <c r="BJ22" s="163"/>
      <c r="BK22" s="283"/>
      <c r="BL22" s="283"/>
      <c r="BM22" s="47" t="str">
        <f t="shared" si="15"/>
        <v>#DIV/0!</v>
      </c>
      <c r="BN22" s="282"/>
      <c r="BO22" s="283"/>
      <c r="BP22" s="282"/>
      <c r="BQ22" s="282"/>
      <c r="BR22" s="282"/>
      <c r="BS22" s="282"/>
    </row>
    <row r="23" ht="30.0" customHeight="1">
      <c r="A23" s="163"/>
      <c r="B23" s="325"/>
      <c r="C23" s="163"/>
      <c r="D23" s="163"/>
      <c r="E23" s="163"/>
      <c r="F23" s="326"/>
      <c r="G23" s="327"/>
      <c r="H23" s="163"/>
      <c r="I23" s="163"/>
      <c r="J23" s="163"/>
      <c r="K23" s="328"/>
      <c r="L23" s="329"/>
      <c r="M23" s="163"/>
      <c r="N23" s="163"/>
      <c r="O23" s="163"/>
      <c r="P23" s="163"/>
      <c r="Q23" s="163"/>
      <c r="R23" s="163"/>
      <c r="S23" s="163"/>
      <c r="T23" s="163"/>
      <c r="U23" s="163"/>
      <c r="V23" s="163"/>
      <c r="W23" s="163"/>
      <c r="X23" s="163"/>
      <c r="Y23" s="163"/>
      <c r="Z23" s="163"/>
      <c r="AA23" s="330"/>
      <c r="AB23" s="163"/>
      <c r="AC23" s="163"/>
      <c r="AD23" s="163"/>
      <c r="AE23" s="163"/>
      <c r="AF23" s="163"/>
      <c r="AG23" s="163"/>
      <c r="AH23" s="163"/>
      <c r="AI23" s="163"/>
      <c r="AJ23" s="163"/>
      <c r="AK23" s="315"/>
      <c r="AL23" s="44">
        <v>0.0</v>
      </c>
      <c r="AM23" s="163"/>
      <c r="AN23" s="163"/>
      <c r="AO23" s="163"/>
      <c r="AP23" s="46"/>
      <c r="AQ23" s="163"/>
      <c r="AR23" s="163"/>
      <c r="AS23" s="163"/>
      <c r="AT23" s="163"/>
      <c r="AU23" s="163"/>
      <c r="AV23" s="283"/>
      <c r="AW23" s="331"/>
      <c r="AX23" s="331"/>
      <c r="AY23" s="331"/>
      <c r="AZ23" s="334"/>
      <c r="BA23" s="283"/>
      <c r="BB23" s="163"/>
      <c r="BC23" s="163"/>
      <c r="BD23" s="163"/>
      <c r="BE23" s="163"/>
      <c r="BF23" s="163"/>
      <c r="BG23" s="163"/>
      <c r="BH23" s="163"/>
      <c r="BI23" s="163"/>
      <c r="BJ23" s="163"/>
      <c r="BK23" s="283"/>
      <c r="BL23" s="283"/>
      <c r="BM23" s="47" t="str">
        <f t="shared" si="15"/>
        <v>#DIV/0!</v>
      </c>
      <c r="BN23" s="282"/>
      <c r="BO23" s="283"/>
      <c r="BP23" s="282"/>
      <c r="BQ23" s="282"/>
      <c r="BR23" s="282"/>
      <c r="BS23" s="282"/>
    </row>
    <row r="24" ht="30.0" customHeight="1">
      <c r="A24" s="163"/>
      <c r="B24" s="325"/>
      <c r="C24" s="163"/>
      <c r="D24" s="163"/>
      <c r="E24" s="163"/>
      <c r="F24" s="326"/>
      <c r="G24" s="327"/>
      <c r="H24" s="163"/>
      <c r="I24" s="163"/>
      <c r="J24" s="163"/>
      <c r="K24" s="328"/>
      <c r="L24" s="329"/>
      <c r="M24" s="163"/>
      <c r="N24" s="163"/>
      <c r="O24" s="163"/>
      <c r="P24" s="163"/>
      <c r="Q24" s="163"/>
      <c r="R24" s="163"/>
      <c r="S24" s="163"/>
      <c r="T24" s="163"/>
      <c r="U24" s="163"/>
      <c r="V24" s="163"/>
      <c r="W24" s="163"/>
      <c r="X24" s="163"/>
      <c r="Y24" s="163"/>
      <c r="Z24" s="163"/>
      <c r="AA24" s="330"/>
      <c r="AB24" s="163"/>
      <c r="AC24" s="163"/>
      <c r="AD24" s="163"/>
      <c r="AE24" s="163"/>
      <c r="AF24" s="163"/>
      <c r="AG24" s="163"/>
      <c r="AH24" s="163"/>
      <c r="AI24" s="163"/>
      <c r="AJ24" s="163"/>
      <c r="AK24" s="315"/>
      <c r="AL24" s="44">
        <v>0.0</v>
      </c>
      <c r="AM24" s="163"/>
      <c r="AN24" s="163"/>
      <c r="AO24" s="163"/>
      <c r="AP24" s="46"/>
      <c r="AQ24" s="163"/>
      <c r="AR24" s="163"/>
      <c r="AS24" s="163"/>
      <c r="AT24" s="163"/>
      <c r="AU24" s="163"/>
      <c r="AV24" s="283"/>
      <c r="AW24" s="331"/>
      <c r="AX24" s="331"/>
      <c r="AY24" s="331"/>
      <c r="AZ24" s="334"/>
      <c r="BA24" s="283"/>
      <c r="BB24" s="163"/>
      <c r="BC24" s="163"/>
      <c r="BD24" s="163"/>
      <c r="BE24" s="163"/>
      <c r="BF24" s="163"/>
      <c r="BG24" s="163"/>
      <c r="BH24" s="163"/>
      <c r="BI24" s="163"/>
      <c r="BJ24" s="163"/>
      <c r="BK24" s="283"/>
      <c r="BL24" s="283"/>
      <c r="BM24" s="47" t="str">
        <f t="shared" si="15"/>
        <v>#DIV/0!</v>
      </c>
      <c r="BN24" s="282"/>
      <c r="BO24" s="283"/>
      <c r="BP24" s="282"/>
      <c r="BQ24" s="282"/>
      <c r="BR24" s="282"/>
      <c r="BS24" s="282"/>
    </row>
    <row r="25" ht="30.0" customHeight="1">
      <c r="A25" s="163"/>
      <c r="B25" s="325"/>
      <c r="C25" s="163"/>
      <c r="D25" s="163"/>
      <c r="E25" s="163"/>
      <c r="F25" s="326"/>
      <c r="G25" s="327"/>
      <c r="H25" s="163"/>
      <c r="I25" s="163"/>
      <c r="J25" s="163"/>
      <c r="K25" s="328"/>
      <c r="L25" s="329"/>
      <c r="M25" s="163"/>
      <c r="N25" s="163"/>
      <c r="O25" s="163"/>
      <c r="P25" s="163"/>
      <c r="Q25" s="163"/>
      <c r="R25" s="163"/>
      <c r="S25" s="163"/>
      <c r="T25" s="163"/>
      <c r="U25" s="163"/>
      <c r="V25" s="163"/>
      <c r="W25" s="163"/>
      <c r="X25" s="163"/>
      <c r="Y25" s="163"/>
      <c r="Z25" s="163"/>
      <c r="AA25" s="330"/>
      <c r="AB25" s="163"/>
      <c r="AC25" s="163"/>
      <c r="AD25" s="163"/>
      <c r="AE25" s="163"/>
      <c r="AF25" s="163"/>
      <c r="AG25" s="163"/>
      <c r="AH25" s="163"/>
      <c r="AI25" s="163"/>
      <c r="AJ25" s="163"/>
      <c r="AK25" s="315"/>
      <c r="AL25" s="44">
        <v>0.0</v>
      </c>
      <c r="AM25" s="163"/>
      <c r="AN25" s="163"/>
      <c r="AO25" s="163"/>
      <c r="AP25" s="46"/>
      <c r="AQ25" s="163"/>
      <c r="AR25" s="163"/>
      <c r="AS25" s="163"/>
      <c r="AT25" s="163"/>
      <c r="AU25" s="163"/>
      <c r="AV25" s="283"/>
      <c r="AW25" s="331"/>
      <c r="AX25" s="331"/>
      <c r="AY25" s="331"/>
      <c r="AZ25" s="334"/>
      <c r="BA25" s="283"/>
      <c r="BB25" s="163"/>
      <c r="BC25" s="163"/>
      <c r="BD25" s="163"/>
      <c r="BE25" s="163"/>
      <c r="BF25" s="163"/>
      <c r="BG25" s="163"/>
      <c r="BH25" s="163"/>
      <c r="BI25" s="163"/>
      <c r="BJ25" s="163"/>
      <c r="BK25" s="283"/>
      <c r="BL25" s="283"/>
      <c r="BM25" s="47" t="str">
        <f t="shared" si="15"/>
        <v>#DIV/0!</v>
      </c>
      <c r="BN25" s="282"/>
      <c r="BO25" s="283"/>
      <c r="BP25" s="282"/>
      <c r="BQ25" s="282"/>
      <c r="BR25" s="282"/>
      <c r="BS25" s="282"/>
    </row>
    <row r="26" ht="30.0" customHeight="1">
      <c r="A26" s="163"/>
      <c r="B26" s="325"/>
      <c r="C26" s="163"/>
      <c r="D26" s="163"/>
      <c r="E26" s="163"/>
      <c r="F26" s="326"/>
      <c r="G26" s="327"/>
      <c r="H26" s="163"/>
      <c r="I26" s="163"/>
      <c r="J26" s="163"/>
      <c r="K26" s="328"/>
      <c r="L26" s="329"/>
      <c r="M26" s="163"/>
      <c r="N26" s="163"/>
      <c r="O26" s="163"/>
      <c r="P26" s="163"/>
      <c r="Q26" s="163"/>
      <c r="R26" s="163"/>
      <c r="S26" s="163"/>
      <c r="T26" s="163"/>
      <c r="U26" s="163"/>
      <c r="V26" s="163"/>
      <c r="W26" s="163"/>
      <c r="X26" s="163"/>
      <c r="Y26" s="163"/>
      <c r="Z26" s="163"/>
      <c r="AA26" s="330"/>
      <c r="AB26" s="163"/>
      <c r="AC26" s="163"/>
      <c r="AD26" s="163"/>
      <c r="AE26" s="163"/>
      <c r="AF26" s="163"/>
      <c r="AG26" s="163"/>
      <c r="AH26" s="163"/>
      <c r="AI26" s="163"/>
      <c r="AJ26" s="163"/>
      <c r="AK26" s="315"/>
      <c r="AL26" s="44">
        <v>0.0</v>
      </c>
      <c r="AM26" s="163"/>
      <c r="AN26" s="163"/>
      <c r="AO26" s="163"/>
      <c r="AP26" s="46"/>
      <c r="AQ26" s="163"/>
      <c r="AR26" s="163"/>
      <c r="AS26" s="163"/>
      <c r="AT26" s="163"/>
      <c r="AU26" s="163"/>
      <c r="AV26" s="283"/>
      <c r="AW26" s="331"/>
      <c r="AX26" s="331"/>
      <c r="AY26" s="331"/>
      <c r="AZ26" s="334"/>
      <c r="BA26" s="283"/>
      <c r="BB26" s="163"/>
      <c r="BC26" s="163"/>
      <c r="BD26" s="163"/>
      <c r="BE26" s="163"/>
      <c r="BF26" s="163"/>
      <c r="BG26" s="163"/>
      <c r="BH26" s="163"/>
      <c r="BI26" s="163"/>
      <c r="BJ26" s="163"/>
      <c r="BK26" s="283"/>
      <c r="BL26" s="283"/>
      <c r="BM26" s="47" t="str">
        <f t="shared" si="15"/>
        <v>#DIV/0!</v>
      </c>
      <c r="BN26" s="282"/>
      <c r="BO26" s="283"/>
      <c r="BP26" s="282"/>
      <c r="BQ26" s="282"/>
      <c r="BR26" s="282"/>
      <c r="BS26" s="282"/>
    </row>
    <row r="27" ht="30.0" customHeight="1">
      <c r="A27" s="163"/>
      <c r="B27" s="325"/>
      <c r="C27" s="163"/>
      <c r="D27" s="163"/>
      <c r="E27" s="163"/>
      <c r="F27" s="326"/>
      <c r="G27" s="327"/>
      <c r="H27" s="163"/>
      <c r="I27" s="163"/>
      <c r="J27" s="163"/>
      <c r="K27" s="328"/>
      <c r="L27" s="329"/>
      <c r="M27" s="163"/>
      <c r="N27" s="163"/>
      <c r="O27" s="163"/>
      <c r="P27" s="163"/>
      <c r="Q27" s="163"/>
      <c r="R27" s="163"/>
      <c r="S27" s="163"/>
      <c r="T27" s="163"/>
      <c r="U27" s="163"/>
      <c r="V27" s="163"/>
      <c r="W27" s="163"/>
      <c r="X27" s="163"/>
      <c r="Y27" s="163"/>
      <c r="Z27" s="163"/>
      <c r="AA27" s="330"/>
      <c r="AB27" s="163"/>
      <c r="AC27" s="163"/>
      <c r="AD27" s="163"/>
      <c r="AE27" s="163"/>
      <c r="AF27" s="163"/>
      <c r="AG27" s="163"/>
      <c r="AH27" s="163"/>
      <c r="AI27" s="163"/>
      <c r="AJ27" s="163"/>
      <c r="AK27" s="315"/>
      <c r="AL27" s="44">
        <v>0.0</v>
      </c>
      <c r="AM27" s="163"/>
      <c r="AN27" s="163"/>
      <c r="AO27" s="163"/>
      <c r="AP27" s="46"/>
      <c r="AQ27" s="163"/>
      <c r="AR27" s="163"/>
      <c r="AS27" s="163"/>
      <c r="AT27" s="163"/>
      <c r="AU27" s="163"/>
      <c r="AV27" s="283"/>
      <c r="AW27" s="331"/>
      <c r="AX27" s="331"/>
      <c r="AY27" s="331"/>
      <c r="AZ27" s="334"/>
      <c r="BA27" s="283"/>
      <c r="BB27" s="163"/>
      <c r="BC27" s="163"/>
      <c r="BD27" s="163"/>
      <c r="BE27" s="163"/>
      <c r="BF27" s="163"/>
      <c r="BG27" s="163"/>
      <c r="BH27" s="163"/>
      <c r="BI27" s="163"/>
      <c r="BJ27" s="163"/>
      <c r="BK27" s="283"/>
      <c r="BL27" s="283"/>
      <c r="BM27" s="47" t="str">
        <f t="shared" si="15"/>
        <v>#DIV/0!</v>
      </c>
      <c r="BN27" s="282"/>
      <c r="BO27" s="283"/>
      <c r="BP27" s="282"/>
      <c r="BQ27" s="282"/>
      <c r="BR27" s="282"/>
      <c r="BS27" s="282"/>
    </row>
    <row r="28" ht="30.0" customHeight="1">
      <c r="A28" s="163"/>
      <c r="B28" s="325"/>
      <c r="C28" s="163"/>
      <c r="D28" s="163"/>
      <c r="E28" s="163"/>
      <c r="F28" s="326"/>
      <c r="G28" s="327"/>
      <c r="H28" s="163"/>
      <c r="I28" s="163"/>
      <c r="J28" s="163"/>
      <c r="K28" s="328"/>
      <c r="L28" s="329"/>
      <c r="M28" s="163"/>
      <c r="N28" s="163"/>
      <c r="O28" s="163"/>
      <c r="P28" s="163"/>
      <c r="Q28" s="163"/>
      <c r="R28" s="163"/>
      <c r="S28" s="163"/>
      <c r="T28" s="163"/>
      <c r="U28" s="163"/>
      <c r="V28" s="163"/>
      <c r="W28" s="163"/>
      <c r="X28" s="163"/>
      <c r="Y28" s="163"/>
      <c r="Z28" s="163"/>
      <c r="AA28" s="330"/>
      <c r="AB28" s="163"/>
      <c r="AC28" s="163"/>
      <c r="AD28" s="163"/>
      <c r="AE28" s="163"/>
      <c r="AF28" s="163"/>
      <c r="AG28" s="163"/>
      <c r="AH28" s="163"/>
      <c r="AI28" s="163"/>
      <c r="AJ28" s="163"/>
      <c r="AK28" s="315"/>
      <c r="AL28" s="44">
        <v>0.0</v>
      </c>
      <c r="AM28" s="163"/>
      <c r="AN28" s="163"/>
      <c r="AO28" s="163"/>
      <c r="AP28" s="331"/>
      <c r="AQ28" s="163"/>
      <c r="AR28" s="163"/>
      <c r="AS28" s="163"/>
      <c r="AT28" s="163"/>
      <c r="AU28" s="163"/>
      <c r="AV28" s="283"/>
      <c r="AW28" s="331"/>
      <c r="AX28" s="331"/>
      <c r="AY28" s="331"/>
      <c r="AZ28" s="334"/>
      <c r="BA28" s="283"/>
      <c r="BB28" s="163"/>
      <c r="BC28" s="163"/>
      <c r="BD28" s="163"/>
      <c r="BE28" s="163"/>
      <c r="BF28" s="163"/>
      <c r="BG28" s="163"/>
      <c r="BH28" s="163"/>
      <c r="BI28" s="163"/>
      <c r="BJ28" s="163"/>
      <c r="BK28" s="283"/>
      <c r="BL28" s="283"/>
      <c r="BM28" s="47" t="str">
        <f t="shared" si="15"/>
        <v>#DIV/0!</v>
      </c>
      <c r="BN28" s="282"/>
      <c r="BO28" s="283"/>
      <c r="BP28" s="282"/>
      <c r="BQ28" s="282"/>
      <c r="BR28" s="282"/>
      <c r="BS28" s="282"/>
    </row>
    <row r="29" ht="30.0" customHeight="1">
      <c r="A29" s="163"/>
      <c r="B29" s="325"/>
      <c r="C29" s="163"/>
      <c r="D29" s="163"/>
      <c r="E29" s="163"/>
      <c r="F29" s="326"/>
      <c r="G29" s="327"/>
      <c r="H29" s="163"/>
      <c r="I29" s="163"/>
      <c r="J29" s="163"/>
      <c r="K29" s="328"/>
      <c r="L29" s="329"/>
      <c r="M29" s="163"/>
      <c r="N29" s="163"/>
      <c r="O29" s="163"/>
      <c r="P29" s="163"/>
      <c r="Q29" s="163"/>
      <c r="R29" s="163"/>
      <c r="S29" s="163"/>
      <c r="T29" s="163"/>
      <c r="U29" s="163"/>
      <c r="V29" s="163"/>
      <c r="W29" s="163"/>
      <c r="X29" s="163"/>
      <c r="Y29" s="163"/>
      <c r="Z29" s="163"/>
      <c r="AA29" s="330"/>
      <c r="AB29" s="163"/>
      <c r="AC29" s="163"/>
      <c r="AD29" s="163"/>
      <c r="AE29" s="163"/>
      <c r="AF29" s="163"/>
      <c r="AG29" s="163"/>
      <c r="AH29" s="163"/>
      <c r="AI29" s="163"/>
      <c r="AJ29" s="163"/>
      <c r="AK29" s="315"/>
      <c r="AL29" s="44">
        <v>0.0</v>
      </c>
      <c r="AM29" s="163"/>
      <c r="AN29" s="163"/>
      <c r="AO29" s="163"/>
      <c r="AP29" s="331"/>
      <c r="AQ29" s="163"/>
      <c r="AR29" s="163"/>
      <c r="AS29" s="163"/>
      <c r="AT29" s="163"/>
      <c r="AU29" s="163"/>
      <c r="AV29" s="283"/>
      <c r="AW29" s="331"/>
      <c r="AX29" s="331"/>
      <c r="AY29" s="331"/>
      <c r="AZ29" s="334"/>
      <c r="BA29" s="283"/>
      <c r="BB29" s="283"/>
      <c r="BC29" s="283"/>
      <c r="BD29" s="283"/>
      <c r="BE29" s="283"/>
      <c r="BF29" s="283"/>
      <c r="BG29" s="283"/>
      <c r="BH29" s="283"/>
      <c r="BI29" s="283"/>
      <c r="BJ29" s="283"/>
      <c r="BK29" s="283"/>
      <c r="BL29" s="283"/>
      <c r="BM29" s="47" t="str">
        <f t="shared" si="15"/>
        <v>#DIV/0!</v>
      </c>
      <c r="BN29" s="282"/>
      <c r="BO29" s="283"/>
      <c r="BP29" s="282"/>
      <c r="BQ29" s="282"/>
      <c r="BR29" s="282"/>
      <c r="BS29" s="282"/>
    </row>
    <row r="30" ht="30.0" customHeight="1">
      <c r="A30" s="163"/>
      <c r="B30" s="325"/>
      <c r="C30" s="163"/>
      <c r="D30" s="163"/>
      <c r="E30" s="163"/>
      <c r="F30" s="326"/>
      <c r="G30" s="327"/>
      <c r="H30" s="163"/>
      <c r="I30" s="163"/>
      <c r="J30" s="163"/>
      <c r="K30" s="328"/>
      <c r="L30" s="329"/>
      <c r="M30" s="163"/>
      <c r="N30" s="283"/>
      <c r="O30" s="333"/>
      <c r="P30" s="283"/>
      <c r="Q30" s="163"/>
      <c r="R30" s="163"/>
      <c r="S30" s="163"/>
      <c r="T30" s="163"/>
      <c r="U30" s="163"/>
      <c r="V30" s="163"/>
      <c r="W30" s="163"/>
      <c r="X30" s="163"/>
      <c r="Y30" s="163"/>
      <c r="Z30" s="163"/>
      <c r="AA30" s="330"/>
      <c r="AB30" s="163"/>
      <c r="AC30" s="163"/>
      <c r="AD30" s="163"/>
      <c r="AE30" s="163"/>
      <c r="AF30" s="163"/>
      <c r="AG30" s="163"/>
      <c r="AH30" s="163"/>
      <c r="AI30" s="163"/>
      <c r="AJ30" s="163"/>
      <c r="AK30" s="315"/>
      <c r="AL30" s="44">
        <v>0.0</v>
      </c>
      <c r="AM30" s="163"/>
      <c r="AN30" s="163"/>
      <c r="AO30" s="163"/>
      <c r="AP30" s="331"/>
      <c r="AQ30" s="163"/>
      <c r="AR30" s="163"/>
      <c r="AS30" s="163"/>
      <c r="AT30" s="163"/>
      <c r="AU30" s="163"/>
      <c r="AV30" s="283"/>
      <c r="AW30" s="331"/>
      <c r="AX30" s="331"/>
      <c r="AY30" s="331"/>
      <c r="AZ30" s="334"/>
      <c r="BA30" s="283"/>
      <c r="BB30" s="283"/>
      <c r="BC30" s="283"/>
      <c r="BD30" s="283"/>
      <c r="BE30" s="283"/>
      <c r="BF30" s="283"/>
      <c r="BG30" s="283"/>
      <c r="BH30" s="283"/>
      <c r="BI30" s="283"/>
      <c r="BJ30" s="283"/>
      <c r="BK30" s="283"/>
      <c r="BL30" s="283"/>
      <c r="BM30" s="47" t="str">
        <f t="shared" si="15"/>
        <v>#DIV/0!</v>
      </c>
      <c r="BN30" s="282"/>
      <c r="BO30" s="283"/>
      <c r="BP30" s="282"/>
      <c r="BQ30" s="282"/>
      <c r="BR30" s="282"/>
      <c r="BS30" s="282"/>
    </row>
    <row r="31" ht="30.0" customHeight="1">
      <c r="A31" s="163"/>
      <c r="B31" s="325"/>
      <c r="C31" s="163"/>
      <c r="D31" s="163"/>
      <c r="E31" s="163"/>
      <c r="F31" s="326"/>
      <c r="G31" s="327"/>
      <c r="H31" s="163"/>
      <c r="I31" s="163"/>
      <c r="J31" s="163"/>
      <c r="K31" s="328"/>
      <c r="L31" s="329"/>
      <c r="M31" s="163"/>
      <c r="N31" s="283"/>
      <c r="O31" s="333"/>
      <c r="P31" s="283"/>
      <c r="Q31" s="163"/>
      <c r="R31" s="163"/>
      <c r="S31" s="163"/>
      <c r="T31" s="163"/>
      <c r="U31" s="163"/>
      <c r="V31" s="163"/>
      <c r="W31" s="163"/>
      <c r="X31" s="163"/>
      <c r="Y31" s="163"/>
      <c r="Z31" s="163"/>
      <c r="AA31" s="330"/>
      <c r="AB31" s="163"/>
      <c r="AC31" s="163"/>
      <c r="AD31" s="163"/>
      <c r="AE31" s="163"/>
      <c r="AF31" s="163"/>
      <c r="AG31" s="163"/>
      <c r="AH31" s="163"/>
      <c r="AI31" s="163"/>
      <c r="AJ31" s="163"/>
      <c r="AK31" s="315"/>
      <c r="AL31" s="44">
        <v>0.0</v>
      </c>
      <c r="AM31" s="163"/>
      <c r="AN31" s="163"/>
      <c r="AO31" s="163"/>
      <c r="AP31" s="331"/>
      <c r="AQ31" s="163"/>
      <c r="AR31" s="163"/>
      <c r="AS31" s="163"/>
      <c r="AT31" s="163"/>
      <c r="AU31" s="163"/>
      <c r="AV31" s="283"/>
      <c r="AW31" s="331"/>
      <c r="AX31" s="331"/>
      <c r="AY31" s="331"/>
      <c r="AZ31" s="334"/>
      <c r="BA31" s="283"/>
      <c r="BB31" s="283"/>
      <c r="BC31" s="283"/>
      <c r="BD31" s="283"/>
      <c r="BE31" s="283"/>
      <c r="BF31" s="283"/>
      <c r="BG31" s="283"/>
      <c r="BH31" s="283"/>
      <c r="BI31" s="283"/>
      <c r="BJ31" s="283"/>
      <c r="BK31" s="283"/>
      <c r="BL31" s="283"/>
      <c r="BM31" s="47" t="str">
        <f t="shared" si="15"/>
        <v>#DIV/0!</v>
      </c>
      <c r="BN31" s="282"/>
      <c r="BO31" s="283"/>
      <c r="BP31" s="282"/>
      <c r="BQ31" s="282"/>
      <c r="BR31" s="282"/>
      <c r="BS31" s="282"/>
    </row>
    <row r="32" ht="30.0" customHeight="1">
      <c r="A32" s="163"/>
      <c r="B32" s="325"/>
      <c r="C32" s="163"/>
      <c r="D32" s="163"/>
      <c r="E32" s="163"/>
      <c r="F32" s="326"/>
      <c r="G32" s="327"/>
      <c r="H32" s="163"/>
      <c r="I32" s="163"/>
      <c r="J32" s="163"/>
      <c r="K32" s="328"/>
      <c r="L32" s="329"/>
      <c r="M32" s="163"/>
      <c r="N32" s="283"/>
      <c r="O32" s="333"/>
      <c r="P32" s="283"/>
      <c r="Q32" s="163"/>
      <c r="R32" s="163"/>
      <c r="S32" s="163"/>
      <c r="T32" s="163"/>
      <c r="U32" s="163"/>
      <c r="V32" s="163"/>
      <c r="W32" s="163"/>
      <c r="X32" s="163"/>
      <c r="Y32" s="163"/>
      <c r="Z32" s="163"/>
      <c r="AA32" s="330"/>
      <c r="AB32" s="163"/>
      <c r="AC32" s="163"/>
      <c r="AD32" s="163"/>
      <c r="AE32" s="163"/>
      <c r="AF32" s="163"/>
      <c r="AG32" s="163"/>
      <c r="AH32" s="163"/>
      <c r="AI32" s="163"/>
      <c r="AJ32" s="163"/>
      <c r="AK32" s="315"/>
      <c r="AL32" s="44">
        <v>0.0</v>
      </c>
      <c r="AM32" s="163"/>
      <c r="AN32" s="163"/>
      <c r="AO32" s="163"/>
      <c r="AP32" s="331"/>
      <c r="AQ32" s="163"/>
      <c r="AR32" s="163"/>
      <c r="AS32" s="163"/>
      <c r="AT32" s="163"/>
      <c r="AU32" s="163"/>
      <c r="AV32" s="283"/>
      <c r="AW32" s="331"/>
      <c r="AX32" s="331"/>
      <c r="AY32" s="331"/>
      <c r="AZ32" s="334"/>
      <c r="BA32" s="283"/>
      <c r="BB32" s="283"/>
      <c r="BC32" s="283"/>
      <c r="BD32" s="283"/>
      <c r="BE32" s="283"/>
      <c r="BF32" s="283"/>
      <c r="BG32" s="283"/>
      <c r="BH32" s="283"/>
      <c r="BI32" s="283"/>
      <c r="BJ32" s="283"/>
      <c r="BK32" s="283"/>
      <c r="BL32" s="283"/>
      <c r="BM32" s="47" t="str">
        <f t="shared" si="15"/>
        <v>#DIV/0!</v>
      </c>
      <c r="BN32" s="282"/>
      <c r="BO32" s="283"/>
      <c r="BP32" s="282"/>
      <c r="BQ32" s="282"/>
      <c r="BR32" s="282"/>
      <c r="BS32" s="282"/>
    </row>
    <row r="33" ht="30.0" customHeight="1">
      <c r="A33" s="163"/>
      <c r="B33" s="325"/>
      <c r="C33" s="163"/>
      <c r="D33" s="163"/>
      <c r="E33" s="163"/>
      <c r="F33" s="326"/>
      <c r="G33" s="327"/>
      <c r="H33" s="163"/>
      <c r="I33" s="163"/>
      <c r="J33" s="163"/>
      <c r="K33" s="328"/>
      <c r="L33" s="329"/>
      <c r="M33" s="163"/>
      <c r="N33" s="283"/>
      <c r="O33" s="333"/>
      <c r="P33" s="283"/>
      <c r="Q33" s="163"/>
      <c r="R33" s="163"/>
      <c r="S33" s="163"/>
      <c r="T33" s="163"/>
      <c r="U33" s="163"/>
      <c r="V33" s="163"/>
      <c r="W33" s="163"/>
      <c r="X33" s="163"/>
      <c r="Y33" s="163"/>
      <c r="Z33" s="163"/>
      <c r="AA33" s="330"/>
      <c r="AB33" s="163"/>
      <c r="AC33" s="163"/>
      <c r="AD33" s="163"/>
      <c r="AE33" s="163"/>
      <c r="AF33" s="163"/>
      <c r="AG33" s="163"/>
      <c r="AH33" s="163"/>
      <c r="AI33" s="163"/>
      <c r="AJ33" s="163"/>
      <c r="AK33" s="315"/>
      <c r="AL33" s="44">
        <v>0.0</v>
      </c>
      <c r="AM33" s="163"/>
      <c r="AN33" s="163"/>
      <c r="AO33" s="163"/>
      <c r="AP33" s="331"/>
      <c r="AQ33" s="283"/>
      <c r="AR33" s="283"/>
      <c r="AS33" s="283"/>
      <c r="AT33" s="283"/>
      <c r="AU33" s="283"/>
      <c r="AV33" s="283"/>
      <c r="AW33" s="331"/>
      <c r="AX33" s="331"/>
      <c r="AY33" s="331"/>
      <c r="AZ33" s="334"/>
      <c r="BA33" s="283"/>
      <c r="BB33" s="283"/>
      <c r="BC33" s="283"/>
      <c r="BD33" s="283"/>
      <c r="BE33" s="283"/>
      <c r="BF33" s="283"/>
      <c r="BG33" s="283"/>
      <c r="BH33" s="283"/>
      <c r="BI33" s="283"/>
      <c r="BJ33" s="283"/>
      <c r="BK33" s="283"/>
      <c r="BL33" s="283"/>
      <c r="BM33" s="47" t="str">
        <f t="shared" si="15"/>
        <v>#DIV/0!</v>
      </c>
      <c r="BN33" s="282"/>
      <c r="BO33" s="283"/>
      <c r="BP33" s="282"/>
      <c r="BQ33" s="282"/>
      <c r="BR33" s="282"/>
      <c r="BS33" s="282"/>
    </row>
    <row r="34" ht="30.0" customHeight="1">
      <c r="A34" s="163"/>
      <c r="B34" s="325"/>
      <c r="C34" s="163"/>
      <c r="D34" s="163"/>
      <c r="E34" s="163"/>
      <c r="F34" s="326"/>
      <c r="G34" s="327"/>
      <c r="H34" s="163"/>
      <c r="I34" s="163"/>
      <c r="J34" s="163"/>
      <c r="K34" s="328"/>
      <c r="L34" s="329"/>
      <c r="M34" s="163"/>
      <c r="N34" s="283"/>
      <c r="O34" s="333"/>
      <c r="P34" s="283"/>
      <c r="Q34" s="163"/>
      <c r="R34" s="163"/>
      <c r="S34" s="163"/>
      <c r="T34" s="163"/>
      <c r="U34" s="163"/>
      <c r="V34" s="163"/>
      <c r="W34" s="163"/>
      <c r="X34" s="163"/>
      <c r="Y34" s="163"/>
      <c r="Z34" s="163"/>
      <c r="AA34" s="330"/>
      <c r="AB34" s="163"/>
      <c r="AC34" s="163"/>
      <c r="AD34" s="163"/>
      <c r="AE34" s="163"/>
      <c r="AF34" s="163"/>
      <c r="AG34" s="163"/>
      <c r="AH34" s="163"/>
      <c r="AI34" s="163"/>
      <c r="AJ34" s="163"/>
      <c r="AK34" s="315"/>
      <c r="AL34" s="44">
        <v>0.0</v>
      </c>
      <c r="AM34" s="163"/>
      <c r="AN34" s="163"/>
      <c r="AO34" s="163"/>
      <c r="AP34" s="331"/>
      <c r="AQ34" s="283"/>
      <c r="AR34" s="283"/>
      <c r="AS34" s="283"/>
      <c r="AT34" s="283"/>
      <c r="AU34" s="283"/>
      <c r="AV34" s="283"/>
      <c r="AW34" s="331"/>
      <c r="AX34" s="331"/>
      <c r="AY34" s="331"/>
      <c r="AZ34" s="334"/>
      <c r="BA34" s="283"/>
      <c r="BB34" s="283"/>
      <c r="BC34" s="283"/>
      <c r="BD34" s="283"/>
      <c r="BE34" s="283"/>
      <c r="BF34" s="283"/>
      <c r="BG34" s="283"/>
      <c r="BH34" s="283"/>
      <c r="BI34" s="283"/>
      <c r="BJ34" s="283"/>
      <c r="BK34" s="283"/>
      <c r="BL34" s="283"/>
      <c r="BM34" s="47" t="str">
        <f t="shared" si="15"/>
        <v>#DIV/0!</v>
      </c>
      <c r="BN34" s="282"/>
      <c r="BO34" s="283"/>
      <c r="BP34" s="282"/>
      <c r="BQ34" s="282"/>
      <c r="BR34" s="282"/>
      <c r="BS34" s="282"/>
    </row>
    <row r="35" ht="30.0" customHeight="1">
      <c r="A35" s="163"/>
      <c r="B35" s="325"/>
      <c r="C35" s="163"/>
      <c r="D35" s="163"/>
      <c r="E35" s="163"/>
      <c r="F35" s="326"/>
      <c r="G35" s="327"/>
      <c r="H35" s="163"/>
      <c r="I35" s="163"/>
      <c r="J35" s="163"/>
      <c r="K35" s="328"/>
      <c r="L35" s="329"/>
      <c r="M35" s="163"/>
      <c r="N35" s="283"/>
      <c r="O35" s="333"/>
      <c r="P35" s="283"/>
      <c r="Q35" s="163"/>
      <c r="R35" s="163"/>
      <c r="S35" s="163"/>
      <c r="T35" s="163"/>
      <c r="U35" s="163"/>
      <c r="V35" s="163"/>
      <c r="W35" s="163"/>
      <c r="X35" s="163"/>
      <c r="Y35" s="163"/>
      <c r="Z35" s="163"/>
      <c r="AA35" s="330"/>
      <c r="AB35" s="163"/>
      <c r="AC35" s="163"/>
      <c r="AD35" s="163"/>
      <c r="AE35" s="163"/>
      <c r="AF35" s="163"/>
      <c r="AG35" s="163"/>
      <c r="AH35" s="163"/>
      <c r="AI35" s="163"/>
      <c r="AJ35" s="163"/>
      <c r="AK35" s="315"/>
      <c r="AL35" s="25">
        <v>0.0</v>
      </c>
      <c r="AM35" s="283"/>
      <c r="AN35" s="283"/>
      <c r="AO35" s="283"/>
      <c r="AP35" s="331"/>
      <c r="AQ35" s="283"/>
      <c r="AR35" s="283"/>
      <c r="AS35" s="283"/>
      <c r="AT35" s="283"/>
      <c r="AU35" s="283"/>
      <c r="AV35" s="283"/>
      <c r="AW35" s="331"/>
      <c r="AX35" s="331"/>
      <c r="AY35" s="331"/>
      <c r="AZ35" s="334"/>
      <c r="BA35" s="283"/>
      <c r="BB35" s="283"/>
      <c r="BC35" s="283"/>
      <c r="BD35" s="283"/>
      <c r="BE35" s="283"/>
      <c r="BF35" s="283"/>
      <c r="BG35" s="283"/>
      <c r="BH35" s="283"/>
      <c r="BI35" s="283"/>
      <c r="BJ35" s="283"/>
      <c r="BK35" s="283"/>
      <c r="BL35" s="283"/>
      <c r="BM35" s="47" t="str">
        <f t="shared" si="15"/>
        <v>#DIV/0!</v>
      </c>
      <c r="BN35" s="282"/>
      <c r="BO35" s="283"/>
      <c r="BP35" s="282"/>
      <c r="BQ35" s="282"/>
      <c r="BR35" s="282"/>
      <c r="BS35" s="282"/>
    </row>
    <row r="36" ht="30.0" customHeight="1">
      <c r="A36" s="163"/>
      <c r="B36" s="325"/>
      <c r="C36" s="163"/>
      <c r="D36" s="163"/>
      <c r="E36" s="163"/>
      <c r="F36" s="326"/>
      <c r="G36" s="327"/>
      <c r="H36" s="163"/>
      <c r="I36" s="163"/>
      <c r="J36" s="163"/>
      <c r="K36" s="328"/>
      <c r="L36" s="329"/>
      <c r="M36" s="163"/>
      <c r="N36" s="283"/>
      <c r="O36" s="333"/>
      <c r="P36" s="283"/>
      <c r="Q36" s="163"/>
      <c r="R36" s="163"/>
      <c r="S36" s="163"/>
      <c r="T36" s="163"/>
      <c r="U36" s="163"/>
      <c r="V36" s="163"/>
      <c r="W36" s="163"/>
      <c r="X36" s="163"/>
      <c r="Y36" s="163"/>
      <c r="Z36" s="163"/>
      <c r="AA36" s="330"/>
      <c r="AB36" s="163"/>
      <c r="AC36" s="163"/>
      <c r="AD36" s="163"/>
      <c r="AE36" s="163"/>
      <c r="AF36" s="163"/>
      <c r="AG36" s="163"/>
      <c r="AH36" s="163"/>
      <c r="AI36" s="163"/>
      <c r="AJ36" s="163"/>
      <c r="AK36" s="315"/>
      <c r="AL36" s="25">
        <v>0.0</v>
      </c>
      <c r="AM36" s="283"/>
      <c r="AN36" s="283"/>
      <c r="AO36" s="283"/>
      <c r="AP36" s="331"/>
      <c r="AQ36" s="283"/>
      <c r="AR36" s="283"/>
      <c r="AS36" s="283"/>
      <c r="AT36" s="283"/>
      <c r="AU36" s="283"/>
      <c r="AV36" s="283"/>
      <c r="AW36" s="331"/>
      <c r="AX36" s="331"/>
      <c r="AY36" s="331"/>
      <c r="AZ36" s="334"/>
      <c r="BA36" s="283"/>
      <c r="BB36" s="283"/>
      <c r="BC36" s="283"/>
      <c r="BD36" s="283"/>
      <c r="BE36" s="283"/>
      <c r="BF36" s="283"/>
      <c r="BG36" s="283"/>
      <c r="BH36" s="283"/>
      <c r="BI36" s="283"/>
      <c r="BJ36" s="283"/>
      <c r="BK36" s="283"/>
      <c r="BL36" s="283"/>
      <c r="BM36" s="47" t="str">
        <f t="shared" si="15"/>
        <v>#DIV/0!</v>
      </c>
      <c r="BN36" s="282"/>
      <c r="BO36" s="283"/>
      <c r="BP36" s="282"/>
      <c r="BQ36" s="282"/>
      <c r="BR36" s="282"/>
      <c r="BS36" s="282"/>
    </row>
    <row r="37" ht="30.0" customHeight="1">
      <c r="A37" s="163"/>
      <c r="B37" s="325"/>
      <c r="C37" s="163"/>
      <c r="D37" s="163"/>
      <c r="E37" s="163"/>
      <c r="F37" s="326"/>
      <c r="G37" s="327"/>
      <c r="H37" s="163"/>
      <c r="I37" s="163"/>
      <c r="J37" s="163"/>
      <c r="K37" s="328"/>
      <c r="L37" s="329"/>
      <c r="M37" s="163"/>
      <c r="N37" s="283"/>
      <c r="O37" s="333"/>
      <c r="P37" s="283"/>
      <c r="Q37" s="163"/>
      <c r="R37" s="163"/>
      <c r="S37" s="163"/>
      <c r="T37" s="163"/>
      <c r="U37" s="163"/>
      <c r="V37" s="163"/>
      <c r="W37" s="163"/>
      <c r="X37" s="163"/>
      <c r="Y37" s="163"/>
      <c r="Z37" s="163"/>
      <c r="AA37" s="330"/>
      <c r="AB37" s="163"/>
      <c r="AC37" s="163"/>
      <c r="AD37" s="163"/>
      <c r="AE37" s="163"/>
      <c r="AF37" s="163"/>
      <c r="AG37" s="163"/>
      <c r="AH37" s="163"/>
      <c r="AI37" s="163"/>
      <c r="AJ37" s="163"/>
      <c r="AK37" s="315"/>
      <c r="AL37" s="25">
        <v>0.0</v>
      </c>
      <c r="AM37" s="283"/>
      <c r="AN37" s="283"/>
      <c r="AO37" s="283"/>
      <c r="AP37" s="331"/>
      <c r="AQ37" s="283"/>
      <c r="AR37" s="283"/>
      <c r="AS37" s="283"/>
      <c r="AT37" s="283"/>
      <c r="AU37" s="283"/>
      <c r="AV37" s="283"/>
      <c r="AW37" s="331"/>
      <c r="AX37" s="331"/>
      <c r="AY37" s="331"/>
      <c r="AZ37" s="334"/>
      <c r="BA37" s="283"/>
      <c r="BB37" s="283"/>
      <c r="BC37" s="283"/>
      <c r="BD37" s="283"/>
      <c r="BE37" s="283"/>
      <c r="BF37" s="283"/>
      <c r="BG37" s="283"/>
      <c r="BH37" s="283"/>
      <c r="BI37" s="283"/>
      <c r="BJ37" s="283"/>
      <c r="BK37" s="283"/>
      <c r="BL37" s="283"/>
      <c r="BM37" s="47" t="str">
        <f t="shared" si="15"/>
        <v>#DIV/0!</v>
      </c>
      <c r="BN37" s="282"/>
      <c r="BO37" s="283"/>
      <c r="BP37" s="282"/>
      <c r="BQ37" s="282"/>
      <c r="BR37" s="282"/>
      <c r="BS37" s="282"/>
    </row>
    <row r="38" ht="30.0" customHeight="1">
      <c r="A38" s="163"/>
      <c r="B38" s="325"/>
      <c r="C38" s="163"/>
      <c r="D38" s="163"/>
      <c r="E38" s="163"/>
      <c r="F38" s="326"/>
      <c r="G38" s="327"/>
      <c r="H38" s="163"/>
      <c r="I38" s="163"/>
      <c r="J38" s="163"/>
      <c r="K38" s="328"/>
      <c r="L38" s="329"/>
      <c r="M38" s="163"/>
      <c r="N38" s="283"/>
      <c r="O38" s="333"/>
      <c r="P38" s="283"/>
      <c r="Q38" s="163"/>
      <c r="R38" s="163"/>
      <c r="S38" s="163"/>
      <c r="T38" s="163"/>
      <c r="U38" s="163"/>
      <c r="V38" s="163"/>
      <c r="W38" s="163"/>
      <c r="X38" s="163"/>
      <c r="Y38" s="163"/>
      <c r="Z38" s="163"/>
      <c r="AA38" s="330"/>
      <c r="AB38" s="163"/>
      <c r="AC38" s="163"/>
      <c r="AD38" s="163"/>
      <c r="AE38" s="163"/>
      <c r="AF38" s="163"/>
      <c r="AG38" s="163"/>
      <c r="AH38" s="163"/>
      <c r="AI38" s="163"/>
      <c r="AJ38" s="163"/>
      <c r="AK38" s="315"/>
      <c r="AL38" s="25">
        <v>0.0</v>
      </c>
      <c r="AM38" s="283"/>
      <c r="AN38" s="283"/>
      <c r="AO38" s="283"/>
      <c r="AP38" s="331"/>
      <c r="AQ38" s="283"/>
      <c r="AR38" s="283"/>
      <c r="AS38" s="283"/>
      <c r="AT38" s="283"/>
      <c r="AU38" s="283"/>
      <c r="AV38" s="283"/>
      <c r="AW38" s="331"/>
      <c r="AX38" s="331"/>
      <c r="AY38" s="331"/>
      <c r="AZ38" s="334"/>
      <c r="BA38" s="283"/>
      <c r="BB38" s="283"/>
      <c r="BC38" s="283"/>
      <c r="BD38" s="283"/>
      <c r="BE38" s="283"/>
      <c r="BF38" s="283"/>
      <c r="BG38" s="283"/>
      <c r="BH38" s="283"/>
      <c r="BI38" s="283"/>
      <c r="BJ38" s="283"/>
      <c r="BK38" s="283"/>
      <c r="BL38" s="283"/>
      <c r="BM38" s="283"/>
      <c r="BN38" s="282"/>
      <c r="BO38" s="283"/>
      <c r="BP38" s="282"/>
      <c r="BQ38" s="282"/>
      <c r="BR38" s="282"/>
      <c r="BS38" s="282"/>
    </row>
    <row r="39">
      <c r="A39" s="163"/>
      <c r="B39" s="325"/>
      <c r="C39" s="163"/>
      <c r="D39" s="163"/>
      <c r="E39" s="163"/>
      <c r="F39" s="326"/>
      <c r="G39" s="327"/>
      <c r="H39" s="163"/>
      <c r="I39" s="163"/>
      <c r="J39" s="163"/>
      <c r="K39" s="328"/>
      <c r="L39" s="329"/>
      <c r="M39" s="163"/>
      <c r="N39" s="283"/>
      <c r="O39" s="333"/>
      <c r="P39" s="283"/>
      <c r="Q39" s="163"/>
      <c r="R39" s="163"/>
      <c r="S39" s="163"/>
      <c r="T39" s="163"/>
      <c r="U39" s="163"/>
      <c r="V39" s="163"/>
      <c r="W39" s="163"/>
      <c r="X39" s="163"/>
      <c r="Y39" s="163"/>
      <c r="Z39" s="163"/>
      <c r="AA39" s="330"/>
      <c r="AB39" s="163"/>
      <c r="AC39" s="163"/>
      <c r="AD39" s="163"/>
      <c r="AE39" s="163"/>
      <c r="AF39" s="163"/>
      <c r="AG39" s="163"/>
      <c r="AH39" s="163"/>
      <c r="AI39" s="163"/>
      <c r="AJ39" s="163"/>
      <c r="AK39" s="315"/>
      <c r="AL39" s="25">
        <v>0.0</v>
      </c>
      <c r="AM39" s="283"/>
      <c r="AN39" s="283"/>
      <c r="AO39" s="283"/>
      <c r="AP39" s="331"/>
      <c r="AQ39" s="283"/>
      <c r="AR39" s="283"/>
      <c r="AS39" s="283"/>
      <c r="AT39" s="283"/>
      <c r="AU39" s="283"/>
      <c r="AV39" s="283"/>
      <c r="AW39" s="331"/>
      <c r="AX39" s="331"/>
      <c r="AY39" s="331"/>
      <c r="AZ39" s="334"/>
      <c r="BA39" s="283"/>
      <c r="BB39" s="283"/>
      <c r="BC39" s="283"/>
      <c r="BD39" s="283"/>
      <c r="BE39" s="283"/>
      <c r="BF39" s="283"/>
      <c r="BG39" s="283"/>
      <c r="BH39" s="283"/>
      <c r="BI39" s="283"/>
      <c r="BJ39" s="283"/>
      <c r="BK39" s="283"/>
      <c r="BL39" s="283"/>
      <c r="BM39" s="283"/>
      <c r="BN39" s="282"/>
      <c r="BO39" s="283"/>
      <c r="BP39" s="282"/>
      <c r="BQ39" s="282"/>
      <c r="BR39" s="282"/>
      <c r="BS39" s="282"/>
    </row>
    <row r="40">
      <c r="A40" s="163"/>
      <c r="B40" s="325"/>
      <c r="C40" s="163"/>
      <c r="D40" s="163"/>
      <c r="E40" s="163"/>
      <c r="F40" s="326"/>
      <c r="G40" s="327"/>
      <c r="H40" s="163"/>
      <c r="I40" s="163"/>
      <c r="J40" s="163"/>
      <c r="K40" s="328"/>
      <c r="L40" s="329"/>
      <c r="M40" s="163"/>
      <c r="N40" s="283"/>
      <c r="O40" s="333"/>
      <c r="P40" s="283"/>
      <c r="Q40" s="163"/>
      <c r="R40" s="163"/>
      <c r="S40" s="163"/>
      <c r="T40" s="163"/>
      <c r="U40" s="163"/>
      <c r="V40" s="163"/>
      <c r="W40" s="163"/>
      <c r="X40" s="163"/>
      <c r="Y40" s="163"/>
      <c r="Z40" s="163"/>
      <c r="AA40" s="330"/>
      <c r="AB40" s="163"/>
      <c r="AC40" s="163"/>
      <c r="AD40" s="163"/>
      <c r="AE40" s="163"/>
      <c r="AF40" s="163"/>
      <c r="AG40" s="163"/>
      <c r="AH40" s="163"/>
      <c r="AI40" s="163"/>
      <c r="AJ40" s="163"/>
      <c r="AK40" s="315"/>
      <c r="AL40" s="25">
        <v>0.0</v>
      </c>
      <c r="AM40" s="283"/>
      <c r="AN40" s="283"/>
      <c r="AO40" s="283"/>
      <c r="AP40" s="331"/>
      <c r="AQ40" s="283"/>
      <c r="AR40" s="283"/>
      <c r="AS40" s="283"/>
      <c r="AT40" s="283"/>
      <c r="AU40" s="283"/>
      <c r="AV40" s="283"/>
      <c r="AW40" s="331"/>
      <c r="AX40" s="331"/>
      <c r="AY40" s="331"/>
      <c r="AZ40" s="334"/>
      <c r="BA40" s="283"/>
      <c r="BB40" s="283"/>
      <c r="BC40" s="283"/>
      <c r="BD40" s="283"/>
      <c r="BE40" s="283"/>
      <c r="BF40" s="283"/>
      <c r="BG40" s="283"/>
      <c r="BH40" s="283"/>
      <c r="BI40" s="283"/>
      <c r="BJ40" s="283"/>
      <c r="BK40" s="283"/>
      <c r="BL40" s="283"/>
      <c r="BM40" s="283"/>
      <c r="BN40" s="282"/>
      <c r="BO40" s="283"/>
      <c r="BP40" s="282"/>
      <c r="BQ40" s="282"/>
      <c r="BR40" s="282"/>
      <c r="BS40" s="282"/>
    </row>
    <row r="41">
      <c r="A41" s="163"/>
      <c r="B41" s="325"/>
      <c r="C41" s="163"/>
      <c r="D41" s="163"/>
      <c r="E41" s="163"/>
      <c r="F41" s="326"/>
      <c r="G41" s="327"/>
      <c r="H41" s="163"/>
      <c r="I41" s="163"/>
      <c r="J41" s="163"/>
      <c r="K41" s="328"/>
      <c r="L41" s="329"/>
      <c r="M41" s="163"/>
      <c r="N41" s="283"/>
      <c r="O41" s="333"/>
      <c r="P41" s="283"/>
      <c r="Q41" s="163"/>
      <c r="R41" s="163"/>
      <c r="S41" s="163"/>
      <c r="T41" s="163"/>
      <c r="U41" s="163"/>
      <c r="V41" s="163"/>
      <c r="W41" s="163"/>
      <c r="X41" s="163"/>
      <c r="Y41" s="163"/>
      <c r="Z41" s="163"/>
      <c r="AA41" s="330"/>
      <c r="AB41" s="163"/>
      <c r="AC41" s="163"/>
      <c r="AD41" s="163"/>
      <c r="AE41" s="163"/>
      <c r="AF41" s="163"/>
      <c r="AG41" s="163"/>
      <c r="AH41" s="163"/>
      <c r="AI41" s="163"/>
      <c r="AJ41" s="163"/>
      <c r="AK41" s="315"/>
      <c r="AL41" s="25">
        <v>0.0</v>
      </c>
      <c r="AM41" s="283"/>
      <c r="AN41" s="283"/>
      <c r="AO41" s="283"/>
      <c r="AP41" s="331"/>
      <c r="AQ41" s="283"/>
      <c r="AR41" s="283"/>
      <c r="AS41" s="283"/>
      <c r="AT41" s="283"/>
      <c r="AU41" s="283"/>
      <c r="AV41" s="283"/>
      <c r="AW41" s="331"/>
      <c r="AX41" s="331"/>
      <c r="AY41" s="331"/>
      <c r="AZ41" s="334"/>
      <c r="BA41" s="283"/>
      <c r="BB41" s="283"/>
      <c r="BC41" s="283"/>
      <c r="BD41" s="283"/>
      <c r="BE41" s="283"/>
      <c r="BF41" s="283"/>
      <c r="BG41" s="283"/>
      <c r="BH41" s="283"/>
      <c r="BI41" s="283"/>
      <c r="BJ41" s="283"/>
      <c r="BK41" s="283"/>
      <c r="BL41" s="283"/>
      <c r="BM41" s="283"/>
      <c r="BN41" s="282"/>
      <c r="BO41" s="283"/>
      <c r="BP41" s="282"/>
      <c r="BQ41" s="282"/>
      <c r="BR41" s="282"/>
      <c r="BS41" s="282"/>
    </row>
    <row r="42">
      <c r="A42" s="163"/>
      <c r="B42" s="325"/>
      <c r="C42" s="163"/>
      <c r="D42" s="163"/>
      <c r="E42" s="163"/>
      <c r="F42" s="326"/>
      <c r="G42" s="327"/>
      <c r="H42" s="163"/>
      <c r="I42" s="163"/>
      <c r="J42" s="163"/>
      <c r="K42" s="328"/>
      <c r="L42" s="329"/>
      <c r="M42" s="163"/>
      <c r="N42" s="283"/>
      <c r="O42" s="333"/>
      <c r="P42" s="283"/>
      <c r="Q42" s="163"/>
      <c r="R42" s="163"/>
      <c r="S42" s="163"/>
      <c r="T42" s="163"/>
      <c r="U42" s="163"/>
      <c r="V42" s="163"/>
      <c r="W42" s="163"/>
      <c r="X42" s="163"/>
      <c r="Y42" s="163"/>
      <c r="Z42" s="163"/>
      <c r="AA42" s="330"/>
      <c r="AB42" s="163"/>
      <c r="AC42" s="163"/>
      <c r="AD42" s="163"/>
      <c r="AE42" s="163"/>
      <c r="AF42" s="163"/>
      <c r="AG42" s="163"/>
      <c r="AH42" s="163"/>
      <c r="AI42" s="163"/>
      <c r="AJ42" s="163"/>
      <c r="AK42" s="315"/>
      <c r="AL42" s="25">
        <v>0.0</v>
      </c>
      <c r="AM42" s="283"/>
      <c r="AN42" s="283"/>
      <c r="AO42" s="283"/>
      <c r="AP42" s="331"/>
      <c r="AQ42" s="283"/>
      <c r="AR42" s="283"/>
      <c r="AS42" s="283"/>
      <c r="AT42" s="283"/>
      <c r="AU42" s="283"/>
      <c r="AV42" s="283"/>
      <c r="AW42" s="331"/>
      <c r="AX42" s="331"/>
      <c r="AY42" s="331"/>
      <c r="AZ42" s="334"/>
      <c r="BA42" s="283"/>
      <c r="BB42" s="283"/>
      <c r="BC42" s="283"/>
      <c r="BD42" s="283"/>
      <c r="BE42" s="283"/>
      <c r="BF42" s="283"/>
      <c r="BG42" s="283"/>
      <c r="BH42" s="283"/>
      <c r="BI42" s="283"/>
      <c r="BJ42" s="283"/>
      <c r="BK42" s="283"/>
      <c r="BL42" s="283"/>
      <c r="BM42" s="283"/>
      <c r="BN42" s="282"/>
      <c r="BO42" s="283"/>
      <c r="BP42" s="282"/>
      <c r="BQ42" s="282"/>
      <c r="BR42" s="282"/>
      <c r="BS42" s="282"/>
    </row>
    <row r="43">
      <c r="A43" s="163"/>
      <c r="B43" s="325"/>
      <c r="C43" s="163"/>
      <c r="D43" s="163"/>
      <c r="E43" s="163"/>
      <c r="F43" s="326"/>
      <c r="G43" s="327"/>
      <c r="H43" s="163"/>
      <c r="I43" s="163"/>
      <c r="J43" s="163"/>
      <c r="K43" s="328"/>
      <c r="L43" s="329"/>
      <c r="M43" s="163"/>
      <c r="N43" s="283"/>
      <c r="O43" s="333"/>
      <c r="P43" s="283"/>
      <c r="Q43" s="163"/>
      <c r="R43" s="163"/>
      <c r="S43" s="163"/>
      <c r="T43" s="163"/>
      <c r="U43" s="163"/>
      <c r="V43" s="163"/>
      <c r="W43" s="163"/>
      <c r="X43" s="163"/>
      <c r="Y43" s="163"/>
      <c r="Z43" s="163"/>
      <c r="AA43" s="330"/>
      <c r="AB43" s="163"/>
      <c r="AC43" s="163"/>
      <c r="AD43" s="163"/>
      <c r="AE43" s="163"/>
      <c r="AF43" s="163"/>
      <c r="AG43" s="163"/>
      <c r="AH43" s="163"/>
      <c r="AI43" s="163"/>
      <c r="AJ43" s="163"/>
      <c r="AK43" s="315"/>
      <c r="AL43" s="25">
        <v>0.0</v>
      </c>
      <c r="AM43" s="283"/>
      <c r="AN43" s="283"/>
      <c r="AO43" s="283"/>
      <c r="AP43" s="331"/>
      <c r="AQ43" s="283"/>
      <c r="AR43" s="283"/>
      <c r="AS43" s="283"/>
      <c r="AT43" s="283"/>
      <c r="AU43" s="283"/>
      <c r="AV43" s="283"/>
      <c r="AW43" s="331"/>
      <c r="AX43" s="331"/>
      <c r="AY43" s="331"/>
      <c r="AZ43" s="334"/>
      <c r="BA43" s="283"/>
      <c r="BB43" s="283"/>
      <c r="BC43" s="283"/>
      <c r="BD43" s="283"/>
      <c r="BE43" s="283"/>
      <c r="BF43" s="283"/>
      <c r="BG43" s="283"/>
      <c r="BH43" s="283"/>
      <c r="BI43" s="283"/>
      <c r="BJ43" s="283"/>
      <c r="BK43" s="283"/>
      <c r="BL43" s="283"/>
      <c r="BM43" s="283"/>
      <c r="BN43" s="282"/>
      <c r="BO43" s="283"/>
      <c r="BP43" s="282"/>
      <c r="BQ43" s="282"/>
      <c r="BR43" s="282"/>
      <c r="BS43" s="282"/>
    </row>
    <row r="44">
      <c r="A44" s="163"/>
      <c r="B44" s="325"/>
      <c r="C44" s="163"/>
      <c r="D44" s="163"/>
      <c r="E44" s="163"/>
      <c r="F44" s="326"/>
      <c r="G44" s="327"/>
      <c r="H44" s="163"/>
      <c r="I44" s="163"/>
      <c r="J44" s="163"/>
      <c r="K44" s="328"/>
      <c r="L44" s="329"/>
      <c r="M44" s="163"/>
      <c r="N44" s="283"/>
      <c r="O44" s="333"/>
      <c r="P44" s="283"/>
      <c r="Q44" s="163"/>
      <c r="R44" s="163"/>
      <c r="S44" s="163"/>
      <c r="T44" s="163"/>
      <c r="U44" s="163"/>
      <c r="V44" s="163"/>
      <c r="W44" s="163"/>
      <c r="X44" s="163"/>
      <c r="Y44" s="163"/>
      <c r="Z44" s="163"/>
      <c r="AA44" s="330"/>
      <c r="AB44" s="163"/>
      <c r="AC44" s="163"/>
      <c r="AD44" s="163"/>
      <c r="AE44" s="163"/>
      <c r="AF44" s="163"/>
      <c r="AG44" s="163"/>
      <c r="AH44" s="163"/>
      <c r="AI44" s="163"/>
      <c r="AJ44" s="163"/>
      <c r="AK44" s="315"/>
      <c r="AL44" s="25">
        <v>0.0</v>
      </c>
      <c r="AM44" s="283"/>
      <c r="AN44" s="283"/>
      <c r="AO44" s="283"/>
      <c r="AP44" s="331"/>
      <c r="AQ44" s="283"/>
      <c r="AR44" s="283"/>
      <c r="AS44" s="283"/>
      <c r="AT44" s="283"/>
      <c r="AU44" s="283"/>
      <c r="AV44" s="283"/>
      <c r="AW44" s="331"/>
      <c r="AX44" s="331"/>
      <c r="AY44" s="331"/>
      <c r="AZ44" s="334"/>
      <c r="BA44" s="283"/>
      <c r="BB44" s="283"/>
      <c r="BC44" s="283"/>
      <c r="BD44" s="283"/>
      <c r="BE44" s="283"/>
      <c r="BF44" s="283"/>
      <c r="BG44" s="283"/>
      <c r="BH44" s="283"/>
      <c r="BI44" s="283"/>
      <c r="BJ44" s="283"/>
      <c r="BK44" s="283"/>
      <c r="BL44" s="283"/>
      <c r="BM44" s="283"/>
      <c r="BN44" s="282"/>
      <c r="BO44" s="283"/>
      <c r="BP44" s="282"/>
      <c r="BQ44" s="282"/>
      <c r="BR44" s="282"/>
      <c r="BS44" s="282"/>
    </row>
    <row r="45">
      <c r="A45" s="163"/>
      <c r="B45" s="325"/>
      <c r="C45" s="163"/>
      <c r="D45" s="163"/>
      <c r="E45" s="163"/>
      <c r="F45" s="326"/>
      <c r="G45" s="327"/>
      <c r="H45" s="163"/>
      <c r="I45" s="163"/>
      <c r="J45" s="163"/>
      <c r="K45" s="328"/>
      <c r="L45" s="329"/>
      <c r="M45" s="163"/>
      <c r="N45" s="283"/>
      <c r="O45" s="333"/>
      <c r="P45" s="283"/>
      <c r="Q45" s="163"/>
      <c r="R45" s="163"/>
      <c r="S45" s="163"/>
      <c r="T45" s="163"/>
      <c r="U45" s="163"/>
      <c r="V45" s="163"/>
      <c r="W45" s="163"/>
      <c r="X45" s="163"/>
      <c r="Y45" s="163"/>
      <c r="Z45" s="163"/>
      <c r="AA45" s="330"/>
      <c r="AB45" s="163"/>
      <c r="AC45" s="163"/>
      <c r="AD45" s="163"/>
      <c r="AE45" s="163"/>
      <c r="AF45" s="163"/>
      <c r="AG45" s="163"/>
      <c r="AH45" s="163"/>
      <c r="AI45" s="163"/>
      <c r="AJ45" s="163"/>
      <c r="AK45" s="315"/>
      <c r="AL45" s="25">
        <v>0.0</v>
      </c>
      <c r="AM45" s="283"/>
      <c r="AN45" s="283"/>
      <c r="AO45" s="283"/>
      <c r="AP45" s="331"/>
      <c r="AQ45" s="283"/>
      <c r="AR45" s="283"/>
      <c r="AS45" s="283"/>
      <c r="AT45" s="283"/>
      <c r="AU45" s="283"/>
      <c r="AV45" s="283"/>
      <c r="AW45" s="331"/>
      <c r="AX45" s="331"/>
      <c r="AY45" s="331"/>
      <c r="AZ45" s="334"/>
      <c r="BA45" s="283"/>
      <c r="BB45" s="283"/>
      <c r="BC45" s="283"/>
      <c r="BD45" s="283"/>
      <c r="BE45" s="283"/>
      <c r="BF45" s="283"/>
      <c r="BG45" s="283"/>
      <c r="BH45" s="283"/>
      <c r="BI45" s="283"/>
      <c r="BJ45" s="283"/>
      <c r="BK45" s="283"/>
      <c r="BL45" s="283"/>
      <c r="BM45" s="283"/>
      <c r="BN45" s="282"/>
      <c r="BO45" s="283"/>
      <c r="BP45" s="282"/>
      <c r="BQ45" s="282"/>
      <c r="BR45" s="282"/>
      <c r="BS45" s="282"/>
    </row>
    <row r="46">
      <c r="A46" s="163"/>
      <c r="B46" s="325"/>
      <c r="C46" s="163"/>
      <c r="D46" s="163"/>
      <c r="E46" s="163"/>
      <c r="F46" s="326"/>
      <c r="G46" s="327"/>
      <c r="H46" s="163"/>
      <c r="I46" s="163"/>
      <c r="J46" s="163"/>
      <c r="K46" s="328"/>
      <c r="L46" s="329"/>
      <c r="M46" s="163"/>
      <c r="N46" s="283"/>
      <c r="O46" s="333"/>
      <c r="P46" s="283"/>
      <c r="Q46" s="163"/>
      <c r="R46" s="163"/>
      <c r="S46" s="163"/>
      <c r="T46" s="163"/>
      <c r="U46" s="163"/>
      <c r="V46" s="163"/>
      <c r="W46" s="163"/>
      <c r="X46" s="163"/>
      <c r="Y46" s="163"/>
      <c r="Z46" s="163"/>
      <c r="AA46" s="330"/>
      <c r="AB46" s="163"/>
      <c r="AC46" s="163"/>
      <c r="AD46" s="163"/>
      <c r="AE46" s="163"/>
      <c r="AF46" s="163"/>
      <c r="AG46" s="163"/>
      <c r="AH46" s="163"/>
      <c r="AI46" s="163"/>
      <c r="AJ46" s="163"/>
      <c r="AK46" s="315"/>
      <c r="AL46" s="25">
        <v>0.0</v>
      </c>
      <c r="AM46" s="283"/>
      <c r="AN46" s="283"/>
      <c r="AO46" s="283"/>
      <c r="AP46" s="331"/>
      <c r="AQ46" s="283"/>
      <c r="AR46" s="283"/>
      <c r="AS46" s="283"/>
      <c r="AT46" s="283"/>
      <c r="AU46" s="283"/>
      <c r="AV46" s="283"/>
      <c r="AW46" s="331"/>
      <c r="AX46" s="331"/>
      <c r="AY46" s="331"/>
      <c r="AZ46" s="334"/>
      <c r="BA46" s="283"/>
      <c r="BB46" s="283"/>
      <c r="BC46" s="283"/>
      <c r="BD46" s="283"/>
      <c r="BE46" s="283"/>
      <c r="BF46" s="283"/>
      <c r="BG46" s="283"/>
      <c r="BH46" s="283"/>
      <c r="BI46" s="283"/>
      <c r="BJ46" s="283"/>
      <c r="BK46" s="283"/>
      <c r="BL46" s="283"/>
      <c r="BM46" s="283"/>
      <c r="BN46" s="282"/>
      <c r="BO46" s="283"/>
      <c r="BP46" s="282"/>
      <c r="BQ46" s="282"/>
      <c r="BR46" s="282"/>
      <c r="BS46" s="282"/>
    </row>
    <row r="47">
      <c r="A47" s="163"/>
      <c r="B47" s="325"/>
      <c r="C47" s="163"/>
      <c r="D47" s="163"/>
      <c r="E47" s="163"/>
      <c r="F47" s="326"/>
      <c r="G47" s="327"/>
      <c r="H47" s="163"/>
      <c r="I47" s="163"/>
      <c r="J47" s="163"/>
      <c r="K47" s="328"/>
      <c r="L47" s="329"/>
      <c r="M47" s="163"/>
      <c r="N47" s="283"/>
      <c r="O47" s="333"/>
      <c r="P47" s="283"/>
      <c r="Q47" s="163"/>
      <c r="R47" s="163"/>
      <c r="S47" s="163"/>
      <c r="T47" s="163"/>
      <c r="U47" s="163"/>
      <c r="V47" s="163"/>
      <c r="W47" s="163"/>
      <c r="X47" s="163"/>
      <c r="Y47" s="163"/>
      <c r="Z47" s="163"/>
      <c r="AA47" s="330"/>
      <c r="AB47" s="163"/>
      <c r="AC47" s="163"/>
      <c r="AD47" s="163"/>
      <c r="AE47" s="163"/>
      <c r="AF47" s="163"/>
      <c r="AG47" s="163"/>
      <c r="AH47" s="163"/>
      <c r="AI47" s="163"/>
      <c r="AJ47" s="163"/>
      <c r="AK47" s="315"/>
      <c r="AL47" s="25">
        <v>0.0</v>
      </c>
      <c r="AM47" s="283"/>
      <c r="AN47" s="283"/>
      <c r="AO47" s="283"/>
      <c r="AP47" s="331"/>
      <c r="AQ47" s="283"/>
      <c r="AR47" s="283"/>
      <c r="AS47" s="283"/>
      <c r="AT47" s="283"/>
      <c r="AU47" s="283"/>
      <c r="AV47" s="283"/>
      <c r="AW47" s="331"/>
      <c r="AX47" s="331"/>
      <c r="AY47" s="331"/>
      <c r="AZ47" s="334"/>
      <c r="BA47" s="283"/>
      <c r="BB47" s="283"/>
      <c r="BC47" s="283"/>
      <c r="BD47" s="283"/>
      <c r="BE47" s="283"/>
      <c r="BF47" s="283"/>
      <c r="BG47" s="283"/>
      <c r="BH47" s="283"/>
      <c r="BI47" s="283"/>
      <c r="BJ47" s="283"/>
      <c r="BK47" s="283"/>
      <c r="BL47" s="283"/>
      <c r="BM47" s="283"/>
      <c r="BN47" s="282"/>
      <c r="BO47" s="283"/>
      <c r="BP47" s="282"/>
      <c r="BQ47" s="282"/>
      <c r="BR47" s="282"/>
      <c r="BS47" s="282"/>
    </row>
    <row r="48">
      <c r="A48" s="163"/>
      <c r="B48" s="325"/>
      <c r="C48" s="163"/>
      <c r="D48" s="163"/>
      <c r="E48" s="163"/>
      <c r="F48" s="326"/>
      <c r="G48" s="327"/>
      <c r="H48" s="163"/>
      <c r="I48" s="163"/>
      <c r="J48" s="163"/>
      <c r="K48" s="328"/>
      <c r="L48" s="329"/>
      <c r="M48" s="163"/>
      <c r="N48" s="283"/>
      <c r="O48" s="333"/>
      <c r="P48" s="283"/>
      <c r="Q48" s="163"/>
      <c r="R48" s="163"/>
      <c r="S48" s="163"/>
      <c r="T48" s="163"/>
      <c r="U48" s="163"/>
      <c r="V48" s="163"/>
      <c r="W48" s="163"/>
      <c r="X48" s="163"/>
      <c r="Y48" s="163"/>
      <c r="Z48" s="163"/>
      <c r="AA48" s="330"/>
      <c r="AB48" s="163"/>
      <c r="AC48" s="163"/>
      <c r="AD48" s="163"/>
      <c r="AE48" s="163"/>
      <c r="AF48" s="163"/>
      <c r="AG48" s="163"/>
      <c r="AH48" s="163"/>
      <c r="AI48" s="163"/>
      <c r="AJ48" s="163"/>
      <c r="AK48" s="315"/>
      <c r="AL48" s="25">
        <v>0.0</v>
      </c>
      <c r="AM48" s="283"/>
      <c r="AN48" s="283"/>
      <c r="AO48" s="283"/>
      <c r="AP48" s="331"/>
      <c r="AQ48" s="283"/>
      <c r="AR48" s="283"/>
      <c r="AS48" s="283"/>
      <c r="AT48" s="283"/>
      <c r="AU48" s="283"/>
      <c r="AV48" s="283"/>
      <c r="AW48" s="331"/>
      <c r="AX48" s="331"/>
      <c r="AY48" s="331"/>
      <c r="AZ48" s="334"/>
      <c r="BA48" s="283"/>
      <c r="BB48" s="283"/>
      <c r="BC48" s="283"/>
      <c r="BD48" s="283"/>
      <c r="BE48" s="283"/>
      <c r="BF48" s="283"/>
      <c r="BG48" s="283"/>
      <c r="BH48" s="283"/>
      <c r="BI48" s="283"/>
      <c r="BJ48" s="283"/>
      <c r="BK48" s="283"/>
      <c r="BL48" s="283"/>
      <c r="BM48" s="283"/>
      <c r="BN48" s="282"/>
      <c r="BO48" s="283"/>
      <c r="BP48" s="282"/>
      <c r="BQ48" s="282"/>
      <c r="BR48" s="282"/>
      <c r="BS48" s="282"/>
    </row>
    <row r="49">
      <c r="A49" s="163"/>
      <c r="B49" s="325"/>
      <c r="C49" s="163"/>
      <c r="D49" s="163"/>
      <c r="E49" s="163"/>
      <c r="F49" s="326"/>
      <c r="G49" s="327"/>
      <c r="H49" s="163"/>
      <c r="I49" s="163"/>
      <c r="J49" s="163"/>
      <c r="K49" s="328"/>
      <c r="L49" s="329"/>
      <c r="M49" s="163"/>
      <c r="N49" s="283"/>
      <c r="O49" s="333"/>
      <c r="P49" s="283"/>
      <c r="Q49" s="163"/>
      <c r="R49" s="163"/>
      <c r="S49" s="163"/>
      <c r="T49" s="163"/>
      <c r="U49" s="163"/>
      <c r="V49" s="163"/>
      <c r="W49" s="163"/>
      <c r="X49" s="163"/>
      <c r="Y49" s="163"/>
      <c r="Z49" s="163"/>
      <c r="AA49" s="330"/>
      <c r="AB49" s="163"/>
      <c r="AC49" s="163"/>
      <c r="AD49" s="163"/>
      <c r="AE49" s="163"/>
      <c r="AF49" s="163"/>
      <c r="AG49" s="163"/>
      <c r="AH49" s="163"/>
      <c r="AI49" s="163"/>
      <c r="AJ49" s="163"/>
      <c r="AK49" s="315"/>
      <c r="AL49" s="25">
        <v>0.0</v>
      </c>
      <c r="AM49" s="283"/>
      <c r="AN49" s="283"/>
      <c r="AO49" s="283"/>
      <c r="AP49" s="331"/>
      <c r="AQ49" s="283"/>
      <c r="AR49" s="283"/>
      <c r="AS49" s="283"/>
      <c r="AT49" s="283"/>
      <c r="AU49" s="283"/>
      <c r="AV49" s="283"/>
      <c r="AW49" s="331"/>
      <c r="AX49" s="331"/>
      <c r="AY49" s="331"/>
      <c r="AZ49" s="334"/>
      <c r="BA49" s="283"/>
      <c r="BB49" s="283"/>
      <c r="BC49" s="283"/>
      <c r="BD49" s="283"/>
      <c r="BE49" s="283"/>
      <c r="BF49" s="283"/>
      <c r="BG49" s="283"/>
      <c r="BH49" s="283"/>
      <c r="BI49" s="283"/>
      <c r="BJ49" s="283"/>
      <c r="BK49" s="283"/>
      <c r="BL49" s="283"/>
      <c r="BM49" s="283"/>
      <c r="BN49" s="282"/>
      <c r="BO49" s="283"/>
      <c r="BP49" s="282"/>
      <c r="BQ49" s="282"/>
      <c r="BR49" s="282"/>
      <c r="BS49" s="282"/>
    </row>
    <row r="50">
      <c r="A50" s="163"/>
      <c r="B50" s="325"/>
      <c r="C50" s="163"/>
      <c r="D50" s="163"/>
      <c r="E50" s="163"/>
      <c r="F50" s="326"/>
      <c r="G50" s="327"/>
      <c r="H50" s="163"/>
      <c r="I50" s="163"/>
      <c r="J50" s="163"/>
      <c r="K50" s="328"/>
      <c r="L50" s="329"/>
      <c r="M50" s="163"/>
      <c r="N50" s="283"/>
      <c r="O50" s="333"/>
      <c r="P50" s="283"/>
      <c r="Q50" s="163"/>
      <c r="R50" s="163"/>
      <c r="S50" s="163"/>
      <c r="T50" s="163"/>
      <c r="U50" s="163"/>
      <c r="V50" s="163"/>
      <c r="W50" s="163"/>
      <c r="X50" s="163"/>
      <c r="Y50" s="163"/>
      <c r="Z50" s="163"/>
      <c r="AA50" s="330"/>
      <c r="AB50" s="163"/>
      <c r="AC50" s="163"/>
      <c r="AD50" s="163"/>
      <c r="AE50" s="163"/>
      <c r="AF50" s="163"/>
      <c r="AG50" s="163"/>
      <c r="AH50" s="163"/>
      <c r="AI50" s="163"/>
      <c r="AJ50" s="163"/>
      <c r="AK50" s="315"/>
      <c r="AL50" s="25">
        <v>0.0</v>
      </c>
      <c r="AM50" s="283"/>
      <c r="AN50" s="283"/>
      <c r="AO50" s="283"/>
      <c r="AP50" s="331"/>
      <c r="AQ50" s="283"/>
      <c r="AR50" s="283"/>
      <c r="AS50" s="283"/>
      <c r="AT50" s="283"/>
      <c r="AU50" s="283"/>
      <c r="AV50" s="283"/>
      <c r="AW50" s="331"/>
      <c r="AX50" s="331"/>
      <c r="AY50" s="331"/>
      <c r="AZ50" s="334"/>
      <c r="BA50" s="283"/>
      <c r="BB50" s="283"/>
      <c r="BC50" s="283"/>
      <c r="BD50" s="283"/>
      <c r="BE50" s="283"/>
      <c r="BF50" s="283"/>
      <c r="BG50" s="283"/>
      <c r="BH50" s="283"/>
      <c r="BI50" s="283"/>
      <c r="BJ50" s="283"/>
      <c r="BK50" s="283"/>
      <c r="BL50" s="283"/>
      <c r="BM50" s="283"/>
      <c r="BN50" s="282"/>
      <c r="BO50" s="283"/>
      <c r="BP50" s="282"/>
      <c r="BQ50" s="282"/>
      <c r="BR50" s="282"/>
      <c r="BS50" s="282"/>
    </row>
    <row r="51">
      <c r="A51" s="163"/>
      <c r="B51" s="325"/>
      <c r="C51" s="163"/>
      <c r="D51" s="163"/>
      <c r="E51" s="163"/>
      <c r="F51" s="326"/>
      <c r="G51" s="327"/>
      <c r="H51" s="163"/>
      <c r="I51" s="163"/>
      <c r="J51" s="163"/>
      <c r="K51" s="328"/>
      <c r="L51" s="329"/>
      <c r="M51" s="163"/>
      <c r="N51" s="283"/>
      <c r="O51" s="333"/>
      <c r="P51" s="283"/>
      <c r="Q51" s="163"/>
      <c r="R51" s="163"/>
      <c r="S51" s="163"/>
      <c r="T51" s="163"/>
      <c r="U51" s="163"/>
      <c r="V51" s="163"/>
      <c r="W51" s="163"/>
      <c r="X51" s="163"/>
      <c r="Y51" s="163"/>
      <c r="Z51" s="163"/>
      <c r="AA51" s="330"/>
      <c r="AB51" s="163"/>
      <c r="AC51" s="163"/>
      <c r="AD51" s="163"/>
      <c r="AE51" s="163"/>
      <c r="AF51" s="163"/>
      <c r="AG51" s="163"/>
      <c r="AH51" s="163"/>
      <c r="AI51" s="163"/>
      <c r="AJ51" s="163"/>
      <c r="AK51" s="315"/>
      <c r="AL51" s="25">
        <v>0.0</v>
      </c>
      <c r="AM51" s="283"/>
      <c r="AN51" s="283"/>
      <c r="AO51" s="283"/>
      <c r="AP51" s="331"/>
      <c r="AQ51" s="283"/>
      <c r="AR51" s="283"/>
      <c r="AS51" s="283"/>
      <c r="AT51" s="283"/>
      <c r="AU51" s="283"/>
      <c r="AV51" s="283"/>
      <c r="AW51" s="331"/>
      <c r="AX51" s="331"/>
      <c r="AY51" s="331"/>
      <c r="AZ51" s="334"/>
      <c r="BA51" s="283"/>
      <c r="BB51" s="283"/>
      <c r="BC51" s="283"/>
      <c r="BD51" s="283"/>
      <c r="BE51" s="283"/>
      <c r="BF51" s="283"/>
      <c r="BG51" s="283"/>
      <c r="BH51" s="283"/>
      <c r="BI51" s="283"/>
      <c r="BJ51" s="283"/>
      <c r="BK51" s="283"/>
      <c r="BL51" s="283"/>
      <c r="BM51" s="283"/>
      <c r="BN51" s="282"/>
      <c r="BO51" s="283"/>
      <c r="BP51" s="282"/>
      <c r="BQ51" s="282"/>
      <c r="BR51" s="282"/>
      <c r="BS51" s="282"/>
    </row>
    <row r="52">
      <c r="A52" s="283"/>
      <c r="B52" s="335"/>
      <c r="C52" s="283"/>
      <c r="D52" s="283"/>
      <c r="E52" s="283"/>
      <c r="F52" s="336"/>
      <c r="G52" s="337"/>
      <c r="H52" s="283"/>
      <c r="I52" s="283"/>
      <c r="J52" s="283"/>
      <c r="K52" s="338"/>
      <c r="L52" s="339"/>
      <c r="M52" s="283"/>
      <c r="N52" s="283"/>
      <c r="O52" s="333"/>
      <c r="P52" s="283"/>
      <c r="Q52" s="163"/>
      <c r="R52" s="163"/>
      <c r="S52" s="163"/>
      <c r="T52" s="163"/>
      <c r="U52" s="163"/>
      <c r="V52" s="163"/>
      <c r="W52" s="163"/>
      <c r="X52" s="163"/>
      <c r="Y52" s="163"/>
      <c r="Z52" s="163"/>
      <c r="AA52" s="330"/>
      <c r="AB52" s="163"/>
      <c r="AC52" s="163"/>
      <c r="AD52" s="163"/>
      <c r="AE52" s="163"/>
      <c r="AF52" s="163"/>
      <c r="AG52" s="163"/>
      <c r="AH52" s="163"/>
      <c r="AI52" s="163"/>
      <c r="AJ52" s="163"/>
      <c r="AK52" s="315"/>
      <c r="AL52" s="25">
        <v>0.0</v>
      </c>
      <c r="AM52" s="283"/>
      <c r="AN52" s="283"/>
      <c r="AO52" s="283"/>
      <c r="AP52" s="331"/>
      <c r="AQ52" s="283"/>
      <c r="AR52" s="283"/>
      <c r="AS52" s="283"/>
      <c r="AT52" s="283"/>
      <c r="AU52" s="283"/>
      <c r="AV52" s="283"/>
      <c r="AW52" s="331"/>
      <c r="AX52" s="331"/>
      <c r="AY52" s="331"/>
      <c r="AZ52" s="334"/>
      <c r="BA52" s="283"/>
      <c r="BB52" s="283"/>
      <c r="BC52" s="283"/>
      <c r="BD52" s="283"/>
      <c r="BE52" s="283"/>
      <c r="BF52" s="283"/>
      <c r="BG52" s="283"/>
      <c r="BH52" s="283"/>
      <c r="BI52" s="283"/>
      <c r="BJ52" s="283"/>
      <c r="BK52" s="283"/>
      <c r="BL52" s="283"/>
      <c r="BM52" s="283"/>
      <c r="BN52" s="282"/>
      <c r="BO52" s="283"/>
      <c r="BP52" s="282"/>
      <c r="BQ52" s="282"/>
      <c r="BR52" s="282"/>
      <c r="BS52" s="282"/>
    </row>
    <row r="53">
      <c r="A53" s="283"/>
      <c r="B53" s="335"/>
      <c r="C53" s="283"/>
      <c r="D53" s="283"/>
      <c r="E53" s="283"/>
      <c r="F53" s="336"/>
      <c r="G53" s="337"/>
      <c r="H53" s="283"/>
      <c r="I53" s="283"/>
      <c r="J53" s="283"/>
      <c r="K53" s="338"/>
      <c r="L53" s="339"/>
      <c r="M53" s="283"/>
      <c r="N53" s="283"/>
      <c r="O53" s="333"/>
      <c r="P53" s="283"/>
      <c r="Q53" s="163"/>
      <c r="R53" s="163"/>
      <c r="S53" s="163"/>
      <c r="T53" s="163"/>
      <c r="U53" s="163"/>
      <c r="V53" s="163"/>
      <c r="W53" s="163"/>
      <c r="X53" s="163"/>
      <c r="Y53" s="163"/>
      <c r="Z53" s="163"/>
      <c r="AA53" s="330"/>
      <c r="AB53" s="163"/>
      <c r="AC53" s="163"/>
      <c r="AD53" s="163"/>
      <c r="AE53" s="163"/>
      <c r="AF53" s="163"/>
      <c r="AG53" s="163"/>
      <c r="AH53" s="163"/>
      <c r="AI53" s="163"/>
      <c r="AJ53" s="163"/>
      <c r="AK53" s="315"/>
      <c r="AL53" s="25">
        <v>0.0</v>
      </c>
      <c r="AM53" s="283"/>
      <c r="AN53" s="283"/>
      <c r="AO53" s="283"/>
      <c r="AP53" s="331"/>
      <c r="AQ53" s="283"/>
      <c r="AR53" s="283"/>
      <c r="AS53" s="283"/>
      <c r="AT53" s="283"/>
      <c r="AU53" s="283"/>
      <c r="AV53" s="283"/>
      <c r="AW53" s="331"/>
      <c r="AX53" s="331"/>
      <c r="AY53" s="331"/>
      <c r="AZ53" s="334"/>
      <c r="BA53" s="283"/>
      <c r="BB53" s="283"/>
      <c r="BC53" s="283"/>
      <c r="BD53" s="283"/>
      <c r="BE53" s="283"/>
      <c r="BF53" s="283"/>
      <c r="BG53" s="283"/>
      <c r="BH53" s="283"/>
      <c r="BI53" s="283"/>
      <c r="BJ53" s="283"/>
      <c r="BK53" s="283"/>
      <c r="BL53" s="283"/>
      <c r="BM53" s="283"/>
      <c r="BN53" s="282"/>
      <c r="BO53" s="283"/>
      <c r="BP53" s="282"/>
      <c r="BQ53" s="282"/>
      <c r="BR53" s="282"/>
      <c r="BS53" s="282"/>
    </row>
    <row r="54">
      <c r="A54" s="283"/>
      <c r="B54" s="335"/>
      <c r="C54" s="283"/>
      <c r="D54" s="283"/>
      <c r="E54" s="283"/>
      <c r="F54" s="336"/>
      <c r="G54" s="337"/>
      <c r="H54" s="283"/>
      <c r="I54" s="283"/>
      <c r="J54" s="283"/>
      <c r="K54" s="338"/>
      <c r="L54" s="339"/>
      <c r="M54" s="283"/>
      <c r="N54" s="283"/>
      <c r="O54" s="333"/>
      <c r="P54" s="283"/>
      <c r="Q54" s="163"/>
      <c r="R54" s="163"/>
      <c r="S54" s="163"/>
      <c r="T54" s="163"/>
      <c r="U54" s="163"/>
      <c r="V54" s="163"/>
      <c r="W54" s="163"/>
      <c r="X54" s="163"/>
      <c r="Y54" s="163"/>
      <c r="Z54" s="163"/>
      <c r="AA54" s="330"/>
      <c r="AB54" s="163"/>
      <c r="AC54" s="163"/>
      <c r="AD54" s="163"/>
      <c r="AE54" s="163"/>
      <c r="AF54" s="163"/>
      <c r="AG54" s="163"/>
      <c r="AH54" s="163"/>
      <c r="AI54" s="163"/>
      <c r="AJ54" s="163"/>
      <c r="AK54" s="315"/>
      <c r="AL54" s="25">
        <v>0.0</v>
      </c>
      <c r="AM54" s="283"/>
      <c r="AN54" s="283"/>
      <c r="AO54" s="283"/>
      <c r="AP54" s="331"/>
      <c r="AQ54" s="283"/>
      <c r="AR54" s="283"/>
      <c r="AS54" s="283"/>
      <c r="AT54" s="283"/>
      <c r="AU54" s="283"/>
      <c r="AV54" s="283"/>
      <c r="AW54" s="331"/>
      <c r="AX54" s="331"/>
      <c r="AY54" s="331"/>
      <c r="AZ54" s="334"/>
      <c r="BA54" s="283"/>
      <c r="BB54" s="283"/>
      <c r="BC54" s="283"/>
      <c r="BD54" s="283"/>
      <c r="BE54" s="283"/>
      <c r="BF54" s="283"/>
      <c r="BG54" s="283"/>
      <c r="BH54" s="283"/>
      <c r="BI54" s="283"/>
      <c r="BJ54" s="283"/>
      <c r="BK54" s="283"/>
      <c r="BL54" s="283"/>
      <c r="BM54" s="283"/>
      <c r="BN54" s="282"/>
      <c r="BO54" s="283"/>
      <c r="BP54" s="282"/>
      <c r="BQ54" s="282"/>
      <c r="BR54" s="282"/>
      <c r="BS54" s="282"/>
    </row>
    <row r="55">
      <c r="A55" s="283"/>
      <c r="B55" s="335"/>
      <c r="C55" s="283"/>
      <c r="D55" s="283"/>
      <c r="E55" s="283"/>
      <c r="F55" s="336"/>
      <c r="G55" s="337"/>
      <c r="H55" s="283"/>
      <c r="I55" s="283"/>
      <c r="J55" s="283"/>
      <c r="K55" s="338"/>
      <c r="L55" s="339"/>
      <c r="M55" s="283"/>
      <c r="N55" s="283"/>
      <c r="O55" s="333"/>
      <c r="P55" s="283"/>
      <c r="Q55" s="163"/>
      <c r="R55" s="163"/>
      <c r="S55" s="163"/>
      <c r="T55" s="163"/>
      <c r="U55" s="163"/>
      <c r="V55" s="163"/>
      <c r="W55" s="163"/>
      <c r="X55" s="163"/>
      <c r="Y55" s="163"/>
      <c r="Z55" s="163"/>
      <c r="AA55" s="330"/>
      <c r="AB55" s="163"/>
      <c r="AC55" s="163"/>
      <c r="AD55" s="163"/>
      <c r="AE55" s="163"/>
      <c r="AF55" s="163"/>
      <c r="AG55" s="163"/>
      <c r="AH55" s="163"/>
      <c r="AI55" s="163"/>
      <c r="AJ55" s="163"/>
      <c r="AK55" s="315"/>
      <c r="AL55" s="25">
        <v>0.0</v>
      </c>
      <c r="AM55" s="283"/>
      <c r="AN55" s="283"/>
      <c r="AO55" s="283"/>
      <c r="AP55" s="331"/>
      <c r="AQ55" s="283"/>
      <c r="AR55" s="283"/>
      <c r="AS55" s="283"/>
      <c r="AT55" s="283"/>
      <c r="AU55" s="283"/>
      <c r="AV55" s="283"/>
      <c r="AW55" s="331"/>
      <c r="AX55" s="331"/>
      <c r="AY55" s="331"/>
      <c r="AZ55" s="334"/>
      <c r="BA55" s="283"/>
      <c r="BB55" s="283"/>
      <c r="BC55" s="283"/>
      <c r="BD55" s="283"/>
      <c r="BE55" s="283"/>
      <c r="BF55" s="283"/>
      <c r="BG55" s="283"/>
      <c r="BH55" s="283"/>
      <c r="BI55" s="283"/>
      <c r="BJ55" s="283"/>
      <c r="BK55" s="283"/>
      <c r="BL55" s="283"/>
      <c r="BM55" s="283"/>
      <c r="BN55" s="282"/>
      <c r="BO55" s="283"/>
      <c r="BP55" s="282"/>
      <c r="BQ55" s="282"/>
      <c r="BR55" s="282"/>
      <c r="BS55" s="282"/>
    </row>
    <row r="56">
      <c r="A56" s="283"/>
      <c r="B56" s="335"/>
      <c r="C56" s="283"/>
      <c r="D56" s="283"/>
      <c r="E56" s="283"/>
      <c r="F56" s="336"/>
      <c r="G56" s="337"/>
      <c r="H56" s="283"/>
      <c r="I56" s="283"/>
      <c r="J56" s="283"/>
      <c r="K56" s="338"/>
      <c r="L56" s="339"/>
      <c r="M56" s="283"/>
      <c r="N56" s="283"/>
      <c r="O56" s="333"/>
      <c r="P56" s="283"/>
      <c r="Q56" s="163"/>
      <c r="R56" s="163"/>
      <c r="S56" s="163"/>
      <c r="T56" s="163"/>
      <c r="U56" s="163"/>
      <c r="V56" s="163"/>
      <c r="W56" s="163"/>
      <c r="X56" s="163"/>
      <c r="Y56" s="163"/>
      <c r="Z56" s="163"/>
      <c r="AA56" s="330"/>
      <c r="AB56" s="163"/>
      <c r="AC56" s="163"/>
      <c r="AD56" s="163"/>
      <c r="AE56" s="163"/>
      <c r="AF56" s="163"/>
      <c r="AG56" s="163"/>
      <c r="AH56" s="163"/>
      <c r="AI56" s="163"/>
      <c r="AJ56" s="163"/>
      <c r="AK56" s="315"/>
      <c r="AL56" s="25">
        <v>0.0</v>
      </c>
      <c r="AM56" s="283"/>
      <c r="AN56" s="283"/>
      <c r="AO56" s="283"/>
      <c r="AP56" s="331"/>
      <c r="AQ56" s="283"/>
      <c r="AR56" s="283"/>
      <c r="AS56" s="283"/>
      <c r="AT56" s="283"/>
      <c r="AU56" s="283"/>
      <c r="AV56" s="283"/>
      <c r="AW56" s="331"/>
      <c r="AX56" s="331"/>
      <c r="AY56" s="331"/>
      <c r="AZ56" s="334"/>
      <c r="BA56" s="283"/>
      <c r="BB56" s="283"/>
      <c r="BC56" s="283"/>
      <c r="BD56" s="283"/>
      <c r="BE56" s="283"/>
      <c r="BF56" s="283"/>
      <c r="BG56" s="283"/>
      <c r="BH56" s="283"/>
      <c r="BI56" s="283"/>
      <c r="BJ56" s="283"/>
      <c r="BK56" s="283"/>
      <c r="BL56" s="283"/>
      <c r="BM56" s="283"/>
      <c r="BN56" s="282"/>
      <c r="BO56" s="283"/>
      <c r="BP56" s="282"/>
      <c r="BQ56" s="282"/>
      <c r="BR56" s="282"/>
      <c r="BS56" s="282"/>
    </row>
    <row r="57">
      <c r="A57" s="283"/>
      <c r="B57" s="335"/>
      <c r="C57" s="283"/>
      <c r="D57" s="283"/>
      <c r="E57" s="283"/>
      <c r="F57" s="336"/>
      <c r="G57" s="337"/>
      <c r="H57" s="283"/>
      <c r="I57" s="283"/>
      <c r="J57" s="283"/>
      <c r="K57" s="338"/>
      <c r="L57" s="339"/>
      <c r="M57" s="283"/>
      <c r="N57" s="283"/>
      <c r="O57" s="333"/>
      <c r="P57" s="283"/>
      <c r="Q57" s="163"/>
      <c r="R57" s="163"/>
      <c r="S57" s="163"/>
      <c r="T57" s="163"/>
      <c r="U57" s="163"/>
      <c r="V57" s="163"/>
      <c r="W57" s="163"/>
      <c r="X57" s="163"/>
      <c r="Y57" s="163"/>
      <c r="Z57" s="163"/>
      <c r="AA57" s="330"/>
      <c r="AB57" s="163"/>
      <c r="AC57" s="163"/>
      <c r="AD57" s="163"/>
      <c r="AE57" s="163"/>
      <c r="AF57" s="163"/>
      <c r="AG57" s="163"/>
      <c r="AH57" s="163"/>
      <c r="AI57" s="333"/>
      <c r="AJ57" s="283"/>
      <c r="AK57" s="315"/>
      <c r="AL57" s="25">
        <v>0.0</v>
      </c>
      <c r="AM57" s="283"/>
      <c r="AN57" s="283"/>
      <c r="AO57" s="283"/>
      <c r="AP57" s="331"/>
      <c r="AQ57" s="283"/>
      <c r="AR57" s="283"/>
      <c r="AS57" s="283"/>
      <c r="AT57" s="283"/>
      <c r="AU57" s="283"/>
      <c r="AV57" s="283"/>
      <c r="AW57" s="331"/>
      <c r="AX57" s="331"/>
      <c r="AY57" s="331"/>
      <c r="AZ57" s="334"/>
      <c r="BA57" s="283"/>
      <c r="BB57" s="283"/>
      <c r="BC57" s="283"/>
      <c r="BD57" s="283"/>
      <c r="BE57" s="283"/>
      <c r="BF57" s="283"/>
      <c r="BG57" s="283"/>
      <c r="BH57" s="283"/>
      <c r="BI57" s="283"/>
      <c r="BJ57" s="283"/>
      <c r="BK57" s="283"/>
      <c r="BL57" s="283"/>
      <c r="BM57" s="283"/>
      <c r="BN57" s="282"/>
      <c r="BO57" s="283"/>
      <c r="BP57" s="282"/>
      <c r="BQ57" s="282"/>
      <c r="BR57" s="282"/>
      <c r="BS57" s="282"/>
    </row>
    <row r="58">
      <c r="A58" s="283"/>
      <c r="B58" s="335"/>
      <c r="C58" s="283"/>
      <c r="D58" s="283"/>
      <c r="E58" s="283"/>
      <c r="F58" s="336"/>
      <c r="G58" s="337"/>
      <c r="H58" s="283"/>
      <c r="I58" s="283"/>
      <c r="J58" s="283"/>
      <c r="K58" s="338"/>
      <c r="L58" s="339"/>
      <c r="M58" s="283"/>
      <c r="N58" s="283"/>
      <c r="O58" s="333"/>
      <c r="P58" s="283"/>
      <c r="Q58" s="163"/>
      <c r="R58" s="163"/>
      <c r="S58" s="163"/>
      <c r="T58" s="163"/>
      <c r="U58" s="163"/>
      <c r="V58" s="163"/>
      <c r="W58" s="163"/>
      <c r="X58" s="163"/>
      <c r="Y58" s="163"/>
      <c r="Z58" s="163"/>
      <c r="AA58" s="330"/>
      <c r="AB58" s="163"/>
      <c r="AC58" s="163"/>
      <c r="AD58" s="163"/>
      <c r="AE58" s="163"/>
      <c r="AF58" s="163"/>
      <c r="AG58" s="163"/>
      <c r="AH58" s="163"/>
      <c r="AI58" s="333"/>
      <c r="AJ58" s="283"/>
      <c r="AK58" s="315"/>
      <c r="AL58" s="25">
        <v>0.0</v>
      </c>
      <c r="AM58" s="283"/>
      <c r="AN58" s="283"/>
      <c r="AO58" s="283"/>
      <c r="AP58" s="331"/>
      <c r="AQ58" s="283"/>
      <c r="AR58" s="283"/>
      <c r="AS58" s="283"/>
      <c r="AT58" s="283"/>
      <c r="AU58" s="283"/>
      <c r="AV58" s="283"/>
      <c r="AW58" s="331"/>
      <c r="AX58" s="331"/>
      <c r="AY58" s="331"/>
      <c r="AZ58" s="334"/>
      <c r="BA58" s="283"/>
      <c r="BB58" s="283"/>
      <c r="BC58" s="283"/>
      <c r="BD58" s="283"/>
      <c r="BE58" s="283"/>
      <c r="BF58" s="283"/>
      <c r="BG58" s="283"/>
      <c r="BH58" s="283"/>
      <c r="BI58" s="283"/>
      <c r="BJ58" s="283"/>
      <c r="BK58" s="283"/>
      <c r="BL58" s="283"/>
      <c r="BM58" s="283"/>
      <c r="BN58" s="282"/>
      <c r="BO58" s="283"/>
      <c r="BP58" s="282"/>
      <c r="BQ58" s="282"/>
      <c r="BR58" s="282"/>
      <c r="BS58" s="282"/>
    </row>
    <row r="59">
      <c r="A59" s="283"/>
      <c r="B59" s="335"/>
      <c r="C59" s="283"/>
      <c r="D59" s="283"/>
      <c r="E59" s="283"/>
      <c r="F59" s="336"/>
      <c r="G59" s="337"/>
      <c r="H59" s="283"/>
      <c r="I59" s="283"/>
      <c r="J59" s="283"/>
      <c r="K59" s="338"/>
      <c r="L59" s="339"/>
      <c r="M59" s="283"/>
      <c r="N59" s="283"/>
      <c r="O59" s="333"/>
      <c r="P59" s="283"/>
      <c r="Q59" s="163"/>
      <c r="R59" s="163"/>
      <c r="S59" s="163"/>
      <c r="T59" s="163"/>
      <c r="U59" s="163"/>
      <c r="V59" s="163"/>
      <c r="W59" s="163"/>
      <c r="X59" s="163"/>
      <c r="Y59" s="163"/>
      <c r="Z59" s="163"/>
      <c r="AA59" s="330"/>
      <c r="AB59" s="163"/>
      <c r="AC59" s="163"/>
      <c r="AD59" s="163"/>
      <c r="AE59" s="163"/>
      <c r="AF59" s="163"/>
      <c r="AG59" s="163"/>
      <c r="AH59" s="163"/>
      <c r="AI59" s="333"/>
      <c r="AJ59" s="283"/>
      <c r="AK59" s="315"/>
      <c r="AL59" s="25">
        <v>0.0</v>
      </c>
      <c r="AM59" s="283"/>
      <c r="AN59" s="283"/>
      <c r="AO59" s="283"/>
      <c r="AP59" s="331"/>
      <c r="AQ59" s="283"/>
      <c r="AR59" s="283"/>
      <c r="AS59" s="283"/>
      <c r="AT59" s="283"/>
      <c r="AU59" s="283"/>
      <c r="AV59" s="283"/>
      <c r="AW59" s="331"/>
      <c r="AX59" s="331"/>
      <c r="AY59" s="331"/>
      <c r="AZ59" s="334"/>
      <c r="BA59" s="283"/>
      <c r="BB59" s="283"/>
      <c r="BC59" s="283"/>
      <c r="BD59" s="283"/>
      <c r="BE59" s="283"/>
      <c r="BF59" s="283"/>
      <c r="BG59" s="283"/>
      <c r="BH59" s="283"/>
      <c r="BI59" s="283"/>
      <c r="BJ59" s="283"/>
      <c r="BK59" s="283"/>
      <c r="BL59" s="283"/>
      <c r="BM59" s="283"/>
      <c r="BN59" s="282"/>
      <c r="BO59" s="283"/>
      <c r="BP59" s="282"/>
      <c r="BQ59" s="282"/>
      <c r="BR59" s="282"/>
      <c r="BS59" s="282"/>
    </row>
    <row r="60">
      <c r="A60" s="283"/>
      <c r="B60" s="335"/>
      <c r="C60" s="283"/>
      <c r="D60" s="283"/>
      <c r="E60" s="283"/>
      <c r="F60" s="336"/>
      <c r="G60" s="337"/>
      <c r="H60" s="283"/>
      <c r="I60" s="283"/>
      <c r="J60" s="283"/>
      <c r="K60" s="338"/>
      <c r="L60" s="339"/>
      <c r="M60" s="283"/>
      <c r="N60" s="283"/>
      <c r="O60" s="333"/>
      <c r="P60" s="283"/>
      <c r="Q60" s="163"/>
      <c r="R60" s="163"/>
      <c r="S60" s="163"/>
      <c r="T60" s="163"/>
      <c r="U60" s="163"/>
      <c r="V60" s="163"/>
      <c r="W60" s="163"/>
      <c r="X60" s="163"/>
      <c r="Y60" s="163"/>
      <c r="Z60" s="163"/>
      <c r="AA60" s="330"/>
      <c r="AB60" s="163"/>
      <c r="AC60" s="163"/>
      <c r="AD60" s="163"/>
      <c r="AE60" s="163"/>
      <c r="AF60" s="163"/>
      <c r="AG60" s="163"/>
      <c r="AH60" s="163"/>
      <c r="AI60" s="333"/>
      <c r="AJ60" s="283"/>
      <c r="AK60" s="315"/>
      <c r="AL60" s="282"/>
      <c r="AM60" s="283"/>
      <c r="AN60" s="283"/>
      <c r="AO60" s="283"/>
      <c r="AP60" s="331"/>
      <c r="AQ60" s="283"/>
      <c r="AR60" s="283"/>
      <c r="AS60" s="283"/>
      <c r="AT60" s="283"/>
      <c r="AU60" s="283"/>
      <c r="AV60" s="283"/>
      <c r="AW60" s="331"/>
      <c r="AX60" s="331"/>
      <c r="AY60" s="331"/>
      <c r="AZ60" s="334"/>
      <c r="BA60" s="283"/>
      <c r="BB60" s="283"/>
      <c r="BC60" s="283"/>
      <c r="BD60" s="283"/>
      <c r="BE60" s="283"/>
      <c r="BF60" s="283"/>
      <c r="BG60" s="283"/>
      <c r="BH60" s="283"/>
      <c r="BI60" s="283"/>
      <c r="BJ60" s="283"/>
      <c r="BK60" s="283"/>
      <c r="BL60" s="283"/>
      <c r="BM60" s="283"/>
      <c r="BN60" s="282"/>
      <c r="BO60" s="283"/>
      <c r="BP60" s="282"/>
      <c r="BQ60" s="282"/>
      <c r="BR60" s="282"/>
      <c r="BS60" s="282"/>
    </row>
    <row r="61">
      <c r="A61" s="283"/>
      <c r="B61" s="335"/>
      <c r="C61" s="283"/>
      <c r="D61" s="283"/>
      <c r="E61" s="283"/>
      <c r="F61" s="336"/>
      <c r="G61" s="337"/>
      <c r="H61" s="283"/>
      <c r="I61" s="283"/>
      <c r="J61" s="283"/>
      <c r="K61" s="338"/>
      <c r="L61" s="339"/>
      <c r="M61" s="283"/>
      <c r="N61" s="283"/>
      <c r="O61" s="333"/>
      <c r="P61" s="283"/>
      <c r="Q61" s="163"/>
      <c r="R61" s="163"/>
      <c r="S61" s="163"/>
      <c r="T61" s="163"/>
      <c r="U61" s="163"/>
      <c r="V61" s="163"/>
      <c r="W61" s="163"/>
      <c r="X61" s="163"/>
      <c r="Y61" s="163"/>
      <c r="Z61" s="163"/>
      <c r="AA61" s="330"/>
      <c r="AB61" s="163"/>
      <c r="AC61" s="163"/>
      <c r="AD61" s="163"/>
      <c r="AE61" s="163"/>
      <c r="AF61" s="163"/>
      <c r="AG61" s="163"/>
      <c r="AH61" s="163"/>
      <c r="AI61" s="333"/>
      <c r="AJ61" s="283"/>
      <c r="AK61" s="315"/>
      <c r="AL61" s="282"/>
      <c r="AM61" s="283"/>
      <c r="AN61" s="283"/>
      <c r="AO61" s="283"/>
      <c r="AP61" s="331"/>
      <c r="AQ61" s="283"/>
      <c r="AR61" s="283"/>
      <c r="AS61" s="283"/>
      <c r="AT61" s="283"/>
      <c r="AU61" s="283"/>
      <c r="AV61" s="283"/>
      <c r="AW61" s="331"/>
      <c r="AX61" s="331"/>
      <c r="AY61" s="331"/>
      <c r="AZ61" s="334"/>
      <c r="BA61" s="283"/>
      <c r="BB61" s="283"/>
      <c r="BC61" s="283"/>
      <c r="BD61" s="283"/>
      <c r="BE61" s="283"/>
      <c r="BF61" s="283"/>
      <c r="BG61" s="283"/>
      <c r="BH61" s="283"/>
      <c r="BI61" s="283"/>
      <c r="BJ61" s="283"/>
      <c r="BK61" s="283"/>
      <c r="BL61" s="283"/>
      <c r="BM61" s="283"/>
      <c r="BN61" s="282"/>
      <c r="BO61" s="283"/>
      <c r="BP61" s="282"/>
      <c r="BQ61" s="282"/>
      <c r="BR61" s="282"/>
      <c r="BS61" s="282"/>
    </row>
    <row r="62">
      <c r="A62" s="283"/>
      <c r="B62" s="335"/>
      <c r="C62" s="283"/>
      <c r="D62" s="283"/>
      <c r="E62" s="283"/>
      <c r="F62" s="336"/>
      <c r="G62" s="337"/>
      <c r="H62" s="283"/>
      <c r="I62" s="283"/>
      <c r="J62" s="283"/>
      <c r="K62" s="338"/>
      <c r="L62" s="339"/>
      <c r="M62" s="283"/>
      <c r="N62" s="283"/>
      <c r="O62" s="333"/>
      <c r="P62" s="283"/>
      <c r="Q62" s="163"/>
      <c r="R62" s="163"/>
      <c r="S62" s="163"/>
      <c r="T62" s="163"/>
      <c r="U62" s="163"/>
      <c r="V62" s="163"/>
      <c r="W62" s="163"/>
      <c r="X62" s="163"/>
      <c r="Y62" s="163"/>
      <c r="Z62" s="163"/>
      <c r="AA62" s="330"/>
      <c r="AB62" s="163"/>
      <c r="AC62" s="163"/>
      <c r="AD62" s="163"/>
      <c r="AE62" s="163"/>
      <c r="AF62" s="163"/>
      <c r="AG62" s="163"/>
      <c r="AH62" s="163"/>
      <c r="AI62" s="333"/>
      <c r="AJ62" s="283"/>
      <c r="AK62" s="315"/>
      <c r="AL62" s="282"/>
      <c r="AM62" s="283"/>
      <c r="AN62" s="283"/>
      <c r="AO62" s="283"/>
      <c r="AP62" s="331"/>
      <c r="AQ62" s="283"/>
      <c r="AR62" s="283"/>
      <c r="AS62" s="283"/>
      <c r="AT62" s="283"/>
      <c r="AU62" s="283"/>
      <c r="AV62" s="283"/>
      <c r="AW62" s="331"/>
      <c r="AX62" s="331"/>
      <c r="AY62" s="331"/>
      <c r="AZ62" s="334"/>
      <c r="BA62" s="283"/>
      <c r="BB62" s="283"/>
      <c r="BC62" s="283"/>
      <c r="BD62" s="283"/>
      <c r="BE62" s="283"/>
      <c r="BF62" s="283"/>
      <c r="BG62" s="283"/>
      <c r="BH62" s="283"/>
      <c r="BI62" s="283"/>
      <c r="BJ62" s="283"/>
      <c r="BK62" s="283"/>
      <c r="BL62" s="283"/>
      <c r="BM62" s="283"/>
      <c r="BN62" s="282"/>
      <c r="BO62" s="283"/>
      <c r="BP62" s="282"/>
      <c r="BQ62" s="282"/>
      <c r="BR62" s="282"/>
      <c r="BS62" s="282"/>
    </row>
    <row r="63">
      <c r="A63" s="283"/>
      <c r="B63" s="335"/>
      <c r="C63" s="283"/>
      <c r="D63" s="283"/>
      <c r="E63" s="283"/>
      <c r="F63" s="336"/>
      <c r="G63" s="337"/>
      <c r="H63" s="283"/>
      <c r="I63" s="283"/>
      <c r="J63" s="283"/>
      <c r="K63" s="338"/>
      <c r="L63" s="339"/>
      <c r="M63" s="283"/>
      <c r="N63" s="283"/>
      <c r="O63" s="333"/>
      <c r="P63" s="283"/>
      <c r="Q63" s="163"/>
      <c r="R63" s="163"/>
      <c r="S63" s="163"/>
      <c r="T63" s="163"/>
      <c r="U63" s="163"/>
      <c r="V63" s="163"/>
      <c r="W63" s="163"/>
      <c r="X63" s="163"/>
      <c r="Y63" s="163"/>
      <c r="Z63" s="163"/>
      <c r="AA63" s="330"/>
      <c r="AB63" s="163"/>
      <c r="AC63" s="163"/>
      <c r="AD63" s="163"/>
      <c r="AE63" s="163"/>
      <c r="AF63" s="163"/>
      <c r="AG63" s="163"/>
      <c r="AH63" s="163"/>
      <c r="AI63" s="333"/>
      <c r="AJ63" s="283"/>
      <c r="AK63" s="315"/>
      <c r="AL63" s="282"/>
      <c r="AM63" s="283"/>
      <c r="AN63" s="283"/>
      <c r="AO63" s="283"/>
      <c r="AP63" s="331"/>
      <c r="AQ63" s="283"/>
      <c r="AR63" s="283"/>
      <c r="AS63" s="283"/>
      <c r="AT63" s="283"/>
      <c r="AU63" s="283"/>
      <c r="AV63" s="283"/>
      <c r="AW63" s="331"/>
      <c r="AX63" s="331"/>
      <c r="AY63" s="331"/>
      <c r="AZ63" s="334"/>
      <c r="BA63" s="283"/>
      <c r="BB63" s="283"/>
      <c r="BC63" s="283"/>
      <c r="BD63" s="283"/>
      <c r="BE63" s="283"/>
      <c r="BF63" s="283"/>
      <c r="BG63" s="283"/>
      <c r="BH63" s="283"/>
      <c r="BI63" s="283"/>
      <c r="BJ63" s="283"/>
      <c r="BK63" s="283"/>
      <c r="BL63" s="283"/>
      <c r="BM63" s="283"/>
      <c r="BN63" s="282"/>
      <c r="BO63" s="283"/>
      <c r="BP63" s="282"/>
      <c r="BQ63" s="282"/>
      <c r="BR63" s="282"/>
      <c r="BS63" s="282"/>
    </row>
    <row r="64">
      <c r="A64" s="283"/>
      <c r="B64" s="335"/>
      <c r="C64" s="283"/>
      <c r="D64" s="283"/>
      <c r="E64" s="283"/>
      <c r="F64" s="336"/>
      <c r="G64" s="337"/>
      <c r="H64" s="283"/>
      <c r="I64" s="283"/>
      <c r="J64" s="283"/>
      <c r="K64" s="338"/>
      <c r="L64" s="339"/>
      <c r="M64" s="283"/>
      <c r="N64" s="283"/>
      <c r="O64" s="333"/>
      <c r="P64" s="283"/>
      <c r="Q64" s="163"/>
      <c r="R64" s="163"/>
      <c r="S64" s="163"/>
      <c r="T64" s="163"/>
      <c r="U64" s="163"/>
      <c r="V64" s="163"/>
      <c r="W64" s="163"/>
      <c r="X64" s="163"/>
      <c r="Y64" s="163"/>
      <c r="Z64" s="163"/>
      <c r="AA64" s="330"/>
      <c r="AB64" s="163"/>
      <c r="AC64" s="163"/>
      <c r="AD64" s="163"/>
      <c r="AE64" s="163"/>
      <c r="AF64" s="163"/>
      <c r="AG64" s="163"/>
      <c r="AH64" s="163"/>
      <c r="AI64" s="333"/>
      <c r="AJ64" s="283"/>
      <c r="AK64" s="315"/>
      <c r="AL64" s="282"/>
      <c r="AM64" s="283"/>
      <c r="AN64" s="283"/>
      <c r="AO64" s="283"/>
      <c r="AP64" s="331"/>
      <c r="AQ64" s="283"/>
      <c r="AR64" s="283"/>
      <c r="AS64" s="283"/>
      <c r="AT64" s="283"/>
      <c r="AU64" s="283"/>
      <c r="AV64" s="283"/>
      <c r="AW64" s="331"/>
      <c r="AX64" s="331"/>
      <c r="AY64" s="331"/>
      <c r="AZ64" s="334"/>
      <c r="BA64" s="283"/>
      <c r="BB64" s="283"/>
      <c r="BC64" s="283"/>
      <c r="BD64" s="283"/>
      <c r="BE64" s="283"/>
      <c r="BF64" s="283"/>
      <c r="BG64" s="283"/>
      <c r="BH64" s="283"/>
      <c r="BI64" s="283"/>
      <c r="BJ64" s="283"/>
      <c r="BK64" s="283"/>
      <c r="BL64" s="283"/>
      <c r="BM64" s="283"/>
      <c r="BN64" s="282"/>
      <c r="BO64" s="283"/>
      <c r="BP64" s="282"/>
      <c r="BQ64" s="282"/>
      <c r="BR64" s="282"/>
      <c r="BS64" s="282"/>
    </row>
    <row r="65">
      <c r="A65" s="283"/>
      <c r="B65" s="335"/>
      <c r="C65" s="283"/>
      <c r="D65" s="283"/>
      <c r="E65" s="283"/>
      <c r="F65" s="336"/>
      <c r="G65" s="337"/>
      <c r="H65" s="283"/>
      <c r="I65" s="283"/>
      <c r="J65" s="283"/>
      <c r="K65" s="338"/>
      <c r="L65" s="339"/>
      <c r="M65" s="283"/>
      <c r="N65" s="283"/>
      <c r="O65" s="333"/>
      <c r="P65" s="283"/>
      <c r="Q65" s="163"/>
      <c r="R65" s="163"/>
      <c r="S65" s="163"/>
      <c r="T65" s="163"/>
      <c r="U65" s="163"/>
      <c r="V65" s="163"/>
      <c r="W65" s="163"/>
      <c r="X65" s="163"/>
      <c r="Y65" s="163"/>
      <c r="Z65" s="163"/>
      <c r="AA65" s="330"/>
      <c r="AB65" s="163"/>
      <c r="AC65" s="163"/>
      <c r="AD65" s="163"/>
      <c r="AE65" s="163"/>
      <c r="AF65" s="163"/>
      <c r="AG65" s="163"/>
      <c r="AH65" s="163"/>
      <c r="AI65" s="333"/>
      <c r="AJ65" s="283"/>
      <c r="AK65" s="315"/>
      <c r="AL65" s="282"/>
      <c r="AM65" s="283"/>
      <c r="AN65" s="283"/>
      <c r="AO65" s="283"/>
      <c r="AP65" s="331"/>
      <c r="AQ65" s="283"/>
      <c r="AR65" s="283"/>
      <c r="AS65" s="283"/>
      <c r="AT65" s="283"/>
      <c r="AU65" s="283"/>
      <c r="AV65" s="283"/>
      <c r="AW65" s="331"/>
      <c r="AX65" s="331"/>
      <c r="AY65" s="331"/>
      <c r="AZ65" s="334"/>
      <c r="BA65" s="283"/>
      <c r="BB65" s="283"/>
      <c r="BC65" s="283"/>
      <c r="BD65" s="283"/>
      <c r="BE65" s="283"/>
      <c r="BF65" s="283"/>
      <c r="BG65" s="283"/>
      <c r="BH65" s="283"/>
      <c r="BI65" s="283"/>
      <c r="BJ65" s="283"/>
      <c r="BK65" s="283"/>
      <c r="BL65" s="283"/>
      <c r="BM65" s="283"/>
      <c r="BN65" s="282"/>
      <c r="BO65" s="283"/>
      <c r="BP65" s="282"/>
      <c r="BQ65" s="282"/>
      <c r="BR65" s="282"/>
      <c r="BS65" s="282"/>
    </row>
    <row r="66">
      <c r="A66" s="283"/>
      <c r="B66" s="335"/>
      <c r="C66" s="283"/>
      <c r="D66" s="283"/>
      <c r="E66" s="283"/>
      <c r="F66" s="336"/>
      <c r="G66" s="337"/>
      <c r="H66" s="283"/>
      <c r="I66" s="283"/>
      <c r="J66" s="283"/>
      <c r="K66" s="338"/>
      <c r="L66" s="339"/>
      <c r="M66" s="283"/>
      <c r="N66" s="283"/>
      <c r="O66" s="333"/>
      <c r="P66" s="283"/>
      <c r="Q66" s="163"/>
      <c r="R66" s="163"/>
      <c r="S66" s="163"/>
      <c r="T66" s="163"/>
      <c r="U66" s="163"/>
      <c r="V66" s="163"/>
      <c r="W66" s="163"/>
      <c r="X66" s="163"/>
      <c r="Y66" s="163"/>
      <c r="Z66" s="163"/>
      <c r="AA66" s="330"/>
      <c r="AB66" s="163"/>
      <c r="AC66" s="163"/>
      <c r="AD66" s="163"/>
      <c r="AE66" s="163"/>
      <c r="AF66" s="163"/>
      <c r="AG66" s="163"/>
      <c r="AH66" s="163"/>
      <c r="AI66" s="333"/>
      <c r="AJ66" s="283"/>
      <c r="AK66" s="315"/>
      <c r="AL66" s="282"/>
      <c r="AM66" s="283"/>
      <c r="AN66" s="283"/>
      <c r="AO66" s="283"/>
      <c r="AP66" s="331"/>
      <c r="AQ66" s="283"/>
      <c r="AR66" s="283"/>
      <c r="AS66" s="283"/>
      <c r="AT66" s="283"/>
      <c r="AU66" s="283"/>
      <c r="AV66" s="283"/>
      <c r="AW66" s="331"/>
      <c r="AX66" s="331"/>
      <c r="AY66" s="331"/>
      <c r="AZ66" s="334"/>
      <c r="BA66" s="283"/>
      <c r="BB66" s="283"/>
      <c r="BC66" s="283"/>
      <c r="BD66" s="283"/>
      <c r="BE66" s="283"/>
      <c r="BF66" s="283"/>
      <c r="BG66" s="283"/>
      <c r="BH66" s="283"/>
      <c r="BI66" s="283"/>
      <c r="BJ66" s="283"/>
      <c r="BK66" s="283"/>
      <c r="BL66" s="283"/>
      <c r="BM66" s="283"/>
      <c r="BN66" s="282"/>
      <c r="BO66" s="283"/>
      <c r="BP66" s="282"/>
      <c r="BQ66" s="282"/>
      <c r="BR66" s="282"/>
      <c r="BS66" s="282"/>
    </row>
    <row r="67">
      <c r="A67" s="283"/>
      <c r="B67" s="335"/>
      <c r="C67" s="283"/>
      <c r="D67" s="283"/>
      <c r="E67" s="283"/>
      <c r="F67" s="336"/>
      <c r="G67" s="337"/>
      <c r="H67" s="283"/>
      <c r="I67" s="283"/>
      <c r="J67" s="283"/>
      <c r="K67" s="338"/>
      <c r="L67" s="339"/>
      <c r="M67" s="283"/>
      <c r="N67" s="283"/>
      <c r="O67" s="333"/>
      <c r="P67" s="283"/>
      <c r="Q67" s="163"/>
      <c r="R67" s="163"/>
      <c r="S67" s="163"/>
      <c r="T67" s="163"/>
      <c r="U67" s="163"/>
      <c r="V67" s="163"/>
      <c r="W67" s="163"/>
      <c r="X67" s="163"/>
      <c r="Y67" s="163"/>
      <c r="Z67" s="163"/>
      <c r="AA67" s="330"/>
      <c r="AB67" s="163"/>
      <c r="AC67" s="163"/>
      <c r="AD67" s="163"/>
      <c r="AE67" s="163"/>
      <c r="AF67" s="163"/>
      <c r="AG67" s="163"/>
      <c r="AH67" s="163"/>
      <c r="AI67" s="333"/>
      <c r="AJ67" s="283"/>
      <c r="AK67" s="315"/>
      <c r="AL67" s="282"/>
      <c r="AM67" s="283"/>
      <c r="AN67" s="283"/>
      <c r="AO67" s="283"/>
      <c r="AP67" s="331"/>
      <c r="AQ67" s="283"/>
      <c r="AR67" s="283"/>
      <c r="AS67" s="283"/>
      <c r="AT67" s="283"/>
      <c r="AU67" s="283"/>
      <c r="AV67" s="283"/>
      <c r="AW67" s="331"/>
      <c r="AX67" s="331"/>
      <c r="AY67" s="331"/>
      <c r="AZ67" s="334"/>
      <c r="BA67" s="283"/>
      <c r="BB67" s="283"/>
      <c r="BC67" s="283"/>
      <c r="BD67" s="283"/>
      <c r="BE67" s="283"/>
      <c r="BF67" s="283"/>
      <c r="BG67" s="283"/>
      <c r="BH67" s="283"/>
      <c r="BI67" s="283"/>
      <c r="BJ67" s="283"/>
      <c r="BK67" s="283"/>
      <c r="BL67" s="283"/>
      <c r="BM67" s="283"/>
      <c r="BN67" s="282"/>
      <c r="BO67" s="283"/>
      <c r="BP67" s="282"/>
      <c r="BQ67" s="282"/>
      <c r="BR67" s="282"/>
      <c r="BS67" s="282"/>
    </row>
    <row r="68">
      <c r="A68" s="283"/>
      <c r="B68" s="335"/>
      <c r="C68" s="283"/>
      <c r="D68" s="283"/>
      <c r="E68" s="283"/>
      <c r="F68" s="336"/>
      <c r="G68" s="337"/>
      <c r="H68" s="283"/>
      <c r="I68" s="283"/>
      <c r="J68" s="283"/>
      <c r="K68" s="338"/>
      <c r="L68" s="339"/>
      <c r="M68" s="283"/>
      <c r="N68" s="283"/>
      <c r="O68" s="333"/>
      <c r="P68" s="283"/>
      <c r="Q68" s="163"/>
      <c r="R68" s="163"/>
      <c r="S68" s="163"/>
      <c r="T68" s="163"/>
      <c r="U68" s="163"/>
      <c r="V68" s="163"/>
      <c r="W68" s="163"/>
      <c r="X68" s="163"/>
      <c r="Y68" s="163"/>
      <c r="Z68" s="163"/>
      <c r="AA68" s="330"/>
      <c r="AB68" s="163"/>
      <c r="AC68" s="163"/>
      <c r="AD68" s="163"/>
      <c r="AE68" s="163"/>
      <c r="AF68" s="163"/>
      <c r="AG68" s="163"/>
      <c r="AH68" s="163"/>
      <c r="AI68" s="333"/>
      <c r="AJ68" s="283"/>
      <c r="AK68" s="315"/>
      <c r="AL68" s="282"/>
      <c r="AM68" s="283"/>
      <c r="AN68" s="283"/>
      <c r="AO68" s="283"/>
      <c r="AP68" s="331"/>
      <c r="AQ68" s="283"/>
      <c r="AR68" s="283"/>
      <c r="AS68" s="283"/>
      <c r="AT68" s="283"/>
      <c r="AU68" s="283"/>
      <c r="AV68" s="283"/>
      <c r="AW68" s="331"/>
      <c r="AX68" s="331"/>
      <c r="AY68" s="331"/>
      <c r="AZ68" s="334"/>
      <c r="BA68" s="283"/>
      <c r="BB68" s="283"/>
      <c r="BC68" s="283"/>
      <c r="BD68" s="283"/>
      <c r="BE68" s="283"/>
      <c r="BF68" s="283"/>
      <c r="BG68" s="283"/>
      <c r="BH68" s="283"/>
      <c r="BI68" s="283"/>
      <c r="BJ68" s="283"/>
      <c r="BK68" s="283"/>
      <c r="BL68" s="283"/>
      <c r="BM68" s="283"/>
      <c r="BN68" s="282"/>
      <c r="BO68" s="283"/>
      <c r="BP68" s="282"/>
      <c r="BQ68" s="282"/>
      <c r="BR68" s="282"/>
      <c r="BS68" s="282"/>
    </row>
    <row r="69">
      <c r="A69" s="283"/>
      <c r="B69" s="335"/>
      <c r="C69" s="283"/>
      <c r="D69" s="283"/>
      <c r="E69" s="283"/>
      <c r="F69" s="336"/>
      <c r="G69" s="337"/>
      <c r="H69" s="283"/>
      <c r="I69" s="283"/>
      <c r="J69" s="283"/>
      <c r="K69" s="338"/>
      <c r="L69" s="339"/>
      <c r="M69" s="283"/>
      <c r="N69" s="283"/>
      <c r="O69" s="333"/>
      <c r="P69" s="283"/>
      <c r="Q69" s="163"/>
      <c r="R69" s="163"/>
      <c r="S69" s="163"/>
      <c r="T69" s="163"/>
      <c r="U69" s="163"/>
      <c r="V69" s="163"/>
      <c r="W69" s="163"/>
      <c r="X69" s="163"/>
      <c r="Y69" s="163"/>
      <c r="Z69" s="163"/>
      <c r="AA69" s="330"/>
      <c r="AB69" s="163"/>
      <c r="AC69" s="163"/>
      <c r="AD69" s="163"/>
      <c r="AE69" s="163"/>
      <c r="AF69" s="163"/>
      <c r="AG69" s="163"/>
      <c r="AH69" s="163"/>
      <c r="AI69" s="333"/>
      <c r="AJ69" s="283"/>
      <c r="AK69" s="315"/>
      <c r="AL69" s="282"/>
      <c r="AM69" s="283"/>
      <c r="AN69" s="283"/>
      <c r="AO69" s="283"/>
      <c r="AP69" s="331"/>
      <c r="AQ69" s="283"/>
      <c r="AR69" s="283"/>
      <c r="AS69" s="283"/>
      <c r="AT69" s="283"/>
      <c r="AU69" s="283"/>
      <c r="AV69" s="283"/>
      <c r="AW69" s="331"/>
      <c r="AX69" s="331"/>
      <c r="AY69" s="331"/>
      <c r="AZ69" s="334"/>
      <c r="BA69" s="283"/>
      <c r="BB69" s="283"/>
      <c r="BC69" s="283"/>
      <c r="BD69" s="283"/>
      <c r="BE69" s="283"/>
      <c r="BF69" s="283"/>
      <c r="BG69" s="283"/>
      <c r="BH69" s="283"/>
      <c r="BI69" s="283"/>
      <c r="BJ69" s="283"/>
      <c r="BK69" s="283"/>
      <c r="BL69" s="283"/>
      <c r="BM69" s="283"/>
      <c r="BN69" s="282"/>
      <c r="BO69" s="283"/>
      <c r="BP69" s="282"/>
      <c r="BQ69" s="282"/>
      <c r="BR69" s="282"/>
      <c r="BS69" s="282"/>
    </row>
    <row r="70">
      <c r="A70" s="283"/>
      <c r="B70" s="335"/>
      <c r="C70" s="283"/>
      <c r="D70" s="283"/>
      <c r="E70" s="283"/>
      <c r="F70" s="336"/>
      <c r="G70" s="337"/>
      <c r="H70" s="283"/>
      <c r="I70" s="283"/>
      <c r="J70" s="283"/>
      <c r="K70" s="338"/>
      <c r="L70" s="339"/>
      <c r="M70" s="283"/>
      <c r="N70" s="283"/>
      <c r="O70" s="333"/>
      <c r="P70" s="283"/>
      <c r="Q70" s="163"/>
      <c r="R70" s="163"/>
      <c r="S70" s="163"/>
      <c r="T70" s="163"/>
      <c r="U70" s="163"/>
      <c r="V70" s="163"/>
      <c r="W70" s="163"/>
      <c r="X70" s="163"/>
      <c r="Y70" s="163"/>
      <c r="Z70" s="163"/>
      <c r="AA70" s="330"/>
      <c r="AB70" s="163"/>
      <c r="AC70" s="163"/>
      <c r="AD70" s="163"/>
      <c r="AE70" s="163"/>
      <c r="AF70" s="163"/>
      <c r="AG70" s="163"/>
      <c r="AH70" s="163"/>
      <c r="AI70" s="333"/>
      <c r="AJ70" s="283"/>
      <c r="AK70" s="315"/>
      <c r="AL70" s="282"/>
      <c r="AM70" s="283"/>
      <c r="AN70" s="283"/>
      <c r="AO70" s="283"/>
      <c r="AP70" s="331"/>
      <c r="AQ70" s="283"/>
      <c r="AR70" s="283"/>
      <c r="AS70" s="283"/>
      <c r="AT70" s="283"/>
      <c r="AU70" s="283"/>
      <c r="AV70" s="283"/>
      <c r="AW70" s="331"/>
      <c r="AX70" s="331"/>
      <c r="AY70" s="331"/>
      <c r="AZ70" s="334"/>
      <c r="BA70" s="283"/>
      <c r="BB70" s="283"/>
      <c r="BC70" s="283"/>
      <c r="BD70" s="283"/>
      <c r="BE70" s="283"/>
      <c r="BF70" s="283"/>
      <c r="BG70" s="283"/>
      <c r="BH70" s="283"/>
      <c r="BI70" s="283"/>
      <c r="BJ70" s="283"/>
      <c r="BK70" s="283"/>
      <c r="BL70" s="283"/>
      <c r="BM70" s="283"/>
      <c r="BN70" s="282"/>
      <c r="BO70" s="283"/>
      <c r="BP70" s="282"/>
      <c r="BQ70" s="282"/>
      <c r="BR70" s="282"/>
      <c r="BS70" s="282"/>
    </row>
    <row r="71">
      <c r="A71" s="283"/>
      <c r="B71" s="335"/>
      <c r="C71" s="283"/>
      <c r="D71" s="283"/>
      <c r="E71" s="283"/>
      <c r="F71" s="336"/>
      <c r="G71" s="337"/>
      <c r="H71" s="283"/>
      <c r="I71" s="283"/>
      <c r="J71" s="283"/>
      <c r="K71" s="338"/>
      <c r="L71" s="339"/>
      <c r="M71" s="283"/>
      <c r="N71" s="283"/>
      <c r="O71" s="333"/>
      <c r="P71" s="283"/>
      <c r="Q71" s="163"/>
      <c r="R71" s="163"/>
      <c r="S71" s="163"/>
      <c r="T71" s="163"/>
      <c r="U71" s="163"/>
      <c r="V71" s="163"/>
      <c r="W71" s="163"/>
      <c r="X71" s="163"/>
      <c r="Y71" s="163"/>
      <c r="Z71" s="163"/>
      <c r="AA71" s="330"/>
      <c r="AB71" s="163"/>
      <c r="AC71" s="163"/>
      <c r="AD71" s="163"/>
      <c r="AE71" s="163"/>
      <c r="AF71" s="163"/>
      <c r="AG71" s="163"/>
      <c r="AH71" s="163"/>
      <c r="AI71" s="333"/>
      <c r="AJ71" s="283"/>
      <c r="AK71" s="315"/>
      <c r="AL71" s="282"/>
      <c r="AM71" s="283"/>
      <c r="AN71" s="283"/>
      <c r="AO71" s="283"/>
      <c r="AP71" s="331"/>
      <c r="AQ71" s="283"/>
      <c r="AR71" s="283"/>
      <c r="AS71" s="283"/>
      <c r="AT71" s="283"/>
      <c r="AU71" s="283"/>
      <c r="AV71" s="283"/>
      <c r="AW71" s="331"/>
      <c r="AX71" s="331"/>
      <c r="AY71" s="331"/>
      <c r="AZ71" s="334"/>
      <c r="BA71" s="283"/>
      <c r="BB71" s="283"/>
      <c r="BC71" s="283"/>
      <c r="BD71" s="283"/>
      <c r="BE71" s="283"/>
      <c r="BF71" s="283"/>
      <c r="BG71" s="283"/>
      <c r="BH71" s="283"/>
      <c r="BI71" s="283"/>
      <c r="BJ71" s="283"/>
      <c r="BK71" s="283"/>
      <c r="BL71" s="283"/>
      <c r="BM71" s="283"/>
      <c r="BN71" s="282"/>
      <c r="BO71" s="283"/>
      <c r="BP71" s="282"/>
      <c r="BQ71" s="282"/>
      <c r="BR71" s="282"/>
      <c r="BS71" s="282"/>
    </row>
    <row r="72">
      <c r="A72" s="283"/>
      <c r="B72" s="335"/>
      <c r="C72" s="283"/>
      <c r="D72" s="283"/>
      <c r="E72" s="283"/>
      <c r="F72" s="336"/>
      <c r="G72" s="337"/>
      <c r="H72" s="283"/>
      <c r="I72" s="283"/>
      <c r="J72" s="283"/>
      <c r="K72" s="338"/>
      <c r="L72" s="339"/>
      <c r="M72" s="283"/>
      <c r="N72" s="283"/>
      <c r="O72" s="333"/>
      <c r="P72" s="283"/>
      <c r="Q72" s="163"/>
      <c r="R72" s="163"/>
      <c r="S72" s="163"/>
      <c r="T72" s="163"/>
      <c r="U72" s="163"/>
      <c r="V72" s="163"/>
      <c r="W72" s="163"/>
      <c r="X72" s="163"/>
      <c r="Y72" s="163"/>
      <c r="Z72" s="163"/>
      <c r="AA72" s="330"/>
      <c r="AB72" s="163"/>
      <c r="AC72" s="163"/>
      <c r="AD72" s="163"/>
      <c r="AE72" s="163"/>
      <c r="AF72" s="163"/>
      <c r="AG72" s="163"/>
      <c r="AH72" s="163"/>
      <c r="AI72" s="333"/>
      <c r="AJ72" s="283"/>
      <c r="AK72" s="315"/>
      <c r="AL72" s="282"/>
      <c r="AM72" s="283"/>
      <c r="AN72" s="283"/>
      <c r="AO72" s="283"/>
      <c r="AP72" s="331"/>
      <c r="AQ72" s="283"/>
      <c r="AR72" s="283"/>
      <c r="AS72" s="283"/>
      <c r="AT72" s="283"/>
      <c r="AU72" s="283"/>
      <c r="AV72" s="283"/>
      <c r="AW72" s="331"/>
      <c r="AX72" s="331"/>
      <c r="AY72" s="331"/>
      <c r="AZ72" s="334"/>
      <c r="BA72" s="283"/>
      <c r="BB72" s="283"/>
      <c r="BC72" s="283"/>
      <c r="BD72" s="283"/>
      <c r="BE72" s="283"/>
      <c r="BF72" s="283"/>
      <c r="BG72" s="283"/>
      <c r="BH72" s="283"/>
      <c r="BI72" s="283"/>
      <c r="BJ72" s="283"/>
      <c r="BK72" s="283"/>
      <c r="BL72" s="283"/>
      <c r="BM72" s="283"/>
      <c r="BN72" s="282"/>
      <c r="BO72" s="283"/>
      <c r="BP72" s="282"/>
      <c r="BQ72" s="282"/>
      <c r="BR72" s="282"/>
      <c r="BS72" s="282"/>
    </row>
    <row r="73">
      <c r="A73" s="283"/>
      <c r="B73" s="335"/>
      <c r="C73" s="283"/>
      <c r="D73" s="283"/>
      <c r="E73" s="283"/>
      <c r="F73" s="336"/>
      <c r="G73" s="337"/>
      <c r="H73" s="283"/>
      <c r="I73" s="283"/>
      <c r="J73" s="283"/>
      <c r="K73" s="338"/>
      <c r="L73" s="339"/>
      <c r="M73" s="283"/>
      <c r="N73" s="283"/>
      <c r="O73" s="333"/>
      <c r="P73" s="283"/>
      <c r="Q73" s="163"/>
      <c r="R73" s="163"/>
      <c r="S73" s="163"/>
      <c r="T73" s="163"/>
      <c r="U73" s="163"/>
      <c r="V73" s="163"/>
      <c r="W73" s="163"/>
      <c r="X73" s="163"/>
      <c r="Y73" s="163"/>
      <c r="Z73" s="163"/>
      <c r="AA73" s="330"/>
      <c r="AB73" s="163"/>
      <c r="AC73" s="163"/>
      <c r="AD73" s="163"/>
      <c r="AE73" s="163"/>
      <c r="AF73" s="163"/>
      <c r="AG73" s="163"/>
      <c r="AH73" s="163"/>
      <c r="AI73" s="333"/>
      <c r="AJ73" s="283"/>
      <c r="AK73" s="315"/>
      <c r="AL73" s="282"/>
      <c r="AM73" s="283"/>
      <c r="AN73" s="283"/>
      <c r="AO73" s="283"/>
      <c r="AP73" s="331"/>
      <c r="AQ73" s="283"/>
      <c r="AR73" s="283"/>
      <c r="AS73" s="283"/>
      <c r="AT73" s="283"/>
      <c r="AU73" s="283"/>
      <c r="AV73" s="283"/>
      <c r="AW73" s="331"/>
      <c r="AX73" s="331"/>
      <c r="AY73" s="331"/>
      <c r="AZ73" s="334"/>
      <c r="BA73" s="283"/>
      <c r="BB73" s="283"/>
      <c r="BC73" s="283"/>
      <c r="BD73" s="283"/>
      <c r="BE73" s="283"/>
      <c r="BF73" s="283"/>
      <c r="BG73" s="283"/>
      <c r="BH73" s="283"/>
      <c r="BI73" s="283"/>
      <c r="BJ73" s="283"/>
      <c r="BK73" s="283"/>
      <c r="BL73" s="283"/>
      <c r="BM73" s="283"/>
      <c r="BN73" s="282"/>
      <c r="BO73" s="283"/>
      <c r="BP73" s="282"/>
      <c r="BQ73" s="282"/>
      <c r="BR73" s="282"/>
      <c r="BS73" s="282"/>
    </row>
    <row r="74">
      <c r="A74" s="283"/>
      <c r="B74" s="335"/>
      <c r="C74" s="283"/>
      <c r="D74" s="283"/>
      <c r="E74" s="283"/>
      <c r="F74" s="336"/>
      <c r="G74" s="337"/>
      <c r="H74" s="283"/>
      <c r="I74" s="283"/>
      <c r="J74" s="283"/>
      <c r="K74" s="338"/>
      <c r="L74" s="339"/>
      <c r="M74" s="283"/>
      <c r="N74" s="283"/>
      <c r="O74" s="333"/>
      <c r="P74" s="283"/>
      <c r="Q74" s="163"/>
      <c r="R74" s="163"/>
      <c r="S74" s="163"/>
      <c r="T74" s="163"/>
      <c r="U74" s="163"/>
      <c r="V74" s="163"/>
      <c r="W74" s="163"/>
      <c r="X74" s="163"/>
      <c r="Y74" s="163"/>
      <c r="Z74" s="163"/>
      <c r="AA74" s="330"/>
      <c r="AB74" s="163"/>
      <c r="AC74" s="163"/>
      <c r="AD74" s="163"/>
      <c r="AE74" s="163"/>
      <c r="AF74" s="163"/>
      <c r="AG74" s="163"/>
      <c r="AH74" s="163"/>
      <c r="AI74" s="333"/>
      <c r="AJ74" s="283"/>
      <c r="AK74" s="315"/>
      <c r="AL74" s="282"/>
      <c r="AM74" s="283"/>
      <c r="AN74" s="283"/>
      <c r="AO74" s="283"/>
      <c r="AP74" s="331"/>
      <c r="AQ74" s="283"/>
      <c r="AR74" s="283"/>
      <c r="AS74" s="283"/>
      <c r="AT74" s="283"/>
      <c r="AU74" s="283"/>
      <c r="AV74" s="283"/>
      <c r="AW74" s="331"/>
      <c r="AX74" s="331"/>
      <c r="AY74" s="331"/>
      <c r="AZ74" s="334"/>
      <c r="BA74" s="283"/>
      <c r="BB74" s="283"/>
      <c r="BC74" s="283"/>
      <c r="BD74" s="283"/>
      <c r="BE74" s="283"/>
      <c r="BF74" s="283"/>
      <c r="BG74" s="283"/>
      <c r="BH74" s="283"/>
      <c r="BI74" s="283"/>
      <c r="BJ74" s="283"/>
      <c r="BK74" s="283"/>
      <c r="BL74" s="283"/>
      <c r="BM74" s="283"/>
      <c r="BN74" s="282"/>
      <c r="BO74" s="283"/>
      <c r="BP74" s="282"/>
      <c r="BQ74" s="282"/>
      <c r="BR74" s="282"/>
      <c r="BS74" s="282"/>
    </row>
    <row r="75">
      <c r="A75" s="283"/>
      <c r="B75" s="335"/>
      <c r="C75" s="283"/>
      <c r="D75" s="283"/>
      <c r="E75" s="283"/>
      <c r="F75" s="336"/>
      <c r="G75" s="337"/>
      <c r="H75" s="283"/>
      <c r="I75" s="283"/>
      <c r="J75" s="283"/>
      <c r="K75" s="338"/>
      <c r="L75" s="339"/>
      <c r="M75" s="283"/>
      <c r="N75" s="283"/>
      <c r="O75" s="333"/>
      <c r="P75" s="283"/>
      <c r="Q75" s="163"/>
      <c r="R75" s="163"/>
      <c r="S75" s="163"/>
      <c r="T75" s="163"/>
      <c r="U75" s="163"/>
      <c r="V75" s="163"/>
      <c r="W75" s="163"/>
      <c r="X75" s="163"/>
      <c r="Y75" s="163"/>
      <c r="Z75" s="163"/>
      <c r="AA75" s="330"/>
      <c r="AB75" s="163"/>
      <c r="AC75" s="163"/>
      <c r="AD75" s="163"/>
      <c r="AE75" s="163"/>
      <c r="AF75" s="163"/>
      <c r="AG75" s="163"/>
      <c r="AH75" s="163"/>
      <c r="AI75" s="333"/>
      <c r="AJ75" s="283"/>
      <c r="AK75" s="315"/>
      <c r="AL75" s="282"/>
      <c r="AM75" s="283"/>
      <c r="AN75" s="283"/>
      <c r="AO75" s="283"/>
      <c r="AP75" s="331"/>
      <c r="AQ75" s="283"/>
      <c r="AR75" s="283"/>
      <c r="AS75" s="283"/>
      <c r="AT75" s="283"/>
      <c r="AU75" s="283"/>
      <c r="AV75" s="283"/>
      <c r="AW75" s="331"/>
      <c r="AX75" s="331"/>
      <c r="AY75" s="331"/>
      <c r="AZ75" s="334"/>
      <c r="BA75" s="283"/>
      <c r="BB75" s="283"/>
      <c r="BC75" s="283"/>
      <c r="BD75" s="283"/>
      <c r="BE75" s="283"/>
      <c r="BF75" s="283"/>
      <c r="BG75" s="283"/>
      <c r="BH75" s="283"/>
      <c r="BI75" s="283"/>
      <c r="BJ75" s="283"/>
      <c r="BK75" s="283"/>
      <c r="BL75" s="283"/>
      <c r="BM75" s="283"/>
      <c r="BN75" s="282"/>
      <c r="BO75" s="283"/>
      <c r="BP75" s="282"/>
      <c r="BQ75" s="282"/>
      <c r="BR75" s="282"/>
      <c r="BS75" s="282"/>
    </row>
    <row r="76">
      <c r="A76" s="283"/>
      <c r="B76" s="335"/>
      <c r="C76" s="283"/>
      <c r="D76" s="283"/>
      <c r="E76" s="283"/>
      <c r="F76" s="336"/>
      <c r="G76" s="337"/>
      <c r="H76" s="283"/>
      <c r="I76" s="283"/>
      <c r="J76" s="283"/>
      <c r="K76" s="338"/>
      <c r="L76" s="339"/>
      <c r="M76" s="283"/>
      <c r="N76" s="283"/>
      <c r="O76" s="333"/>
      <c r="P76" s="283"/>
      <c r="Q76" s="163"/>
      <c r="R76" s="163"/>
      <c r="S76" s="163"/>
      <c r="T76" s="163"/>
      <c r="U76" s="163"/>
      <c r="V76" s="163"/>
      <c r="W76" s="163"/>
      <c r="X76" s="163"/>
      <c r="Y76" s="163"/>
      <c r="Z76" s="163"/>
      <c r="AA76" s="330"/>
      <c r="AB76" s="163"/>
      <c r="AC76" s="163"/>
      <c r="AD76" s="163"/>
      <c r="AE76" s="163"/>
      <c r="AF76" s="163"/>
      <c r="AG76" s="163"/>
      <c r="AH76" s="163"/>
      <c r="AI76" s="333"/>
      <c r="AJ76" s="283"/>
      <c r="AK76" s="315"/>
      <c r="AL76" s="282"/>
      <c r="AM76" s="283"/>
      <c r="AN76" s="283"/>
      <c r="AO76" s="283"/>
      <c r="AP76" s="331"/>
      <c r="AQ76" s="283"/>
      <c r="AR76" s="283"/>
      <c r="AS76" s="283"/>
      <c r="AT76" s="283"/>
      <c r="AU76" s="283"/>
      <c r="AV76" s="283"/>
      <c r="AW76" s="331"/>
      <c r="AX76" s="331"/>
      <c r="AY76" s="331"/>
      <c r="AZ76" s="334"/>
      <c r="BA76" s="283"/>
      <c r="BB76" s="283"/>
      <c r="BC76" s="283"/>
      <c r="BD76" s="283"/>
      <c r="BE76" s="283"/>
      <c r="BF76" s="283"/>
      <c r="BG76" s="283"/>
      <c r="BH76" s="283"/>
      <c r="BI76" s="283"/>
      <c r="BJ76" s="283"/>
      <c r="BK76" s="283"/>
      <c r="BL76" s="283"/>
      <c r="BM76" s="283"/>
      <c r="BN76" s="282"/>
      <c r="BO76" s="283"/>
      <c r="BP76" s="282"/>
      <c r="BQ76" s="282"/>
      <c r="BR76" s="282"/>
      <c r="BS76" s="282"/>
    </row>
    <row r="77">
      <c r="A77" s="283"/>
      <c r="B77" s="335"/>
      <c r="C77" s="283"/>
      <c r="D77" s="283"/>
      <c r="E77" s="283"/>
      <c r="F77" s="336"/>
      <c r="G77" s="337"/>
      <c r="H77" s="283"/>
      <c r="I77" s="283"/>
      <c r="J77" s="283"/>
      <c r="K77" s="338"/>
      <c r="L77" s="339"/>
      <c r="M77" s="283"/>
      <c r="N77" s="283"/>
      <c r="O77" s="333"/>
      <c r="P77" s="283"/>
      <c r="Q77" s="163"/>
      <c r="R77" s="163"/>
      <c r="S77" s="163"/>
      <c r="T77" s="163"/>
      <c r="U77" s="163"/>
      <c r="V77" s="163"/>
      <c r="W77" s="163"/>
      <c r="X77" s="163"/>
      <c r="Y77" s="163"/>
      <c r="Z77" s="163"/>
      <c r="AA77" s="330"/>
      <c r="AB77" s="163"/>
      <c r="AC77" s="163"/>
      <c r="AD77" s="163"/>
      <c r="AE77" s="163"/>
      <c r="AF77" s="163"/>
      <c r="AG77" s="163"/>
      <c r="AH77" s="163"/>
      <c r="AI77" s="333"/>
      <c r="AJ77" s="283"/>
      <c r="AK77" s="315"/>
      <c r="AL77" s="282"/>
      <c r="AM77" s="283"/>
      <c r="AN77" s="283"/>
      <c r="AO77" s="283"/>
      <c r="AP77" s="331"/>
      <c r="AQ77" s="283"/>
      <c r="AR77" s="283"/>
      <c r="AS77" s="283"/>
      <c r="AT77" s="283"/>
      <c r="AU77" s="283"/>
      <c r="AV77" s="283"/>
      <c r="AW77" s="331"/>
      <c r="AX77" s="331"/>
      <c r="AY77" s="331"/>
      <c r="AZ77" s="334"/>
      <c r="BA77" s="283"/>
      <c r="BB77" s="283"/>
      <c r="BC77" s="283"/>
      <c r="BD77" s="283"/>
      <c r="BE77" s="283"/>
      <c r="BF77" s="283"/>
      <c r="BG77" s="283"/>
      <c r="BH77" s="283"/>
      <c r="BI77" s="283"/>
      <c r="BJ77" s="283"/>
      <c r="BK77" s="283"/>
      <c r="BL77" s="283"/>
      <c r="BM77" s="283"/>
      <c r="BN77" s="282"/>
      <c r="BO77" s="283"/>
      <c r="BP77" s="282"/>
      <c r="BQ77" s="282"/>
      <c r="BR77" s="282"/>
      <c r="BS77" s="282"/>
    </row>
    <row r="78">
      <c r="A78" s="283"/>
      <c r="B78" s="335"/>
      <c r="C78" s="283"/>
      <c r="D78" s="283"/>
      <c r="E78" s="283"/>
      <c r="F78" s="336"/>
      <c r="G78" s="337"/>
      <c r="H78" s="283"/>
      <c r="I78" s="283"/>
      <c r="J78" s="283"/>
      <c r="K78" s="338"/>
      <c r="L78" s="339"/>
      <c r="M78" s="283"/>
      <c r="N78" s="283"/>
      <c r="O78" s="333"/>
      <c r="P78" s="283"/>
      <c r="Q78" s="163"/>
      <c r="R78" s="163"/>
      <c r="S78" s="163"/>
      <c r="T78" s="163"/>
      <c r="U78" s="163"/>
      <c r="V78" s="163"/>
      <c r="W78" s="163"/>
      <c r="X78" s="163"/>
      <c r="Y78" s="163"/>
      <c r="Z78" s="163"/>
      <c r="AA78" s="330"/>
      <c r="AB78" s="163"/>
      <c r="AC78" s="163"/>
      <c r="AD78" s="163"/>
      <c r="AE78" s="163"/>
      <c r="AF78" s="163"/>
      <c r="AG78" s="163"/>
      <c r="AH78" s="163"/>
      <c r="AI78" s="333"/>
      <c r="AJ78" s="283"/>
      <c r="AK78" s="315"/>
      <c r="AL78" s="282"/>
      <c r="AM78" s="283"/>
      <c r="AN78" s="283"/>
      <c r="AO78" s="283"/>
      <c r="AP78" s="331"/>
      <c r="AQ78" s="283"/>
      <c r="AR78" s="283"/>
      <c r="AS78" s="283"/>
      <c r="AT78" s="283"/>
      <c r="AU78" s="283"/>
      <c r="AV78" s="283"/>
      <c r="AW78" s="331"/>
      <c r="AX78" s="331"/>
      <c r="AY78" s="331"/>
      <c r="AZ78" s="334"/>
      <c r="BA78" s="283"/>
      <c r="BB78" s="283"/>
      <c r="BC78" s="283"/>
      <c r="BD78" s="283"/>
      <c r="BE78" s="283"/>
      <c r="BF78" s="283"/>
      <c r="BG78" s="283"/>
      <c r="BH78" s="283"/>
      <c r="BI78" s="283"/>
      <c r="BJ78" s="283"/>
      <c r="BK78" s="283"/>
      <c r="BL78" s="283"/>
      <c r="BM78" s="283"/>
      <c r="BN78" s="282"/>
      <c r="BO78" s="283"/>
      <c r="BP78" s="282"/>
      <c r="BQ78" s="282"/>
      <c r="BR78" s="282"/>
      <c r="BS78" s="282"/>
    </row>
    <row r="79">
      <c r="A79" s="283"/>
      <c r="B79" s="335"/>
      <c r="C79" s="283"/>
      <c r="D79" s="283"/>
      <c r="E79" s="283"/>
      <c r="F79" s="336"/>
      <c r="G79" s="337"/>
      <c r="H79" s="283"/>
      <c r="I79" s="283"/>
      <c r="J79" s="283"/>
      <c r="K79" s="338"/>
      <c r="L79" s="339"/>
      <c r="M79" s="283"/>
      <c r="N79" s="283"/>
      <c r="O79" s="333"/>
      <c r="P79" s="283"/>
      <c r="Q79" s="163"/>
      <c r="R79" s="163"/>
      <c r="S79" s="163"/>
      <c r="T79" s="163"/>
      <c r="U79" s="163"/>
      <c r="V79" s="163"/>
      <c r="W79" s="163"/>
      <c r="X79" s="163"/>
      <c r="Y79" s="163"/>
      <c r="Z79" s="163"/>
      <c r="AA79" s="330"/>
      <c r="AB79" s="163"/>
      <c r="AC79" s="163"/>
      <c r="AD79" s="163"/>
      <c r="AE79" s="163"/>
      <c r="AF79" s="163"/>
      <c r="AG79" s="163"/>
      <c r="AH79" s="163"/>
      <c r="AI79" s="333"/>
      <c r="AJ79" s="283"/>
      <c r="AK79" s="315"/>
      <c r="AL79" s="282"/>
      <c r="AM79" s="283"/>
      <c r="AN79" s="283"/>
      <c r="AO79" s="283"/>
      <c r="AP79" s="331"/>
      <c r="AQ79" s="283"/>
      <c r="AR79" s="283"/>
      <c r="AS79" s="283"/>
      <c r="AT79" s="283"/>
      <c r="AU79" s="283"/>
      <c r="AV79" s="283"/>
      <c r="AW79" s="331"/>
      <c r="AX79" s="331"/>
      <c r="AY79" s="331"/>
      <c r="AZ79" s="334"/>
      <c r="BA79" s="283"/>
      <c r="BB79" s="283"/>
      <c r="BC79" s="283"/>
      <c r="BD79" s="283"/>
      <c r="BE79" s="283"/>
      <c r="BF79" s="283"/>
      <c r="BG79" s="283"/>
      <c r="BH79" s="283"/>
      <c r="BI79" s="283"/>
      <c r="BJ79" s="283"/>
      <c r="BK79" s="283"/>
      <c r="BL79" s="283"/>
      <c r="BM79" s="283"/>
      <c r="BN79" s="282"/>
      <c r="BO79" s="283"/>
      <c r="BP79" s="282"/>
      <c r="BQ79" s="282"/>
      <c r="BR79" s="282"/>
      <c r="BS79" s="282"/>
    </row>
    <row r="80">
      <c r="A80" s="283"/>
      <c r="B80" s="335"/>
      <c r="C80" s="283"/>
      <c r="D80" s="283"/>
      <c r="E80" s="283"/>
      <c r="F80" s="336"/>
      <c r="G80" s="337"/>
      <c r="H80" s="283"/>
      <c r="I80" s="283"/>
      <c r="J80" s="283"/>
      <c r="K80" s="338"/>
      <c r="L80" s="339"/>
      <c r="M80" s="283"/>
      <c r="N80" s="283"/>
      <c r="O80" s="333"/>
      <c r="P80" s="283"/>
      <c r="Q80" s="163"/>
      <c r="R80" s="163"/>
      <c r="S80" s="163"/>
      <c r="T80" s="163"/>
      <c r="U80" s="163"/>
      <c r="V80" s="163"/>
      <c r="W80" s="163"/>
      <c r="X80" s="163"/>
      <c r="Y80" s="163"/>
      <c r="Z80" s="163"/>
      <c r="AA80" s="330"/>
      <c r="AB80" s="163"/>
      <c r="AC80" s="163"/>
      <c r="AD80" s="163"/>
      <c r="AE80" s="163"/>
      <c r="AF80" s="163"/>
      <c r="AG80" s="163"/>
      <c r="AH80" s="163"/>
      <c r="AI80" s="333"/>
      <c r="AJ80" s="283"/>
      <c r="AK80" s="315"/>
      <c r="AL80" s="282"/>
      <c r="AM80" s="283"/>
      <c r="AN80" s="283"/>
      <c r="AO80" s="283"/>
      <c r="AP80" s="331"/>
      <c r="AQ80" s="283"/>
      <c r="AR80" s="283"/>
      <c r="AS80" s="283"/>
      <c r="AT80" s="283"/>
      <c r="AU80" s="283"/>
      <c r="AV80" s="283"/>
      <c r="AW80" s="331"/>
      <c r="AX80" s="331"/>
      <c r="AY80" s="331"/>
      <c r="AZ80" s="334"/>
      <c r="BA80" s="283"/>
      <c r="BB80" s="283"/>
      <c r="BC80" s="283"/>
      <c r="BD80" s="283"/>
      <c r="BE80" s="283"/>
      <c r="BF80" s="283"/>
      <c r="BG80" s="283"/>
      <c r="BH80" s="283"/>
      <c r="BI80" s="283"/>
      <c r="BJ80" s="283"/>
      <c r="BK80" s="283"/>
      <c r="BL80" s="283"/>
      <c r="BM80" s="283"/>
      <c r="BN80" s="282"/>
      <c r="BO80" s="283"/>
      <c r="BP80" s="282"/>
      <c r="BQ80" s="282"/>
      <c r="BR80" s="282"/>
      <c r="BS80" s="282"/>
    </row>
    <row r="81">
      <c r="A81" s="283"/>
      <c r="B81" s="335"/>
      <c r="C81" s="283"/>
      <c r="D81" s="283"/>
      <c r="E81" s="283"/>
      <c r="F81" s="336"/>
      <c r="G81" s="337"/>
      <c r="H81" s="283"/>
      <c r="I81" s="283"/>
      <c r="J81" s="283"/>
      <c r="K81" s="338"/>
      <c r="L81" s="339"/>
      <c r="M81" s="283"/>
      <c r="N81" s="283"/>
      <c r="O81" s="333"/>
      <c r="P81" s="283"/>
      <c r="Q81" s="163"/>
      <c r="R81" s="163"/>
      <c r="S81" s="163"/>
      <c r="T81" s="163"/>
      <c r="U81" s="163"/>
      <c r="V81" s="163"/>
      <c r="W81" s="163"/>
      <c r="X81" s="163"/>
      <c r="Y81" s="163"/>
      <c r="Z81" s="163"/>
      <c r="AA81" s="330"/>
      <c r="AB81" s="163"/>
      <c r="AC81" s="163"/>
      <c r="AD81" s="163"/>
      <c r="AE81" s="163"/>
      <c r="AF81" s="163"/>
      <c r="AG81" s="163"/>
      <c r="AH81" s="163"/>
      <c r="AI81" s="333"/>
      <c r="AJ81" s="283"/>
      <c r="AK81" s="315"/>
      <c r="AL81" s="282"/>
      <c r="AM81" s="283"/>
      <c r="AN81" s="283"/>
      <c r="AO81" s="283"/>
      <c r="AP81" s="331"/>
      <c r="AQ81" s="283"/>
      <c r="AR81" s="283"/>
      <c r="AS81" s="283"/>
      <c r="AT81" s="283"/>
      <c r="AU81" s="283"/>
      <c r="AV81" s="283"/>
      <c r="AW81" s="331"/>
      <c r="AX81" s="331"/>
      <c r="AY81" s="331"/>
      <c r="AZ81" s="334"/>
      <c r="BA81" s="283"/>
      <c r="BB81" s="283"/>
      <c r="BC81" s="283"/>
      <c r="BD81" s="283"/>
      <c r="BE81" s="283"/>
      <c r="BF81" s="283"/>
      <c r="BG81" s="283"/>
      <c r="BH81" s="283"/>
      <c r="BI81" s="283"/>
      <c r="BJ81" s="283"/>
      <c r="BK81" s="283"/>
      <c r="BL81" s="283"/>
      <c r="BM81" s="283"/>
      <c r="BN81" s="282"/>
      <c r="BO81" s="283"/>
      <c r="BP81" s="282"/>
      <c r="BQ81" s="282"/>
      <c r="BR81" s="282"/>
      <c r="BS81" s="282"/>
    </row>
    <row r="82">
      <c r="A82" s="283"/>
      <c r="B82" s="335"/>
      <c r="C82" s="283"/>
      <c r="D82" s="283"/>
      <c r="E82" s="283"/>
      <c r="F82" s="336"/>
      <c r="G82" s="337"/>
      <c r="H82" s="283"/>
      <c r="I82" s="283"/>
      <c r="J82" s="283"/>
      <c r="K82" s="338"/>
      <c r="L82" s="339"/>
      <c r="M82" s="283"/>
      <c r="N82" s="283"/>
      <c r="O82" s="333"/>
      <c r="P82" s="283"/>
      <c r="Q82" s="163"/>
      <c r="R82" s="163"/>
      <c r="S82" s="163"/>
      <c r="T82" s="163"/>
      <c r="U82" s="163"/>
      <c r="V82" s="163"/>
      <c r="W82" s="163"/>
      <c r="X82" s="163"/>
      <c r="Y82" s="163"/>
      <c r="Z82" s="163"/>
      <c r="AA82" s="330"/>
      <c r="AB82" s="163"/>
      <c r="AC82" s="163"/>
      <c r="AD82" s="163"/>
      <c r="AE82" s="163"/>
      <c r="AF82" s="163"/>
      <c r="AG82" s="163"/>
      <c r="AH82" s="163"/>
      <c r="AI82" s="333"/>
      <c r="AJ82" s="283"/>
      <c r="AK82" s="315"/>
      <c r="AL82" s="282"/>
      <c r="AM82" s="283"/>
      <c r="AN82" s="283"/>
      <c r="AO82" s="283"/>
      <c r="AP82" s="331"/>
      <c r="AQ82" s="283"/>
      <c r="AR82" s="283"/>
      <c r="AS82" s="283"/>
      <c r="AT82" s="283"/>
      <c r="AU82" s="283"/>
      <c r="AV82" s="283"/>
      <c r="AW82" s="331"/>
      <c r="AX82" s="331"/>
      <c r="AY82" s="331"/>
      <c r="AZ82" s="334"/>
      <c r="BA82" s="283"/>
      <c r="BB82" s="283"/>
      <c r="BC82" s="283"/>
      <c r="BD82" s="283"/>
      <c r="BE82" s="283"/>
      <c r="BF82" s="283"/>
      <c r="BG82" s="283"/>
      <c r="BH82" s="283"/>
      <c r="BI82" s="283"/>
      <c r="BJ82" s="283"/>
      <c r="BK82" s="283"/>
      <c r="BL82" s="283"/>
      <c r="BM82" s="283"/>
      <c r="BN82" s="282"/>
      <c r="BO82" s="283"/>
      <c r="BP82" s="282"/>
      <c r="BQ82" s="282"/>
      <c r="BR82" s="282"/>
      <c r="BS82" s="282"/>
    </row>
    <row r="83">
      <c r="A83" s="283"/>
      <c r="B83" s="335"/>
      <c r="C83" s="283"/>
      <c r="D83" s="283"/>
      <c r="E83" s="283"/>
      <c r="F83" s="336"/>
      <c r="G83" s="337"/>
      <c r="H83" s="283"/>
      <c r="I83" s="283"/>
      <c r="J83" s="283"/>
      <c r="K83" s="338"/>
      <c r="L83" s="339"/>
      <c r="M83" s="283"/>
      <c r="N83" s="283"/>
      <c r="O83" s="333"/>
      <c r="P83" s="283"/>
      <c r="Q83" s="163"/>
      <c r="R83" s="163"/>
      <c r="S83" s="163"/>
      <c r="T83" s="163"/>
      <c r="U83" s="163"/>
      <c r="V83" s="163"/>
      <c r="W83" s="163"/>
      <c r="X83" s="163"/>
      <c r="Y83" s="163"/>
      <c r="Z83" s="163"/>
      <c r="AA83" s="330"/>
      <c r="AB83" s="163"/>
      <c r="AC83" s="163"/>
      <c r="AD83" s="163"/>
      <c r="AE83" s="163"/>
      <c r="AF83" s="163"/>
      <c r="AG83" s="163"/>
      <c r="AH83" s="163"/>
      <c r="AI83" s="333"/>
      <c r="AJ83" s="283"/>
      <c r="AK83" s="315"/>
      <c r="AL83" s="282"/>
      <c r="AM83" s="283"/>
      <c r="AN83" s="283"/>
      <c r="AO83" s="283"/>
      <c r="AP83" s="331"/>
      <c r="AQ83" s="283"/>
      <c r="AR83" s="283"/>
      <c r="AS83" s="283"/>
      <c r="AT83" s="283"/>
      <c r="AU83" s="283"/>
      <c r="AV83" s="283"/>
      <c r="AW83" s="331"/>
      <c r="AX83" s="331"/>
      <c r="AY83" s="331"/>
      <c r="AZ83" s="334"/>
      <c r="BA83" s="283"/>
      <c r="BB83" s="283"/>
      <c r="BC83" s="283"/>
      <c r="BD83" s="283"/>
      <c r="BE83" s="283"/>
      <c r="BF83" s="283"/>
      <c r="BG83" s="283"/>
      <c r="BH83" s="283"/>
      <c r="BI83" s="283"/>
      <c r="BJ83" s="283"/>
      <c r="BK83" s="283"/>
      <c r="BL83" s="283"/>
      <c r="BM83" s="283"/>
      <c r="BN83" s="282"/>
      <c r="BO83" s="283"/>
      <c r="BP83" s="282"/>
      <c r="BQ83" s="282"/>
      <c r="BR83" s="282"/>
      <c r="BS83" s="282"/>
    </row>
    <row r="84">
      <c r="A84" s="283"/>
      <c r="B84" s="335"/>
      <c r="C84" s="283"/>
      <c r="D84" s="283"/>
      <c r="E84" s="283"/>
      <c r="F84" s="336"/>
      <c r="G84" s="337"/>
      <c r="H84" s="283"/>
      <c r="I84" s="283"/>
      <c r="J84" s="283"/>
      <c r="K84" s="338"/>
      <c r="L84" s="339"/>
      <c r="M84" s="283"/>
      <c r="N84" s="283"/>
      <c r="O84" s="333"/>
      <c r="P84" s="283"/>
      <c r="Q84" s="163"/>
      <c r="R84" s="163"/>
      <c r="S84" s="163"/>
      <c r="T84" s="163"/>
      <c r="U84" s="163"/>
      <c r="V84" s="163"/>
      <c r="W84" s="163"/>
      <c r="X84" s="163"/>
      <c r="Y84" s="163"/>
      <c r="Z84" s="163"/>
      <c r="AA84" s="330"/>
      <c r="AB84" s="163"/>
      <c r="AC84" s="163"/>
      <c r="AD84" s="163"/>
      <c r="AE84" s="163"/>
      <c r="AF84" s="163"/>
      <c r="AG84" s="163"/>
      <c r="AH84" s="163"/>
      <c r="AI84" s="333"/>
      <c r="AJ84" s="283"/>
      <c r="AK84" s="315"/>
      <c r="AL84" s="282"/>
      <c r="AM84" s="283"/>
      <c r="AN84" s="283"/>
      <c r="AO84" s="283"/>
      <c r="AP84" s="331"/>
      <c r="AQ84" s="283"/>
      <c r="AR84" s="283"/>
      <c r="AS84" s="283"/>
      <c r="AT84" s="283"/>
      <c r="AU84" s="283"/>
      <c r="AV84" s="283"/>
      <c r="AW84" s="331"/>
      <c r="AX84" s="331"/>
      <c r="AY84" s="331"/>
      <c r="AZ84" s="334"/>
      <c r="BA84" s="283"/>
      <c r="BB84" s="283"/>
      <c r="BC84" s="283"/>
      <c r="BD84" s="283"/>
      <c r="BE84" s="283"/>
      <c r="BF84" s="283"/>
      <c r="BG84" s="283"/>
      <c r="BH84" s="283"/>
      <c r="BI84" s="283"/>
      <c r="BJ84" s="283"/>
      <c r="BK84" s="283"/>
      <c r="BL84" s="283"/>
      <c r="BM84" s="283"/>
      <c r="BN84" s="282"/>
      <c r="BO84" s="283"/>
      <c r="BP84" s="282"/>
      <c r="BQ84" s="282"/>
      <c r="BR84" s="282"/>
      <c r="BS84" s="282"/>
    </row>
    <row r="85">
      <c r="A85" s="283"/>
      <c r="B85" s="335"/>
      <c r="C85" s="283"/>
      <c r="D85" s="283"/>
      <c r="E85" s="283"/>
      <c r="F85" s="336"/>
      <c r="G85" s="337"/>
      <c r="H85" s="283"/>
      <c r="I85" s="283"/>
      <c r="J85" s="283"/>
      <c r="K85" s="338"/>
      <c r="L85" s="339"/>
      <c r="M85" s="283"/>
      <c r="N85" s="283"/>
      <c r="O85" s="333"/>
      <c r="P85" s="283"/>
      <c r="Q85" s="163"/>
      <c r="R85" s="163"/>
      <c r="S85" s="163"/>
      <c r="T85" s="163"/>
      <c r="U85" s="163"/>
      <c r="V85" s="163"/>
      <c r="W85" s="163"/>
      <c r="X85" s="163"/>
      <c r="Y85" s="163"/>
      <c r="Z85" s="163"/>
      <c r="AA85" s="330"/>
      <c r="AB85" s="163"/>
      <c r="AC85" s="163"/>
      <c r="AD85" s="163"/>
      <c r="AE85" s="163"/>
      <c r="AF85" s="163"/>
      <c r="AG85" s="163"/>
      <c r="AH85" s="163"/>
      <c r="AI85" s="333"/>
      <c r="AJ85" s="283"/>
      <c r="AK85" s="315"/>
      <c r="AL85" s="282"/>
      <c r="AM85" s="283"/>
      <c r="AN85" s="283"/>
      <c r="AO85" s="283"/>
      <c r="AP85" s="331"/>
      <c r="AQ85" s="283"/>
      <c r="AR85" s="283"/>
      <c r="AS85" s="283"/>
      <c r="AT85" s="283"/>
      <c r="AU85" s="283"/>
      <c r="AV85" s="283"/>
      <c r="AW85" s="331"/>
      <c r="AX85" s="331"/>
      <c r="AY85" s="331"/>
      <c r="AZ85" s="334"/>
      <c r="BA85" s="283"/>
      <c r="BB85" s="283"/>
      <c r="BC85" s="283"/>
      <c r="BD85" s="283"/>
      <c r="BE85" s="283"/>
      <c r="BF85" s="283"/>
      <c r="BG85" s="283"/>
      <c r="BH85" s="283"/>
      <c r="BI85" s="283"/>
      <c r="BJ85" s="283"/>
      <c r="BK85" s="283"/>
      <c r="BL85" s="283"/>
      <c r="BM85" s="283"/>
      <c r="BN85" s="282"/>
      <c r="BO85" s="283"/>
      <c r="BP85" s="282"/>
      <c r="BQ85" s="282"/>
      <c r="BR85" s="282"/>
      <c r="BS85" s="282"/>
    </row>
    <row r="86">
      <c r="A86" s="283"/>
      <c r="B86" s="335"/>
      <c r="C86" s="283"/>
      <c r="D86" s="283"/>
      <c r="E86" s="283"/>
      <c r="F86" s="336"/>
      <c r="G86" s="337"/>
      <c r="H86" s="283"/>
      <c r="I86" s="283"/>
      <c r="J86" s="283"/>
      <c r="K86" s="338"/>
      <c r="L86" s="339"/>
      <c r="M86" s="283"/>
      <c r="N86" s="283"/>
      <c r="O86" s="333"/>
      <c r="P86" s="283"/>
      <c r="Q86" s="163"/>
      <c r="R86" s="163"/>
      <c r="S86" s="163"/>
      <c r="T86" s="163"/>
      <c r="U86" s="163"/>
      <c r="V86" s="163"/>
      <c r="W86" s="163"/>
      <c r="X86" s="163"/>
      <c r="Y86" s="163"/>
      <c r="Z86" s="163"/>
      <c r="AA86" s="330"/>
      <c r="AB86" s="163"/>
      <c r="AC86" s="163"/>
      <c r="AD86" s="163"/>
      <c r="AE86" s="163"/>
      <c r="AF86" s="163"/>
      <c r="AG86" s="163"/>
      <c r="AH86" s="163"/>
      <c r="AI86" s="333"/>
      <c r="AJ86" s="283"/>
      <c r="AK86" s="315"/>
      <c r="AL86" s="282"/>
      <c r="AM86" s="283"/>
      <c r="AN86" s="283"/>
      <c r="AO86" s="283"/>
      <c r="AP86" s="331"/>
      <c r="AQ86" s="283"/>
      <c r="AR86" s="283"/>
      <c r="AS86" s="283"/>
      <c r="AT86" s="283"/>
      <c r="AU86" s="283"/>
      <c r="AV86" s="283"/>
      <c r="AW86" s="331"/>
      <c r="AX86" s="331"/>
      <c r="AY86" s="331"/>
      <c r="AZ86" s="334"/>
      <c r="BA86" s="283"/>
      <c r="BB86" s="283"/>
      <c r="BC86" s="283"/>
      <c r="BD86" s="283"/>
      <c r="BE86" s="283"/>
      <c r="BF86" s="283"/>
      <c r="BG86" s="283"/>
      <c r="BH86" s="283"/>
      <c r="BI86" s="283"/>
      <c r="BJ86" s="283"/>
      <c r="BK86" s="283"/>
      <c r="BL86" s="283"/>
      <c r="BM86" s="283"/>
      <c r="BN86" s="282"/>
      <c r="BO86" s="283"/>
      <c r="BP86" s="282"/>
      <c r="BQ86" s="282"/>
      <c r="BR86" s="282"/>
      <c r="BS86" s="282"/>
    </row>
    <row r="87">
      <c r="A87" s="283"/>
      <c r="B87" s="335"/>
      <c r="C87" s="283"/>
      <c r="D87" s="283"/>
      <c r="E87" s="283"/>
      <c r="F87" s="336"/>
      <c r="G87" s="337"/>
      <c r="H87" s="283"/>
      <c r="I87" s="283"/>
      <c r="J87" s="283"/>
      <c r="K87" s="338"/>
      <c r="L87" s="339"/>
      <c r="M87" s="283"/>
      <c r="N87" s="283"/>
      <c r="O87" s="333"/>
      <c r="P87" s="283"/>
      <c r="Q87" s="163"/>
      <c r="R87" s="163"/>
      <c r="S87" s="163"/>
      <c r="T87" s="163"/>
      <c r="U87" s="163"/>
      <c r="V87" s="163"/>
      <c r="W87" s="163"/>
      <c r="X87" s="163"/>
      <c r="Y87" s="163"/>
      <c r="Z87" s="163"/>
      <c r="AA87" s="330"/>
      <c r="AB87" s="163"/>
      <c r="AC87" s="163"/>
      <c r="AD87" s="163"/>
      <c r="AE87" s="163"/>
      <c r="AF87" s="163"/>
      <c r="AG87" s="163"/>
      <c r="AH87" s="163"/>
      <c r="AI87" s="333"/>
      <c r="AJ87" s="283"/>
      <c r="AK87" s="315"/>
      <c r="AL87" s="282"/>
      <c r="AM87" s="283"/>
      <c r="AN87" s="283"/>
      <c r="AO87" s="283"/>
      <c r="AP87" s="331"/>
      <c r="AQ87" s="283"/>
      <c r="AR87" s="283"/>
      <c r="AS87" s="283"/>
      <c r="AT87" s="283"/>
      <c r="AU87" s="283"/>
      <c r="AV87" s="283"/>
      <c r="AW87" s="331"/>
      <c r="AX87" s="331"/>
      <c r="AY87" s="331"/>
      <c r="AZ87" s="334"/>
      <c r="BA87" s="283"/>
      <c r="BB87" s="283"/>
      <c r="BC87" s="283"/>
      <c r="BD87" s="283"/>
      <c r="BE87" s="283"/>
      <c r="BF87" s="283"/>
      <c r="BG87" s="283"/>
      <c r="BH87" s="283"/>
      <c r="BI87" s="283"/>
      <c r="BJ87" s="283"/>
      <c r="BK87" s="283"/>
      <c r="BL87" s="283"/>
      <c r="BM87" s="283"/>
      <c r="BN87" s="282"/>
      <c r="BO87" s="283"/>
      <c r="BP87" s="282"/>
      <c r="BQ87" s="282"/>
      <c r="BR87" s="282"/>
      <c r="BS87" s="282"/>
    </row>
    <row r="88">
      <c r="A88" s="283"/>
      <c r="B88" s="335"/>
      <c r="C88" s="283"/>
      <c r="D88" s="283"/>
      <c r="E88" s="283"/>
      <c r="F88" s="336"/>
      <c r="G88" s="337"/>
      <c r="H88" s="283"/>
      <c r="I88" s="283"/>
      <c r="J88" s="283"/>
      <c r="K88" s="338"/>
      <c r="L88" s="339"/>
      <c r="M88" s="283"/>
      <c r="N88" s="283"/>
      <c r="O88" s="333"/>
      <c r="P88" s="283"/>
      <c r="Q88" s="163"/>
      <c r="R88" s="163"/>
      <c r="S88" s="163"/>
      <c r="T88" s="163"/>
      <c r="U88" s="163"/>
      <c r="V88" s="163"/>
      <c r="W88" s="163"/>
      <c r="X88" s="163"/>
      <c r="Y88" s="163"/>
      <c r="Z88" s="163"/>
      <c r="AA88" s="330"/>
      <c r="AB88" s="163"/>
      <c r="AC88" s="163"/>
      <c r="AD88" s="163"/>
      <c r="AE88" s="163"/>
      <c r="AF88" s="163"/>
      <c r="AG88" s="163"/>
      <c r="AH88" s="163"/>
      <c r="AI88" s="333"/>
      <c r="AJ88" s="283"/>
      <c r="AK88" s="315"/>
      <c r="AL88" s="282"/>
      <c r="AM88" s="283"/>
      <c r="AN88" s="283"/>
      <c r="AO88" s="283"/>
      <c r="AP88" s="331"/>
      <c r="AQ88" s="283"/>
      <c r="AR88" s="283"/>
      <c r="AS88" s="283"/>
      <c r="AT88" s="283"/>
      <c r="AU88" s="283"/>
      <c r="AV88" s="283"/>
      <c r="AW88" s="331"/>
      <c r="AX88" s="331"/>
      <c r="AY88" s="331"/>
      <c r="AZ88" s="334"/>
      <c r="BA88" s="283"/>
      <c r="BB88" s="283"/>
      <c r="BC88" s="283"/>
      <c r="BD88" s="283"/>
      <c r="BE88" s="283"/>
      <c r="BF88" s="283"/>
      <c r="BG88" s="283"/>
      <c r="BH88" s="283"/>
      <c r="BI88" s="283"/>
      <c r="BJ88" s="283"/>
      <c r="BK88" s="283"/>
      <c r="BL88" s="283"/>
      <c r="BM88" s="283"/>
      <c r="BN88" s="282"/>
      <c r="BO88" s="283"/>
      <c r="BP88" s="282"/>
      <c r="BQ88" s="282"/>
      <c r="BR88" s="282"/>
      <c r="BS88" s="282"/>
    </row>
    <row r="89">
      <c r="A89" s="283"/>
      <c r="B89" s="335"/>
      <c r="C89" s="283"/>
      <c r="D89" s="283"/>
      <c r="E89" s="283"/>
      <c r="F89" s="336"/>
      <c r="G89" s="337"/>
      <c r="H89" s="283"/>
      <c r="I89" s="283"/>
      <c r="J89" s="283"/>
      <c r="K89" s="338"/>
      <c r="L89" s="339"/>
      <c r="M89" s="283"/>
      <c r="N89" s="283"/>
      <c r="O89" s="333"/>
      <c r="P89" s="283"/>
      <c r="Q89" s="163"/>
      <c r="R89" s="163"/>
      <c r="S89" s="163"/>
      <c r="T89" s="163"/>
      <c r="U89" s="163"/>
      <c r="V89" s="163"/>
      <c r="W89" s="163"/>
      <c r="X89" s="163"/>
      <c r="Y89" s="163"/>
      <c r="Z89" s="163"/>
      <c r="AA89" s="330"/>
      <c r="AB89" s="163"/>
      <c r="AC89" s="163"/>
      <c r="AD89" s="163"/>
      <c r="AE89" s="163"/>
      <c r="AF89" s="163"/>
      <c r="AG89" s="163"/>
      <c r="AH89" s="163"/>
      <c r="AI89" s="333"/>
      <c r="AJ89" s="283"/>
      <c r="AK89" s="315"/>
      <c r="AL89" s="282"/>
      <c r="AM89" s="283"/>
      <c r="AN89" s="283"/>
      <c r="AO89" s="283"/>
      <c r="AP89" s="331"/>
      <c r="AQ89" s="283"/>
      <c r="AR89" s="283"/>
      <c r="AS89" s="283"/>
      <c r="AT89" s="283"/>
      <c r="AU89" s="283"/>
      <c r="AV89" s="283"/>
      <c r="AW89" s="331"/>
      <c r="AX89" s="331"/>
      <c r="AY89" s="331"/>
      <c r="AZ89" s="334"/>
      <c r="BA89" s="283"/>
      <c r="BB89" s="283"/>
      <c r="BC89" s="283"/>
      <c r="BD89" s="283"/>
      <c r="BE89" s="283"/>
      <c r="BF89" s="283"/>
      <c r="BG89" s="283"/>
      <c r="BH89" s="283"/>
      <c r="BI89" s="283"/>
      <c r="BJ89" s="283"/>
      <c r="BK89" s="283"/>
      <c r="BL89" s="283"/>
      <c r="BM89" s="283"/>
      <c r="BN89" s="282"/>
      <c r="BO89" s="283"/>
      <c r="BP89" s="282"/>
      <c r="BQ89" s="282"/>
      <c r="BR89" s="282"/>
      <c r="BS89" s="282"/>
    </row>
    <row r="90">
      <c r="A90" s="283"/>
      <c r="B90" s="335"/>
      <c r="C90" s="283"/>
      <c r="D90" s="283"/>
      <c r="E90" s="283"/>
      <c r="F90" s="336"/>
      <c r="G90" s="337"/>
      <c r="H90" s="283"/>
      <c r="I90" s="283"/>
      <c r="J90" s="283"/>
      <c r="K90" s="338"/>
      <c r="L90" s="339"/>
      <c r="M90" s="283"/>
      <c r="N90" s="283"/>
      <c r="O90" s="333"/>
      <c r="P90" s="283"/>
      <c r="Q90" s="163"/>
      <c r="R90" s="163"/>
      <c r="S90" s="163"/>
      <c r="T90" s="163"/>
      <c r="U90" s="163"/>
      <c r="V90" s="163"/>
      <c r="W90" s="163"/>
      <c r="X90" s="163"/>
      <c r="Y90" s="163"/>
      <c r="Z90" s="163"/>
      <c r="AA90" s="330"/>
      <c r="AB90" s="163"/>
      <c r="AC90" s="163"/>
      <c r="AD90" s="163"/>
      <c r="AE90" s="163"/>
      <c r="AF90" s="163"/>
      <c r="AG90" s="163"/>
      <c r="AH90" s="163"/>
      <c r="AI90" s="333"/>
      <c r="AJ90" s="283"/>
      <c r="AK90" s="315"/>
      <c r="AL90" s="282"/>
      <c r="AM90" s="283"/>
      <c r="AN90" s="283"/>
      <c r="AO90" s="283"/>
      <c r="AP90" s="331"/>
      <c r="AQ90" s="283"/>
      <c r="AR90" s="283"/>
      <c r="AS90" s="283"/>
      <c r="AT90" s="283"/>
      <c r="AU90" s="283"/>
      <c r="AV90" s="283"/>
      <c r="AW90" s="331"/>
      <c r="AX90" s="331"/>
      <c r="AY90" s="331"/>
      <c r="AZ90" s="334"/>
      <c r="BA90" s="283"/>
      <c r="BB90" s="283"/>
      <c r="BC90" s="283"/>
      <c r="BD90" s="283"/>
      <c r="BE90" s="283"/>
      <c r="BF90" s="283"/>
      <c r="BG90" s="283"/>
      <c r="BH90" s="283"/>
      <c r="BI90" s="283"/>
      <c r="BJ90" s="283"/>
      <c r="BK90" s="283"/>
      <c r="BL90" s="283"/>
      <c r="BM90" s="283"/>
      <c r="BN90" s="282"/>
      <c r="BO90" s="283"/>
      <c r="BP90" s="282"/>
      <c r="BQ90" s="282"/>
      <c r="BR90" s="282"/>
      <c r="BS90" s="282"/>
    </row>
    <row r="91">
      <c r="A91" s="283"/>
      <c r="B91" s="335"/>
      <c r="C91" s="283"/>
      <c r="D91" s="283"/>
      <c r="E91" s="283"/>
      <c r="F91" s="336"/>
      <c r="G91" s="337"/>
      <c r="H91" s="283"/>
      <c r="I91" s="283"/>
      <c r="J91" s="283"/>
      <c r="K91" s="338"/>
      <c r="L91" s="339"/>
      <c r="M91" s="283"/>
      <c r="N91" s="283"/>
      <c r="O91" s="333"/>
      <c r="P91" s="283"/>
      <c r="Q91" s="163"/>
      <c r="R91" s="163"/>
      <c r="S91" s="163"/>
      <c r="T91" s="163"/>
      <c r="U91" s="163"/>
      <c r="V91" s="163"/>
      <c r="W91" s="163"/>
      <c r="X91" s="163"/>
      <c r="Y91" s="163"/>
      <c r="Z91" s="163"/>
      <c r="AA91" s="330"/>
      <c r="AB91" s="163"/>
      <c r="AC91" s="163"/>
      <c r="AD91" s="163"/>
      <c r="AE91" s="163"/>
      <c r="AF91" s="163"/>
      <c r="AG91" s="163"/>
      <c r="AH91" s="163"/>
      <c r="AI91" s="333"/>
      <c r="AJ91" s="283"/>
      <c r="AK91" s="315"/>
      <c r="AL91" s="282"/>
      <c r="AM91" s="283"/>
      <c r="AN91" s="283"/>
      <c r="AO91" s="283"/>
      <c r="AP91" s="331"/>
      <c r="AQ91" s="283"/>
      <c r="AR91" s="283"/>
      <c r="AS91" s="283"/>
      <c r="AT91" s="283"/>
      <c r="AU91" s="283"/>
      <c r="AV91" s="283"/>
      <c r="AW91" s="331"/>
      <c r="AX91" s="331"/>
      <c r="AY91" s="331"/>
      <c r="AZ91" s="334"/>
      <c r="BA91" s="283"/>
      <c r="BB91" s="283"/>
      <c r="BC91" s="283"/>
      <c r="BD91" s="283"/>
      <c r="BE91" s="283"/>
      <c r="BF91" s="283"/>
      <c r="BG91" s="283"/>
      <c r="BH91" s="283"/>
      <c r="BI91" s="283"/>
      <c r="BJ91" s="283"/>
      <c r="BK91" s="283"/>
      <c r="BL91" s="283"/>
      <c r="BM91" s="283"/>
      <c r="BN91" s="282"/>
      <c r="BO91" s="283"/>
      <c r="BP91" s="282"/>
      <c r="BQ91" s="282"/>
      <c r="BR91" s="282"/>
      <c r="BS91" s="282"/>
    </row>
    <row r="92">
      <c r="A92" s="283"/>
      <c r="B92" s="335"/>
      <c r="C92" s="283"/>
      <c r="D92" s="283"/>
      <c r="E92" s="283"/>
      <c r="F92" s="336"/>
      <c r="G92" s="337"/>
      <c r="H92" s="283"/>
      <c r="I92" s="283"/>
      <c r="J92" s="283"/>
      <c r="K92" s="338"/>
      <c r="L92" s="339"/>
      <c r="M92" s="283"/>
      <c r="N92" s="283"/>
      <c r="O92" s="333"/>
      <c r="P92" s="283"/>
      <c r="Q92" s="163"/>
      <c r="R92" s="163"/>
      <c r="S92" s="163"/>
      <c r="T92" s="163"/>
      <c r="U92" s="163"/>
      <c r="V92" s="163"/>
      <c r="W92" s="163"/>
      <c r="X92" s="163"/>
      <c r="Y92" s="163"/>
      <c r="Z92" s="163"/>
      <c r="AA92" s="330"/>
      <c r="AB92" s="163"/>
      <c r="AC92" s="163"/>
      <c r="AD92" s="163"/>
      <c r="AE92" s="163"/>
      <c r="AF92" s="163"/>
      <c r="AG92" s="163"/>
      <c r="AH92" s="163"/>
      <c r="AI92" s="333"/>
      <c r="AJ92" s="283"/>
      <c r="AK92" s="315"/>
      <c r="AL92" s="282"/>
      <c r="AM92" s="283"/>
      <c r="AN92" s="283"/>
      <c r="AO92" s="283"/>
      <c r="AP92" s="331"/>
      <c r="AQ92" s="283"/>
      <c r="AR92" s="283"/>
      <c r="AS92" s="283"/>
      <c r="AT92" s="283"/>
      <c r="AU92" s="283"/>
      <c r="AV92" s="283"/>
      <c r="AW92" s="331"/>
      <c r="AX92" s="331"/>
      <c r="AY92" s="331"/>
      <c r="AZ92" s="334"/>
      <c r="BA92" s="283"/>
      <c r="BB92" s="283"/>
      <c r="BC92" s="283"/>
      <c r="BD92" s="283"/>
      <c r="BE92" s="283"/>
      <c r="BF92" s="283"/>
      <c r="BG92" s="283"/>
      <c r="BH92" s="283"/>
      <c r="BI92" s="283"/>
      <c r="BJ92" s="283"/>
      <c r="BK92" s="283"/>
      <c r="BL92" s="283"/>
      <c r="BM92" s="283"/>
      <c r="BN92" s="282"/>
      <c r="BO92" s="283"/>
      <c r="BP92" s="282"/>
      <c r="BQ92" s="282"/>
      <c r="BR92" s="282"/>
      <c r="BS92" s="282"/>
    </row>
    <row r="93">
      <c r="A93" s="283"/>
      <c r="B93" s="335"/>
      <c r="C93" s="283"/>
      <c r="D93" s="283"/>
      <c r="E93" s="283"/>
      <c r="F93" s="336"/>
      <c r="G93" s="337"/>
      <c r="H93" s="283"/>
      <c r="I93" s="283"/>
      <c r="J93" s="283"/>
      <c r="K93" s="338"/>
      <c r="L93" s="339"/>
      <c r="M93" s="283"/>
      <c r="N93" s="283"/>
      <c r="O93" s="333"/>
      <c r="P93" s="283"/>
      <c r="Q93" s="163"/>
      <c r="R93" s="163"/>
      <c r="S93" s="163"/>
      <c r="T93" s="163"/>
      <c r="U93" s="163"/>
      <c r="V93" s="163"/>
      <c r="W93" s="163"/>
      <c r="X93" s="163"/>
      <c r="Y93" s="163"/>
      <c r="Z93" s="163"/>
      <c r="AA93" s="330"/>
      <c r="AB93" s="163"/>
      <c r="AC93" s="163"/>
      <c r="AD93" s="163"/>
      <c r="AE93" s="163"/>
      <c r="AF93" s="163"/>
      <c r="AG93" s="163"/>
      <c r="AH93" s="163"/>
      <c r="AI93" s="333"/>
      <c r="AJ93" s="283"/>
      <c r="AK93" s="315"/>
      <c r="AL93" s="282"/>
      <c r="AM93" s="283"/>
      <c r="AN93" s="283"/>
      <c r="AO93" s="283"/>
      <c r="AP93" s="331"/>
      <c r="AQ93" s="283"/>
      <c r="AR93" s="283"/>
      <c r="AS93" s="283"/>
      <c r="AT93" s="283"/>
      <c r="AU93" s="283"/>
      <c r="AV93" s="283"/>
      <c r="AW93" s="331"/>
      <c r="AX93" s="331"/>
      <c r="AY93" s="331"/>
      <c r="AZ93" s="334"/>
      <c r="BA93" s="283"/>
      <c r="BB93" s="283"/>
      <c r="BC93" s="283"/>
      <c r="BD93" s="283"/>
      <c r="BE93" s="283"/>
      <c r="BF93" s="283"/>
      <c r="BG93" s="283"/>
      <c r="BH93" s="283"/>
      <c r="BI93" s="283"/>
      <c r="BJ93" s="283"/>
      <c r="BK93" s="283"/>
      <c r="BL93" s="283"/>
      <c r="BM93" s="283"/>
      <c r="BN93" s="282"/>
      <c r="BO93" s="283"/>
      <c r="BP93" s="282"/>
      <c r="BQ93" s="282"/>
      <c r="BR93" s="282"/>
      <c r="BS93" s="282"/>
    </row>
    <row r="94">
      <c r="A94" s="283"/>
      <c r="B94" s="335"/>
      <c r="C94" s="283"/>
      <c r="D94" s="283"/>
      <c r="E94" s="283"/>
      <c r="F94" s="336"/>
      <c r="G94" s="337"/>
      <c r="H94" s="283"/>
      <c r="I94" s="283"/>
      <c r="J94" s="283"/>
      <c r="K94" s="338"/>
      <c r="L94" s="339"/>
      <c r="M94" s="283"/>
      <c r="N94" s="283"/>
      <c r="O94" s="333"/>
      <c r="P94" s="283"/>
      <c r="Q94" s="163"/>
      <c r="R94" s="163"/>
      <c r="S94" s="163"/>
      <c r="T94" s="163"/>
      <c r="U94" s="163"/>
      <c r="V94" s="163"/>
      <c r="W94" s="163"/>
      <c r="X94" s="163"/>
      <c r="Y94" s="163"/>
      <c r="Z94" s="163"/>
      <c r="AA94" s="330"/>
      <c r="AB94" s="163"/>
      <c r="AC94" s="163"/>
      <c r="AD94" s="163"/>
      <c r="AE94" s="163"/>
      <c r="AF94" s="163"/>
      <c r="AG94" s="163"/>
      <c r="AH94" s="163"/>
      <c r="AI94" s="333"/>
      <c r="AJ94" s="283"/>
      <c r="AK94" s="315"/>
      <c r="AL94" s="282"/>
      <c r="AM94" s="283"/>
      <c r="AN94" s="283"/>
      <c r="AO94" s="283"/>
      <c r="AP94" s="331"/>
      <c r="AQ94" s="283"/>
      <c r="AR94" s="283"/>
      <c r="AS94" s="283"/>
      <c r="AT94" s="283"/>
      <c r="AU94" s="283"/>
      <c r="AV94" s="283"/>
      <c r="AW94" s="331"/>
      <c r="AX94" s="331"/>
      <c r="AY94" s="331"/>
      <c r="AZ94" s="334"/>
      <c r="BA94" s="283"/>
      <c r="BB94" s="283"/>
      <c r="BC94" s="283"/>
      <c r="BD94" s="283"/>
      <c r="BE94" s="283"/>
      <c r="BF94" s="283"/>
      <c r="BG94" s="283"/>
      <c r="BH94" s="283"/>
      <c r="BI94" s="283"/>
      <c r="BJ94" s="283"/>
      <c r="BK94" s="283"/>
      <c r="BL94" s="283"/>
      <c r="BM94" s="283"/>
      <c r="BN94" s="282"/>
      <c r="BO94" s="283"/>
      <c r="BP94" s="282"/>
      <c r="BQ94" s="282"/>
      <c r="BR94" s="282"/>
      <c r="BS94" s="282"/>
    </row>
    <row r="95">
      <c r="A95" s="283"/>
      <c r="B95" s="335"/>
      <c r="C95" s="283"/>
      <c r="D95" s="283"/>
      <c r="E95" s="283"/>
      <c r="F95" s="336"/>
      <c r="G95" s="337"/>
      <c r="H95" s="283"/>
      <c r="I95" s="283"/>
      <c r="J95" s="283"/>
      <c r="K95" s="338"/>
      <c r="L95" s="339"/>
      <c r="M95" s="283"/>
      <c r="N95" s="283"/>
      <c r="O95" s="333"/>
      <c r="P95" s="283"/>
      <c r="Q95" s="163"/>
      <c r="R95" s="163"/>
      <c r="S95" s="163"/>
      <c r="T95" s="163"/>
      <c r="U95" s="163"/>
      <c r="V95" s="163"/>
      <c r="W95" s="163"/>
      <c r="X95" s="163"/>
      <c r="Y95" s="163"/>
      <c r="Z95" s="163"/>
      <c r="AA95" s="330"/>
      <c r="AB95" s="163"/>
      <c r="AC95" s="163"/>
      <c r="AD95" s="163"/>
      <c r="AE95" s="163"/>
      <c r="AF95" s="163"/>
      <c r="AG95" s="163"/>
      <c r="AH95" s="163"/>
      <c r="AI95" s="333"/>
      <c r="AJ95" s="283"/>
      <c r="AK95" s="315"/>
      <c r="AL95" s="282"/>
      <c r="AM95" s="283"/>
      <c r="AN95" s="283"/>
      <c r="AO95" s="283"/>
      <c r="AP95" s="331"/>
      <c r="AQ95" s="283"/>
      <c r="AR95" s="283"/>
      <c r="AS95" s="283"/>
      <c r="AT95" s="283"/>
      <c r="AU95" s="283"/>
      <c r="AV95" s="283"/>
      <c r="AW95" s="331"/>
      <c r="AX95" s="331"/>
      <c r="AY95" s="331"/>
      <c r="AZ95" s="334"/>
      <c r="BA95" s="283"/>
      <c r="BB95" s="283"/>
      <c r="BC95" s="283"/>
      <c r="BD95" s="283"/>
      <c r="BE95" s="283"/>
      <c r="BF95" s="283"/>
      <c r="BG95" s="283"/>
      <c r="BH95" s="283"/>
      <c r="BI95" s="283"/>
      <c r="BJ95" s="283"/>
      <c r="BK95" s="283"/>
      <c r="BL95" s="283"/>
      <c r="BM95" s="283"/>
      <c r="BN95" s="282"/>
      <c r="BO95" s="283"/>
      <c r="BP95" s="282"/>
      <c r="BQ95" s="282"/>
      <c r="BR95" s="282"/>
      <c r="BS95" s="282"/>
    </row>
    <row r="96">
      <c r="A96" s="283"/>
      <c r="B96" s="335"/>
      <c r="C96" s="283"/>
      <c r="D96" s="283"/>
      <c r="E96" s="283"/>
      <c r="F96" s="336"/>
      <c r="G96" s="337"/>
      <c r="H96" s="283"/>
      <c r="I96" s="283"/>
      <c r="J96" s="283"/>
      <c r="K96" s="338"/>
      <c r="L96" s="339"/>
      <c r="M96" s="283"/>
      <c r="N96" s="283"/>
      <c r="O96" s="333"/>
      <c r="P96" s="283"/>
      <c r="Q96" s="163"/>
      <c r="R96" s="163"/>
      <c r="S96" s="163"/>
      <c r="T96" s="163"/>
      <c r="U96" s="163"/>
      <c r="V96" s="163"/>
      <c r="W96" s="163"/>
      <c r="X96" s="163"/>
      <c r="Y96" s="163"/>
      <c r="Z96" s="163"/>
      <c r="AA96" s="330"/>
      <c r="AB96" s="163"/>
      <c r="AC96" s="163"/>
      <c r="AD96" s="163"/>
      <c r="AE96" s="163"/>
      <c r="AF96" s="163"/>
      <c r="AG96" s="163"/>
      <c r="AH96" s="163"/>
      <c r="AI96" s="333"/>
      <c r="AJ96" s="283"/>
      <c r="AK96" s="315"/>
      <c r="AL96" s="282"/>
      <c r="AM96" s="283"/>
      <c r="AN96" s="283"/>
      <c r="AO96" s="283"/>
      <c r="AP96" s="331"/>
      <c r="AQ96" s="283"/>
      <c r="AR96" s="283"/>
      <c r="AS96" s="283"/>
      <c r="AT96" s="283"/>
      <c r="AU96" s="283"/>
      <c r="AV96" s="283"/>
      <c r="AW96" s="331"/>
      <c r="AX96" s="331"/>
      <c r="AY96" s="331"/>
      <c r="AZ96" s="334"/>
      <c r="BA96" s="283"/>
      <c r="BB96" s="283"/>
      <c r="BC96" s="283"/>
      <c r="BD96" s="283"/>
      <c r="BE96" s="283"/>
      <c r="BF96" s="283"/>
      <c r="BG96" s="283"/>
      <c r="BH96" s="283"/>
      <c r="BI96" s="283"/>
      <c r="BJ96" s="283"/>
      <c r="BK96" s="283"/>
      <c r="BL96" s="283"/>
      <c r="BM96" s="283"/>
      <c r="BN96" s="282"/>
      <c r="BO96" s="283"/>
      <c r="BP96" s="282"/>
      <c r="BQ96" s="282"/>
      <c r="BR96" s="282"/>
      <c r="BS96" s="282"/>
    </row>
    <row r="97">
      <c r="A97" s="283"/>
      <c r="B97" s="335"/>
      <c r="C97" s="283"/>
      <c r="D97" s="283"/>
      <c r="E97" s="283"/>
      <c r="F97" s="336"/>
      <c r="G97" s="337"/>
      <c r="H97" s="283"/>
      <c r="I97" s="283"/>
      <c r="J97" s="283"/>
      <c r="K97" s="338"/>
      <c r="L97" s="339"/>
      <c r="M97" s="283"/>
      <c r="N97" s="283"/>
      <c r="O97" s="333"/>
      <c r="P97" s="283"/>
      <c r="Q97" s="163"/>
      <c r="R97" s="163"/>
      <c r="S97" s="163"/>
      <c r="T97" s="163"/>
      <c r="U97" s="163"/>
      <c r="V97" s="163"/>
      <c r="W97" s="163"/>
      <c r="X97" s="163"/>
      <c r="Y97" s="163"/>
      <c r="Z97" s="163"/>
      <c r="AA97" s="330"/>
      <c r="AB97" s="163"/>
      <c r="AC97" s="163"/>
      <c r="AD97" s="163"/>
      <c r="AE97" s="163"/>
      <c r="AF97" s="163"/>
      <c r="AG97" s="163"/>
      <c r="AH97" s="163"/>
      <c r="AI97" s="333"/>
      <c r="AJ97" s="283"/>
      <c r="AK97" s="315"/>
      <c r="AL97" s="282"/>
      <c r="AM97" s="283"/>
      <c r="AN97" s="283"/>
      <c r="AO97" s="283"/>
      <c r="AP97" s="331"/>
      <c r="AQ97" s="283"/>
      <c r="AR97" s="283"/>
      <c r="AS97" s="283"/>
      <c r="AT97" s="283"/>
      <c r="AU97" s="283"/>
      <c r="AV97" s="283"/>
      <c r="AW97" s="331"/>
      <c r="AX97" s="331"/>
      <c r="AY97" s="331"/>
      <c r="AZ97" s="334"/>
      <c r="BA97" s="283"/>
      <c r="BB97" s="283"/>
      <c r="BC97" s="283"/>
      <c r="BD97" s="283"/>
      <c r="BE97" s="283"/>
      <c r="BF97" s="283"/>
      <c r="BG97" s="283"/>
      <c r="BH97" s="283"/>
      <c r="BI97" s="283"/>
      <c r="BJ97" s="283"/>
      <c r="BK97" s="283"/>
      <c r="BL97" s="283"/>
      <c r="BM97" s="283"/>
      <c r="BN97" s="282"/>
      <c r="BO97" s="283"/>
      <c r="BP97" s="282"/>
      <c r="BQ97" s="282"/>
      <c r="BR97" s="282"/>
      <c r="BS97" s="282"/>
    </row>
    <row r="98">
      <c r="A98" s="283"/>
      <c r="B98" s="335"/>
      <c r="C98" s="283"/>
      <c r="D98" s="283"/>
      <c r="E98" s="283"/>
      <c r="F98" s="336"/>
      <c r="G98" s="337"/>
      <c r="H98" s="283"/>
      <c r="I98" s="283"/>
      <c r="J98" s="283"/>
      <c r="K98" s="338"/>
      <c r="L98" s="339"/>
      <c r="M98" s="283"/>
      <c r="N98" s="283"/>
      <c r="O98" s="333"/>
      <c r="P98" s="283"/>
      <c r="Q98" s="163"/>
      <c r="R98" s="163"/>
      <c r="S98" s="163"/>
      <c r="T98" s="163"/>
      <c r="U98" s="163"/>
      <c r="V98" s="163"/>
      <c r="W98" s="163"/>
      <c r="X98" s="163"/>
      <c r="Y98" s="163"/>
      <c r="Z98" s="163"/>
      <c r="AA98" s="330"/>
      <c r="AB98" s="163"/>
      <c r="AC98" s="163"/>
      <c r="AD98" s="163"/>
      <c r="AE98" s="163"/>
      <c r="AF98" s="163"/>
      <c r="AG98" s="163"/>
      <c r="AH98" s="163"/>
      <c r="AI98" s="333"/>
      <c r="AJ98" s="283"/>
      <c r="AK98" s="315"/>
      <c r="AL98" s="282"/>
      <c r="AM98" s="283"/>
      <c r="AN98" s="283"/>
      <c r="AO98" s="283"/>
      <c r="AP98" s="331"/>
      <c r="AQ98" s="283"/>
      <c r="AR98" s="283"/>
      <c r="AS98" s="283"/>
      <c r="AT98" s="283"/>
      <c r="AU98" s="283"/>
      <c r="AV98" s="283"/>
      <c r="AW98" s="331"/>
      <c r="AX98" s="331"/>
      <c r="AY98" s="331"/>
      <c r="AZ98" s="334"/>
      <c r="BA98" s="283"/>
      <c r="BB98" s="283"/>
      <c r="BC98" s="283"/>
      <c r="BD98" s="283"/>
      <c r="BE98" s="283"/>
      <c r="BF98" s="283"/>
      <c r="BG98" s="283"/>
      <c r="BH98" s="283"/>
      <c r="BI98" s="283"/>
      <c r="BJ98" s="283"/>
      <c r="BK98" s="283"/>
      <c r="BL98" s="283"/>
      <c r="BM98" s="283"/>
      <c r="BN98" s="282"/>
      <c r="BO98" s="283"/>
      <c r="BP98" s="282"/>
      <c r="BQ98" s="282"/>
      <c r="BR98" s="282"/>
      <c r="BS98" s="282"/>
    </row>
    <row r="99">
      <c r="A99" s="283"/>
      <c r="B99" s="335"/>
      <c r="C99" s="283"/>
      <c r="D99" s="283"/>
      <c r="E99" s="283"/>
      <c r="F99" s="336"/>
      <c r="G99" s="337"/>
      <c r="H99" s="283"/>
      <c r="I99" s="283"/>
      <c r="J99" s="283"/>
      <c r="K99" s="338"/>
      <c r="L99" s="339"/>
      <c r="M99" s="283"/>
      <c r="N99" s="283"/>
      <c r="O99" s="333"/>
      <c r="P99" s="283"/>
      <c r="Q99" s="163"/>
      <c r="R99" s="163"/>
      <c r="S99" s="163"/>
      <c r="T99" s="163"/>
      <c r="U99" s="163"/>
      <c r="V99" s="163"/>
      <c r="W99" s="163"/>
      <c r="X99" s="163"/>
      <c r="Y99" s="163"/>
      <c r="Z99" s="163"/>
      <c r="AA99" s="330"/>
      <c r="AB99" s="163"/>
      <c r="AC99" s="163"/>
      <c r="AD99" s="163"/>
      <c r="AE99" s="163"/>
      <c r="AF99" s="163"/>
      <c r="AG99" s="163"/>
      <c r="AH99" s="163"/>
      <c r="AI99" s="333"/>
      <c r="AJ99" s="283"/>
      <c r="AK99" s="315"/>
      <c r="AL99" s="282"/>
      <c r="AM99" s="283"/>
      <c r="AN99" s="283"/>
      <c r="AO99" s="283"/>
      <c r="AP99" s="331"/>
      <c r="AQ99" s="283"/>
      <c r="AR99" s="283"/>
      <c r="AS99" s="283"/>
      <c r="AT99" s="283"/>
      <c r="AU99" s="283"/>
      <c r="AV99" s="283"/>
      <c r="AW99" s="331"/>
      <c r="AX99" s="331"/>
      <c r="AY99" s="331"/>
      <c r="AZ99" s="334"/>
      <c r="BA99" s="283"/>
      <c r="BB99" s="283"/>
      <c r="BC99" s="283"/>
      <c r="BD99" s="283"/>
      <c r="BE99" s="283"/>
      <c r="BF99" s="283"/>
      <c r="BG99" s="283"/>
      <c r="BH99" s="283"/>
      <c r="BI99" s="283"/>
      <c r="BJ99" s="283"/>
      <c r="BK99" s="283"/>
      <c r="BL99" s="283"/>
      <c r="BM99" s="283"/>
      <c r="BN99" s="282"/>
      <c r="BO99" s="283"/>
      <c r="BP99" s="282"/>
      <c r="BQ99" s="282"/>
      <c r="BR99" s="282"/>
      <c r="BS99" s="282"/>
    </row>
    <row r="100">
      <c r="A100" s="283"/>
      <c r="B100" s="335"/>
      <c r="C100" s="283"/>
      <c r="D100" s="283"/>
      <c r="E100" s="283"/>
      <c r="F100" s="336"/>
      <c r="G100" s="337"/>
      <c r="H100" s="283"/>
      <c r="I100" s="283"/>
      <c r="J100" s="283"/>
      <c r="K100" s="338"/>
      <c r="L100" s="339"/>
      <c r="M100" s="283"/>
      <c r="N100" s="283"/>
      <c r="O100" s="333"/>
      <c r="P100" s="283"/>
      <c r="Q100" s="163"/>
      <c r="R100" s="163"/>
      <c r="S100" s="163"/>
      <c r="T100" s="163"/>
      <c r="U100" s="163"/>
      <c r="V100" s="163"/>
      <c r="W100" s="163"/>
      <c r="X100" s="163"/>
      <c r="Y100" s="163"/>
      <c r="Z100" s="163"/>
      <c r="AA100" s="330"/>
      <c r="AB100" s="163"/>
      <c r="AC100" s="163"/>
      <c r="AD100" s="163"/>
      <c r="AE100" s="163"/>
      <c r="AF100" s="163"/>
      <c r="AG100" s="163"/>
      <c r="AH100" s="163"/>
      <c r="AI100" s="333"/>
      <c r="AJ100" s="283"/>
      <c r="AK100" s="315"/>
      <c r="AL100" s="282"/>
      <c r="AM100" s="283"/>
      <c r="AN100" s="283"/>
      <c r="AO100" s="283"/>
      <c r="AP100" s="331"/>
      <c r="AQ100" s="283"/>
      <c r="AR100" s="283"/>
      <c r="AS100" s="283"/>
      <c r="AT100" s="283"/>
      <c r="AU100" s="283"/>
      <c r="AV100" s="283"/>
      <c r="AW100" s="331"/>
      <c r="AX100" s="331"/>
      <c r="AY100" s="331"/>
      <c r="AZ100" s="334"/>
      <c r="BA100" s="283"/>
      <c r="BB100" s="283"/>
      <c r="BC100" s="283"/>
      <c r="BD100" s="283"/>
      <c r="BE100" s="283"/>
      <c r="BF100" s="283"/>
      <c r="BG100" s="283"/>
      <c r="BH100" s="283"/>
      <c r="BI100" s="283"/>
      <c r="BJ100" s="283"/>
      <c r="BK100" s="283"/>
      <c r="BL100" s="283"/>
      <c r="BM100" s="283"/>
      <c r="BN100" s="282"/>
      <c r="BO100" s="283"/>
      <c r="BP100" s="282"/>
      <c r="BQ100" s="282"/>
      <c r="BR100" s="282"/>
      <c r="BS100" s="282"/>
    </row>
    <row r="101">
      <c r="A101" s="283"/>
      <c r="B101" s="335"/>
      <c r="C101" s="283"/>
      <c r="D101" s="283"/>
      <c r="E101" s="283"/>
      <c r="F101" s="336"/>
      <c r="G101" s="337"/>
      <c r="H101" s="283"/>
      <c r="I101" s="283"/>
      <c r="J101" s="283"/>
      <c r="K101" s="338"/>
      <c r="L101" s="339"/>
      <c r="M101" s="283"/>
      <c r="N101" s="283"/>
      <c r="O101" s="333"/>
      <c r="P101" s="283"/>
      <c r="Q101" s="163"/>
      <c r="R101" s="163"/>
      <c r="S101" s="163"/>
      <c r="T101" s="163"/>
      <c r="U101" s="163"/>
      <c r="V101" s="163"/>
      <c r="W101" s="163"/>
      <c r="X101" s="163"/>
      <c r="Y101" s="163"/>
      <c r="Z101" s="163"/>
      <c r="AA101" s="330"/>
      <c r="AB101" s="163"/>
      <c r="AC101" s="163"/>
      <c r="AD101" s="163"/>
      <c r="AE101" s="163"/>
      <c r="AF101" s="163"/>
      <c r="AG101" s="163"/>
      <c r="AH101" s="163"/>
      <c r="AI101" s="333"/>
      <c r="AJ101" s="283"/>
      <c r="AK101" s="315"/>
      <c r="AL101" s="282"/>
      <c r="AM101" s="283"/>
      <c r="AN101" s="283"/>
      <c r="AO101" s="283"/>
      <c r="AP101" s="331"/>
      <c r="AQ101" s="283"/>
      <c r="AR101" s="283"/>
      <c r="AS101" s="283"/>
      <c r="AT101" s="283"/>
      <c r="AU101" s="283"/>
      <c r="AV101" s="283"/>
      <c r="AW101" s="331"/>
      <c r="AX101" s="331"/>
      <c r="AY101" s="331"/>
      <c r="AZ101" s="334"/>
      <c r="BA101" s="283"/>
      <c r="BB101" s="283"/>
      <c r="BC101" s="283"/>
      <c r="BD101" s="283"/>
      <c r="BE101" s="283"/>
      <c r="BF101" s="283"/>
      <c r="BG101" s="283"/>
      <c r="BH101" s="283"/>
      <c r="BI101" s="283"/>
      <c r="BJ101" s="283"/>
      <c r="BK101" s="283"/>
      <c r="BL101" s="283"/>
      <c r="BM101" s="283"/>
      <c r="BN101" s="282"/>
      <c r="BO101" s="283"/>
      <c r="BP101" s="282"/>
      <c r="BQ101" s="282"/>
      <c r="BR101" s="282"/>
      <c r="BS101" s="282"/>
    </row>
    <row r="102">
      <c r="A102" s="283"/>
      <c r="B102" s="335"/>
      <c r="C102" s="283"/>
      <c r="D102" s="283"/>
      <c r="E102" s="283"/>
      <c r="F102" s="336"/>
      <c r="G102" s="337"/>
      <c r="H102" s="283"/>
      <c r="I102" s="283"/>
      <c r="J102" s="283"/>
      <c r="K102" s="338"/>
      <c r="L102" s="339"/>
      <c r="M102" s="283"/>
      <c r="N102" s="283"/>
      <c r="O102" s="333"/>
      <c r="P102" s="283"/>
      <c r="Q102" s="163"/>
      <c r="R102" s="163"/>
      <c r="S102" s="163"/>
      <c r="T102" s="163"/>
      <c r="U102" s="163"/>
      <c r="V102" s="163"/>
      <c r="W102" s="163"/>
      <c r="X102" s="163"/>
      <c r="Y102" s="163"/>
      <c r="Z102" s="163"/>
      <c r="AA102" s="330"/>
      <c r="AB102" s="163"/>
      <c r="AC102" s="163"/>
      <c r="AD102" s="163"/>
      <c r="AE102" s="163"/>
      <c r="AF102" s="163"/>
      <c r="AG102" s="163"/>
      <c r="AH102" s="163"/>
      <c r="AI102" s="333"/>
      <c r="AJ102" s="283"/>
      <c r="AK102" s="315"/>
      <c r="AL102" s="282"/>
      <c r="AM102" s="283"/>
      <c r="AN102" s="283"/>
      <c r="AO102" s="283"/>
      <c r="AP102" s="331"/>
      <c r="AQ102" s="283"/>
      <c r="AR102" s="283"/>
      <c r="AS102" s="283"/>
      <c r="AT102" s="283"/>
      <c r="AU102" s="283"/>
      <c r="AV102" s="283"/>
      <c r="AW102" s="331"/>
      <c r="AX102" s="331"/>
      <c r="AY102" s="331"/>
      <c r="AZ102" s="334"/>
      <c r="BA102" s="283"/>
      <c r="BB102" s="283"/>
      <c r="BC102" s="283"/>
      <c r="BD102" s="283"/>
      <c r="BE102" s="283"/>
      <c r="BF102" s="283"/>
      <c r="BG102" s="283"/>
      <c r="BH102" s="283"/>
      <c r="BI102" s="283"/>
      <c r="BJ102" s="283"/>
      <c r="BK102" s="283"/>
      <c r="BL102" s="283"/>
      <c r="BM102" s="283"/>
      <c r="BN102" s="282"/>
      <c r="BO102" s="283"/>
      <c r="BP102" s="282"/>
      <c r="BQ102" s="282"/>
      <c r="BR102" s="282"/>
      <c r="BS102" s="282"/>
    </row>
    <row r="103">
      <c r="A103" s="283"/>
      <c r="B103" s="335"/>
      <c r="C103" s="283"/>
      <c r="D103" s="283"/>
      <c r="E103" s="283"/>
      <c r="F103" s="336"/>
      <c r="G103" s="337"/>
      <c r="H103" s="283"/>
      <c r="I103" s="283"/>
      <c r="J103" s="283"/>
      <c r="K103" s="338"/>
      <c r="L103" s="339"/>
      <c r="M103" s="283"/>
      <c r="N103" s="283"/>
      <c r="O103" s="333"/>
      <c r="P103" s="283"/>
      <c r="Q103" s="163"/>
      <c r="R103" s="163"/>
      <c r="S103" s="163"/>
      <c r="T103" s="163"/>
      <c r="U103" s="163"/>
      <c r="V103" s="163"/>
      <c r="W103" s="163"/>
      <c r="X103" s="163"/>
      <c r="Y103" s="163"/>
      <c r="Z103" s="163"/>
      <c r="AA103" s="330"/>
      <c r="AB103" s="163"/>
      <c r="AC103" s="163"/>
      <c r="AD103" s="163"/>
      <c r="AE103" s="163"/>
      <c r="AF103" s="163"/>
      <c r="AG103" s="163"/>
      <c r="AH103" s="163"/>
      <c r="AI103" s="333"/>
      <c r="AJ103" s="283"/>
      <c r="AK103" s="315"/>
      <c r="AL103" s="282"/>
      <c r="AM103" s="283"/>
      <c r="AN103" s="283"/>
      <c r="AO103" s="283"/>
      <c r="AP103" s="331"/>
      <c r="AQ103" s="283"/>
      <c r="AR103" s="283"/>
      <c r="AS103" s="283"/>
      <c r="AT103" s="283"/>
      <c r="AU103" s="283"/>
      <c r="AV103" s="283"/>
      <c r="AW103" s="331"/>
      <c r="AX103" s="331"/>
      <c r="AY103" s="331"/>
      <c r="AZ103" s="334"/>
      <c r="BA103" s="283"/>
      <c r="BB103" s="283"/>
      <c r="BC103" s="283"/>
      <c r="BD103" s="283"/>
      <c r="BE103" s="283"/>
      <c r="BF103" s="283"/>
      <c r="BG103" s="283"/>
      <c r="BH103" s="283"/>
      <c r="BI103" s="283"/>
      <c r="BJ103" s="283"/>
      <c r="BK103" s="283"/>
      <c r="BL103" s="283"/>
      <c r="BM103" s="283"/>
      <c r="BN103" s="282"/>
      <c r="BO103" s="283"/>
      <c r="BP103" s="282"/>
      <c r="BQ103" s="282"/>
      <c r="BR103" s="282"/>
      <c r="BS103" s="282"/>
    </row>
    <row r="104">
      <c r="A104" s="283"/>
      <c r="B104" s="335"/>
      <c r="C104" s="283"/>
      <c r="D104" s="283"/>
      <c r="E104" s="283"/>
      <c r="F104" s="336"/>
      <c r="G104" s="337"/>
      <c r="H104" s="283"/>
      <c r="I104" s="283"/>
      <c r="J104" s="283"/>
      <c r="K104" s="338"/>
      <c r="L104" s="339"/>
      <c r="M104" s="283"/>
      <c r="N104" s="283"/>
      <c r="O104" s="333"/>
      <c r="P104" s="283"/>
      <c r="Q104" s="163"/>
      <c r="R104" s="163"/>
      <c r="S104" s="163"/>
      <c r="T104" s="163"/>
      <c r="U104" s="163"/>
      <c r="V104" s="163"/>
      <c r="W104" s="163"/>
      <c r="X104" s="163"/>
      <c r="Y104" s="163"/>
      <c r="Z104" s="163"/>
      <c r="AA104" s="330"/>
      <c r="AB104" s="163"/>
      <c r="AC104" s="163"/>
      <c r="AD104" s="163"/>
      <c r="AE104" s="163"/>
      <c r="AF104" s="163"/>
      <c r="AG104" s="163"/>
      <c r="AH104" s="163"/>
      <c r="AI104" s="333"/>
      <c r="AJ104" s="283"/>
      <c r="AK104" s="315"/>
      <c r="AL104" s="282"/>
      <c r="AM104" s="283"/>
      <c r="AN104" s="283"/>
      <c r="AO104" s="283"/>
      <c r="AP104" s="331"/>
      <c r="AQ104" s="283"/>
      <c r="AR104" s="283"/>
      <c r="AS104" s="283"/>
      <c r="AT104" s="283"/>
      <c r="AU104" s="283"/>
      <c r="AV104" s="283"/>
      <c r="AW104" s="331"/>
      <c r="AX104" s="331"/>
      <c r="AY104" s="331"/>
      <c r="AZ104" s="334"/>
      <c r="BA104" s="283"/>
      <c r="BB104" s="283"/>
      <c r="BC104" s="283"/>
      <c r="BD104" s="283"/>
      <c r="BE104" s="283"/>
      <c r="BF104" s="283"/>
      <c r="BG104" s="283"/>
      <c r="BH104" s="283"/>
      <c r="BI104" s="283"/>
      <c r="BJ104" s="283"/>
      <c r="BK104" s="283"/>
      <c r="BL104" s="283"/>
      <c r="BM104" s="283"/>
      <c r="BN104" s="282"/>
      <c r="BO104" s="283"/>
      <c r="BP104" s="282"/>
      <c r="BQ104" s="282"/>
      <c r="BR104" s="282"/>
      <c r="BS104" s="282"/>
    </row>
    <row r="105">
      <c r="A105" s="283"/>
      <c r="B105" s="335"/>
      <c r="C105" s="283"/>
      <c r="D105" s="283"/>
      <c r="E105" s="283"/>
      <c r="F105" s="336"/>
      <c r="G105" s="337"/>
      <c r="H105" s="283"/>
      <c r="I105" s="283"/>
      <c r="J105" s="283"/>
      <c r="K105" s="338"/>
      <c r="L105" s="339"/>
      <c r="M105" s="283"/>
      <c r="N105" s="283"/>
      <c r="O105" s="333"/>
      <c r="P105" s="283"/>
      <c r="Q105" s="163"/>
      <c r="R105" s="163"/>
      <c r="S105" s="163"/>
      <c r="T105" s="163"/>
      <c r="U105" s="163"/>
      <c r="V105" s="163"/>
      <c r="W105" s="163"/>
      <c r="X105" s="163"/>
      <c r="Y105" s="163"/>
      <c r="Z105" s="163"/>
      <c r="AA105" s="330"/>
      <c r="AB105" s="163"/>
      <c r="AC105" s="163"/>
      <c r="AD105" s="163"/>
      <c r="AE105" s="163"/>
      <c r="AF105" s="163"/>
      <c r="AG105" s="163"/>
      <c r="AH105" s="163"/>
      <c r="AI105" s="333"/>
      <c r="AJ105" s="283"/>
      <c r="AK105" s="315"/>
      <c r="AL105" s="282"/>
      <c r="AM105" s="283"/>
      <c r="AN105" s="283"/>
      <c r="AO105" s="283"/>
      <c r="AP105" s="331"/>
      <c r="AQ105" s="283"/>
      <c r="AR105" s="283"/>
      <c r="AS105" s="283"/>
      <c r="AT105" s="283"/>
      <c r="AU105" s="283"/>
      <c r="AV105" s="283"/>
      <c r="AW105" s="331"/>
      <c r="AX105" s="331"/>
      <c r="AY105" s="331"/>
      <c r="AZ105" s="334"/>
      <c r="BA105" s="283"/>
      <c r="BB105" s="283"/>
      <c r="BC105" s="283"/>
      <c r="BD105" s="283"/>
      <c r="BE105" s="283"/>
      <c r="BF105" s="283"/>
      <c r="BG105" s="283"/>
      <c r="BH105" s="283"/>
      <c r="BI105" s="283"/>
      <c r="BJ105" s="283"/>
      <c r="BK105" s="283"/>
      <c r="BL105" s="283"/>
      <c r="BM105" s="283"/>
      <c r="BN105" s="282"/>
      <c r="BO105" s="283"/>
      <c r="BP105" s="282"/>
      <c r="BQ105" s="282"/>
      <c r="BR105" s="282"/>
      <c r="BS105" s="282"/>
    </row>
    <row r="106">
      <c r="A106" s="283"/>
      <c r="B106" s="335"/>
      <c r="C106" s="283"/>
      <c r="D106" s="283"/>
      <c r="E106" s="283"/>
      <c r="F106" s="336"/>
      <c r="G106" s="337"/>
      <c r="H106" s="283"/>
      <c r="I106" s="283"/>
      <c r="J106" s="283"/>
      <c r="K106" s="338"/>
      <c r="L106" s="339"/>
      <c r="M106" s="283"/>
      <c r="N106" s="283"/>
      <c r="O106" s="333"/>
      <c r="P106" s="283"/>
      <c r="Q106" s="163"/>
      <c r="R106" s="163"/>
      <c r="S106" s="163"/>
      <c r="T106" s="163"/>
      <c r="U106" s="163"/>
      <c r="V106" s="163"/>
      <c r="W106" s="163"/>
      <c r="X106" s="163"/>
      <c r="Y106" s="163"/>
      <c r="Z106" s="163"/>
      <c r="AA106" s="330"/>
      <c r="AB106" s="163"/>
      <c r="AC106" s="163"/>
      <c r="AD106" s="163"/>
      <c r="AE106" s="163"/>
      <c r="AF106" s="163"/>
      <c r="AG106" s="163"/>
      <c r="AH106" s="163"/>
      <c r="AI106" s="333"/>
      <c r="AJ106" s="283"/>
      <c r="AK106" s="315"/>
      <c r="AL106" s="282"/>
      <c r="AM106" s="283"/>
      <c r="AN106" s="283"/>
      <c r="AO106" s="283"/>
      <c r="AP106" s="331"/>
      <c r="AQ106" s="283"/>
      <c r="AR106" s="283"/>
      <c r="AS106" s="283"/>
      <c r="AT106" s="283"/>
      <c r="AU106" s="283"/>
      <c r="AV106" s="283"/>
      <c r="AW106" s="331"/>
      <c r="AX106" s="331"/>
      <c r="AY106" s="331"/>
      <c r="AZ106" s="334"/>
      <c r="BA106" s="283"/>
      <c r="BB106" s="283"/>
      <c r="BC106" s="283"/>
      <c r="BD106" s="283"/>
      <c r="BE106" s="283"/>
      <c r="BF106" s="283"/>
      <c r="BG106" s="283"/>
      <c r="BH106" s="283"/>
      <c r="BI106" s="283"/>
      <c r="BJ106" s="283"/>
      <c r="BK106" s="283"/>
      <c r="BL106" s="283"/>
      <c r="BM106" s="283"/>
      <c r="BN106" s="282"/>
      <c r="BO106" s="283"/>
      <c r="BP106" s="282"/>
      <c r="BQ106" s="282"/>
      <c r="BR106" s="282"/>
      <c r="BS106" s="282"/>
    </row>
    <row r="107">
      <c r="A107" s="283"/>
      <c r="B107" s="335"/>
      <c r="C107" s="283"/>
      <c r="D107" s="283"/>
      <c r="E107" s="283"/>
      <c r="F107" s="336"/>
      <c r="G107" s="337"/>
      <c r="H107" s="283"/>
      <c r="I107" s="283"/>
      <c r="J107" s="283"/>
      <c r="K107" s="338"/>
      <c r="L107" s="339"/>
      <c r="M107" s="283"/>
      <c r="N107" s="283"/>
      <c r="O107" s="333"/>
      <c r="P107" s="283"/>
      <c r="Q107" s="163"/>
      <c r="R107" s="163"/>
      <c r="S107" s="163"/>
      <c r="T107" s="163"/>
      <c r="U107" s="163"/>
      <c r="V107" s="163"/>
      <c r="W107" s="163"/>
      <c r="X107" s="163"/>
      <c r="Y107" s="163"/>
      <c r="Z107" s="163"/>
      <c r="AA107" s="330"/>
      <c r="AB107" s="163"/>
      <c r="AC107" s="163"/>
      <c r="AD107" s="163"/>
      <c r="AE107" s="163"/>
      <c r="AF107" s="163"/>
      <c r="AG107" s="163"/>
      <c r="AH107" s="163"/>
      <c r="AI107" s="333"/>
      <c r="AJ107" s="283"/>
      <c r="AK107" s="315"/>
      <c r="AL107" s="282"/>
      <c r="AM107" s="283"/>
      <c r="AN107" s="283"/>
      <c r="AO107" s="283"/>
      <c r="AP107" s="331"/>
      <c r="AQ107" s="283"/>
      <c r="AR107" s="283"/>
      <c r="AS107" s="283"/>
      <c r="AT107" s="283"/>
      <c r="AU107" s="283"/>
      <c r="AV107" s="283"/>
      <c r="AW107" s="331"/>
      <c r="AX107" s="331"/>
      <c r="AY107" s="331"/>
      <c r="AZ107" s="334"/>
      <c r="BA107" s="283"/>
      <c r="BB107" s="283"/>
      <c r="BC107" s="283"/>
      <c r="BD107" s="283"/>
      <c r="BE107" s="283"/>
      <c r="BF107" s="283"/>
      <c r="BG107" s="283"/>
      <c r="BH107" s="283"/>
      <c r="BI107" s="283"/>
      <c r="BJ107" s="283"/>
      <c r="BK107" s="283"/>
      <c r="BL107" s="283"/>
      <c r="BM107" s="283"/>
      <c r="BN107" s="282"/>
      <c r="BO107" s="283"/>
      <c r="BP107" s="282"/>
      <c r="BQ107" s="282"/>
      <c r="BR107" s="282"/>
      <c r="BS107" s="282"/>
    </row>
    <row r="108">
      <c r="A108" s="283"/>
      <c r="B108" s="335"/>
      <c r="C108" s="283"/>
      <c r="D108" s="283"/>
      <c r="E108" s="283"/>
      <c r="F108" s="336"/>
      <c r="G108" s="337"/>
      <c r="H108" s="283"/>
      <c r="I108" s="283"/>
      <c r="J108" s="283"/>
      <c r="K108" s="338"/>
      <c r="L108" s="339"/>
      <c r="M108" s="283"/>
      <c r="N108" s="283"/>
      <c r="O108" s="333"/>
      <c r="P108" s="283"/>
      <c r="Q108" s="163"/>
      <c r="R108" s="163"/>
      <c r="S108" s="163"/>
      <c r="T108" s="163"/>
      <c r="U108" s="163"/>
      <c r="V108" s="163"/>
      <c r="W108" s="163"/>
      <c r="X108" s="163"/>
      <c r="Y108" s="163"/>
      <c r="Z108" s="163"/>
      <c r="AA108" s="330"/>
      <c r="AB108" s="163"/>
      <c r="AC108" s="163"/>
      <c r="AD108" s="163"/>
      <c r="AE108" s="163"/>
      <c r="AF108" s="163"/>
      <c r="AG108" s="163"/>
      <c r="AH108" s="163"/>
      <c r="AI108" s="333"/>
      <c r="AJ108" s="283"/>
      <c r="AK108" s="315"/>
      <c r="AL108" s="282"/>
      <c r="AM108" s="283"/>
      <c r="AN108" s="283"/>
      <c r="AO108" s="283"/>
      <c r="AP108" s="331"/>
      <c r="AQ108" s="283"/>
      <c r="AR108" s="283"/>
      <c r="AS108" s="283"/>
      <c r="AT108" s="283"/>
      <c r="AU108" s="283"/>
      <c r="AV108" s="283"/>
      <c r="AW108" s="331"/>
      <c r="AX108" s="331"/>
      <c r="AY108" s="331"/>
      <c r="AZ108" s="334"/>
      <c r="BA108" s="283"/>
      <c r="BB108" s="283"/>
      <c r="BC108" s="283"/>
      <c r="BD108" s="283"/>
      <c r="BE108" s="283"/>
      <c r="BF108" s="283"/>
      <c r="BG108" s="283"/>
      <c r="BH108" s="283"/>
      <c r="BI108" s="283"/>
      <c r="BJ108" s="283"/>
      <c r="BK108" s="283"/>
      <c r="BL108" s="283"/>
      <c r="BM108" s="283"/>
      <c r="BN108" s="282"/>
      <c r="BO108" s="283"/>
      <c r="BP108" s="282"/>
      <c r="BQ108" s="282"/>
      <c r="BR108" s="282"/>
      <c r="BS108" s="282"/>
    </row>
    <row r="109">
      <c r="A109" s="283"/>
      <c r="B109" s="335"/>
      <c r="C109" s="283"/>
      <c r="D109" s="283"/>
      <c r="E109" s="283"/>
      <c r="F109" s="336"/>
      <c r="G109" s="337"/>
      <c r="H109" s="283"/>
      <c r="I109" s="283"/>
      <c r="J109" s="283"/>
      <c r="K109" s="338"/>
      <c r="L109" s="339"/>
      <c r="M109" s="283"/>
      <c r="N109" s="283"/>
      <c r="O109" s="333"/>
      <c r="P109" s="283"/>
      <c r="Q109" s="163"/>
      <c r="R109" s="163"/>
      <c r="S109" s="163"/>
      <c r="T109" s="163"/>
      <c r="U109" s="163"/>
      <c r="V109" s="163"/>
      <c r="W109" s="163"/>
      <c r="X109" s="163"/>
      <c r="Y109" s="163"/>
      <c r="Z109" s="163"/>
      <c r="AA109" s="330"/>
      <c r="AB109" s="163"/>
      <c r="AC109" s="163"/>
      <c r="AD109" s="163"/>
      <c r="AE109" s="163"/>
      <c r="AF109" s="163"/>
      <c r="AG109" s="163"/>
      <c r="AH109" s="163"/>
      <c r="AI109" s="333"/>
      <c r="AJ109" s="283"/>
      <c r="AK109" s="315"/>
      <c r="AL109" s="282"/>
      <c r="AM109" s="283"/>
      <c r="AN109" s="283"/>
      <c r="AO109" s="283"/>
      <c r="AP109" s="331"/>
      <c r="AQ109" s="283"/>
      <c r="AR109" s="283"/>
      <c r="AS109" s="283"/>
      <c r="AT109" s="283"/>
      <c r="AU109" s="283"/>
      <c r="AV109" s="283"/>
      <c r="AW109" s="331"/>
      <c r="AX109" s="331"/>
      <c r="AY109" s="331"/>
      <c r="AZ109" s="334"/>
      <c r="BA109" s="283"/>
      <c r="BB109" s="283"/>
      <c r="BC109" s="283"/>
      <c r="BD109" s="283"/>
      <c r="BE109" s="283"/>
      <c r="BF109" s="283"/>
      <c r="BG109" s="283"/>
      <c r="BH109" s="283"/>
      <c r="BI109" s="283"/>
      <c r="BJ109" s="283"/>
      <c r="BK109" s="283"/>
      <c r="BL109" s="283"/>
      <c r="BM109" s="283"/>
      <c r="BN109" s="282"/>
      <c r="BO109" s="283"/>
      <c r="BP109" s="282"/>
      <c r="BQ109" s="282"/>
      <c r="BR109" s="282"/>
      <c r="BS109" s="282"/>
    </row>
    <row r="110">
      <c r="A110" s="283"/>
      <c r="B110" s="335"/>
      <c r="C110" s="283"/>
      <c r="D110" s="283"/>
      <c r="E110" s="283"/>
      <c r="F110" s="336"/>
      <c r="G110" s="337"/>
      <c r="H110" s="283"/>
      <c r="I110" s="283"/>
      <c r="J110" s="283"/>
      <c r="K110" s="338"/>
      <c r="L110" s="339"/>
      <c r="M110" s="283"/>
      <c r="N110" s="283"/>
      <c r="O110" s="333"/>
      <c r="P110" s="283"/>
      <c r="Q110" s="163"/>
      <c r="R110" s="163"/>
      <c r="S110" s="163"/>
      <c r="T110" s="163"/>
      <c r="U110" s="163"/>
      <c r="V110" s="163"/>
      <c r="W110" s="163"/>
      <c r="X110" s="163"/>
      <c r="Y110" s="163"/>
      <c r="Z110" s="163"/>
      <c r="AA110" s="330"/>
      <c r="AB110" s="163"/>
      <c r="AC110" s="163"/>
      <c r="AD110" s="163"/>
      <c r="AE110" s="163"/>
      <c r="AF110" s="163"/>
      <c r="AG110" s="163"/>
      <c r="AH110" s="163"/>
      <c r="AI110" s="333"/>
      <c r="AJ110" s="283"/>
      <c r="AK110" s="315"/>
      <c r="AL110" s="282"/>
      <c r="AM110" s="283"/>
      <c r="AN110" s="283"/>
      <c r="AO110" s="283"/>
      <c r="AP110" s="331"/>
      <c r="AQ110" s="283"/>
      <c r="AR110" s="283"/>
      <c r="AS110" s="283"/>
      <c r="AT110" s="283"/>
      <c r="AU110" s="283"/>
      <c r="AV110" s="283"/>
      <c r="AW110" s="331"/>
      <c r="AX110" s="331"/>
      <c r="AY110" s="331"/>
      <c r="AZ110" s="334"/>
      <c r="BA110" s="283"/>
      <c r="BB110" s="283"/>
      <c r="BC110" s="283"/>
      <c r="BD110" s="283"/>
      <c r="BE110" s="283"/>
      <c r="BF110" s="283"/>
      <c r="BG110" s="283"/>
      <c r="BH110" s="283"/>
      <c r="BI110" s="283"/>
      <c r="BJ110" s="283"/>
      <c r="BK110" s="283"/>
      <c r="BL110" s="283"/>
      <c r="BM110" s="283"/>
      <c r="BN110" s="282"/>
      <c r="BO110" s="283"/>
      <c r="BP110" s="282"/>
      <c r="BQ110" s="282"/>
      <c r="BR110" s="282"/>
      <c r="BS110" s="282"/>
    </row>
    <row r="111">
      <c r="A111" s="283"/>
      <c r="B111" s="335"/>
      <c r="C111" s="283"/>
      <c r="D111" s="283"/>
      <c r="E111" s="283"/>
      <c r="F111" s="336"/>
      <c r="G111" s="337"/>
      <c r="H111" s="283"/>
      <c r="I111" s="283"/>
      <c r="J111" s="283"/>
      <c r="K111" s="338"/>
      <c r="L111" s="339"/>
      <c r="M111" s="283"/>
      <c r="N111" s="283"/>
      <c r="O111" s="333"/>
      <c r="P111" s="283"/>
      <c r="Q111" s="163"/>
      <c r="R111" s="163"/>
      <c r="S111" s="163"/>
      <c r="T111" s="163"/>
      <c r="U111" s="163"/>
      <c r="V111" s="163"/>
      <c r="W111" s="163"/>
      <c r="X111" s="163"/>
      <c r="Y111" s="163"/>
      <c r="Z111" s="163"/>
      <c r="AA111" s="330"/>
      <c r="AB111" s="163"/>
      <c r="AC111" s="163"/>
      <c r="AD111" s="163"/>
      <c r="AE111" s="163"/>
      <c r="AF111" s="163"/>
      <c r="AG111" s="163"/>
      <c r="AH111" s="163"/>
      <c r="AI111" s="333"/>
      <c r="AJ111" s="283"/>
      <c r="AK111" s="315"/>
      <c r="AL111" s="282"/>
      <c r="AM111" s="283"/>
      <c r="AN111" s="283"/>
      <c r="AO111" s="283"/>
      <c r="AP111" s="331"/>
      <c r="AQ111" s="283"/>
      <c r="AR111" s="283"/>
      <c r="AS111" s="283"/>
      <c r="AT111" s="283"/>
      <c r="AU111" s="283"/>
      <c r="AV111" s="283"/>
      <c r="AW111" s="331"/>
      <c r="AX111" s="331"/>
      <c r="AY111" s="331"/>
      <c r="AZ111" s="334"/>
      <c r="BA111" s="283"/>
      <c r="BB111" s="283"/>
      <c r="BC111" s="283"/>
      <c r="BD111" s="283"/>
      <c r="BE111" s="283"/>
      <c r="BF111" s="283"/>
      <c r="BG111" s="283"/>
      <c r="BH111" s="283"/>
      <c r="BI111" s="283"/>
      <c r="BJ111" s="283"/>
      <c r="BK111" s="283"/>
      <c r="BL111" s="283"/>
      <c r="BM111" s="283"/>
      <c r="BN111" s="282"/>
      <c r="BO111" s="283"/>
      <c r="BP111" s="282"/>
      <c r="BQ111" s="282"/>
      <c r="BR111" s="282"/>
      <c r="BS111" s="282"/>
    </row>
    <row r="112">
      <c r="A112" s="283"/>
      <c r="B112" s="335"/>
      <c r="C112" s="283"/>
      <c r="D112" s="283"/>
      <c r="E112" s="283"/>
      <c r="F112" s="336"/>
      <c r="G112" s="337"/>
      <c r="H112" s="283"/>
      <c r="I112" s="283"/>
      <c r="J112" s="283"/>
      <c r="K112" s="338"/>
      <c r="L112" s="339"/>
      <c r="M112" s="283"/>
      <c r="N112" s="283"/>
      <c r="O112" s="333"/>
      <c r="P112" s="283"/>
      <c r="Q112" s="163"/>
      <c r="R112" s="163"/>
      <c r="S112" s="163"/>
      <c r="T112" s="163"/>
      <c r="U112" s="163"/>
      <c r="V112" s="163"/>
      <c r="W112" s="163"/>
      <c r="X112" s="163"/>
      <c r="Y112" s="163"/>
      <c r="Z112" s="163"/>
      <c r="AA112" s="330"/>
      <c r="AB112" s="163"/>
      <c r="AC112" s="163"/>
      <c r="AD112" s="163"/>
      <c r="AE112" s="163"/>
      <c r="AF112" s="163"/>
      <c r="AG112" s="163"/>
      <c r="AH112" s="163"/>
      <c r="AI112" s="333"/>
      <c r="AJ112" s="283"/>
      <c r="AK112" s="315"/>
      <c r="AL112" s="282"/>
      <c r="AM112" s="283"/>
      <c r="AN112" s="283"/>
      <c r="AO112" s="283"/>
      <c r="AP112" s="331"/>
      <c r="AQ112" s="283"/>
      <c r="AR112" s="283"/>
      <c r="AS112" s="283"/>
      <c r="AT112" s="283"/>
      <c r="AU112" s="283"/>
      <c r="AV112" s="283"/>
      <c r="AW112" s="331"/>
      <c r="AX112" s="331"/>
      <c r="AY112" s="331"/>
      <c r="AZ112" s="334"/>
      <c r="BA112" s="283"/>
      <c r="BB112" s="283"/>
      <c r="BC112" s="283"/>
      <c r="BD112" s="283"/>
      <c r="BE112" s="283"/>
      <c r="BF112" s="283"/>
      <c r="BG112" s="283"/>
      <c r="BH112" s="283"/>
      <c r="BI112" s="283"/>
      <c r="BJ112" s="283"/>
      <c r="BK112" s="283"/>
      <c r="BL112" s="283"/>
      <c r="BM112" s="283"/>
      <c r="BN112" s="282"/>
      <c r="BO112" s="283"/>
      <c r="BP112" s="282"/>
      <c r="BQ112" s="282"/>
      <c r="BR112" s="282"/>
      <c r="BS112" s="282"/>
    </row>
    <row r="113">
      <c r="A113" s="283"/>
      <c r="B113" s="335"/>
      <c r="C113" s="283"/>
      <c r="D113" s="283"/>
      <c r="E113" s="283"/>
      <c r="F113" s="336"/>
      <c r="G113" s="337"/>
      <c r="H113" s="283"/>
      <c r="I113" s="283"/>
      <c r="J113" s="283"/>
      <c r="K113" s="338"/>
      <c r="L113" s="339"/>
      <c r="M113" s="283"/>
      <c r="N113" s="283"/>
      <c r="O113" s="333"/>
      <c r="P113" s="283"/>
      <c r="Q113" s="163"/>
      <c r="R113" s="163"/>
      <c r="S113" s="163"/>
      <c r="T113" s="163"/>
      <c r="U113" s="163"/>
      <c r="V113" s="163"/>
      <c r="W113" s="163"/>
      <c r="X113" s="163"/>
      <c r="Y113" s="163"/>
      <c r="Z113" s="163"/>
      <c r="AA113" s="330"/>
      <c r="AB113" s="163"/>
      <c r="AC113" s="163"/>
      <c r="AD113" s="163"/>
      <c r="AE113" s="163"/>
      <c r="AF113" s="163"/>
      <c r="AG113" s="163"/>
      <c r="AH113" s="163"/>
      <c r="AI113" s="333"/>
      <c r="AJ113" s="283"/>
      <c r="AK113" s="315"/>
      <c r="AL113" s="282"/>
      <c r="AM113" s="283"/>
      <c r="AN113" s="283"/>
      <c r="AO113" s="283"/>
      <c r="AP113" s="331"/>
      <c r="AQ113" s="283"/>
      <c r="AR113" s="283"/>
      <c r="AS113" s="283"/>
      <c r="AT113" s="283"/>
      <c r="AU113" s="283"/>
      <c r="AV113" s="283"/>
      <c r="AW113" s="331"/>
      <c r="AX113" s="331"/>
      <c r="AY113" s="331"/>
      <c r="AZ113" s="334"/>
      <c r="BA113" s="283"/>
      <c r="BB113" s="283"/>
      <c r="BC113" s="283"/>
      <c r="BD113" s="283"/>
      <c r="BE113" s="283"/>
      <c r="BF113" s="283"/>
      <c r="BG113" s="283"/>
      <c r="BH113" s="283"/>
      <c r="BI113" s="283"/>
      <c r="BJ113" s="283"/>
      <c r="BK113" s="283"/>
      <c r="BL113" s="283"/>
      <c r="BM113" s="283"/>
      <c r="BN113" s="282"/>
      <c r="BO113" s="283"/>
      <c r="BP113" s="282"/>
      <c r="BQ113" s="282"/>
      <c r="BR113" s="282"/>
      <c r="BS113" s="282"/>
    </row>
    <row r="114">
      <c r="A114" s="283"/>
      <c r="B114" s="335"/>
      <c r="C114" s="283"/>
      <c r="D114" s="283"/>
      <c r="E114" s="283"/>
      <c r="F114" s="336"/>
      <c r="G114" s="337"/>
      <c r="H114" s="283"/>
      <c r="I114" s="283"/>
      <c r="J114" s="283"/>
      <c r="K114" s="338"/>
      <c r="L114" s="339"/>
      <c r="M114" s="283"/>
      <c r="N114" s="283"/>
      <c r="O114" s="333"/>
      <c r="P114" s="283"/>
      <c r="Q114" s="163"/>
      <c r="R114" s="163"/>
      <c r="S114" s="163"/>
      <c r="T114" s="163"/>
      <c r="U114" s="163"/>
      <c r="V114" s="163"/>
      <c r="W114" s="163"/>
      <c r="X114" s="163"/>
      <c r="Y114" s="163"/>
      <c r="Z114" s="163"/>
      <c r="AA114" s="330"/>
      <c r="AB114" s="163"/>
      <c r="AC114" s="163"/>
      <c r="AD114" s="163"/>
      <c r="AE114" s="163"/>
      <c r="AF114" s="163"/>
      <c r="AG114" s="163"/>
      <c r="AH114" s="163"/>
      <c r="AI114" s="333"/>
      <c r="AJ114" s="283"/>
      <c r="AK114" s="315"/>
      <c r="AL114" s="282"/>
      <c r="AM114" s="283"/>
      <c r="AN114" s="283"/>
      <c r="AO114" s="283"/>
      <c r="AP114" s="331"/>
      <c r="AQ114" s="283"/>
      <c r="AR114" s="283"/>
      <c r="AS114" s="283"/>
      <c r="AT114" s="283"/>
      <c r="AU114" s="283"/>
      <c r="AV114" s="283"/>
      <c r="AW114" s="331"/>
      <c r="AX114" s="331"/>
      <c r="AY114" s="331"/>
      <c r="AZ114" s="334"/>
      <c r="BA114" s="283"/>
      <c r="BB114" s="283"/>
      <c r="BC114" s="283"/>
      <c r="BD114" s="283"/>
      <c r="BE114" s="283"/>
      <c r="BF114" s="283"/>
      <c r="BG114" s="283"/>
      <c r="BH114" s="283"/>
      <c r="BI114" s="283"/>
      <c r="BJ114" s="283"/>
      <c r="BK114" s="283"/>
      <c r="BL114" s="283"/>
      <c r="BM114" s="283"/>
      <c r="BN114" s="282"/>
      <c r="BO114" s="283"/>
      <c r="BP114" s="282"/>
      <c r="BQ114" s="282"/>
      <c r="BR114" s="282"/>
      <c r="BS114" s="282"/>
    </row>
    <row r="115">
      <c r="A115" s="283"/>
      <c r="B115" s="335"/>
      <c r="C115" s="283"/>
      <c r="D115" s="283"/>
      <c r="E115" s="283"/>
      <c r="F115" s="336"/>
      <c r="G115" s="337"/>
      <c r="H115" s="283"/>
      <c r="I115" s="283"/>
      <c r="J115" s="283"/>
      <c r="K115" s="338"/>
      <c r="L115" s="339"/>
      <c r="M115" s="283"/>
      <c r="N115" s="283"/>
      <c r="O115" s="333"/>
      <c r="P115" s="283"/>
      <c r="Q115" s="163"/>
      <c r="R115" s="163"/>
      <c r="S115" s="163"/>
      <c r="T115" s="163"/>
      <c r="U115" s="163"/>
      <c r="V115" s="163"/>
      <c r="W115" s="163"/>
      <c r="X115" s="163"/>
      <c r="Y115" s="163"/>
      <c r="Z115" s="163"/>
      <c r="AA115" s="330"/>
      <c r="AB115" s="163"/>
      <c r="AC115" s="163"/>
      <c r="AD115" s="163"/>
      <c r="AE115" s="163"/>
      <c r="AF115" s="163"/>
      <c r="AG115" s="163"/>
      <c r="AH115" s="163"/>
      <c r="AI115" s="333"/>
      <c r="AJ115" s="283"/>
      <c r="AK115" s="315"/>
      <c r="AL115" s="282"/>
      <c r="AM115" s="283"/>
      <c r="AN115" s="283"/>
      <c r="AO115" s="283"/>
      <c r="AP115" s="331"/>
      <c r="AQ115" s="283"/>
      <c r="AR115" s="283"/>
      <c r="AS115" s="283"/>
      <c r="AT115" s="283"/>
      <c r="AU115" s="283"/>
      <c r="AV115" s="283"/>
      <c r="AW115" s="331"/>
      <c r="AX115" s="331"/>
      <c r="AY115" s="331"/>
      <c r="AZ115" s="334"/>
      <c r="BA115" s="283"/>
      <c r="BB115" s="283"/>
      <c r="BC115" s="283"/>
      <c r="BD115" s="283"/>
      <c r="BE115" s="283"/>
      <c r="BF115" s="283"/>
      <c r="BG115" s="283"/>
      <c r="BH115" s="283"/>
      <c r="BI115" s="283"/>
      <c r="BJ115" s="283"/>
      <c r="BK115" s="283"/>
      <c r="BL115" s="283"/>
      <c r="BM115" s="283"/>
      <c r="BN115" s="282"/>
      <c r="BO115" s="283"/>
      <c r="BP115" s="282"/>
      <c r="BQ115" s="282"/>
      <c r="BR115" s="282"/>
      <c r="BS115" s="282"/>
    </row>
    <row r="116">
      <c r="A116" s="283"/>
      <c r="B116" s="335"/>
      <c r="C116" s="283"/>
      <c r="D116" s="283"/>
      <c r="E116" s="283"/>
      <c r="F116" s="336"/>
      <c r="G116" s="337"/>
      <c r="H116" s="283"/>
      <c r="I116" s="283"/>
      <c r="J116" s="283"/>
      <c r="K116" s="338"/>
      <c r="L116" s="339"/>
      <c r="M116" s="283"/>
      <c r="N116" s="283"/>
      <c r="O116" s="333"/>
      <c r="P116" s="283"/>
      <c r="Q116" s="163"/>
      <c r="R116" s="163"/>
      <c r="S116" s="163"/>
      <c r="T116" s="163"/>
      <c r="U116" s="163"/>
      <c r="V116" s="163"/>
      <c r="W116" s="163"/>
      <c r="X116" s="163"/>
      <c r="Y116" s="163"/>
      <c r="Z116" s="163"/>
      <c r="AA116" s="330"/>
      <c r="AB116" s="163"/>
      <c r="AC116" s="163"/>
      <c r="AD116" s="163"/>
      <c r="AE116" s="163"/>
      <c r="AF116" s="163"/>
      <c r="AG116" s="163"/>
      <c r="AH116" s="163"/>
      <c r="AI116" s="333"/>
      <c r="AJ116" s="283"/>
      <c r="AK116" s="315"/>
      <c r="AL116" s="282"/>
      <c r="AM116" s="283"/>
      <c r="AN116" s="283"/>
      <c r="AO116" s="283"/>
      <c r="AP116" s="331"/>
      <c r="AQ116" s="283"/>
      <c r="AR116" s="283"/>
      <c r="AS116" s="283"/>
      <c r="AT116" s="283"/>
      <c r="AU116" s="283"/>
      <c r="AV116" s="283"/>
      <c r="AW116" s="331"/>
      <c r="AX116" s="331"/>
      <c r="AY116" s="331"/>
      <c r="AZ116" s="334"/>
      <c r="BA116" s="283"/>
      <c r="BB116" s="283"/>
      <c r="BC116" s="283"/>
      <c r="BD116" s="283"/>
      <c r="BE116" s="283"/>
      <c r="BF116" s="283"/>
      <c r="BG116" s="283"/>
      <c r="BH116" s="283"/>
      <c r="BI116" s="283"/>
      <c r="BJ116" s="283"/>
      <c r="BK116" s="283"/>
      <c r="BL116" s="283"/>
      <c r="BM116" s="283"/>
      <c r="BN116" s="282"/>
      <c r="BO116" s="283"/>
      <c r="BP116" s="282"/>
      <c r="BQ116" s="282"/>
      <c r="BR116" s="282"/>
      <c r="BS116" s="282"/>
    </row>
    <row r="117">
      <c r="A117" s="283"/>
      <c r="B117" s="335"/>
      <c r="C117" s="283"/>
      <c r="D117" s="283"/>
      <c r="E117" s="283"/>
      <c r="F117" s="336"/>
      <c r="G117" s="337"/>
      <c r="H117" s="283"/>
      <c r="I117" s="283"/>
      <c r="J117" s="283"/>
      <c r="K117" s="338"/>
      <c r="L117" s="339"/>
      <c r="M117" s="283"/>
      <c r="N117" s="283"/>
      <c r="O117" s="333"/>
      <c r="P117" s="283"/>
      <c r="Q117" s="163"/>
      <c r="R117" s="163"/>
      <c r="S117" s="163"/>
      <c r="T117" s="163"/>
      <c r="U117" s="163"/>
      <c r="V117" s="163"/>
      <c r="W117" s="163"/>
      <c r="X117" s="163"/>
      <c r="Y117" s="163"/>
      <c r="Z117" s="163"/>
      <c r="AA117" s="330"/>
      <c r="AB117" s="163"/>
      <c r="AC117" s="163"/>
      <c r="AD117" s="163"/>
      <c r="AE117" s="163"/>
      <c r="AF117" s="163"/>
      <c r="AG117" s="163"/>
      <c r="AH117" s="163"/>
      <c r="AI117" s="333"/>
      <c r="AJ117" s="283"/>
      <c r="AK117" s="315"/>
      <c r="AL117" s="282"/>
      <c r="AM117" s="283"/>
      <c r="AN117" s="283"/>
      <c r="AO117" s="283"/>
      <c r="AP117" s="331"/>
      <c r="AQ117" s="283"/>
      <c r="AR117" s="283"/>
      <c r="AS117" s="283"/>
      <c r="AT117" s="283"/>
      <c r="AU117" s="283"/>
      <c r="AV117" s="283"/>
      <c r="AW117" s="331"/>
      <c r="AX117" s="331"/>
      <c r="AY117" s="331"/>
      <c r="AZ117" s="334"/>
      <c r="BA117" s="283"/>
      <c r="BB117" s="283"/>
      <c r="BC117" s="283"/>
      <c r="BD117" s="283"/>
      <c r="BE117" s="283"/>
      <c r="BF117" s="283"/>
      <c r="BG117" s="283"/>
      <c r="BH117" s="283"/>
      <c r="BI117" s="283"/>
      <c r="BJ117" s="283"/>
      <c r="BK117" s="283"/>
      <c r="BL117" s="283"/>
      <c r="BM117" s="283"/>
      <c r="BN117" s="282"/>
      <c r="BO117" s="283"/>
      <c r="BP117" s="282"/>
      <c r="BQ117" s="282"/>
      <c r="BR117" s="282"/>
      <c r="BS117" s="282"/>
    </row>
    <row r="118">
      <c r="A118" s="283"/>
      <c r="B118" s="335"/>
      <c r="C118" s="283"/>
      <c r="D118" s="283"/>
      <c r="E118" s="283"/>
      <c r="F118" s="336"/>
      <c r="G118" s="337"/>
      <c r="H118" s="283"/>
      <c r="I118" s="283"/>
      <c r="J118" s="283"/>
      <c r="K118" s="338"/>
      <c r="L118" s="339"/>
      <c r="M118" s="283"/>
      <c r="N118" s="283"/>
      <c r="O118" s="333"/>
      <c r="P118" s="283"/>
      <c r="Q118" s="163"/>
      <c r="R118" s="163"/>
      <c r="S118" s="163"/>
      <c r="T118" s="163"/>
      <c r="U118" s="163"/>
      <c r="V118" s="163"/>
      <c r="W118" s="163"/>
      <c r="X118" s="163"/>
      <c r="Y118" s="163"/>
      <c r="Z118" s="163"/>
      <c r="AA118" s="330"/>
      <c r="AB118" s="163"/>
      <c r="AC118" s="163"/>
      <c r="AD118" s="163"/>
      <c r="AE118" s="163"/>
      <c r="AF118" s="163"/>
      <c r="AG118" s="163"/>
      <c r="AH118" s="163"/>
      <c r="AI118" s="333"/>
      <c r="AJ118" s="283"/>
      <c r="AK118" s="315"/>
      <c r="AL118" s="282"/>
      <c r="AM118" s="283"/>
      <c r="AN118" s="283"/>
      <c r="AO118" s="283"/>
      <c r="AP118" s="331"/>
      <c r="AQ118" s="283"/>
      <c r="AR118" s="283"/>
      <c r="AS118" s="283"/>
      <c r="AT118" s="283"/>
      <c r="AU118" s="283"/>
      <c r="AV118" s="283"/>
      <c r="AW118" s="331"/>
      <c r="AX118" s="331"/>
      <c r="AY118" s="331"/>
      <c r="AZ118" s="334"/>
      <c r="BA118" s="283"/>
      <c r="BB118" s="283"/>
      <c r="BC118" s="283"/>
      <c r="BD118" s="283"/>
      <c r="BE118" s="283"/>
      <c r="BF118" s="283"/>
      <c r="BG118" s="283"/>
      <c r="BH118" s="283"/>
      <c r="BI118" s="283"/>
      <c r="BJ118" s="283"/>
      <c r="BK118" s="283"/>
      <c r="BL118" s="283"/>
      <c r="BM118" s="283"/>
      <c r="BN118" s="282"/>
      <c r="BO118" s="283"/>
      <c r="BP118" s="282"/>
      <c r="BQ118" s="282"/>
      <c r="BR118" s="282"/>
      <c r="BS118" s="282"/>
    </row>
    <row r="119">
      <c r="A119" s="283"/>
      <c r="B119" s="335"/>
      <c r="C119" s="283"/>
      <c r="D119" s="283"/>
      <c r="E119" s="283"/>
      <c r="F119" s="336"/>
      <c r="G119" s="337"/>
      <c r="H119" s="283"/>
      <c r="I119" s="283"/>
      <c r="J119" s="283"/>
      <c r="K119" s="338"/>
      <c r="L119" s="339"/>
      <c r="M119" s="283"/>
      <c r="N119" s="283"/>
      <c r="O119" s="333"/>
      <c r="P119" s="283"/>
      <c r="Q119" s="163"/>
      <c r="R119" s="163"/>
      <c r="S119" s="163"/>
      <c r="T119" s="163"/>
      <c r="U119" s="163"/>
      <c r="V119" s="163"/>
      <c r="W119" s="163"/>
      <c r="X119" s="163"/>
      <c r="Y119" s="163"/>
      <c r="Z119" s="163"/>
      <c r="AA119" s="330"/>
      <c r="AB119" s="163"/>
      <c r="AC119" s="163"/>
      <c r="AD119" s="163"/>
      <c r="AE119" s="163"/>
      <c r="AF119" s="163"/>
      <c r="AG119" s="163"/>
      <c r="AH119" s="163"/>
      <c r="AI119" s="333"/>
      <c r="AJ119" s="283"/>
      <c r="AK119" s="315"/>
      <c r="AL119" s="282"/>
      <c r="AM119" s="283"/>
      <c r="AN119" s="283"/>
      <c r="AO119" s="283"/>
      <c r="AP119" s="331"/>
      <c r="AQ119" s="283"/>
      <c r="AR119" s="283"/>
      <c r="AS119" s="283"/>
      <c r="AT119" s="283"/>
      <c r="AU119" s="283"/>
      <c r="AV119" s="283"/>
      <c r="AW119" s="331"/>
      <c r="AX119" s="331"/>
      <c r="AY119" s="331"/>
      <c r="AZ119" s="334"/>
      <c r="BA119" s="283"/>
      <c r="BB119" s="283"/>
      <c r="BC119" s="283"/>
      <c r="BD119" s="283"/>
      <c r="BE119" s="283"/>
      <c r="BF119" s="283"/>
      <c r="BG119" s="283"/>
      <c r="BH119" s="283"/>
      <c r="BI119" s="283"/>
      <c r="BJ119" s="283"/>
      <c r="BK119" s="283"/>
      <c r="BL119" s="283"/>
      <c r="BM119" s="283"/>
      <c r="BN119" s="282"/>
      <c r="BO119" s="283"/>
      <c r="BP119" s="282"/>
      <c r="BQ119" s="282"/>
      <c r="BR119" s="282"/>
      <c r="BS119" s="282"/>
    </row>
    <row r="120">
      <c r="A120" s="283"/>
      <c r="B120" s="335"/>
      <c r="C120" s="283"/>
      <c r="D120" s="283"/>
      <c r="E120" s="283"/>
      <c r="F120" s="336"/>
      <c r="G120" s="337"/>
      <c r="H120" s="283"/>
      <c r="I120" s="283"/>
      <c r="J120" s="283"/>
      <c r="K120" s="338"/>
      <c r="L120" s="339"/>
      <c r="M120" s="283"/>
      <c r="N120" s="283"/>
      <c r="O120" s="333"/>
      <c r="P120" s="283"/>
      <c r="Q120" s="163"/>
      <c r="R120" s="163"/>
      <c r="S120" s="163"/>
      <c r="T120" s="163"/>
      <c r="U120" s="163"/>
      <c r="V120" s="163"/>
      <c r="W120" s="163"/>
      <c r="X120" s="163"/>
      <c r="Y120" s="163"/>
      <c r="Z120" s="163"/>
      <c r="AA120" s="330"/>
      <c r="AB120" s="163"/>
      <c r="AC120" s="163"/>
      <c r="AD120" s="163"/>
      <c r="AE120" s="163"/>
      <c r="AF120" s="163"/>
      <c r="AG120" s="163"/>
      <c r="AH120" s="163"/>
      <c r="AI120" s="333"/>
      <c r="AJ120" s="283"/>
      <c r="AK120" s="315"/>
      <c r="AL120" s="282"/>
      <c r="AM120" s="283"/>
      <c r="AN120" s="283"/>
      <c r="AO120" s="283"/>
      <c r="AP120" s="331"/>
      <c r="AQ120" s="283"/>
      <c r="AR120" s="283"/>
      <c r="AS120" s="283"/>
      <c r="AT120" s="283"/>
      <c r="AU120" s="283"/>
      <c r="AV120" s="283"/>
      <c r="AW120" s="331"/>
      <c r="AX120" s="331"/>
      <c r="AY120" s="331"/>
      <c r="AZ120" s="334"/>
      <c r="BA120" s="283"/>
      <c r="BB120" s="283"/>
      <c r="BC120" s="283"/>
      <c r="BD120" s="283"/>
      <c r="BE120" s="283"/>
      <c r="BF120" s="283"/>
      <c r="BG120" s="283"/>
      <c r="BH120" s="283"/>
      <c r="BI120" s="283"/>
      <c r="BJ120" s="283"/>
      <c r="BK120" s="283"/>
      <c r="BL120" s="283"/>
      <c r="BM120" s="283"/>
      <c r="BN120" s="282"/>
      <c r="BO120" s="283"/>
      <c r="BP120" s="282"/>
      <c r="BQ120" s="282"/>
      <c r="BR120" s="282"/>
      <c r="BS120" s="282"/>
    </row>
    <row r="121">
      <c r="A121" s="283"/>
      <c r="B121" s="335"/>
      <c r="C121" s="283"/>
      <c r="D121" s="283"/>
      <c r="E121" s="283"/>
      <c r="F121" s="336"/>
      <c r="G121" s="337"/>
      <c r="H121" s="283"/>
      <c r="I121" s="283"/>
      <c r="J121" s="283"/>
      <c r="K121" s="338"/>
      <c r="L121" s="339"/>
      <c r="M121" s="283"/>
      <c r="N121" s="283"/>
      <c r="O121" s="333"/>
      <c r="P121" s="283"/>
      <c r="Q121" s="163"/>
      <c r="R121" s="163"/>
      <c r="S121" s="163"/>
      <c r="T121" s="163"/>
      <c r="U121" s="163"/>
      <c r="V121" s="163"/>
      <c r="W121" s="163"/>
      <c r="X121" s="163"/>
      <c r="Y121" s="163"/>
      <c r="Z121" s="163"/>
      <c r="AA121" s="330"/>
      <c r="AB121" s="163"/>
      <c r="AC121" s="163"/>
      <c r="AD121" s="163"/>
      <c r="AE121" s="163"/>
      <c r="AF121" s="163"/>
      <c r="AG121" s="163"/>
      <c r="AH121" s="163"/>
      <c r="AI121" s="333"/>
      <c r="AJ121" s="283"/>
      <c r="AK121" s="315"/>
      <c r="AL121" s="282"/>
      <c r="AM121" s="283"/>
      <c r="AN121" s="283"/>
      <c r="AO121" s="283"/>
      <c r="AP121" s="331"/>
      <c r="AQ121" s="283"/>
      <c r="AR121" s="283"/>
      <c r="AS121" s="283"/>
      <c r="AT121" s="283"/>
      <c r="AU121" s="283"/>
      <c r="AV121" s="283"/>
      <c r="AW121" s="331"/>
      <c r="AX121" s="331"/>
      <c r="AY121" s="331"/>
      <c r="AZ121" s="334"/>
      <c r="BA121" s="283"/>
      <c r="BB121" s="283"/>
      <c r="BC121" s="283"/>
      <c r="BD121" s="283"/>
      <c r="BE121" s="283"/>
      <c r="BF121" s="283"/>
      <c r="BG121" s="283"/>
      <c r="BH121" s="283"/>
      <c r="BI121" s="283"/>
      <c r="BJ121" s="283"/>
      <c r="BK121" s="283"/>
      <c r="BL121" s="283"/>
      <c r="BM121" s="283"/>
      <c r="BN121" s="282"/>
      <c r="BO121" s="283"/>
      <c r="BP121" s="282"/>
      <c r="BQ121" s="282"/>
      <c r="BR121" s="282"/>
      <c r="BS121" s="282"/>
    </row>
    <row r="122">
      <c r="A122" s="283"/>
      <c r="B122" s="335"/>
      <c r="C122" s="283"/>
      <c r="D122" s="283"/>
      <c r="E122" s="283"/>
      <c r="F122" s="336"/>
      <c r="G122" s="337"/>
      <c r="H122" s="283"/>
      <c r="I122" s="283"/>
      <c r="J122" s="283"/>
      <c r="K122" s="338"/>
      <c r="L122" s="339"/>
      <c r="M122" s="283"/>
      <c r="N122" s="283"/>
      <c r="O122" s="333"/>
      <c r="P122" s="283"/>
      <c r="Q122" s="163"/>
      <c r="R122" s="163"/>
      <c r="S122" s="163"/>
      <c r="T122" s="163"/>
      <c r="U122" s="163"/>
      <c r="V122" s="163"/>
      <c r="W122" s="163"/>
      <c r="X122" s="163"/>
      <c r="Y122" s="163"/>
      <c r="Z122" s="163"/>
      <c r="AA122" s="330"/>
      <c r="AB122" s="163"/>
      <c r="AC122" s="163"/>
      <c r="AD122" s="163"/>
      <c r="AE122" s="163"/>
      <c r="AF122" s="163"/>
      <c r="AG122" s="163"/>
      <c r="AH122" s="163"/>
      <c r="AI122" s="333"/>
      <c r="AJ122" s="283"/>
      <c r="AK122" s="315"/>
      <c r="AL122" s="282"/>
      <c r="AM122" s="283"/>
      <c r="AN122" s="283"/>
      <c r="AO122" s="283"/>
      <c r="AP122" s="331"/>
      <c r="AQ122" s="283"/>
      <c r="AR122" s="283"/>
      <c r="AS122" s="283"/>
      <c r="AT122" s="283"/>
      <c r="AU122" s="283"/>
      <c r="AV122" s="283"/>
      <c r="AW122" s="331"/>
      <c r="AX122" s="331"/>
      <c r="AY122" s="331"/>
      <c r="AZ122" s="334"/>
      <c r="BA122" s="283"/>
      <c r="BB122" s="283"/>
      <c r="BC122" s="283"/>
      <c r="BD122" s="283"/>
      <c r="BE122" s="283"/>
      <c r="BF122" s="283"/>
      <c r="BG122" s="283"/>
      <c r="BH122" s="283"/>
      <c r="BI122" s="283"/>
      <c r="BJ122" s="283"/>
      <c r="BK122" s="283"/>
      <c r="BL122" s="283"/>
      <c r="BM122" s="283"/>
      <c r="BN122" s="282"/>
      <c r="BO122" s="283"/>
      <c r="BP122" s="282"/>
      <c r="BQ122" s="282"/>
      <c r="BR122" s="282"/>
      <c r="BS122" s="282"/>
    </row>
    <row r="123">
      <c r="A123" s="283"/>
      <c r="B123" s="335"/>
      <c r="C123" s="283"/>
      <c r="D123" s="283"/>
      <c r="E123" s="283"/>
      <c r="F123" s="336"/>
      <c r="G123" s="337"/>
      <c r="H123" s="283"/>
      <c r="I123" s="283"/>
      <c r="J123" s="283"/>
      <c r="K123" s="338"/>
      <c r="L123" s="339"/>
      <c r="M123" s="283"/>
      <c r="N123" s="283"/>
      <c r="O123" s="333"/>
      <c r="P123" s="283"/>
      <c r="Q123" s="163"/>
      <c r="R123" s="163"/>
      <c r="S123" s="163"/>
      <c r="T123" s="163"/>
      <c r="U123" s="163"/>
      <c r="V123" s="163"/>
      <c r="W123" s="163"/>
      <c r="X123" s="163"/>
      <c r="Y123" s="163"/>
      <c r="Z123" s="163"/>
      <c r="AA123" s="330"/>
      <c r="AB123" s="163"/>
      <c r="AC123" s="163"/>
      <c r="AD123" s="163"/>
      <c r="AE123" s="163"/>
      <c r="AF123" s="163"/>
      <c r="AG123" s="163"/>
      <c r="AH123" s="163"/>
      <c r="AI123" s="333"/>
      <c r="AJ123" s="283"/>
      <c r="AK123" s="315"/>
      <c r="AL123" s="282"/>
      <c r="AM123" s="283"/>
      <c r="AN123" s="283"/>
      <c r="AO123" s="283"/>
      <c r="AP123" s="331"/>
      <c r="AQ123" s="283"/>
      <c r="AR123" s="283"/>
      <c r="AS123" s="283"/>
      <c r="AT123" s="283"/>
      <c r="AU123" s="283"/>
      <c r="AV123" s="283"/>
      <c r="AW123" s="331"/>
      <c r="AX123" s="331"/>
      <c r="AY123" s="331"/>
      <c r="AZ123" s="334"/>
      <c r="BA123" s="283"/>
      <c r="BB123" s="283"/>
      <c r="BC123" s="283"/>
      <c r="BD123" s="283"/>
      <c r="BE123" s="283"/>
      <c r="BF123" s="283"/>
      <c r="BG123" s="283"/>
      <c r="BH123" s="283"/>
      <c r="BI123" s="283"/>
      <c r="BJ123" s="283"/>
      <c r="BK123" s="283"/>
      <c r="BL123" s="283"/>
      <c r="BM123" s="283"/>
      <c r="BN123" s="282"/>
      <c r="BO123" s="283"/>
      <c r="BP123" s="282"/>
      <c r="BQ123" s="282"/>
      <c r="BR123" s="282"/>
      <c r="BS123" s="282"/>
    </row>
    <row r="124">
      <c r="A124" s="283"/>
      <c r="B124" s="335"/>
      <c r="C124" s="283"/>
      <c r="D124" s="283"/>
      <c r="E124" s="283"/>
      <c r="F124" s="336"/>
      <c r="G124" s="337"/>
      <c r="H124" s="283"/>
      <c r="I124" s="283"/>
      <c r="J124" s="283"/>
      <c r="K124" s="338"/>
      <c r="L124" s="339"/>
      <c r="M124" s="283"/>
      <c r="N124" s="283"/>
      <c r="O124" s="333"/>
      <c r="P124" s="283"/>
      <c r="Q124" s="163"/>
      <c r="R124" s="163"/>
      <c r="S124" s="163"/>
      <c r="T124" s="163"/>
      <c r="U124" s="163"/>
      <c r="V124" s="163"/>
      <c r="W124" s="163"/>
      <c r="X124" s="163"/>
      <c r="Y124" s="163"/>
      <c r="Z124" s="163"/>
      <c r="AA124" s="330"/>
      <c r="AB124" s="163"/>
      <c r="AC124" s="163"/>
      <c r="AD124" s="163"/>
      <c r="AE124" s="163"/>
      <c r="AF124" s="163"/>
      <c r="AG124" s="163"/>
      <c r="AH124" s="163"/>
      <c r="AI124" s="333"/>
      <c r="AJ124" s="283"/>
      <c r="AK124" s="315"/>
      <c r="AL124" s="282"/>
      <c r="AM124" s="283"/>
      <c r="AN124" s="283"/>
      <c r="AO124" s="283"/>
      <c r="AP124" s="331"/>
      <c r="AQ124" s="283"/>
      <c r="AR124" s="283"/>
      <c r="AS124" s="283"/>
      <c r="AT124" s="283"/>
      <c r="AU124" s="283"/>
      <c r="AV124" s="283"/>
      <c r="AW124" s="331"/>
      <c r="AX124" s="331"/>
      <c r="AY124" s="331"/>
      <c r="AZ124" s="334"/>
      <c r="BA124" s="283"/>
      <c r="BB124" s="283"/>
      <c r="BC124" s="283"/>
      <c r="BD124" s="283"/>
      <c r="BE124" s="283"/>
      <c r="BF124" s="283"/>
      <c r="BG124" s="283"/>
      <c r="BH124" s="283"/>
      <c r="BI124" s="283"/>
      <c r="BJ124" s="283"/>
      <c r="BK124" s="283"/>
      <c r="BL124" s="283"/>
      <c r="BM124" s="283"/>
      <c r="BN124" s="282"/>
      <c r="BO124" s="283"/>
      <c r="BP124" s="282"/>
      <c r="BQ124" s="282"/>
      <c r="BR124" s="282"/>
      <c r="BS124" s="282"/>
    </row>
    <row r="125">
      <c r="A125" s="283"/>
      <c r="B125" s="335"/>
      <c r="C125" s="283"/>
      <c r="D125" s="283"/>
      <c r="E125" s="283"/>
      <c r="F125" s="336"/>
      <c r="G125" s="337"/>
      <c r="H125" s="283"/>
      <c r="I125" s="283"/>
      <c r="J125" s="283"/>
      <c r="K125" s="338"/>
      <c r="L125" s="339"/>
      <c r="M125" s="283"/>
      <c r="N125" s="283"/>
      <c r="O125" s="333"/>
      <c r="P125" s="283"/>
      <c r="Q125" s="163"/>
      <c r="R125" s="163"/>
      <c r="S125" s="163"/>
      <c r="T125" s="163"/>
      <c r="U125" s="163"/>
      <c r="V125" s="163"/>
      <c r="W125" s="163"/>
      <c r="X125" s="163"/>
      <c r="Y125" s="163"/>
      <c r="Z125" s="163"/>
      <c r="AA125" s="330"/>
      <c r="AB125" s="163"/>
      <c r="AC125" s="163"/>
      <c r="AD125" s="163"/>
      <c r="AE125" s="163"/>
      <c r="AF125" s="163"/>
      <c r="AG125" s="163"/>
      <c r="AH125" s="163"/>
      <c r="AI125" s="333"/>
      <c r="AJ125" s="283"/>
      <c r="AK125" s="315"/>
      <c r="AL125" s="282"/>
      <c r="AM125" s="283"/>
      <c r="AN125" s="283"/>
      <c r="AO125" s="283"/>
      <c r="AP125" s="331"/>
      <c r="AQ125" s="283"/>
      <c r="AR125" s="283"/>
      <c r="AS125" s="283"/>
      <c r="AT125" s="283"/>
      <c r="AU125" s="283"/>
      <c r="AV125" s="283"/>
      <c r="AW125" s="331"/>
      <c r="AX125" s="331"/>
      <c r="AY125" s="331"/>
      <c r="AZ125" s="334"/>
      <c r="BA125" s="283"/>
      <c r="BB125" s="283"/>
      <c r="BC125" s="283"/>
      <c r="BD125" s="283"/>
      <c r="BE125" s="283"/>
      <c r="BF125" s="283"/>
      <c r="BG125" s="283"/>
      <c r="BH125" s="283"/>
      <c r="BI125" s="283"/>
      <c r="BJ125" s="283"/>
      <c r="BK125" s="283"/>
      <c r="BL125" s="283"/>
      <c r="BM125" s="283"/>
      <c r="BN125" s="282"/>
      <c r="BO125" s="283"/>
      <c r="BP125" s="282"/>
      <c r="BQ125" s="282"/>
      <c r="BR125" s="282"/>
      <c r="BS125" s="282"/>
    </row>
    <row r="126">
      <c r="A126" s="283"/>
      <c r="B126" s="335"/>
      <c r="C126" s="283"/>
      <c r="D126" s="283"/>
      <c r="E126" s="283"/>
      <c r="F126" s="336"/>
      <c r="G126" s="337"/>
      <c r="H126" s="283"/>
      <c r="I126" s="283"/>
      <c r="J126" s="283"/>
      <c r="K126" s="338"/>
      <c r="L126" s="339"/>
      <c r="M126" s="283"/>
      <c r="N126" s="283"/>
      <c r="O126" s="333"/>
      <c r="P126" s="283"/>
      <c r="Q126" s="163"/>
      <c r="R126" s="163"/>
      <c r="S126" s="163"/>
      <c r="T126" s="163"/>
      <c r="U126" s="163"/>
      <c r="V126" s="163"/>
      <c r="W126" s="163"/>
      <c r="X126" s="163"/>
      <c r="Y126" s="163"/>
      <c r="Z126" s="163"/>
      <c r="AA126" s="330"/>
      <c r="AB126" s="163"/>
      <c r="AC126" s="163"/>
      <c r="AD126" s="163"/>
      <c r="AE126" s="163"/>
      <c r="AF126" s="163"/>
      <c r="AG126" s="163"/>
      <c r="AH126" s="163"/>
      <c r="AI126" s="333"/>
      <c r="AJ126" s="283"/>
      <c r="AK126" s="315"/>
      <c r="AL126" s="282"/>
      <c r="AM126" s="283"/>
      <c r="AN126" s="283"/>
      <c r="AO126" s="283"/>
      <c r="AP126" s="331"/>
      <c r="AQ126" s="283"/>
      <c r="AR126" s="283"/>
      <c r="AS126" s="283"/>
      <c r="AT126" s="283"/>
      <c r="AU126" s="283"/>
      <c r="AV126" s="283"/>
      <c r="AW126" s="331"/>
      <c r="AX126" s="331"/>
      <c r="AY126" s="331"/>
      <c r="AZ126" s="334"/>
      <c r="BA126" s="283"/>
      <c r="BB126" s="283"/>
      <c r="BC126" s="283"/>
      <c r="BD126" s="283"/>
      <c r="BE126" s="283"/>
      <c r="BF126" s="283"/>
      <c r="BG126" s="283"/>
      <c r="BH126" s="283"/>
      <c r="BI126" s="283"/>
      <c r="BJ126" s="283"/>
      <c r="BK126" s="283"/>
      <c r="BL126" s="283"/>
      <c r="BM126" s="283"/>
      <c r="BN126" s="282"/>
      <c r="BO126" s="283"/>
      <c r="BP126" s="282"/>
      <c r="BQ126" s="282"/>
      <c r="BR126" s="282"/>
      <c r="BS126" s="282"/>
    </row>
    <row r="127">
      <c r="A127" s="283"/>
      <c r="B127" s="335"/>
      <c r="C127" s="283"/>
      <c r="D127" s="283"/>
      <c r="E127" s="283"/>
      <c r="F127" s="336"/>
      <c r="G127" s="337"/>
      <c r="H127" s="283"/>
      <c r="I127" s="283"/>
      <c r="J127" s="283"/>
      <c r="K127" s="338"/>
      <c r="L127" s="339"/>
      <c r="M127" s="283"/>
      <c r="N127" s="283"/>
      <c r="O127" s="333"/>
      <c r="P127" s="283"/>
      <c r="Q127" s="163"/>
      <c r="R127" s="163"/>
      <c r="S127" s="163"/>
      <c r="T127" s="163"/>
      <c r="U127" s="163"/>
      <c r="V127" s="163"/>
      <c r="W127" s="163"/>
      <c r="X127" s="163"/>
      <c r="Y127" s="163"/>
      <c r="Z127" s="163"/>
      <c r="AA127" s="330"/>
      <c r="AB127" s="163"/>
      <c r="AC127" s="163"/>
      <c r="AD127" s="163"/>
      <c r="AE127" s="163"/>
      <c r="AF127" s="163"/>
      <c r="AG127" s="163"/>
      <c r="AH127" s="163"/>
      <c r="AI127" s="333"/>
      <c r="AJ127" s="283"/>
      <c r="AK127" s="315"/>
      <c r="AL127" s="282"/>
      <c r="AM127" s="283"/>
      <c r="AN127" s="283"/>
      <c r="AO127" s="283"/>
      <c r="AP127" s="331"/>
      <c r="AQ127" s="283"/>
      <c r="AR127" s="283"/>
      <c r="AS127" s="283"/>
      <c r="AT127" s="283"/>
      <c r="AU127" s="283"/>
      <c r="AV127" s="283"/>
      <c r="AW127" s="331"/>
      <c r="AX127" s="331"/>
      <c r="AY127" s="331"/>
      <c r="AZ127" s="334"/>
      <c r="BA127" s="283"/>
      <c r="BB127" s="283"/>
      <c r="BC127" s="283"/>
      <c r="BD127" s="283"/>
      <c r="BE127" s="283"/>
      <c r="BF127" s="283"/>
      <c r="BG127" s="283"/>
      <c r="BH127" s="283"/>
      <c r="BI127" s="283"/>
      <c r="BJ127" s="283"/>
      <c r="BK127" s="283"/>
      <c r="BL127" s="283"/>
      <c r="BM127" s="283"/>
      <c r="BN127" s="282"/>
      <c r="BO127" s="283"/>
      <c r="BP127" s="282"/>
      <c r="BQ127" s="282"/>
      <c r="BR127" s="282"/>
      <c r="BS127" s="282"/>
    </row>
    <row r="128">
      <c r="A128" s="283"/>
      <c r="B128" s="335"/>
      <c r="C128" s="283"/>
      <c r="D128" s="283"/>
      <c r="E128" s="283"/>
      <c r="F128" s="336"/>
      <c r="G128" s="337"/>
      <c r="H128" s="283"/>
      <c r="I128" s="283"/>
      <c r="J128" s="283"/>
      <c r="K128" s="338"/>
      <c r="L128" s="339"/>
      <c r="M128" s="283"/>
      <c r="N128" s="283"/>
      <c r="O128" s="333"/>
      <c r="P128" s="283"/>
      <c r="Q128" s="163"/>
      <c r="R128" s="163"/>
      <c r="S128" s="163"/>
      <c r="T128" s="163"/>
      <c r="U128" s="163"/>
      <c r="V128" s="163"/>
      <c r="W128" s="163"/>
      <c r="X128" s="163"/>
      <c r="Y128" s="163"/>
      <c r="Z128" s="163"/>
      <c r="AA128" s="330"/>
      <c r="AB128" s="163"/>
      <c r="AC128" s="163"/>
      <c r="AD128" s="163"/>
      <c r="AE128" s="163"/>
      <c r="AF128" s="163"/>
      <c r="AG128" s="163"/>
      <c r="AH128" s="163"/>
      <c r="AI128" s="333"/>
      <c r="AJ128" s="283"/>
      <c r="AK128" s="315"/>
      <c r="AL128" s="282"/>
      <c r="AM128" s="283"/>
      <c r="AN128" s="283"/>
      <c r="AO128" s="283"/>
      <c r="AP128" s="331"/>
      <c r="AQ128" s="283"/>
      <c r="AR128" s="283"/>
      <c r="AS128" s="283"/>
      <c r="AT128" s="283"/>
      <c r="AU128" s="283"/>
      <c r="AV128" s="283"/>
      <c r="AW128" s="331"/>
      <c r="AX128" s="331"/>
      <c r="AY128" s="331"/>
      <c r="AZ128" s="334"/>
      <c r="BA128" s="283"/>
      <c r="BB128" s="283"/>
      <c r="BC128" s="283"/>
      <c r="BD128" s="283"/>
      <c r="BE128" s="283"/>
      <c r="BF128" s="283"/>
      <c r="BG128" s="283"/>
      <c r="BH128" s="283"/>
      <c r="BI128" s="283"/>
      <c r="BJ128" s="283"/>
      <c r="BK128" s="283"/>
      <c r="BL128" s="283"/>
      <c r="BM128" s="283"/>
      <c r="BN128" s="282"/>
      <c r="BO128" s="283"/>
      <c r="BP128" s="282"/>
      <c r="BQ128" s="282"/>
      <c r="BR128" s="282"/>
      <c r="BS128" s="282"/>
    </row>
    <row r="129">
      <c r="A129" s="283"/>
      <c r="B129" s="335"/>
      <c r="C129" s="283"/>
      <c r="D129" s="283"/>
      <c r="E129" s="283"/>
      <c r="F129" s="336"/>
      <c r="G129" s="337"/>
      <c r="H129" s="283"/>
      <c r="I129" s="283"/>
      <c r="J129" s="283"/>
      <c r="K129" s="338"/>
      <c r="L129" s="339"/>
      <c r="M129" s="283"/>
      <c r="N129" s="283"/>
      <c r="O129" s="333"/>
      <c r="P129" s="283"/>
      <c r="Q129" s="163"/>
      <c r="R129" s="163"/>
      <c r="S129" s="163"/>
      <c r="T129" s="163"/>
      <c r="U129" s="163"/>
      <c r="V129" s="163"/>
      <c r="W129" s="163"/>
      <c r="X129" s="163"/>
      <c r="Y129" s="163"/>
      <c r="Z129" s="163"/>
      <c r="AA129" s="330"/>
      <c r="AB129" s="163"/>
      <c r="AC129" s="163"/>
      <c r="AD129" s="163"/>
      <c r="AE129" s="163"/>
      <c r="AF129" s="163"/>
      <c r="AG129" s="163"/>
      <c r="AH129" s="163"/>
      <c r="AI129" s="333"/>
      <c r="AJ129" s="283"/>
      <c r="AK129" s="315"/>
      <c r="AL129" s="282"/>
      <c r="AM129" s="283"/>
      <c r="AN129" s="283"/>
      <c r="AO129" s="283"/>
      <c r="AP129" s="331"/>
      <c r="AQ129" s="283"/>
      <c r="AR129" s="283"/>
      <c r="AS129" s="283"/>
      <c r="AT129" s="283"/>
      <c r="AU129" s="283"/>
      <c r="AV129" s="283"/>
      <c r="AW129" s="331"/>
      <c r="AX129" s="331"/>
      <c r="AY129" s="331"/>
      <c r="AZ129" s="334"/>
      <c r="BA129" s="283"/>
      <c r="BB129" s="283"/>
      <c r="BC129" s="283"/>
      <c r="BD129" s="283"/>
      <c r="BE129" s="283"/>
      <c r="BF129" s="283"/>
      <c r="BG129" s="283"/>
      <c r="BH129" s="283"/>
      <c r="BI129" s="283"/>
      <c r="BJ129" s="283"/>
      <c r="BK129" s="283"/>
      <c r="BL129" s="283"/>
      <c r="BM129" s="283"/>
      <c r="BN129" s="282"/>
      <c r="BO129" s="283"/>
      <c r="BP129" s="282"/>
      <c r="BQ129" s="282"/>
      <c r="BR129" s="282"/>
      <c r="BS129" s="282"/>
    </row>
    <row r="130">
      <c r="A130" s="283"/>
      <c r="B130" s="335"/>
      <c r="C130" s="283"/>
      <c r="D130" s="283"/>
      <c r="E130" s="283"/>
      <c r="F130" s="336"/>
      <c r="G130" s="337"/>
      <c r="H130" s="283"/>
      <c r="I130" s="283"/>
      <c r="J130" s="283"/>
      <c r="K130" s="338"/>
      <c r="L130" s="339"/>
      <c r="M130" s="283"/>
      <c r="N130" s="283"/>
      <c r="O130" s="333"/>
      <c r="P130" s="283"/>
      <c r="Q130" s="163"/>
      <c r="R130" s="163"/>
      <c r="S130" s="163"/>
      <c r="T130" s="163"/>
      <c r="U130" s="163"/>
      <c r="V130" s="163"/>
      <c r="W130" s="163"/>
      <c r="X130" s="163"/>
      <c r="Y130" s="163"/>
      <c r="Z130" s="163"/>
      <c r="AA130" s="330"/>
      <c r="AB130" s="163"/>
      <c r="AC130" s="163"/>
      <c r="AD130" s="163"/>
      <c r="AE130" s="163"/>
      <c r="AF130" s="163"/>
      <c r="AG130" s="163"/>
      <c r="AH130" s="163"/>
      <c r="AI130" s="333"/>
      <c r="AJ130" s="283"/>
      <c r="AK130" s="315"/>
      <c r="AL130" s="282"/>
      <c r="AM130" s="283"/>
      <c r="AN130" s="283"/>
      <c r="AO130" s="283"/>
      <c r="AP130" s="331"/>
      <c r="AQ130" s="283"/>
      <c r="AR130" s="283"/>
      <c r="AS130" s="283"/>
      <c r="AT130" s="283"/>
      <c r="AU130" s="283"/>
      <c r="AV130" s="283"/>
      <c r="AW130" s="331"/>
      <c r="AX130" s="331"/>
      <c r="AY130" s="331"/>
      <c r="AZ130" s="334"/>
      <c r="BA130" s="283"/>
      <c r="BB130" s="283"/>
      <c r="BC130" s="283"/>
      <c r="BD130" s="283"/>
      <c r="BE130" s="283"/>
      <c r="BF130" s="283"/>
      <c r="BG130" s="283"/>
      <c r="BH130" s="283"/>
      <c r="BI130" s="283"/>
      <c r="BJ130" s="283"/>
      <c r="BK130" s="283"/>
      <c r="BL130" s="283"/>
      <c r="BM130" s="283"/>
      <c r="BN130" s="282"/>
      <c r="BO130" s="283"/>
      <c r="BP130" s="282"/>
      <c r="BQ130" s="282"/>
      <c r="BR130" s="282"/>
      <c r="BS130" s="282"/>
    </row>
    <row r="131">
      <c r="A131" s="283"/>
      <c r="B131" s="335"/>
      <c r="C131" s="283"/>
      <c r="D131" s="283"/>
      <c r="E131" s="283"/>
      <c r="F131" s="336"/>
      <c r="G131" s="337"/>
      <c r="H131" s="283"/>
      <c r="I131" s="283"/>
      <c r="J131" s="283"/>
      <c r="K131" s="338"/>
      <c r="L131" s="339"/>
      <c r="M131" s="283"/>
      <c r="N131" s="283"/>
      <c r="O131" s="333"/>
      <c r="P131" s="283"/>
      <c r="Q131" s="163"/>
      <c r="R131" s="163"/>
      <c r="S131" s="163"/>
      <c r="T131" s="163"/>
      <c r="U131" s="163"/>
      <c r="V131" s="163"/>
      <c r="W131" s="163"/>
      <c r="X131" s="163"/>
      <c r="Y131" s="163"/>
      <c r="Z131" s="163"/>
      <c r="AA131" s="330"/>
      <c r="AB131" s="163"/>
      <c r="AC131" s="163"/>
      <c r="AD131" s="163"/>
      <c r="AE131" s="163"/>
      <c r="AF131" s="163"/>
      <c r="AG131" s="163"/>
      <c r="AH131" s="163"/>
      <c r="AI131" s="333"/>
      <c r="AJ131" s="283"/>
      <c r="AK131" s="315"/>
      <c r="AL131" s="282"/>
      <c r="AM131" s="283"/>
      <c r="AN131" s="283"/>
      <c r="AO131" s="283"/>
      <c r="AP131" s="331"/>
      <c r="AQ131" s="283"/>
      <c r="AR131" s="283"/>
      <c r="AS131" s="283"/>
      <c r="AT131" s="283"/>
      <c r="AU131" s="283"/>
      <c r="AV131" s="283"/>
      <c r="AW131" s="331"/>
      <c r="AX131" s="331"/>
      <c r="AY131" s="331"/>
      <c r="AZ131" s="334"/>
      <c r="BA131" s="283"/>
      <c r="BB131" s="283"/>
      <c r="BC131" s="283"/>
      <c r="BD131" s="283"/>
      <c r="BE131" s="283"/>
      <c r="BF131" s="283"/>
      <c r="BG131" s="283"/>
      <c r="BH131" s="283"/>
      <c r="BI131" s="283"/>
      <c r="BJ131" s="283"/>
      <c r="BK131" s="283"/>
      <c r="BL131" s="283"/>
      <c r="BM131" s="283"/>
      <c r="BN131" s="282"/>
      <c r="BO131" s="283"/>
      <c r="BP131" s="282"/>
      <c r="BQ131" s="282"/>
      <c r="BR131" s="282"/>
      <c r="BS131" s="282"/>
    </row>
    <row r="132">
      <c r="A132" s="283"/>
      <c r="B132" s="335"/>
      <c r="C132" s="283"/>
      <c r="D132" s="283"/>
      <c r="E132" s="283"/>
      <c r="F132" s="336"/>
      <c r="G132" s="337"/>
      <c r="H132" s="283"/>
      <c r="I132" s="283"/>
      <c r="J132" s="283"/>
      <c r="K132" s="338"/>
      <c r="L132" s="339"/>
      <c r="M132" s="283"/>
      <c r="N132" s="283"/>
      <c r="O132" s="333"/>
      <c r="P132" s="283"/>
      <c r="Q132" s="163"/>
      <c r="R132" s="163"/>
      <c r="S132" s="163"/>
      <c r="T132" s="163"/>
      <c r="U132" s="163"/>
      <c r="V132" s="163"/>
      <c r="W132" s="163"/>
      <c r="X132" s="163"/>
      <c r="Y132" s="163"/>
      <c r="Z132" s="163"/>
      <c r="AA132" s="330"/>
      <c r="AB132" s="163"/>
      <c r="AC132" s="163"/>
      <c r="AD132" s="163"/>
      <c r="AE132" s="163"/>
      <c r="AF132" s="163"/>
      <c r="AG132" s="163"/>
      <c r="AH132" s="163"/>
      <c r="AI132" s="333"/>
      <c r="AJ132" s="283"/>
      <c r="AK132" s="315"/>
      <c r="AL132" s="282"/>
      <c r="AM132" s="283"/>
      <c r="AN132" s="283"/>
      <c r="AO132" s="283"/>
      <c r="AP132" s="331"/>
      <c r="AQ132" s="283"/>
      <c r="AR132" s="283"/>
      <c r="AS132" s="283"/>
      <c r="AT132" s="283"/>
      <c r="AU132" s="283"/>
      <c r="AV132" s="283"/>
      <c r="AW132" s="331"/>
      <c r="AX132" s="331"/>
      <c r="AY132" s="331"/>
      <c r="AZ132" s="334"/>
      <c r="BA132" s="283"/>
      <c r="BB132" s="283"/>
      <c r="BC132" s="283"/>
      <c r="BD132" s="283"/>
      <c r="BE132" s="283"/>
      <c r="BF132" s="283"/>
      <c r="BG132" s="283"/>
      <c r="BH132" s="283"/>
      <c r="BI132" s="283"/>
      <c r="BJ132" s="283"/>
      <c r="BK132" s="283"/>
      <c r="BL132" s="283"/>
      <c r="BM132" s="283"/>
      <c r="BN132" s="282"/>
      <c r="BO132" s="283"/>
      <c r="BP132" s="282"/>
      <c r="BQ132" s="282"/>
      <c r="BR132" s="282"/>
      <c r="BS132" s="282"/>
    </row>
    <row r="133">
      <c r="A133" s="283"/>
      <c r="B133" s="335"/>
      <c r="C133" s="283"/>
      <c r="D133" s="283"/>
      <c r="E133" s="283"/>
      <c r="F133" s="336"/>
      <c r="G133" s="337"/>
      <c r="H133" s="283"/>
      <c r="I133" s="283"/>
      <c r="J133" s="283"/>
      <c r="K133" s="338"/>
      <c r="L133" s="339"/>
      <c r="M133" s="283"/>
      <c r="N133" s="283"/>
      <c r="O133" s="333"/>
      <c r="P133" s="283"/>
      <c r="Q133" s="163"/>
      <c r="R133" s="163"/>
      <c r="S133" s="163"/>
      <c r="T133" s="163"/>
      <c r="U133" s="163"/>
      <c r="V133" s="163"/>
      <c r="W133" s="163"/>
      <c r="X133" s="163"/>
      <c r="Y133" s="163"/>
      <c r="Z133" s="163"/>
      <c r="AA133" s="330"/>
      <c r="AB133" s="163"/>
      <c r="AC133" s="163"/>
      <c r="AD133" s="163"/>
      <c r="AE133" s="163"/>
      <c r="AF133" s="163"/>
      <c r="AG133" s="163"/>
      <c r="AH133" s="163"/>
      <c r="AI133" s="333"/>
      <c r="AJ133" s="283"/>
      <c r="AK133" s="315"/>
      <c r="AL133" s="282"/>
      <c r="AM133" s="283"/>
      <c r="AN133" s="283"/>
      <c r="AO133" s="283"/>
      <c r="AP133" s="331"/>
      <c r="AQ133" s="283"/>
      <c r="AR133" s="283"/>
      <c r="AS133" s="283"/>
      <c r="AT133" s="283"/>
      <c r="AU133" s="283"/>
      <c r="AV133" s="283"/>
      <c r="AW133" s="331"/>
      <c r="AX133" s="331"/>
      <c r="AY133" s="331"/>
      <c r="AZ133" s="334"/>
      <c r="BA133" s="283"/>
      <c r="BB133" s="283"/>
      <c r="BC133" s="283"/>
      <c r="BD133" s="283"/>
      <c r="BE133" s="283"/>
      <c r="BF133" s="283"/>
      <c r="BG133" s="283"/>
      <c r="BH133" s="283"/>
      <c r="BI133" s="283"/>
      <c r="BJ133" s="283"/>
      <c r="BK133" s="283"/>
      <c r="BL133" s="283"/>
      <c r="BM133" s="283"/>
      <c r="BN133" s="282"/>
      <c r="BO133" s="283"/>
      <c r="BP133" s="282"/>
      <c r="BQ133" s="282"/>
      <c r="BR133" s="282"/>
      <c r="BS133" s="282"/>
    </row>
    <row r="134">
      <c r="A134" s="283"/>
      <c r="B134" s="335"/>
      <c r="C134" s="283"/>
      <c r="D134" s="283"/>
      <c r="E134" s="283"/>
      <c r="F134" s="336"/>
      <c r="G134" s="337"/>
      <c r="H134" s="283"/>
      <c r="I134" s="283"/>
      <c r="J134" s="283"/>
      <c r="K134" s="338"/>
      <c r="L134" s="339"/>
      <c r="M134" s="283"/>
      <c r="N134" s="283"/>
      <c r="O134" s="333"/>
      <c r="P134" s="283"/>
      <c r="Q134" s="163"/>
      <c r="R134" s="163"/>
      <c r="S134" s="163"/>
      <c r="T134" s="163"/>
      <c r="U134" s="163"/>
      <c r="V134" s="163"/>
      <c r="W134" s="163"/>
      <c r="X134" s="163"/>
      <c r="Y134" s="163"/>
      <c r="Z134" s="163"/>
      <c r="AA134" s="330"/>
      <c r="AB134" s="163"/>
      <c r="AC134" s="163"/>
      <c r="AD134" s="163"/>
      <c r="AE134" s="163"/>
      <c r="AF134" s="163"/>
      <c r="AG134" s="163"/>
      <c r="AH134" s="163"/>
      <c r="AI134" s="333"/>
      <c r="AJ134" s="283"/>
      <c r="AK134" s="315"/>
      <c r="AL134" s="282"/>
      <c r="AM134" s="283"/>
      <c r="AN134" s="283"/>
      <c r="AO134" s="283"/>
      <c r="AP134" s="331"/>
      <c r="AQ134" s="283"/>
      <c r="AR134" s="283"/>
      <c r="AS134" s="283"/>
      <c r="AT134" s="283"/>
      <c r="AU134" s="283"/>
      <c r="AV134" s="283"/>
      <c r="AW134" s="331"/>
      <c r="AX134" s="331"/>
      <c r="AY134" s="331"/>
      <c r="AZ134" s="334"/>
      <c r="BA134" s="283"/>
      <c r="BB134" s="283"/>
      <c r="BC134" s="283"/>
      <c r="BD134" s="283"/>
      <c r="BE134" s="283"/>
      <c r="BF134" s="283"/>
      <c r="BG134" s="283"/>
      <c r="BH134" s="283"/>
      <c r="BI134" s="283"/>
      <c r="BJ134" s="283"/>
      <c r="BK134" s="283"/>
      <c r="BL134" s="283"/>
      <c r="BM134" s="283"/>
      <c r="BN134" s="282"/>
      <c r="BO134" s="283"/>
      <c r="BP134" s="282"/>
      <c r="BQ134" s="282"/>
      <c r="BR134" s="282"/>
      <c r="BS134" s="282"/>
    </row>
    <row r="135">
      <c r="A135" s="283"/>
      <c r="B135" s="335"/>
      <c r="C135" s="283"/>
      <c r="D135" s="283"/>
      <c r="E135" s="283"/>
      <c r="F135" s="336"/>
      <c r="G135" s="337"/>
      <c r="H135" s="283"/>
      <c r="I135" s="283"/>
      <c r="J135" s="283"/>
      <c r="K135" s="338"/>
      <c r="L135" s="339"/>
      <c r="M135" s="283"/>
      <c r="N135" s="283"/>
      <c r="O135" s="333"/>
      <c r="P135" s="283"/>
      <c r="Q135" s="163"/>
      <c r="R135" s="163"/>
      <c r="S135" s="163"/>
      <c r="T135" s="163"/>
      <c r="U135" s="163"/>
      <c r="V135" s="163"/>
      <c r="W135" s="163"/>
      <c r="X135" s="163"/>
      <c r="Y135" s="163"/>
      <c r="Z135" s="163"/>
      <c r="AA135" s="330"/>
      <c r="AB135" s="163"/>
      <c r="AC135" s="163"/>
      <c r="AD135" s="163"/>
      <c r="AE135" s="163"/>
      <c r="AF135" s="163"/>
      <c r="AG135" s="163"/>
      <c r="AH135" s="163"/>
      <c r="AI135" s="333"/>
      <c r="AJ135" s="283"/>
      <c r="AK135" s="315"/>
      <c r="AL135" s="282"/>
      <c r="AM135" s="283"/>
      <c r="AN135" s="283"/>
      <c r="AO135" s="283"/>
      <c r="AP135" s="331"/>
      <c r="AQ135" s="283"/>
      <c r="AR135" s="283"/>
      <c r="AS135" s="283"/>
      <c r="AT135" s="283"/>
      <c r="AU135" s="283"/>
      <c r="AV135" s="283"/>
      <c r="AW135" s="331"/>
      <c r="AX135" s="331"/>
      <c r="AY135" s="331"/>
      <c r="AZ135" s="334"/>
      <c r="BA135" s="283"/>
      <c r="BB135" s="283"/>
      <c r="BC135" s="283"/>
      <c r="BD135" s="283"/>
      <c r="BE135" s="283"/>
      <c r="BF135" s="283"/>
      <c r="BG135" s="283"/>
      <c r="BH135" s="283"/>
      <c r="BI135" s="283"/>
      <c r="BJ135" s="283"/>
      <c r="BK135" s="283"/>
      <c r="BL135" s="283"/>
      <c r="BM135" s="283"/>
      <c r="BN135" s="282"/>
      <c r="BO135" s="283"/>
      <c r="BP135" s="282"/>
      <c r="BQ135" s="282"/>
      <c r="BR135" s="282"/>
      <c r="BS135" s="282"/>
    </row>
    <row r="136">
      <c r="A136" s="283"/>
      <c r="B136" s="335"/>
      <c r="C136" s="283"/>
      <c r="D136" s="283"/>
      <c r="E136" s="283"/>
      <c r="F136" s="336"/>
      <c r="G136" s="337"/>
      <c r="H136" s="283"/>
      <c r="I136" s="283"/>
      <c r="J136" s="283"/>
      <c r="K136" s="338"/>
      <c r="L136" s="339"/>
      <c r="M136" s="283"/>
      <c r="N136" s="283"/>
      <c r="O136" s="333"/>
      <c r="P136" s="283"/>
      <c r="Q136" s="163"/>
      <c r="R136" s="163"/>
      <c r="S136" s="163"/>
      <c r="T136" s="163"/>
      <c r="U136" s="163"/>
      <c r="V136" s="163"/>
      <c r="W136" s="163"/>
      <c r="X136" s="163"/>
      <c r="Y136" s="163"/>
      <c r="Z136" s="163"/>
      <c r="AA136" s="330"/>
      <c r="AB136" s="163"/>
      <c r="AC136" s="163"/>
      <c r="AD136" s="163"/>
      <c r="AE136" s="163"/>
      <c r="AF136" s="163"/>
      <c r="AG136" s="163"/>
      <c r="AH136" s="163"/>
      <c r="AI136" s="333"/>
      <c r="AJ136" s="283"/>
      <c r="AK136" s="315"/>
      <c r="AL136" s="282"/>
      <c r="AM136" s="283"/>
      <c r="AN136" s="283"/>
      <c r="AO136" s="283"/>
      <c r="AP136" s="331"/>
      <c r="AQ136" s="283"/>
      <c r="AR136" s="283"/>
      <c r="AS136" s="283"/>
      <c r="AT136" s="283"/>
      <c r="AU136" s="283"/>
      <c r="AV136" s="283"/>
      <c r="AW136" s="331"/>
      <c r="AX136" s="331"/>
      <c r="AY136" s="331"/>
      <c r="AZ136" s="334"/>
      <c r="BA136" s="283"/>
      <c r="BB136" s="283"/>
      <c r="BC136" s="283"/>
      <c r="BD136" s="283"/>
      <c r="BE136" s="283"/>
      <c r="BF136" s="283"/>
      <c r="BG136" s="283"/>
      <c r="BH136" s="283"/>
      <c r="BI136" s="283"/>
      <c r="BJ136" s="283"/>
      <c r="BK136" s="283"/>
      <c r="BL136" s="283"/>
      <c r="BM136" s="283"/>
      <c r="BN136" s="282"/>
      <c r="BO136" s="283"/>
      <c r="BP136" s="282"/>
      <c r="BQ136" s="282"/>
      <c r="BR136" s="282"/>
      <c r="BS136" s="282"/>
    </row>
    <row r="137">
      <c r="A137" s="283"/>
      <c r="B137" s="335"/>
      <c r="C137" s="283"/>
      <c r="D137" s="283"/>
      <c r="E137" s="283"/>
      <c r="F137" s="336"/>
      <c r="G137" s="337"/>
      <c r="H137" s="283"/>
      <c r="I137" s="283"/>
      <c r="J137" s="283"/>
      <c r="K137" s="338"/>
      <c r="L137" s="339"/>
      <c r="M137" s="283"/>
      <c r="N137" s="283"/>
      <c r="O137" s="333"/>
      <c r="P137" s="283"/>
      <c r="Q137" s="163"/>
      <c r="R137" s="163"/>
      <c r="S137" s="163"/>
      <c r="T137" s="163"/>
      <c r="U137" s="163"/>
      <c r="V137" s="163"/>
      <c r="W137" s="163"/>
      <c r="X137" s="163"/>
      <c r="Y137" s="163"/>
      <c r="Z137" s="163"/>
      <c r="AA137" s="330"/>
      <c r="AB137" s="163"/>
      <c r="AC137" s="163"/>
      <c r="AD137" s="163"/>
      <c r="AE137" s="163"/>
      <c r="AF137" s="163"/>
      <c r="AG137" s="163"/>
      <c r="AH137" s="163"/>
      <c r="AI137" s="333"/>
      <c r="AJ137" s="283"/>
      <c r="AK137" s="315"/>
      <c r="AL137" s="282"/>
      <c r="AM137" s="283"/>
      <c r="AN137" s="283"/>
      <c r="AO137" s="283"/>
      <c r="AP137" s="331"/>
      <c r="AQ137" s="283"/>
      <c r="AR137" s="283"/>
      <c r="AS137" s="283"/>
      <c r="AT137" s="283"/>
      <c r="AU137" s="283"/>
      <c r="AV137" s="283"/>
      <c r="AW137" s="331"/>
      <c r="AX137" s="331"/>
      <c r="AY137" s="331"/>
      <c r="AZ137" s="334"/>
      <c r="BA137" s="283"/>
      <c r="BB137" s="283"/>
      <c r="BC137" s="283"/>
      <c r="BD137" s="283"/>
      <c r="BE137" s="283"/>
      <c r="BF137" s="283"/>
      <c r="BG137" s="283"/>
      <c r="BH137" s="283"/>
      <c r="BI137" s="283"/>
      <c r="BJ137" s="283"/>
      <c r="BK137" s="283"/>
      <c r="BL137" s="283"/>
      <c r="BM137" s="283"/>
      <c r="BN137" s="282"/>
      <c r="BO137" s="283"/>
      <c r="BP137" s="282"/>
      <c r="BQ137" s="282"/>
      <c r="BR137" s="282"/>
      <c r="BS137" s="282"/>
    </row>
    <row r="138">
      <c r="A138" s="283"/>
      <c r="B138" s="335"/>
      <c r="C138" s="283"/>
      <c r="D138" s="283"/>
      <c r="E138" s="283"/>
      <c r="F138" s="336"/>
      <c r="G138" s="337"/>
      <c r="H138" s="283"/>
      <c r="I138" s="283"/>
      <c r="J138" s="283"/>
      <c r="K138" s="338"/>
      <c r="L138" s="339"/>
      <c r="M138" s="283"/>
      <c r="N138" s="283"/>
      <c r="O138" s="333"/>
      <c r="P138" s="283"/>
      <c r="Q138" s="163"/>
      <c r="R138" s="163"/>
      <c r="S138" s="163"/>
      <c r="T138" s="163"/>
      <c r="U138" s="163"/>
      <c r="V138" s="163"/>
      <c r="W138" s="163"/>
      <c r="X138" s="163"/>
      <c r="Y138" s="163"/>
      <c r="Z138" s="163"/>
      <c r="AA138" s="330"/>
      <c r="AB138" s="163"/>
      <c r="AC138" s="163"/>
      <c r="AD138" s="163"/>
      <c r="AE138" s="163"/>
      <c r="AF138" s="163"/>
      <c r="AG138" s="163"/>
      <c r="AH138" s="163"/>
      <c r="AI138" s="333"/>
      <c r="AJ138" s="283"/>
      <c r="AK138" s="315"/>
      <c r="AL138" s="282"/>
      <c r="AM138" s="283"/>
      <c r="AN138" s="283"/>
      <c r="AO138" s="283"/>
      <c r="AP138" s="331"/>
      <c r="AQ138" s="283"/>
      <c r="AR138" s="283"/>
      <c r="AS138" s="283"/>
      <c r="AT138" s="283"/>
      <c r="AU138" s="283"/>
      <c r="AV138" s="283"/>
      <c r="AW138" s="331"/>
      <c r="AX138" s="331"/>
      <c r="AY138" s="331"/>
      <c r="AZ138" s="334"/>
      <c r="BA138" s="283"/>
      <c r="BB138" s="283"/>
      <c r="BC138" s="283"/>
      <c r="BD138" s="283"/>
      <c r="BE138" s="283"/>
      <c r="BF138" s="283"/>
      <c r="BG138" s="283"/>
      <c r="BH138" s="283"/>
      <c r="BI138" s="283"/>
      <c r="BJ138" s="283"/>
      <c r="BK138" s="283"/>
      <c r="BL138" s="283"/>
      <c r="BM138" s="283"/>
      <c r="BN138" s="282"/>
      <c r="BO138" s="283"/>
      <c r="BP138" s="282"/>
      <c r="BQ138" s="282"/>
      <c r="BR138" s="282"/>
      <c r="BS138" s="282"/>
    </row>
    <row r="139">
      <c r="A139" s="283"/>
      <c r="B139" s="335"/>
      <c r="C139" s="283"/>
      <c r="D139" s="283"/>
      <c r="E139" s="283"/>
      <c r="F139" s="336"/>
      <c r="G139" s="337"/>
      <c r="H139" s="283"/>
      <c r="I139" s="283"/>
      <c r="J139" s="283"/>
      <c r="K139" s="338"/>
      <c r="L139" s="339"/>
      <c r="M139" s="283"/>
      <c r="N139" s="283"/>
      <c r="O139" s="333"/>
      <c r="P139" s="283"/>
      <c r="Q139" s="163"/>
      <c r="R139" s="163"/>
      <c r="S139" s="163"/>
      <c r="T139" s="163"/>
      <c r="U139" s="163"/>
      <c r="V139" s="163"/>
      <c r="W139" s="163"/>
      <c r="X139" s="163"/>
      <c r="Y139" s="163"/>
      <c r="Z139" s="163"/>
      <c r="AA139" s="330"/>
      <c r="AB139" s="163"/>
      <c r="AC139" s="163"/>
      <c r="AD139" s="163"/>
      <c r="AE139" s="163"/>
      <c r="AF139" s="163"/>
      <c r="AG139" s="163"/>
      <c r="AH139" s="163"/>
      <c r="AI139" s="333"/>
      <c r="AJ139" s="283"/>
      <c r="AK139" s="315"/>
      <c r="AL139" s="282"/>
      <c r="AM139" s="283"/>
      <c r="AN139" s="283"/>
      <c r="AO139" s="283"/>
      <c r="AP139" s="331"/>
      <c r="AQ139" s="283"/>
      <c r="AR139" s="283"/>
      <c r="AS139" s="283"/>
      <c r="AT139" s="283"/>
      <c r="AU139" s="283"/>
      <c r="AV139" s="283"/>
      <c r="AW139" s="331"/>
      <c r="AX139" s="331"/>
      <c r="AY139" s="331"/>
      <c r="AZ139" s="334"/>
      <c r="BA139" s="283"/>
      <c r="BB139" s="283"/>
      <c r="BC139" s="283"/>
      <c r="BD139" s="283"/>
      <c r="BE139" s="283"/>
      <c r="BF139" s="283"/>
      <c r="BG139" s="283"/>
      <c r="BH139" s="283"/>
      <c r="BI139" s="283"/>
      <c r="BJ139" s="283"/>
      <c r="BK139" s="283"/>
      <c r="BL139" s="283"/>
      <c r="BM139" s="283"/>
      <c r="BN139" s="282"/>
      <c r="BO139" s="283"/>
      <c r="BP139" s="282"/>
      <c r="BQ139" s="282"/>
      <c r="BR139" s="282"/>
      <c r="BS139" s="282"/>
    </row>
    <row r="140">
      <c r="A140" s="283"/>
      <c r="B140" s="335"/>
      <c r="C140" s="283"/>
      <c r="D140" s="283"/>
      <c r="E140" s="283"/>
      <c r="F140" s="336"/>
      <c r="G140" s="337"/>
      <c r="H140" s="283"/>
      <c r="I140" s="283"/>
      <c r="J140" s="283"/>
      <c r="K140" s="338"/>
      <c r="L140" s="339"/>
      <c r="M140" s="283"/>
      <c r="N140" s="283"/>
      <c r="O140" s="333"/>
      <c r="P140" s="283"/>
      <c r="Q140" s="163"/>
      <c r="R140" s="163"/>
      <c r="S140" s="163"/>
      <c r="T140" s="163"/>
      <c r="U140" s="163"/>
      <c r="V140" s="163"/>
      <c r="W140" s="163"/>
      <c r="X140" s="163"/>
      <c r="Y140" s="163"/>
      <c r="Z140" s="163"/>
      <c r="AA140" s="330"/>
      <c r="AB140" s="163"/>
      <c r="AC140" s="163"/>
      <c r="AD140" s="163"/>
      <c r="AE140" s="163"/>
      <c r="AF140" s="163"/>
      <c r="AG140" s="163"/>
      <c r="AH140" s="163"/>
      <c r="AI140" s="333"/>
      <c r="AJ140" s="283"/>
      <c r="AK140" s="315"/>
      <c r="AL140" s="282"/>
      <c r="AM140" s="283"/>
      <c r="AN140" s="283"/>
      <c r="AO140" s="283"/>
      <c r="AP140" s="331"/>
      <c r="AQ140" s="283"/>
      <c r="AR140" s="283"/>
      <c r="AS140" s="283"/>
      <c r="AT140" s="283"/>
      <c r="AU140" s="283"/>
      <c r="AV140" s="283"/>
      <c r="AW140" s="331"/>
      <c r="AX140" s="331"/>
      <c r="AY140" s="331"/>
      <c r="AZ140" s="334"/>
      <c r="BA140" s="283"/>
      <c r="BB140" s="283"/>
      <c r="BC140" s="283"/>
      <c r="BD140" s="283"/>
      <c r="BE140" s="283"/>
      <c r="BF140" s="283"/>
      <c r="BG140" s="283"/>
      <c r="BH140" s="283"/>
      <c r="BI140" s="283"/>
      <c r="BJ140" s="283"/>
      <c r="BK140" s="283"/>
      <c r="BL140" s="283"/>
      <c r="BM140" s="283"/>
      <c r="BN140" s="282"/>
      <c r="BO140" s="283"/>
      <c r="BP140" s="282"/>
      <c r="BQ140" s="282"/>
      <c r="BR140" s="282"/>
      <c r="BS140" s="282"/>
    </row>
    <row r="141">
      <c r="A141" s="283"/>
      <c r="B141" s="335"/>
      <c r="C141" s="283"/>
      <c r="D141" s="283"/>
      <c r="E141" s="283"/>
      <c r="F141" s="336"/>
      <c r="G141" s="337"/>
      <c r="H141" s="283"/>
      <c r="I141" s="283"/>
      <c r="J141" s="283"/>
      <c r="K141" s="338"/>
      <c r="L141" s="339"/>
      <c r="M141" s="283"/>
      <c r="N141" s="283"/>
      <c r="O141" s="333"/>
      <c r="P141" s="283"/>
      <c r="Q141" s="163"/>
      <c r="R141" s="163"/>
      <c r="S141" s="163"/>
      <c r="T141" s="163"/>
      <c r="U141" s="163"/>
      <c r="V141" s="163"/>
      <c r="W141" s="163"/>
      <c r="X141" s="163"/>
      <c r="Y141" s="163"/>
      <c r="Z141" s="163"/>
      <c r="AA141" s="330"/>
      <c r="AB141" s="163"/>
      <c r="AC141" s="163"/>
      <c r="AD141" s="163"/>
      <c r="AE141" s="163"/>
      <c r="AF141" s="163"/>
      <c r="AG141" s="163"/>
      <c r="AH141" s="163"/>
      <c r="AI141" s="333"/>
      <c r="AJ141" s="283"/>
      <c r="AK141" s="315"/>
      <c r="AL141" s="282"/>
      <c r="AM141" s="283"/>
      <c r="AN141" s="283"/>
      <c r="AO141" s="283"/>
      <c r="AP141" s="331"/>
      <c r="AQ141" s="283"/>
      <c r="AR141" s="283"/>
      <c r="AS141" s="283"/>
      <c r="AT141" s="283"/>
      <c r="AU141" s="283"/>
      <c r="AV141" s="283"/>
      <c r="AW141" s="331"/>
      <c r="AX141" s="331"/>
      <c r="AY141" s="331"/>
      <c r="AZ141" s="334"/>
      <c r="BA141" s="283"/>
      <c r="BB141" s="283"/>
      <c r="BC141" s="283"/>
      <c r="BD141" s="283"/>
      <c r="BE141" s="283"/>
      <c r="BF141" s="283"/>
      <c r="BG141" s="283"/>
      <c r="BH141" s="283"/>
      <c r="BI141" s="283"/>
      <c r="BJ141" s="283"/>
      <c r="BK141" s="283"/>
      <c r="BL141" s="283"/>
      <c r="BM141" s="283"/>
      <c r="BN141" s="282"/>
      <c r="BO141" s="283"/>
      <c r="BP141" s="282"/>
      <c r="BQ141" s="282"/>
      <c r="BR141" s="282"/>
      <c r="BS141" s="282"/>
    </row>
    <row r="142">
      <c r="A142" s="283"/>
      <c r="B142" s="335"/>
      <c r="C142" s="283"/>
      <c r="D142" s="283"/>
      <c r="E142" s="283"/>
      <c r="F142" s="336"/>
      <c r="G142" s="337"/>
      <c r="H142" s="283"/>
      <c r="I142" s="283"/>
      <c r="J142" s="283"/>
      <c r="K142" s="338"/>
      <c r="L142" s="339"/>
      <c r="M142" s="283"/>
      <c r="N142" s="283"/>
      <c r="O142" s="333"/>
      <c r="P142" s="283"/>
      <c r="Q142" s="163"/>
      <c r="R142" s="163"/>
      <c r="S142" s="163"/>
      <c r="T142" s="163"/>
      <c r="U142" s="163"/>
      <c r="V142" s="163"/>
      <c r="W142" s="163"/>
      <c r="X142" s="163"/>
      <c r="Y142" s="163"/>
      <c r="Z142" s="163"/>
      <c r="AA142" s="330"/>
      <c r="AB142" s="163"/>
      <c r="AC142" s="163"/>
      <c r="AD142" s="163"/>
      <c r="AE142" s="163"/>
      <c r="AF142" s="163"/>
      <c r="AG142" s="163"/>
      <c r="AH142" s="163"/>
      <c r="AI142" s="333"/>
      <c r="AJ142" s="283"/>
      <c r="AK142" s="315"/>
      <c r="AL142" s="282"/>
      <c r="AM142" s="283"/>
      <c r="AN142" s="283"/>
      <c r="AO142" s="283"/>
      <c r="AP142" s="331"/>
      <c r="AQ142" s="283"/>
      <c r="AR142" s="283"/>
      <c r="AS142" s="283"/>
      <c r="AT142" s="283"/>
      <c r="AU142" s="283"/>
      <c r="AV142" s="283"/>
      <c r="AW142" s="331"/>
      <c r="AX142" s="331"/>
      <c r="AY142" s="331"/>
      <c r="AZ142" s="334"/>
      <c r="BA142" s="283"/>
      <c r="BB142" s="283"/>
      <c r="BC142" s="283"/>
      <c r="BD142" s="283"/>
      <c r="BE142" s="283"/>
      <c r="BF142" s="283"/>
      <c r="BG142" s="283"/>
      <c r="BH142" s="283"/>
      <c r="BI142" s="283"/>
      <c r="BJ142" s="283"/>
      <c r="BK142" s="283"/>
      <c r="BL142" s="283"/>
      <c r="BM142" s="283"/>
      <c r="BN142" s="282"/>
      <c r="BO142" s="283"/>
      <c r="BP142" s="282"/>
      <c r="BQ142" s="282"/>
      <c r="BR142" s="282"/>
      <c r="BS142" s="282"/>
    </row>
    <row r="143">
      <c r="A143" s="283"/>
      <c r="B143" s="335"/>
      <c r="C143" s="283"/>
      <c r="D143" s="283"/>
      <c r="E143" s="283"/>
      <c r="F143" s="336"/>
      <c r="G143" s="337"/>
      <c r="H143" s="283"/>
      <c r="I143" s="283"/>
      <c r="J143" s="283"/>
      <c r="K143" s="338"/>
      <c r="L143" s="339"/>
      <c r="M143" s="283"/>
      <c r="N143" s="283"/>
      <c r="O143" s="333"/>
      <c r="P143" s="283"/>
      <c r="Q143" s="163"/>
      <c r="R143" s="163"/>
      <c r="S143" s="163"/>
      <c r="T143" s="163"/>
      <c r="U143" s="163"/>
      <c r="V143" s="163"/>
      <c r="W143" s="163"/>
      <c r="X143" s="163"/>
      <c r="Y143" s="163"/>
      <c r="Z143" s="163"/>
      <c r="AA143" s="330"/>
      <c r="AB143" s="163"/>
      <c r="AC143" s="163"/>
      <c r="AD143" s="163"/>
      <c r="AE143" s="163"/>
      <c r="AF143" s="163"/>
      <c r="AG143" s="163"/>
      <c r="AH143" s="163"/>
      <c r="AI143" s="333"/>
      <c r="AJ143" s="283"/>
      <c r="AK143" s="315"/>
      <c r="AL143" s="282"/>
      <c r="AM143" s="283"/>
      <c r="AN143" s="283"/>
      <c r="AO143" s="283"/>
      <c r="AP143" s="331"/>
      <c r="AQ143" s="283"/>
      <c r="AR143" s="283"/>
      <c r="AS143" s="283"/>
      <c r="AT143" s="283"/>
      <c r="AU143" s="283"/>
      <c r="AV143" s="283"/>
      <c r="AW143" s="331"/>
      <c r="AX143" s="331"/>
      <c r="AY143" s="331"/>
      <c r="AZ143" s="334"/>
      <c r="BA143" s="283"/>
      <c r="BB143" s="283"/>
      <c r="BC143" s="283"/>
      <c r="BD143" s="283"/>
      <c r="BE143" s="283"/>
      <c r="BF143" s="283"/>
      <c r="BG143" s="283"/>
      <c r="BH143" s="283"/>
      <c r="BI143" s="283"/>
      <c r="BJ143" s="283"/>
      <c r="BK143" s="283"/>
      <c r="BL143" s="283"/>
      <c r="BM143" s="283"/>
      <c r="BN143" s="282"/>
      <c r="BO143" s="283"/>
      <c r="BP143" s="282"/>
      <c r="BQ143" s="282"/>
      <c r="BR143" s="282"/>
      <c r="BS143" s="282"/>
    </row>
    <row r="144">
      <c r="A144" s="283"/>
      <c r="B144" s="335"/>
      <c r="C144" s="283"/>
      <c r="D144" s="283"/>
      <c r="E144" s="283"/>
      <c r="F144" s="336"/>
      <c r="G144" s="337"/>
      <c r="H144" s="283"/>
      <c r="I144" s="283"/>
      <c r="J144" s="283"/>
      <c r="K144" s="338"/>
      <c r="L144" s="339"/>
      <c r="M144" s="283"/>
      <c r="N144" s="283"/>
      <c r="O144" s="333"/>
      <c r="P144" s="283"/>
      <c r="Q144" s="163"/>
      <c r="R144" s="163"/>
      <c r="S144" s="163"/>
      <c r="T144" s="163"/>
      <c r="U144" s="163"/>
      <c r="V144" s="163"/>
      <c r="W144" s="163"/>
      <c r="X144" s="163"/>
      <c r="Y144" s="163"/>
      <c r="Z144" s="163"/>
      <c r="AA144" s="330"/>
      <c r="AB144" s="163"/>
      <c r="AC144" s="163"/>
      <c r="AD144" s="163"/>
      <c r="AE144" s="163"/>
      <c r="AF144" s="163"/>
      <c r="AG144" s="163"/>
      <c r="AH144" s="163"/>
      <c r="AI144" s="333"/>
      <c r="AJ144" s="283"/>
      <c r="AK144" s="315"/>
      <c r="AL144" s="282"/>
      <c r="AM144" s="283"/>
      <c r="AN144" s="283"/>
      <c r="AO144" s="283"/>
      <c r="AP144" s="331"/>
      <c r="AQ144" s="283"/>
      <c r="AR144" s="283"/>
      <c r="AS144" s="283"/>
      <c r="AT144" s="283"/>
      <c r="AU144" s="283"/>
      <c r="AV144" s="283"/>
      <c r="AW144" s="331"/>
      <c r="AX144" s="331"/>
      <c r="AY144" s="331"/>
      <c r="AZ144" s="334"/>
      <c r="BA144" s="283"/>
      <c r="BB144" s="283"/>
      <c r="BC144" s="283"/>
      <c r="BD144" s="283"/>
      <c r="BE144" s="283"/>
      <c r="BF144" s="283"/>
      <c r="BG144" s="283"/>
      <c r="BH144" s="283"/>
      <c r="BI144" s="283"/>
      <c r="BJ144" s="283"/>
      <c r="BK144" s="283"/>
      <c r="BL144" s="283"/>
      <c r="BM144" s="283"/>
      <c r="BN144" s="282"/>
      <c r="BO144" s="283"/>
      <c r="BP144" s="282"/>
      <c r="BQ144" s="282"/>
      <c r="BR144" s="282"/>
      <c r="BS144" s="282"/>
    </row>
    <row r="145">
      <c r="A145" s="283"/>
      <c r="B145" s="335"/>
      <c r="C145" s="283"/>
      <c r="D145" s="283"/>
      <c r="E145" s="283"/>
      <c r="F145" s="336"/>
      <c r="G145" s="337"/>
      <c r="H145" s="283"/>
      <c r="I145" s="283"/>
      <c r="J145" s="283"/>
      <c r="K145" s="338"/>
      <c r="L145" s="339"/>
      <c r="M145" s="283"/>
      <c r="N145" s="283"/>
      <c r="O145" s="333"/>
      <c r="P145" s="283"/>
      <c r="Q145" s="163"/>
      <c r="R145" s="163"/>
      <c r="S145" s="163"/>
      <c r="T145" s="163"/>
      <c r="U145" s="163"/>
      <c r="V145" s="163"/>
      <c r="W145" s="163"/>
      <c r="X145" s="163"/>
      <c r="Y145" s="163"/>
      <c r="Z145" s="163"/>
      <c r="AA145" s="330"/>
      <c r="AB145" s="163"/>
      <c r="AC145" s="163"/>
      <c r="AD145" s="163"/>
      <c r="AE145" s="163"/>
      <c r="AF145" s="163"/>
      <c r="AG145" s="163"/>
      <c r="AH145" s="163"/>
      <c r="AI145" s="333"/>
      <c r="AJ145" s="283"/>
      <c r="AK145" s="315"/>
      <c r="AL145" s="282"/>
      <c r="AM145" s="283"/>
      <c r="AN145" s="283"/>
      <c r="AO145" s="283"/>
      <c r="AP145" s="331"/>
      <c r="AQ145" s="283"/>
      <c r="AR145" s="283"/>
      <c r="AS145" s="283"/>
      <c r="AT145" s="283"/>
      <c r="AU145" s="283"/>
      <c r="AV145" s="283"/>
      <c r="AW145" s="331"/>
      <c r="AX145" s="331"/>
      <c r="AY145" s="331"/>
      <c r="AZ145" s="334"/>
      <c r="BA145" s="283"/>
      <c r="BB145" s="283"/>
      <c r="BC145" s="283"/>
      <c r="BD145" s="283"/>
      <c r="BE145" s="283"/>
      <c r="BF145" s="283"/>
      <c r="BG145" s="283"/>
      <c r="BH145" s="283"/>
      <c r="BI145" s="283"/>
      <c r="BJ145" s="283"/>
      <c r="BK145" s="283"/>
      <c r="BL145" s="283"/>
      <c r="BM145" s="283"/>
      <c r="BN145" s="282"/>
      <c r="BO145" s="283"/>
      <c r="BP145" s="282"/>
      <c r="BQ145" s="282"/>
      <c r="BR145" s="282"/>
      <c r="BS145" s="282"/>
    </row>
    <row r="146">
      <c r="A146" s="283"/>
      <c r="B146" s="335"/>
      <c r="C146" s="283"/>
      <c r="D146" s="283"/>
      <c r="E146" s="283"/>
      <c r="F146" s="336"/>
      <c r="G146" s="337"/>
      <c r="H146" s="283"/>
      <c r="I146" s="283"/>
      <c r="J146" s="283"/>
      <c r="K146" s="338"/>
      <c r="L146" s="339"/>
      <c r="M146" s="283"/>
      <c r="N146" s="283"/>
      <c r="O146" s="333"/>
      <c r="P146" s="283"/>
      <c r="Q146" s="163"/>
      <c r="R146" s="163"/>
      <c r="S146" s="163"/>
      <c r="T146" s="163"/>
      <c r="U146" s="163"/>
      <c r="V146" s="163"/>
      <c r="W146" s="163"/>
      <c r="X146" s="163"/>
      <c r="Y146" s="163"/>
      <c r="Z146" s="163"/>
      <c r="AA146" s="330"/>
      <c r="AB146" s="163"/>
      <c r="AC146" s="163"/>
      <c r="AD146" s="163"/>
      <c r="AE146" s="163"/>
      <c r="AF146" s="163"/>
      <c r="AG146" s="163"/>
      <c r="AH146" s="163"/>
      <c r="AI146" s="333"/>
      <c r="AJ146" s="283"/>
      <c r="AK146" s="315"/>
      <c r="AL146" s="282"/>
      <c r="AM146" s="283"/>
      <c r="AN146" s="283"/>
      <c r="AO146" s="283"/>
      <c r="AP146" s="331"/>
      <c r="AQ146" s="283"/>
      <c r="AR146" s="283"/>
      <c r="AS146" s="283"/>
      <c r="AT146" s="283"/>
      <c r="AU146" s="283"/>
      <c r="AV146" s="283"/>
      <c r="AW146" s="331"/>
      <c r="AX146" s="331"/>
      <c r="AY146" s="331"/>
      <c r="AZ146" s="334"/>
      <c r="BA146" s="283"/>
      <c r="BB146" s="283"/>
      <c r="BC146" s="283"/>
      <c r="BD146" s="283"/>
      <c r="BE146" s="283"/>
      <c r="BF146" s="283"/>
      <c r="BG146" s="283"/>
      <c r="BH146" s="283"/>
      <c r="BI146" s="283"/>
      <c r="BJ146" s="283"/>
      <c r="BK146" s="283"/>
      <c r="BL146" s="283"/>
      <c r="BM146" s="283"/>
      <c r="BN146" s="282"/>
      <c r="BO146" s="283"/>
      <c r="BP146" s="282"/>
      <c r="BQ146" s="282"/>
      <c r="BR146" s="282"/>
      <c r="BS146" s="282"/>
    </row>
    <row r="147">
      <c r="A147" s="283"/>
      <c r="B147" s="335"/>
      <c r="C147" s="283"/>
      <c r="D147" s="283"/>
      <c r="E147" s="283"/>
      <c r="F147" s="336"/>
      <c r="G147" s="337"/>
      <c r="H147" s="283"/>
      <c r="I147" s="283"/>
      <c r="J147" s="283"/>
      <c r="K147" s="338"/>
      <c r="L147" s="339"/>
      <c r="M147" s="283"/>
      <c r="N147" s="283"/>
      <c r="O147" s="333"/>
      <c r="P147" s="283"/>
      <c r="Q147" s="163"/>
      <c r="R147" s="163"/>
      <c r="S147" s="163"/>
      <c r="T147" s="163"/>
      <c r="U147" s="163"/>
      <c r="V147" s="163"/>
      <c r="W147" s="163"/>
      <c r="X147" s="163"/>
      <c r="Y147" s="163"/>
      <c r="Z147" s="163"/>
      <c r="AA147" s="330"/>
      <c r="AB147" s="163"/>
      <c r="AC147" s="163"/>
      <c r="AD147" s="163"/>
      <c r="AE147" s="163"/>
      <c r="AF147" s="163"/>
      <c r="AG147" s="163"/>
      <c r="AH147" s="163"/>
      <c r="AI147" s="333"/>
      <c r="AJ147" s="283"/>
      <c r="AK147" s="315"/>
      <c r="AL147" s="282"/>
      <c r="AM147" s="283"/>
      <c r="AN147" s="283"/>
      <c r="AO147" s="283"/>
      <c r="AP147" s="331"/>
      <c r="AQ147" s="283"/>
      <c r="AR147" s="283"/>
      <c r="AS147" s="283"/>
      <c r="AT147" s="283"/>
      <c r="AU147" s="283"/>
      <c r="AV147" s="283"/>
      <c r="AW147" s="331"/>
      <c r="AX147" s="331"/>
      <c r="AY147" s="331"/>
      <c r="AZ147" s="334"/>
      <c r="BA147" s="283"/>
      <c r="BB147" s="283"/>
      <c r="BC147" s="283"/>
      <c r="BD147" s="283"/>
      <c r="BE147" s="283"/>
      <c r="BF147" s="283"/>
      <c r="BG147" s="283"/>
      <c r="BH147" s="283"/>
      <c r="BI147" s="283"/>
      <c r="BJ147" s="283"/>
      <c r="BK147" s="283"/>
      <c r="BL147" s="283"/>
      <c r="BM147" s="283"/>
      <c r="BN147" s="282"/>
      <c r="BO147" s="283"/>
      <c r="BP147" s="282"/>
      <c r="BQ147" s="282"/>
      <c r="BR147" s="282"/>
      <c r="BS147" s="282"/>
    </row>
    <row r="148">
      <c r="A148" s="283"/>
      <c r="B148" s="335"/>
      <c r="C148" s="283"/>
      <c r="D148" s="283"/>
      <c r="E148" s="283"/>
      <c r="F148" s="336"/>
      <c r="G148" s="337"/>
      <c r="H148" s="283"/>
      <c r="I148" s="283"/>
      <c r="J148" s="283"/>
      <c r="K148" s="338"/>
      <c r="L148" s="339"/>
      <c r="M148" s="283"/>
      <c r="N148" s="283"/>
      <c r="O148" s="333"/>
      <c r="P148" s="283"/>
      <c r="Q148" s="163"/>
      <c r="R148" s="163"/>
      <c r="S148" s="163"/>
      <c r="T148" s="163"/>
      <c r="U148" s="163"/>
      <c r="V148" s="163"/>
      <c r="W148" s="163"/>
      <c r="X148" s="163"/>
      <c r="Y148" s="163"/>
      <c r="Z148" s="163"/>
      <c r="AA148" s="330"/>
      <c r="AB148" s="163"/>
      <c r="AC148" s="163"/>
      <c r="AD148" s="163"/>
      <c r="AE148" s="163"/>
      <c r="AF148" s="163"/>
      <c r="AG148" s="163"/>
      <c r="AH148" s="163"/>
      <c r="AI148" s="333"/>
      <c r="AJ148" s="283"/>
      <c r="AK148" s="315"/>
      <c r="AL148" s="282"/>
      <c r="AM148" s="283"/>
      <c r="AN148" s="283"/>
      <c r="AO148" s="283"/>
      <c r="AP148" s="331"/>
      <c r="AQ148" s="283"/>
      <c r="AR148" s="283"/>
      <c r="AS148" s="283"/>
      <c r="AT148" s="283"/>
      <c r="AU148" s="283"/>
      <c r="AV148" s="283"/>
      <c r="AW148" s="331"/>
      <c r="AX148" s="331"/>
      <c r="AY148" s="331"/>
      <c r="AZ148" s="334"/>
      <c r="BA148" s="283"/>
      <c r="BB148" s="283"/>
      <c r="BC148" s="283"/>
      <c r="BD148" s="283"/>
      <c r="BE148" s="283"/>
      <c r="BF148" s="283"/>
      <c r="BG148" s="283"/>
      <c r="BH148" s="283"/>
      <c r="BI148" s="283"/>
      <c r="BJ148" s="283"/>
      <c r="BK148" s="283"/>
      <c r="BL148" s="283"/>
      <c r="BM148" s="283"/>
      <c r="BN148" s="282"/>
      <c r="BO148" s="283"/>
      <c r="BP148" s="282"/>
      <c r="BQ148" s="282"/>
      <c r="BR148" s="282"/>
      <c r="BS148" s="282"/>
    </row>
    <row r="149">
      <c r="A149" s="283"/>
      <c r="B149" s="335"/>
      <c r="C149" s="283"/>
      <c r="D149" s="283"/>
      <c r="E149" s="283"/>
      <c r="F149" s="336"/>
      <c r="G149" s="337"/>
      <c r="H149" s="283"/>
      <c r="I149" s="283"/>
      <c r="J149" s="283"/>
      <c r="K149" s="338"/>
      <c r="L149" s="339"/>
      <c r="M149" s="283"/>
      <c r="N149" s="283"/>
      <c r="O149" s="333"/>
      <c r="P149" s="283"/>
      <c r="Q149" s="163"/>
      <c r="R149" s="163"/>
      <c r="S149" s="163"/>
      <c r="T149" s="163"/>
      <c r="U149" s="163"/>
      <c r="V149" s="163"/>
      <c r="W149" s="163"/>
      <c r="X149" s="163"/>
      <c r="Y149" s="163"/>
      <c r="Z149" s="163"/>
      <c r="AA149" s="330"/>
      <c r="AB149" s="163"/>
      <c r="AC149" s="163"/>
      <c r="AD149" s="163"/>
      <c r="AE149" s="163"/>
      <c r="AF149" s="163"/>
      <c r="AG149" s="163"/>
      <c r="AH149" s="163"/>
      <c r="AI149" s="333"/>
      <c r="AJ149" s="283"/>
      <c r="AK149" s="315"/>
      <c r="AL149" s="282"/>
      <c r="AM149" s="283"/>
      <c r="AN149" s="283"/>
      <c r="AO149" s="283"/>
      <c r="AP149" s="331"/>
      <c r="AQ149" s="283"/>
      <c r="AR149" s="283"/>
      <c r="AS149" s="283"/>
      <c r="AT149" s="283"/>
      <c r="AU149" s="283"/>
      <c r="AV149" s="283"/>
      <c r="AW149" s="331"/>
      <c r="AX149" s="331"/>
      <c r="AY149" s="331"/>
      <c r="AZ149" s="334"/>
      <c r="BA149" s="283"/>
      <c r="BB149" s="283"/>
      <c r="BC149" s="283"/>
      <c r="BD149" s="283"/>
      <c r="BE149" s="283"/>
      <c r="BF149" s="283"/>
      <c r="BG149" s="283"/>
      <c r="BH149" s="283"/>
      <c r="BI149" s="283"/>
      <c r="BJ149" s="283"/>
      <c r="BK149" s="283"/>
      <c r="BL149" s="283"/>
      <c r="BM149" s="283"/>
      <c r="BN149" s="282"/>
      <c r="BO149" s="283"/>
      <c r="BP149" s="282"/>
      <c r="BQ149" s="282"/>
      <c r="BR149" s="282"/>
      <c r="BS149" s="282"/>
    </row>
    <row r="150">
      <c r="A150" s="283"/>
      <c r="B150" s="335"/>
      <c r="C150" s="283"/>
      <c r="D150" s="283"/>
      <c r="E150" s="283"/>
      <c r="F150" s="336"/>
      <c r="G150" s="337"/>
      <c r="H150" s="283"/>
      <c r="I150" s="283"/>
      <c r="J150" s="283"/>
      <c r="K150" s="338"/>
      <c r="L150" s="339"/>
      <c r="M150" s="283"/>
      <c r="N150" s="283"/>
      <c r="O150" s="333"/>
      <c r="P150" s="283"/>
      <c r="Q150" s="163"/>
      <c r="R150" s="163"/>
      <c r="S150" s="163"/>
      <c r="T150" s="163"/>
      <c r="U150" s="163"/>
      <c r="V150" s="163"/>
      <c r="W150" s="163"/>
      <c r="X150" s="163"/>
      <c r="Y150" s="163"/>
      <c r="Z150" s="163"/>
      <c r="AA150" s="330"/>
      <c r="AB150" s="163"/>
      <c r="AC150" s="163"/>
      <c r="AD150" s="163"/>
      <c r="AE150" s="163"/>
      <c r="AF150" s="163"/>
      <c r="AG150" s="163"/>
      <c r="AH150" s="163"/>
      <c r="AI150" s="333"/>
      <c r="AJ150" s="283"/>
      <c r="AK150" s="315"/>
      <c r="AL150" s="282"/>
      <c r="AM150" s="283"/>
      <c r="AN150" s="283"/>
      <c r="AO150" s="283"/>
      <c r="AP150" s="331"/>
      <c r="AQ150" s="283"/>
      <c r="AR150" s="283"/>
      <c r="AS150" s="283"/>
      <c r="AT150" s="283"/>
      <c r="AU150" s="283"/>
      <c r="AV150" s="283"/>
      <c r="AW150" s="331"/>
      <c r="AX150" s="331"/>
      <c r="AY150" s="331"/>
      <c r="AZ150" s="334"/>
      <c r="BA150" s="283"/>
      <c r="BB150" s="283"/>
      <c r="BC150" s="283"/>
      <c r="BD150" s="283"/>
      <c r="BE150" s="283"/>
      <c r="BF150" s="283"/>
      <c r="BG150" s="283"/>
      <c r="BH150" s="283"/>
      <c r="BI150" s="283"/>
      <c r="BJ150" s="283"/>
      <c r="BK150" s="283"/>
      <c r="BL150" s="283"/>
      <c r="BM150" s="283"/>
      <c r="BN150" s="282"/>
      <c r="BO150" s="283"/>
      <c r="BP150" s="282"/>
      <c r="BQ150" s="282"/>
      <c r="BR150" s="282"/>
      <c r="BS150" s="282"/>
    </row>
    <row r="151">
      <c r="A151" s="283"/>
      <c r="B151" s="335"/>
      <c r="C151" s="283"/>
      <c r="D151" s="283"/>
      <c r="E151" s="283"/>
      <c r="F151" s="336"/>
      <c r="G151" s="337"/>
      <c r="H151" s="283"/>
      <c r="I151" s="283"/>
      <c r="J151" s="283"/>
      <c r="K151" s="338"/>
      <c r="L151" s="339"/>
      <c r="M151" s="283"/>
      <c r="N151" s="283"/>
      <c r="O151" s="333"/>
      <c r="P151" s="283"/>
      <c r="Q151" s="163"/>
      <c r="R151" s="163"/>
      <c r="S151" s="163"/>
      <c r="T151" s="163"/>
      <c r="U151" s="163"/>
      <c r="V151" s="163"/>
      <c r="W151" s="163"/>
      <c r="X151" s="163"/>
      <c r="Y151" s="163"/>
      <c r="Z151" s="163"/>
      <c r="AA151" s="330"/>
      <c r="AB151" s="163"/>
      <c r="AC151" s="163"/>
      <c r="AD151" s="163"/>
      <c r="AE151" s="163"/>
      <c r="AF151" s="163"/>
      <c r="AG151" s="163"/>
      <c r="AH151" s="163"/>
      <c r="AI151" s="333"/>
      <c r="AJ151" s="283"/>
      <c r="AK151" s="315"/>
      <c r="AL151" s="282"/>
      <c r="AM151" s="283"/>
      <c r="AN151" s="283"/>
      <c r="AO151" s="283"/>
      <c r="AP151" s="331"/>
      <c r="AQ151" s="283"/>
      <c r="AR151" s="283"/>
      <c r="AS151" s="283"/>
      <c r="AT151" s="283"/>
      <c r="AU151" s="283"/>
      <c r="AV151" s="283"/>
      <c r="AW151" s="331"/>
      <c r="AX151" s="331"/>
      <c r="AY151" s="331"/>
      <c r="AZ151" s="334"/>
      <c r="BA151" s="283"/>
      <c r="BB151" s="283"/>
      <c r="BC151" s="283"/>
      <c r="BD151" s="283"/>
      <c r="BE151" s="283"/>
      <c r="BF151" s="283"/>
      <c r="BG151" s="283"/>
      <c r="BH151" s="283"/>
      <c r="BI151" s="283"/>
      <c r="BJ151" s="283"/>
      <c r="BK151" s="283"/>
      <c r="BL151" s="283"/>
      <c r="BM151" s="283"/>
      <c r="BN151" s="282"/>
      <c r="BO151" s="283"/>
      <c r="BP151" s="282"/>
      <c r="BQ151" s="282"/>
      <c r="BR151" s="282"/>
      <c r="BS151" s="282"/>
    </row>
    <row r="152">
      <c r="A152" s="283"/>
      <c r="B152" s="335"/>
      <c r="C152" s="283"/>
      <c r="D152" s="283"/>
      <c r="E152" s="283"/>
      <c r="F152" s="336"/>
      <c r="G152" s="337"/>
      <c r="H152" s="283"/>
      <c r="I152" s="283"/>
      <c r="J152" s="283"/>
      <c r="K152" s="338"/>
      <c r="L152" s="339"/>
      <c r="M152" s="283"/>
      <c r="N152" s="283"/>
      <c r="O152" s="333"/>
      <c r="P152" s="283"/>
      <c r="Q152" s="163"/>
      <c r="R152" s="163"/>
      <c r="S152" s="163"/>
      <c r="T152" s="163"/>
      <c r="U152" s="163"/>
      <c r="V152" s="163"/>
      <c r="W152" s="163"/>
      <c r="X152" s="163"/>
      <c r="Y152" s="163"/>
      <c r="Z152" s="163"/>
      <c r="AA152" s="330"/>
      <c r="AB152" s="163"/>
      <c r="AC152" s="163"/>
      <c r="AD152" s="163"/>
      <c r="AE152" s="163"/>
      <c r="AF152" s="163"/>
      <c r="AG152" s="163"/>
      <c r="AH152" s="163"/>
      <c r="AI152" s="333"/>
      <c r="AJ152" s="283"/>
      <c r="AK152" s="315"/>
      <c r="AL152" s="282"/>
      <c r="AM152" s="283"/>
      <c r="AN152" s="283"/>
      <c r="AO152" s="283"/>
      <c r="AP152" s="331"/>
      <c r="AQ152" s="283"/>
      <c r="AR152" s="283"/>
      <c r="AS152" s="283"/>
      <c r="AT152" s="283"/>
      <c r="AU152" s="283"/>
      <c r="AV152" s="283"/>
      <c r="AW152" s="331"/>
      <c r="AX152" s="331"/>
      <c r="AY152" s="331"/>
      <c r="AZ152" s="334"/>
      <c r="BA152" s="283"/>
      <c r="BB152" s="283"/>
      <c r="BC152" s="283"/>
      <c r="BD152" s="283"/>
      <c r="BE152" s="283"/>
      <c r="BF152" s="283"/>
      <c r="BG152" s="283"/>
      <c r="BH152" s="283"/>
      <c r="BI152" s="283"/>
      <c r="BJ152" s="283"/>
      <c r="BK152" s="283"/>
      <c r="BL152" s="283"/>
      <c r="BM152" s="283"/>
      <c r="BN152" s="282"/>
      <c r="BO152" s="283"/>
      <c r="BP152" s="282"/>
      <c r="BQ152" s="282"/>
      <c r="BR152" s="282"/>
      <c r="BS152" s="282"/>
    </row>
    <row r="153">
      <c r="A153" s="283"/>
      <c r="B153" s="335"/>
      <c r="C153" s="283"/>
      <c r="D153" s="283"/>
      <c r="E153" s="283"/>
      <c r="F153" s="336"/>
      <c r="G153" s="337"/>
      <c r="H153" s="283"/>
      <c r="I153" s="283"/>
      <c r="J153" s="283"/>
      <c r="K153" s="338"/>
      <c r="L153" s="339"/>
      <c r="M153" s="283"/>
      <c r="N153" s="283"/>
      <c r="O153" s="333"/>
      <c r="P153" s="283"/>
      <c r="Q153" s="163"/>
      <c r="R153" s="163"/>
      <c r="S153" s="163"/>
      <c r="T153" s="163"/>
      <c r="U153" s="163"/>
      <c r="V153" s="163"/>
      <c r="W153" s="163"/>
      <c r="X153" s="163"/>
      <c r="Y153" s="163"/>
      <c r="Z153" s="163"/>
      <c r="AA153" s="330"/>
      <c r="AB153" s="163"/>
      <c r="AC153" s="163"/>
      <c r="AD153" s="163"/>
      <c r="AE153" s="163"/>
      <c r="AF153" s="163"/>
      <c r="AG153" s="163"/>
      <c r="AH153" s="163"/>
      <c r="AI153" s="333"/>
      <c r="AJ153" s="283"/>
      <c r="AK153" s="315"/>
      <c r="AL153" s="282"/>
      <c r="AM153" s="283"/>
      <c r="AN153" s="283"/>
      <c r="AO153" s="283"/>
      <c r="AP153" s="331"/>
      <c r="AQ153" s="283"/>
      <c r="AR153" s="283"/>
      <c r="AS153" s="283"/>
      <c r="AT153" s="283"/>
      <c r="AU153" s="283"/>
      <c r="AV153" s="283"/>
      <c r="AW153" s="331"/>
      <c r="AX153" s="331"/>
      <c r="AY153" s="331"/>
      <c r="AZ153" s="334"/>
      <c r="BA153" s="283"/>
      <c r="BB153" s="283"/>
      <c r="BC153" s="283"/>
      <c r="BD153" s="283"/>
      <c r="BE153" s="283"/>
      <c r="BF153" s="283"/>
      <c r="BG153" s="283"/>
      <c r="BH153" s="283"/>
      <c r="BI153" s="283"/>
      <c r="BJ153" s="283"/>
      <c r="BK153" s="283"/>
      <c r="BL153" s="283"/>
      <c r="BM153" s="283"/>
      <c r="BN153" s="282"/>
      <c r="BO153" s="283"/>
      <c r="BP153" s="282"/>
      <c r="BQ153" s="282"/>
      <c r="BR153" s="282"/>
      <c r="BS153" s="282"/>
    </row>
    <row r="154">
      <c r="A154" s="283"/>
      <c r="B154" s="335"/>
      <c r="C154" s="283"/>
      <c r="D154" s="283"/>
      <c r="E154" s="283"/>
      <c r="F154" s="336"/>
      <c r="G154" s="337"/>
      <c r="H154" s="283"/>
      <c r="I154" s="283"/>
      <c r="J154" s="283"/>
      <c r="K154" s="338"/>
      <c r="L154" s="339"/>
      <c r="M154" s="283"/>
      <c r="N154" s="283"/>
      <c r="O154" s="333"/>
      <c r="P154" s="283"/>
      <c r="Q154" s="163"/>
      <c r="R154" s="163"/>
      <c r="S154" s="163"/>
      <c r="T154" s="163"/>
      <c r="U154" s="163"/>
      <c r="V154" s="163"/>
      <c r="W154" s="163"/>
      <c r="X154" s="163"/>
      <c r="Y154" s="163"/>
      <c r="Z154" s="163"/>
      <c r="AA154" s="330"/>
      <c r="AB154" s="163"/>
      <c r="AC154" s="163"/>
      <c r="AD154" s="163"/>
      <c r="AE154" s="163"/>
      <c r="AF154" s="163"/>
      <c r="AG154" s="163"/>
      <c r="AH154" s="163"/>
      <c r="AI154" s="333"/>
      <c r="AJ154" s="283"/>
      <c r="AK154" s="315"/>
      <c r="AL154" s="282"/>
      <c r="AM154" s="283"/>
      <c r="AN154" s="283"/>
      <c r="AO154" s="283"/>
      <c r="AP154" s="331"/>
      <c r="AQ154" s="283"/>
      <c r="AR154" s="283"/>
      <c r="AS154" s="283"/>
      <c r="AT154" s="283"/>
      <c r="AU154" s="283"/>
      <c r="AV154" s="283"/>
      <c r="AW154" s="331"/>
      <c r="AX154" s="331"/>
      <c r="AY154" s="331"/>
      <c r="AZ154" s="334"/>
      <c r="BA154" s="283"/>
      <c r="BB154" s="283"/>
      <c r="BC154" s="283"/>
      <c r="BD154" s="283"/>
      <c r="BE154" s="283"/>
      <c r="BF154" s="283"/>
      <c r="BG154" s="283"/>
      <c r="BH154" s="283"/>
      <c r="BI154" s="283"/>
      <c r="BJ154" s="283"/>
      <c r="BK154" s="283"/>
      <c r="BL154" s="283"/>
      <c r="BM154" s="283"/>
      <c r="BN154" s="282"/>
      <c r="BO154" s="283"/>
      <c r="BP154" s="282"/>
      <c r="BQ154" s="282"/>
      <c r="BR154" s="282"/>
      <c r="BS154" s="282"/>
    </row>
    <row r="155">
      <c r="A155" s="283"/>
      <c r="B155" s="335"/>
      <c r="C155" s="283"/>
      <c r="D155" s="283"/>
      <c r="E155" s="283"/>
      <c r="F155" s="336"/>
      <c r="G155" s="337"/>
      <c r="H155" s="283"/>
      <c r="I155" s="283"/>
      <c r="J155" s="283"/>
      <c r="K155" s="338"/>
      <c r="L155" s="339"/>
      <c r="M155" s="283"/>
      <c r="N155" s="283"/>
      <c r="O155" s="333"/>
      <c r="P155" s="283"/>
      <c r="Q155" s="163"/>
      <c r="R155" s="163"/>
      <c r="S155" s="163"/>
      <c r="T155" s="163"/>
      <c r="U155" s="163"/>
      <c r="V155" s="163"/>
      <c r="W155" s="163"/>
      <c r="X155" s="163"/>
      <c r="Y155" s="163"/>
      <c r="Z155" s="163"/>
      <c r="AA155" s="330"/>
      <c r="AB155" s="163"/>
      <c r="AC155" s="163"/>
      <c r="AD155" s="163"/>
      <c r="AE155" s="163"/>
      <c r="AF155" s="163"/>
      <c r="AG155" s="163"/>
      <c r="AH155" s="163"/>
      <c r="AI155" s="333"/>
      <c r="AJ155" s="283"/>
      <c r="AK155" s="315"/>
      <c r="AL155" s="282"/>
      <c r="AM155" s="283"/>
      <c r="AN155" s="283"/>
      <c r="AO155" s="283"/>
      <c r="AP155" s="331"/>
      <c r="AQ155" s="283"/>
      <c r="AR155" s="283"/>
      <c r="AS155" s="283"/>
      <c r="AT155" s="283"/>
      <c r="AU155" s="283"/>
      <c r="AV155" s="283"/>
      <c r="AW155" s="331"/>
      <c r="AX155" s="331"/>
      <c r="AY155" s="331"/>
      <c r="AZ155" s="334"/>
      <c r="BA155" s="283"/>
      <c r="BB155" s="283"/>
      <c r="BC155" s="283"/>
      <c r="BD155" s="283"/>
      <c r="BE155" s="283"/>
      <c r="BF155" s="283"/>
      <c r="BG155" s="283"/>
      <c r="BH155" s="283"/>
      <c r="BI155" s="283"/>
      <c r="BJ155" s="283"/>
      <c r="BK155" s="283"/>
      <c r="BL155" s="283"/>
      <c r="BM155" s="283"/>
      <c r="BN155" s="282"/>
      <c r="BO155" s="283"/>
      <c r="BP155" s="282"/>
      <c r="BQ155" s="282"/>
      <c r="BR155" s="282"/>
      <c r="BS155" s="282"/>
    </row>
    <row r="156">
      <c r="A156" s="283"/>
      <c r="B156" s="335"/>
      <c r="C156" s="283"/>
      <c r="D156" s="283"/>
      <c r="E156" s="283"/>
      <c r="F156" s="336"/>
      <c r="G156" s="337"/>
      <c r="H156" s="283"/>
      <c r="I156" s="283"/>
      <c r="J156" s="283"/>
      <c r="K156" s="338"/>
      <c r="L156" s="339"/>
      <c r="M156" s="283"/>
      <c r="N156" s="283"/>
      <c r="O156" s="333"/>
      <c r="P156" s="283"/>
      <c r="Q156" s="163"/>
      <c r="R156" s="163"/>
      <c r="S156" s="163"/>
      <c r="T156" s="163"/>
      <c r="U156" s="163"/>
      <c r="V156" s="163"/>
      <c r="W156" s="163"/>
      <c r="X156" s="163"/>
      <c r="Y156" s="163"/>
      <c r="Z156" s="163"/>
      <c r="AA156" s="330"/>
      <c r="AB156" s="163"/>
      <c r="AC156" s="163"/>
      <c r="AD156" s="163"/>
      <c r="AE156" s="163"/>
      <c r="AF156" s="163"/>
      <c r="AG156" s="163"/>
      <c r="AH156" s="163"/>
      <c r="AI156" s="333"/>
      <c r="AJ156" s="283"/>
      <c r="AK156" s="315"/>
      <c r="AL156" s="282"/>
      <c r="AM156" s="283"/>
      <c r="AN156" s="283"/>
      <c r="AO156" s="283"/>
      <c r="AP156" s="331"/>
      <c r="AQ156" s="283"/>
      <c r="AR156" s="283"/>
      <c r="AS156" s="283"/>
      <c r="AT156" s="283"/>
      <c r="AU156" s="283"/>
      <c r="AV156" s="283"/>
      <c r="AW156" s="331"/>
      <c r="AX156" s="331"/>
      <c r="AY156" s="331"/>
      <c r="AZ156" s="334"/>
      <c r="BA156" s="283"/>
      <c r="BB156" s="283"/>
      <c r="BC156" s="283"/>
      <c r="BD156" s="283"/>
      <c r="BE156" s="283"/>
      <c r="BF156" s="283"/>
      <c r="BG156" s="283"/>
      <c r="BH156" s="283"/>
      <c r="BI156" s="283"/>
      <c r="BJ156" s="283"/>
      <c r="BK156" s="283"/>
      <c r="BL156" s="283"/>
      <c r="BM156" s="283"/>
      <c r="BN156" s="282"/>
      <c r="BO156" s="283"/>
      <c r="BP156" s="282"/>
      <c r="BQ156" s="282"/>
      <c r="BR156" s="282"/>
      <c r="BS156" s="282"/>
    </row>
    <row r="157">
      <c r="A157" s="283"/>
      <c r="B157" s="335"/>
      <c r="C157" s="283"/>
      <c r="D157" s="283"/>
      <c r="E157" s="283"/>
      <c r="F157" s="336"/>
      <c r="G157" s="337"/>
      <c r="H157" s="283"/>
      <c r="I157" s="283"/>
      <c r="J157" s="283"/>
      <c r="K157" s="338"/>
      <c r="L157" s="339"/>
      <c r="M157" s="283"/>
      <c r="N157" s="283"/>
      <c r="O157" s="333"/>
      <c r="P157" s="283"/>
      <c r="Q157" s="163"/>
      <c r="R157" s="163"/>
      <c r="S157" s="163"/>
      <c r="T157" s="163"/>
      <c r="U157" s="163"/>
      <c r="V157" s="163"/>
      <c r="W157" s="163"/>
      <c r="X157" s="163"/>
      <c r="Y157" s="163"/>
      <c r="Z157" s="163"/>
      <c r="AA157" s="330"/>
      <c r="AB157" s="163"/>
      <c r="AC157" s="163"/>
      <c r="AD157" s="163"/>
      <c r="AE157" s="163"/>
      <c r="AF157" s="163"/>
      <c r="AG157" s="163"/>
      <c r="AH157" s="163"/>
      <c r="AI157" s="333"/>
      <c r="AJ157" s="283"/>
      <c r="AK157" s="315"/>
      <c r="AL157" s="282"/>
      <c r="AM157" s="283"/>
      <c r="AN157" s="283"/>
      <c r="AO157" s="283"/>
      <c r="AP157" s="331"/>
      <c r="AQ157" s="283"/>
      <c r="AR157" s="283"/>
      <c r="AS157" s="283"/>
      <c r="AT157" s="283"/>
      <c r="AU157" s="283"/>
      <c r="AV157" s="283"/>
      <c r="AW157" s="331"/>
      <c r="AX157" s="331"/>
      <c r="AY157" s="331"/>
      <c r="AZ157" s="334"/>
      <c r="BA157" s="283"/>
      <c r="BB157" s="283"/>
      <c r="BC157" s="283"/>
      <c r="BD157" s="283"/>
      <c r="BE157" s="283"/>
      <c r="BF157" s="283"/>
      <c r="BG157" s="283"/>
      <c r="BH157" s="283"/>
      <c r="BI157" s="283"/>
      <c r="BJ157" s="283"/>
      <c r="BK157" s="283"/>
      <c r="BL157" s="283"/>
      <c r="BM157" s="283"/>
      <c r="BN157" s="282"/>
      <c r="BO157" s="283"/>
      <c r="BP157" s="282"/>
      <c r="BQ157" s="282"/>
      <c r="BR157" s="282"/>
      <c r="BS157" s="282"/>
    </row>
    <row r="158">
      <c r="A158" s="283"/>
      <c r="B158" s="335"/>
      <c r="C158" s="283"/>
      <c r="D158" s="283"/>
      <c r="E158" s="283"/>
      <c r="F158" s="336"/>
      <c r="G158" s="337"/>
      <c r="H158" s="283"/>
      <c r="I158" s="283"/>
      <c r="J158" s="283"/>
      <c r="K158" s="338"/>
      <c r="L158" s="339"/>
      <c r="M158" s="283"/>
      <c r="N158" s="283"/>
      <c r="O158" s="333"/>
      <c r="P158" s="283"/>
      <c r="Q158" s="163"/>
      <c r="R158" s="163"/>
      <c r="S158" s="163"/>
      <c r="T158" s="163"/>
      <c r="U158" s="163"/>
      <c r="V158" s="163"/>
      <c r="W158" s="163"/>
      <c r="X158" s="163"/>
      <c r="Y158" s="163"/>
      <c r="Z158" s="163"/>
      <c r="AA158" s="330"/>
      <c r="AB158" s="163"/>
      <c r="AC158" s="163"/>
      <c r="AD158" s="163"/>
      <c r="AE158" s="163"/>
      <c r="AF158" s="163"/>
      <c r="AG158" s="163"/>
      <c r="AH158" s="163"/>
      <c r="AI158" s="333"/>
      <c r="AJ158" s="283"/>
      <c r="AK158" s="315"/>
      <c r="AL158" s="282"/>
      <c r="AM158" s="283"/>
      <c r="AN158" s="283"/>
      <c r="AO158" s="283"/>
      <c r="AP158" s="331"/>
      <c r="AQ158" s="283"/>
      <c r="AR158" s="283"/>
      <c r="AS158" s="283"/>
      <c r="AT158" s="283"/>
      <c r="AU158" s="283"/>
      <c r="AV158" s="283"/>
      <c r="AW158" s="331"/>
      <c r="AX158" s="331"/>
      <c r="AY158" s="331"/>
      <c r="AZ158" s="334"/>
      <c r="BA158" s="283"/>
      <c r="BB158" s="283"/>
      <c r="BC158" s="283"/>
      <c r="BD158" s="283"/>
      <c r="BE158" s="283"/>
      <c r="BF158" s="283"/>
      <c r="BG158" s="283"/>
      <c r="BH158" s="283"/>
      <c r="BI158" s="283"/>
      <c r="BJ158" s="283"/>
      <c r="BK158" s="283"/>
      <c r="BL158" s="283"/>
      <c r="BM158" s="283"/>
      <c r="BN158" s="282"/>
      <c r="BO158" s="283"/>
      <c r="BP158" s="282"/>
      <c r="BQ158" s="282"/>
      <c r="BR158" s="282"/>
      <c r="BS158" s="282"/>
    </row>
    <row r="159">
      <c r="A159" s="283"/>
      <c r="B159" s="335"/>
      <c r="C159" s="283"/>
      <c r="D159" s="283"/>
      <c r="E159" s="283"/>
      <c r="F159" s="336"/>
      <c r="G159" s="337"/>
      <c r="H159" s="283"/>
      <c r="I159" s="283"/>
      <c r="J159" s="283"/>
      <c r="K159" s="338"/>
      <c r="L159" s="339"/>
      <c r="M159" s="283"/>
      <c r="N159" s="283"/>
      <c r="O159" s="333"/>
      <c r="P159" s="283"/>
      <c r="Q159" s="163"/>
      <c r="R159" s="163"/>
      <c r="S159" s="163"/>
      <c r="T159" s="163"/>
      <c r="U159" s="163"/>
      <c r="V159" s="163"/>
      <c r="W159" s="163"/>
      <c r="X159" s="163"/>
      <c r="Y159" s="163"/>
      <c r="Z159" s="163"/>
      <c r="AA159" s="330"/>
      <c r="AB159" s="163"/>
      <c r="AC159" s="163"/>
      <c r="AD159" s="163"/>
      <c r="AE159" s="163"/>
      <c r="AF159" s="163"/>
      <c r="AG159" s="163"/>
      <c r="AH159" s="163"/>
      <c r="AI159" s="333"/>
      <c r="AJ159" s="283"/>
      <c r="AK159" s="315"/>
      <c r="AL159" s="282"/>
      <c r="AM159" s="283"/>
      <c r="AN159" s="283"/>
      <c r="AO159" s="283"/>
      <c r="AP159" s="331"/>
      <c r="AQ159" s="283"/>
      <c r="AR159" s="283"/>
      <c r="AS159" s="283"/>
      <c r="AT159" s="283"/>
      <c r="AU159" s="283"/>
      <c r="AV159" s="283"/>
      <c r="AW159" s="331"/>
      <c r="AX159" s="331"/>
      <c r="AY159" s="331"/>
      <c r="AZ159" s="334"/>
      <c r="BA159" s="283"/>
      <c r="BB159" s="283"/>
      <c r="BC159" s="283"/>
      <c r="BD159" s="283"/>
      <c r="BE159" s="283"/>
      <c r="BF159" s="283"/>
      <c r="BG159" s="283"/>
      <c r="BH159" s="283"/>
      <c r="BI159" s="283"/>
      <c r="BJ159" s="283"/>
      <c r="BK159" s="283"/>
      <c r="BL159" s="283"/>
      <c r="BM159" s="283"/>
      <c r="BN159" s="282"/>
      <c r="BO159" s="283"/>
      <c r="BP159" s="282"/>
      <c r="BQ159" s="282"/>
      <c r="BR159" s="282"/>
      <c r="BS159" s="282"/>
    </row>
    <row r="160">
      <c r="A160" s="283"/>
      <c r="B160" s="335"/>
      <c r="C160" s="283"/>
      <c r="D160" s="283"/>
      <c r="E160" s="283"/>
      <c r="F160" s="336"/>
      <c r="G160" s="337"/>
      <c r="H160" s="283"/>
      <c r="I160" s="283"/>
      <c r="J160" s="283"/>
      <c r="K160" s="338"/>
      <c r="L160" s="339"/>
      <c r="M160" s="283"/>
      <c r="N160" s="283"/>
      <c r="O160" s="333"/>
      <c r="P160" s="283"/>
      <c r="Q160" s="163"/>
      <c r="R160" s="163"/>
      <c r="S160" s="163"/>
      <c r="T160" s="163"/>
      <c r="U160" s="163"/>
      <c r="V160" s="163"/>
      <c r="W160" s="163"/>
      <c r="X160" s="163"/>
      <c r="Y160" s="163"/>
      <c r="Z160" s="163"/>
      <c r="AA160" s="330"/>
      <c r="AB160" s="163"/>
      <c r="AC160" s="163"/>
      <c r="AD160" s="163"/>
      <c r="AE160" s="163"/>
      <c r="AF160" s="163"/>
      <c r="AG160" s="163"/>
      <c r="AH160" s="163"/>
      <c r="AI160" s="333"/>
      <c r="AJ160" s="283"/>
      <c r="AK160" s="315"/>
      <c r="AL160" s="282"/>
      <c r="AM160" s="283"/>
      <c r="AN160" s="283"/>
      <c r="AO160" s="283"/>
      <c r="AP160" s="331"/>
      <c r="AQ160" s="283"/>
      <c r="AR160" s="283"/>
      <c r="AS160" s="283"/>
      <c r="AT160" s="283"/>
      <c r="AU160" s="283"/>
      <c r="AV160" s="283"/>
      <c r="AW160" s="331"/>
      <c r="AX160" s="331"/>
      <c r="AY160" s="331"/>
      <c r="AZ160" s="334"/>
      <c r="BA160" s="283"/>
      <c r="BB160" s="283"/>
      <c r="BC160" s="283"/>
      <c r="BD160" s="283"/>
      <c r="BE160" s="283"/>
      <c r="BF160" s="283"/>
      <c r="BG160" s="283"/>
      <c r="BH160" s="283"/>
      <c r="BI160" s="283"/>
      <c r="BJ160" s="283"/>
      <c r="BK160" s="283"/>
      <c r="BL160" s="283"/>
      <c r="BM160" s="283"/>
      <c r="BN160" s="282"/>
      <c r="BO160" s="283"/>
      <c r="BP160" s="282"/>
      <c r="BQ160" s="282"/>
      <c r="BR160" s="282"/>
      <c r="BS160" s="282"/>
    </row>
    <row r="161">
      <c r="A161" s="283"/>
      <c r="B161" s="335"/>
      <c r="C161" s="283"/>
      <c r="D161" s="283"/>
      <c r="E161" s="283"/>
      <c r="F161" s="336"/>
      <c r="G161" s="337"/>
      <c r="H161" s="283"/>
      <c r="I161" s="283"/>
      <c r="J161" s="283"/>
      <c r="K161" s="338"/>
      <c r="L161" s="339"/>
      <c r="M161" s="283"/>
      <c r="N161" s="283"/>
      <c r="O161" s="333"/>
      <c r="P161" s="283"/>
      <c r="Q161" s="163"/>
      <c r="R161" s="163"/>
      <c r="S161" s="163"/>
      <c r="T161" s="163"/>
      <c r="U161" s="163"/>
      <c r="V161" s="163"/>
      <c r="W161" s="163"/>
      <c r="X161" s="163"/>
      <c r="Y161" s="163"/>
      <c r="Z161" s="163"/>
      <c r="AA161" s="330"/>
      <c r="AB161" s="163"/>
      <c r="AC161" s="163"/>
      <c r="AD161" s="163"/>
      <c r="AE161" s="163"/>
      <c r="AF161" s="163"/>
      <c r="AG161" s="163"/>
      <c r="AH161" s="163"/>
      <c r="AI161" s="333"/>
      <c r="AJ161" s="283"/>
      <c r="AK161" s="315"/>
      <c r="AL161" s="282"/>
      <c r="AM161" s="283"/>
      <c r="AN161" s="283"/>
      <c r="AO161" s="283"/>
      <c r="AP161" s="331"/>
      <c r="AQ161" s="283"/>
      <c r="AR161" s="283"/>
      <c r="AS161" s="283"/>
      <c r="AT161" s="283"/>
      <c r="AU161" s="283"/>
      <c r="AV161" s="283"/>
      <c r="AW161" s="331"/>
      <c r="AX161" s="331"/>
      <c r="AY161" s="331"/>
      <c r="AZ161" s="334"/>
      <c r="BA161" s="283"/>
      <c r="BB161" s="283"/>
      <c r="BC161" s="283"/>
      <c r="BD161" s="283"/>
      <c r="BE161" s="283"/>
      <c r="BF161" s="283"/>
      <c r="BG161" s="283"/>
      <c r="BH161" s="283"/>
      <c r="BI161" s="283"/>
      <c r="BJ161" s="283"/>
      <c r="BK161" s="283"/>
      <c r="BL161" s="283"/>
      <c r="BM161" s="283"/>
      <c r="BN161" s="282"/>
      <c r="BO161" s="283"/>
      <c r="BP161" s="282"/>
      <c r="BQ161" s="282"/>
      <c r="BR161" s="282"/>
      <c r="BS161" s="282"/>
    </row>
    <row r="162">
      <c r="A162" s="283"/>
      <c r="B162" s="335"/>
      <c r="C162" s="283"/>
      <c r="D162" s="283"/>
      <c r="E162" s="283"/>
      <c r="F162" s="336"/>
      <c r="G162" s="337"/>
      <c r="H162" s="283"/>
      <c r="I162" s="283"/>
      <c r="J162" s="283"/>
      <c r="K162" s="338"/>
      <c r="L162" s="339"/>
      <c r="M162" s="283"/>
      <c r="N162" s="283"/>
      <c r="O162" s="333"/>
      <c r="P162" s="283"/>
      <c r="Q162" s="163"/>
      <c r="R162" s="163"/>
      <c r="S162" s="163"/>
      <c r="T162" s="163"/>
      <c r="U162" s="163"/>
      <c r="V162" s="163"/>
      <c r="W162" s="163"/>
      <c r="X162" s="163"/>
      <c r="Y162" s="163"/>
      <c r="Z162" s="163"/>
      <c r="AA162" s="330"/>
      <c r="AB162" s="163"/>
      <c r="AC162" s="163"/>
      <c r="AD162" s="163"/>
      <c r="AE162" s="163"/>
      <c r="AF162" s="163"/>
      <c r="AG162" s="163"/>
      <c r="AH162" s="163"/>
      <c r="AI162" s="333"/>
      <c r="AJ162" s="283"/>
      <c r="AK162" s="315"/>
      <c r="AL162" s="282"/>
      <c r="AM162" s="283"/>
      <c r="AN162" s="283"/>
      <c r="AO162" s="283"/>
      <c r="AP162" s="331"/>
      <c r="AQ162" s="283"/>
      <c r="AR162" s="283"/>
      <c r="AS162" s="283"/>
      <c r="AT162" s="283"/>
      <c r="AU162" s="283"/>
      <c r="AV162" s="283"/>
      <c r="AW162" s="331"/>
      <c r="AX162" s="331"/>
      <c r="AY162" s="331"/>
      <c r="AZ162" s="334"/>
      <c r="BA162" s="283"/>
      <c r="BB162" s="283"/>
      <c r="BC162" s="283"/>
      <c r="BD162" s="283"/>
      <c r="BE162" s="283"/>
      <c r="BF162" s="283"/>
      <c r="BG162" s="283"/>
      <c r="BH162" s="283"/>
      <c r="BI162" s="283"/>
      <c r="BJ162" s="283"/>
      <c r="BK162" s="283"/>
      <c r="BL162" s="283"/>
      <c r="BM162" s="283"/>
      <c r="BN162" s="282"/>
      <c r="BO162" s="283"/>
      <c r="BP162" s="282"/>
      <c r="BQ162" s="282"/>
      <c r="BR162" s="282"/>
      <c r="BS162" s="282"/>
    </row>
    <row r="163">
      <c r="A163" s="283"/>
      <c r="B163" s="335"/>
      <c r="C163" s="283"/>
      <c r="D163" s="283"/>
      <c r="E163" s="283"/>
      <c r="F163" s="336"/>
      <c r="G163" s="337"/>
      <c r="H163" s="283"/>
      <c r="I163" s="283"/>
      <c r="J163" s="283"/>
      <c r="K163" s="338"/>
      <c r="L163" s="339"/>
      <c r="M163" s="283"/>
      <c r="N163" s="283"/>
      <c r="O163" s="333"/>
      <c r="P163" s="283"/>
      <c r="Q163" s="163"/>
      <c r="R163" s="163"/>
      <c r="S163" s="163"/>
      <c r="T163" s="163"/>
      <c r="U163" s="163"/>
      <c r="V163" s="163"/>
      <c r="W163" s="163"/>
      <c r="X163" s="163"/>
      <c r="Y163" s="163"/>
      <c r="Z163" s="163"/>
      <c r="AA163" s="330"/>
      <c r="AB163" s="163"/>
      <c r="AC163" s="163"/>
      <c r="AD163" s="163"/>
      <c r="AE163" s="163"/>
      <c r="AF163" s="163"/>
      <c r="AG163" s="163"/>
      <c r="AH163" s="163"/>
      <c r="AI163" s="333"/>
      <c r="AJ163" s="283"/>
      <c r="AK163" s="315"/>
      <c r="AL163" s="282"/>
      <c r="AM163" s="283"/>
      <c r="AN163" s="283"/>
      <c r="AO163" s="283"/>
      <c r="AP163" s="331"/>
      <c r="AQ163" s="283"/>
      <c r="AR163" s="283"/>
      <c r="AS163" s="283"/>
      <c r="AT163" s="283"/>
      <c r="AU163" s="283"/>
      <c r="AV163" s="283"/>
      <c r="AW163" s="331"/>
      <c r="AX163" s="331"/>
      <c r="AY163" s="331"/>
      <c r="AZ163" s="334"/>
      <c r="BA163" s="283"/>
      <c r="BB163" s="283"/>
      <c r="BC163" s="283"/>
      <c r="BD163" s="283"/>
      <c r="BE163" s="283"/>
      <c r="BF163" s="283"/>
      <c r="BG163" s="283"/>
      <c r="BH163" s="283"/>
      <c r="BI163" s="283"/>
      <c r="BJ163" s="283"/>
      <c r="BK163" s="283"/>
      <c r="BL163" s="283"/>
      <c r="BM163" s="283"/>
      <c r="BN163" s="282"/>
      <c r="BO163" s="283"/>
      <c r="BP163" s="282"/>
      <c r="BQ163" s="282"/>
      <c r="BR163" s="282"/>
      <c r="BS163" s="282"/>
    </row>
    <row r="164">
      <c r="A164" s="283"/>
      <c r="B164" s="335"/>
      <c r="C164" s="283"/>
      <c r="D164" s="283"/>
      <c r="E164" s="283"/>
      <c r="F164" s="336"/>
      <c r="G164" s="337"/>
      <c r="H164" s="283"/>
      <c r="I164" s="283"/>
      <c r="J164" s="283"/>
      <c r="K164" s="338"/>
      <c r="L164" s="339"/>
      <c r="M164" s="283"/>
      <c r="N164" s="283"/>
      <c r="O164" s="333"/>
      <c r="P164" s="283"/>
      <c r="Q164" s="163"/>
      <c r="R164" s="163"/>
      <c r="S164" s="163"/>
      <c r="T164" s="163"/>
      <c r="U164" s="163"/>
      <c r="V164" s="163"/>
      <c r="W164" s="163"/>
      <c r="X164" s="163"/>
      <c r="Y164" s="163"/>
      <c r="Z164" s="163"/>
      <c r="AA164" s="330"/>
      <c r="AB164" s="163"/>
      <c r="AC164" s="163"/>
      <c r="AD164" s="163"/>
      <c r="AE164" s="163"/>
      <c r="AF164" s="163"/>
      <c r="AG164" s="163"/>
      <c r="AH164" s="163"/>
      <c r="AI164" s="333"/>
      <c r="AJ164" s="283"/>
      <c r="AK164" s="315"/>
      <c r="AL164" s="282"/>
      <c r="AM164" s="283"/>
      <c r="AN164" s="283"/>
      <c r="AO164" s="283"/>
      <c r="AP164" s="331"/>
      <c r="AQ164" s="283"/>
      <c r="AR164" s="283"/>
      <c r="AS164" s="283"/>
      <c r="AT164" s="283"/>
      <c r="AU164" s="283"/>
      <c r="AV164" s="283"/>
      <c r="AW164" s="331"/>
      <c r="AX164" s="331"/>
      <c r="AY164" s="331"/>
      <c r="AZ164" s="334"/>
      <c r="BA164" s="283"/>
      <c r="BB164" s="283"/>
      <c r="BC164" s="283"/>
      <c r="BD164" s="283"/>
      <c r="BE164" s="283"/>
      <c r="BF164" s="283"/>
      <c r="BG164" s="283"/>
      <c r="BH164" s="283"/>
      <c r="BI164" s="283"/>
      <c r="BJ164" s="283"/>
      <c r="BK164" s="283"/>
      <c r="BL164" s="283"/>
      <c r="BM164" s="283"/>
      <c r="BN164" s="282"/>
      <c r="BO164" s="283"/>
      <c r="BP164" s="282"/>
      <c r="BQ164" s="282"/>
      <c r="BR164" s="282"/>
      <c r="BS164" s="282"/>
    </row>
    <row r="165">
      <c r="A165" s="283"/>
      <c r="B165" s="335"/>
      <c r="C165" s="283"/>
      <c r="D165" s="283"/>
      <c r="E165" s="283"/>
      <c r="F165" s="336"/>
      <c r="G165" s="337"/>
      <c r="H165" s="283"/>
      <c r="I165" s="283"/>
      <c r="J165" s="283"/>
      <c r="K165" s="338"/>
      <c r="L165" s="339"/>
      <c r="M165" s="283"/>
      <c r="N165" s="283"/>
      <c r="O165" s="333"/>
      <c r="P165" s="283"/>
      <c r="Q165" s="163"/>
      <c r="R165" s="163"/>
      <c r="S165" s="163"/>
      <c r="T165" s="163"/>
      <c r="U165" s="163"/>
      <c r="V165" s="163"/>
      <c r="W165" s="163"/>
      <c r="X165" s="163"/>
      <c r="Y165" s="163"/>
      <c r="Z165" s="163"/>
      <c r="AA165" s="330"/>
      <c r="AB165" s="163"/>
      <c r="AC165" s="163"/>
      <c r="AD165" s="163"/>
      <c r="AE165" s="163"/>
      <c r="AF165" s="163"/>
      <c r="AG165" s="163"/>
      <c r="AH165" s="163"/>
      <c r="AI165" s="333"/>
      <c r="AJ165" s="283"/>
      <c r="AK165" s="315"/>
      <c r="AL165" s="282"/>
      <c r="AM165" s="283"/>
      <c r="AN165" s="283"/>
      <c r="AO165" s="283"/>
      <c r="AP165" s="331"/>
      <c r="AQ165" s="283"/>
      <c r="AR165" s="283"/>
      <c r="AS165" s="283"/>
      <c r="AT165" s="283"/>
      <c r="AU165" s="283"/>
      <c r="AV165" s="283"/>
      <c r="AW165" s="331"/>
      <c r="AX165" s="331"/>
      <c r="AY165" s="331"/>
      <c r="AZ165" s="334"/>
      <c r="BA165" s="283"/>
      <c r="BB165" s="283"/>
      <c r="BC165" s="283"/>
      <c r="BD165" s="283"/>
      <c r="BE165" s="283"/>
      <c r="BF165" s="283"/>
      <c r="BG165" s="283"/>
      <c r="BH165" s="283"/>
      <c r="BI165" s="283"/>
      <c r="BJ165" s="283"/>
      <c r="BK165" s="283"/>
      <c r="BL165" s="283"/>
      <c r="BM165" s="283"/>
      <c r="BN165" s="282"/>
      <c r="BO165" s="283"/>
      <c r="BP165" s="282"/>
      <c r="BQ165" s="282"/>
      <c r="BR165" s="282"/>
      <c r="BS165" s="282"/>
    </row>
    <row r="166">
      <c r="A166" s="283"/>
      <c r="B166" s="335"/>
      <c r="C166" s="283"/>
      <c r="D166" s="283"/>
      <c r="E166" s="283"/>
      <c r="F166" s="336"/>
      <c r="G166" s="337"/>
      <c r="H166" s="283"/>
      <c r="I166" s="283"/>
      <c r="J166" s="283"/>
      <c r="K166" s="338"/>
      <c r="L166" s="339"/>
      <c r="M166" s="283"/>
      <c r="N166" s="283"/>
      <c r="O166" s="333"/>
      <c r="P166" s="283"/>
      <c r="Q166" s="163"/>
      <c r="R166" s="163"/>
      <c r="S166" s="163"/>
      <c r="T166" s="163"/>
      <c r="U166" s="163"/>
      <c r="V166" s="163"/>
      <c r="W166" s="163"/>
      <c r="X166" s="163"/>
      <c r="Y166" s="163"/>
      <c r="Z166" s="163"/>
      <c r="AA166" s="330"/>
      <c r="AB166" s="163"/>
      <c r="AC166" s="163"/>
      <c r="AD166" s="163"/>
      <c r="AE166" s="163"/>
      <c r="AF166" s="163"/>
      <c r="AG166" s="163"/>
      <c r="AH166" s="163"/>
      <c r="AI166" s="333"/>
      <c r="AJ166" s="283"/>
      <c r="AK166" s="315"/>
      <c r="AL166" s="282"/>
      <c r="AM166" s="283"/>
      <c r="AN166" s="283"/>
      <c r="AO166" s="283"/>
      <c r="AP166" s="331"/>
      <c r="AQ166" s="283"/>
      <c r="AR166" s="283"/>
      <c r="AS166" s="283"/>
      <c r="AT166" s="283"/>
      <c r="AU166" s="283"/>
      <c r="AV166" s="283"/>
      <c r="AW166" s="331"/>
      <c r="AX166" s="331"/>
      <c r="AY166" s="331"/>
      <c r="AZ166" s="334"/>
      <c r="BA166" s="283"/>
      <c r="BB166" s="283"/>
      <c r="BC166" s="283"/>
      <c r="BD166" s="283"/>
      <c r="BE166" s="283"/>
      <c r="BF166" s="283"/>
      <c r="BG166" s="283"/>
      <c r="BH166" s="283"/>
      <c r="BI166" s="283"/>
      <c r="BJ166" s="283"/>
      <c r="BK166" s="283"/>
      <c r="BL166" s="283"/>
      <c r="BM166" s="283"/>
      <c r="BN166" s="282"/>
      <c r="BO166" s="283"/>
      <c r="BP166" s="282"/>
      <c r="BQ166" s="282"/>
      <c r="BR166" s="282"/>
      <c r="BS166" s="282"/>
    </row>
    <row r="167">
      <c r="A167" s="283"/>
      <c r="B167" s="335"/>
      <c r="C167" s="283"/>
      <c r="D167" s="283"/>
      <c r="E167" s="283"/>
      <c r="F167" s="336"/>
      <c r="G167" s="337"/>
      <c r="H167" s="283"/>
      <c r="I167" s="283"/>
      <c r="J167" s="283"/>
      <c r="K167" s="338"/>
      <c r="L167" s="339"/>
      <c r="M167" s="283"/>
      <c r="N167" s="283"/>
      <c r="O167" s="333"/>
      <c r="P167" s="283"/>
      <c r="Q167" s="163"/>
      <c r="R167" s="163"/>
      <c r="S167" s="163"/>
      <c r="T167" s="163"/>
      <c r="U167" s="163"/>
      <c r="V167" s="163"/>
      <c r="W167" s="163"/>
      <c r="X167" s="163"/>
      <c r="Y167" s="163"/>
      <c r="Z167" s="163"/>
      <c r="AA167" s="330"/>
      <c r="AB167" s="163"/>
      <c r="AC167" s="163"/>
      <c r="AD167" s="163"/>
      <c r="AE167" s="163"/>
      <c r="AF167" s="163"/>
      <c r="AG167" s="163"/>
      <c r="AH167" s="163"/>
      <c r="AI167" s="333"/>
      <c r="AJ167" s="283"/>
      <c r="AK167" s="315"/>
      <c r="AL167" s="282"/>
      <c r="AM167" s="283"/>
      <c r="AN167" s="283"/>
      <c r="AO167" s="283"/>
      <c r="AP167" s="331"/>
      <c r="AQ167" s="283"/>
      <c r="AR167" s="283"/>
      <c r="AS167" s="283"/>
      <c r="AT167" s="283"/>
      <c r="AU167" s="283"/>
      <c r="AV167" s="283"/>
      <c r="AW167" s="331"/>
      <c r="AX167" s="331"/>
      <c r="AY167" s="331"/>
      <c r="AZ167" s="334"/>
      <c r="BA167" s="283"/>
      <c r="BB167" s="283"/>
      <c r="BC167" s="283"/>
      <c r="BD167" s="283"/>
      <c r="BE167" s="283"/>
      <c r="BF167" s="283"/>
      <c r="BG167" s="283"/>
      <c r="BH167" s="283"/>
      <c r="BI167" s="283"/>
      <c r="BJ167" s="283"/>
      <c r="BK167" s="283"/>
      <c r="BL167" s="283"/>
      <c r="BM167" s="283"/>
      <c r="BN167" s="282"/>
      <c r="BO167" s="283"/>
      <c r="BP167" s="282"/>
      <c r="BQ167" s="282"/>
      <c r="BR167" s="282"/>
      <c r="BS167" s="282"/>
    </row>
    <row r="168">
      <c r="A168" s="283"/>
      <c r="B168" s="335"/>
      <c r="C168" s="283"/>
      <c r="D168" s="283"/>
      <c r="E168" s="283"/>
      <c r="F168" s="336"/>
      <c r="G168" s="337"/>
      <c r="H168" s="283"/>
      <c r="I168" s="283"/>
      <c r="J168" s="283"/>
      <c r="K168" s="338"/>
      <c r="L168" s="339"/>
      <c r="M168" s="283"/>
      <c r="N168" s="283"/>
      <c r="O168" s="333"/>
      <c r="P168" s="283"/>
      <c r="Q168" s="163"/>
      <c r="R168" s="163"/>
      <c r="S168" s="163"/>
      <c r="T168" s="163"/>
      <c r="U168" s="163"/>
      <c r="V168" s="163"/>
      <c r="W168" s="163"/>
      <c r="X168" s="163"/>
      <c r="Y168" s="163"/>
      <c r="Z168" s="163"/>
      <c r="AA168" s="330"/>
      <c r="AB168" s="163"/>
      <c r="AC168" s="163"/>
      <c r="AD168" s="163"/>
      <c r="AE168" s="163"/>
      <c r="AF168" s="163"/>
      <c r="AG168" s="163"/>
      <c r="AH168" s="163"/>
      <c r="AI168" s="333"/>
      <c r="AJ168" s="283"/>
      <c r="AK168" s="315"/>
      <c r="AL168" s="282"/>
      <c r="AM168" s="283"/>
      <c r="AN168" s="283"/>
      <c r="AO168" s="283"/>
      <c r="AP168" s="331"/>
      <c r="AQ168" s="283"/>
      <c r="AR168" s="283"/>
      <c r="AS168" s="283"/>
      <c r="AT168" s="283"/>
      <c r="AU168" s="283"/>
      <c r="AV168" s="283"/>
      <c r="AW168" s="331"/>
      <c r="AX168" s="331"/>
      <c r="AY168" s="331"/>
      <c r="AZ168" s="334"/>
      <c r="BA168" s="283"/>
      <c r="BB168" s="283"/>
      <c r="BC168" s="283"/>
      <c r="BD168" s="283"/>
      <c r="BE168" s="283"/>
      <c r="BF168" s="283"/>
      <c r="BG168" s="283"/>
      <c r="BH168" s="283"/>
      <c r="BI168" s="283"/>
      <c r="BJ168" s="283"/>
      <c r="BK168" s="283"/>
      <c r="BL168" s="283"/>
      <c r="BM168" s="283"/>
      <c r="BN168" s="282"/>
      <c r="BO168" s="283"/>
      <c r="BP168" s="282"/>
      <c r="BQ168" s="282"/>
      <c r="BR168" s="282"/>
      <c r="BS168" s="282"/>
    </row>
    <row r="169">
      <c r="A169" s="283"/>
      <c r="B169" s="335"/>
      <c r="C169" s="283"/>
      <c r="D169" s="283"/>
      <c r="E169" s="283"/>
      <c r="F169" s="336"/>
      <c r="G169" s="337"/>
      <c r="H169" s="283"/>
      <c r="I169" s="283"/>
      <c r="J169" s="283"/>
      <c r="K169" s="338"/>
      <c r="L169" s="339"/>
      <c r="M169" s="283"/>
      <c r="N169" s="283"/>
      <c r="O169" s="333"/>
      <c r="P169" s="283"/>
      <c r="Q169" s="163"/>
      <c r="R169" s="163"/>
      <c r="S169" s="163"/>
      <c r="T169" s="163"/>
      <c r="U169" s="163"/>
      <c r="V169" s="163"/>
      <c r="W169" s="163"/>
      <c r="X169" s="163"/>
      <c r="Y169" s="163"/>
      <c r="Z169" s="163"/>
      <c r="AA169" s="330"/>
      <c r="AB169" s="163"/>
      <c r="AC169" s="163"/>
      <c r="AD169" s="163"/>
      <c r="AE169" s="163"/>
      <c r="AF169" s="163"/>
      <c r="AG169" s="163"/>
      <c r="AH169" s="163"/>
      <c r="AI169" s="333"/>
      <c r="AJ169" s="283"/>
      <c r="AK169" s="315"/>
      <c r="AL169" s="282"/>
      <c r="AM169" s="283"/>
      <c r="AN169" s="283"/>
      <c r="AO169" s="283"/>
      <c r="AP169" s="331"/>
      <c r="AQ169" s="283"/>
      <c r="AR169" s="283"/>
      <c r="AS169" s="283"/>
      <c r="AT169" s="283"/>
      <c r="AU169" s="283"/>
      <c r="AV169" s="283"/>
      <c r="AW169" s="331"/>
      <c r="AX169" s="331"/>
      <c r="AY169" s="331"/>
      <c r="AZ169" s="334"/>
      <c r="BA169" s="283"/>
      <c r="BB169" s="283"/>
      <c r="BC169" s="283"/>
      <c r="BD169" s="283"/>
      <c r="BE169" s="283"/>
      <c r="BF169" s="283"/>
      <c r="BG169" s="283"/>
      <c r="BH169" s="283"/>
      <c r="BI169" s="283"/>
      <c r="BJ169" s="283"/>
      <c r="BK169" s="283"/>
      <c r="BL169" s="283"/>
      <c r="BM169" s="283"/>
      <c r="BN169" s="282"/>
      <c r="BO169" s="283"/>
      <c r="BP169" s="282"/>
      <c r="BQ169" s="282"/>
      <c r="BR169" s="282"/>
      <c r="BS169" s="282"/>
    </row>
    <row r="170">
      <c r="A170" s="283"/>
      <c r="B170" s="335"/>
      <c r="C170" s="283"/>
      <c r="D170" s="283"/>
      <c r="E170" s="283"/>
      <c r="F170" s="336"/>
      <c r="G170" s="337"/>
      <c r="H170" s="283"/>
      <c r="I170" s="283"/>
      <c r="J170" s="283"/>
      <c r="K170" s="338"/>
      <c r="L170" s="339"/>
      <c r="M170" s="283"/>
      <c r="N170" s="283"/>
      <c r="O170" s="333"/>
      <c r="P170" s="283"/>
      <c r="Q170" s="163"/>
      <c r="R170" s="163"/>
      <c r="S170" s="163"/>
      <c r="T170" s="163"/>
      <c r="U170" s="163"/>
      <c r="V170" s="163"/>
      <c r="W170" s="163"/>
      <c r="X170" s="163"/>
      <c r="Y170" s="163"/>
      <c r="Z170" s="163"/>
      <c r="AA170" s="330"/>
      <c r="AB170" s="163"/>
      <c r="AC170" s="163"/>
      <c r="AD170" s="163"/>
      <c r="AE170" s="163"/>
      <c r="AF170" s="163"/>
      <c r="AG170" s="163"/>
      <c r="AH170" s="163"/>
      <c r="AI170" s="333"/>
      <c r="AJ170" s="283"/>
      <c r="AK170" s="315"/>
      <c r="AL170" s="282"/>
      <c r="AM170" s="283"/>
      <c r="AN170" s="283"/>
      <c r="AO170" s="283"/>
      <c r="AP170" s="331"/>
      <c r="AQ170" s="283"/>
      <c r="AR170" s="283"/>
      <c r="AS170" s="283"/>
      <c r="AT170" s="283"/>
      <c r="AU170" s="283"/>
      <c r="AV170" s="283"/>
      <c r="AW170" s="331"/>
      <c r="AX170" s="331"/>
      <c r="AY170" s="331"/>
      <c r="AZ170" s="334"/>
      <c r="BA170" s="283"/>
      <c r="BB170" s="283"/>
      <c r="BC170" s="283"/>
      <c r="BD170" s="283"/>
      <c r="BE170" s="283"/>
      <c r="BF170" s="283"/>
      <c r="BG170" s="283"/>
      <c r="BH170" s="283"/>
      <c r="BI170" s="283"/>
      <c r="BJ170" s="283"/>
      <c r="BK170" s="283"/>
      <c r="BL170" s="283"/>
      <c r="BM170" s="283"/>
      <c r="BN170" s="282"/>
      <c r="BO170" s="283"/>
      <c r="BP170" s="282"/>
      <c r="BQ170" s="282"/>
      <c r="BR170" s="282"/>
      <c r="BS170" s="282"/>
    </row>
    <row r="171">
      <c r="A171" s="283"/>
      <c r="B171" s="335"/>
      <c r="C171" s="283"/>
      <c r="D171" s="283"/>
      <c r="E171" s="283"/>
      <c r="F171" s="336"/>
      <c r="G171" s="337"/>
      <c r="H171" s="283"/>
      <c r="I171" s="283"/>
      <c r="J171" s="283"/>
      <c r="K171" s="338"/>
      <c r="L171" s="339"/>
      <c r="M171" s="283"/>
      <c r="N171" s="283"/>
      <c r="O171" s="333"/>
      <c r="P171" s="283"/>
      <c r="Q171" s="163"/>
      <c r="R171" s="163"/>
      <c r="S171" s="163"/>
      <c r="T171" s="163"/>
      <c r="U171" s="163"/>
      <c r="V171" s="163"/>
      <c r="W171" s="163"/>
      <c r="X171" s="163"/>
      <c r="Y171" s="163"/>
      <c r="Z171" s="163"/>
      <c r="AA171" s="330"/>
      <c r="AB171" s="163"/>
      <c r="AC171" s="163"/>
      <c r="AD171" s="163"/>
      <c r="AE171" s="163"/>
      <c r="AF171" s="163"/>
      <c r="AG171" s="163"/>
      <c r="AH171" s="163"/>
      <c r="AI171" s="333"/>
      <c r="AJ171" s="283"/>
      <c r="AK171" s="315"/>
      <c r="AL171" s="282"/>
      <c r="AM171" s="283"/>
      <c r="AN171" s="283"/>
      <c r="AO171" s="283"/>
      <c r="AP171" s="331"/>
      <c r="AQ171" s="283"/>
      <c r="AR171" s="283"/>
      <c r="AS171" s="283"/>
      <c r="AT171" s="283"/>
      <c r="AU171" s="283"/>
      <c r="AV171" s="283"/>
      <c r="AW171" s="331"/>
      <c r="AX171" s="331"/>
      <c r="AY171" s="331"/>
      <c r="AZ171" s="334"/>
      <c r="BA171" s="283"/>
      <c r="BB171" s="283"/>
      <c r="BC171" s="283"/>
      <c r="BD171" s="283"/>
      <c r="BE171" s="283"/>
      <c r="BF171" s="283"/>
      <c r="BG171" s="283"/>
      <c r="BH171" s="283"/>
      <c r="BI171" s="283"/>
      <c r="BJ171" s="283"/>
      <c r="BK171" s="283"/>
      <c r="BL171" s="283"/>
      <c r="BM171" s="283"/>
      <c r="BN171" s="282"/>
      <c r="BO171" s="283"/>
      <c r="BP171" s="282"/>
      <c r="BQ171" s="282"/>
      <c r="BR171" s="282"/>
      <c r="BS171" s="282"/>
    </row>
    <row r="172">
      <c r="A172" s="283"/>
      <c r="B172" s="335"/>
      <c r="C172" s="283"/>
      <c r="D172" s="283"/>
      <c r="E172" s="283"/>
      <c r="F172" s="336"/>
      <c r="G172" s="337"/>
      <c r="H172" s="283"/>
      <c r="I172" s="283"/>
      <c r="J172" s="283"/>
      <c r="K172" s="338"/>
      <c r="L172" s="339"/>
      <c r="M172" s="283"/>
      <c r="N172" s="283"/>
      <c r="O172" s="333"/>
      <c r="P172" s="283"/>
      <c r="Q172" s="163"/>
      <c r="R172" s="163"/>
      <c r="S172" s="163"/>
      <c r="T172" s="163"/>
      <c r="U172" s="163"/>
      <c r="V172" s="163"/>
      <c r="W172" s="163"/>
      <c r="X172" s="163"/>
      <c r="Y172" s="163"/>
      <c r="Z172" s="163"/>
      <c r="AA172" s="330"/>
      <c r="AB172" s="163"/>
      <c r="AC172" s="163"/>
      <c r="AD172" s="163"/>
      <c r="AE172" s="163"/>
      <c r="AF172" s="163"/>
      <c r="AG172" s="163"/>
      <c r="AH172" s="163"/>
      <c r="AI172" s="333"/>
      <c r="AJ172" s="283"/>
      <c r="AK172" s="315"/>
      <c r="AL172" s="282"/>
      <c r="AM172" s="283"/>
      <c r="AN172" s="283"/>
      <c r="AO172" s="283"/>
      <c r="AP172" s="331"/>
      <c r="AQ172" s="283"/>
      <c r="AR172" s="283"/>
      <c r="AS172" s="283"/>
      <c r="AT172" s="283"/>
      <c r="AU172" s="283"/>
      <c r="AV172" s="283"/>
      <c r="AW172" s="331"/>
      <c r="AX172" s="331"/>
      <c r="AY172" s="331"/>
      <c r="AZ172" s="334"/>
      <c r="BA172" s="283"/>
      <c r="BB172" s="283"/>
      <c r="BC172" s="283"/>
      <c r="BD172" s="283"/>
      <c r="BE172" s="283"/>
      <c r="BF172" s="283"/>
      <c r="BG172" s="283"/>
      <c r="BH172" s="283"/>
      <c r="BI172" s="283"/>
      <c r="BJ172" s="283"/>
      <c r="BK172" s="283"/>
      <c r="BL172" s="283"/>
      <c r="BM172" s="283"/>
      <c r="BN172" s="282"/>
      <c r="BO172" s="283"/>
      <c r="BP172" s="282"/>
      <c r="BQ172" s="282"/>
      <c r="BR172" s="282"/>
      <c r="BS172" s="282"/>
    </row>
    <row r="173">
      <c r="A173" s="283"/>
      <c r="B173" s="335"/>
      <c r="C173" s="283"/>
      <c r="D173" s="283"/>
      <c r="E173" s="283"/>
      <c r="F173" s="336"/>
      <c r="G173" s="337"/>
      <c r="H173" s="283"/>
      <c r="I173" s="283"/>
      <c r="J173" s="283"/>
      <c r="K173" s="338"/>
      <c r="L173" s="339"/>
      <c r="M173" s="283"/>
      <c r="N173" s="283"/>
      <c r="O173" s="333"/>
      <c r="P173" s="283"/>
      <c r="Q173" s="163"/>
      <c r="R173" s="163"/>
      <c r="S173" s="163"/>
      <c r="T173" s="163"/>
      <c r="U173" s="163"/>
      <c r="V173" s="163"/>
      <c r="W173" s="163"/>
      <c r="X173" s="163"/>
      <c r="Y173" s="163"/>
      <c r="Z173" s="163"/>
      <c r="AA173" s="330"/>
      <c r="AB173" s="163"/>
      <c r="AC173" s="163"/>
      <c r="AD173" s="163"/>
      <c r="AE173" s="163"/>
      <c r="AF173" s="163"/>
      <c r="AG173" s="163"/>
      <c r="AH173" s="163"/>
      <c r="AI173" s="333"/>
      <c r="AJ173" s="283"/>
      <c r="AK173" s="315"/>
      <c r="AL173" s="282"/>
      <c r="AM173" s="283"/>
      <c r="AN173" s="283"/>
      <c r="AO173" s="283"/>
      <c r="AP173" s="331"/>
      <c r="AQ173" s="283"/>
      <c r="AR173" s="283"/>
      <c r="AS173" s="283"/>
      <c r="AT173" s="283"/>
      <c r="AU173" s="283"/>
      <c r="AV173" s="283"/>
      <c r="AW173" s="331"/>
      <c r="AX173" s="331"/>
      <c r="AY173" s="331"/>
      <c r="AZ173" s="334"/>
      <c r="BA173" s="283"/>
      <c r="BB173" s="283"/>
      <c r="BC173" s="283"/>
      <c r="BD173" s="283"/>
      <c r="BE173" s="283"/>
      <c r="BF173" s="283"/>
      <c r="BG173" s="283"/>
      <c r="BH173" s="283"/>
      <c r="BI173" s="283"/>
      <c r="BJ173" s="283"/>
      <c r="BK173" s="283"/>
      <c r="BL173" s="283"/>
      <c r="BM173" s="283"/>
      <c r="BN173" s="282"/>
      <c r="BO173" s="283"/>
      <c r="BP173" s="282"/>
      <c r="BQ173" s="282"/>
      <c r="BR173" s="282"/>
      <c r="BS173" s="282"/>
    </row>
    <row r="174">
      <c r="A174" s="283"/>
      <c r="B174" s="335"/>
      <c r="C174" s="283"/>
      <c r="D174" s="283"/>
      <c r="E174" s="283"/>
      <c r="F174" s="336"/>
      <c r="G174" s="337"/>
      <c r="H174" s="283"/>
      <c r="I174" s="283"/>
      <c r="J174" s="283"/>
      <c r="K174" s="338"/>
      <c r="L174" s="339"/>
      <c r="M174" s="283"/>
      <c r="N174" s="283"/>
      <c r="O174" s="333"/>
      <c r="P174" s="283"/>
      <c r="Q174" s="163"/>
      <c r="R174" s="163"/>
      <c r="S174" s="163"/>
      <c r="T174" s="163"/>
      <c r="U174" s="163"/>
      <c r="V174" s="163"/>
      <c r="W174" s="163"/>
      <c r="X174" s="163"/>
      <c r="Y174" s="163"/>
      <c r="Z174" s="163"/>
      <c r="AA174" s="330"/>
      <c r="AB174" s="163"/>
      <c r="AC174" s="163"/>
      <c r="AD174" s="163"/>
      <c r="AE174" s="163"/>
      <c r="AF174" s="163"/>
      <c r="AG174" s="163"/>
      <c r="AH174" s="163"/>
      <c r="AI174" s="333"/>
      <c r="AJ174" s="283"/>
      <c r="AK174" s="315"/>
      <c r="AL174" s="282"/>
      <c r="AM174" s="283"/>
      <c r="AN174" s="283"/>
      <c r="AO174" s="283"/>
      <c r="AP174" s="331"/>
      <c r="AQ174" s="283"/>
      <c r="AR174" s="283"/>
      <c r="AS174" s="283"/>
      <c r="AT174" s="283"/>
      <c r="AU174" s="283"/>
      <c r="AV174" s="283"/>
      <c r="AW174" s="331"/>
      <c r="AX174" s="331"/>
      <c r="AY174" s="331"/>
      <c r="AZ174" s="334"/>
      <c r="BA174" s="283"/>
      <c r="BB174" s="283"/>
      <c r="BC174" s="283"/>
      <c r="BD174" s="283"/>
      <c r="BE174" s="283"/>
      <c r="BF174" s="283"/>
      <c r="BG174" s="283"/>
      <c r="BH174" s="283"/>
      <c r="BI174" s="283"/>
      <c r="BJ174" s="283"/>
      <c r="BK174" s="283"/>
      <c r="BL174" s="283"/>
      <c r="BM174" s="283"/>
      <c r="BN174" s="282"/>
      <c r="BO174" s="283"/>
      <c r="BP174" s="282"/>
      <c r="BQ174" s="282"/>
      <c r="BR174" s="282"/>
      <c r="BS174" s="282"/>
    </row>
    <row r="175">
      <c r="A175" s="283"/>
      <c r="B175" s="335"/>
      <c r="C175" s="283"/>
      <c r="D175" s="283"/>
      <c r="E175" s="283"/>
      <c r="F175" s="336"/>
      <c r="G175" s="337"/>
      <c r="H175" s="283"/>
      <c r="I175" s="283"/>
      <c r="J175" s="283"/>
      <c r="K175" s="338"/>
      <c r="L175" s="339"/>
      <c r="M175" s="283"/>
      <c r="N175" s="283"/>
      <c r="O175" s="333"/>
      <c r="P175" s="283"/>
      <c r="Q175" s="163"/>
      <c r="R175" s="163"/>
      <c r="S175" s="163"/>
      <c r="T175" s="163"/>
      <c r="U175" s="163"/>
      <c r="V175" s="163"/>
      <c r="W175" s="163"/>
      <c r="X175" s="163"/>
      <c r="Y175" s="163"/>
      <c r="Z175" s="163"/>
      <c r="AA175" s="330"/>
      <c r="AB175" s="163"/>
      <c r="AC175" s="163"/>
      <c r="AD175" s="163"/>
      <c r="AE175" s="163"/>
      <c r="AF175" s="163"/>
      <c r="AG175" s="163"/>
      <c r="AH175" s="163"/>
      <c r="AI175" s="333"/>
      <c r="AJ175" s="283"/>
      <c r="AK175" s="315"/>
      <c r="AL175" s="282"/>
      <c r="AM175" s="283"/>
      <c r="AN175" s="283"/>
      <c r="AO175" s="283"/>
      <c r="AP175" s="331"/>
      <c r="AQ175" s="283"/>
      <c r="AR175" s="283"/>
      <c r="AS175" s="283"/>
      <c r="AT175" s="283"/>
      <c r="AU175" s="283"/>
      <c r="AV175" s="283"/>
      <c r="AW175" s="331"/>
      <c r="AX175" s="331"/>
      <c r="AY175" s="331"/>
      <c r="AZ175" s="334"/>
      <c r="BA175" s="283"/>
      <c r="BB175" s="283"/>
      <c r="BC175" s="283"/>
      <c r="BD175" s="283"/>
      <c r="BE175" s="283"/>
      <c r="BF175" s="283"/>
      <c r="BG175" s="283"/>
      <c r="BH175" s="283"/>
      <c r="BI175" s="283"/>
      <c r="BJ175" s="283"/>
      <c r="BK175" s="283"/>
      <c r="BL175" s="283"/>
      <c r="BM175" s="283"/>
      <c r="BN175" s="282"/>
      <c r="BO175" s="283"/>
      <c r="BP175" s="282"/>
      <c r="BQ175" s="282"/>
      <c r="BR175" s="282"/>
      <c r="BS175" s="282"/>
    </row>
    <row r="176">
      <c r="A176" s="283"/>
      <c r="B176" s="335"/>
      <c r="C176" s="283"/>
      <c r="D176" s="283"/>
      <c r="E176" s="283"/>
      <c r="F176" s="336"/>
      <c r="G176" s="337"/>
      <c r="H176" s="283"/>
      <c r="I176" s="283"/>
      <c r="J176" s="283"/>
      <c r="K176" s="338"/>
      <c r="L176" s="339"/>
      <c r="M176" s="283"/>
      <c r="N176" s="283"/>
      <c r="O176" s="333"/>
      <c r="P176" s="283"/>
      <c r="Q176" s="163"/>
      <c r="R176" s="163"/>
      <c r="S176" s="163"/>
      <c r="T176" s="163"/>
      <c r="U176" s="163"/>
      <c r="V176" s="163"/>
      <c r="W176" s="163"/>
      <c r="X176" s="163"/>
      <c r="Y176" s="163"/>
      <c r="Z176" s="163"/>
      <c r="AA176" s="330"/>
      <c r="AB176" s="163"/>
      <c r="AC176" s="163"/>
      <c r="AD176" s="163"/>
      <c r="AE176" s="163"/>
      <c r="AF176" s="163"/>
      <c r="AG176" s="163"/>
      <c r="AH176" s="163"/>
      <c r="AI176" s="333"/>
      <c r="AJ176" s="283"/>
      <c r="AK176" s="315"/>
      <c r="AL176" s="282"/>
      <c r="AM176" s="283"/>
      <c r="AN176" s="283"/>
      <c r="AO176" s="283"/>
      <c r="AP176" s="331"/>
      <c r="AQ176" s="283"/>
      <c r="AR176" s="283"/>
      <c r="AS176" s="283"/>
      <c r="AT176" s="283"/>
      <c r="AU176" s="283"/>
      <c r="AV176" s="283"/>
      <c r="AW176" s="331"/>
      <c r="AX176" s="331"/>
      <c r="AY176" s="331"/>
      <c r="AZ176" s="334"/>
      <c r="BA176" s="283"/>
      <c r="BB176" s="283"/>
      <c r="BC176" s="283"/>
      <c r="BD176" s="283"/>
      <c r="BE176" s="283"/>
      <c r="BF176" s="283"/>
      <c r="BG176" s="283"/>
      <c r="BH176" s="283"/>
      <c r="BI176" s="283"/>
      <c r="BJ176" s="283"/>
      <c r="BK176" s="283"/>
      <c r="BL176" s="283"/>
      <c r="BM176" s="283"/>
      <c r="BN176" s="282"/>
      <c r="BO176" s="283"/>
      <c r="BP176" s="282"/>
      <c r="BQ176" s="282"/>
      <c r="BR176" s="282"/>
      <c r="BS176" s="282"/>
    </row>
    <row r="177">
      <c r="A177" s="283"/>
      <c r="B177" s="335"/>
      <c r="C177" s="283"/>
      <c r="D177" s="283"/>
      <c r="E177" s="283"/>
      <c r="F177" s="336"/>
      <c r="G177" s="337"/>
      <c r="H177" s="283"/>
      <c r="I177" s="283"/>
      <c r="J177" s="283"/>
      <c r="K177" s="338"/>
      <c r="L177" s="339"/>
      <c r="M177" s="283"/>
      <c r="N177" s="283"/>
      <c r="O177" s="333"/>
      <c r="P177" s="283"/>
      <c r="Q177" s="163"/>
      <c r="R177" s="163"/>
      <c r="S177" s="163"/>
      <c r="T177" s="163"/>
      <c r="U177" s="163"/>
      <c r="V177" s="163"/>
      <c r="W177" s="163"/>
      <c r="X177" s="163"/>
      <c r="Y177" s="163"/>
      <c r="Z177" s="163"/>
      <c r="AA177" s="330"/>
      <c r="AB177" s="163"/>
      <c r="AC177" s="163"/>
      <c r="AD177" s="163"/>
      <c r="AE177" s="163"/>
      <c r="AF177" s="163"/>
      <c r="AG177" s="163"/>
      <c r="AH177" s="163"/>
      <c r="AI177" s="333"/>
      <c r="AJ177" s="283"/>
      <c r="AK177" s="315"/>
      <c r="AL177" s="282"/>
      <c r="AM177" s="283"/>
      <c r="AN177" s="283"/>
      <c r="AO177" s="283"/>
      <c r="AP177" s="331"/>
      <c r="AQ177" s="283"/>
      <c r="AR177" s="283"/>
      <c r="AS177" s="283"/>
      <c r="AT177" s="283"/>
      <c r="AU177" s="283"/>
      <c r="AV177" s="283"/>
      <c r="AW177" s="331"/>
      <c r="AX177" s="331"/>
      <c r="AY177" s="331"/>
      <c r="AZ177" s="334"/>
      <c r="BA177" s="283"/>
      <c r="BB177" s="283"/>
      <c r="BC177" s="283"/>
      <c r="BD177" s="283"/>
      <c r="BE177" s="283"/>
      <c r="BF177" s="283"/>
      <c r="BG177" s="283"/>
      <c r="BH177" s="283"/>
      <c r="BI177" s="283"/>
      <c r="BJ177" s="283"/>
      <c r="BK177" s="283"/>
      <c r="BL177" s="283"/>
      <c r="BM177" s="283"/>
      <c r="BN177" s="282"/>
      <c r="BO177" s="283"/>
      <c r="BP177" s="282"/>
      <c r="BQ177" s="282"/>
      <c r="BR177" s="282"/>
      <c r="BS177" s="282"/>
    </row>
    <row r="178">
      <c r="A178" s="283"/>
      <c r="B178" s="335"/>
      <c r="C178" s="283"/>
      <c r="D178" s="283"/>
      <c r="E178" s="283"/>
      <c r="F178" s="336"/>
      <c r="G178" s="337"/>
      <c r="H178" s="283"/>
      <c r="I178" s="283"/>
      <c r="J178" s="283"/>
      <c r="K178" s="338"/>
      <c r="L178" s="339"/>
      <c r="M178" s="283"/>
      <c r="N178" s="283"/>
      <c r="O178" s="333"/>
      <c r="P178" s="283"/>
      <c r="Q178" s="163"/>
      <c r="R178" s="163"/>
      <c r="S178" s="163"/>
      <c r="T178" s="163"/>
      <c r="U178" s="163"/>
      <c r="V178" s="163"/>
      <c r="W178" s="163"/>
      <c r="X178" s="163"/>
      <c r="Y178" s="163"/>
      <c r="Z178" s="163"/>
      <c r="AA178" s="330"/>
      <c r="AB178" s="163"/>
      <c r="AC178" s="163"/>
      <c r="AD178" s="163"/>
      <c r="AE178" s="163"/>
      <c r="AF178" s="163"/>
      <c r="AG178" s="163"/>
      <c r="AH178" s="163"/>
      <c r="AI178" s="333"/>
      <c r="AJ178" s="283"/>
      <c r="AK178" s="315"/>
      <c r="AL178" s="282"/>
      <c r="AM178" s="283"/>
      <c r="AN178" s="283"/>
      <c r="AO178" s="283"/>
      <c r="AP178" s="331"/>
      <c r="AQ178" s="283"/>
      <c r="AR178" s="283"/>
      <c r="AS178" s="283"/>
      <c r="AT178" s="283"/>
      <c r="AU178" s="283"/>
      <c r="AV178" s="283"/>
      <c r="AW178" s="331"/>
      <c r="AX178" s="331"/>
      <c r="AY178" s="331"/>
      <c r="AZ178" s="334"/>
      <c r="BA178" s="283"/>
      <c r="BB178" s="283"/>
      <c r="BC178" s="283"/>
      <c r="BD178" s="283"/>
      <c r="BE178" s="283"/>
      <c r="BF178" s="283"/>
      <c r="BG178" s="283"/>
      <c r="BH178" s="283"/>
      <c r="BI178" s="283"/>
      <c r="BJ178" s="283"/>
      <c r="BK178" s="283"/>
      <c r="BL178" s="283"/>
      <c r="BM178" s="283"/>
      <c r="BN178" s="282"/>
      <c r="BO178" s="283"/>
      <c r="BP178" s="282"/>
      <c r="BQ178" s="282"/>
      <c r="BR178" s="282"/>
      <c r="BS178" s="282"/>
    </row>
    <row r="179">
      <c r="A179" s="283"/>
      <c r="B179" s="335"/>
      <c r="C179" s="283"/>
      <c r="D179" s="283"/>
      <c r="E179" s="283"/>
      <c r="F179" s="336"/>
      <c r="G179" s="337"/>
      <c r="H179" s="283"/>
      <c r="I179" s="283"/>
      <c r="J179" s="283"/>
      <c r="K179" s="338"/>
      <c r="L179" s="339"/>
      <c r="M179" s="283"/>
      <c r="N179" s="283"/>
      <c r="O179" s="333"/>
      <c r="P179" s="283"/>
      <c r="Q179" s="163"/>
      <c r="R179" s="163"/>
      <c r="S179" s="163"/>
      <c r="T179" s="163"/>
      <c r="U179" s="163"/>
      <c r="V179" s="163"/>
      <c r="W179" s="163"/>
      <c r="X179" s="163"/>
      <c r="Y179" s="163"/>
      <c r="Z179" s="163"/>
      <c r="AA179" s="330"/>
      <c r="AB179" s="163"/>
      <c r="AC179" s="163"/>
      <c r="AD179" s="163"/>
      <c r="AE179" s="163"/>
      <c r="AF179" s="163"/>
      <c r="AG179" s="163"/>
      <c r="AH179" s="163"/>
      <c r="AI179" s="333"/>
      <c r="AJ179" s="283"/>
      <c r="AK179" s="315"/>
      <c r="AL179" s="282"/>
      <c r="AM179" s="283"/>
      <c r="AN179" s="283"/>
      <c r="AO179" s="283"/>
      <c r="AP179" s="331"/>
      <c r="AQ179" s="283"/>
      <c r="AR179" s="283"/>
      <c r="AS179" s="283"/>
      <c r="AT179" s="283"/>
      <c r="AU179" s="283"/>
      <c r="AV179" s="283"/>
      <c r="AW179" s="331"/>
      <c r="AX179" s="331"/>
      <c r="AY179" s="331"/>
      <c r="AZ179" s="334"/>
      <c r="BA179" s="283"/>
      <c r="BB179" s="283"/>
      <c r="BC179" s="283"/>
      <c r="BD179" s="283"/>
      <c r="BE179" s="283"/>
      <c r="BF179" s="283"/>
      <c r="BG179" s="283"/>
      <c r="BH179" s="283"/>
      <c r="BI179" s="283"/>
      <c r="BJ179" s="283"/>
      <c r="BK179" s="283"/>
      <c r="BL179" s="283"/>
      <c r="BM179" s="283"/>
      <c r="BN179" s="282"/>
      <c r="BO179" s="283"/>
      <c r="BP179" s="282"/>
      <c r="BQ179" s="282"/>
      <c r="BR179" s="282"/>
      <c r="BS179" s="282"/>
    </row>
    <row r="180">
      <c r="A180" s="283"/>
      <c r="B180" s="335"/>
      <c r="C180" s="283"/>
      <c r="D180" s="283"/>
      <c r="E180" s="283"/>
      <c r="F180" s="336"/>
      <c r="G180" s="337"/>
      <c r="H180" s="283"/>
      <c r="I180" s="283"/>
      <c r="J180" s="283"/>
      <c r="K180" s="338"/>
      <c r="L180" s="339"/>
      <c r="M180" s="283"/>
      <c r="N180" s="283"/>
      <c r="O180" s="333"/>
      <c r="P180" s="283"/>
      <c r="Q180" s="163"/>
      <c r="R180" s="163"/>
      <c r="S180" s="163"/>
      <c r="T180" s="163"/>
      <c r="U180" s="163"/>
      <c r="V180" s="163"/>
      <c r="W180" s="163"/>
      <c r="X180" s="163"/>
      <c r="Y180" s="163"/>
      <c r="Z180" s="163"/>
      <c r="AA180" s="330"/>
      <c r="AB180" s="163"/>
      <c r="AC180" s="163"/>
      <c r="AD180" s="163"/>
      <c r="AE180" s="163"/>
      <c r="AF180" s="163"/>
      <c r="AG180" s="163"/>
      <c r="AH180" s="163"/>
      <c r="AI180" s="333"/>
      <c r="AJ180" s="283"/>
      <c r="AK180" s="315"/>
      <c r="AL180" s="282"/>
      <c r="AM180" s="283"/>
      <c r="AN180" s="283"/>
      <c r="AO180" s="283"/>
      <c r="AP180" s="331"/>
      <c r="AQ180" s="283"/>
      <c r="AR180" s="283"/>
      <c r="AS180" s="283"/>
      <c r="AT180" s="283"/>
      <c r="AU180" s="283"/>
      <c r="AV180" s="283"/>
      <c r="AW180" s="331"/>
      <c r="AX180" s="331"/>
      <c r="AY180" s="331"/>
      <c r="AZ180" s="334"/>
      <c r="BA180" s="283"/>
      <c r="BB180" s="283"/>
      <c r="BC180" s="283"/>
      <c r="BD180" s="283"/>
      <c r="BE180" s="283"/>
      <c r="BF180" s="283"/>
      <c r="BG180" s="283"/>
      <c r="BH180" s="283"/>
      <c r="BI180" s="283"/>
      <c r="BJ180" s="283"/>
      <c r="BK180" s="283"/>
      <c r="BL180" s="283"/>
      <c r="BM180" s="283"/>
      <c r="BN180" s="282"/>
      <c r="BO180" s="283"/>
      <c r="BP180" s="282"/>
      <c r="BQ180" s="282"/>
      <c r="BR180" s="282"/>
      <c r="BS180" s="282"/>
    </row>
    <row r="181">
      <c r="A181" s="283"/>
      <c r="B181" s="335"/>
      <c r="C181" s="283"/>
      <c r="D181" s="283"/>
      <c r="E181" s="283"/>
      <c r="F181" s="336"/>
      <c r="G181" s="337"/>
      <c r="H181" s="283"/>
      <c r="I181" s="283"/>
      <c r="J181" s="283"/>
      <c r="K181" s="338"/>
      <c r="L181" s="339"/>
      <c r="M181" s="283"/>
      <c r="N181" s="283"/>
      <c r="O181" s="333"/>
      <c r="P181" s="283"/>
      <c r="Q181" s="163"/>
      <c r="R181" s="163"/>
      <c r="S181" s="163"/>
      <c r="T181" s="163"/>
      <c r="U181" s="163"/>
      <c r="V181" s="163"/>
      <c r="W181" s="163"/>
      <c r="X181" s="163"/>
      <c r="Y181" s="163"/>
      <c r="Z181" s="163"/>
      <c r="AA181" s="330"/>
      <c r="AB181" s="163"/>
      <c r="AC181" s="163"/>
      <c r="AD181" s="163"/>
      <c r="AE181" s="163"/>
      <c r="AF181" s="163"/>
      <c r="AG181" s="163"/>
      <c r="AH181" s="163"/>
      <c r="AI181" s="333"/>
      <c r="AJ181" s="283"/>
      <c r="AK181" s="315"/>
      <c r="AL181" s="282"/>
      <c r="AM181" s="283"/>
      <c r="AN181" s="283"/>
      <c r="AO181" s="283"/>
      <c r="AP181" s="331"/>
      <c r="AQ181" s="283"/>
      <c r="AR181" s="283"/>
      <c r="AS181" s="283"/>
      <c r="AT181" s="283"/>
      <c r="AU181" s="283"/>
      <c r="AV181" s="283"/>
      <c r="AW181" s="331"/>
      <c r="AX181" s="331"/>
      <c r="AY181" s="331"/>
      <c r="AZ181" s="334"/>
      <c r="BA181" s="283"/>
      <c r="BB181" s="283"/>
      <c r="BC181" s="283"/>
      <c r="BD181" s="283"/>
      <c r="BE181" s="283"/>
      <c r="BF181" s="283"/>
      <c r="BG181" s="283"/>
      <c r="BH181" s="283"/>
      <c r="BI181" s="283"/>
      <c r="BJ181" s="283"/>
      <c r="BK181" s="283"/>
      <c r="BL181" s="283"/>
      <c r="BM181" s="283"/>
      <c r="BN181" s="282"/>
      <c r="BO181" s="283"/>
      <c r="BP181" s="282"/>
      <c r="BQ181" s="282"/>
      <c r="BR181" s="282"/>
      <c r="BS181" s="282"/>
    </row>
    <row r="182">
      <c r="A182" s="283"/>
      <c r="B182" s="335"/>
      <c r="C182" s="283"/>
      <c r="D182" s="283"/>
      <c r="E182" s="283"/>
      <c r="F182" s="336"/>
      <c r="G182" s="337"/>
      <c r="H182" s="283"/>
      <c r="I182" s="283"/>
      <c r="J182" s="283"/>
      <c r="K182" s="338"/>
      <c r="L182" s="339"/>
      <c r="M182" s="283"/>
      <c r="N182" s="283"/>
      <c r="O182" s="333"/>
      <c r="P182" s="283"/>
      <c r="Q182" s="163"/>
      <c r="R182" s="163"/>
      <c r="S182" s="163"/>
      <c r="T182" s="163"/>
      <c r="U182" s="163"/>
      <c r="V182" s="163"/>
      <c r="W182" s="163"/>
      <c r="X182" s="163"/>
      <c r="Y182" s="163"/>
      <c r="Z182" s="163"/>
      <c r="AA182" s="330"/>
      <c r="AB182" s="163"/>
      <c r="AC182" s="163"/>
      <c r="AD182" s="163"/>
      <c r="AE182" s="163"/>
      <c r="AF182" s="163"/>
      <c r="AG182" s="163"/>
      <c r="AH182" s="163"/>
      <c r="AI182" s="333"/>
      <c r="AJ182" s="283"/>
      <c r="AK182" s="315"/>
      <c r="AL182" s="282"/>
      <c r="AM182" s="283"/>
      <c r="AN182" s="283"/>
      <c r="AO182" s="283"/>
      <c r="AP182" s="331"/>
      <c r="AQ182" s="283"/>
      <c r="AR182" s="283"/>
      <c r="AS182" s="283"/>
      <c r="AT182" s="283"/>
      <c r="AU182" s="283"/>
      <c r="AV182" s="283"/>
      <c r="AW182" s="331"/>
      <c r="AX182" s="331"/>
      <c r="AY182" s="331"/>
      <c r="AZ182" s="334"/>
      <c r="BA182" s="283"/>
      <c r="BB182" s="283"/>
      <c r="BC182" s="283"/>
      <c r="BD182" s="283"/>
      <c r="BE182" s="283"/>
      <c r="BF182" s="283"/>
      <c r="BG182" s="283"/>
      <c r="BH182" s="283"/>
      <c r="BI182" s="283"/>
      <c r="BJ182" s="283"/>
      <c r="BK182" s="283"/>
      <c r="BL182" s="283"/>
      <c r="BM182" s="283"/>
      <c r="BN182" s="282"/>
      <c r="BO182" s="283"/>
      <c r="BP182" s="282"/>
      <c r="BQ182" s="282"/>
      <c r="BR182" s="282"/>
      <c r="BS182" s="282"/>
    </row>
    <row r="183">
      <c r="A183" s="283"/>
      <c r="B183" s="335"/>
      <c r="C183" s="283"/>
      <c r="D183" s="283"/>
      <c r="E183" s="283"/>
      <c r="F183" s="336"/>
      <c r="G183" s="337"/>
      <c r="H183" s="283"/>
      <c r="I183" s="283"/>
      <c r="J183" s="283"/>
      <c r="K183" s="338"/>
      <c r="L183" s="339"/>
      <c r="M183" s="283"/>
      <c r="N183" s="283"/>
      <c r="O183" s="333"/>
      <c r="P183" s="283"/>
      <c r="Q183" s="163"/>
      <c r="R183" s="163"/>
      <c r="S183" s="163"/>
      <c r="T183" s="163"/>
      <c r="U183" s="163"/>
      <c r="V183" s="163"/>
      <c r="W183" s="163"/>
      <c r="X183" s="163"/>
      <c r="Y183" s="163"/>
      <c r="Z183" s="163"/>
      <c r="AA183" s="330"/>
      <c r="AB183" s="163"/>
      <c r="AC183" s="163"/>
      <c r="AD183" s="163"/>
      <c r="AE183" s="163"/>
      <c r="AF183" s="163"/>
      <c r="AG183" s="163"/>
      <c r="AH183" s="163"/>
      <c r="AI183" s="333"/>
      <c r="AJ183" s="283"/>
      <c r="AK183" s="315"/>
      <c r="AL183" s="282"/>
      <c r="AM183" s="283"/>
      <c r="AN183" s="283"/>
      <c r="AO183" s="283"/>
      <c r="AP183" s="331"/>
      <c r="AQ183" s="283"/>
      <c r="AR183" s="283"/>
      <c r="AS183" s="283"/>
      <c r="AT183" s="283"/>
      <c r="AU183" s="283"/>
      <c r="AV183" s="283"/>
      <c r="AW183" s="331"/>
      <c r="AX183" s="331"/>
      <c r="AY183" s="331"/>
      <c r="AZ183" s="334"/>
      <c r="BA183" s="283"/>
      <c r="BB183" s="283"/>
      <c r="BC183" s="283"/>
      <c r="BD183" s="283"/>
      <c r="BE183" s="283"/>
      <c r="BF183" s="283"/>
      <c r="BG183" s="283"/>
      <c r="BH183" s="283"/>
      <c r="BI183" s="283"/>
      <c r="BJ183" s="283"/>
      <c r="BK183" s="283"/>
      <c r="BL183" s="283"/>
      <c r="BM183" s="283"/>
      <c r="BN183" s="282"/>
      <c r="BO183" s="283"/>
      <c r="BP183" s="282"/>
      <c r="BQ183" s="282"/>
      <c r="BR183" s="282"/>
      <c r="BS183" s="282"/>
    </row>
    <row r="184">
      <c r="A184" s="283"/>
      <c r="B184" s="335"/>
      <c r="C184" s="283"/>
      <c r="D184" s="283"/>
      <c r="E184" s="283"/>
      <c r="F184" s="336"/>
      <c r="G184" s="337"/>
      <c r="H184" s="283"/>
      <c r="I184" s="283"/>
      <c r="J184" s="283"/>
      <c r="K184" s="338"/>
      <c r="L184" s="339"/>
      <c r="M184" s="283"/>
      <c r="N184" s="283"/>
      <c r="O184" s="333"/>
      <c r="P184" s="283"/>
      <c r="Q184" s="163"/>
      <c r="R184" s="163"/>
      <c r="S184" s="163"/>
      <c r="T184" s="163"/>
      <c r="U184" s="163"/>
      <c r="V184" s="163"/>
      <c r="W184" s="163"/>
      <c r="X184" s="163"/>
      <c r="Y184" s="163"/>
      <c r="Z184" s="163"/>
      <c r="AA184" s="330"/>
      <c r="AB184" s="163"/>
      <c r="AC184" s="163"/>
      <c r="AD184" s="163"/>
      <c r="AE184" s="163"/>
      <c r="AF184" s="163"/>
      <c r="AG184" s="163"/>
      <c r="AH184" s="163"/>
      <c r="AI184" s="333"/>
      <c r="AJ184" s="283"/>
      <c r="AK184" s="315"/>
      <c r="AL184" s="282"/>
      <c r="AM184" s="283"/>
      <c r="AN184" s="283"/>
      <c r="AO184" s="283"/>
      <c r="AP184" s="331"/>
      <c r="AQ184" s="283"/>
      <c r="AR184" s="283"/>
      <c r="AS184" s="283"/>
      <c r="AT184" s="283"/>
      <c r="AU184" s="283"/>
      <c r="AV184" s="283"/>
      <c r="AW184" s="331"/>
      <c r="AX184" s="331"/>
      <c r="AY184" s="331"/>
      <c r="AZ184" s="334"/>
      <c r="BA184" s="283"/>
      <c r="BB184" s="283"/>
      <c r="BC184" s="283"/>
      <c r="BD184" s="283"/>
      <c r="BE184" s="283"/>
      <c r="BF184" s="283"/>
      <c r="BG184" s="283"/>
      <c r="BH184" s="283"/>
      <c r="BI184" s="283"/>
      <c r="BJ184" s="283"/>
      <c r="BK184" s="283"/>
      <c r="BL184" s="283"/>
      <c r="BM184" s="283"/>
      <c r="BN184" s="282"/>
      <c r="BO184" s="283"/>
      <c r="BP184" s="282"/>
      <c r="BQ184" s="282"/>
      <c r="BR184" s="282"/>
      <c r="BS184" s="282"/>
    </row>
    <row r="185">
      <c r="A185" s="283"/>
      <c r="B185" s="335"/>
      <c r="C185" s="283"/>
      <c r="D185" s="283"/>
      <c r="E185" s="283"/>
      <c r="F185" s="336"/>
      <c r="G185" s="337"/>
      <c r="H185" s="283"/>
      <c r="I185" s="283"/>
      <c r="J185" s="283"/>
      <c r="K185" s="338"/>
      <c r="L185" s="339"/>
      <c r="M185" s="283"/>
      <c r="N185" s="283"/>
      <c r="O185" s="333"/>
      <c r="P185" s="283"/>
      <c r="Q185" s="163"/>
      <c r="R185" s="163"/>
      <c r="S185" s="163"/>
      <c r="T185" s="163"/>
      <c r="U185" s="163"/>
      <c r="V185" s="163"/>
      <c r="W185" s="163"/>
      <c r="X185" s="163"/>
      <c r="Y185" s="163"/>
      <c r="Z185" s="163"/>
      <c r="AA185" s="330"/>
      <c r="AB185" s="163"/>
      <c r="AC185" s="163"/>
      <c r="AD185" s="163"/>
      <c r="AE185" s="163"/>
      <c r="AF185" s="163"/>
      <c r="AG185" s="163"/>
      <c r="AH185" s="163"/>
      <c r="AI185" s="333"/>
      <c r="AJ185" s="283"/>
      <c r="AK185" s="315"/>
      <c r="AL185" s="282"/>
      <c r="AM185" s="283"/>
      <c r="AN185" s="283"/>
      <c r="AO185" s="283"/>
      <c r="AP185" s="331"/>
      <c r="AQ185" s="283"/>
      <c r="AR185" s="283"/>
      <c r="AS185" s="283"/>
      <c r="AT185" s="283"/>
      <c r="AU185" s="283"/>
      <c r="AV185" s="283"/>
      <c r="AW185" s="331"/>
      <c r="AX185" s="331"/>
      <c r="AY185" s="331"/>
      <c r="AZ185" s="334"/>
      <c r="BA185" s="283"/>
      <c r="BB185" s="283"/>
      <c r="BC185" s="283"/>
      <c r="BD185" s="283"/>
      <c r="BE185" s="283"/>
      <c r="BF185" s="283"/>
      <c r="BG185" s="283"/>
      <c r="BH185" s="283"/>
      <c r="BI185" s="283"/>
      <c r="BJ185" s="283"/>
      <c r="BK185" s="283"/>
      <c r="BL185" s="283"/>
      <c r="BM185" s="283"/>
      <c r="BN185" s="282"/>
      <c r="BO185" s="283"/>
      <c r="BP185" s="282"/>
      <c r="BQ185" s="282"/>
      <c r="BR185" s="282"/>
      <c r="BS185" s="282"/>
    </row>
    <row r="186">
      <c r="A186" s="283"/>
      <c r="B186" s="335"/>
      <c r="C186" s="283"/>
      <c r="D186" s="283"/>
      <c r="E186" s="283"/>
      <c r="F186" s="336"/>
      <c r="G186" s="337"/>
      <c r="H186" s="283"/>
      <c r="I186" s="283"/>
      <c r="J186" s="283"/>
      <c r="K186" s="338"/>
      <c r="L186" s="339"/>
      <c r="M186" s="283"/>
      <c r="N186" s="283"/>
      <c r="O186" s="333"/>
      <c r="P186" s="283"/>
      <c r="Q186" s="163"/>
      <c r="R186" s="163"/>
      <c r="S186" s="163"/>
      <c r="T186" s="163"/>
      <c r="U186" s="163"/>
      <c r="V186" s="163"/>
      <c r="W186" s="163"/>
      <c r="X186" s="163"/>
      <c r="Y186" s="163"/>
      <c r="Z186" s="163"/>
      <c r="AA186" s="330"/>
      <c r="AB186" s="163"/>
      <c r="AC186" s="163"/>
      <c r="AD186" s="163"/>
      <c r="AE186" s="163"/>
      <c r="AF186" s="163"/>
      <c r="AG186" s="163"/>
      <c r="AH186" s="163"/>
      <c r="AI186" s="333"/>
      <c r="AJ186" s="283"/>
      <c r="AK186" s="315"/>
      <c r="AL186" s="282"/>
      <c r="AM186" s="283"/>
      <c r="AN186" s="283"/>
      <c r="AO186" s="283"/>
      <c r="AP186" s="283"/>
      <c r="AQ186" s="283"/>
      <c r="AR186" s="283"/>
      <c r="AS186" s="283"/>
      <c r="AT186" s="283"/>
      <c r="AU186" s="283"/>
      <c r="AV186" s="283"/>
      <c r="AW186" s="331"/>
      <c r="AX186" s="331"/>
      <c r="AY186" s="331"/>
      <c r="AZ186" s="334"/>
      <c r="BA186" s="283"/>
      <c r="BB186" s="283"/>
      <c r="BC186" s="283"/>
      <c r="BD186" s="283"/>
      <c r="BE186" s="283"/>
      <c r="BF186" s="283"/>
      <c r="BG186" s="283"/>
      <c r="BH186" s="283"/>
      <c r="BI186" s="283"/>
      <c r="BJ186" s="283"/>
      <c r="BK186" s="283"/>
      <c r="BL186" s="283"/>
      <c r="BM186" s="283"/>
      <c r="BN186" s="282"/>
      <c r="BO186" s="283"/>
      <c r="BP186" s="282"/>
      <c r="BQ186" s="282"/>
      <c r="BR186" s="282"/>
      <c r="BS186" s="282"/>
    </row>
    <row r="187">
      <c r="A187" s="283"/>
      <c r="B187" s="335"/>
      <c r="C187" s="283"/>
      <c r="D187" s="283"/>
      <c r="E187" s="283"/>
      <c r="F187" s="336"/>
      <c r="G187" s="337"/>
      <c r="H187" s="283"/>
      <c r="I187" s="283"/>
      <c r="J187" s="283"/>
      <c r="K187" s="338"/>
      <c r="L187" s="339"/>
      <c r="M187" s="283"/>
      <c r="N187" s="283"/>
      <c r="O187" s="333"/>
      <c r="P187" s="283"/>
      <c r="Q187" s="163"/>
      <c r="R187" s="163"/>
      <c r="S187" s="163"/>
      <c r="T187" s="163"/>
      <c r="U187" s="163"/>
      <c r="V187" s="163"/>
      <c r="W187" s="163"/>
      <c r="X187" s="163"/>
      <c r="Y187" s="163"/>
      <c r="Z187" s="163"/>
      <c r="AA187" s="330"/>
      <c r="AB187" s="163"/>
      <c r="AC187" s="163"/>
      <c r="AD187" s="163"/>
      <c r="AE187" s="163"/>
      <c r="AF187" s="163"/>
      <c r="AG187" s="163"/>
      <c r="AH187" s="163"/>
      <c r="AI187" s="333"/>
      <c r="AJ187" s="283"/>
      <c r="AK187" s="315"/>
      <c r="AL187" s="282"/>
      <c r="AM187" s="283"/>
      <c r="AN187" s="283"/>
      <c r="AO187" s="283"/>
      <c r="AP187" s="283"/>
      <c r="AQ187" s="283"/>
      <c r="AR187" s="283"/>
      <c r="AS187" s="283"/>
      <c r="AT187" s="283"/>
      <c r="AU187" s="283"/>
      <c r="AV187" s="283"/>
      <c r="AW187" s="331"/>
      <c r="AX187" s="331"/>
      <c r="AY187" s="331"/>
      <c r="AZ187" s="334"/>
      <c r="BA187" s="283"/>
      <c r="BB187" s="283"/>
      <c r="BC187" s="283"/>
      <c r="BD187" s="283"/>
      <c r="BE187" s="283"/>
      <c r="BF187" s="283"/>
      <c r="BG187" s="283"/>
      <c r="BH187" s="283"/>
      <c r="BI187" s="283"/>
      <c r="BJ187" s="283"/>
      <c r="BK187" s="283"/>
      <c r="BL187" s="283"/>
      <c r="BM187" s="283"/>
      <c r="BN187" s="282"/>
      <c r="BO187" s="283"/>
      <c r="BP187" s="282"/>
      <c r="BQ187" s="282"/>
      <c r="BR187" s="282"/>
      <c r="BS187" s="282"/>
    </row>
    <row r="188">
      <c r="A188" s="283"/>
      <c r="B188" s="335"/>
      <c r="C188" s="283"/>
      <c r="D188" s="283"/>
      <c r="E188" s="283"/>
      <c r="F188" s="336"/>
      <c r="G188" s="337"/>
      <c r="H188" s="283"/>
      <c r="I188" s="283"/>
      <c r="J188" s="283"/>
      <c r="K188" s="338"/>
      <c r="L188" s="339"/>
      <c r="M188" s="283"/>
      <c r="N188" s="283"/>
      <c r="O188" s="333"/>
      <c r="P188" s="283"/>
      <c r="Q188" s="163"/>
      <c r="R188" s="163"/>
      <c r="S188" s="163"/>
      <c r="T188" s="163"/>
      <c r="U188" s="163"/>
      <c r="V188" s="163"/>
      <c r="W188" s="163"/>
      <c r="X188" s="163"/>
      <c r="Y188" s="163"/>
      <c r="Z188" s="163"/>
      <c r="AA188" s="330"/>
      <c r="AB188" s="163"/>
      <c r="AC188" s="163"/>
      <c r="AD188" s="163"/>
      <c r="AE188" s="163"/>
      <c r="AF188" s="163"/>
      <c r="AG188" s="163"/>
      <c r="AH188" s="163"/>
      <c r="AI188" s="333"/>
      <c r="AJ188" s="283"/>
      <c r="AK188" s="315"/>
      <c r="AL188" s="282"/>
      <c r="AM188" s="283"/>
      <c r="AN188" s="283"/>
      <c r="AO188" s="283"/>
      <c r="AP188" s="283"/>
      <c r="AQ188" s="283"/>
      <c r="AR188" s="283"/>
      <c r="AS188" s="283"/>
      <c r="AT188" s="283"/>
      <c r="AU188" s="283"/>
      <c r="AV188" s="283"/>
      <c r="AW188" s="331"/>
      <c r="AX188" s="331"/>
      <c r="AY188" s="331"/>
      <c r="AZ188" s="334"/>
      <c r="BA188" s="283"/>
      <c r="BB188" s="283"/>
      <c r="BC188" s="283"/>
      <c r="BD188" s="283"/>
      <c r="BE188" s="283"/>
      <c r="BF188" s="283"/>
      <c r="BG188" s="283"/>
      <c r="BH188" s="283"/>
      <c r="BI188" s="283"/>
      <c r="BJ188" s="283"/>
      <c r="BK188" s="283"/>
      <c r="BL188" s="283"/>
      <c r="BM188" s="283"/>
      <c r="BN188" s="282"/>
      <c r="BO188" s="283"/>
      <c r="BP188" s="282"/>
      <c r="BQ188" s="282"/>
      <c r="BR188" s="282"/>
      <c r="BS188" s="282"/>
    </row>
    <row r="189">
      <c r="A189" s="283"/>
      <c r="B189" s="335"/>
      <c r="C189" s="283"/>
      <c r="D189" s="283"/>
      <c r="E189" s="283"/>
      <c r="F189" s="336"/>
      <c r="G189" s="337"/>
      <c r="H189" s="283"/>
      <c r="I189" s="283"/>
      <c r="J189" s="283"/>
      <c r="K189" s="338"/>
      <c r="L189" s="339"/>
      <c r="M189" s="283"/>
      <c r="N189" s="283"/>
      <c r="O189" s="333"/>
      <c r="P189" s="283"/>
      <c r="Q189" s="163"/>
      <c r="R189" s="163"/>
      <c r="S189" s="163"/>
      <c r="T189" s="163"/>
      <c r="U189" s="163"/>
      <c r="V189" s="163"/>
      <c r="W189" s="163"/>
      <c r="X189" s="163"/>
      <c r="Y189" s="163"/>
      <c r="Z189" s="163"/>
      <c r="AA189" s="330"/>
      <c r="AB189" s="163"/>
      <c r="AC189" s="163"/>
      <c r="AD189" s="163"/>
      <c r="AE189" s="163"/>
      <c r="AF189" s="163"/>
      <c r="AG189" s="163"/>
      <c r="AH189" s="163"/>
      <c r="AI189" s="333"/>
      <c r="AJ189" s="283"/>
      <c r="AK189" s="315"/>
      <c r="AL189" s="282"/>
      <c r="AM189" s="283"/>
      <c r="AN189" s="283"/>
      <c r="AO189" s="283"/>
      <c r="AP189" s="283"/>
      <c r="AQ189" s="283"/>
      <c r="AR189" s="283"/>
      <c r="AS189" s="283"/>
      <c r="AT189" s="283"/>
      <c r="AU189" s="283"/>
      <c r="AV189" s="283"/>
      <c r="AW189" s="331"/>
      <c r="AX189" s="331"/>
      <c r="AY189" s="331"/>
      <c r="AZ189" s="334"/>
      <c r="BA189" s="283"/>
      <c r="BB189" s="283"/>
      <c r="BC189" s="283"/>
      <c r="BD189" s="283"/>
      <c r="BE189" s="283"/>
      <c r="BF189" s="283"/>
      <c r="BG189" s="283"/>
      <c r="BH189" s="283"/>
      <c r="BI189" s="283"/>
      <c r="BJ189" s="283"/>
      <c r="BK189" s="283"/>
      <c r="BL189" s="283"/>
      <c r="BM189" s="283"/>
      <c r="BN189" s="282"/>
      <c r="BO189" s="283"/>
      <c r="BP189" s="282"/>
      <c r="BQ189" s="282"/>
      <c r="BR189" s="282"/>
      <c r="BS189" s="282"/>
    </row>
    <row r="190">
      <c r="A190" s="283"/>
      <c r="B190" s="335"/>
      <c r="C190" s="283"/>
      <c r="D190" s="283"/>
      <c r="E190" s="283"/>
      <c r="F190" s="336"/>
      <c r="G190" s="337"/>
      <c r="H190" s="283"/>
      <c r="I190" s="283"/>
      <c r="J190" s="283"/>
      <c r="K190" s="338"/>
      <c r="L190" s="339"/>
      <c r="M190" s="283"/>
      <c r="N190" s="283"/>
      <c r="O190" s="333"/>
      <c r="P190" s="283"/>
      <c r="Q190" s="163"/>
      <c r="R190" s="163"/>
      <c r="S190" s="163"/>
      <c r="T190" s="163"/>
      <c r="U190" s="163"/>
      <c r="V190" s="163"/>
      <c r="W190" s="163"/>
      <c r="X190" s="163"/>
      <c r="Y190" s="163"/>
      <c r="Z190" s="163"/>
      <c r="AA190" s="330"/>
      <c r="AB190" s="163"/>
      <c r="AC190" s="163"/>
      <c r="AD190" s="163"/>
      <c r="AE190" s="163"/>
      <c r="AF190" s="163"/>
      <c r="AG190" s="163"/>
      <c r="AH190" s="163"/>
      <c r="AI190" s="333"/>
      <c r="AJ190" s="283"/>
      <c r="AK190" s="315"/>
      <c r="AL190" s="282"/>
      <c r="AM190" s="283"/>
      <c r="AN190" s="283"/>
      <c r="AO190" s="283"/>
      <c r="AP190" s="283"/>
      <c r="AQ190" s="283"/>
      <c r="AR190" s="283"/>
      <c r="AS190" s="283"/>
      <c r="AT190" s="283"/>
      <c r="AU190" s="283"/>
      <c r="AV190" s="283"/>
      <c r="AW190" s="331"/>
      <c r="AX190" s="331"/>
      <c r="AY190" s="331"/>
      <c r="AZ190" s="334"/>
      <c r="BA190" s="283"/>
      <c r="BB190" s="283"/>
      <c r="BC190" s="283"/>
      <c r="BD190" s="283"/>
      <c r="BE190" s="283"/>
      <c r="BF190" s="283"/>
      <c r="BG190" s="283"/>
      <c r="BH190" s="283"/>
      <c r="BI190" s="283"/>
      <c r="BJ190" s="283"/>
      <c r="BK190" s="283"/>
      <c r="BL190" s="283"/>
      <c r="BM190" s="283"/>
      <c r="BN190" s="282"/>
      <c r="BO190" s="283"/>
      <c r="BP190" s="282"/>
      <c r="BQ190" s="282"/>
      <c r="BR190" s="282"/>
      <c r="BS190" s="282"/>
    </row>
    <row r="191">
      <c r="A191" s="283"/>
      <c r="B191" s="335"/>
      <c r="C191" s="283"/>
      <c r="D191" s="283"/>
      <c r="E191" s="283"/>
      <c r="F191" s="336"/>
      <c r="G191" s="337"/>
      <c r="H191" s="283"/>
      <c r="I191" s="283"/>
      <c r="J191" s="283"/>
      <c r="K191" s="338"/>
      <c r="L191" s="339"/>
      <c r="M191" s="283"/>
      <c r="N191" s="283"/>
      <c r="O191" s="333"/>
      <c r="P191" s="283"/>
      <c r="Q191" s="163"/>
      <c r="R191" s="163"/>
      <c r="S191" s="163"/>
      <c r="T191" s="163"/>
      <c r="U191" s="163"/>
      <c r="V191" s="163"/>
      <c r="W191" s="163"/>
      <c r="X191" s="163"/>
      <c r="Y191" s="163"/>
      <c r="Z191" s="163"/>
      <c r="AA191" s="330"/>
      <c r="AB191" s="163"/>
      <c r="AC191" s="163"/>
      <c r="AD191" s="163"/>
      <c r="AE191" s="163"/>
      <c r="AF191" s="163"/>
      <c r="AG191" s="163"/>
      <c r="AH191" s="163"/>
      <c r="AI191" s="333"/>
      <c r="AJ191" s="283"/>
      <c r="AK191" s="315"/>
      <c r="AL191" s="282"/>
      <c r="AM191" s="283"/>
      <c r="AN191" s="283"/>
      <c r="AO191" s="283"/>
      <c r="AP191" s="283"/>
      <c r="AQ191" s="283"/>
      <c r="AR191" s="283"/>
      <c r="AS191" s="283"/>
      <c r="AT191" s="283"/>
      <c r="AU191" s="283"/>
      <c r="AV191" s="283"/>
      <c r="AW191" s="331"/>
      <c r="AX191" s="331"/>
      <c r="AY191" s="331"/>
      <c r="AZ191" s="334"/>
      <c r="BA191" s="283"/>
      <c r="BB191" s="283"/>
      <c r="BC191" s="283"/>
      <c r="BD191" s="283"/>
      <c r="BE191" s="283"/>
      <c r="BF191" s="283"/>
      <c r="BG191" s="283"/>
      <c r="BH191" s="283"/>
      <c r="BI191" s="283"/>
      <c r="BJ191" s="283"/>
      <c r="BK191" s="283"/>
      <c r="BL191" s="283"/>
      <c r="BM191" s="283"/>
      <c r="BN191" s="282"/>
      <c r="BO191" s="283"/>
      <c r="BP191" s="282"/>
      <c r="BQ191" s="282"/>
      <c r="BR191" s="282"/>
      <c r="BS191" s="282"/>
    </row>
    <row r="192">
      <c r="A192" s="283"/>
      <c r="B192" s="335"/>
      <c r="C192" s="283"/>
      <c r="D192" s="283"/>
      <c r="E192" s="283"/>
      <c r="F192" s="336"/>
      <c r="G192" s="337"/>
      <c r="H192" s="283"/>
      <c r="I192" s="283"/>
      <c r="J192" s="283"/>
      <c r="K192" s="338"/>
      <c r="L192" s="339"/>
      <c r="M192" s="283"/>
      <c r="N192" s="283"/>
      <c r="O192" s="333"/>
      <c r="P192" s="283"/>
      <c r="Q192" s="163"/>
      <c r="R192" s="163"/>
      <c r="S192" s="163"/>
      <c r="T192" s="163"/>
      <c r="U192" s="163"/>
      <c r="V192" s="163"/>
      <c r="W192" s="163"/>
      <c r="X192" s="163"/>
      <c r="Y192" s="163"/>
      <c r="Z192" s="163"/>
      <c r="AA192" s="330"/>
      <c r="AB192" s="163"/>
      <c r="AC192" s="163"/>
      <c r="AD192" s="163"/>
      <c r="AE192" s="163"/>
      <c r="AF192" s="163"/>
      <c r="AG192" s="163"/>
      <c r="AH192" s="163"/>
      <c r="AI192" s="333"/>
      <c r="AJ192" s="283"/>
      <c r="AK192" s="315"/>
      <c r="AL192" s="282"/>
      <c r="AM192" s="283"/>
      <c r="AN192" s="283"/>
      <c r="AO192" s="283"/>
      <c r="AP192" s="283"/>
      <c r="AQ192" s="283"/>
      <c r="AR192" s="283"/>
      <c r="AS192" s="283"/>
      <c r="AT192" s="283"/>
      <c r="AU192" s="283"/>
      <c r="AV192" s="283"/>
      <c r="AW192" s="331"/>
      <c r="AX192" s="331"/>
      <c r="AY192" s="331"/>
      <c r="AZ192" s="334"/>
      <c r="BA192" s="283"/>
      <c r="BB192" s="283"/>
      <c r="BC192" s="283"/>
      <c r="BD192" s="283"/>
      <c r="BE192" s="283"/>
      <c r="BF192" s="283"/>
      <c r="BG192" s="283"/>
      <c r="BH192" s="283"/>
      <c r="BI192" s="283"/>
      <c r="BJ192" s="283"/>
      <c r="BK192" s="283"/>
      <c r="BL192" s="283"/>
      <c r="BM192" s="283"/>
      <c r="BN192" s="282"/>
      <c r="BO192" s="283"/>
      <c r="BP192" s="282"/>
      <c r="BQ192" s="282"/>
      <c r="BR192" s="282"/>
      <c r="BS192" s="282"/>
    </row>
    <row r="193">
      <c r="A193" s="283"/>
      <c r="B193" s="335"/>
      <c r="C193" s="283"/>
      <c r="D193" s="283"/>
      <c r="E193" s="283"/>
      <c r="F193" s="336"/>
      <c r="G193" s="337"/>
      <c r="H193" s="283"/>
      <c r="I193" s="283"/>
      <c r="J193" s="283"/>
      <c r="K193" s="338"/>
      <c r="L193" s="339"/>
      <c r="M193" s="283"/>
      <c r="N193" s="283"/>
      <c r="O193" s="333"/>
      <c r="P193" s="283"/>
      <c r="Q193" s="163"/>
      <c r="R193" s="163"/>
      <c r="S193" s="163"/>
      <c r="T193" s="163"/>
      <c r="U193" s="163"/>
      <c r="V193" s="163"/>
      <c r="W193" s="163"/>
      <c r="X193" s="163"/>
      <c r="Y193" s="163"/>
      <c r="Z193" s="163"/>
      <c r="AA193" s="330"/>
      <c r="AB193" s="163"/>
      <c r="AC193" s="163"/>
      <c r="AD193" s="163"/>
      <c r="AE193" s="163"/>
      <c r="AF193" s="163"/>
      <c r="AG193" s="163"/>
      <c r="AH193" s="163"/>
      <c r="AI193" s="333"/>
      <c r="AJ193" s="283"/>
      <c r="AK193" s="315"/>
      <c r="AL193" s="282"/>
      <c r="AM193" s="283"/>
      <c r="AN193" s="283"/>
      <c r="AO193" s="283"/>
      <c r="AP193" s="283"/>
      <c r="AQ193" s="283"/>
      <c r="AR193" s="283"/>
      <c r="AS193" s="283"/>
      <c r="AT193" s="283"/>
      <c r="AU193" s="283"/>
      <c r="AV193" s="283"/>
      <c r="AW193" s="331"/>
      <c r="AX193" s="331"/>
      <c r="AY193" s="331"/>
      <c r="AZ193" s="334"/>
      <c r="BA193" s="283"/>
      <c r="BB193" s="283"/>
      <c r="BC193" s="283"/>
      <c r="BD193" s="283"/>
      <c r="BE193" s="283"/>
      <c r="BF193" s="283"/>
      <c r="BG193" s="283"/>
      <c r="BH193" s="283"/>
      <c r="BI193" s="283"/>
      <c r="BJ193" s="283"/>
      <c r="BK193" s="283"/>
      <c r="BL193" s="283"/>
      <c r="BM193" s="283"/>
      <c r="BN193" s="282"/>
      <c r="BO193" s="283"/>
      <c r="BP193" s="282"/>
      <c r="BQ193" s="282"/>
      <c r="BR193" s="282"/>
      <c r="BS193" s="282"/>
    </row>
    <row r="194">
      <c r="A194" s="283"/>
      <c r="B194" s="335"/>
      <c r="C194" s="283"/>
      <c r="D194" s="283"/>
      <c r="E194" s="283"/>
      <c r="F194" s="336"/>
      <c r="G194" s="337"/>
      <c r="H194" s="283"/>
      <c r="I194" s="283"/>
      <c r="J194" s="283"/>
      <c r="K194" s="338"/>
      <c r="L194" s="339"/>
      <c r="M194" s="283"/>
      <c r="N194" s="283"/>
      <c r="O194" s="333"/>
      <c r="P194" s="283"/>
      <c r="Q194" s="163"/>
      <c r="R194" s="163"/>
      <c r="S194" s="163"/>
      <c r="T194" s="163"/>
      <c r="U194" s="163"/>
      <c r="V194" s="163"/>
      <c r="W194" s="163"/>
      <c r="X194" s="163"/>
      <c r="Y194" s="163"/>
      <c r="Z194" s="163"/>
      <c r="AA194" s="330"/>
      <c r="AB194" s="163"/>
      <c r="AC194" s="163"/>
      <c r="AD194" s="163"/>
      <c r="AE194" s="163"/>
      <c r="AF194" s="163"/>
      <c r="AG194" s="163"/>
      <c r="AH194" s="163"/>
      <c r="AI194" s="333"/>
      <c r="AJ194" s="283"/>
      <c r="AK194" s="315"/>
      <c r="AL194" s="282"/>
      <c r="AM194" s="283"/>
      <c r="AN194" s="283"/>
      <c r="AO194" s="283"/>
      <c r="AP194" s="283"/>
      <c r="AQ194" s="283"/>
      <c r="AR194" s="283"/>
      <c r="AS194" s="283"/>
      <c r="AT194" s="283"/>
      <c r="AU194" s="283"/>
      <c r="AV194" s="283"/>
      <c r="AW194" s="331"/>
      <c r="AX194" s="331"/>
      <c r="AY194" s="331"/>
      <c r="AZ194" s="334"/>
      <c r="BA194" s="283"/>
      <c r="BB194" s="283"/>
      <c r="BC194" s="283"/>
      <c r="BD194" s="283"/>
      <c r="BE194" s="283"/>
      <c r="BF194" s="283"/>
      <c r="BG194" s="283"/>
      <c r="BH194" s="283"/>
      <c r="BI194" s="283"/>
      <c r="BJ194" s="283"/>
      <c r="BK194" s="283"/>
      <c r="BL194" s="283"/>
      <c r="BM194" s="283"/>
      <c r="BN194" s="282"/>
      <c r="BO194" s="283"/>
      <c r="BP194" s="282"/>
      <c r="BQ194" s="282"/>
      <c r="BR194" s="282"/>
      <c r="BS194" s="282"/>
    </row>
    <row r="195">
      <c r="A195" s="283"/>
      <c r="B195" s="335"/>
      <c r="C195" s="283"/>
      <c r="D195" s="283"/>
      <c r="E195" s="283"/>
      <c r="F195" s="336"/>
      <c r="G195" s="337"/>
      <c r="H195" s="283"/>
      <c r="I195" s="283"/>
      <c r="J195" s="283"/>
      <c r="K195" s="338"/>
      <c r="L195" s="339"/>
      <c r="M195" s="283"/>
      <c r="N195" s="283"/>
      <c r="O195" s="333"/>
      <c r="P195" s="283"/>
      <c r="Q195" s="163"/>
      <c r="R195" s="163"/>
      <c r="S195" s="163"/>
      <c r="T195" s="163"/>
      <c r="U195" s="163"/>
      <c r="V195" s="163"/>
      <c r="W195" s="163"/>
      <c r="X195" s="163"/>
      <c r="Y195" s="163"/>
      <c r="Z195" s="163"/>
      <c r="AA195" s="330"/>
      <c r="AB195" s="163"/>
      <c r="AC195" s="163"/>
      <c r="AD195" s="163"/>
      <c r="AE195" s="163"/>
      <c r="AF195" s="163"/>
      <c r="AG195" s="163"/>
      <c r="AH195" s="163"/>
      <c r="AI195" s="333"/>
      <c r="AJ195" s="283"/>
      <c r="AK195" s="315"/>
      <c r="AL195" s="282"/>
      <c r="AM195" s="283"/>
      <c r="AN195" s="283"/>
      <c r="AO195" s="283"/>
      <c r="AP195" s="283"/>
      <c r="AQ195" s="283"/>
      <c r="AR195" s="283"/>
      <c r="AS195" s="283"/>
      <c r="AT195" s="283"/>
      <c r="AU195" s="283"/>
      <c r="AV195" s="283"/>
      <c r="AW195" s="331"/>
      <c r="AX195" s="331"/>
      <c r="AY195" s="331"/>
      <c r="AZ195" s="334"/>
      <c r="BA195" s="283"/>
      <c r="BB195" s="283"/>
      <c r="BC195" s="283"/>
      <c r="BD195" s="283"/>
      <c r="BE195" s="283"/>
      <c r="BF195" s="283"/>
      <c r="BG195" s="283"/>
      <c r="BH195" s="283"/>
      <c r="BI195" s="283"/>
      <c r="BJ195" s="283"/>
      <c r="BK195" s="283"/>
      <c r="BL195" s="283"/>
      <c r="BM195" s="283"/>
      <c r="BN195" s="282"/>
      <c r="BO195" s="283"/>
      <c r="BP195" s="282"/>
      <c r="BQ195" s="282"/>
      <c r="BR195" s="282"/>
      <c r="BS195" s="282"/>
    </row>
    <row r="196">
      <c r="A196" s="283"/>
      <c r="B196" s="335"/>
      <c r="C196" s="283"/>
      <c r="D196" s="283"/>
      <c r="E196" s="283"/>
      <c r="F196" s="336"/>
      <c r="G196" s="337"/>
      <c r="H196" s="283"/>
      <c r="I196" s="283"/>
      <c r="J196" s="283"/>
      <c r="K196" s="338"/>
      <c r="L196" s="339"/>
      <c r="M196" s="283"/>
      <c r="N196" s="283"/>
      <c r="O196" s="333"/>
      <c r="P196" s="283"/>
      <c r="Q196" s="163"/>
      <c r="R196" s="163"/>
      <c r="S196" s="163"/>
      <c r="T196" s="163"/>
      <c r="U196" s="163"/>
      <c r="V196" s="163"/>
      <c r="W196" s="163"/>
      <c r="X196" s="163"/>
      <c r="Y196" s="163"/>
      <c r="Z196" s="163"/>
      <c r="AA196" s="330"/>
      <c r="AB196" s="163"/>
      <c r="AC196" s="163"/>
      <c r="AD196" s="163"/>
      <c r="AE196" s="163"/>
      <c r="AF196" s="163"/>
      <c r="AG196" s="163"/>
      <c r="AH196" s="163"/>
      <c r="AI196" s="333"/>
      <c r="AJ196" s="283"/>
      <c r="AK196" s="315"/>
      <c r="AL196" s="282"/>
      <c r="AM196" s="283"/>
      <c r="AN196" s="283"/>
      <c r="AO196" s="283"/>
      <c r="AP196" s="283"/>
      <c r="AQ196" s="283"/>
      <c r="AR196" s="283"/>
      <c r="AS196" s="283"/>
      <c r="AT196" s="283"/>
      <c r="AU196" s="283"/>
      <c r="AV196" s="283"/>
      <c r="AW196" s="331"/>
      <c r="AX196" s="331"/>
      <c r="AY196" s="331"/>
      <c r="AZ196" s="334"/>
      <c r="BA196" s="283"/>
      <c r="BB196" s="283"/>
      <c r="BC196" s="283"/>
      <c r="BD196" s="283"/>
      <c r="BE196" s="283"/>
      <c r="BF196" s="283"/>
      <c r="BG196" s="283"/>
      <c r="BH196" s="283"/>
      <c r="BI196" s="283"/>
      <c r="BJ196" s="283"/>
      <c r="BK196" s="283"/>
      <c r="BL196" s="283"/>
      <c r="BM196" s="283"/>
      <c r="BN196" s="282"/>
      <c r="BO196" s="283"/>
      <c r="BP196" s="282"/>
      <c r="BQ196" s="282"/>
      <c r="BR196" s="282"/>
      <c r="BS196" s="282"/>
    </row>
    <row r="197">
      <c r="A197" s="283"/>
      <c r="B197" s="335"/>
      <c r="C197" s="283"/>
      <c r="D197" s="283"/>
      <c r="E197" s="283"/>
      <c r="F197" s="336"/>
      <c r="G197" s="337"/>
      <c r="H197" s="283"/>
      <c r="I197" s="283"/>
      <c r="J197" s="283"/>
      <c r="K197" s="338"/>
      <c r="L197" s="339"/>
      <c r="M197" s="283"/>
      <c r="N197" s="283"/>
      <c r="O197" s="333"/>
      <c r="P197" s="283"/>
      <c r="Q197" s="163"/>
      <c r="R197" s="163"/>
      <c r="S197" s="163"/>
      <c r="T197" s="163"/>
      <c r="U197" s="163"/>
      <c r="V197" s="163"/>
      <c r="W197" s="163"/>
      <c r="X197" s="163"/>
      <c r="Y197" s="163"/>
      <c r="Z197" s="163"/>
      <c r="AA197" s="330"/>
      <c r="AB197" s="163"/>
      <c r="AC197" s="163"/>
      <c r="AD197" s="163"/>
      <c r="AE197" s="163"/>
      <c r="AF197" s="163"/>
      <c r="AG197" s="163"/>
      <c r="AH197" s="163"/>
      <c r="AI197" s="333"/>
      <c r="AJ197" s="283"/>
      <c r="AK197" s="315"/>
      <c r="AL197" s="282"/>
      <c r="AM197" s="283"/>
      <c r="AN197" s="283"/>
      <c r="AO197" s="283"/>
      <c r="AP197" s="283"/>
      <c r="AQ197" s="283"/>
      <c r="AR197" s="283"/>
      <c r="AS197" s="283"/>
      <c r="AT197" s="283"/>
      <c r="AU197" s="283"/>
      <c r="AV197" s="283"/>
      <c r="AW197" s="331"/>
      <c r="AX197" s="331"/>
      <c r="AY197" s="331"/>
      <c r="AZ197" s="334"/>
      <c r="BA197" s="283"/>
      <c r="BB197" s="283"/>
      <c r="BC197" s="283"/>
      <c r="BD197" s="283"/>
      <c r="BE197" s="283"/>
      <c r="BF197" s="283"/>
      <c r="BG197" s="283"/>
      <c r="BH197" s="283"/>
      <c r="BI197" s="283"/>
      <c r="BJ197" s="283"/>
      <c r="BK197" s="283"/>
      <c r="BL197" s="283"/>
      <c r="BM197" s="283"/>
      <c r="BN197" s="282"/>
      <c r="BO197" s="283"/>
      <c r="BP197" s="282"/>
      <c r="BQ197" s="282"/>
      <c r="BR197" s="282"/>
      <c r="BS197" s="282"/>
    </row>
    <row r="198">
      <c r="A198" s="283"/>
      <c r="B198" s="335"/>
      <c r="C198" s="283"/>
      <c r="D198" s="283"/>
      <c r="E198" s="283"/>
      <c r="F198" s="336"/>
      <c r="G198" s="337"/>
      <c r="H198" s="283"/>
      <c r="I198" s="283"/>
      <c r="J198" s="283"/>
      <c r="K198" s="338"/>
      <c r="L198" s="339"/>
      <c r="M198" s="283"/>
      <c r="N198" s="283"/>
      <c r="O198" s="333"/>
      <c r="P198" s="283"/>
      <c r="Q198" s="163"/>
      <c r="R198" s="163"/>
      <c r="S198" s="163"/>
      <c r="T198" s="163"/>
      <c r="U198" s="163"/>
      <c r="V198" s="163"/>
      <c r="W198" s="163"/>
      <c r="X198" s="163"/>
      <c r="Y198" s="163"/>
      <c r="Z198" s="163"/>
      <c r="AA198" s="330"/>
      <c r="AB198" s="163"/>
      <c r="AC198" s="163"/>
      <c r="AD198" s="163"/>
      <c r="AE198" s="163"/>
      <c r="AF198" s="163"/>
      <c r="AG198" s="163"/>
      <c r="AH198" s="163"/>
      <c r="AI198" s="333"/>
      <c r="AJ198" s="283"/>
      <c r="AK198" s="315"/>
      <c r="AL198" s="282"/>
      <c r="AM198" s="283"/>
      <c r="AN198" s="283"/>
      <c r="AO198" s="283"/>
      <c r="AP198" s="283"/>
      <c r="AQ198" s="283"/>
      <c r="AR198" s="283"/>
      <c r="AS198" s="283"/>
      <c r="AT198" s="283"/>
      <c r="AU198" s="283"/>
      <c r="AV198" s="283"/>
      <c r="AW198" s="331"/>
      <c r="AX198" s="331"/>
      <c r="AY198" s="331"/>
      <c r="AZ198" s="334"/>
      <c r="BA198" s="283"/>
      <c r="BB198" s="283"/>
      <c r="BC198" s="283"/>
      <c r="BD198" s="283"/>
      <c r="BE198" s="283"/>
      <c r="BF198" s="283"/>
      <c r="BG198" s="283"/>
      <c r="BH198" s="283"/>
      <c r="BI198" s="283"/>
      <c r="BJ198" s="283"/>
      <c r="BK198" s="283"/>
      <c r="BL198" s="283"/>
      <c r="BM198" s="283"/>
      <c r="BN198" s="282"/>
      <c r="BO198" s="283"/>
      <c r="BP198" s="282"/>
      <c r="BQ198" s="282"/>
      <c r="BR198" s="282"/>
      <c r="BS198" s="282"/>
    </row>
    <row r="199">
      <c r="A199" s="283"/>
      <c r="B199" s="335"/>
      <c r="C199" s="283"/>
      <c r="D199" s="283"/>
      <c r="E199" s="283"/>
      <c r="F199" s="336"/>
      <c r="G199" s="337"/>
      <c r="H199" s="283"/>
      <c r="I199" s="283"/>
      <c r="J199" s="283"/>
      <c r="K199" s="338"/>
      <c r="L199" s="339"/>
      <c r="M199" s="283"/>
      <c r="N199" s="283"/>
      <c r="O199" s="333"/>
      <c r="P199" s="283"/>
      <c r="Q199" s="163"/>
      <c r="R199" s="163"/>
      <c r="S199" s="163"/>
      <c r="T199" s="163"/>
      <c r="U199" s="163"/>
      <c r="V199" s="163"/>
      <c r="W199" s="163"/>
      <c r="X199" s="163"/>
      <c r="Y199" s="163"/>
      <c r="Z199" s="163"/>
      <c r="AA199" s="330"/>
      <c r="AB199" s="163"/>
      <c r="AC199" s="163"/>
      <c r="AD199" s="163"/>
      <c r="AE199" s="163"/>
      <c r="AF199" s="163"/>
      <c r="AG199" s="163"/>
      <c r="AH199" s="163"/>
      <c r="AI199" s="333"/>
      <c r="AJ199" s="283"/>
      <c r="AK199" s="315"/>
      <c r="AL199" s="282"/>
      <c r="AM199" s="283"/>
      <c r="AN199" s="283"/>
      <c r="AO199" s="283"/>
      <c r="AP199" s="283"/>
      <c r="AQ199" s="283"/>
      <c r="AR199" s="283"/>
      <c r="AS199" s="283"/>
      <c r="AT199" s="283"/>
      <c r="AU199" s="283"/>
      <c r="AV199" s="283"/>
      <c r="AW199" s="331"/>
      <c r="AX199" s="331"/>
      <c r="AY199" s="331"/>
      <c r="AZ199" s="334"/>
      <c r="BA199" s="283"/>
      <c r="BB199" s="283"/>
      <c r="BC199" s="283"/>
      <c r="BD199" s="283"/>
      <c r="BE199" s="283"/>
      <c r="BF199" s="283"/>
      <c r="BG199" s="283"/>
      <c r="BH199" s="283"/>
      <c r="BI199" s="283"/>
      <c r="BJ199" s="283"/>
      <c r="BK199" s="283"/>
      <c r="BL199" s="283"/>
      <c r="BM199" s="283"/>
      <c r="BN199" s="282"/>
      <c r="BO199" s="283"/>
      <c r="BP199" s="282"/>
      <c r="BQ199" s="282"/>
      <c r="BR199" s="282"/>
      <c r="BS199" s="282"/>
    </row>
    <row r="200">
      <c r="A200" s="283"/>
      <c r="B200" s="335"/>
      <c r="C200" s="283"/>
      <c r="D200" s="283"/>
      <c r="E200" s="283"/>
      <c r="F200" s="336"/>
      <c r="G200" s="337"/>
      <c r="H200" s="283"/>
      <c r="I200" s="283"/>
      <c r="J200" s="283"/>
      <c r="K200" s="338"/>
      <c r="L200" s="339"/>
      <c r="M200" s="283"/>
      <c r="N200" s="283"/>
      <c r="O200" s="333"/>
      <c r="P200" s="283"/>
      <c r="Q200" s="163"/>
      <c r="R200" s="163"/>
      <c r="S200" s="163"/>
      <c r="T200" s="163"/>
      <c r="U200" s="163"/>
      <c r="V200" s="163"/>
      <c r="W200" s="163"/>
      <c r="X200" s="163"/>
      <c r="Y200" s="163"/>
      <c r="Z200" s="163"/>
      <c r="AA200" s="330"/>
      <c r="AB200" s="163"/>
      <c r="AC200" s="163"/>
      <c r="AD200" s="163"/>
      <c r="AE200" s="163"/>
      <c r="AF200" s="163"/>
      <c r="AG200" s="163"/>
      <c r="AH200" s="163"/>
      <c r="AI200" s="333"/>
      <c r="AJ200" s="283"/>
      <c r="AK200" s="315"/>
      <c r="AL200" s="282"/>
      <c r="AM200" s="283"/>
      <c r="AN200" s="283"/>
      <c r="AO200" s="283"/>
      <c r="AP200" s="283"/>
      <c r="AQ200" s="283"/>
      <c r="AR200" s="283"/>
      <c r="AS200" s="283"/>
      <c r="AT200" s="283"/>
      <c r="AU200" s="283"/>
      <c r="AV200" s="283"/>
      <c r="AW200" s="331"/>
      <c r="AX200" s="331"/>
      <c r="AY200" s="331"/>
      <c r="AZ200" s="334"/>
      <c r="BA200" s="283"/>
      <c r="BB200" s="283"/>
      <c r="BC200" s="283"/>
      <c r="BD200" s="283"/>
      <c r="BE200" s="283"/>
      <c r="BF200" s="283"/>
      <c r="BG200" s="283"/>
      <c r="BH200" s="283"/>
      <c r="BI200" s="283"/>
      <c r="BJ200" s="283"/>
      <c r="BK200" s="283"/>
      <c r="BL200" s="283"/>
      <c r="BM200" s="283"/>
      <c r="BN200" s="282"/>
      <c r="BO200" s="283"/>
      <c r="BP200" s="282"/>
      <c r="BQ200" s="282"/>
      <c r="BR200" s="282"/>
      <c r="BS200" s="282"/>
    </row>
    <row r="201">
      <c r="A201" s="283"/>
      <c r="B201" s="335"/>
      <c r="C201" s="283"/>
      <c r="D201" s="283"/>
      <c r="E201" s="283"/>
      <c r="F201" s="336"/>
      <c r="G201" s="337"/>
      <c r="H201" s="283"/>
      <c r="I201" s="283"/>
      <c r="J201" s="283"/>
      <c r="K201" s="338"/>
      <c r="L201" s="339"/>
      <c r="M201" s="283"/>
      <c r="N201" s="283"/>
      <c r="O201" s="333"/>
      <c r="P201" s="283"/>
      <c r="Q201" s="163"/>
      <c r="R201" s="163"/>
      <c r="S201" s="163"/>
      <c r="T201" s="163"/>
      <c r="U201" s="163"/>
      <c r="V201" s="163"/>
      <c r="W201" s="163"/>
      <c r="X201" s="163"/>
      <c r="Y201" s="163"/>
      <c r="Z201" s="163"/>
      <c r="AA201" s="330"/>
      <c r="AB201" s="163"/>
      <c r="AC201" s="163"/>
      <c r="AD201" s="163"/>
      <c r="AE201" s="163"/>
      <c r="AF201" s="163"/>
      <c r="AG201" s="163"/>
      <c r="AH201" s="163"/>
      <c r="AI201" s="333"/>
      <c r="AJ201" s="283"/>
      <c r="AK201" s="315"/>
      <c r="AL201" s="282"/>
      <c r="AM201" s="283"/>
      <c r="AN201" s="283"/>
      <c r="AO201" s="283"/>
      <c r="AP201" s="283"/>
      <c r="AQ201" s="283"/>
      <c r="AR201" s="283"/>
      <c r="AS201" s="283"/>
      <c r="AT201" s="283"/>
      <c r="AU201" s="283"/>
      <c r="AV201" s="283"/>
      <c r="AW201" s="331"/>
      <c r="AX201" s="331"/>
      <c r="AY201" s="331"/>
      <c r="AZ201" s="334"/>
      <c r="BA201" s="283"/>
      <c r="BB201" s="283"/>
      <c r="BC201" s="283"/>
      <c r="BD201" s="283"/>
      <c r="BE201" s="283"/>
      <c r="BF201" s="283"/>
      <c r="BG201" s="283"/>
      <c r="BH201" s="283"/>
      <c r="BI201" s="283"/>
      <c r="BJ201" s="283"/>
      <c r="BK201" s="283"/>
      <c r="BL201" s="283"/>
      <c r="BM201" s="283"/>
      <c r="BN201" s="282"/>
      <c r="BO201" s="283"/>
      <c r="BP201" s="282"/>
      <c r="BQ201" s="282"/>
      <c r="BR201" s="282"/>
      <c r="BS201" s="282"/>
    </row>
    <row r="202">
      <c r="A202" s="283"/>
      <c r="B202" s="335"/>
      <c r="C202" s="283"/>
      <c r="D202" s="283"/>
      <c r="E202" s="283"/>
      <c r="F202" s="336"/>
      <c r="G202" s="337"/>
      <c r="H202" s="283"/>
      <c r="I202" s="283"/>
      <c r="J202" s="283"/>
      <c r="K202" s="338"/>
      <c r="L202" s="339"/>
      <c r="M202" s="283"/>
      <c r="N202" s="283"/>
      <c r="O202" s="333"/>
      <c r="P202" s="283"/>
      <c r="Q202" s="163"/>
      <c r="R202" s="163"/>
      <c r="S202" s="163"/>
      <c r="T202" s="163"/>
      <c r="U202" s="163"/>
      <c r="V202" s="163"/>
      <c r="W202" s="163"/>
      <c r="X202" s="163"/>
      <c r="Y202" s="163"/>
      <c r="Z202" s="163"/>
      <c r="AA202" s="330"/>
      <c r="AB202" s="163"/>
      <c r="AC202" s="163"/>
      <c r="AD202" s="163"/>
      <c r="AE202" s="163"/>
      <c r="AF202" s="163"/>
      <c r="AG202" s="163"/>
      <c r="AH202" s="163"/>
      <c r="AI202" s="333"/>
      <c r="AJ202" s="283"/>
      <c r="AK202" s="315"/>
      <c r="AL202" s="282"/>
      <c r="AM202" s="283"/>
      <c r="AN202" s="283"/>
      <c r="AO202" s="283"/>
      <c r="AP202" s="283"/>
      <c r="AQ202" s="283"/>
      <c r="AR202" s="283"/>
      <c r="AS202" s="283"/>
      <c r="AT202" s="283"/>
      <c r="AU202" s="283"/>
      <c r="AV202" s="283"/>
      <c r="AW202" s="283"/>
      <c r="AX202" s="283"/>
      <c r="AY202" s="283"/>
      <c r="AZ202" s="340"/>
      <c r="BA202" s="283"/>
      <c r="BB202" s="283"/>
      <c r="BC202" s="283"/>
      <c r="BD202" s="283"/>
      <c r="BE202" s="283"/>
      <c r="BF202" s="283"/>
      <c r="BG202" s="283"/>
      <c r="BH202" s="283"/>
      <c r="BI202" s="283"/>
      <c r="BJ202" s="283"/>
      <c r="BK202" s="283"/>
      <c r="BL202" s="283"/>
      <c r="BM202" s="283"/>
      <c r="BN202" s="282"/>
      <c r="BO202" s="283"/>
      <c r="BP202" s="282"/>
      <c r="BQ202" s="282"/>
      <c r="BR202" s="282"/>
      <c r="BS202" s="282"/>
    </row>
    <row r="203">
      <c r="A203" s="283"/>
      <c r="B203" s="335"/>
      <c r="C203" s="283"/>
      <c r="D203" s="283"/>
      <c r="E203" s="283"/>
      <c r="F203" s="336"/>
      <c r="G203" s="337"/>
      <c r="H203" s="283"/>
      <c r="I203" s="283"/>
      <c r="J203" s="283"/>
      <c r="K203" s="338"/>
      <c r="L203" s="339"/>
      <c r="M203" s="283"/>
      <c r="N203" s="283"/>
      <c r="O203" s="333"/>
      <c r="P203" s="283"/>
      <c r="Q203" s="163"/>
      <c r="R203" s="163"/>
      <c r="S203" s="163"/>
      <c r="T203" s="163"/>
      <c r="U203" s="163"/>
      <c r="V203" s="163"/>
      <c r="W203" s="163"/>
      <c r="X203" s="163"/>
      <c r="Y203" s="163"/>
      <c r="Z203" s="163"/>
      <c r="AA203" s="330"/>
      <c r="AB203" s="163"/>
      <c r="AC203" s="163"/>
      <c r="AD203" s="163"/>
      <c r="AE203" s="163"/>
      <c r="AF203" s="163"/>
      <c r="AG203" s="163"/>
      <c r="AH203" s="163"/>
      <c r="AI203" s="333"/>
      <c r="AJ203" s="283"/>
      <c r="AK203" s="315"/>
      <c r="AL203" s="282"/>
      <c r="AM203" s="283"/>
      <c r="AN203" s="283"/>
      <c r="AO203" s="283"/>
      <c r="AP203" s="283"/>
      <c r="AQ203" s="283"/>
      <c r="AR203" s="283"/>
      <c r="AS203" s="283"/>
      <c r="AT203" s="283"/>
      <c r="AU203" s="283"/>
      <c r="AV203" s="283"/>
      <c r="AW203" s="283"/>
      <c r="AX203" s="283"/>
      <c r="AY203" s="283"/>
      <c r="AZ203" s="340"/>
      <c r="BA203" s="283"/>
      <c r="BB203" s="283"/>
      <c r="BC203" s="283"/>
      <c r="BD203" s="283"/>
      <c r="BE203" s="283"/>
      <c r="BF203" s="283"/>
      <c r="BG203" s="283"/>
      <c r="BH203" s="283"/>
      <c r="BI203" s="283"/>
      <c r="BJ203" s="283"/>
      <c r="BK203" s="283"/>
      <c r="BL203" s="283"/>
      <c r="BM203" s="283"/>
      <c r="BN203" s="282"/>
      <c r="BO203" s="283"/>
      <c r="BP203" s="282"/>
      <c r="BQ203" s="282"/>
      <c r="BR203" s="282"/>
      <c r="BS203" s="282"/>
    </row>
    <row r="204">
      <c r="A204" s="283"/>
      <c r="B204" s="335"/>
      <c r="C204" s="283"/>
      <c r="D204" s="283"/>
      <c r="E204" s="283"/>
      <c r="F204" s="336"/>
      <c r="G204" s="337"/>
      <c r="H204" s="283"/>
      <c r="I204" s="283"/>
      <c r="J204" s="283"/>
      <c r="K204" s="338"/>
      <c r="L204" s="339"/>
      <c r="M204" s="283"/>
      <c r="N204" s="283"/>
      <c r="O204" s="333"/>
      <c r="P204" s="283"/>
      <c r="Q204" s="163"/>
      <c r="R204" s="163"/>
      <c r="S204" s="163"/>
      <c r="T204" s="163"/>
      <c r="U204" s="163"/>
      <c r="V204" s="163"/>
      <c r="W204" s="163"/>
      <c r="X204" s="163"/>
      <c r="Y204" s="163"/>
      <c r="Z204" s="163"/>
      <c r="AA204" s="330"/>
      <c r="AB204" s="163"/>
      <c r="AC204" s="163"/>
      <c r="AD204" s="163"/>
      <c r="AE204" s="163"/>
      <c r="AF204" s="163"/>
      <c r="AG204" s="163"/>
      <c r="AH204" s="163"/>
      <c r="AI204" s="333"/>
      <c r="AJ204" s="283"/>
      <c r="AK204" s="315"/>
      <c r="AL204" s="282"/>
      <c r="AM204" s="283"/>
      <c r="AN204" s="283"/>
      <c r="AO204" s="283"/>
      <c r="AP204" s="283"/>
      <c r="AQ204" s="283"/>
      <c r="AR204" s="283"/>
      <c r="AS204" s="283"/>
      <c r="AT204" s="283"/>
      <c r="AU204" s="283"/>
      <c r="AV204" s="283"/>
      <c r="AW204" s="283"/>
      <c r="AX204" s="283"/>
      <c r="AY204" s="283"/>
      <c r="AZ204" s="340"/>
      <c r="BA204" s="283"/>
      <c r="BB204" s="283"/>
      <c r="BC204" s="283"/>
      <c r="BD204" s="283"/>
      <c r="BE204" s="283"/>
      <c r="BF204" s="283"/>
      <c r="BG204" s="283"/>
      <c r="BH204" s="283"/>
      <c r="BI204" s="283"/>
      <c r="BJ204" s="283"/>
      <c r="BK204" s="283"/>
      <c r="BL204" s="283"/>
      <c r="BM204" s="283"/>
      <c r="BN204" s="282"/>
      <c r="BO204" s="283"/>
      <c r="BP204" s="282"/>
      <c r="BQ204" s="282"/>
      <c r="BR204" s="282"/>
      <c r="BS204" s="282"/>
    </row>
    <row r="205">
      <c r="A205" s="283"/>
      <c r="B205" s="335"/>
      <c r="C205" s="283"/>
      <c r="D205" s="283"/>
      <c r="E205" s="283"/>
      <c r="F205" s="336"/>
      <c r="G205" s="337"/>
      <c r="H205" s="283"/>
      <c r="I205" s="283"/>
      <c r="J205" s="283"/>
      <c r="K205" s="338"/>
      <c r="L205" s="339"/>
      <c r="M205" s="283"/>
      <c r="N205" s="283"/>
      <c r="O205" s="333"/>
      <c r="P205" s="283"/>
      <c r="Q205" s="163"/>
      <c r="R205" s="163"/>
      <c r="S205" s="163"/>
      <c r="T205" s="163"/>
      <c r="U205" s="163"/>
      <c r="V205" s="163"/>
      <c r="W205" s="163"/>
      <c r="X205" s="163"/>
      <c r="Y205" s="163"/>
      <c r="Z205" s="163"/>
      <c r="AA205" s="330"/>
      <c r="AB205" s="163"/>
      <c r="AC205" s="163"/>
      <c r="AD205" s="163"/>
      <c r="AE205" s="163"/>
      <c r="AF205" s="163"/>
      <c r="AG205" s="163"/>
      <c r="AH205" s="163"/>
      <c r="AI205" s="333"/>
      <c r="AJ205" s="283"/>
      <c r="AK205" s="315"/>
      <c r="AL205" s="282"/>
      <c r="AM205" s="283"/>
      <c r="AN205" s="283"/>
      <c r="AO205" s="283"/>
      <c r="AP205" s="283"/>
      <c r="AQ205" s="283"/>
      <c r="AR205" s="283"/>
      <c r="AS205" s="283"/>
      <c r="AT205" s="283"/>
      <c r="AU205" s="283"/>
      <c r="AV205" s="283"/>
      <c r="AW205" s="283"/>
      <c r="AX205" s="283"/>
      <c r="AY205" s="283"/>
      <c r="AZ205" s="340"/>
      <c r="BA205" s="283"/>
      <c r="BB205" s="283"/>
      <c r="BC205" s="283"/>
      <c r="BD205" s="283"/>
      <c r="BE205" s="283"/>
      <c r="BF205" s="283"/>
      <c r="BG205" s="283"/>
      <c r="BH205" s="283"/>
      <c r="BI205" s="283"/>
      <c r="BJ205" s="283"/>
      <c r="BK205" s="283"/>
      <c r="BL205" s="283"/>
      <c r="BM205" s="283"/>
      <c r="BN205" s="282"/>
      <c r="BO205" s="283"/>
      <c r="BP205" s="282"/>
      <c r="BQ205" s="282"/>
      <c r="BR205" s="282"/>
      <c r="BS205" s="282"/>
    </row>
    <row r="206">
      <c r="A206" s="283"/>
      <c r="B206" s="335"/>
      <c r="C206" s="283"/>
      <c r="D206" s="283"/>
      <c r="E206" s="283"/>
      <c r="F206" s="336"/>
      <c r="G206" s="337"/>
      <c r="H206" s="283"/>
      <c r="I206" s="283"/>
      <c r="J206" s="283"/>
      <c r="K206" s="338"/>
      <c r="L206" s="339"/>
      <c r="M206" s="283"/>
      <c r="N206" s="283"/>
      <c r="O206" s="333"/>
      <c r="P206" s="283"/>
      <c r="Q206" s="163"/>
      <c r="R206" s="163"/>
      <c r="S206" s="163"/>
      <c r="T206" s="163"/>
      <c r="U206" s="163"/>
      <c r="V206" s="163"/>
      <c r="W206" s="163"/>
      <c r="X206" s="163"/>
      <c r="Y206" s="163"/>
      <c r="Z206" s="163"/>
      <c r="AA206" s="330"/>
      <c r="AB206" s="163"/>
      <c r="AC206" s="163"/>
      <c r="AD206" s="163"/>
      <c r="AE206" s="163"/>
      <c r="AF206" s="163"/>
      <c r="AG206" s="163"/>
      <c r="AH206" s="163"/>
      <c r="AI206" s="333"/>
      <c r="AJ206" s="283"/>
      <c r="AK206" s="315"/>
      <c r="AL206" s="282"/>
      <c r="AM206" s="283"/>
      <c r="AN206" s="283"/>
      <c r="AO206" s="283"/>
      <c r="AP206" s="283"/>
      <c r="AQ206" s="283"/>
      <c r="AR206" s="283"/>
      <c r="AS206" s="283"/>
      <c r="AT206" s="283"/>
      <c r="AU206" s="283"/>
      <c r="AV206" s="283"/>
      <c r="AW206" s="283"/>
      <c r="AX206" s="283"/>
      <c r="AY206" s="283"/>
      <c r="AZ206" s="340"/>
      <c r="BA206" s="283"/>
      <c r="BB206" s="283"/>
      <c r="BC206" s="283"/>
      <c r="BD206" s="283"/>
      <c r="BE206" s="283"/>
      <c r="BF206" s="283"/>
      <c r="BG206" s="283"/>
      <c r="BH206" s="283"/>
      <c r="BI206" s="283"/>
      <c r="BJ206" s="283"/>
      <c r="BK206" s="283"/>
      <c r="BL206" s="283"/>
      <c r="BM206" s="283"/>
      <c r="BN206" s="282"/>
      <c r="BO206" s="283"/>
      <c r="BP206" s="282"/>
      <c r="BQ206" s="282"/>
      <c r="BR206" s="282"/>
      <c r="BS206" s="282"/>
    </row>
    <row r="207">
      <c r="A207" s="283"/>
      <c r="B207" s="335"/>
      <c r="C207" s="283"/>
      <c r="D207" s="283"/>
      <c r="E207" s="283"/>
      <c r="F207" s="336"/>
      <c r="G207" s="337"/>
      <c r="H207" s="283"/>
      <c r="I207" s="283"/>
      <c r="J207" s="283"/>
      <c r="K207" s="338"/>
      <c r="L207" s="339"/>
      <c r="M207" s="283"/>
      <c r="N207" s="283"/>
      <c r="O207" s="333"/>
      <c r="P207" s="283"/>
      <c r="Q207" s="163"/>
      <c r="R207" s="163"/>
      <c r="S207" s="163"/>
      <c r="T207" s="163"/>
      <c r="U207" s="163"/>
      <c r="V207" s="163"/>
      <c r="W207" s="163"/>
      <c r="X207" s="163"/>
      <c r="Y207" s="163"/>
      <c r="Z207" s="163"/>
      <c r="AA207" s="330"/>
      <c r="AB207" s="163"/>
      <c r="AC207" s="163"/>
      <c r="AD207" s="163"/>
      <c r="AE207" s="163"/>
      <c r="AF207" s="163"/>
      <c r="AG207" s="163"/>
      <c r="AH207" s="163"/>
      <c r="AI207" s="333"/>
      <c r="AJ207" s="283"/>
      <c r="AK207" s="315"/>
      <c r="AL207" s="282"/>
      <c r="AM207" s="283"/>
      <c r="AN207" s="283"/>
      <c r="AO207" s="283"/>
      <c r="AP207" s="283"/>
      <c r="AQ207" s="283"/>
      <c r="AR207" s="283"/>
      <c r="AS207" s="283"/>
      <c r="AT207" s="283"/>
      <c r="AU207" s="283"/>
      <c r="AV207" s="283"/>
      <c r="AW207" s="283"/>
      <c r="AX207" s="283"/>
      <c r="AY207" s="283"/>
      <c r="AZ207" s="340"/>
      <c r="BA207" s="283"/>
      <c r="BB207" s="283"/>
      <c r="BC207" s="283"/>
      <c r="BD207" s="283"/>
      <c r="BE207" s="283"/>
      <c r="BF207" s="283"/>
      <c r="BG207" s="283"/>
      <c r="BH207" s="283"/>
      <c r="BI207" s="283"/>
      <c r="BJ207" s="283"/>
      <c r="BK207" s="283"/>
      <c r="BL207" s="283"/>
      <c r="BM207" s="283"/>
      <c r="BN207" s="282"/>
      <c r="BO207" s="283"/>
      <c r="BP207" s="282"/>
      <c r="BQ207" s="282"/>
      <c r="BR207" s="282"/>
      <c r="BS207" s="282"/>
    </row>
    <row r="208">
      <c r="A208" s="283"/>
      <c r="B208" s="335"/>
      <c r="C208" s="283"/>
      <c r="D208" s="283"/>
      <c r="E208" s="283"/>
      <c r="F208" s="336"/>
      <c r="G208" s="337"/>
      <c r="H208" s="283"/>
      <c r="I208" s="283"/>
      <c r="J208" s="283"/>
      <c r="K208" s="338"/>
      <c r="L208" s="339"/>
      <c r="M208" s="283"/>
      <c r="N208" s="283"/>
      <c r="O208" s="333"/>
      <c r="P208" s="283"/>
      <c r="Q208" s="163"/>
      <c r="R208" s="163"/>
      <c r="S208" s="163"/>
      <c r="T208" s="163"/>
      <c r="U208" s="163"/>
      <c r="V208" s="163"/>
      <c r="W208" s="163"/>
      <c r="X208" s="163"/>
      <c r="Y208" s="163"/>
      <c r="Z208" s="163"/>
      <c r="AA208" s="330"/>
      <c r="AB208" s="163"/>
      <c r="AC208" s="163"/>
      <c r="AD208" s="163"/>
      <c r="AE208" s="163"/>
      <c r="AF208" s="163"/>
      <c r="AG208" s="163"/>
      <c r="AH208" s="163"/>
      <c r="AI208" s="333"/>
      <c r="AJ208" s="283"/>
      <c r="AK208" s="315"/>
      <c r="AL208" s="282"/>
      <c r="AM208" s="283"/>
      <c r="AN208" s="283"/>
      <c r="AO208" s="283"/>
      <c r="AP208" s="283"/>
      <c r="AQ208" s="283"/>
      <c r="AR208" s="283"/>
      <c r="AS208" s="283"/>
      <c r="AT208" s="283"/>
      <c r="AU208" s="283"/>
      <c r="AV208" s="283"/>
      <c r="AW208" s="283"/>
      <c r="AX208" s="283"/>
      <c r="AY208" s="283"/>
      <c r="AZ208" s="340"/>
      <c r="BA208" s="283"/>
      <c r="BB208" s="283"/>
      <c r="BC208" s="283"/>
      <c r="BD208" s="283"/>
      <c r="BE208" s="283"/>
      <c r="BF208" s="283"/>
      <c r="BG208" s="283"/>
      <c r="BH208" s="283"/>
      <c r="BI208" s="283"/>
      <c r="BJ208" s="283"/>
      <c r="BK208" s="283"/>
      <c r="BL208" s="283"/>
      <c r="BM208" s="283"/>
      <c r="BN208" s="282"/>
      <c r="BO208" s="283"/>
      <c r="BP208" s="282"/>
      <c r="BQ208" s="282"/>
      <c r="BR208" s="282"/>
      <c r="BS208" s="282"/>
    </row>
    <row r="209">
      <c r="A209" s="283"/>
      <c r="B209" s="335"/>
      <c r="C209" s="283"/>
      <c r="D209" s="283"/>
      <c r="E209" s="283"/>
      <c r="F209" s="336"/>
      <c r="G209" s="337"/>
      <c r="H209" s="283"/>
      <c r="I209" s="283"/>
      <c r="J209" s="283"/>
      <c r="K209" s="338"/>
      <c r="L209" s="339"/>
      <c r="M209" s="283"/>
      <c r="N209" s="283"/>
      <c r="O209" s="333"/>
      <c r="P209" s="283"/>
      <c r="Q209" s="163"/>
      <c r="R209" s="163"/>
      <c r="S209" s="163"/>
      <c r="T209" s="163"/>
      <c r="U209" s="163"/>
      <c r="V209" s="163"/>
      <c r="W209" s="163"/>
      <c r="X209" s="163"/>
      <c r="Y209" s="163"/>
      <c r="Z209" s="163"/>
      <c r="AA209" s="330"/>
      <c r="AB209" s="163"/>
      <c r="AC209" s="163"/>
      <c r="AD209" s="163"/>
      <c r="AE209" s="163"/>
      <c r="AF209" s="163"/>
      <c r="AG209" s="163"/>
      <c r="AH209" s="163"/>
      <c r="AI209" s="333"/>
      <c r="AJ209" s="283"/>
      <c r="AK209" s="315"/>
      <c r="AL209" s="282"/>
      <c r="AM209" s="283"/>
      <c r="AN209" s="283"/>
      <c r="AO209" s="283"/>
      <c r="AP209" s="283"/>
      <c r="AQ209" s="283"/>
      <c r="AR209" s="283"/>
      <c r="AS209" s="283"/>
      <c r="AT209" s="283"/>
      <c r="AU209" s="283"/>
      <c r="AV209" s="283"/>
      <c r="AW209" s="283"/>
      <c r="AX209" s="283"/>
      <c r="AY209" s="283"/>
      <c r="AZ209" s="340"/>
      <c r="BA209" s="283"/>
      <c r="BB209" s="283"/>
      <c r="BC209" s="283"/>
      <c r="BD209" s="283"/>
      <c r="BE209" s="283"/>
      <c r="BF209" s="283"/>
      <c r="BG209" s="283"/>
      <c r="BH209" s="283"/>
      <c r="BI209" s="283"/>
      <c r="BJ209" s="283"/>
      <c r="BK209" s="283"/>
      <c r="BL209" s="283"/>
      <c r="BM209" s="283"/>
      <c r="BN209" s="282"/>
      <c r="BO209" s="283"/>
      <c r="BP209" s="282"/>
      <c r="BQ209" s="282"/>
      <c r="BR209" s="282"/>
      <c r="BS209" s="282"/>
    </row>
    <row r="210">
      <c r="A210" s="283"/>
      <c r="B210" s="335"/>
      <c r="C210" s="283"/>
      <c r="D210" s="283"/>
      <c r="E210" s="283"/>
      <c r="F210" s="336"/>
      <c r="G210" s="337"/>
      <c r="H210" s="283"/>
      <c r="I210" s="283"/>
      <c r="J210" s="283"/>
      <c r="K210" s="338"/>
      <c r="L210" s="339"/>
      <c r="M210" s="283"/>
      <c r="N210" s="283"/>
      <c r="O210" s="333"/>
      <c r="P210" s="283"/>
      <c r="Q210" s="163"/>
      <c r="R210" s="163"/>
      <c r="S210" s="163"/>
      <c r="T210" s="163"/>
      <c r="U210" s="163"/>
      <c r="V210" s="163"/>
      <c r="W210" s="163"/>
      <c r="X210" s="163"/>
      <c r="Y210" s="163"/>
      <c r="Z210" s="163"/>
      <c r="AA210" s="330"/>
      <c r="AB210" s="163"/>
      <c r="AC210" s="163"/>
      <c r="AD210" s="163"/>
      <c r="AE210" s="163"/>
      <c r="AF210" s="163"/>
      <c r="AG210" s="163"/>
      <c r="AH210" s="163"/>
      <c r="AI210" s="333"/>
      <c r="AJ210" s="283"/>
      <c r="AK210" s="315"/>
      <c r="AL210" s="282"/>
      <c r="AM210" s="283"/>
      <c r="AN210" s="283"/>
      <c r="AO210" s="283"/>
      <c r="AP210" s="283"/>
      <c r="AQ210" s="283"/>
      <c r="AR210" s="283"/>
      <c r="AS210" s="283"/>
      <c r="AT210" s="283"/>
      <c r="AU210" s="283"/>
      <c r="AV210" s="283"/>
      <c r="AW210" s="283"/>
      <c r="AX210" s="283"/>
      <c r="AY210" s="283"/>
      <c r="AZ210" s="340"/>
      <c r="BA210" s="283"/>
      <c r="BB210" s="283"/>
      <c r="BC210" s="283"/>
      <c r="BD210" s="283"/>
      <c r="BE210" s="283"/>
      <c r="BF210" s="283"/>
      <c r="BG210" s="283"/>
      <c r="BH210" s="283"/>
      <c r="BI210" s="283"/>
      <c r="BJ210" s="283"/>
      <c r="BK210" s="283"/>
      <c r="BL210" s="283"/>
      <c r="BM210" s="283"/>
      <c r="BN210" s="282"/>
      <c r="BO210" s="283"/>
      <c r="BP210" s="282"/>
      <c r="BQ210" s="282"/>
      <c r="BR210" s="282"/>
      <c r="BS210" s="282"/>
    </row>
    <row r="211">
      <c r="A211" s="283"/>
      <c r="B211" s="335"/>
      <c r="C211" s="283"/>
      <c r="D211" s="283"/>
      <c r="E211" s="283"/>
      <c r="F211" s="336"/>
      <c r="G211" s="337"/>
      <c r="H211" s="283"/>
      <c r="I211" s="283"/>
      <c r="J211" s="283"/>
      <c r="K211" s="338"/>
      <c r="L211" s="339"/>
      <c r="M211" s="283"/>
      <c r="N211" s="283"/>
      <c r="O211" s="333"/>
      <c r="P211" s="283"/>
      <c r="Q211" s="163"/>
      <c r="R211" s="163"/>
      <c r="S211" s="163"/>
      <c r="T211" s="163"/>
      <c r="U211" s="163"/>
      <c r="V211" s="163"/>
      <c r="W211" s="163"/>
      <c r="X211" s="163"/>
      <c r="Y211" s="163"/>
      <c r="Z211" s="163"/>
      <c r="AA211" s="330"/>
      <c r="AB211" s="163"/>
      <c r="AC211" s="163"/>
      <c r="AD211" s="163"/>
      <c r="AE211" s="163"/>
      <c r="AF211" s="163"/>
      <c r="AG211" s="163"/>
      <c r="AH211" s="163"/>
      <c r="AI211" s="333"/>
      <c r="AJ211" s="283"/>
      <c r="AK211" s="315"/>
      <c r="AL211" s="282"/>
      <c r="AM211" s="283"/>
      <c r="AN211" s="283"/>
      <c r="AO211" s="283"/>
      <c r="AP211" s="283"/>
      <c r="AQ211" s="283"/>
      <c r="AR211" s="283"/>
      <c r="AS211" s="283"/>
      <c r="AT211" s="283"/>
      <c r="AU211" s="283"/>
      <c r="AV211" s="283"/>
      <c r="AW211" s="283"/>
      <c r="AX211" s="283"/>
      <c r="AY211" s="283"/>
      <c r="AZ211" s="340"/>
      <c r="BA211" s="283"/>
      <c r="BB211" s="283"/>
      <c r="BC211" s="283"/>
      <c r="BD211" s="283"/>
      <c r="BE211" s="283"/>
      <c r="BF211" s="283"/>
      <c r="BG211" s="283"/>
      <c r="BH211" s="283"/>
      <c r="BI211" s="283"/>
      <c r="BJ211" s="283"/>
      <c r="BK211" s="283"/>
      <c r="BL211" s="283"/>
      <c r="BM211" s="283"/>
      <c r="BN211" s="282"/>
      <c r="BO211" s="283"/>
      <c r="BP211" s="282"/>
      <c r="BQ211" s="282"/>
      <c r="BR211" s="282"/>
      <c r="BS211" s="282"/>
    </row>
    <row r="212">
      <c r="A212" s="283"/>
      <c r="B212" s="335"/>
      <c r="C212" s="283"/>
      <c r="D212" s="283"/>
      <c r="E212" s="283"/>
      <c r="F212" s="336"/>
      <c r="G212" s="337"/>
      <c r="H212" s="283"/>
      <c r="I212" s="283"/>
      <c r="J212" s="283"/>
      <c r="K212" s="338"/>
      <c r="L212" s="339"/>
      <c r="M212" s="283"/>
      <c r="N212" s="283"/>
      <c r="O212" s="333"/>
      <c r="P212" s="283"/>
      <c r="Q212" s="163"/>
      <c r="R212" s="163"/>
      <c r="S212" s="163"/>
      <c r="T212" s="163"/>
      <c r="U212" s="163"/>
      <c r="V212" s="163"/>
      <c r="W212" s="163"/>
      <c r="X212" s="163"/>
      <c r="Y212" s="163"/>
      <c r="Z212" s="163"/>
      <c r="AA212" s="330"/>
      <c r="AB212" s="163"/>
      <c r="AC212" s="163"/>
      <c r="AD212" s="163"/>
      <c r="AE212" s="163"/>
      <c r="AF212" s="163"/>
      <c r="AG212" s="163"/>
      <c r="AH212" s="163"/>
      <c r="AI212" s="333"/>
      <c r="AJ212" s="283"/>
      <c r="AK212" s="315"/>
      <c r="AL212" s="282"/>
      <c r="AM212" s="283"/>
      <c r="AN212" s="283"/>
      <c r="AO212" s="283"/>
      <c r="AP212" s="283"/>
      <c r="AQ212" s="283"/>
      <c r="AR212" s="283"/>
      <c r="AS212" s="283"/>
      <c r="AT212" s="283"/>
      <c r="AU212" s="283"/>
      <c r="AV212" s="283"/>
      <c r="AW212" s="283"/>
      <c r="AX212" s="283"/>
      <c r="AY212" s="283"/>
      <c r="AZ212" s="340"/>
      <c r="BA212" s="283"/>
      <c r="BB212" s="283"/>
      <c r="BC212" s="283"/>
      <c r="BD212" s="283"/>
      <c r="BE212" s="283"/>
      <c r="BF212" s="283"/>
      <c r="BG212" s="283"/>
      <c r="BH212" s="283"/>
      <c r="BI212" s="283"/>
      <c r="BJ212" s="283"/>
      <c r="BK212" s="283"/>
      <c r="BL212" s="283"/>
      <c r="BM212" s="283"/>
      <c r="BN212" s="282"/>
      <c r="BO212" s="283"/>
      <c r="BP212" s="282"/>
      <c r="BQ212" s="282"/>
      <c r="BR212" s="282"/>
      <c r="BS212" s="282"/>
    </row>
    <row r="213">
      <c r="A213" s="283"/>
      <c r="B213" s="335"/>
      <c r="C213" s="283"/>
      <c r="D213" s="283"/>
      <c r="E213" s="283"/>
      <c r="F213" s="336"/>
      <c r="G213" s="337"/>
      <c r="H213" s="283"/>
      <c r="I213" s="283"/>
      <c r="J213" s="283"/>
      <c r="K213" s="338"/>
      <c r="L213" s="339"/>
      <c r="M213" s="283"/>
      <c r="N213" s="283"/>
      <c r="O213" s="333"/>
      <c r="P213" s="283"/>
      <c r="Q213" s="163"/>
      <c r="R213" s="163"/>
      <c r="S213" s="163"/>
      <c r="T213" s="163"/>
      <c r="U213" s="163"/>
      <c r="V213" s="163"/>
      <c r="W213" s="163"/>
      <c r="X213" s="163"/>
      <c r="Y213" s="163"/>
      <c r="Z213" s="163"/>
      <c r="AA213" s="330"/>
      <c r="AB213" s="163"/>
      <c r="AC213" s="163"/>
      <c r="AD213" s="163"/>
      <c r="AE213" s="163"/>
      <c r="AF213" s="163"/>
      <c r="AG213" s="163"/>
      <c r="AH213" s="163"/>
      <c r="AI213" s="333"/>
      <c r="AJ213" s="283"/>
      <c r="AK213" s="315"/>
      <c r="AL213" s="282"/>
      <c r="AM213" s="283"/>
      <c r="AN213" s="283"/>
      <c r="AO213" s="283"/>
      <c r="AP213" s="283"/>
      <c r="AQ213" s="283"/>
      <c r="AR213" s="283"/>
      <c r="AS213" s="283"/>
      <c r="AT213" s="283"/>
      <c r="AU213" s="283"/>
      <c r="AV213" s="283"/>
      <c r="AW213" s="283"/>
      <c r="AX213" s="283"/>
      <c r="AY213" s="283"/>
      <c r="AZ213" s="340"/>
      <c r="BA213" s="283"/>
      <c r="BB213" s="283"/>
      <c r="BC213" s="283"/>
      <c r="BD213" s="283"/>
      <c r="BE213" s="283"/>
      <c r="BF213" s="283"/>
      <c r="BG213" s="283"/>
      <c r="BH213" s="283"/>
      <c r="BI213" s="283"/>
      <c r="BJ213" s="283"/>
      <c r="BK213" s="283"/>
      <c r="BL213" s="283"/>
      <c r="BM213" s="283"/>
      <c r="BN213" s="282"/>
      <c r="BO213" s="283"/>
      <c r="BP213" s="282"/>
      <c r="BQ213" s="282"/>
      <c r="BR213" s="282"/>
      <c r="BS213" s="282"/>
    </row>
    <row r="214">
      <c r="A214" s="283"/>
      <c r="B214" s="335"/>
      <c r="C214" s="283"/>
      <c r="D214" s="283"/>
      <c r="E214" s="283"/>
      <c r="F214" s="336"/>
      <c r="G214" s="337"/>
      <c r="H214" s="283"/>
      <c r="I214" s="283"/>
      <c r="J214" s="283"/>
      <c r="K214" s="338"/>
      <c r="L214" s="339"/>
      <c r="M214" s="283"/>
      <c r="N214" s="283"/>
      <c r="O214" s="333"/>
      <c r="P214" s="283"/>
      <c r="Q214" s="163"/>
      <c r="R214" s="163"/>
      <c r="S214" s="163"/>
      <c r="T214" s="163"/>
      <c r="U214" s="163"/>
      <c r="V214" s="163"/>
      <c r="W214" s="163"/>
      <c r="X214" s="163"/>
      <c r="Y214" s="163"/>
      <c r="Z214" s="163"/>
      <c r="AA214" s="330"/>
      <c r="AB214" s="163"/>
      <c r="AC214" s="163"/>
      <c r="AD214" s="163"/>
      <c r="AE214" s="163"/>
      <c r="AF214" s="163"/>
      <c r="AG214" s="163"/>
      <c r="AH214" s="163"/>
      <c r="AI214" s="333"/>
      <c r="AJ214" s="283"/>
      <c r="AK214" s="315"/>
      <c r="AL214" s="282"/>
      <c r="AM214" s="283"/>
      <c r="AN214" s="283"/>
      <c r="AO214" s="283"/>
      <c r="AP214" s="283"/>
      <c r="AQ214" s="283"/>
      <c r="AR214" s="283"/>
      <c r="AS214" s="283"/>
      <c r="AT214" s="283"/>
      <c r="AU214" s="283"/>
      <c r="AV214" s="283"/>
      <c r="AW214" s="283"/>
      <c r="AX214" s="283"/>
      <c r="AY214" s="283"/>
      <c r="AZ214" s="340"/>
      <c r="BA214" s="283"/>
      <c r="BB214" s="283"/>
      <c r="BC214" s="283"/>
      <c r="BD214" s="283"/>
      <c r="BE214" s="283"/>
      <c r="BF214" s="283"/>
      <c r="BG214" s="283"/>
      <c r="BH214" s="283"/>
      <c r="BI214" s="283"/>
      <c r="BJ214" s="283"/>
      <c r="BK214" s="283"/>
      <c r="BL214" s="283"/>
      <c r="BM214" s="283"/>
      <c r="BN214" s="282"/>
      <c r="BO214" s="283"/>
      <c r="BP214" s="282"/>
      <c r="BQ214" s="282"/>
      <c r="BR214" s="282"/>
      <c r="BS214" s="282"/>
    </row>
    <row r="215">
      <c r="A215" s="283"/>
      <c r="B215" s="335"/>
      <c r="C215" s="283"/>
      <c r="D215" s="283"/>
      <c r="E215" s="283"/>
      <c r="F215" s="336"/>
      <c r="G215" s="337"/>
      <c r="H215" s="283"/>
      <c r="I215" s="283"/>
      <c r="J215" s="283"/>
      <c r="K215" s="338"/>
      <c r="L215" s="339"/>
      <c r="M215" s="283"/>
      <c r="N215" s="283"/>
      <c r="O215" s="333"/>
      <c r="P215" s="283"/>
      <c r="Q215" s="163"/>
      <c r="R215" s="163"/>
      <c r="S215" s="163"/>
      <c r="T215" s="163"/>
      <c r="U215" s="163"/>
      <c r="V215" s="163"/>
      <c r="W215" s="163"/>
      <c r="X215" s="163"/>
      <c r="Y215" s="163"/>
      <c r="Z215" s="163"/>
      <c r="AA215" s="330"/>
      <c r="AB215" s="163"/>
      <c r="AC215" s="163"/>
      <c r="AD215" s="163"/>
      <c r="AE215" s="163"/>
      <c r="AF215" s="163"/>
      <c r="AG215" s="163"/>
      <c r="AH215" s="163"/>
      <c r="AI215" s="333"/>
      <c r="AJ215" s="283"/>
      <c r="AK215" s="315"/>
      <c r="AL215" s="282"/>
      <c r="AM215" s="283"/>
      <c r="AN215" s="283"/>
      <c r="AO215" s="283"/>
      <c r="AP215" s="283"/>
      <c r="AQ215" s="283"/>
      <c r="AR215" s="283"/>
      <c r="AS215" s="283"/>
      <c r="AT215" s="283"/>
      <c r="AU215" s="283"/>
      <c r="AV215" s="283"/>
      <c r="AW215" s="283"/>
      <c r="AX215" s="283"/>
      <c r="AY215" s="283"/>
      <c r="AZ215" s="340"/>
      <c r="BA215" s="283"/>
      <c r="BB215" s="283"/>
      <c r="BC215" s="283"/>
      <c r="BD215" s="283"/>
      <c r="BE215" s="283"/>
      <c r="BF215" s="283"/>
      <c r="BG215" s="283"/>
      <c r="BH215" s="283"/>
      <c r="BI215" s="283"/>
      <c r="BJ215" s="283"/>
      <c r="BK215" s="283"/>
      <c r="BL215" s="283"/>
      <c r="BM215" s="283"/>
      <c r="BN215" s="282"/>
      <c r="BO215" s="283"/>
      <c r="BP215" s="282"/>
      <c r="BQ215" s="282"/>
      <c r="BR215" s="282"/>
      <c r="BS215" s="282"/>
    </row>
    <row r="216">
      <c r="A216" s="283"/>
      <c r="B216" s="335"/>
      <c r="C216" s="283"/>
      <c r="D216" s="283"/>
      <c r="E216" s="283"/>
      <c r="F216" s="336"/>
      <c r="G216" s="337"/>
      <c r="H216" s="283"/>
      <c r="I216" s="283"/>
      <c r="J216" s="283"/>
      <c r="K216" s="338"/>
      <c r="L216" s="339"/>
      <c r="M216" s="283"/>
      <c r="N216" s="283"/>
      <c r="O216" s="333"/>
      <c r="P216" s="283"/>
      <c r="Q216" s="163"/>
      <c r="R216" s="163"/>
      <c r="S216" s="163"/>
      <c r="T216" s="163"/>
      <c r="U216" s="163"/>
      <c r="V216" s="163"/>
      <c r="W216" s="163"/>
      <c r="X216" s="163"/>
      <c r="Y216" s="163"/>
      <c r="Z216" s="163"/>
      <c r="AA216" s="330"/>
      <c r="AB216" s="163"/>
      <c r="AC216" s="163"/>
      <c r="AD216" s="163"/>
      <c r="AE216" s="163"/>
      <c r="AF216" s="163"/>
      <c r="AG216" s="163"/>
      <c r="AH216" s="163"/>
      <c r="AI216" s="333"/>
      <c r="AJ216" s="283"/>
      <c r="AK216" s="315"/>
      <c r="AL216" s="282"/>
      <c r="AM216" s="283"/>
      <c r="AN216" s="283"/>
      <c r="AO216" s="283"/>
      <c r="AP216" s="283"/>
      <c r="AQ216" s="283"/>
      <c r="AR216" s="283"/>
      <c r="AS216" s="283"/>
      <c r="AT216" s="283"/>
      <c r="AU216" s="283"/>
      <c r="AV216" s="283"/>
      <c r="AW216" s="283"/>
      <c r="AX216" s="283"/>
      <c r="AY216" s="283"/>
      <c r="AZ216" s="340"/>
      <c r="BA216" s="283"/>
      <c r="BB216" s="283"/>
      <c r="BC216" s="283"/>
      <c r="BD216" s="283"/>
      <c r="BE216" s="283"/>
      <c r="BF216" s="283"/>
      <c r="BG216" s="283"/>
      <c r="BH216" s="283"/>
      <c r="BI216" s="283"/>
      <c r="BJ216" s="283"/>
      <c r="BK216" s="283"/>
      <c r="BL216" s="283"/>
      <c r="BM216" s="283"/>
      <c r="BN216" s="282"/>
      <c r="BO216" s="283"/>
      <c r="BP216" s="282"/>
      <c r="BQ216" s="282"/>
      <c r="BR216" s="282"/>
      <c r="BS216" s="282"/>
    </row>
    <row r="217">
      <c r="A217" s="283"/>
      <c r="B217" s="335"/>
      <c r="C217" s="283"/>
      <c r="D217" s="283"/>
      <c r="E217" s="283"/>
      <c r="F217" s="336"/>
      <c r="G217" s="337"/>
      <c r="H217" s="283"/>
      <c r="I217" s="283"/>
      <c r="J217" s="283"/>
      <c r="K217" s="338"/>
      <c r="L217" s="339"/>
      <c r="M217" s="283"/>
      <c r="N217" s="283"/>
      <c r="O217" s="333"/>
      <c r="P217" s="283"/>
      <c r="Q217" s="163"/>
      <c r="R217" s="163"/>
      <c r="S217" s="163"/>
      <c r="T217" s="163"/>
      <c r="U217" s="163"/>
      <c r="V217" s="163"/>
      <c r="W217" s="163"/>
      <c r="X217" s="163"/>
      <c r="Y217" s="163"/>
      <c r="Z217" s="163"/>
      <c r="AA217" s="330"/>
      <c r="AB217" s="163"/>
      <c r="AC217" s="163"/>
      <c r="AD217" s="163"/>
      <c r="AE217" s="163"/>
      <c r="AF217" s="163"/>
      <c r="AG217" s="163"/>
      <c r="AH217" s="163"/>
      <c r="AI217" s="333"/>
      <c r="AJ217" s="283"/>
      <c r="AK217" s="315"/>
      <c r="AL217" s="282"/>
      <c r="AM217" s="283"/>
      <c r="AN217" s="283"/>
      <c r="AO217" s="283"/>
      <c r="AP217" s="283"/>
      <c r="AQ217" s="283"/>
      <c r="AR217" s="283"/>
      <c r="AS217" s="283"/>
      <c r="AT217" s="283"/>
      <c r="AU217" s="283"/>
      <c r="AV217" s="283"/>
      <c r="AW217" s="283"/>
      <c r="AX217" s="283"/>
      <c r="AY217" s="283"/>
      <c r="AZ217" s="340"/>
      <c r="BA217" s="283"/>
      <c r="BB217" s="283"/>
      <c r="BC217" s="283"/>
      <c r="BD217" s="283"/>
      <c r="BE217" s="283"/>
      <c r="BF217" s="283"/>
      <c r="BG217" s="283"/>
      <c r="BH217" s="283"/>
      <c r="BI217" s="283"/>
      <c r="BJ217" s="283"/>
      <c r="BK217" s="283"/>
      <c r="BL217" s="283"/>
      <c r="BM217" s="283"/>
      <c r="BN217" s="282"/>
      <c r="BO217" s="283"/>
      <c r="BP217" s="282"/>
      <c r="BQ217" s="282"/>
      <c r="BR217" s="282"/>
      <c r="BS217" s="282"/>
    </row>
    <row r="218">
      <c r="A218" s="283"/>
      <c r="B218" s="335"/>
      <c r="C218" s="283"/>
      <c r="D218" s="283"/>
      <c r="E218" s="283"/>
      <c r="F218" s="336"/>
      <c r="G218" s="337"/>
      <c r="H218" s="283"/>
      <c r="I218" s="283"/>
      <c r="J218" s="283"/>
      <c r="K218" s="338"/>
      <c r="L218" s="339"/>
      <c r="M218" s="283"/>
      <c r="N218" s="283"/>
      <c r="O218" s="333"/>
      <c r="P218" s="283"/>
      <c r="Q218" s="163"/>
      <c r="R218" s="163"/>
      <c r="S218" s="163"/>
      <c r="T218" s="163"/>
      <c r="U218" s="163"/>
      <c r="V218" s="163"/>
      <c r="W218" s="163"/>
      <c r="X218" s="163"/>
      <c r="Y218" s="163"/>
      <c r="Z218" s="163"/>
      <c r="AA218" s="330"/>
      <c r="AB218" s="163"/>
      <c r="AC218" s="163"/>
      <c r="AD218" s="163"/>
      <c r="AE218" s="163"/>
      <c r="AF218" s="163"/>
      <c r="AG218" s="163"/>
      <c r="AH218" s="163"/>
      <c r="AI218" s="333"/>
      <c r="AJ218" s="283"/>
      <c r="AK218" s="315"/>
      <c r="AL218" s="282"/>
      <c r="AM218" s="283"/>
      <c r="AN218" s="283"/>
      <c r="AO218" s="283"/>
      <c r="AP218" s="283"/>
      <c r="AQ218" s="283"/>
      <c r="AR218" s="283"/>
      <c r="AS218" s="283"/>
      <c r="AT218" s="283"/>
      <c r="AU218" s="283"/>
      <c r="AV218" s="283"/>
      <c r="AW218" s="283"/>
      <c r="AX218" s="283"/>
      <c r="AY218" s="283"/>
      <c r="AZ218" s="340"/>
      <c r="BA218" s="283"/>
      <c r="BB218" s="283"/>
      <c r="BC218" s="283"/>
      <c r="BD218" s="283"/>
      <c r="BE218" s="283"/>
      <c r="BF218" s="283"/>
      <c r="BG218" s="283"/>
      <c r="BH218" s="283"/>
      <c r="BI218" s="283"/>
      <c r="BJ218" s="283"/>
      <c r="BK218" s="283"/>
      <c r="BL218" s="283"/>
      <c r="BM218" s="283"/>
      <c r="BN218" s="282"/>
      <c r="BO218" s="283"/>
      <c r="BP218" s="282"/>
      <c r="BQ218" s="282"/>
      <c r="BR218" s="282"/>
      <c r="BS218" s="282"/>
    </row>
    <row r="219">
      <c r="A219" s="283"/>
      <c r="B219" s="335"/>
      <c r="C219" s="283"/>
      <c r="D219" s="283"/>
      <c r="E219" s="283"/>
      <c r="F219" s="336"/>
      <c r="G219" s="337"/>
      <c r="H219" s="283"/>
      <c r="I219" s="283"/>
      <c r="J219" s="283"/>
      <c r="K219" s="338"/>
      <c r="L219" s="339"/>
      <c r="M219" s="283"/>
      <c r="N219" s="283"/>
      <c r="O219" s="333"/>
      <c r="P219" s="283"/>
      <c r="Q219" s="163"/>
      <c r="R219" s="163"/>
      <c r="S219" s="163"/>
      <c r="T219" s="163"/>
      <c r="U219" s="163"/>
      <c r="V219" s="163"/>
      <c r="W219" s="163"/>
      <c r="X219" s="163"/>
      <c r="Y219" s="163"/>
      <c r="Z219" s="163"/>
      <c r="AA219" s="330"/>
      <c r="AB219" s="163"/>
      <c r="AC219" s="163"/>
      <c r="AD219" s="163"/>
      <c r="AE219" s="163"/>
      <c r="AF219" s="163"/>
      <c r="AG219" s="163"/>
      <c r="AH219" s="163"/>
      <c r="AI219" s="333"/>
      <c r="AJ219" s="283"/>
      <c r="AK219" s="315"/>
      <c r="AL219" s="282"/>
      <c r="AM219" s="283"/>
      <c r="AN219" s="283"/>
      <c r="AO219" s="283"/>
      <c r="AP219" s="283"/>
      <c r="AQ219" s="283"/>
      <c r="AR219" s="283"/>
      <c r="AS219" s="283"/>
      <c r="AT219" s="283"/>
      <c r="AU219" s="283"/>
      <c r="AV219" s="283"/>
      <c r="AW219" s="283"/>
      <c r="AX219" s="283"/>
      <c r="AY219" s="283"/>
      <c r="AZ219" s="340"/>
      <c r="BA219" s="283"/>
      <c r="BB219" s="283"/>
      <c r="BC219" s="283"/>
      <c r="BD219" s="283"/>
      <c r="BE219" s="283"/>
      <c r="BF219" s="283"/>
      <c r="BG219" s="283"/>
      <c r="BH219" s="283"/>
      <c r="BI219" s="283"/>
      <c r="BJ219" s="283"/>
      <c r="BK219" s="283"/>
      <c r="BL219" s="283"/>
      <c r="BM219" s="283"/>
      <c r="BN219" s="282"/>
      <c r="BO219" s="283"/>
      <c r="BP219" s="282"/>
      <c r="BQ219" s="282"/>
      <c r="BR219" s="282"/>
      <c r="BS219" s="282"/>
    </row>
    <row r="220">
      <c r="A220" s="283"/>
      <c r="B220" s="335"/>
      <c r="C220" s="283"/>
      <c r="D220" s="283"/>
      <c r="E220" s="283"/>
      <c r="F220" s="336"/>
      <c r="G220" s="337"/>
      <c r="H220" s="283"/>
      <c r="I220" s="283"/>
      <c r="J220" s="283"/>
      <c r="K220" s="338"/>
      <c r="L220" s="339"/>
      <c r="M220" s="283"/>
      <c r="N220" s="283"/>
      <c r="O220" s="333"/>
      <c r="P220" s="283"/>
      <c r="Q220" s="163"/>
      <c r="R220" s="163"/>
      <c r="S220" s="163"/>
      <c r="T220" s="163"/>
      <c r="U220" s="163"/>
      <c r="V220" s="163"/>
      <c r="W220" s="163"/>
      <c r="X220" s="163"/>
      <c r="Y220" s="163"/>
      <c r="Z220" s="163"/>
      <c r="AA220" s="330"/>
      <c r="AB220" s="163"/>
      <c r="AC220" s="163"/>
      <c r="AD220" s="163"/>
      <c r="AE220" s="163"/>
      <c r="AF220" s="163"/>
      <c r="AG220" s="163"/>
      <c r="AH220" s="163"/>
      <c r="AI220" s="333"/>
      <c r="AJ220" s="283"/>
      <c r="AK220" s="315"/>
      <c r="AL220" s="282"/>
      <c r="AM220" s="283"/>
      <c r="AN220" s="283"/>
      <c r="AO220" s="283"/>
      <c r="AP220" s="283"/>
      <c r="AQ220" s="283"/>
      <c r="AR220" s="283"/>
      <c r="AS220" s="283"/>
      <c r="AT220" s="283"/>
      <c r="AU220" s="283"/>
      <c r="AV220" s="283"/>
      <c r="AW220" s="283"/>
      <c r="AX220" s="283"/>
      <c r="AY220" s="283"/>
      <c r="AZ220" s="340"/>
      <c r="BA220" s="283"/>
      <c r="BB220" s="283"/>
      <c r="BC220" s="283"/>
      <c r="BD220" s="283"/>
      <c r="BE220" s="283"/>
      <c r="BF220" s="283"/>
      <c r="BG220" s="283"/>
      <c r="BH220" s="283"/>
      <c r="BI220" s="283"/>
      <c r="BJ220" s="283"/>
      <c r="BK220" s="283"/>
      <c r="BL220" s="283"/>
      <c r="BM220" s="283"/>
      <c r="BN220" s="282"/>
      <c r="BO220" s="283"/>
      <c r="BP220" s="282"/>
      <c r="BQ220" s="282"/>
      <c r="BR220" s="282"/>
      <c r="BS220" s="282"/>
    </row>
    <row r="221">
      <c r="A221" s="283"/>
      <c r="B221" s="335"/>
      <c r="C221" s="283"/>
      <c r="D221" s="283"/>
      <c r="E221" s="283"/>
      <c r="F221" s="336"/>
      <c r="G221" s="337"/>
      <c r="H221" s="283"/>
      <c r="I221" s="283"/>
      <c r="J221" s="283"/>
      <c r="K221" s="338"/>
      <c r="L221" s="339"/>
      <c r="M221" s="283"/>
      <c r="N221" s="283"/>
      <c r="O221" s="333"/>
      <c r="P221" s="283"/>
      <c r="Q221" s="163"/>
      <c r="R221" s="163"/>
      <c r="S221" s="163"/>
      <c r="T221" s="163"/>
      <c r="U221" s="163"/>
      <c r="V221" s="163"/>
      <c r="W221" s="163"/>
      <c r="X221" s="163"/>
      <c r="Y221" s="163"/>
      <c r="Z221" s="163"/>
      <c r="AA221" s="330"/>
      <c r="AB221" s="163"/>
      <c r="AC221" s="163"/>
      <c r="AD221" s="163"/>
      <c r="AE221" s="163"/>
      <c r="AF221" s="163"/>
      <c r="AG221" s="163"/>
      <c r="AH221" s="163"/>
      <c r="AI221" s="333"/>
      <c r="AJ221" s="283"/>
      <c r="AK221" s="315"/>
      <c r="AL221" s="282"/>
      <c r="AM221" s="283"/>
      <c r="AN221" s="283"/>
      <c r="AO221" s="283"/>
      <c r="AP221" s="283"/>
      <c r="AQ221" s="283"/>
      <c r="AR221" s="283"/>
      <c r="AS221" s="283"/>
      <c r="AT221" s="283"/>
      <c r="AU221" s="283"/>
      <c r="AV221" s="283"/>
      <c r="AW221" s="283"/>
      <c r="AX221" s="283"/>
      <c r="AY221" s="283"/>
      <c r="AZ221" s="340"/>
      <c r="BA221" s="283"/>
      <c r="BB221" s="283"/>
      <c r="BC221" s="283"/>
      <c r="BD221" s="283"/>
      <c r="BE221" s="283"/>
      <c r="BF221" s="283"/>
      <c r="BG221" s="283"/>
      <c r="BH221" s="283"/>
      <c r="BI221" s="283"/>
      <c r="BJ221" s="283"/>
      <c r="BK221" s="283"/>
      <c r="BL221" s="283"/>
      <c r="BM221" s="283"/>
      <c r="BN221" s="282"/>
      <c r="BO221" s="283"/>
      <c r="BP221" s="282"/>
      <c r="BQ221" s="282"/>
      <c r="BR221" s="282"/>
      <c r="BS221" s="282"/>
    </row>
    <row r="222">
      <c r="A222" s="283"/>
      <c r="B222" s="335"/>
      <c r="C222" s="283"/>
      <c r="D222" s="283"/>
      <c r="E222" s="283"/>
      <c r="F222" s="336"/>
      <c r="G222" s="337"/>
      <c r="H222" s="283"/>
      <c r="I222" s="283"/>
      <c r="J222" s="283"/>
      <c r="K222" s="338"/>
      <c r="L222" s="339"/>
      <c r="M222" s="283"/>
      <c r="N222" s="283"/>
      <c r="O222" s="333"/>
      <c r="P222" s="283"/>
      <c r="Q222" s="163"/>
      <c r="R222" s="163"/>
      <c r="S222" s="163"/>
      <c r="T222" s="163"/>
      <c r="U222" s="163"/>
      <c r="V222" s="163"/>
      <c r="W222" s="163"/>
      <c r="X222" s="163"/>
      <c r="Y222" s="163"/>
      <c r="Z222" s="163"/>
      <c r="AA222" s="330"/>
      <c r="AB222" s="163"/>
      <c r="AC222" s="163"/>
      <c r="AD222" s="163"/>
      <c r="AE222" s="163"/>
      <c r="AF222" s="163"/>
      <c r="AG222" s="163"/>
      <c r="AH222" s="163"/>
      <c r="AI222" s="333"/>
      <c r="AJ222" s="283"/>
      <c r="AK222" s="315"/>
      <c r="AL222" s="282"/>
      <c r="AM222" s="283"/>
      <c r="AN222" s="283"/>
      <c r="AO222" s="283"/>
      <c r="AP222" s="283"/>
      <c r="AQ222" s="283"/>
      <c r="AR222" s="283"/>
      <c r="AS222" s="283"/>
      <c r="AT222" s="283"/>
      <c r="AU222" s="283"/>
      <c r="AV222" s="283"/>
      <c r="AW222" s="283"/>
      <c r="AX222" s="283"/>
      <c r="AY222" s="283"/>
      <c r="AZ222" s="340"/>
      <c r="BA222" s="283"/>
      <c r="BB222" s="283"/>
      <c r="BC222" s="283"/>
      <c r="BD222" s="283"/>
      <c r="BE222" s="283"/>
      <c r="BF222" s="283"/>
      <c r="BG222" s="283"/>
      <c r="BH222" s="283"/>
      <c r="BI222" s="283"/>
      <c r="BJ222" s="283"/>
      <c r="BK222" s="283"/>
      <c r="BL222" s="283"/>
      <c r="BM222" s="283"/>
      <c r="BN222" s="282"/>
      <c r="BO222" s="283"/>
      <c r="BP222" s="282"/>
      <c r="BQ222" s="282"/>
      <c r="BR222" s="282"/>
      <c r="BS222" s="282"/>
    </row>
    <row r="223">
      <c r="A223" s="283"/>
      <c r="B223" s="335"/>
      <c r="C223" s="283"/>
      <c r="D223" s="283"/>
      <c r="E223" s="283"/>
      <c r="F223" s="336"/>
      <c r="G223" s="337"/>
      <c r="H223" s="283"/>
      <c r="I223" s="283"/>
      <c r="J223" s="283"/>
      <c r="K223" s="338"/>
      <c r="L223" s="339"/>
      <c r="M223" s="283"/>
      <c r="N223" s="283"/>
      <c r="O223" s="333"/>
      <c r="P223" s="283"/>
      <c r="Q223" s="163"/>
      <c r="R223" s="163"/>
      <c r="S223" s="163"/>
      <c r="T223" s="163"/>
      <c r="U223" s="163"/>
      <c r="V223" s="163"/>
      <c r="W223" s="163"/>
      <c r="X223" s="163"/>
      <c r="Y223" s="163"/>
      <c r="Z223" s="163"/>
      <c r="AA223" s="330"/>
      <c r="AB223" s="163"/>
      <c r="AC223" s="163"/>
      <c r="AD223" s="163"/>
      <c r="AE223" s="163"/>
      <c r="AF223" s="163"/>
      <c r="AG223" s="163"/>
      <c r="AH223" s="163"/>
      <c r="AI223" s="333"/>
      <c r="AJ223" s="283"/>
      <c r="AK223" s="315"/>
      <c r="AL223" s="282"/>
      <c r="AM223" s="283"/>
      <c r="AN223" s="283"/>
      <c r="AO223" s="283"/>
      <c r="AP223" s="283"/>
      <c r="AQ223" s="283"/>
      <c r="AR223" s="283"/>
      <c r="AS223" s="283"/>
      <c r="AT223" s="283"/>
      <c r="AU223" s="283"/>
      <c r="AV223" s="283"/>
      <c r="AW223" s="283"/>
      <c r="AX223" s="283"/>
      <c r="AY223" s="283"/>
      <c r="AZ223" s="340"/>
      <c r="BA223" s="283"/>
      <c r="BB223" s="283"/>
      <c r="BC223" s="283"/>
      <c r="BD223" s="283"/>
      <c r="BE223" s="283"/>
      <c r="BF223" s="283"/>
      <c r="BG223" s="283"/>
      <c r="BH223" s="283"/>
      <c r="BI223" s="283"/>
      <c r="BJ223" s="283"/>
      <c r="BK223" s="283"/>
      <c r="BL223" s="283"/>
      <c r="BM223" s="283"/>
      <c r="BN223" s="282"/>
      <c r="BO223" s="283"/>
      <c r="BP223" s="282"/>
      <c r="BQ223" s="282"/>
      <c r="BR223" s="282"/>
      <c r="BS223" s="282"/>
    </row>
    <row r="224">
      <c r="A224" s="283"/>
      <c r="B224" s="335"/>
      <c r="C224" s="283"/>
      <c r="D224" s="283"/>
      <c r="E224" s="283"/>
      <c r="F224" s="336"/>
      <c r="G224" s="337"/>
      <c r="H224" s="283"/>
      <c r="I224" s="283"/>
      <c r="J224" s="283"/>
      <c r="K224" s="338"/>
      <c r="L224" s="339"/>
      <c r="M224" s="283"/>
      <c r="N224" s="283"/>
      <c r="O224" s="333"/>
      <c r="P224" s="283"/>
      <c r="Q224" s="163"/>
      <c r="R224" s="163"/>
      <c r="S224" s="163"/>
      <c r="T224" s="163"/>
      <c r="U224" s="163"/>
      <c r="V224" s="163"/>
      <c r="W224" s="163"/>
      <c r="X224" s="163"/>
      <c r="Y224" s="163"/>
      <c r="Z224" s="163"/>
      <c r="AA224" s="330"/>
      <c r="AB224" s="163"/>
      <c r="AC224" s="163"/>
      <c r="AD224" s="163"/>
      <c r="AE224" s="163"/>
      <c r="AF224" s="163"/>
      <c r="AG224" s="163"/>
      <c r="AH224" s="163"/>
      <c r="AI224" s="333"/>
      <c r="AJ224" s="283"/>
      <c r="AK224" s="315"/>
      <c r="AL224" s="282"/>
      <c r="AM224" s="283"/>
      <c r="AN224" s="283"/>
      <c r="AO224" s="283"/>
      <c r="AP224" s="283"/>
      <c r="AQ224" s="283"/>
      <c r="AR224" s="283"/>
      <c r="AS224" s="283"/>
      <c r="AT224" s="283"/>
      <c r="AU224" s="283"/>
      <c r="AV224" s="283"/>
      <c r="AW224" s="283"/>
      <c r="AX224" s="283"/>
      <c r="AY224" s="283"/>
      <c r="AZ224" s="340"/>
      <c r="BA224" s="283"/>
      <c r="BB224" s="283"/>
      <c r="BC224" s="283"/>
      <c r="BD224" s="283"/>
      <c r="BE224" s="283"/>
      <c r="BF224" s="283"/>
      <c r="BG224" s="283"/>
      <c r="BH224" s="283"/>
      <c r="BI224" s="283"/>
      <c r="BJ224" s="283"/>
      <c r="BK224" s="283"/>
      <c r="BL224" s="283"/>
      <c r="BM224" s="283"/>
      <c r="BN224" s="282"/>
      <c r="BO224" s="283"/>
      <c r="BP224" s="282"/>
      <c r="BQ224" s="282"/>
      <c r="BR224" s="282"/>
      <c r="BS224" s="282"/>
    </row>
    <row r="225">
      <c r="A225" s="283"/>
      <c r="B225" s="335"/>
      <c r="C225" s="283"/>
      <c r="D225" s="283"/>
      <c r="E225" s="283"/>
      <c r="F225" s="336"/>
      <c r="G225" s="337"/>
      <c r="H225" s="283"/>
      <c r="I225" s="283"/>
      <c r="J225" s="283"/>
      <c r="K225" s="338"/>
      <c r="L225" s="339"/>
      <c r="M225" s="283"/>
      <c r="N225" s="283"/>
      <c r="O225" s="333"/>
      <c r="P225" s="283"/>
      <c r="Q225" s="163"/>
      <c r="R225" s="163"/>
      <c r="S225" s="163"/>
      <c r="T225" s="163"/>
      <c r="U225" s="163"/>
      <c r="V225" s="163"/>
      <c r="W225" s="163"/>
      <c r="X225" s="163"/>
      <c r="Y225" s="163"/>
      <c r="Z225" s="163"/>
      <c r="AA225" s="330"/>
      <c r="AB225" s="163"/>
      <c r="AC225" s="163"/>
      <c r="AD225" s="163"/>
      <c r="AE225" s="163"/>
      <c r="AF225" s="163"/>
      <c r="AG225" s="163"/>
      <c r="AH225" s="163"/>
      <c r="AI225" s="333"/>
      <c r="AJ225" s="283"/>
      <c r="AK225" s="315"/>
      <c r="AL225" s="282"/>
      <c r="AM225" s="283"/>
      <c r="AN225" s="283"/>
      <c r="AO225" s="283"/>
      <c r="AP225" s="283"/>
      <c r="AQ225" s="283"/>
      <c r="AR225" s="283"/>
      <c r="AS225" s="283"/>
      <c r="AT225" s="283"/>
      <c r="AU225" s="283"/>
      <c r="AV225" s="283"/>
      <c r="AW225" s="283"/>
      <c r="AX225" s="283"/>
      <c r="AY225" s="283"/>
      <c r="AZ225" s="340"/>
      <c r="BA225" s="283"/>
      <c r="BB225" s="283"/>
      <c r="BC225" s="283"/>
      <c r="BD225" s="283"/>
      <c r="BE225" s="283"/>
      <c r="BF225" s="283"/>
      <c r="BG225" s="283"/>
      <c r="BH225" s="283"/>
      <c r="BI225" s="283"/>
      <c r="BJ225" s="283"/>
      <c r="BK225" s="283"/>
      <c r="BL225" s="283"/>
      <c r="BM225" s="283"/>
      <c r="BN225" s="282"/>
      <c r="BO225" s="283"/>
      <c r="BP225" s="282"/>
      <c r="BQ225" s="282"/>
      <c r="BR225" s="282"/>
      <c r="BS225" s="282"/>
    </row>
    <row r="226">
      <c r="A226" s="283"/>
      <c r="B226" s="335"/>
      <c r="C226" s="283"/>
      <c r="D226" s="283"/>
      <c r="E226" s="283"/>
      <c r="F226" s="336"/>
      <c r="G226" s="337"/>
      <c r="H226" s="283"/>
      <c r="I226" s="283"/>
      <c r="J226" s="283"/>
      <c r="K226" s="338"/>
      <c r="L226" s="339"/>
      <c r="M226" s="283"/>
      <c r="N226" s="283"/>
      <c r="O226" s="333"/>
      <c r="P226" s="283"/>
      <c r="Q226" s="163"/>
      <c r="R226" s="163"/>
      <c r="S226" s="163"/>
      <c r="T226" s="163"/>
      <c r="U226" s="163"/>
      <c r="V226" s="163"/>
      <c r="W226" s="163"/>
      <c r="X226" s="163"/>
      <c r="Y226" s="163"/>
      <c r="Z226" s="163"/>
      <c r="AA226" s="330"/>
      <c r="AB226" s="163"/>
      <c r="AC226" s="163"/>
      <c r="AD226" s="163"/>
      <c r="AE226" s="163"/>
      <c r="AF226" s="163"/>
      <c r="AG226" s="163"/>
      <c r="AH226" s="163"/>
      <c r="AI226" s="333"/>
      <c r="AJ226" s="283"/>
      <c r="AK226" s="315"/>
      <c r="AL226" s="282"/>
      <c r="AM226" s="283"/>
      <c r="AN226" s="283"/>
      <c r="AO226" s="283"/>
      <c r="AP226" s="283"/>
      <c r="AQ226" s="283"/>
      <c r="AR226" s="283"/>
      <c r="AS226" s="283"/>
      <c r="AT226" s="283"/>
      <c r="AU226" s="283"/>
      <c r="AV226" s="283"/>
      <c r="AW226" s="283"/>
      <c r="AX226" s="283"/>
      <c r="AY226" s="283"/>
      <c r="AZ226" s="340"/>
      <c r="BA226" s="283"/>
      <c r="BB226" s="283"/>
      <c r="BC226" s="283"/>
      <c r="BD226" s="283"/>
      <c r="BE226" s="283"/>
      <c r="BF226" s="283"/>
      <c r="BG226" s="283"/>
      <c r="BH226" s="283"/>
      <c r="BI226" s="283"/>
      <c r="BJ226" s="283"/>
      <c r="BK226" s="283"/>
      <c r="BL226" s="283"/>
      <c r="BM226" s="283"/>
      <c r="BN226" s="282"/>
      <c r="BO226" s="283"/>
      <c r="BP226" s="282"/>
      <c r="BQ226" s="282"/>
      <c r="BR226" s="282"/>
      <c r="BS226" s="282"/>
    </row>
    <row r="227">
      <c r="A227" s="283"/>
      <c r="B227" s="335"/>
      <c r="C227" s="283"/>
      <c r="D227" s="283"/>
      <c r="E227" s="283"/>
      <c r="F227" s="336"/>
      <c r="G227" s="337"/>
      <c r="H227" s="283"/>
      <c r="I227" s="283"/>
      <c r="J227" s="283"/>
      <c r="K227" s="338"/>
      <c r="L227" s="339"/>
      <c r="M227" s="283"/>
      <c r="N227" s="283"/>
      <c r="O227" s="333"/>
      <c r="P227" s="283"/>
      <c r="Q227" s="163"/>
      <c r="R227" s="163"/>
      <c r="S227" s="163"/>
      <c r="T227" s="163"/>
      <c r="U227" s="163"/>
      <c r="V227" s="163"/>
      <c r="W227" s="163"/>
      <c r="X227" s="163"/>
      <c r="Y227" s="163"/>
      <c r="Z227" s="163"/>
      <c r="AA227" s="330"/>
      <c r="AB227" s="163"/>
      <c r="AC227" s="163"/>
      <c r="AD227" s="163"/>
      <c r="AE227" s="163"/>
      <c r="AF227" s="163"/>
      <c r="AG227" s="163"/>
      <c r="AH227" s="163"/>
      <c r="AI227" s="333"/>
      <c r="AJ227" s="283"/>
      <c r="AK227" s="315"/>
      <c r="AL227" s="282"/>
      <c r="AM227" s="283"/>
      <c r="AN227" s="283"/>
      <c r="AO227" s="283"/>
      <c r="AP227" s="283"/>
      <c r="AQ227" s="283"/>
      <c r="AR227" s="283"/>
      <c r="AS227" s="283"/>
      <c r="AT227" s="283"/>
      <c r="AU227" s="283"/>
      <c r="AV227" s="283"/>
      <c r="AW227" s="283"/>
      <c r="AX227" s="283"/>
      <c r="AY227" s="283"/>
      <c r="AZ227" s="340"/>
      <c r="BA227" s="283"/>
      <c r="BB227" s="283"/>
      <c r="BC227" s="283"/>
      <c r="BD227" s="283"/>
      <c r="BE227" s="283"/>
      <c r="BF227" s="283"/>
      <c r="BG227" s="283"/>
      <c r="BH227" s="283"/>
      <c r="BI227" s="283"/>
      <c r="BJ227" s="283"/>
      <c r="BK227" s="283"/>
      <c r="BL227" s="283"/>
      <c r="BM227" s="283"/>
      <c r="BN227" s="282"/>
      <c r="BO227" s="283"/>
      <c r="BP227" s="282"/>
      <c r="BQ227" s="282"/>
      <c r="BR227" s="282"/>
      <c r="BS227" s="282"/>
    </row>
    <row r="228">
      <c r="A228" s="283"/>
      <c r="B228" s="335"/>
      <c r="C228" s="283"/>
      <c r="D228" s="283"/>
      <c r="E228" s="283"/>
      <c r="F228" s="336"/>
      <c r="G228" s="337"/>
      <c r="H228" s="283"/>
      <c r="I228" s="283"/>
      <c r="J228" s="283"/>
      <c r="K228" s="338"/>
      <c r="L228" s="339"/>
      <c r="M228" s="283"/>
      <c r="N228" s="283"/>
      <c r="O228" s="333"/>
      <c r="P228" s="283"/>
      <c r="Q228" s="163"/>
      <c r="R228" s="163"/>
      <c r="S228" s="163"/>
      <c r="T228" s="163"/>
      <c r="U228" s="163"/>
      <c r="V228" s="163"/>
      <c r="W228" s="163"/>
      <c r="X228" s="163"/>
      <c r="Y228" s="163"/>
      <c r="Z228" s="163"/>
      <c r="AA228" s="330"/>
      <c r="AB228" s="163"/>
      <c r="AC228" s="163"/>
      <c r="AD228" s="163"/>
      <c r="AE228" s="163"/>
      <c r="AF228" s="163"/>
      <c r="AG228" s="163"/>
      <c r="AH228" s="163"/>
      <c r="AI228" s="333"/>
      <c r="AJ228" s="283"/>
      <c r="AK228" s="315"/>
      <c r="AL228" s="282"/>
      <c r="AM228" s="283"/>
      <c r="AN228" s="283"/>
      <c r="AO228" s="283"/>
      <c r="AP228" s="283"/>
      <c r="AQ228" s="283"/>
      <c r="AR228" s="283"/>
      <c r="AS228" s="283"/>
      <c r="AT228" s="283"/>
      <c r="AU228" s="283"/>
      <c r="AV228" s="283"/>
      <c r="AW228" s="283"/>
      <c r="AX228" s="283"/>
      <c r="AY228" s="283"/>
      <c r="AZ228" s="340"/>
      <c r="BA228" s="283"/>
      <c r="BB228" s="283"/>
      <c r="BC228" s="283"/>
      <c r="BD228" s="283"/>
      <c r="BE228" s="283"/>
      <c r="BF228" s="283"/>
      <c r="BG228" s="283"/>
      <c r="BH228" s="283"/>
      <c r="BI228" s="283"/>
      <c r="BJ228" s="283"/>
      <c r="BK228" s="283"/>
      <c r="BL228" s="283"/>
      <c r="BM228" s="283"/>
      <c r="BN228" s="282"/>
      <c r="BO228" s="283"/>
      <c r="BP228" s="282"/>
      <c r="BQ228" s="282"/>
      <c r="BR228" s="282"/>
      <c r="BS228" s="282"/>
    </row>
    <row r="229">
      <c r="A229" s="283"/>
      <c r="B229" s="335"/>
      <c r="C229" s="283"/>
      <c r="D229" s="283"/>
      <c r="E229" s="283"/>
      <c r="F229" s="336"/>
      <c r="G229" s="337"/>
      <c r="H229" s="283"/>
      <c r="I229" s="283"/>
      <c r="J229" s="283"/>
      <c r="K229" s="338"/>
      <c r="L229" s="339"/>
      <c r="M229" s="283"/>
      <c r="N229" s="283"/>
      <c r="O229" s="333"/>
      <c r="P229" s="283"/>
      <c r="Q229" s="163"/>
      <c r="R229" s="163"/>
      <c r="S229" s="163"/>
      <c r="T229" s="163"/>
      <c r="U229" s="163"/>
      <c r="V229" s="163"/>
      <c r="W229" s="163"/>
      <c r="X229" s="163"/>
      <c r="Y229" s="163"/>
      <c r="Z229" s="163"/>
      <c r="AA229" s="330"/>
      <c r="AB229" s="163"/>
      <c r="AC229" s="163"/>
      <c r="AD229" s="163"/>
      <c r="AE229" s="163"/>
      <c r="AF229" s="163"/>
      <c r="AG229" s="163"/>
      <c r="AH229" s="163"/>
      <c r="AI229" s="333"/>
      <c r="AJ229" s="283"/>
      <c r="AK229" s="315"/>
      <c r="AL229" s="282"/>
      <c r="AM229" s="283"/>
      <c r="AN229" s="283"/>
      <c r="AO229" s="283"/>
      <c r="AP229" s="283"/>
      <c r="AQ229" s="283"/>
      <c r="AR229" s="283"/>
      <c r="AS229" s="283"/>
      <c r="AT229" s="283"/>
      <c r="AU229" s="283"/>
      <c r="AV229" s="283"/>
      <c r="AW229" s="283"/>
      <c r="AX229" s="283"/>
      <c r="AY229" s="283"/>
      <c r="AZ229" s="340"/>
      <c r="BA229" s="283"/>
      <c r="BB229" s="283"/>
      <c r="BC229" s="283"/>
      <c r="BD229" s="283"/>
      <c r="BE229" s="283"/>
      <c r="BF229" s="283"/>
      <c r="BG229" s="283"/>
      <c r="BH229" s="283"/>
      <c r="BI229" s="283"/>
      <c r="BJ229" s="283"/>
      <c r="BK229" s="283"/>
      <c r="BL229" s="283"/>
      <c r="BM229" s="283"/>
      <c r="BN229" s="282"/>
      <c r="BO229" s="283"/>
      <c r="BP229" s="282"/>
      <c r="BQ229" s="282"/>
      <c r="BR229" s="282"/>
      <c r="BS229" s="282"/>
    </row>
    <row r="230">
      <c r="A230" s="283"/>
      <c r="B230" s="335"/>
      <c r="C230" s="283"/>
      <c r="D230" s="283"/>
      <c r="E230" s="283"/>
      <c r="F230" s="336"/>
      <c r="G230" s="337"/>
      <c r="H230" s="283"/>
      <c r="I230" s="283"/>
      <c r="J230" s="283"/>
      <c r="K230" s="338"/>
      <c r="L230" s="339"/>
      <c r="M230" s="283"/>
      <c r="N230" s="283"/>
      <c r="O230" s="333"/>
      <c r="P230" s="283"/>
      <c r="Q230" s="163"/>
      <c r="R230" s="163"/>
      <c r="S230" s="163"/>
      <c r="T230" s="163"/>
      <c r="U230" s="163"/>
      <c r="V230" s="163"/>
      <c r="W230" s="163"/>
      <c r="X230" s="163"/>
      <c r="Y230" s="163"/>
      <c r="Z230" s="163"/>
      <c r="AA230" s="330"/>
      <c r="AB230" s="163"/>
      <c r="AC230" s="163"/>
      <c r="AD230" s="163"/>
      <c r="AE230" s="163"/>
      <c r="AF230" s="163"/>
      <c r="AG230" s="163"/>
      <c r="AH230" s="163"/>
      <c r="AI230" s="333"/>
      <c r="AJ230" s="283"/>
      <c r="AK230" s="315"/>
      <c r="AL230" s="282"/>
      <c r="AM230" s="283"/>
      <c r="AN230" s="283"/>
      <c r="AO230" s="283"/>
      <c r="AP230" s="283"/>
      <c r="AQ230" s="283"/>
      <c r="AR230" s="283"/>
      <c r="AS230" s="283"/>
      <c r="AT230" s="283"/>
      <c r="AU230" s="283"/>
      <c r="AV230" s="283"/>
      <c r="AW230" s="283"/>
      <c r="AX230" s="283"/>
      <c r="AY230" s="283"/>
      <c r="AZ230" s="340"/>
      <c r="BA230" s="283"/>
      <c r="BB230" s="283"/>
      <c r="BC230" s="283"/>
      <c r="BD230" s="283"/>
      <c r="BE230" s="283"/>
      <c r="BF230" s="283"/>
      <c r="BG230" s="283"/>
      <c r="BH230" s="283"/>
      <c r="BI230" s="283"/>
      <c r="BJ230" s="283"/>
      <c r="BK230" s="283"/>
      <c r="BL230" s="283"/>
      <c r="BM230" s="283"/>
      <c r="BN230" s="282"/>
      <c r="BO230" s="283"/>
      <c r="BP230" s="282"/>
      <c r="BQ230" s="282"/>
      <c r="BR230" s="282"/>
      <c r="BS230" s="282"/>
    </row>
    <row r="231">
      <c r="A231" s="283"/>
      <c r="B231" s="335"/>
      <c r="C231" s="283"/>
      <c r="D231" s="283"/>
      <c r="E231" s="283"/>
      <c r="F231" s="336"/>
      <c r="G231" s="337"/>
      <c r="H231" s="283"/>
      <c r="I231" s="283"/>
      <c r="J231" s="283"/>
      <c r="K231" s="338"/>
      <c r="L231" s="339"/>
      <c r="M231" s="283"/>
      <c r="N231" s="283"/>
      <c r="O231" s="333"/>
      <c r="P231" s="283"/>
      <c r="Q231" s="163"/>
      <c r="R231" s="163"/>
      <c r="S231" s="163"/>
      <c r="T231" s="163"/>
      <c r="U231" s="163"/>
      <c r="V231" s="163"/>
      <c r="W231" s="163"/>
      <c r="X231" s="163"/>
      <c r="Y231" s="163"/>
      <c r="Z231" s="163"/>
      <c r="AA231" s="330"/>
      <c r="AB231" s="163"/>
      <c r="AC231" s="163"/>
      <c r="AD231" s="163"/>
      <c r="AE231" s="163"/>
      <c r="AF231" s="163"/>
      <c r="AG231" s="163"/>
      <c r="AH231" s="163"/>
      <c r="AI231" s="333"/>
      <c r="AJ231" s="283"/>
      <c r="AK231" s="315"/>
      <c r="AL231" s="282"/>
      <c r="AM231" s="283"/>
      <c r="AN231" s="283"/>
      <c r="AO231" s="283"/>
      <c r="AP231" s="283"/>
      <c r="AQ231" s="283"/>
      <c r="AR231" s="283"/>
      <c r="AS231" s="283"/>
      <c r="AT231" s="283"/>
      <c r="AU231" s="283"/>
      <c r="AV231" s="283"/>
      <c r="AW231" s="283"/>
      <c r="AX231" s="283"/>
      <c r="AY231" s="283"/>
      <c r="AZ231" s="340"/>
      <c r="BA231" s="283"/>
      <c r="BB231" s="283"/>
      <c r="BC231" s="283"/>
      <c r="BD231" s="283"/>
      <c r="BE231" s="283"/>
      <c r="BF231" s="283"/>
      <c r="BG231" s="283"/>
      <c r="BH231" s="283"/>
      <c r="BI231" s="283"/>
      <c r="BJ231" s="283"/>
      <c r="BK231" s="283"/>
      <c r="BL231" s="283"/>
      <c r="BM231" s="283"/>
      <c r="BN231" s="282"/>
      <c r="BO231" s="283"/>
      <c r="BP231" s="282"/>
      <c r="BQ231" s="282"/>
      <c r="BR231" s="282"/>
      <c r="BS231" s="282"/>
    </row>
    <row r="232">
      <c r="A232" s="283"/>
      <c r="B232" s="335"/>
      <c r="C232" s="283"/>
      <c r="D232" s="283"/>
      <c r="E232" s="283"/>
      <c r="F232" s="336"/>
      <c r="G232" s="337"/>
      <c r="H232" s="283"/>
      <c r="I232" s="283"/>
      <c r="J232" s="283"/>
      <c r="K232" s="338"/>
      <c r="L232" s="339"/>
      <c r="M232" s="283"/>
      <c r="N232" s="283"/>
      <c r="O232" s="333"/>
      <c r="P232" s="283"/>
      <c r="Q232" s="163"/>
      <c r="R232" s="163"/>
      <c r="S232" s="163"/>
      <c r="T232" s="163"/>
      <c r="U232" s="163"/>
      <c r="V232" s="163"/>
      <c r="W232" s="163"/>
      <c r="X232" s="163"/>
      <c r="Y232" s="163"/>
      <c r="Z232" s="163"/>
      <c r="AA232" s="330"/>
      <c r="AB232" s="163"/>
      <c r="AC232" s="163"/>
      <c r="AD232" s="163"/>
      <c r="AE232" s="163"/>
      <c r="AF232" s="163"/>
      <c r="AG232" s="163"/>
      <c r="AH232" s="163"/>
      <c r="AI232" s="333"/>
      <c r="AJ232" s="283"/>
      <c r="AK232" s="315"/>
      <c r="AL232" s="282"/>
      <c r="AM232" s="283"/>
      <c r="AN232" s="283"/>
      <c r="AO232" s="283"/>
      <c r="AP232" s="283"/>
      <c r="AQ232" s="283"/>
      <c r="AR232" s="283"/>
      <c r="AS232" s="283"/>
      <c r="AT232" s="283"/>
      <c r="AU232" s="283"/>
      <c r="AV232" s="283"/>
      <c r="AW232" s="283"/>
      <c r="AX232" s="283"/>
      <c r="AY232" s="283"/>
      <c r="AZ232" s="340"/>
      <c r="BA232" s="283"/>
      <c r="BB232" s="283"/>
      <c r="BC232" s="283"/>
      <c r="BD232" s="283"/>
      <c r="BE232" s="283"/>
      <c r="BF232" s="283"/>
      <c r="BG232" s="283"/>
      <c r="BH232" s="283"/>
      <c r="BI232" s="283"/>
      <c r="BJ232" s="283"/>
      <c r="BK232" s="283"/>
      <c r="BL232" s="283"/>
      <c r="BM232" s="283"/>
      <c r="BN232" s="282"/>
      <c r="BO232" s="283"/>
      <c r="BP232" s="282"/>
      <c r="BQ232" s="282"/>
      <c r="BR232" s="282"/>
      <c r="BS232" s="282"/>
    </row>
    <row r="233">
      <c r="A233" s="283"/>
      <c r="B233" s="335"/>
      <c r="C233" s="283"/>
      <c r="D233" s="283"/>
      <c r="E233" s="283"/>
      <c r="F233" s="336"/>
      <c r="G233" s="337"/>
      <c r="H233" s="283"/>
      <c r="I233" s="283"/>
      <c r="J233" s="283"/>
      <c r="K233" s="338"/>
      <c r="L233" s="339"/>
      <c r="M233" s="283"/>
      <c r="N233" s="283"/>
      <c r="O233" s="333"/>
      <c r="P233" s="283"/>
      <c r="Q233" s="163"/>
      <c r="R233" s="163"/>
      <c r="S233" s="163"/>
      <c r="T233" s="163"/>
      <c r="U233" s="163"/>
      <c r="V233" s="163"/>
      <c r="W233" s="163"/>
      <c r="X233" s="163"/>
      <c r="Y233" s="163"/>
      <c r="Z233" s="163"/>
      <c r="AA233" s="330"/>
      <c r="AB233" s="163"/>
      <c r="AC233" s="163"/>
      <c r="AD233" s="163"/>
      <c r="AE233" s="163"/>
      <c r="AF233" s="163"/>
      <c r="AG233" s="163"/>
      <c r="AH233" s="163"/>
      <c r="AI233" s="333"/>
      <c r="AJ233" s="283"/>
      <c r="AK233" s="315"/>
      <c r="AL233" s="282"/>
      <c r="AM233" s="283"/>
      <c r="AN233" s="283"/>
      <c r="AO233" s="283"/>
      <c r="AP233" s="283"/>
      <c r="AQ233" s="283"/>
      <c r="AR233" s="283"/>
      <c r="AS233" s="283"/>
      <c r="AT233" s="283"/>
      <c r="AU233" s="283"/>
      <c r="AV233" s="283"/>
      <c r="AW233" s="283"/>
      <c r="AX233" s="283"/>
      <c r="AY233" s="283"/>
      <c r="AZ233" s="340"/>
      <c r="BA233" s="283"/>
      <c r="BB233" s="283"/>
      <c r="BC233" s="283"/>
      <c r="BD233" s="283"/>
      <c r="BE233" s="283"/>
      <c r="BF233" s="283"/>
      <c r="BG233" s="283"/>
      <c r="BH233" s="283"/>
      <c r="BI233" s="283"/>
      <c r="BJ233" s="283"/>
      <c r="BK233" s="283"/>
      <c r="BL233" s="283"/>
      <c r="BM233" s="283"/>
      <c r="BN233" s="282"/>
      <c r="BO233" s="283"/>
      <c r="BP233" s="282"/>
      <c r="BQ233" s="282"/>
      <c r="BR233" s="282"/>
      <c r="BS233" s="282"/>
    </row>
    <row r="234">
      <c r="A234" s="283"/>
      <c r="B234" s="335"/>
      <c r="C234" s="283"/>
      <c r="D234" s="283"/>
      <c r="E234" s="283"/>
      <c r="F234" s="336"/>
      <c r="G234" s="337"/>
      <c r="H234" s="283"/>
      <c r="I234" s="283"/>
      <c r="J234" s="283"/>
      <c r="K234" s="338"/>
      <c r="L234" s="339"/>
      <c r="M234" s="283"/>
      <c r="N234" s="283"/>
      <c r="O234" s="333"/>
      <c r="P234" s="283"/>
      <c r="Q234" s="163"/>
      <c r="R234" s="163"/>
      <c r="S234" s="163"/>
      <c r="T234" s="163"/>
      <c r="U234" s="163"/>
      <c r="V234" s="163"/>
      <c r="W234" s="163"/>
      <c r="X234" s="163"/>
      <c r="Y234" s="163"/>
      <c r="Z234" s="163"/>
      <c r="AA234" s="330"/>
      <c r="AB234" s="163"/>
      <c r="AC234" s="163"/>
      <c r="AD234" s="163"/>
      <c r="AE234" s="163"/>
      <c r="AF234" s="163"/>
      <c r="AG234" s="163"/>
      <c r="AH234" s="163"/>
      <c r="AI234" s="333"/>
      <c r="AJ234" s="283"/>
      <c r="AK234" s="315"/>
      <c r="AL234" s="282"/>
      <c r="AM234" s="283"/>
      <c r="AN234" s="283"/>
      <c r="AO234" s="283"/>
      <c r="AP234" s="283"/>
      <c r="AQ234" s="283"/>
      <c r="AR234" s="283"/>
      <c r="AS234" s="283"/>
      <c r="AT234" s="283"/>
      <c r="AU234" s="283"/>
      <c r="AV234" s="283"/>
      <c r="AW234" s="283"/>
      <c r="AX234" s="283"/>
      <c r="AY234" s="283"/>
      <c r="AZ234" s="340"/>
      <c r="BA234" s="283"/>
      <c r="BB234" s="283"/>
      <c r="BC234" s="283"/>
      <c r="BD234" s="283"/>
      <c r="BE234" s="283"/>
      <c r="BF234" s="283"/>
      <c r="BG234" s="283"/>
      <c r="BH234" s="283"/>
      <c r="BI234" s="283"/>
      <c r="BJ234" s="283"/>
      <c r="BK234" s="283"/>
      <c r="BL234" s="283"/>
      <c r="BM234" s="283"/>
      <c r="BN234" s="282"/>
      <c r="BO234" s="283"/>
      <c r="BP234" s="282"/>
      <c r="BQ234" s="282"/>
      <c r="BR234" s="282"/>
      <c r="BS234" s="282"/>
    </row>
    <row r="235">
      <c r="A235" s="283"/>
      <c r="B235" s="335"/>
      <c r="C235" s="283"/>
      <c r="D235" s="283"/>
      <c r="E235" s="283"/>
      <c r="F235" s="336"/>
      <c r="G235" s="337"/>
      <c r="H235" s="283"/>
      <c r="I235" s="283"/>
      <c r="J235" s="283"/>
      <c r="K235" s="338"/>
      <c r="L235" s="339"/>
      <c r="M235" s="283"/>
      <c r="N235" s="283"/>
      <c r="O235" s="333"/>
      <c r="P235" s="283"/>
      <c r="Q235" s="163"/>
      <c r="R235" s="163"/>
      <c r="S235" s="163"/>
      <c r="T235" s="163"/>
      <c r="U235" s="163"/>
      <c r="V235" s="163"/>
      <c r="W235" s="163"/>
      <c r="X235" s="163"/>
      <c r="Y235" s="163"/>
      <c r="Z235" s="163"/>
      <c r="AA235" s="330"/>
      <c r="AB235" s="163"/>
      <c r="AC235" s="163"/>
      <c r="AD235" s="163"/>
      <c r="AE235" s="163"/>
      <c r="AF235" s="163"/>
      <c r="AG235" s="163"/>
      <c r="AH235" s="163"/>
      <c r="AI235" s="333"/>
      <c r="AJ235" s="283"/>
      <c r="AK235" s="315"/>
      <c r="AL235" s="282"/>
      <c r="AM235" s="283"/>
      <c r="AN235" s="283"/>
      <c r="AO235" s="283"/>
      <c r="AP235" s="283"/>
      <c r="AQ235" s="283"/>
      <c r="AR235" s="283"/>
      <c r="AS235" s="283"/>
      <c r="AT235" s="283"/>
      <c r="AU235" s="283"/>
      <c r="AV235" s="283"/>
      <c r="AW235" s="283"/>
      <c r="AX235" s="283"/>
      <c r="AY235" s="283"/>
      <c r="AZ235" s="340"/>
      <c r="BA235" s="283"/>
      <c r="BB235" s="283"/>
      <c r="BC235" s="283"/>
      <c r="BD235" s="283"/>
      <c r="BE235" s="283"/>
      <c r="BF235" s="283"/>
      <c r="BG235" s="283"/>
      <c r="BH235" s="283"/>
      <c r="BI235" s="283"/>
      <c r="BJ235" s="283"/>
      <c r="BK235" s="283"/>
      <c r="BL235" s="283"/>
      <c r="BM235" s="283"/>
      <c r="BN235" s="282"/>
      <c r="BO235" s="283"/>
      <c r="BP235" s="282"/>
      <c r="BQ235" s="282"/>
      <c r="BR235" s="282"/>
      <c r="BS235" s="282"/>
    </row>
    <row r="236">
      <c r="A236" s="283"/>
      <c r="B236" s="335"/>
      <c r="C236" s="283"/>
      <c r="D236" s="283"/>
      <c r="E236" s="283"/>
      <c r="F236" s="336"/>
      <c r="G236" s="337"/>
      <c r="H236" s="283"/>
      <c r="I236" s="283"/>
      <c r="J236" s="283"/>
      <c r="K236" s="338"/>
      <c r="L236" s="339"/>
      <c r="M236" s="283"/>
      <c r="N236" s="283"/>
      <c r="O236" s="333"/>
      <c r="P236" s="283"/>
      <c r="Q236" s="163"/>
      <c r="R236" s="163"/>
      <c r="S236" s="163"/>
      <c r="T236" s="163"/>
      <c r="U236" s="163"/>
      <c r="V236" s="163"/>
      <c r="W236" s="163"/>
      <c r="X236" s="163"/>
      <c r="Y236" s="163"/>
      <c r="Z236" s="163"/>
      <c r="AA236" s="330"/>
      <c r="AB236" s="163"/>
      <c r="AC236" s="163"/>
      <c r="AD236" s="163"/>
      <c r="AE236" s="163"/>
      <c r="AF236" s="163"/>
      <c r="AG236" s="163"/>
      <c r="AH236" s="163"/>
      <c r="AI236" s="333"/>
      <c r="AJ236" s="283"/>
      <c r="AK236" s="315"/>
      <c r="AL236" s="282"/>
      <c r="AM236" s="283"/>
      <c r="AN236" s="283"/>
      <c r="AO236" s="283"/>
      <c r="AP236" s="283"/>
      <c r="AQ236" s="283"/>
      <c r="AR236" s="283"/>
      <c r="AS236" s="283"/>
      <c r="AT236" s="283"/>
      <c r="AU236" s="283"/>
      <c r="AV236" s="283"/>
      <c r="AW236" s="283"/>
      <c r="AX236" s="283"/>
      <c r="AY236" s="283"/>
      <c r="AZ236" s="340"/>
      <c r="BA236" s="283"/>
      <c r="BB236" s="283"/>
      <c r="BC236" s="283"/>
      <c r="BD236" s="283"/>
      <c r="BE236" s="283"/>
      <c r="BF236" s="283"/>
      <c r="BG236" s="283"/>
      <c r="BH236" s="283"/>
      <c r="BI236" s="283"/>
      <c r="BJ236" s="283"/>
      <c r="BK236" s="283"/>
      <c r="BL236" s="283"/>
      <c r="BM236" s="283"/>
      <c r="BN236" s="282"/>
      <c r="BO236" s="283"/>
      <c r="BP236" s="282"/>
      <c r="BQ236" s="282"/>
      <c r="BR236" s="282"/>
      <c r="BS236" s="282"/>
    </row>
    <row r="237">
      <c r="A237" s="283"/>
      <c r="B237" s="335"/>
      <c r="C237" s="283"/>
      <c r="D237" s="283"/>
      <c r="E237" s="283"/>
      <c r="F237" s="336"/>
      <c r="G237" s="337"/>
      <c r="H237" s="283"/>
      <c r="I237" s="283"/>
      <c r="J237" s="283"/>
      <c r="K237" s="338"/>
      <c r="L237" s="339"/>
      <c r="M237" s="283"/>
      <c r="N237" s="283"/>
      <c r="O237" s="333"/>
      <c r="P237" s="283"/>
      <c r="Q237" s="163"/>
      <c r="R237" s="163"/>
      <c r="S237" s="163"/>
      <c r="T237" s="163"/>
      <c r="U237" s="163"/>
      <c r="V237" s="163"/>
      <c r="W237" s="163"/>
      <c r="X237" s="163"/>
      <c r="Y237" s="163"/>
      <c r="Z237" s="163"/>
      <c r="AA237" s="330"/>
      <c r="AB237" s="163"/>
      <c r="AC237" s="163"/>
      <c r="AD237" s="163"/>
      <c r="AE237" s="163"/>
      <c r="AF237" s="163"/>
      <c r="AG237" s="163"/>
      <c r="AH237" s="163"/>
      <c r="AI237" s="333"/>
      <c r="AJ237" s="283"/>
      <c r="AK237" s="315"/>
      <c r="AL237" s="282"/>
      <c r="AM237" s="283"/>
      <c r="AN237" s="283"/>
      <c r="AO237" s="283"/>
      <c r="AP237" s="283"/>
      <c r="AQ237" s="283"/>
      <c r="AR237" s="283"/>
      <c r="AS237" s="283"/>
      <c r="AT237" s="283"/>
      <c r="AU237" s="283"/>
      <c r="AV237" s="283"/>
      <c r="AW237" s="283"/>
      <c r="AX237" s="283"/>
      <c r="AY237" s="283"/>
      <c r="AZ237" s="340"/>
      <c r="BA237" s="283"/>
      <c r="BB237" s="283"/>
      <c r="BC237" s="283"/>
      <c r="BD237" s="283"/>
      <c r="BE237" s="283"/>
      <c r="BF237" s="283"/>
      <c r="BG237" s="283"/>
      <c r="BH237" s="283"/>
      <c r="BI237" s="283"/>
      <c r="BJ237" s="283"/>
      <c r="BK237" s="283"/>
      <c r="BL237" s="283"/>
      <c r="BM237" s="283"/>
      <c r="BN237" s="282"/>
      <c r="BO237" s="283"/>
      <c r="BP237" s="282"/>
      <c r="BQ237" s="282"/>
      <c r="BR237" s="282"/>
      <c r="BS237" s="282"/>
    </row>
    <row r="238">
      <c r="A238" s="283"/>
      <c r="B238" s="335"/>
      <c r="C238" s="283"/>
      <c r="D238" s="283"/>
      <c r="E238" s="283"/>
      <c r="F238" s="336"/>
      <c r="G238" s="337"/>
      <c r="H238" s="283"/>
      <c r="I238" s="283"/>
      <c r="J238" s="283"/>
      <c r="K238" s="338"/>
      <c r="L238" s="339"/>
      <c r="M238" s="283"/>
      <c r="N238" s="283"/>
      <c r="O238" s="333"/>
      <c r="P238" s="283"/>
      <c r="Q238" s="163"/>
      <c r="R238" s="163"/>
      <c r="S238" s="163"/>
      <c r="T238" s="163"/>
      <c r="U238" s="163"/>
      <c r="V238" s="163"/>
      <c r="W238" s="163"/>
      <c r="X238" s="163"/>
      <c r="Y238" s="163"/>
      <c r="Z238" s="163"/>
      <c r="AA238" s="330"/>
      <c r="AB238" s="163"/>
      <c r="AC238" s="163"/>
      <c r="AD238" s="163"/>
      <c r="AE238" s="163"/>
      <c r="AF238" s="163"/>
      <c r="AG238" s="163"/>
      <c r="AH238" s="163"/>
      <c r="AI238" s="333"/>
      <c r="AJ238" s="283"/>
      <c r="AK238" s="315"/>
      <c r="AL238" s="282"/>
      <c r="AM238" s="283"/>
      <c r="AN238" s="283"/>
      <c r="AO238" s="283"/>
      <c r="AP238" s="283"/>
      <c r="AQ238" s="283"/>
      <c r="AR238" s="283"/>
      <c r="AS238" s="283"/>
      <c r="AT238" s="283"/>
      <c r="AU238" s="283"/>
      <c r="AV238" s="283"/>
      <c r="AW238" s="283"/>
      <c r="AX238" s="283"/>
      <c r="AY238" s="283"/>
      <c r="AZ238" s="340"/>
      <c r="BA238" s="283"/>
      <c r="BB238" s="283"/>
      <c r="BC238" s="283"/>
      <c r="BD238" s="283"/>
      <c r="BE238" s="283"/>
      <c r="BF238" s="283"/>
      <c r="BG238" s="283"/>
      <c r="BH238" s="283"/>
      <c r="BI238" s="283"/>
      <c r="BJ238" s="283"/>
      <c r="BK238" s="283"/>
      <c r="BL238" s="283"/>
      <c r="BM238" s="283"/>
      <c r="BN238" s="282"/>
      <c r="BO238" s="283"/>
      <c r="BP238" s="282"/>
      <c r="BQ238" s="282"/>
      <c r="BR238" s="282"/>
      <c r="BS238" s="282"/>
    </row>
    <row r="239">
      <c r="A239" s="283"/>
      <c r="B239" s="335"/>
      <c r="C239" s="283"/>
      <c r="D239" s="283"/>
      <c r="E239" s="283"/>
      <c r="F239" s="336"/>
      <c r="G239" s="337"/>
      <c r="H239" s="283"/>
      <c r="I239" s="283"/>
      <c r="J239" s="283"/>
      <c r="K239" s="338"/>
      <c r="L239" s="339"/>
      <c r="M239" s="283"/>
      <c r="N239" s="283"/>
      <c r="O239" s="333"/>
      <c r="P239" s="283"/>
      <c r="Q239" s="163"/>
      <c r="R239" s="163"/>
      <c r="S239" s="163"/>
      <c r="T239" s="163"/>
      <c r="U239" s="163"/>
      <c r="V239" s="163"/>
      <c r="W239" s="163"/>
      <c r="X239" s="163"/>
      <c r="Y239" s="163"/>
      <c r="Z239" s="163"/>
      <c r="AA239" s="330"/>
      <c r="AB239" s="163"/>
      <c r="AC239" s="163"/>
      <c r="AD239" s="163"/>
      <c r="AE239" s="163"/>
      <c r="AF239" s="163"/>
      <c r="AG239" s="163"/>
      <c r="AH239" s="163"/>
      <c r="AI239" s="333"/>
      <c r="AJ239" s="283"/>
      <c r="AK239" s="315"/>
      <c r="AL239" s="282"/>
      <c r="AM239" s="283"/>
      <c r="AN239" s="283"/>
      <c r="AO239" s="283"/>
      <c r="AP239" s="283"/>
      <c r="AQ239" s="283"/>
      <c r="AR239" s="283"/>
      <c r="AS239" s="283"/>
      <c r="AT239" s="283"/>
      <c r="AU239" s="283"/>
      <c r="AV239" s="283"/>
      <c r="AW239" s="283"/>
      <c r="AX239" s="283"/>
      <c r="AY239" s="283"/>
      <c r="AZ239" s="340"/>
      <c r="BA239" s="283"/>
      <c r="BB239" s="283"/>
      <c r="BC239" s="283"/>
      <c r="BD239" s="283"/>
      <c r="BE239" s="283"/>
      <c r="BF239" s="283"/>
      <c r="BG239" s="283"/>
      <c r="BH239" s="283"/>
      <c r="BI239" s="283"/>
      <c r="BJ239" s="283"/>
      <c r="BK239" s="283"/>
      <c r="BL239" s="283"/>
      <c r="BM239" s="283"/>
      <c r="BN239" s="282"/>
      <c r="BO239" s="283"/>
      <c r="BP239" s="282"/>
      <c r="BQ239" s="282"/>
      <c r="BR239" s="282"/>
      <c r="BS239" s="282"/>
    </row>
    <row r="240">
      <c r="A240" s="283"/>
      <c r="B240" s="335"/>
      <c r="C240" s="283"/>
      <c r="D240" s="283"/>
      <c r="E240" s="283"/>
      <c r="F240" s="336"/>
      <c r="G240" s="337"/>
      <c r="H240" s="283"/>
      <c r="I240" s="283"/>
      <c r="J240" s="283"/>
      <c r="K240" s="338"/>
      <c r="L240" s="339"/>
      <c r="M240" s="283"/>
      <c r="N240" s="283"/>
      <c r="O240" s="333"/>
      <c r="P240" s="283"/>
      <c r="Q240" s="163"/>
      <c r="R240" s="163"/>
      <c r="S240" s="163"/>
      <c r="T240" s="163"/>
      <c r="U240" s="163"/>
      <c r="V240" s="163"/>
      <c r="W240" s="163"/>
      <c r="X240" s="163"/>
      <c r="Y240" s="163"/>
      <c r="Z240" s="163"/>
      <c r="AA240" s="330"/>
      <c r="AB240" s="163"/>
      <c r="AC240" s="163"/>
      <c r="AD240" s="163"/>
      <c r="AE240" s="163"/>
      <c r="AF240" s="163"/>
      <c r="AG240" s="163"/>
      <c r="AH240" s="163"/>
      <c r="AI240" s="333"/>
      <c r="AJ240" s="283"/>
      <c r="AK240" s="315"/>
      <c r="AL240" s="282"/>
      <c r="AM240" s="283"/>
      <c r="AN240" s="283"/>
      <c r="AO240" s="283"/>
      <c r="AP240" s="283"/>
      <c r="AQ240" s="283"/>
      <c r="AR240" s="283"/>
      <c r="AS240" s="283"/>
      <c r="AT240" s="283"/>
      <c r="AU240" s="283"/>
      <c r="AV240" s="283"/>
      <c r="AW240" s="283"/>
      <c r="AX240" s="283"/>
      <c r="AY240" s="283"/>
      <c r="AZ240" s="340"/>
      <c r="BA240" s="283"/>
      <c r="BB240" s="283"/>
      <c r="BC240" s="283"/>
      <c r="BD240" s="283"/>
      <c r="BE240" s="283"/>
      <c r="BF240" s="283"/>
      <c r="BG240" s="283"/>
      <c r="BH240" s="283"/>
      <c r="BI240" s="283"/>
      <c r="BJ240" s="283"/>
      <c r="BK240" s="283"/>
      <c r="BL240" s="283"/>
      <c r="BM240" s="283"/>
      <c r="BN240" s="282"/>
      <c r="BO240" s="283"/>
      <c r="BP240" s="282"/>
      <c r="BQ240" s="282"/>
      <c r="BR240" s="282"/>
      <c r="BS240" s="282"/>
    </row>
    <row r="241">
      <c r="A241" s="283"/>
      <c r="B241" s="335"/>
      <c r="C241" s="283"/>
      <c r="D241" s="283"/>
      <c r="E241" s="283"/>
      <c r="F241" s="336"/>
      <c r="G241" s="337"/>
      <c r="H241" s="283"/>
      <c r="I241" s="283"/>
      <c r="J241" s="283"/>
      <c r="K241" s="338"/>
      <c r="L241" s="339"/>
      <c r="M241" s="283"/>
      <c r="N241" s="283"/>
      <c r="O241" s="333"/>
      <c r="P241" s="283"/>
      <c r="Q241" s="163"/>
      <c r="R241" s="163"/>
      <c r="S241" s="163"/>
      <c r="T241" s="163"/>
      <c r="U241" s="163"/>
      <c r="V241" s="163"/>
      <c r="W241" s="163"/>
      <c r="X241" s="163"/>
      <c r="Y241" s="163"/>
      <c r="Z241" s="163"/>
      <c r="AA241" s="330"/>
      <c r="AB241" s="163"/>
      <c r="AC241" s="163"/>
      <c r="AD241" s="163"/>
      <c r="AE241" s="163"/>
      <c r="AF241" s="163"/>
      <c r="AG241" s="163"/>
      <c r="AH241" s="163"/>
      <c r="AI241" s="333"/>
      <c r="AJ241" s="283"/>
      <c r="AK241" s="315"/>
      <c r="AL241" s="282"/>
      <c r="AM241" s="283"/>
      <c r="AN241" s="283"/>
      <c r="AO241" s="283"/>
      <c r="AP241" s="283"/>
      <c r="AQ241" s="283"/>
      <c r="AR241" s="283"/>
      <c r="AS241" s="283"/>
      <c r="AT241" s="283"/>
      <c r="AU241" s="283"/>
      <c r="AV241" s="283"/>
      <c r="AW241" s="283"/>
      <c r="AX241" s="283"/>
      <c r="AY241" s="283"/>
      <c r="AZ241" s="340"/>
      <c r="BA241" s="283"/>
      <c r="BB241" s="283"/>
      <c r="BC241" s="283"/>
      <c r="BD241" s="283"/>
      <c r="BE241" s="283"/>
      <c r="BF241" s="283"/>
      <c r="BG241" s="283"/>
      <c r="BH241" s="283"/>
      <c r="BI241" s="283"/>
      <c r="BJ241" s="283"/>
      <c r="BK241" s="283"/>
      <c r="BL241" s="283"/>
      <c r="BM241" s="283"/>
      <c r="BN241" s="282"/>
      <c r="BO241" s="283"/>
      <c r="BP241" s="282"/>
      <c r="BQ241" s="282"/>
      <c r="BR241" s="282"/>
      <c r="BS241" s="282"/>
    </row>
    <row r="242">
      <c r="A242" s="283"/>
      <c r="B242" s="335"/>
      <c r="C242" s="283"/>
      <c r="D242" s="283"/>
      <c r="E242" s="283"/>
      <c r="F242" s="336"/>
      <c r="G242" s="337"/>
      <c r="H242" s="283"/>
      <c r="I242" s="283"/>
      <c r="J242" s="283"/>
      <c r="K242" s="338"/>
      <c r="L242" s="339"/>
      <c r="M242" s="283"/>
      <c r="N242" s="283"/>
      <c r="O242" s="333"/>
      <c r="P242" s="283"/>
      <c r="Q242" s="163"/>
      <c r="R242" s="163"/>
      <c r="S242" s="163"/>
      <c r="T242" s="163"/>
      <c r="U242" s="163"/>
      <c r="V242" s="163"/>
      <c r="W242" s="163"/>
      <c r="X242" s="163"/>
      <c r="Y242" s="163"/>
      <c r="Z242" s="163"/>
      <c r="AA242" s="330"/>
      <c r="AB242" s="163"/>
      <c r="AC242" s="163"/>
      <c r="AD242" s="163"/>
      <c r="AE242" s="163"/>
      <c r="AF242" s="163"/>
      <c r="AG242" s="163"/>
      <c r="AH242" s="163"/>
      <c r="AI242" s="333"/>
      <c r="AJ242" s="283"/>
      <c r="AK242" s="315"/>
      <c r="AL242" s="282"/>
      <c r="AM242" s="283"/>
      <c r="AN242" s="283"/>
      <c r="AO242" s="283"/>
      <c r="AP242" s="283"/>
      <c r="AQ242" s="283"/>
      <c r="AR242" s="283"/>
      <c r="AS242" s="283"/>
      <c r="AT242" s="283"/>
      <c r="AU242" s="283"/>
      <c r="AV242" s="283"/>
      <c r="AW242" s="283"/>
      <c r="AX242" s="283"/>
      <c r="AY242" s="283"/>
      <c r="AZ242" s="340"/>
      <c r="BA242" s="283"/>
      <c r="BB242" s="283"/>
      <c r="BC242" s="283"/>
      <c r="BD242" s="283"/>
      <c r="BE242" s="283"/>
      <c r="BF242" s="283"/>
      <c r="BG242" s="283"/>
      <c r="BH242" s="283"/>
      <c r="BI242" s="283"/>
      <c r="BJ242" s="283"/>
      <c r="BK242" s="283"/>
      <c r="BL242" s="283"/>
      <c r="BM242" s="283"/>
      <c r="BN242" s="282"/>
      <c r="BO242" s="283"/>
      <c r="BP242" s="282"/>
      <c r="BQ242" s="282"/>
      <c r="BR242" s="282"/>
      <c r="BS242" s="282"/>
    </row>
    <row r="243">
      <c r="A243" s="283"/>
      <c r="B243" s="335"/>
      <c r="C243" s="283"/>
      <c r="D243" s="283"/>
      <c r="E243" s="283"/>
      <c r="F243" s="336"/>
      <c r="G243" s="337"/>
      <c r="H243" s="283"/>
      <c r="I243" s="283"/>
      <c r="J243" s="283"/>
      <c r="K243" s="338"/>
      <c r="L243" s="339"/>
      <c r="M243" s="283"/>
      <c r="N243" s="283"/>
      <c r="O243" s="333"/>
      <c r="P243" s="283"/>
      <c r="Q243" s="163"/>
      <c r="R243" s="163"/>
      <c r="S243" s="163"/>
      <c r="T243" s="163"/>
      <c r="U243" s="163"/>
      <c r="V243" s="163"/>
      <c r="W243" s="163"/>
      <c r="X243" s="163"/>
      <c r="Y243" s="163"/>
      <c r="Z243" s="163"/>
      <c r="AA243" s="330"/>
      <c r="AB243" s="163"/>
      <c r="AC243" s="163"/>
      <c r="AD243" s="163"/>
      <c r="AE243" s="163"/>
      <c r="AF243" s="163"/>
      <c r="AG243" s="163"/>
      <c r="AH243" s="163"/>
      <c r="AI243" s="333"/>
      <c r="AJ243" s="283"/>
      <c r="AK243" s="315"/>
      <c r="AL243" s="282"/>
      <c r="AM243" s="283"/>
      <c r="AN243" s="283"/>
      <c r="AO243" s="283"/>
      <c r="AP243" s="283"/>
      <c r="AQ243" s="283"/>
      <c r="AR243" s="283"/>
      <c r="AS243" s="283"/>
      <c r="AT243" s="283"/>
      <c r="AU243" s="283"/>
      <c r="AV243" s="283"/>
      <c r="AW243" s="283"/>
      <c r="AX243" s="283"/>
      <c r="AY243" s="283"/>
      <c r="AZ243" s="340"/>
      <c r="BA243" s="283"/>
      <c r="BB243" s="283"/>
      <c r="BC243" s="283"/>
      <c r="BD243" s="283"/>
      <c r="BE243" s="283"/>
      <c r="BF243" s="283"/>
      <c r="BG243" s="283"/>
      <c r="BH243" s="283"/>
      <c r="BI243" s="283"/>
      <c r="BJ243" s="283"/>
      <c r="BK243" s="283"/>
      <c r="BL243" s="283"/>
      <c r="BM243" s="283"/>
      <c r="BN243" s="282"/>
      <c r="BO243" s="283"/>
      <c r="BP243" s="282"/>
      <c r="BQ243" s="282"/>
      <c r="BR243" s="282"/>
      <c r="BS243" s="282"/>
    </row>
    <row r="244">
      <c r="A244" s="283"/>
      <c r="B244" s="335"/>
      <c r="C244" s="283"/>
      <c r="D244" s="283"/>
      <c r="E244" s="283"/>
      <c r="F244" s="336"/>
      <c r="G244" s="337"/>
      <c r="H244" s="283"/>
      <c r="I244" s="283"/>
      <c r="J244" s="283"/>
      <c r="K244" s="338"/>
      <c r="L244" s="339"/>
      <c r="M244" s="283"/>
      <c r="N244" s="283"/>
      <c r="O244" s="333"/>
      <c r="P244" s="283"/>
      <c r="Q244" s="163"/>
      <c r="R244" s="163"/>
      <c r="S244" s="163"/>
      <c r="T244" s="163"/>
      <c r="U244" s="163"/>
      <c r="V244" s="163"/>
      <c r="W244" s="163"/>
      <c r="X244" s="163"/>
      <c r="Y244" s="163"/>
      <c r="Z244" s="163"/>
      <c r="AA244" s="330"/>
      <c r="AB244" s="163"/>
      <c r="AC244" s="163"/>
      <c r="AD244" s="163"/>
      <c r="AE244" s="163"/>
      <c r="AF244" s="163"/>
      <c r="AG244" s="163"/>
      <c r="AH244" s="163"/>
      <c r="AI244" s="333"/>
      <c r="AJ244" s="283"/>
      <c r="AK244" s="315"/>
      <c r="AL244" s="282"/>
      <c r="AM244" s="283"/>
      <c r="AN244" s="283"/>
      <c r="AO244" s="283"/>
      <c r="AP244" s="283"/>
      <c r="AQ244" s="283"/>
      <c r="AR244" s="283"/>
      <c r="AS244" s="283"/>
      <c r="AT244" s="283"/>
      <c r="AU244" s="283"/>
      <c r="AV244" s="283"/>
      <c r="AW244" s="283"/>
      <c r="AX244" s="283"/>
      <c r="AY244" s="283"/>
      <c r="AZ244" s="340"/>
      <c r="BA244" s="283"/>
      <c r="BB244" s="283"/>
      <c r="BC244" s="283"/>
      <c r="BD244" s="283"/>
      <c r="BE244" s="283"/>
      <c r="BF244" s="283"/>
      <c r="BG244" s="283"/>
      <c r="BH244" s="283"/>
      <c r="BI244" s="283"/>
      <c r="BJ244" s="283"/>
      <c r="BK244" s="283"/>
      <c r="BL244" s="283"/>
      <c r="BM244" s="283"/>
      <c r="BN244" s="282"/>
      <c r="BO244" s="283"/>
      <c r="BP244" s="282"/>
      <c r="BQ244" s="282"/>
      <c r="BR244" s="282"/>
      <c r="BS244" s="282"/>
    </row>
    <row r="245">
      <c r="A245" s="283"/>
      <c r="B245" s="335"/>
      <c r="C245" s="283"/>
      <c r="D245" s="283"/>
      <c r="E245" s="283"/>
      <c r="F245" s="336"/>
      <c r="G245" s="337"/>
      <c r="H245" s="283"/>
      <c r="I245" s="283"/>
      <c r="J245" s="283"/>
      <c r="K245" s="338"/>
      <c r="L245" s="339"/>
      <c r="M245" s="283"/>
      <c r="N245" s="283"/>
      <c r="O245" s="333"/>
      <c r="P245" s="283"/>
      <c r="Q245" s="163"/>
      <c r="R245" s="163"/>
      <c r="S245" s="163"/>
      <c r="T245" s="163"/>
      <c r="U245" s="163"/>
      <c r="V245" s="163"/>
      <c r="W245" s="163"/>
      <c r="X245" s="163"/>
      <c r="Y245" s="163"/>
      <c r="Z245" s="163"/>
      <c r="AA245" s="330"/>
      <c r="AB245" s="163"/>
      <c r="AC245" s="163"/>
      <c r="AD245" s="163"/>
      <c r="AE245" s="163"/>
      <c r="AF245" s="163"/>
      <c r="AG245" s="163"/>
      <c r="AH245" s="163"/>
      <c r="AI245" s="333"/>
      <c r="AJ245" s="283"/>
      <c r="AK245" s="315"/>
      <c r="AL245" s="282"/>
      <c r="AM245" s="283"/>
      <c r="AN245" s="283"/>
      <c r="AO245" s="283"/>
      <c r="AP245" s="283"/>
      <c r="AQ245" s="283"/>
      <c r="AR245" s="283"/>
      <c r="AS245" s="283"/>
      <c r="AT245" s="283"/>
      <c r="AU245" s="283"/>
      <c r="AV245" s="283"/>
      <c r="AW245" s="283"/>
      <c r="AX245" s="283"/>
      <c r="AY245" s="283"/>
      <c r="AZ245" s="340"/>
      <c r="BA245" s="283"/>
      <c r="BB245" s="283"/>
      <c r="BC245" s="283"/>
      <c r="BD245" s="283"/>
      <c r="BE245" s="283"/>
      <c r="BF245" s="283"/>
      <c r="BG245" s="283"/>
      <c r="BH245" s="283"/>
      <c r="BI245" s="283"/>
      <c r="BJ245" s="283"/>
      <c r="BK245" s="283"/>
      <c r="BL245" s="283"/>
      <c r="BM245" s="283"/>
      <c r="BN245" s="282"/>
      <c r="BO245" s="283"/>
      <c r="BP245" s="282"/>
      <c r="BQ245" s="282"/>
      <c r="BR245" s="282"/>
      <c r="BS245" s="282"/>
    </row>
    <row r="246">
      <c r="A246" s="283"/>
      <c r="B246" s="335"/>
      <c r="C246" s="283"/>
      <c r="D246" s="283"/>
      <c r="E246" s="283"/>
      <c r="F246" s="336"/>
      <c r="G246" s="337"/>
      <c r="H246" s="283"/>
      <c r="I246" s="283"/>
      <c r="J246" s="283"/>
      <c r="K246" s="338"/>
      <c r="L246" s="339"/>
      <c r="M246" s="283"/>
      <c r="N246" s="283"/>
      <c r="O246" s="333"/>
      <c r="P246" s="283"/>
      <c r="Q246" s="163"/>
      <c r="R246" s="163"/>
      <c r="S246" s="163"/>
      <c r="T246" s="163"/>
      <c r="U246" s="163"/>
      <c r="V246" s="163"/>
      <c r="W246" s="163"/>
      <c r="X246" s="163"/>
      <c r="Y246" s="163"/>
      <c r="Z246" s="163"/>
      <c r="AA246" s="330"/>
      <c r="AB246" s="163"/>
      <c r="AC246" s="163"/>
      <c r="AD246" s="163"/>
      <c r="AE246" s="163"/>
      <c r="AF246" s="163"/>
      <c r="AG246" s="163"/>
      <c r="AH246" s="163"/>
      <c r="AI246" s="333"/>
      <c r="AJ246" s="283"/>
      <c r="AK246" s="315"/>
      <c r="AL246" s="282"/>
      <c r="AM246" s="283"/>
      <c r="AN246" s="283"/>
      <c r="AO246" s="283"/>
      <c r="AP246" s="283"/>
      <c r="AQ246" s="283"/>
      <c r="AR246" s="283"/>
      <c r="AS246" s="283"/>
      <c r="AT246" s="283"/>
      <c r="AU246" s="283"/>
      <c r="AV246" s="283"/>
      <c r="AW246" s="283"/>
      <c r="AX246" s="283"/>
      <c r="AY246" s="283"/>
      <c r="AZ246" s="340"/>
      <c r="BA246" s="283"/>
      <c r="BB246" s="283"/>
      <c r="BC246" s="283"/>
      <c r="BD246" s="283"/>
      <c r="BE246" s="283"/>
      <c r="BF246" s="283"/>
      <c r="BG246" s="283"/>
      <c r="BH246" s="283"/>
      <c r="BI246" s="283"/>
      <c r="BJ246" s="283"/>
      <c r="BK246" s="283"/>
      <c r="BL246" s="283"/>
      <c r="BM246" s="283"/>
      <c r="BN246" s="282"/>
      <c r="BO246" s="283"/>
      <c r="BP246" s="282"/>
      <c r="BQ246" s="282"/>
      <c r="BR246" s="282"/>
      <c r="BS246" s="282"/>
    </row>
    <row r="247">
      <c r="A247" s="283"/>
      <c r="B247" s="335"/>
      <c r="C247" s="283"/>
      <c r="D247" s="283"/>
      <c r="E247" s="283"/>
      <c r="F247" s="336"/>
      <c r="G247" s="337"/>
      <c r="H247" s="283"/>
      <c r="I247" s="283"/>
      <c r="J247" s="283"/>
      <c r="K247" s="338"/>
      <c r="L247" s="339"/>
      <c r="M247" s="283"/>
      <c r="N247" s="283"/>
      <c r="O247" s="333"/>
      <c r="P247" s="283"/>
      <c r="Q247" s="163"/>
      <c r="R247" s="163"/>
      <c r="S247" s="163"/>
      <c r="T247" s="163"/>
      <c r="U247" s="163"/>
      <c r="V247" s="163"/>
      <c r="W247" s="163"/>
      <c r="X247" s="163"/>
      <c r="Y247" s="163"/>
      <c r="Z247" s="163"/>
      <c r="AA247" s="330"/>
      <c r="AB247" s="163"/>
      <c r="AC247" s="163"/>
      <c r="AD247" s="163"/>
      <c r="AE247" s="163"/>
      <c r="AF247" s="163"/>
      <c r="AG247" s="163"/>
      <c r="AH247" s="163"/>
      <c r="AI247" s="333"/>
      <c r="AJ247" s="283"/>
      <c r="AK247" s="315"/>
      <c r="AL247" s="282"/>
      <c r="AM247" s="283"/>
      <c r="AN247" s="283"/>
      <c r="AO247" s="283"/>
      <c r="AP247" s="283"/>
      <c r="AQ247" s="283"/>
      <c r="AR247" s="283"/>
      <c r="AS247" s="283"/>
      <c r="AT247" s="283"/>
      <c r="AU247" s="283"/>
      <c r="AV247" s="283"/>
      <c r="AW247" s="283"/>
      <c r="AX247" s="283"/>
      <c r="AY247" s="283"/>
      <c r="AZ247" s="340"/>
      <c r="BA247" s="283"/>
      <c r="BB247" s="283"/>
      <c r="BC247" s="283"/>
      <c r="BD247" s="283"/>
      <c r="BE247" s="283"/>
      <c r="BF247" s="283"/>
      <c r="BG247" s="283"/>
      <c r="BH247" s="283"/>
      <c r="BI247" s="283"/>
      <c r="BJ247" s="283"/>
      <c r="BK247" s="283"/>
      <c r="BL247" s="283"/>
      <c r="BM247" s="283"/>
      <c r="BN247" s="282"/>
      <c r="BO247" s="283"/>
      <c r="BP247" s="282"/>
      <c r="BQ247" s="282"/>
      <c r="BR247" s="282"/>
      <c r="BS247" s="282"/>
    </row>
    <row r="248">
      <c r="A248" s="283"/>
      <c r="B248" s="335"/>
      <c r="C248" s="283"/>
      <c r="D248" s="283"/>
      <c r="E248" s="283"/>
      <c r="F248" s="336"/>
      <c r="G248" s="337"/>
      <c r="H248" s="283"/>
      <c r="I248" s="283"/>
      <c r="J248" s="283"/>
      <c r="K248" s="338"/>
      <c r="L248" s="339"/>
      <c r="M248" s="283"/>
      <c r="N248" s="283"/>
      <c r="O248" s="333"/>
      <c r="P248" s="283"/>
      <c r="Q248" s="163"/>
      <c r="R248" s="163"/>
      <c r="S248" s="163"/>
      <c r="T248" s="163"/>
      <c r="U248" s="163"/>
      <c r="V248" s="163"/>
      <c r="W248" s="163"/>
      <c r="X248" s="163"/>
      <c r="Y248" s="163"/>
      <c r="Z248" s="163"/>
      <c r="AA248" s="330"/>
      <c r="AB248" s="163"/>
      <c r="AC248" s="163"/>
      <c r="AD248" s="163"/>
      <c r="AE248" s="163"/>
      <c r="AF248" s="163"/>
      <c r="AG248" s="163"/>
      <c r="AH248" s="163"/>
      <c r="AI248" s="333"/>
      <c r="AJ248" s="283"/>
      <c r="AK248" s="315"/>
      <c r="AL248" s="282"/>
      <c r="AM248" s="283"/>
      <c r="AN248" s="283"/>
      <c r="AO248" s="283"/>
      <c r="AP248" s="283"/>
      <c r="AQ248" s="283"/>
      <c r="AR248" s="283"/>
      <c r="AS248" s="283"/>
      <c r="AT248" s="283"/>
      <c r="AU248" s="283"/>
      <c r="AV248" s="283"/>
      <c r="AW248" s="283"/>
      <c r="AX248" s="283"/>
      <c r="AY248" s="283"/>
      <c r="AZ248" s="340"/>
      <c r="BA248" s="283"/>
      <c r="BB248" s="283"/>
      <c r="BC248" s="283"/>
      <c r="BD248" s="283"/>
      <c r="BE248" s="283"/>
      <c r="BF248" s="283"/>
      <c r="BG248" s="283"/>
      <c r="BH248" s="283"/>
      <c r="BI248" s="283"/>
      <c r="BJ248" s="283"/>
      <c r="BK248" s="283"/>
      <c r="BL248" s="283"/>
      <c r="BM248" s="283"/>
      <c r="BN248" s="282"/>
      <c r="BO248" s="283"/>
      <c r="BP248" s="282"/>
      <c r="BQ248" s="282"/>
      <c r="BR248" s="282"/>
      <c r="BS248" s="282"/>
    </row>
    <row r="249">
      <c r="A249" s="283"/>
      <c r="B249" s="335"/>
      <c r="C249" s="283"/>
      <c r="D249" s="283"/>
      <c r="E249" s="283"/>
      <c r="F249" s="336"/>
      <c r="G249" s="337"/>
      <c r="H249" s="283"/>
      <c r="I249" s="283"/>
      <c r="J249" s="283"/>
      <c r="K249" s="338"/>
      <c r="L249" s="339"/>
      <c r="M249" s="283"/>
      <c r="N249" s="283"/>
      <c r="O249" s="333"/>
      <c r="P249" s="283"/>
      <c r="Q249" s="163"/>
      <c r="R249" s="163"/>
      <c r="S249" s="163"/>
      <c r="T249" s="163"/>
      <c r="U249" s="163"/>
      <c r="V249" s="163"/>
      <c r="W249" s="163"/>
      <c r="X249" s="163"/>
      <c r="Y249" s="163"/>
      <c r="Z249" s="163"/>
      <c r="AA249" s="330"/>
      <c r="AB249" s="163"/>
      <c r="AC249" s="163"/>
      <c r="AD249" s="163"/>
      <c r="AE249" s="163"/>
      <c r="AF249" s="163"/>
      <c r="AG249" s="163"/>
      <c r="AH249" s="163"/>
      <c r="AI249" s="333"/>
      <c r="AJ249" s="283"/>
      <c r="AK249" s="315"/>
      <c r="AL249" s="282"/>
      <c r="AM249" s="283"/>
      <c r="AN249" s="283"/>
      <c r="AO249" s="283"/>
      <c r="AP249" s="283"/>
      <c r="AQ249" s="283"/>
      <c r="AR249" s="283"/>
      <c r="AS249" s="283"/>
      <c r="AT249" s="283"/>
      <c r="AU249" s="283"/>
      <c r="AV249" s="283"/>
      <c r="AW249" s="283"/>
      <c r="AX249" s="283"/>
      <c r="AY249" s="283"/>
      <c r="AZ249" s="340"/>
      <c r="BA249" s="283"/>
      <c r="BB249" s="283"/>
      <c r="BC249" s="283"/>
      <c r="BD249" s="283"/>
      <c r="BE249" s="283"/>
      <c r="BF249" s="283"/>
      <c r="BG249" s="283"/>
      <c r="BH249" s="283"/>
      <c r="BI249" s="283"/>
      <c r="BJ249" s="283"/>
      <c r="BK249" s="283"/>
      <c r="BL249" s="283"/>
      <c r="BM249" s="283"/>
      <c r="BN249" s="282"/>
      <c r="BO249" s="283"/>
      <c r="BP249" s="282"/>
      <c r="BQ249" s="282"/>
      <c r="BR249" s="282"/>
      <c r="BS249" s="282"/>
    </row>
    <row r="250">
      <c r="A250" s="283"/>
      <c r="B250" s="335"/>
      <c r="C250" s="283"/>
      <c r="D250" s="283"/>
      <c r="E250" s="283"/>
      <c r="F250" s="336"/>
      <c r="G250" s="337"/>
      <c r="H250" s="283"/>
      <c r="I250" s="283"/>
      <c r="J250" s="283"/>
      <c r="K250" s="338"/>
      <c r="L250" s="339"/>
      <c r="M250" s="283"/>
      <c r="N250" s="283"/>
      <c r="O250" s="333"/>
      <c r="P250" s="283"/>
      <c r="Q250" s="163"/>
      <c r="R250" s="163"/>
      <c r="S250" s="163"/>
      <c r="T250" s="163"/>
      <c r="U250" s="163"/>
      <c r="V250" s="163"/>
      <c r="W250" s="163"/>
      <c r="X250" s="163"/>
      <c r="Y250" s="163"/>
      <c r="Z250" s="163"/>
      <c r="AA250" s="330"/>
      <c r="AB250" s="163"/>
      <c r="AC250" s="163"/>
      <c r="AD250" s="163"/>
      <c r="AE250" s="163"/>
      <c r="AF250" s="163"/>
      <c r="AG250" s="163"/>
      <c r="AH250" s="163"/>
      <c r="AI250" s="333"/>
      <c r="AJ250" s="283"/>
      <c r="AK250" s="315"/>
      <c r="AL250" s="282"/>
      <c r="AM250" s="283"/>
      <c r="AN250" s="283"/>
      <c r="AO250" s="283"/>
      <c r="AP250" s="283"/>
      <c r="AQ250" s="283"/>
      <c r="AR250" s="283"/>
      <c r="AS250" s="283"/>
      <c r="AT250" s="283"/>
      <c r="AU250" s="283"/>
      <c r="AV250" s="283"/>
      <c r="AW250" s="283"/>
      <c r="AX250" s="283"/>
      <c r="AY250" s="283"/>
      <c r="AZ250" s="340"/>
      <c r="BA250" s="283"/>
      <c r="BB250" s="283"/>
      <c r="BC250" s="283"/>
      <c r="BD250" s="283"/>
      <c r="BE250" s="283"/>
      <c r="BF250" s="283"/>
      <c r="BG250" s="283"/>
      <c r="BH250" s="283"/>
      <c r="BI250" s="283"/>
      <c r="BJ250" s="283"/>
      <c r="BK250" s="283"/>
      <c r="BL250" s="283"/>
      <c r="BM250" s="283"/>
      <c r="BN250" s="282"/>
      <c r="BO250" s="283"/>
      <c r="BP250" s="282"/>
      <c r="BQ250" s="282"/>
      <c r="BR250" s="282"/>
      <c r="BS250" s="282"/>
    </row>
    <row r="251">
      <c r="A251" s="283"/>
      <c r="B251" s="335"/>
      <c r="C251" s="283"/>
      <c r="D251" s="283"/>
      <c r="E251" s="283"/>
      <c r="F251" s="336"/>
      <c r="G251" s="337"/>
      <c r="H251" s="283"/>
      <c r="I251" s="283"/>
      <c r="J251" s="283"/>
      <c r="K251" s="338"/>
      <c r="L251" s="339"/>
      <c r="M251" s="283"/>
      <c r="N251" s="283"/>
      <c r="O251" s="333"/>
      <c r="P251" s="283"/>
      <c r="Q251" s="163"/>
      <c r="R251" s="163"/>
      <c r="S251" s="163"/>
      <c r="T251" s="163"/>
      <c r="U251" s="163"/>
      <c r="V251" s="163"/>
      <c r="W251" s="163"/>
      <c r="X251" s="163"/>
      <c r="Y251" s="163"/>
      <c r="Z251" s="163"/>
      <c r="AA251" s="330"/>
      <c r="AB251" s="163"/>
      <c r="AC251" s="163"/>
      <c r="AD251" s="163"/>
      <c r="AE251" s="163"/>
      <c r="AF251" s="163"/>
      <c r="AG251" s="163"/>
      <c r="AH251" s="163"/>
      <c r="AI251" s="333"/>
      <c r="AJ251" s="283"/>
      <c r="AK251" s="315"/>
      <c r="AL251" s="282"/>
      <c r="AM251" s="283"/>
      <c r="AN251" s="283"/>
      <c r="AO251" s="283"/>
      <c r="AP251" s="283"/>
      <c r="AQ251" s="283"/>
      <c r="AR251" s="283"/>
      <c r="AS251" s="283"/>
      <c r="AT251" s="283"/>
      <c r="AU251" s="283"/>
      <c r="AV251" s="283"/>
      <c r="AW251" s="283"/>
      <c r="AX251" s="283"/>
      <c r="AY251" s="283"/>
      <c r="AZ251" s="340"/>
      <c r="BA251" s="283"/>
      <c r="BB251" s="283"/>
      <c r="BC251" s="283"/>
      <c r="BD251" s="283"/>
      <c r="BE251" s="283"/>
      <c r="BF251" s="283"/>
      <c r="BG251" s="283"/>
      <c r="BH251" s="283"/>
      <c r="BI251" s="283"/>
      <c r="BJ251" s="283"/>
      <c r="BK251" s="283"/>
      <c r="BL251" s="283"/>
      <c r="BM251" s="283"/>
      <c r="BN251" s="282"/>
      <c r="BO251" s="283"/>
      <c r="BP251" s="282"/>
      <c r="BQ251" s="282"/>
      <c r="BR251" s="282"/>
      <c r="BS251" s="282"/>
    </row>
    <row r="252">
      <c r="A252" s="283"/>
      <c r="B252" s="335"/>
      <c r="C252" s="283"/>
      <c r="D252" s="283"/>
      <c r="E252" s="283"/>
      <c r="F252" s="336"/>
      <c r="G252" s="337"/>
      <c r="H252" s="283"/>
      <c r="I252" s="283"/>
      <c r="J252" s="283"/>
      <c r="K252" s="338"/>
      <c r="L252" s="339"/>
      <c r="M252" s="283"/>
      <c r="N252" s="283"/>
      <c r="O252" s="333"/>
      <c r="P252" s="283"/>
      <c r="Q252" s="163"/>
      <c r="R252" s="163"/>
      <c r="S252" s="163"/>
      <c r="T252" s="163"/>
      <c r="U252" s="163"/>
      <c r="V252" s="163"/>
      <c r="W252" s="163"/>
      <c r="X252" s="163"/>
      <c r="Y252" s="163"/>
      <c r="Z252" s="163"/>
      <c r="AA252" s="330"/>
      <c r="AB252" s="163"/>
      <c r="AC252" s="163"/>
      <c r="AD252" s="163"/>
      <c r="AE252" s="163"/>
      <c r="AF252" s="163"/>
      <c r="AG252" s="163"/>
      <c r="AH252" s="163"/>
      <c r="AI252" s="333"/>
      <c r="AJ252" s="283"/>
      <c r="AK252" s="315"/>
      <c r="AL252" s="282"/>
      <c r="AM252" s="283"/>
      <c r="AN252" s="283"/>
      <c r="AO252" s="283"/>
      <c r="AP252" s="283"/>
      <c r="AQ252" s="283"/>
      <c r="AR252" s="283"/>
      <c r="AS252" s="283"/>
      <c r="AT252" s="283"/>
      <c r="AU252" s="283"/>
      <c r="AV252" s="283"/>
      <c r="AW252" s="283"/>
      <c r="AX252" s="283"/>
      <c r="AY252" s="283"/>
      <c r="AZ252" s="340"/>
      <c r="BA252" s="283"/>
      <c r="BB252" s="283"/>
      <c r="BC252" s="283"/>
      <c r="BD252" s="283"/>
      <c r="BE252" s="283"/>
      <c r="BF252" s="283"/>
      <c r="BG252" s="283"/>
      <c r="BH252" s="283"/>
      <c r="BI252" s="283"/>
      <c r="BJ252" s="283"/>
      <c r="BK252" s="283"/>
      <c r="BL252" s="283"/>
      <c r="BM252" s="283"/>
      <c r="BN252" s="282"/>
      <c r="BO252" s="283"/>
      <c r="BP252" s="282"/>
      <c r="BQ252" s="282"/>
      <c r="BR252" s="282"/>
      <c r="BS252" s="282"/>
    </row>
    <row r="253">
      <c r="A253" s="283"/>
      <c r="B253" s="335"/>
      <c r="C253" s="283"/>
      <c r="D253" s="283"/>
      <c r="E253" s="283"/>
      <c r="F253" s="336"/>
      <c r="G253" s="337"/>
      <c r="H253" s="283"/>
      <c r="I253" s="283"/>
      <c r="J253" s="283"/>
      <c r="K253" s="338"/>
      <c r="L253" s="339"/>
      <c r="M253" s="283"/>
      <c r="N253" s="283"/>
      <c r="O253" s="333"/>
      <c r="P253" s="283"/>
      <c r="Q253" s="163"/>
      <c r="R253" s="163"/>
      <c r="S253" s="163"/>
      <c r="T253" s="163"/>
      <c r="U253" s="163"/>
      <c r="V253" s="163"/>
      <c r="W253" s="163"/>
      <c r="X253" s="163"/>
      <c r="Y253" s="163"/>
      <c r="Z253" s="163"/>
      <c r="AA253" s="330"/>
      <c r="AB253" s="163"/>
      <c r="AC253" s="163"/>
      <c r="AD253" s="163"/>
      <c r="AE253" s="163"/>
      <c r="AF253" s="163"/>
      <c r="AG253" s="163"/>
      <c r="AH253" s="163"/>
      <c r="AI253" s="333"/>
      <c r="AJ253" s="283"/>
      <c r="AK253" s="315"/>
      <c r="AL253" s="282"/>
      <c r="AM253" s="283"/>
      <c r="AN253" s="283"/>
      <c r="AO253" s="283"/>
      <c r="AP253" s="283"/>
      <c r="AQ253" s="283"/>
      <c r="AR253" s="283"/>
      <c r="AS253" s="283"/>
      <c r="AT253" s="283"/>
      <c r="AU253" s="283"/>
      <c r="AV253" s="283"/>
      <c r="AW253" s="283"/>
      <c r="AX253" s="283"/>
      <c r="AY253" s="283"/>
      <c r="AZ253" s="340"/>
      <c r="BA253" s="283"/>
      <c r="BB253" s="283"/>
      <c r="BC253" s="283"/>
      <c r="BD253" s="283"/>
      <c r="BE253" s="283"/>
      <c r="BF253" s="283"/>
      <c r="BG253" s="283"/>
      <c r="BH253" s="283"/>
      <c r="BI253" s="283"/>
      <c r="BJ253" s="283"/>
      <c r="BK253" s="283"/>
      <c r="BL253" s="283"/>
      <c r="BM253" s="283"/>
      <c r="BN253" s="282"/>
      <c r="BO253" s="283"/>
      <c r="BP253" s="282"/>
      <c r="BQ253" s="282"/>
      <c r="BR253" s="282"/>
      <c r="BS253" s="282"/>
    </row>
    <row r="254">
      <c r="A254" s="283"/>
      <c r="B254" s="335"/>
      <c r="C254" s="283"/>
      <c r="D254" s="283"/>
      <c r="E254" s="283"/>
      <c r="F254" s="336"/>
      <c r="G254" s="337"/>
      <c r="H254" s="283"/>
      <c r="I254" s="283"/>
      <c r="J254" s="283"/>
      <c r="K254" s="338"/>
      <c r="L254" s="339"/>
      <c r="M254" s="283"/>
      <c r="N254" s="283"/>
      <c r="O254" s="333"/>
      <c r="P254" s="283"/>
      <c r="Q254" s="163"/>
      <c r="R254" s="163"/>
      <c r="S254" s="163"/>
      <c r="T254" s="163"/>
      <c r="U254" s="163"/>
      <c r="V254" s="163"/>
      <c r="W254" s="163"/>
      <c r="X254" s="163"/>
      <c r="Y254" s="163"/>
      <c r="Z254" s="163"/>
      <c r="AA254" s="330"/>
      <c r="AB254" s="163"/>
      <c r="AC254" s="163"/>
      <c r="AD254" s="163"/>
      <c r="AE254" s="163"/>
      <c r="AF254" s="163"/>
      <c r="AG254" s="163"/>
      <c r="AH254" s="163"/>
      <c r="AI254" s="333"/>
      <c r="AJ254" s="283"/>
      <c r="AK254" s="315"/>
      <c r="AL254" s="282"/>
      <c r="AM254" s="283"/>
      <c r="AN254" s="283"/>
      <c r="AO254" s="283"/>
      <c r="AP254" s="283"/>
      <c r="AQ254" s="283"/>
      <c r="AR254" s="283"/>
      <c r="AS254" s="283"/>
      <c r="AT254" s="283"/>
      <c r="AU254" s="283"/>
      <c r="AV254" s="283"/>
      <c r="AW254" s="283"/>
      <c r="AX254" s="283"/>
      <c r="AY254" s="283"/>
      <c r="AZ254" s="340"/>
      <c r="BA254" s="283"/>
      <c r="BB254" s="283"/>
      <c r="BC254" s="283"/>
      <c r="BD254" s="283"/>
      <c r="BE254" s="283"/>
      <c r="BF254" s="283"/>
      <c r="BG254" s="283"/>
      <c r="BH254" s="283"/>
      <c r="BI254" s="283"/>
      <c r="BJ254" s="283"/>
      <c r="BK254" s="283"/>
      <c r="BL254" s="283"/>
      <c r="BM254" s="283"/>
      <c r="BN254" s="282"/>
      <c r="BO254" s="283"/>
      <c r="BP254" s="282"/>
      <c r="BQ254" s="282"/>
      <c r="BR254" s="282"/>
      <c r="BS254" s="282"/>
    </row>
    <row r="255">
      <c r="A255" s="283"/>
      <c r="B255" s="335"/>
      <c r="C255" s="283"/>
      <c r="D255" s="283"/>
      <c r="E255" s="283"/>
      <c r="F255" s="336"/>
      <c r="G255" s="337"/>
      <c r="H255" s="283"/>
      <c r="I255" s="283"/>
      <c r="J255" s="283"/>
      <c r="K255" s="338"/>
      <c r="L255" s="339"/>
      <c r="M255" s="283"/>
      <c r="N255" s="283"/>
      <c r="O255" s="333"/>
      <c r="P255" s="283"/>
      <c r="Q255" s="163"/>
      <c r="R255" s="163"/>
      <c r="S255" s="163"/>
      <c r="T255" s="163"/>
      <c r="U255" s="163"/>
      <c r="V255" s="163"/>
      <c r="W255" s="163"/>
      <c r="X255" s="163"/>
      <c r="Y255" s="163"/>
      <c r="Z255" s="163"/>
      <c r="AA255" s="330"/>
      <c r="AB255" s="163"/>
      <c r="AC255" s="163"/>
      <c r="AD255" s="163"/>
      <c r="AE255" s="163"/>
      <c r="AF255" s="163"/>
      <c r="AG255" s="163"/>
      <c r="AH255" s="163"/>
      <c r="AI255" s="333"/>
      <c r="AJ255" s="283"/>
      <c r="AK255" s="315"/>
      <c r="AL255" s="282"/>
      <c r="AM255" s="283"/>
      <c r="AN255" s="283"/>
      <c r="AO255" s="283"/>
      <c r="AP255" s="283"/>
      <c r="AQ255" s="283"/>
      <c r="AR255" s="283"/>
      <c r="AS255" s="283"/>
      <c r="AT255" s="283"/>
      <c r="AU255" s="283"/>
      <c r="AV255" s="283"/>
      <c r="AW255" s="283"/>
      <c r="AX255" s="283"/>
      <c r="AY255" s="283"/>
      <c r="AZ255" s="340"/>
      <c r="BA255" s="283"/>
      <c r="BB255" s="283"/>
      <c r="BC255" s="283"/>
      <c r="BD255" s="283"/>
      <c r="BE255" s="283"/>
      <c r="BF255" s="283"/>
      <c r="BG255" s="283"/>
      <c r="BH255" s="283"/>
      <c r="BI255" s="283"/>
      <c r="BJ255" s="283"/>
      <c r="BK255" s="283"/>
      <c r="BL255" s="283"/>
      <c r="BM255" s="283"/>
      <c r="BN255" s="282"/>
      <c r="BO255" s="283"/>
      <c r="BP255" s="282"/>
      <c r="BQ255" s="282"/>
      <c r="BR255" s="282"/>
      <c r="BS255" s="282"/>
    </row>
    <row r="256">
      <c r="A256" s="283"/>
      <c r="B256" s="335"/>
      <c r="C256" s="283"/>
      <c r="D256" s="283"/>
      <c r="E256" s="283"/>
      <c r="F256" s="336"/>
      <c r="G256" s="337"/>
      <c r="H256" s="283"/>
      <c r="I256" s="283"/>
      <c r="J256" s="283"/>
      <c r="K256" s="338"/>
      <c r="L256" s="339"/>
      <c r="M256" s="283"/>
      <c r="N256" s="283"/>
      <c r="O256" s="333"/>
      <c r="P256" s="283"/>
      <c r="Q256" s="163"/>
      <c r="R256" s="163"/>
      <c r="S256" s="163"/>
      <c r="T256" s="163"/>
      <c r="U256" s="163"/>
      <c r="V256" s="163"/>
      <c r="W256" s="163"/>
      <c r="X256" s="163"/>
      <c r="Y256" s="163"/>
      <c r="Z256" s="163"/>
      <c r="AA256" s="330"/>
      <c r="AB256" s="163"/>
      <c r="AC256" s="163"/>
      <c r="AD256" s="163"/>
      <c r="AE256" s="163"/>
      <c r="AF256" s="163"/>
      <c r="AG256" s="163"/>
      <c r="AH256" s="163"/>
      <c r="AI256" s="333"/>
      <c r="AJ256" s="283"/>
      <c r="AK256" s="315"/>
      <c r="AL256" s="282"/>
      <c r="AM256" s="283"/>
      <c r="AN256" s="283"/>
      <c r="AO256" s="283"/>
      <c r="AP256" s="283"/>
      <c r="AQ256" s="283"/>
      <c r="AR256" s="283"/>
      <c r="AS256" s="283"/>
      <c r="AT256" s="283"/>
      <c r="AU256" s="283"/>
      <c r="AV256" s="283"/>
      <c r="AW256" s="283"/>
      <c r="AX256" s="283"/>
      <c r="AY256" s="283"/>
      <c r="AZ256" s="340"/>
      <c r="BA256" s="283"/>
      <c r="BB256" s="283"/>
      <c r="BC256" s="283"/>
      <c r="BD256" s="283"/>
      <c r="BE256" s="283"/>
      <c r="BF256" s="283"/>
      <c r="BG256" s="283"/>
      <c r="BH256" s="283"/>
      <c r="BI256" s="283"/>
      <c r="BJ256" s="283"/>
      <c r="BK256" s="283"/>
      <c r="BL256" s="283"/>
      <c r="BM256" s="283"/>
      <c r="BN256" s="282"/>
      <c r="BO256" s="283"/>
      <c r="BP256" s="282"/>
      <c r="BQ256" s="282"/>
      <c r="BR256" s="282"/>
      <c r="BS256" s="282"/>
    </row>
    <row r="257">
      <c r="A257" s="283"/>
      <c r="B257" s="335"/>
      <c r="C257" s="283"/>
      <c r="D257" s="283"/>
      <c r="E257" s="283"/>
      <c r="F257" s="336"/>
      <c r="G257" s="337"/>
      <c r="H257" s="283"/>
      <c r="I257" s="283"/>
      <c r="J257" s="283"/>
      <c r="K257" s="338"/>
      <c r="L257" s="339"/>
      <c r="M257" s="283"/>
      <c r="N257" s="283"/>
      <c r="O257" s="333"/>
      <c r="P257" s="283"/>
      <c r="Q257" s="163"/>
      <c r="R257" s="163"/>
      <c r="S257" s="163"/>
      <c r="T257" s="163"/>
      <c r="U257" s="163"/>
      <c r="V257" s="163"/>
      <c r="W257" s="163"/>
      <c r="X257" s="163"/>
      <c r="Y257" s="163"/>
      <c r="Z257" s="163"/>
      <c r="AA257" s="330"/>
      <c r="AB257" s="163"/>
      <c r="AC257" s="163"/>
      <c r="AD257" s="163"/>
      <c r="AE257" s="163"/>
      <c r="AF257" s="163"/>
      <c r="AG257" s="163"/>
      <c r="AH257" s="163"/>
      <c r="AI257" s="333"/>
      <c r="AJ257" s="283"/>
      <c r="AK257" s="315"/>
      <c r="AL257" s="282"/>
      <c r="AM257" s="283"/>
      <c r="AN257" s="283"/>
      <c r="AO257" s="283"/>
      <c r="AP257" s="283"/>
      <c r="AQ257" s="283"/>
      <c r="AR257" s="283"/>
      <c r="AS257" s="283"/>
      <c r="AT257" s="283"/>
      <c r="AU257" s="283"/>
      <c r="AV257" s="283"/>
      <c r="AW257" s="283"/>
      <c r="AX257" s="283"/>
      <c r="AY257" s="283"/>
      <c r="AZ257" s="340"/>
      <c r="BA257" s="283"/>
      <c r="BB257" s="283"/>
      <c r="BC257" s="283"/>
      <c r="BD257" s="283"/>
      <c r="BE257" s="283"/>
      <c r="BF257" s="283"/>
      <c r="BG257" s="283"/>
      <c r="BH257" s="283"/>
      <c r="BI257" s="283"/>
      <c r="BJ257" s="283"/>
      <c r="BK257" s="283"/>
      <c r="BL257" s="283"/>
      <c r="BM257" s="283"/>
      <c r="BN257" s="282"/>
      <c r="BO257" s="283"/>
      <c r="BP257" s="282"/>
      <c r="BQ257" s="282"/>
      <c r="BR257" s="282"/>
      <c r="BS257" s="282"/>
    </row>
    <row r="258">
      <c r="A258" s="283"/>
      <c r="B258" s="335"/>
      <c r="C258" s="283"/>
      <c r="D258" s="283"/>
      <c r="E258" s="283"/>
      <c r="F258" s="336"/>
      <c r="G258" s="337"/>
      <c r="H258" s="283"/>
      <c r="I258" s="283"/>
      <c r="J258" s="283"/>
      <c r="K258" s="338"/>
      <c r="L258" s="339"/>
      <c r="M258" s="283"/>
      <c r="N258" s="283"/>
      <c r="O258" s="333"/>
      <c r="P258" s="283"/>
      <c r="Q258" s="163"/>
      <c r="R258" s="163"/>
      <c r="S258" s="163"/>
      <c r="T258" s="163"/>
      <c r="U258" s="163"/>
      <c r="V258" s="163"/>
      <c r="W258" s="163"/>
      <c r="X258" s="163"/>
      <c r="Y258" s="163"/>
      <c r="Z258" s="163"/>
      <c r="AA258" s="330"/>
      <c r="AB258" s="163"/>
      <c r="AC258" s="163"/>
      <c r="AD258" s="163"/>
      <c r="AE258" s="163"/>
      <c r="AF258" s="163"/>
      <c r="AG258" s="163"/>
      <c r="AH258" s="163"/>
      <c r="AI258" s="333"/>
      <c r="AJ258" s="283"/>
      <c r="AK258" s="315"/>
      <c r="AL258" s="282"/>
      <c r="AM258" s="283"/>
      <c r="AN258" s="283"/>
      <c r="AO258" s="283"/>
      <c r="AP258" s="283"/>
      <c r="AQ258" s="283"/>
      <c r="AR258" s="283"/>
      <c r="AS258" s="283"/>
      <c r="AT258" s="283"/>
      <c r="AU258" s="283"/>
      <c r="AV258" s="283"/>
      <c r="AW258" s="283"/>
      <c r="AX258" s="283"/>
      <c r="AY258" s="283"/>
      <c r="AZ258" s="340"/>
      <c r="BA258" s="283"/>
      <c r="BB258" s="283"/>
      <c r="BC258" s="283"/>
      <c r="BD258" s="283"/>
      <c r="BE258" s="283"/>
      <c r="BF258" s="283"/>
      <c r="BG258" s="283"/>
      <c r="BH258" s="283"/>
      <c r="BI258" s="283"/>
      <c r="BJ258" s="283"/>
      <c r="BK258" s="283"/>
      <c r="BL258" s="283"/>
      <c r="BM258" s="283"/>
      <c r="BN258" s="282"/>
      <c r="BO258" s="283"/>
      <c r="BP258" s="282"/>
      <c r="BQ258" s="282"/>
      <c r="BR258" s="282"/>
      <c r="BS258" s="282"/>
    </row>
    <row r="259">
      <c r="A259" s="283"/>
      <c r="B259" s="335"/>
      <c r="C259" s="283"/>
      <c r="D259" s="283"/>
      <c r="E259" s="283"/>
      <c r="F259" s="336"/>
      <c r="G259" s="337"/>
      <c r="H259" s="283"/>
      <c r="I259" s="283"/>
      <c r="J259" s="283"/>
      <c r="K259" s="338"/>
      <c r="L259" s="339"/>
      <c r="M259" s="283"/>
      <c r="N259" s="283"/>
      <c r="O259" s="333"/>
      <c r="P259" s="283"/>
      <c r="Q259" s="163"/>
      <c r="R259" s="163"/>
      <c r="S259" s="163"/>
      <c r="T259" s="163"/>
      <c r="U259" s="163"/>
      <c r="V259" s="163"/>
      <c r="W259" s="163"/>
      <c r="X259" s="163"/>
      <c r="Y259" s="163"/>
      <c r="Z259" s="163"/>
      <c r="AA259" s="330"/>
      <c r="AB259" s="163"/>
      <c r="AC259" s="163"/>
      <c r="AD259" s="163"/>
      <c r="AE259" s="163"/>
      <c r="AF259" s="163"/>
      <c r="AG259" s="163"/>
      <c r="AH259" s="163"/>
      <c r="AI259" s="333"/>
      <c r="AJ259" s="283"/>
      <c r="AK259" s="315"/>
      <c r="AL259" s="282"/>
      <c r="AM259" s="283"/>
      <c r="AN259" s="283"/>
      <c r="AO259" s="283"/>
      <c r="AP259" s="283"/>
      <c r="AQ259" s="283"/>
      <c r="AR259" s="283"/>
      <c r="AS259" s="283"/>
      <c r="AT259" s="283"/>
      <c r="AU259" s="283"/>
      <c r="AV259" s="283"/>
      <c r="AW259" s="283"/>
      <c r="AX259" s="283"/>
      <c r="AY259" s="283"/>
      <c r="AZ259" s="340"/>
      <c r="BA259" s="283"/>
      <c r="BB259" s="283"/>
      <c r="BC259" s="283"/>
      <c r="BD259" s="283"/>
      <c r="BE259" s="283"/>
      <c r="BF259" s="283"/>
      <c r="BG259" s="283"/>
      <c r="BH259" s="283"/>
      <c r="BI259" s="283"/>
      <c r="BJ259" s="283"/>
      <c r="BK259" s="283"/>
      <c r="BL259" s="283"/>
      <c r="BM259" s="283"/>
      <c r="BN259" s="282"/>
      <c r="BO259" s="283"/>
      <c r="BP259" s="282"/>
      <c r="BQ259" s="282"/>
      <c r="BR259" s="282"/>
      <c r="BS259" s="282"/>
    </row>
    <row r="260">
      <c r="A260" s="283"/>
      <c r="B260" s="335"/>
      <c r="C260" s="283"/>
      <c r="D260" s="283"/>
      <c r="E260" s="283"/>
      <c r="F260" s="336"/>
      <c r="G260" s="337"/>
      <c r="H260" s="283"/>
      <c r="I260" s="283"/>
      <c r="J260" s="283"/>
      <c r="K260" s="338"/>
      <c r="L260" s="339"/>
      <c r="M260" s="283"/>
      <c r="N260" s="283"/>
      <c r="O260" s="333"/>
      <c r="P260" s="283"/>
      <c r="Q260" s="163"/>
      <c r="R260" s="163"/>
      <c r="S260" s="163"/>
      <c r="T260" s="163"/>
      <c r="U260" s="163"/>
      <c r="V260" s="163"/>
      <c r="W260" s="163"/>
      <c r="X260" s="163"/>
      <c r="Y260" s="163"/>
      <c r="Z260" s="163"/>
      <c r="AA260" s="330"/>
      <c r="AB260" s="163"/>
      <c r="AC260" s="163"/>
      <c r="AD260" s="163"/>
      <c r="AE260" s="163"/>
      <c r="AF260" s="163"/>
      <c r="AG260" s="163"/>
      <c r="AH260" s="163"/>
      <c r="AI260" s="333"/>
      <c r="AJ260" s="283"/>
      <c r="AK260" s="315"/>
      <c r="AL260" s="282"/>
      <c r="AM260" s="283"/>
      <c r="AN260" s="283"/>
      <c r="AO260" s="283"/>
      <c r="AP260" s="283"/>
      <c r="AQ260" s="283"/>
      <c r="AR260" s="283"/>
      <c r="AS260" s="283"/>
      <c r="AT260" s="283"/>
      <c r="AU260" s="283"/>
      <c r="AV260" s="283"/>
      <c r="AW260" s="283"/>
      <c r="AX260" s="283"/>
      <c r="AY260" s="283"/>
      <c r="AZ260" s="340"/>
      <c r="BA260" s="283"/>
      <c r="BB260" s="283"/>
      <c r="BC260" s="283"/>
      <c r="BD260" s="283"/>
      <c r="BE260" s="283"/>
      <c r="BF260" s="283"/>
      <c r="BG260" s="283"/>
      <c r="BH260" s="283"/>
      <c r="BI260" s="283"/>
      <c r="BJ260" s="283"/>
      <c r="BK260" s="283"/>
      <c r="BL260" s="283"/>
      <c r="BM260" s="283"/>
      <c r="BN260" s="282"/>
      <c r="BO260" s="283"/>
      <c r="BP260" s="282"/>
      <c r="BQ260" s="282"/>
      <c r="BR260" s="282"/>
      <c r="BS260" s="282"/>
    </row>
    <row r="261">
      <c r="A261" s="283"/>
      <c r="B261" s="335"/>
      <c r="C261" s="283"/>
      <c r="D261" s="283"/>
      <c r="E261" s="283"/>
      <c r="F261" s="336"/>
      <c r="G261" s="337"/>
      <c r="H261" s="283"/>
      <c r="I261" s="283"/>
      <c r="J261" s="283"/>
      <c r="K261" s="338"/>
      <c r="L261" s="339"/>
      <c r="M261" s="283"/>
      <c r="N261" s="283"/>
      <c r="O261" s="333"/>
      <c r="P261" s="283"/>
      <c r="Q261" s="163"/>
      <c r="R261" s="163"/>
      <c r="S261" s="163"/>
      <c r="T261" s="163"/>
      <c r="U261" s="163"/>
      <c r="V261" s="163"/>
      <c r="W261" s="163"/>
      <c r="X261" s="163"/>
      <c r="Y261" s="163"/>
      <c r="Z261" s="163"/>
      <c r="AA261" s="330"/>
      <c r="AB261" s="163"/>
      <c r="AC261" s="163"/>
      <c r="AD261" s="163"/>
      <c r="AE261" s="163"/>
      <c r="AF261" s="163"/>
      <c r="AG261" s="163"/>
      <c r="AH261" s="163"/>
      <c r="AI261" s="333"/>
      <c r="AJ261" s="283"/>
      <c r="AK261" s="315"/>
      <c r="AL261" s="282"/>
      <c r="AM261" s="283"/>
      <c r="AN261" s="283"/>
      <c r="AO261" s="283"/>
      <c r="AP261" s="283"/>
      <c r="AQ261" s="283"/>
      <c r="AR261" s="283"/>
      <c r="AS261" s="283"/>
      <c r="AT261" s="283"/>
      <c r="AU261" s="283"/>
      <c r="AV261" s="283"/>
      <c r="AW261" s="283"/>
      <c r="AX261" s="283"/>
      <c r="AY261" s="283"/>
      <c r="AZ261" s="340"/>
      <c r="BA261" s="283"/>
      <c r="BB261" s="283"/>
      <c r="BC261" s="283"/>
      <c r="BD261" s="283"/>
      <c r="BE261" s="283"/>
      <c r="BF261" s="283"/>
      <c r="BG261" s="283"/>
      <c r="BH261" s="283"/>
      <c r="BI261" s="283"/>
      <c r="BJ261" s="283"/>
      <c r="BK261" s="283"/>
      <c r="BL261" s="283"/>
      <c r="BM261" s="283"/>
      <c r="BN261" s="282"/>
      <c r="BO261" s="283"/>
      <c r="BP261" s="282"/>
      <c r="BQ261" s="282"/>
      <c r="BR261" s="282"/>
      <c r="BS261" s="282"/>
    </row>
    <row r="262">
      <c r="A262" s="283"/>
      <c r="B262" s="335"/>
      <c r="C262" s="283"/>
      <c r="D262" s="283"/>
      <c r="E262" s="283"/>
      <c r="F262" s="336"/>
      <c r="G262" s="337"/>
      <c r="H262" s="283"/>
      <c r="I262" s="283"/>
      <c r="J262" s="283"/>
      <c r="K262" s="338"/>
      <c r="L262" s="339"/>
      <c r="M262" s="283"/>
      <c r="N262" s="283"/>
      <c r="O262" s="333"/>
      <c r="P262" s="283"/>
      <c r="Q262" s="163"/>
      <c r="R262" s="163"/>
      <c r="S262" s="163"/>
      <c r="T262" s="163"/>
      <c r="U262" s="163"/>
      <c r="V262" s="163"/>
      <c r="W262" s="163"/>
      <c r="X262" s="163"/>
      <c r="Y262" s="163"/>
      <c r="Z262" s="163"/>
      <c r="AA262" s="330"/>
      <c r="AB262" s="163"/>
      <c r="AC262" s="163"/>
      <c r="AD262" s="163"/>
      <c r="AE262" s="163"/>
      <c r="AF262" s="163"/>
      <c r="AG262" s="163"/>
      <c r="AH262" s="163"/>
      <c r="AI262" s="333"/>
      <c r="AJ262" s="283"/>
      <c r="AK262" s="315"/>
      <c r="AL262" s="282"/>
      <c r="AM262" s="283"/>
      <c r="AN262" s="283"/>
      <c r="AO262" s="283"/>
      <c r="AP262" s="283"/>
      <c r="AQ262" s="283"/>
      <c r="AR262" s="283"/>
      <c r="AS262" s="283"/>
      <c r="AT262" s="283"/>
      <c r="AU262" s="283"/>
      <c r="AV262" s="283"/>
      <c r="AW262" s="283"/>
      <c r="AX262" s="283"/>
      <c r="AY262" s="283"/>
      <c r="AZ262" s="340"/>
      <c r="BA262" s="283"/>
      <c r="BB262" s="283"/>
      <c r="BC262" s="283"/>
      <c r="BD262" s="283"/>
      <c r="BE262" s="283"/>
      <c r="BF262" s="283"/>
      <c r="BG262" s="283"/>
      <c r="BH262" s="283"/>
      <c r="BI262" s="283"/>
      <c r="BJ262" s="283"/>
      <c r="BK262" s="283"/>
      <c r="BL262" s="283"/>
      <c r="BM262" s="283"/>
      <c r="BN262" s="282"/>
      <c r="BO262" s="283"/>
      <c r="BP262" s="282"/>
      <c r="BQ262" s="282"/>
      <c r="BR262" s="282"/>
      <c r="BS262" s="282"/>
    </row>
    <row r="263">
      <c r="A263" s="283"/>
      <c r="B263" s="335"/>
      <c r="C263" s="283"/>
      <c r="D263" s="283"/>
      <c r="E263" s="283"/>
      <c r="F263" s="336"/>
      <c r="G263" s="337"/>
      <c r="H263" s="283"/>
      <c r="I263" s="283"/>
      <c r="J263" s="283"/>
      <c r="K263" s="338"/>
      <c r="L263" s="339"/>
      <c r="M263" s="283"/>
      <c r="N263" s="283"/>
      <c r="O263" s="333"/>
      <c r="P263" s="283"/>
      <c r="Q263" s="163"/>
      <c r="R263" s="163"/>
      <c r="S263" s="163"/>
      <c r="T263" s="163"/>
      <c r="U263" s="163"/>
      <c r="V263" s="163"/>
      <c r="W263" s="163"/>
      <c r="X263" s="163"/>
      <c r="Y263" s="163"/>
      <c r="Z263" s="163"/>
      <c r="AA263" s="330"/>
      <c r="AB263" s="163"/>
      <c r="AC263" s="163"/>
      <c r="AD263" s="163"/>
      <c r="AE263" s="163"/>
      <c r="AF263" s="163"/>
      <c r="AG263" s="163"/>
      <c r="AH263" s="163"/>
      <c r="AI263" s="333"/>
      <c r="AJ263" s="283"/>
      <c r="AK263" s="315"/>
      <c r="AL263" s="282"/>
      <c r="AM263" s="283"/>
      <c r="AN263" s="283"/>
      <c r="AO263" s="283"/>
      <c r="AP263" s="283"/>
      <c r="AQ263" s="283"/>
      <c r="AR263" s="283"/>
      <c r="AS263" s="283"/>
      <c r="AT263" s="283"/>
      <c r="AU263" s="283"/>
      <c r="AV263" s="283"/>
      <c r="AW263" s="283"/>
      <c r="AX263" s="283"/>
      <c r="AY263" s="283"/>
      <c r="AZ263" s="340"/>
      <c r="BA263" s="283"/>
      <c r="BB263" s="283"/>
      <c r="BC263" s="283"/>
      <c r="BD263" s="283"/>
      <c r="BE263" s="283"/>
      <c r="BF263" s="283"/>
      <c r="BG263" s="283"/>
      <c r="BH263" s="283"/>
      <c r="BI263" s="283"/>
      <c r="BJ263" s="283"/>
      <c r="BK263" s="283"/>
      <c r="BL263" s="283"/>
      <c r="BM263" s="283"/>
      <c r="BN263" s="282"/>
      <c r="BO263" s="283"/>
      <c r="BP263" s="282"/>
      <c r="BQ263" s="282"/>
      <c r="BR263" s="282"/>
      <c r="BS263" s="282"/>
    </row>
    <row r="264">
      <c r="A264" s="283"/>
      <c r="B264" s="335"/>
      <c r="C264" s="283"/>
      <c r="D264" s="283"/>
      <c r="E264" s="283"/>
      <c r="F264" s="336"/>
      <c r="G264" s="337"/>
      <c r="H264" s="283"/>
      <c r="I264" s="283"/>
      <c r="J264" s="283"/>
      <c r="K264" s="338"/>
      <c r="L264" s="339"/>
      <c r="M264" s="283"/>
      <c r="N264" s="283"/>
      <c r="O264" s="333"/>
      <c r="P264" s="283"/>
      <c r="Q264" s="163"/>
      <c r="R264" s="163"/>
      <c r="S264" s="163"/>
      <c r="T264" s="163"/>
      <c r="U264" s="163"/>
      <c r="V264" s="163"/>
      <c r="W264" s="163"/>
      <c r="X264" s="163"/>
      <c r="Y264" s="163"/>
      <c r="Z264" s="163"/>
      <c r="AA264" s="330"/>
      <c r="AB264" s="163"/>
      <c r="AC264" s="163"/>
      <c r="AD264" s="163"/>
      <c r="AE264" s="163"/>
      <c r="AF264" s="163"/>
      <c r="AG264" s="163"/>
      <c r="AH264" s="163"/>
      <c r="AI264" s="333"/>
      <c r="AJ264" s="283"/>
      <c r="AK264" s="315"/>
      <c r="AL264" s="282"/>
      <c r="AM264" s="283"/>
      <c r="AN264" s="283"/>
      <c r="AO264" s="283"/>
      <c r="AP264" s="283"/>
      <c r="AQ264" s="283"/>
      <c r="AR264" s="283"/>
      <c r="AS264" s="283"/>
      <c r="AT264" s="283"/>
      <c r="AU264" s="283"/>
      <c r="AV264" s="283"/>
      <c r="AW264" s="283"/>
      <c r="AX264" s="283"/>
      <c r="AY264" s="283"/>
      <c r="AZ264" s="340"/>
      <c r="BA264" s="283"/>
      <c r="BB264" s="283"/>
      <c r="BC264" s="283"/>
      <c r="BD264" s="283"/>
      <c r="BE264" s="283"/>
      <c r="BF264" s="283"/>
      <c r="BG264" s="283"/>
      <c r="BH264" s="283"/>
      <c r="BI264" s="283"/>
      <c r="BJ264" s="283"/>
      <c r="BK264" s="283"/>
      <c r="BL264" s="283"/>
      <c r="BM264" s="283"/>
      <c r="BN264" s="282"/>
      <c r="BO264" s="283"/>
      <c r="BP264" s="282"/>
      <c r="BQ264" s="282"/>
      <c r="BR264" s="282"/>
      <c r="BS264" s="282"/>
    </row>
    <row r="265">
      <c r="A265" s="283"/>
      <c r="B265" s="335"/>
      <c r="C265" s="283"/>
      <c r="D265" s="283"/>
      <c r="E265" s="283"/>
      <c r="F265" s="336"/>
      <c r="G265" s="337"/>
      <c r="H265" s="283"/>
      <c r="I265" s="283"/>
      <c r="J265" s="283"/>
      <c r="K265" s="338"/>
      <c r="L265" s="339"/>
      <c r="M265" s="283"/>
      <c r="N265" s="283"/>
      <c r="O265" s="333"/>
      <c r="P265" s="283"/>
      <c r="Q265" s="163"/>
      <c r="R265" s="163"/>
      <c r="S265" s="163"/>
      <c r="T265" s="163"/>
      <c r="U265" s="163"/>
      <c r="V265" s="163"/>
      <c r="W265" s="163"/>
      <c r="X265" s="163"/>
      <c r="Y265" s="163"/>
      <c r="Z265" s="163"/>
      <c r="AA265" s="330"/>
      <c r="AB265" s="163"/>
      <c r="AC265" s="163"/>
      <c r="AD265" s="163"/>
      <c r="AE265" s="163"/>
      <c r="AF265" s="163"/>
      <c r="AG265" s="163"/>
      <c r="AH265" s="163"/>
      <c r="AI265" s="333"/>
      <c r="AJ265" s="283"/>
      <c r="AK265" s="315"/>
      <c r="AL265" s="282"/>
      <c r="AM265" s="283"/>
      <c r="AN265" s="283"/>
      <c r="AO265" s="283"/>
      <c r="AP265" s="283"/>
      <c r="AQ265" s="283"/>
      <c r="AR265" s="283"/>
      <c r="AS265" s="283"/>
      <c r="AT265" s="283"/>
      <c r="AU265" s="283"/>
      <c r="AV265" s="283"/>
      <c r="AW265" s="283"/>
      <c r="AX265" s="283"/>
      <c r="AY265" s="283"/>
      <c r="AZ265" s="340"/>
      <c r="BA265" s="283"/>
      <c r="BB265" s="283"/>
      <c r="BC265" s="283"/>
      <c r="BD265" s="283"/>
      <c r="BE265" s="283"/>
      <c r="BF265" s="283"/>
      <c r="BG265" s="283"/>
      <c r="BH265" s="283"/>
      <c r="BI265" s="283"/>
      <c r="BJ265" s="283"/>
      <c r="BK265" s="283"/>
      <c r="BL265" s="283"/>
      <c r="BM265" s="283"/>
      <c r="BN265" s="282"/>
      <c r="BO265" s="283"/>
      <c r="BP265" s="282"/>
      <c r="BQ265" s="282"/>
      <c r="BR265" s="282"/>
      <c r="BS265" s="282"/>
    </row>
    <row r="266">
      <c r="A266" s="283"/>
      <c r="B266" s="335"/>
      <c r="C266" s="283"/>
      <c r="D266" s="283"/>
      <c r="E266" s="283"/>
      <c r="F266" s="336"/>
      <c r="G266" s="337"/>
      <c r="H266" s="283"/>
      <c r="I266" s="283"/>
      <c r="J266" s="283"/>
      <c r="K266" s="338"/>
      <c r="L266" s="339"/>
      <c r="M266" s="283"/>
      <c r="N266" s="283"/>
      <c r="O266" s="333"/>
      <c r="P266" s="283"/>
      <c r="Q266" s="163"/>
      <c r="R266" s="163"/>
      <c r="S266" s="163"/>
      <c r="T266" s="163"/>
      <c r="U266" s="163"/>
      <c r="V266" s="163"/>
      <c r="W266" s="163"/>
      <c r="X266" s="163"/>
      <c r="Y266" s="163"/>
      <c r="Z266" s="163"/>
      <c r="AA266" s="330"/>
      <c r="AB266" s="163"/>
      <c r="AC266" s="163"/>
      <c r="AD266" s="163"/>
      <c r="AE266" s="163"/>
      <c r="AF266" s="163"/>
      <c r="AG266" s="163"/>
      <c r="AH266" s="163"/>
      <c r="AI266" s="333"/>
      <c r="AJ266" s="283"/>
      <c r="AK266" s="315"/>
      <c r="AL266" s="282"/>
      <c r="AM266" s="283"/>
      <c r="AN266" s="283"/>
      <c r="AO266" s="283"/>
      <c r="AP266" s="283"/>
      <c r="AQ266" s="283"/>
      <c r="AR266" s="283"/>
      <c r="AS266" s="283"/>
      <c r="AT266" s="283"/>
      <c r="AU266" s="283"/>
      <c r="AV266" s="283"/>
      <c r="AW266" s="283"/>
      <c r="AX266" s="283"/>
      <c r="AY266" s="283"/>
      <c r="AZ266" s="340"/>
      <c r="BA266" s="283"/>
      <c r="BB266" s="283"/>
      <c r="BC266" s="283"/>
      <c r="BD266" s="283"/>
      <c r="BE266" s="283"/>
      <c r="BF266" s="283"/>
      <c r="BG266" s="283"/>
      <c r="BH266" s="283"/>
      <c r="BI266" s="283"/>
      <c r="BJ266" s="283"/>
      <c r="BK266" s="283"/>
      <c r="BL266" s="283"/>
      <c r="BM266" s="283"/>
      <c r="BN266" s="282"/>
      <c r="BO266" s="283"/>
      <c r="BP266" s="282"/>
      <c r="BQ266" s="282"/>
      <c r="BR266" s="282"/>
      <c r="BS266" s="282"/>
    </row>
    <row r="267">
      <c r="A267" s="283"/>
      <c r="B267" s="335"/>
      <c r="C267" s="283"/>
      <c r="D267" s="283"/>
      <c r="E267" s="283"/>
      <c r="F267" s="336"/>
      <c r="G267" s="337"/>
      <c r="H267" s="283"/>
      <c r="I267" s="283"/>
      <c r="J267" s="283"/>
      <c r="K267" s="338"/>
      <c r="L267" s="339"/>
      <c r="M267" s="283"/>
      <c r="N267" s="283"/>
      <c r="O267" s="333"/>
      <c r="P267" s="283"/>
      <c r="Q267" s="163"/>
      <c r="R267" s="163"/>
      <c r="S267" s="163"/>
      <c r="T267" s="163"/>
      <c r="U267" s="163"/>
      <c r="V267" s="163"/>
      <c r="W267" s="163"/>
      <c r="X267" s="163"/>
      <c r="Y267" s="163"/>
      <c r="Z267" s="163"/>
      <c r="AA267" s="330"/>
      <c r="AB267" s="163"/>
      <c r="AC267" s="163"/>
      <c r="AD267" s="163"/>
      <c r="AE267" s="163"/>
      <c r="AF267" s="163"/>
      <c r="AG267" s="163"/>
      <c r="AH267" s="163"/>
      <c r="AI267" s="333"/>
      <c r="AJ267" s="283"/>
      <c r="AK267" s="315"/>
      <c r="AL267" s="282"/>
      <c r="AM267" s="283"/>
      <c r="AN267" s="283"/>
      <c r="AO267" s="283"/>
      <c r="AP267" s="283"/>
      <c r="AQ267" s="283"/>
      <c r="AR267" s="283"/>
      <c r="AS267" s="283"/>
      <c r="AT267" s="283"/>
      <c r="AU267" s="283"/>
      <c r="AV267" s="283"/>
      <c r="AW267" s="283"/>
      <c r="AX267" s="283"/>
      <c r="AY267" s="283"/>
      <c r="AZ267" s="340"/>
      <c r="BA267" s="283"/>
      <c r="BB267" s="283"/>
      <c r="BC267" s="283"/>
      <c r="BD267" s="283"/>
      <c r="BE267" s="283"/>
      <c r="BF267" s="283"/>
      <c r="BG267" s="283"/>
      <c r="BH267" s="283"/>
      <c r="BI267" s="283"/>
      <c r="BJ267" s="283"/>
      <c r="BK267" s="283"/>
      <c r="BL267" s="283"/>
      <c r="BM267" s="283"/>
      <c r="BN267" s="282"/>
      <c r="BO267" s="283"/>
      <c r="BP267" s="282"/>
      <c r="BQ267" s="282"/>
      <c r="BR267" s="282"/>
      <c r="BS267" s="282"/>
    </row>
    <row r="268">
      <c r="A268" s="283"/>
      <c r="B268" s="335"/>
      <c r="C268" s="283"/>
      <c r="D268" s="283"/>
      <c r="E268" s="283"/>
      <c r="F268" s="336"/>
      <c r="G268" s="337"/>
      <c r="H268" s="283"/>
      <c r="I268" s="283"/>
      <c r="J268" s="283"/>
      <c r="K268" s="338"/>
      <c r="L268" s="339"/>
      <c r="M268" s="283"/>
      <c r="N268" s="283"/>
      <c r="O268" s="333"/>
      <c r="P268" s="283"/>
      <c r="Q268" s="163"/>
      <c r="R268" s="163"/>
      <c r="S268" s="163"/>
      <c r="T268" s="163"/>
      <c r="U268" s="163"/>
      <c r="V268" s="163"/>
      <c r="W268" s="163"/>
      <c r="X268" s="163"/>
      <c r="Y268" s="163"/>
      <c r="Z268" s="163"/>
      <c r="AA268" s="330"/>
      <c r="AB268" s="163"/>
      <c r="AC268" s="163"/>
      <c r="AD268" s="163"/>
      <c r="AE268" s="163"/>
      <c r="AF268" s="163"/>
      <c r="AG268" s="163"/>
      <c r="AH268" s="163"/>
      <c r="AI268" s="333"/>
      <c r="AJ268" s="283"/>
      <c r="AK268" s="315"/>
      <c r="AL268" s="282"/>
      <c r="AM268" s="283"/>
      <c r="AN268" s="283"/>
      <c r="AO268" s="283"/>
      <c r="AP268" s="283"/>
      <c r="AQ268" s="283"/>
      <c r="AR268" s="283"/>
      <c r="AS268" s="283"/>
      <c r="AT268" s="283"/>
      <c r="AU268" s="283"/>
      <c r="AV268" s="283"/>
      <c r="AW268" s="283"/>
      <c r="AX268" s="283"/>
      <c r="AY268" s="283"/>
      <c r="AZ268" s="340"/>
      <c r="BA268" s="283"/>
      <c r="BB268" s="283"/>
      <c r="BC268" s="283"/>
      <c r="BD268" s="283"/>
      <c r="BE268" s="283"/>
      <c r="BF268" s="283"/>
      <c r="BG268" s="283"/>
      <c r="BH268" s="283"/>
      <c r="BI268" s="283"/>
      <c r="BJ268" s="283"/>
      <c r="BK268" s="283"/>
      <c r="BL268" s="283"/>
      <c r="BM268" s="283"/>
      <c r="BN268" s="282"/>
      <c r="BO268" s="283"/>
      <c r="BP268" s="282"/>
      <c r="BQ268" s="282"/>
      <c r="BR268" s="282"/>
      <c r="BS268" s="282"/>
    </row>
    <row r="269">
      <c r="A269" s="283"/>
      <c r="B269" s="335"/>
      <c r="C269" s="283"/>
      <c r="D269" s="283"/>
      <c r="E269" s="283"/>
      <c r="F269" s="336"/>
      <c r="G269" s="337"/>
      <c r="H269" s="283"/>
      <c r="I269" s="283"/>
      <c r="J269" s="283"/>
      <c r="K269" s="338"/>
      <c r="L269" s="339"/>
      <c r="M269" s="283"/>
      <c r="N269" s="283"/>
      <c r="O269" s="333"/>
      <c r="P269" s="283"/>
      <c r="Q269" s="163"/>
      <c r="R269" s="163"/>
      <c r="S269" s="163"/>
      <c r="T269" s="163"/>
      <c r="U269" s="163"/>
      <c r="V269" s="163"/>
      <c r="W269" s="163"/>
      <c r="X269" s="163"/>
      <c r="Y269" s="163"/>
      <c r="Z269" s="163"/>
      <c r="AA269" s="330"/>
      <c r="AB269" s="163"/>
      <c r="AC269" s="163"/>
      <c r="AD269" s="163"/>
      <c r="AE269" s="163"/>
      <c r="AF269" s="163"/>
      <c r="AG269" s="163"/>
      <c r="AH269" s="163"/>
      <c r="AI269" s="333"/>
      <c r="AJ269" s="283"/>
      <c r="AK269" s="315"/>
      <c r="AL269" s="282"/>
      <c r="AM269" s="283"/>
      <c r="AN269" s="283"/>
      <c r="AO269" s="283"/>
      <c r="AP269" s="283"/>
      <c r="AQ269" s="283"/>
      <c r="AR269" s="283"/>
      <c r="AS269" s="283"/>
      <c r="AT269" s="283"/>
      <c r="AU269" s="283"/>
      <c r="AV269" s="283"/>
      <c r="AW269" s="283"/>
      <c r="AX269" s="283"/>
      <c r="AY269" s="283"/>
      <c r="AZ269" s="340"/>
      <c r="BA269" s="283"/>
      <c r="BB269" s="283"/>
      <c r="BC269" s="283"/>
      <c r="BD269" s="283"/>
      <c r="BE269" s="283"/>
      <c r="BF269" s="283"/>
      <c r="BG269" s="283"/>
      <c r="BH269" s="283"/>
      <c r="BI269" s="283"/>
      <c r="BJ269" s="283"/>
      <c r="BK269" s="283"/>
      <c r="BL269" s="283"/>
      <c r="BM269" s="283"/>
      <c r="BN269" s="282"/>
      <c r="BO269" s="283"/>
      <c r="BP269" s="282"/>
      <c r="BQ269" s="282"/>
      <c r="BR269" s="282"/>
      <c r="BS269" s="282"/>
    </row>
    <row r="270">
      <c r="A270" s="283"/>
      <c r="B270" s="335"/>
      <c r="C270" s="283"/>
      <c r="D270" s="283"/>
      <c r="E270" s="283"/>
      <c r="F270" s="336"/>
      <c r="G270" s="337"/>
      <c r="H270" s="283"/>
      <c r="I270" s="283"/>
      <c r="J270" s="283"/>
      <c r="K270" s="338"/>
      <c r="L270" s="339"/>
      <c r="M270" s="283"/>
      <c r="N270" s="283"/>
      <c r="O270" s="333"/>
      <c r="P270" s="283"/>
      <c r="Q270" s="163"/>
      <c r="R270" s="163"/>
      <c r="S270" s="163"/>
      <c r="T270" s="163"/>
      <c r="U270" s="163"/>
      <c r="V270" s="163"/>
      <c r="W270" s="163"/>
      <c r="X270" s="163"/>
      <c r="Y270" s="163"/>
      <c r="Z270" s="163"/>
      <c r="AA270" s="330"/>
      <c r="AB270" s="163"/>
      <c r="AC270" s="163"/>
      <c r="AD270" s="163"/>
      <c r="AE270" s="163"/>
      <c r="AF270" s="163"/>
      <c r="AG270" s="163"/>
      <c r="AH270" s="163"/>
      <c r="AI270" s="333"/>
      <c r="AJ270" s="283"/>
      <c r="AK270" s="315"/>
      <c r="AL270" s="282"/>
      <c r="AM270" s="283"/>
      <c r="AN270" s="283"/>
      <c r="AO270" s="283"/>
      <c r="AP270" s="283"/>
      <c r="AQ270" s="283"/>
      <c r="AR270" s="283"/>
      <c r="AS270" s="283"/>
      <c r="AT270" s="283"/>
      <c r="AU270" s="283"/>
      <c r="AV270" s="283"/>
      <c r="AW270" s="283"/>
      <c r="AX270" s="283"/>
      <c r="AY270" s="283"/>
      <c r="AZ270" s="340"/>
      <c r="BA270" s="283"/>
      <c r="BB270" s="283"/>
      <c r="BC270" s="283"/>
      <c r="BD270" s="283"/>
      <c r="BE270" s="283"/>
      <c r="BF270" s="283"/>
      <c r="BG270" s="283"/>
      <c r="BH270" s="283"/>
      <c r="BI270" s="283"/>
      <c r="BJ270" s="283"/>
      <c r="BK270" s="283"/>
      <c r="BL270" s="283"/>
      <c r="BM270" s="283"/>
      <c r="BN270" s="282"/>
      <c r="BO270" s="283"/>
      <c r="BP270" s="282"/>
      <c r="BQ270" s="282"/>
      <c r="BR270" s="282"/>
      <c r="BS270" s="282"/>
    </row>
    <row r="271">
      <c r="A271" s="283"/>
      <c r="B271" s="335"/>
      <c r="C271" s="283"/>
      <c r="D271" s="283"/>
      <c r="E271" s="283"/>
      <c r="F271" s="336"/>
      <c r="G271" s="337"/>
      <c r="H271" s="283"/>
      <c r="I271" s="283"/>
      <c r="J271" s="283"/>
      <c r="K271" s="338"/>
      <c r="L271" s="339"/>
      <c r="M271" s="283"/>
      <c r="N271" s="283"/>
      <c r="O271" s="333"/>
      <c r="P271" s="283"/>
      <c r="Q271" s="163"/>
      <c r="R271" s="163"/>
      <c r="S271" s="163"/>
      <c r="T271" s="163"/>
      <c r="U271" s="163"/>
      <c r="V271" s="163"/>
      <c r="W271" s="163"/>
      <c r="X271" s="163"/>
      <c r="Y271" s="163"/>
      <c r="Z271" s="163"/>
      <c r="AA271" s="330"/>
      <c r="AB271" s="163"/>
      <c r="AC271" s="163"/>
      <c r="AD271" s="163"/>
      <c r="AE271" s="163"/>
      <c r="AF271" s="163"/>
      <c r="AG271" s="163"/>
      <c r="AH271" s="163"/>
      <c r="AI271" s="333"/>
      <c r="AJ271" s="283"/>
      <c r="AK271" s="315"/>
      <c r="AL271" s="282"/>
      <c r="AM271" s="283"/>
      <c r="AN271" s="283"/>
      <c r="AO271" s="283"/>
      <c r="AP271" s="283"/>
      <c r="AQ271" s="283"/>
      <c r="AR271" s="283"/>
      <c r="AS271" s="283"/>
      <c r="AT271" s="283"/>
      <c r="AU271" s="283"/>
      <c r="AV271" s="283"/>
      <c r="AW271" s="283"/>
      <c r="AX271" s="283"/>
      <c r="AY271" s="283"/>
      <c r="AZ271" s="340"/>
      <c r="BA271" s="283"/>
      <c r="BB271" s="283"/>
      <c r="BC271" s="283"/>
      <c r="BD271" s="283"/>
      <c r="BE271" s="283"/>
      <c r="BF271" s="283"/>
      <c r="BG271" s="283"/>
      <c r="BH271" s="283"/>
      <c r="BI271" s="283"/>
      <c r="BJ271" s="283"/>
      <c r="BK271" s="283"/>
      <c r="BL271" s="283"/>
      <c r="BM271" s="283"/>
      <c r="BN271" s="282"/>
      <c r="BO271" s="283"/>
      <c r="BP271" s="282"/>
      <c r="BQ271" s="282"/>
      <c r="BR271" s="282"/>
      <c r="BS271" s="282"/>
    </row>
    <row r="272">
      <c r="A272" s="283"/>
      <c r="B272" s="335"/>
      <c r="C272" s="283"/>
      <c r="D272" s="283"/>
      <c r="E272" s="283"/>
      <c r="F272" s="336"/>
      <c r="G272" s="337"/>
      <c r="H272" s="283"/>
      <c r="I272" s="283"/>
      <c r="J272" s="283"/>
      <c r="K272" s="338"/>
      <c r="L272" s="339"/>
      <c r="M272" s="283"/>
      <c r="N272" s="283"/>
      <c r="O272" s="333"/>
      <c r="P272" s="283"/>
      <c r="Q272" s="163"/>
      <c r="R272" s="163"/>
      <c r="S272" s="163"/>
      <c r="T272" s="163"/>
      <c r="U272" s="163"/>
      <c r="V272" s="163"/>
      <c r="W272" s="163"/>
      <c r="X272" s="163"/>
      <c r="Y272" s="163"/>
      <c r="Z272" s="163"/>
      <c r="AA272" s="330"/>
      <c r="AB272" s="163"/>
      <c r="AC272" s="163"/>
      <c r="AD272" s="163"/>
      <c r="AE272" s="163"/>
      <c r="AF272" s="163"/>
      <c r="AG272" s="163"/>
      <c r="AH272" s="163"/>
      <c r="AI272" s="333"/>
      <c r="AJ272" s="283"/>
      <c r="AK272" s="315"/>
      <c r="AL272" s="282"/>
      <c r="AM272" s="283"/>
      <c r="AN272" s="283"/>
      <c r="AO272" s="283"/>
      <c r="AP272" s="283"/>
      <c r="AQ272" s="283"/>
      <c r="AR272" s="283"/>
      <c r="AS272" s="283"/>
      <c r="AT272" s="283"/>
      <c r="AU272" s="283"/>
      <c r="AV272" s="283"/>
      <c r="AW272" s="283"/>
      <c r="AX272" s="283"/>
      <c r="AY272" s="283"/>
      <c r="AZ272" s="340"/>
      <c r="BA272" s="283"/>
      <c r="BB272" s="283"/>
      <c r="BC272" s="283"/>
      <c r="BD272" s="283"/>
      <c r="BE272" s="283"/>
      <c r="BF272" s="283"/>
      <c r="BG272" s="283"/>
      <c r="BH272" s="283"/>
      <c r="BI272" s="283"/>
      <c r="BJ272" s="283"/>
      <c r="BK272" s="283"/>
      <c r="BL272" s="283"/>
      <c r="BM272" s="283"/>
      <c r="BN272" s="282"/>
      <c r="BO272" s="283"/>
      <c r="BP272" s="282"/>
      <c r="BQ272" s="282"/>
      <c r="BR272" s="282"/>
      <c r="BS272" s="282"/>
    </row>
    <row r="273">
      <c r="A273" s="283"/>
      <c r="B273" s="335"/>
      <c r="C273" s="283"/>
      <c r="D273" s="283"/>
      <c r="E273" s="283"/>
      <c r="F273" s="336"/>
      <c r="G273" s="337"/>
      <c r="H273" s="283"/>
      <c r="I273" s="283"/>
      <c r="J273" s="283"/>
      <c r="K273" s="338"/>
      <c r="L273" s="339"/>
      <c r="M273" s="283"/>
      <c r="N273" s="283"/>
      <c r="O273" s="333"/>
      <c r="P273" s="283"/>
      <c r="Q273" s="163"/>
      <c r="R273" s="163"/>
      <c r="S273" s="163"/>
      <c r="T273" s="163"/>
      <c r="U273" s="163"/>
      <c r="V273" s="163"/>
      <c r="W273" s="163"/>
      <c r="X273" s="163"/>
      <c r="Y273" s="163"/>
      <c r="Z273" s="163"/>
      <c r="AA273" s="330"/>
      <c r="AB273" s="163"/>
      <c r="AC273" s="163"/>
      <c r="AD273" s="163"/>
      <c r="AE273" s="163"/>
      <c r="AF273" s="163"/>
      <c r="AG273" s="163"/>
      <c r="AH273" s="163"/>
      <c r="AI273" s="333"/>
      <c r="AJ273" s="283"/>
      <c r="AK273" s="315"/>
      <c r="AL273" s="282"/>
      <c r="AM273" s="283"/>
      <c r="AN273" s="283"/>
      <c r="AO273" s="283"/>
      <c r="AP273" s="283"/>
      <c r="AQ273" s="283"/>
      <c r="AR273" s="283"/>
      <c r="AS273" s="283"/>
      <c r="AT273" s="283"/>
      <c r="AU273" s="283"/>
      <c r="AV273" s="283"/>
      <c r="AW273" s="283"/>
      <c r="AX273" s="283"/>
      <c r="AY273" s="283"/>
      <c r="AZ273" s="340"/>
      <c r="BA273" s="283"/>
      <c r="BB273" s="283"/>
      <c r="BC273" s="283"/>
      <c r="BD273" s="283"/>
      <c r="BE273" s="283"/>
      <c r="BF273" s="283"/>
      <c r="BG273" s="283"/>
      <c r="BH273" s="283"/>
      <c r="BI273" s="283"/>
      <c r="BJ273" s="283"/>
      <c r="BK273" s="283"/>
      <c r="BL273" s="283"/>
      <c r="BM273" s="283"/>
      <c r="BN273" s="282"/>
      <c r="BO273" s="283"/>
      <c r="BP273" s="282"/>
      <c r="BQ273" s="282"/>
      <c r="BR273" s="282"/>
      <c r="BS273" s="282"/>
    </row>
    <row r="274">
      <c r="A274" s="283"/>
      <c r="B274" s="335"/>
      <c r="C274" s="283"/>
      <c r="D274" s="283"/>
      <c r="E274" s="283"/>
      <c r="F274" s="336"/>
      <c r="G274" s="337"/>
      <c r="H274" s="283"/>
      <c r="I274" s="283"/>
      <c r="J274" s="283"/>
      <c r="K274" s="338"/>
      <c r="L274" s="339"/>
      <c r="M274" s="283"/>
      <c r="N274" s="283"/>
      <c r="O274" s="333"/>
      <c r="P274" s="283"/>
      <c r="Q274" s="163"/>
      <c r="R274" s="163"/>
      <c r="S274" s="163"/>
      <c r="T274" s="163"/>
      <c r="U274" s="163"/>
      <c r="V274" s="163"/>
      <c r="W274" s="163"/>
      <c r="X274" s="163"/>
      <c r="Y274" s="163"/>
      <c r="Z274" s="163"/>
      <c r="AA274" s="330"/>
      <c r="AB274" s="163"/>
      <c r="AC274" s="163"/>
      <c r="AD274" s="163"/>
      <c r="AE274" s="163"/>
      <c r="AF274" s="163"/>
      <c r="AG274" s="163"/>
      <c r="AH274" s="163"/>
      <c r="AI274" s="333"/>
      <c r="AJ274" s="283"/>
      <c r="AK274" s="315"/>
      <c r="AL274" s="282"/>
      <c r="AM274" s="283"/>
      <c r="AN274" s="283"/>
      <c r="AO274" s="283"/>
      <c r="AP274" s="283"/>
      <c r="AQ274" s="283"/>
      <c r="AR274" s="283"/>
      <c r="AS274" s="283"/>
      <c r="AT274" s="283"/>
      <c r="AU274" s="283"/>
      <c r="AV274" s="283"/>
      <c r="AW274" s="283"/>
      <c r="AX274" s="283"/>
      <c r="AY274" s="283"/>
      <c r="AZ274" s="340"/>
      <c r="BA274" s="283"/>
      <c r="BB274" s="283"/>
      <c r="BC274" s="283"/>
      <c r="BD274" s="283"/>
      <c r="BE274" s="283"/>
      <c r="BF274" s="283"/>
      <c r="BG274" s="283"/>
      <c r="BH274" s="283"/>
      <c r="BI274" s="283"/>
      <c r="BJ274" s="283"/>
      <c r="BK274" s="283"/>
      <c r="BL274" s="283"/>
      <c r="BM274" s="283"/>
      <c r="BN274" s="282"/>
      <c r="BO274" s="283"/>
      <c r="BP274" s="282"/>
      <c r="BQ274" s="282"/>
      <c r="BR274" s="282"/>
      <c r="BS274" s="282"/>
    </row>
    <row r="275">
      <c r="A275" s="283"/>
      <c r="B275" s="335"/>
      <c r="C275" s="283"/>
      <c r="D275" s="283"/>
      <c r="E275" s="283"/>
      <c r="F275" s="336"/>
      <c r="G275" s="337"/>
      <c r="H275" s="283"/>
      <c r="I275" s="283"/>
      <c r="J275" s="283"/>
      <c r="K275" s="338"/>
      <c r="L275" s="339"/>
      <c r="M275" s="283"/>
      <c r="N275" s="283"/>
      <c r="O275" s="333"/>
      <c r="P275" s="283"/>
      <c r="Q275" s="163"/>
      <c r="R275" s="163"/>
      <c r="S275" s="163"/>
      <c r="T275" s="163"/>
      <c r="U275" s="163"/>
      <c r="V275" s="163"/>
      <c r="W275" s="163"/>
      <c r="X275" s="163"/>
      <c r="Y275" s="163"/>
      <c r="Z275" s="163"/>
      <c r="AA275" s="330"/>
      <c r="AB275" s="163"/>
      <c r="AC275" s="163"/>
      <c r="AD275" s="163"/>
      <c r="AE275" s="163"/>
      <c r="AF275" s="163"/>
      <c r="AG275" s="163"/>
      <c r="AH275" s="163"/>
      <c r="AI275" s="333"/>
      <c r="AJ275" s="283"/>
      <c r="AK275" s="315"/>
      <c r="AL275" s="282"/>
      <c r="AM275" s="283"/>
      <c r="AN275" s="283"/>
      <c r="AO275" s="283"/>
      <c r="AP275" s="283"/>
      <c r="AQ275" s="283"/>
      <c r="AR275" s="283"/>
      <c r="AS275" s="283"/>
      <c r="AT275" s="283"/>
      <c r="AU275" s="283"/>
      <c r="AV275" s="283"/>
      <c r="AW275" s="283"/>
      <c r="AX275" s="283"/>
      <c r="AY275" s="283"/>
      <c r="AZ275" s="340"/>
      <c r="BA275" s="283"/>
      <c r="BB275" s="283"/>
      <c r="BC275" s="283"/>
      <c r="BD275" s="283"/>
      <c r="BE275" s="283"/>
      <c r="BF275" s="283"/>
      <c r="BG275" s="283"/>
      <c r="BH275" s="283"/>
      <c r="BI275" s="283"/>
      <c r="BJ275" s="283"/>
      <c r="BK275" s="283"/>
      <c r="BL275" s="283"/>
      <c r="BM275" s="283"/>
      <c r="BN275" s="282"/>
      <c r="BO275" s="283"/>
      <c r="BP275" s="282"/>
      <c r="BQ275" s="282"/>
      <c r="BR275" s="282"/>
      <c r="BS275" s="282"/>
    </row>
    <row r="276">
      <c r="A276" s="283"/>
      <c r="B276" s="335"/>
      <c r="C276" s="283"/>
      <c r="D276" s="283"/>
      <c r="E276" s="283"/>
      <c r="F276" s="336"/>
      <c r="G276" s="337"/>
      <c r="H276" s="283"/>
      <c r="I276" s="283"/>
      <c r="J276" s="283"/>
      <c r="K276" s="338"/>
      <c r="L276" s="339"/>
      <c r="M276" s="283"/>
      <c r="N276" s="283"/>
      <c r="O276" s="333"/>
      <c r="P276" s="283"/>
      <c r="Q276" s="163"/>
      <c r="R276" s="163"/>
      <c r="S276" s="163"/>
      <c r="T276" s="163"/>
      <c r="U276" s="163"/>
      <c r="V276" s="163"/>
      <c r="W276" s="163"/>
      <c r="X276" s="163"/>
      <c r="Y276" s="163"/>
      <c r="Z276" s="163"/>
      <c r="AA276" s="330"/>
      <c r="AB276" s="163"/>
      <c r="AC276" s="163"/>
      <c r="AD276" s="163"/>
      <c r="AE276" s="163"/>
      <c r="AF276" s="163"/>
      <c r="AG276" s="163"/>
      <c r="AH276" s="163"/>
      <c r="AI276" s="333"/>
      <c r="AJ276" s="283"/>
      <c r="AK276" s="315"/>
      <c r="AL276" s="282"/>
      <c r="AM276" s="283"/>
      <c r="AN276" s="283"/>
      <c r="AO276" s="283"/>
      <c r="AP276" s="283"/>
      <c r="AQ276" s="283"/>
      <c r="AR276" s="283"/>
      <c r="AS276" s="283"/>
      <c r="AT276" s="283"/>
      <c r="AU276" s="283"/>
      <c r="AV276" s="283"/>
      <c r="AW276" s="283"/>
      <c r="AX276" s="283"/>
      <c r="AY276" s="283"/>
      <c r="AZ276" s="340"/>
      <c r="BA276" s="283"/>
      <c r="BB276" s="283"/>
      <c r="BC276" s="283"/>
      <c r="BD276" s="283"/>
      <c r="BE276" s="283"/>
      <c r="BF276" s="283"/>
      <c r="BG276" s="283"/>
      <c r="BH276" s="283"/>
      <c r="BI276" s="283"/>
      <c r="BJ276" s="283"/>
      <c r="BK276" s="283"/>
      <c r="BL276" s="283"/>
      <c r="BM276" s="283"/>
      <c r="BN276" s="282"/>
      <c r="BO276" s="283"/>
      <c r="BP276" s="282"/>
      <c r="BQ276" s="282"/>
      <c r="BR276" s="282"/>
      <c r="BS276" s="282"/>
    </row>
    <row r="277">
      <c r="A277" s="283"/>
      <c r="B277" s="335"/>
      <c r="C277" s="283"/>
      <c r="D277" s="283"/>
      <c r="E277" s="283"/>
      <c r="F277" s="336"/>
      <c r="G277" s="337"/>
      <c r="H277" s="283"/>
      <c r="I277" s="283"/>
      <c r="J277" s="283"/>
      <c r="K277" s="338"/>
      <c r="L277" s="339"/>
      <c r="M277" s="283"/>
      <c r="N277" s="283"/>
      <c r="O277" s="333"/>
      <c r="P277" s="283"/>
      <c r="Q277" s="163"/>
      <c r="R277" s="163"/>
      <c r="S277" s="163"/>
      <c r="T277" s="163"/>
      <c r="U277" s="163"/>
      <c r="V277" s="163"/>
      <c r="W277" s="163"/>
      <c r="X277" s="163"/>
      <c r="Y277" s="163"/>
      <c r="Z277" s="163"/>
      <c r="AA277" s="330"/>
      <c r="AB277" s="163"/>
      <c r="AC277" s="163"/>
      <c r="AD277" s="163"/>
      <c r="AE277" s="163"/>
      <c r="AF277" s="163"/>
      <c r="AG277" s="163"/>
      <c r="AH277" s="163"/>
      <c r="AI277" s="333"/>
      <c r="AJ277" s="283"/>
      <c r="AK277" s="315"/>
      <c r="AL277" s="282"/>
      <c r="AM277" s="283"/>
      <c r="AN277" s="283"/>
      <c r="AO277" s="283"/>
      <c r="AP277" s="283"/>
      <c r="AQ277" s="283"/>
      <c r="AR277" s="283"/>
      <c r="AS277" s="283"/>
      <c r="AT277" s="283"/>
      <c r="AU277" s="283"/>
      <c r="AV277" s="283"/>
      <c r="AW277" s="283"/>
      <c r="AX277" s="283"/>
      <c r="AY277" s="283"/>
      <c r="AZ277" s="340"/>
      <c r="BA277" s="283"/>
      <c r="BB277" s="283"/>
      <c r="BC277" s="283"/>
      <c r="BD277" s="283"/>
      <c r="BE277" s="283"/>
      <c r="BF277" s="283"/>
      <c r="BG277" s="283"/>
      <c r="BH277" s="283"/>
      <c r="BI277" s="283"/>
      <c r="BJ277" s="283"/>
      <c r="BK277" s="283"/>
      <c r="BL277" s="283"/>
      <c r="BM277" s="283"/>
      <c r="BN277" s="282"/>
      <c r="BO277" s="283"/>
      <c r="BP277" s="282"/>
      <c r="BQ277" s="282"/>
      <c r="BR277" s="282"/>
      <c r="BS277" s="282"/>
    </row>
    <row r="278">
      <c r="A278" s="283"/>
      <c r="B278" s="335"/>
      <c r="C278" s="283"/>
      <c r="D278" s="283"/>
      <c r="E278" s="283"/>
      <c r="F278" s="336"/>
      <c r="G278" s="337"/>
      <c r="H278" s="283"/>
      <c r="I278" s="283"/>
      <c r="J278" s="283"/>
      <c r="K278" s="338"/>
      <c r="L278" s="339"/>
      <c r="M278" s="283"/>
      <c r="N278" s="283"/>
      <c r="O278" s="333"/>
      <c r="P278" s="283"/>
      <c r="Q278" s="163"/>
      <c r="R278" s="163"/>
      <c r="S278" s="163"/>
      <c r="T278" s="163"/>
      <c r="U278" s="163"/>
      <c r="V278" s="163"/>
      <c r="W278" s="163"/>
      <c r="X278" s="163"/>
      <c r="Y278" s="163"/>
      <c r="Z278" s="163"/>
      <c r="AA278" s="330"/>
      <c r="AB278" s="163"/>
      <c r="AC278" s="163"/>
      <c r="AD278" s="163"/>
      <c r="AE278" s="163"/>
      <c r="AF278" s="163"/>
      <c r="AG278" s="163"/>
      <c r="AH278" s="163"/>
      <c r="AI278" s="333"/>
      <c r="AJ278" s="283"/>
      <c r="AK278" s="315"/>
      <c r="AL278" s="282"/>
      <c r="AM278" s="283"/>
      <c r="AN278" s="283"/>
      <c r="AO278" s="283"/>
      <c r="AP278" s="283"/>
      <c r="AQ278" s="283"/>
      <c r="AR278" s="283"/>
      <c r="AS278" s="283"/>
      <c r="AT278" s="283"/>
      <c r="AU278" s="283"/>
      <c r="AV278" s="283"/>
      <c r="AW278" s="283"/>
      <c r="AX278" s="283"/>
      <c r="AY278" s="283"/>
      <c r="AZ278" s="340"/>
      <c r="BA278" s="283"/>
      <c r="BB278" s="283"/>
      <c r="BC278" s="283"/>
      <c r="BD278" s="283"/>
      <c r="BE278" s="283"/>
      <c r="BF278" s="283"/>
      <c r="BG278" s="283"/>
      <c r="BH278" s="283"/>
      <c r="BI278" s="283"/>
      <c r="BJ278" s="283"/>
      <c r="BK278" s="283"/>
      <c r="BL278" s="283"/>
      <c r="BM278" s="283"/>
      <c r="BN278" s="282"/>
      <c r="BO278" s="283"/>
      <c r="BP278" s="282"/>
      <c r="BQ278" s="282"/>
      <c r="BR278" s="282"/>
      <c r="BS278" s="282"/>
    </row>
    <row r="279">
      <c r="A279" s="283"/>
      <c r="B279" s="335"/>
      <c r="C279" s="283"/>
      <c r="D279" s="283"/>
      <c r="E279" s="283"/>
      <c r="F279" s="336"/>
      <c r="G279" s="337"/>
      <c r="H279" s="283"/>
      <c r="I279" s="283"/>
      <c r="J279" s="283"/>
      <c r="K279" s="338"/>
      <c r="L279" s="339"/>
      <c r="M279" s="283"/>
      <c r="N279" s="283"/>
      <c r="O279" s="333"/>
      <c r="P279" s="283"/>
      <c r="Q279" s="163"/>
      <c r="R279" s="163"/>
      <c r="S279" s="163"/>
      <c r="T279" s="163"/>
      <c r="U279" s="163"/>
      <c r="V279" s="163"/>
      <c r="W279" s="163"/>
      <c r="X279" s="163"/>
      <c r="Y279" s="163"/>
      <c r="Z279" s="163"/>
      <c r="AA279" s="330"/>
      <c r="AB279" s="163"/>
      <c r="AC279" s="163"/>
      <c r="AD279" s="163"/>
      <c r="AE279" s="163"/>
      <c r="AF279" s="163"/>
      <c r="AG279" s="163"/>
      <c r="AH279" s="163"/>
      <c r="AI279" s="333"/>
      <c r="AJ279" s="283"/>
      <c r="AK279" s="315"/>
      <c r="AL279" s="282"/>
      <c r="AM279" s="283"/>
      <c r="AN279" s="283"/>
      <c r="AO279" s="283"/>
      <c r="AP279" s="283"/>
      <c r="AQ279" s="283"/>
      <c r="AR279" s="283"/>
      <c r="AS279" s="283"/>
      <c r="AT279" s="283"/>
      <c r="AU279" s="283"/>
      <c r="AV279" s="283"/>
      <c r="AW279" s="283"/>
      <c r="AX279" s="283"/>
      <c r="AY279" s="283"/>
      <c r="AZ279" s="340"/>
      <c r="BA279" s="283"/>
      <c r="BB279" s="283"/>
      <c r="BC279" s="283"/>
      <c r="BD279" s="283"/>
      <c r="BE279" s="283"/>
      <c r="BF279" s="283"/>
      <c r="BG279" s="283"/>
      <c r="BH279" s="283"/>
      <c r="BI279" s="283"/>
      <c r="BJ279" s="283"/>
      <c r="BK279" s="283"/>
      <c r="BL279" s="283"/>
      <c r="BM279" s="283"/>
      <c r="BN279" s="282"/>
      <c r="BO279" s="283"/>
      <c r="BP279" s="282"/>
      <c r="BQ279" s="282"/>
      <c r="BR279" s="282"/>
      <c r="BS279" s="282"/>
    </row>
    <row r="280">
      <c r="A280" s="283"/>
      <c r="B280" s="335"/>
      <c r="C280" s="283"/>
      <c r="D280" s="283"/>
      <c r="E280" s="283"/>
      <c r="F280" s="336"/>
      <c r="G280" s="337"/>
      <c r="H280" s="283"/>
      <c r="I280" s="283"/>
      <c r="J280" s="283"/>
      <c r="K280" s="338"/>
      <c r="L280" s="339"/>
      <c r="M280" s="283"/>
      <c r="N280" s="283"/>
      <c r="O280" s="333"/>
      <c r="P280" s="283"/>
      <c r="Q280" s="163"/>
      <c r="R280" s="163"/>
      <c r="S280" s="163"/>
      <c r="T280" s="163"/>
      <c r="U280" s="163"/>
      <c r="V280" s="163"/>
      <c r="W280" s="163"/>
      <c r="X280" s="163"/>
      <c r="Y280" s="163"/>
      <c r="Z280" s="163"/>
      <c r="AA280" s="330"/>
      <c r="AB280" s="163"/>
      <c r="AC280" s="163"/>
      <c r="AD280" s="163"/>
      <c r="AE280" s="163"/>
      <c r="AF280" s="163"/>
      <c r="AG280" s="163"/>
      <c r="AH280" s="163"/>
      <c r="AI280" s="333"/>
      <c r="AJ280" s="283"/>
      <c r="AK280" s="315"/>
      <c r="AL280" s="282"/>
      <c r="AM280" s="283"/>
      <c r="AN280" s="283"/>
      <c r="AO280" s="283"/>
      <c r="AP280" s="283"/>
      <c r="AQ280" s="283"/>
      <c r="AR280" s="283"/>
      <c r="AS280" s="283"/>
      <c r="AT280" s="283"/>
      <c r="AU280" s="283"/>
      <c r="AV280" s="283"/>
      <c r="AW280" s="283"/>
      <c r="AX280" s="283"/>
      <c r="AY280" s="283"/>
      <c r="AZ280" s="340"/>
      <c r="BA280" s="283"/>
      <c r="BB280" s="283"/>
      <c r="BC280" s="283"/>
      <c r="BD280" s="283"/>
      <c r="BE280" s="283"/>
      <c r="BF280" s="283"/>
      <c r="BG280" s="283"/>
      <c r="BH280" s="283"/>
      <c r="BI280" s="283"/>
      <c r="BJ280" s="283"/>
      <c r="BK280" s="283"/>
      <c r="BL280" s="283"/>
      <c r="BM280" s="283"/>
      <c r="BN280" s="282"/>
      <c r="BO280" s="283"/>
      <c r="BP280" s="282"/>
      <c r="BQ280" s="282"/>
      <c r="BR280" s="282"/>
      <c r="BS280" s="282"/>
    </row>
    <row r="281">
      <c r="A281" s="283"/>
      <c r="B281" s="335"/>
      <c r="C281" s="283"/>
      <c r="D281" s="283"/>
      <c r="E281" s="283"/>
      <c r="F281" s="336"/>
      <c r="G281" s="337"/>
      <c r="H281" s="283"/>
      <c r="I281" s="283"/>
      <c r="J281" s="283"/>
      <c r="K281" s="338"/>
      <c r="L281" s="339"/>
      <c r="M281" s="283"/>
      <c r="N281" s="283"/>
      <c r="O281" s="333"/>
      <c r="P281" s="283"/>
      <c r="Q281" s="163"/>
      <c r="R281" s="163"/>
      <c r="S281" s="163"/>
      <c r="T281" s="163"/>
      <c r="U281" s="163"/>
      <c r="V281" s="163"/>
      <c r="W281" s="163"/>
      <c r="X281" s="163"/>
      <c r="Y281" s="163"/>
      <c r="Z281" s="163"/>
      <c r="AA281" s="330"/>
      <c r="AB281" s="163"/>
      <c r="AC281" s="163"/>
      <c r="AD281" s="163"/>
      <c r="AE281" s="163"/>
      <c r="AF281" s="163"/>
      <c r="AG281" s="163"/>
      <c r="AH281" s="163"/>
      <c r="AI281" s="333"/>
      <c r="AJ281" s="283"/>
      <c r="AK281" s="315"/>
      <c r="AL281" s="282"/>
      <c r="AM281" s="283"/>
      <c r="AN281" s="283"/>
      <c r="AO281" s="283"/>
      <c r="AP281" s="283"/>
      <c r="AQ281" s="283"/>
      <c r="AR281" s="283"/>
      <c r="AS281" s="283"/>
      <c r="AT281" s="283"/>
      <c r="AU281" s="283"/>
      <c r="AV281" s="283"/>
      <c r="AW281" s="283"/>
      <c r="AX281" s="283"/>
      <c r="AY281" s="283"/>
      <c r="AZ281" s="340"/>
      <c r="BA281" s="283"/>
      <c r="BB281" s="283"/>
      <c r="BC281" s="283"/>
      <c r="BD281" s="283"/>
      <c r="BE281" s="283"/>
      <c r="BF281" s="283"/>
      <c r="BG281" s="283"/>
      <c r="BH281" s="283"/>
      <c r="BI281" s="283"/>
      <c r="BJ281" s="283"/>
      <c r="BK281" s="283"/>
      <c r="BL281" s="283"/>
      <c r="BM281" s="283"/>
      <c r="BN281" s="282"/>
      <c r="BO281" s="283"/>
      <c r="BP281" s="282"/>
      <c r="BQ281" s="282"/>
      <c r="BR281" s="282"/>
      <c r="BS281" s="282"/>
    </row>
    <row r="282">
      <c r="A282" s="283"/>
      <c r="B282" s="335"/>
      <c r="C282" s="283"/>
      <c r="D282" s="283"/>
      <c r="E282" s="283"/>
      <c r="F282" s="336"/>
      <c r="G282" s="337"/>
      <c r="H282" s="283"/>
      <c r="I282" s="283"/>
      <c r="J282" s="283"/>
      <c r="K282" s="338"/>
      <c r="L282" s="339"/>
      <c r="M282" s="283"/>
      <c r="N282" s="283"/>
      <c r="O282" s="333"/>
      <c r="P282" s="283"/>
      <c r="Q282" s="163"/>
      <c r="R282" s="163"/>
      <c r="S282" s="163"/>
      <c r="T282" s="163"/>
      <c r="U282" s="163"/>
      <c r="V282" s="163"/>
      <c r="W282" s="163"/>
      <c r="X282" s="163"/>
      <c r="Y282" s="163"/>
      <c r="Z282" s="163"/>
      <c r="AA282" s="330"/>
      <c r="AB282" s="163"/>
      <c r="AC282" s="163"/>
      <c r="AD282" s="163"/>
      <c r="AE282" s="163"/>
      <c r="AF282" s="163"/>
      <c r="AG282" s="163"/>
      <c r="AH282" s="163"/>
      <c r="AI282" s="333"/>
      <c r="AJ282" s="283"/>
      <c r="AK282" s="315"/>
      <c r="AL282" s="282"/>
      <c r="AM282" s="283"/>
      <c r="AN282" s="283"/>
      <c r="AO282" s="283"/>
      <c r="AP282" s="283"/>
      <c r="AQ282" s="283"/>
      <c r="AR282" s="283"/>
      <c r="AS282" s="283"/>
      <c r="AT282" s="283"/>
      <c r="AU282" s="283"/>
      <c r="AV282" s="283"/>
      <c r="AW282" s="283"/>
      <c r="AX282" s="283"/>
      <c r="AY282" s="283"/>
      <c r="AZ282" s="340"/>
      <c r="BA282" s="283"/>
      <c r="BB282" s="283"/>
      <c r="BC282" s="283"/>
      <c r="BD282" s="283"/>
      <c r="BE282" s="283"/>
      <c r="BF282" s="283"/>
      <c r="BG282" s="283"/>
      <c r="BH282" s="283"/>
      <c r="BI282" s="283"/>
      <c r="BJ282" s="283"/>
      <c r="BK282" s="283"/>
      <c r="BL282" s="283"/>
      <c r="BM282" s="283"/>
      <c r="BN282" s="282"/>
      <c r="BO282" s="283"/>
      <c r="BP282" s="282"/>
      <c r="BQ282" s="282"/>
      <c r="BR282" s="282"/>
      <c r="BS282" s="282"/>
    </row>
    <row r="283">
      <c r="A283" s="283"/>
      <c r="B283" s="335"/>
      <c r="C283" s="283"/>
      <c r="D283" s="283"/>
      <c r="E283" s="283"/>
      <c r="F283" s="336"/>
      <c r="G283" s="337"/>
      <c r="H283" s="283"/>
      <c r="I283" s="283"/>
      <c r="J283" s="283"/>
      <c r="K283" s="338"/>
      <c r="L283" s="339"/>
      <c r="M283" s="283"/>
      <c r="N283" s="283"/>
      <c r="O283" s="333"/>
      <c r="P283" s="283"/>
      <c r="Q283" s="163"/>
      <c r="R283" s="163"/>
      <c r="S283" s="163"/>
      <c r="T283" s="163"/>
      <c r="U283" s="163"/>
      <c r="V283" s="163"/>
      <c r="W283" s="163"/>
      <c r="X283" s="163"/>
      <c r="Y283" s="163"/>
      <c r="Z283" s="163"/>
      <c r="AA283" s="330"/>
      <c r="AB283" s="163"/>
      <c r="AC283" s="163"/>
      <c r="AD283" s="163"/>
      <c r="AE283" s="163"/>
      <c r="AF283" s="163"/>
      <c r="AG283" s="163"/>
      <c r="AH283" s="163"/>
      <c r="AI283" s="333"/>
      <c r="AJ283" s="283"/>
      <c r="AK283" s="315"/>
      <c r="AL283" s="282"/>
      <c r="AM283" s="283"/>
      <c r="AN283" s="283"/>
      <c r="AO283" s="283"/>
      <c r="AP283" s="283"/>
      <c r="AQ283" s="283"/>
      <c r="AR283" s="283"/>
      <c r="AS283" s="283"/>
      <c r="AT283" s="283"/>
      <c r="AU283" s="283"/>
      <c r="AV283" s="283"/>
      <c r="AW283" s="283"/>
      <c r="AX283" s="283"/>
      <c r="AY283" s="283"/>
      <c r="AZ283" s="340"/>
      <c r="BA283" s="283"/>
      <c r="BB283" s="283"/>
      <c r="BC283" s="283"/>
      <c r="BD283" s="283"/>
      <c r="BE283" s="283"/>
      <c r="BF283" s="283"/>
      <c r="BG283" s="283"/>
      <c r="BH283" s="283"/>
      <c r="BI283" s="283"/>
      <c r="BJ283" s="283"/>
      <c r="BK283" s="283"/>
      <c r="BL283" s="283"/>
      <c r="BM283" s="283"/>
      <c r="BN283" s="282"/>
      <c r="BO283" s="283"/>
      <c r="BP283" s="282"/>
      <c r="BQ283" s="282"/>
      <c r="BR283" s="282"/>
      <c r="BS283" s="282"/>
    </row>
    <row r="284">
      <c r="A284" s="283"/>
      <c r="B284" s="335"/>
      <c r="C284" s="283"/>
      <c r="D284" s="283"/>
      <c r="E284" s="283"/>
      <c r="F284" s="336"/>
      <c r="G284" s="337"/>
      <c r="H284" s="283"/>
      <c r="I284" s="283"/>
      <c r="J284" s="283"/>
      <c r="K284" s="338"/>
      <c r="L284" s="339"/>
      <c r="M284" s="283"/>
      <c r="N284" s="283"/>
      <c r="O284" s="333"/>
      <c r="P284" s="283"/>
      <c r="Q284" s="163"/>
      <c r="R284" s="163"/>
      <c r="S284" s="163"/>
      <c r="T284" s="163"/>
      <c r="U284" s="163"/>
      <c r="V284" s="163"/>
      <c r="W284" s="163"/>
      <c r="X284" s="163"/>
      <c r="Y284" s="163"/>
      <c r="Z284" s="163"/>
      <c r="AA284" s="330"/>
      <c r="AB284" s="163"/>
      <c r="AC284" s="163"/>
      <c r="AD284" s="163"/>
      <c r="AE284" s="163"/>
      <c r="AF284" s="163"/>
      <c r="AG284" s="163"/>
      <c r="AH284" s="163"/>
      <c r="AI284" s="333"/>
      <c r="AJ284" s="283"/>
      <c r="AK284" s="315"/>
      <c r="AL284" s="282"/>
      <c r="AM284" s="283"/>
      <c r="AN284" s="283"/>
      <c r="AO284" s="283"/>
      <c r="AP284" s="283"/>
      <c r="AQ284" s="283"/>
      <c r="AR284" s="283"/>
      <c r="AS284" s="283"/>
      <c r="AT284" s="283"/>
      <c r="AU284" s="283"/>
      <c r="AV284" s="283"/>
      <c r="AW284" s="283"/>
      <c r="AX284" s="283"/>
      <c r="AY284" s="283"/>
      <c r="AZ284" s="340"/>
      <c r="BA284" s="283"/>
      <c r="BB284" s="283"/>
      <c r="BC284" s="283"/>
      <c r="BD284" s="283"/>
      <c r="BE284" s="283"/>
      <c r="BF284" s="283"/>
      <c r="BG284" s="283"/>
      <c r="BH284" s="283"/>
      <c r="BI284" s="283"/>
      <c r="BJ284" s="283"/>
      <c r="BK284" s="283"/>
      <c r="BL284" s="283"/>
      <c r="BM284" s="283"/>
      <c r="BN284" s="282"/>
      <c r="BO284" s="283"/>
      <c r="BP284" s="282"/>
      <c r="BQ284" s="282"/>
      <c r="BR284" s="282"/>
      <c r="BS284" s="282"/>
    </row>
    <row r="285">
      <c r="A285" s="283"/>
      <c r="B285" s="335"/>
      <c r="C285" s="283"/>
      <c r="D285" s="283"/>
      <c r="E285" s="283"/>
      <c r="F285" s="336"/>
      <c r="G285" s="337"/>
      <c r="H285" s="283"/>
      <c r="I285" s="283"/>
      <c r="J285" s="283"/>
      <c r="K285" s="338"/>
      <c r="L285" s="339"/>
      <c r="M285" s="283"/>
      <c r="N285" s="283"/>
      <c r="O285" s="333"/>
      <c r="P285" s="283"/>
      <c r="Q285" s="163"/>
      <c r="R285" s="163"/>
      <c r="S285" s="163"/>
      <c r="T285" s="163"/>
      <c r="U285" s="163"/>
      <c r="V285" s="163"/>
      <c r="W285" s="163"/>
      <c r="X285" s="163"/>
      <c r="Y285" s="163"/>
      <c r="Z285" s="163"/>
      <c r="AA285" s="330"/>
      <c r="AB285" s="163"/>
      <c r="AC285" s="163"/>
      <c r="AD285" s="163"/>
      <c r="AE285" s="163"/>
      <c r="AF285" s="163"/>
      <c r="AG285" s="163"/>
      <c r="AH285" s="163"/>
      <c r="AI285" s="333"/>
      <c r="AJ285" s="283"/>
      <c r="AK285" s="315"/>
      <c r="AL285" s="282"/>
      <c r="AM285" s="283"/>
      <c r="AN285" s="283"/>
      <c r="AO285" s="283"/>
      <c r="AP285" s="283"/>
      <c r="AQ285" s="283"/>
      <c r="AR285" s="283"/>
      <c r="AS285" s="283"/>
      <c r="AT285" s="283"/>
      <c r="AU285" s="283"/>
      <c r="AV285" s="283"/>
      <c r="AW285" s="283"/>
      <c r="AX285" s="283"/>
      <c r="AY285" s="283"/>
      <c r="AZ285" s="340"/>
      <c r="BA285" s="283"/>
      <c r="BB285" s="283"/>
      <c r="BC285" s="283"/>
      <c r="BD285" s="283"/>
      <c r="BE285" s="283"/>
      <c r="BF285" s="283"/>
      <c r="BG285" s="283"/>
      <c r="BH285" s="283"/>
      <c r="BI285" s="283"/>
      <c r="BJ285" s="283"/>
      <c r="BK285" s="283"/>
      <c r="BL285" s="283"/>
      <c r="BM285" s="283"/>
      <c r="BN285" s="282"/>
      <c r="BO285" s="283"/>
      <c r="BP285" s="282"/>
      <c r="BQ285" s="282"/>
      <c r="BR285" s="282"/>
      <c r="BS285" s="282"/>
    </row>
    <row r="286">
      <c r="A286" s="283"/>
      <c r="B286" s="335"/>
      <c r="C286" s="283"/>
      <c r="D286" s="283"/>
      <c r="E286" s="283"/>
      <c r="F286" s="336"/>
      <c r="G286" s="337"/>
      <c r="H286" s="283"/>
      <c r="I286" s="283"/>
      <c r="J286" s="283"/>
      <c r="K286" s="338"/>
      <c r="L286" s="339"/>
      <c r="M286" s="283"/>
      <c r="N286" s="283"/>
      <c r="O286" s="333"/>
      <c r="P286" s="283"/>
      <c r="Q286" s="163"/>
      <c r="R286" s="163"/>
      <c r="S286" s="163"/>
      <c r="T286" s="163"/>
      <c r="U286" s="163"/>
      <c r="V286" s="163"/>
      <c r="W286" s="163"/>
      <c r="X286" s="163"/>
      <c r="Y286" s="163"/>
      <c r="Z286" s="163"/>
      <c r="AA286" s="330"/>
      <c r="AB286" s="163"/>
      <c r="AC286" s="163"/>
      <c r="AD286" s="163"/>
      <c r="AE286" s="163"/>
      <c r="AF286" s="163"/>
      <c r="AG286" s="163"/>
      <c r="AH286" s="163"/>
      <c r="AI286" s="333"/>
      <c r="AJ286" s="283"/>
      <c r="AK286" s="315"/>
      <c r="AL286" s="282"/>
      <c r="AM286" s="283"/>
      <c r="AN286" s="283"/>
      <c r="AO286" s="283"/>
      <c r="AP286" s="283"/>
      <c r="AQ286" s="283"/>
      <c r="AR286" s="283"/>
      <c r="AS286" s="283"/>
      <c r="AT286" s="283"/>
      <c r="AU286" s="283"/>
      <c r="AV286" s="283"/>
      <c r="AW286" s="283"/>
      <c r="AX286" s="283"/>
      <c r="AY286" s="283"/>
      <c r="AZ286" s="340"/>
      <c r="BA286" s="283"/>
      <c r="BB286" s="283"/>
      <c r="BC286" s="283"/>
      <c r="BD286" s="283"/>
      <c r="BE286" s="283"/>
      <c r="BF286" s="283"/>
      <c r="BG286" s="283"/>
      <c r="BH286" s="283"/>
      <c r="BI286" s="283"/>
      <c r="BJ286" s="283"/>
      <c r="BK286" s="283"/>
      <c r="BL286" s="283"/>
      <c r="BM286" s="283"/>
      <c r="BN286" s="282"/>
      <c r="BO286" s="283"/>
      <c r="BP286" s="282"/>
      <c r="BQ286" s="282"/>
      <c r="BR286" s="282"/>
      <c r="BS286" s="282"/>
    </row>
    <row r="287">
      <c r="A287" s="283"/>
      <c r="B287" s="335"/>
      <c r="C287" s="283"/>
      <c r="D287" s="283"/>
      <c r="E287" s="283"/>
      <c r="F287" s="336"/>
      <c r="G287" s="337"/>
      <c r="H287" s="283"/>
      <c r="I287" s="283"/>
      <c r="J287" s="283"/>
      <c r="K287" s="338"/>
      <c r="L287" s="339"/>
      <c r="M287" s="283"/>
      <c r="N287" s="283"/>
      <c r="O287" s="333"/>
      <c r="P287" s="283"/>
      <c r="Q287" s="163"/>
      <c r="R287" s="163"/>
      <c r="S287" s="163"/>
      <c r="T287" s="163"/>
      <c r="U287" s="163"/>
      <c r="V287" s="163"/>
      <c r="W287" s="163"/>
      <c r="X287" s="163"/>
      <c r="Y287" s="163"/>
      <c r="Z287" s="163"/>
      <c r="AA287" s="330"/>
      <c r="AB287" s="163"/>
      <c r="AC287" s="163"/>
      <c r="AD287" s="163"/>
      <c r="AE287" s="163"/>
      <c r="AF287" s="163"/>
      <c r="AG287" s="163"/>
      <c r="AH287" s="163"/>
      <c r="AI287" s="333"/>
      <c r="AJ287" s="283"/>
      <c r="AK287" s="315"/>
      <c r="AL287" s="282"/>
      <c r="AM287" s="283"/>
      <c r="AN287" s="283"/>
      <c r="AO287" s="283"/>
      <c r="AP287" s="283"/>
      <c r="AQ287" s="283"/>
      <c r="AR287" s="283"/>
      <c r="AS287" s="283"/>
      <c r="AT287" s="283"/>
      <c r="AU287" s="283"/>
      <c r="AV287" s="283"/>
      <c r="AW287" s="283"/>
      <c r="AX287" s="283"/>
      <c r="AY287" s="283"/>
      <c r="AZ287" s="340"/>
      <c r="BA287" s="283"/>
      <c r="BB287" s="283"/>
      <c r="BC287" s="283"/>
      <c r="BD287" s="283"/>
      <c r="BE287" s="283"/>
      <c r="BF287" s="283"/>
      <c r="BG287" s="283"/>
      <c r="BH287" s="283"/>
      <c r="BI287" s="283"/>
      <c r="BJ287" s="283"/>
      <c r="BK287" s="283"/>
      <c r="BL287" s="283"/>
      <c r="BM287" s="283"/>
      <c r="BN287" s="282"/>
      <c r="BO287" s="283"/>
      <c r="BP287" s="282"/>
      <c r="BQ287" s="282"/>
      <c r="BR287" s="282"/>
      <c r="BS287" s="282"/>
    </row>
    <row r="288">
      <c r="A288" s="283"/>
      <c r="B288" s="335"/>
      <c r="C288" s="283"/>
      <c r="D288" s="283"/>
      <c r="E288" s="283"/>
      <c r="F288" s="336"/>
      <c r="G288" s="337"/>
      <c r="H288" s="283"/>
      <c r="I288" s="283"/>
      <c r="J288" s="283"/>
      <c r="K288" s="338"/>
      <c r="L288" s="339"/>
      <c r="M288" s="283"/>
      <c r="N288" s="283"/>
      <c r="O288" s="333"/>
      <c r="P288" s="283"/>
      <c r="Q288" s="163"/>
      <c r="R288" s="163"/>
      <c r="S288" s="163"/>
      <c r="T288" s="163"/>
      <c r="U288" s="163"/>
      <c r="V288" s="163"/>
      <c r="W288" s="163"/>
      <c r="X288" s="163"/>
      <c r="Y288" s="163"/>
      <c r="Z288" s="163"/>
      <c r="AA288" s="330"/>
      <c r="AB288" s="163"/>
      <c r="AC288" s="163"/>
      <c r="AD288" s="163"/>
      <c r="AE288" s="163"/>
      <c r="AF288" s="163"/>
      <c r="AG288" s="163"/>
      <c r="AH288" s="163"/>
      <c r="AI288" s="333"/>
      <c r="AJ288" s="283"/>
      <c r="AK288" s="315"/>
      <c r="AL288" s="282"/>
      <c r="AM288" s="283"/>
      <c r="AN288" s="283"/>
      <c r="AO288" s="283"/>
      <c r="AP288" s="283"/>
      <c r="AQ288" s="283"/>
      <c r="AR288" s="283"/>
      <c r="AS288" s="283"/>
      <c r="AT288" s="283"/>
      <c r="AU288" s="283"/>
      <c r="AV288" s="283"/>
      <c r="AW288" s="283"/>
      <c r="AX288" s="283"/>
      <c r="AY288" s="283"/>
      <c r="AZ288" s="340"/>
      <c r="BA288" s="283"/>
      <c r="BB288" s="283"/>
      <c r="BC288" s="283"/>
      <c r="BD288" s="283"/>
      <c r="BE288" s="283"/>
      <c r="BF288" s="283"/>
      <c r="BG288" s="283"/>
      <c r="BH288" s="283"/>
      <c r="BI288" s="283"/>
      <c r="BJ288" s="283"/>
      <c r="BK288" s="283"/>
      <c r="BL288" s="283"/>
      <c r="BM288" s="283"/>
      <c r="BN288" s="282"/>
      <c r="BO288" s="283"/>
      <c r="BP288" s="282"/>
      <c r="BQ288" s="282"/>
      <c r="BR288" s="282"/>
      <c r="BS288" s="282"/>
    </row>
    <row r="289">
      <c r="A289" s="283"/>
      <c r="B289" s="335"/>
      <c r="C289" s="283"/>
      <c r="D289" s="283"/>
      <c r="E289" s="283"/>
      <c r="F289" s="336"/>
      <c r="G289" s="337"/>
      <c r="H289" s="283"/>
      <c r="I289" s="283"/>
      <c r="J289" s="283"/>
      <c r="K289" s="338"/>
      <c r="L289" s="339"/>
      <c r="M289" s="283"/>
      <c r="N289" s="283"/>
      <c r="O289" s="333"/>
      <c r="P289" s="283"/>
      <c r="Q289" s="163"/>
      <c r="R289" s="163"/>
      <c r="S289" s="163"/>
      <c r="T289" s="163"/>
      <c r="U289" s="163"/>
      <c r="V289" s="163"/>
      <c r="W289" s="163"/>
      <c r="X289" s="163"/>
      <c r="Y289" s="163"/>
      <c r="Z289" s="163"/>
      <c r="AA289" s="330"/>
      <c r="AB289" s="163"/>
      <c r="AC289" s="163"/>
      <c r="AD289" s="163"/>
      <c r="AE289" s="163"/>
      <c r="AF289" s="163"/>
      <c r="AG289" s="163"/>
      <c r="AH289" s="163"/>
      <c r="AI289" s="333"/>
      <c r="AJ289" s="283"/>
      <c r="AK289" s="315"/>
      <c r="AL289" s="282"/>
      <c r="AM289" s="283"/>
      <c r="AN289" s="283"/>
      <c r="AO289" s="283"/>
      <c r="AP289" s="283"/>
      <c r="AQ289" s="283"/>
      <c r="AR289" s="283"/>
      <c r="AS289" s="283"/>
      <c r="AT289" s="283"/>
      <c r="AU289" s="283"/>
      <c r="AV289" s="283"/>
      <c r="AW289" s="283"/>
      <c r="AX289" s="283"/>
      <c r="AY289" s="283"/>
      <c r="AZ289" s="340"/>
      <c r="BA289" s="283"/>
      <c r="BB289" s="283"/>
      <c r="BC289" s="283"/>
      <c r="BD289" s="283"/>
      <c r="BE289" s="283"/>
      <c r="BF289" s="283"/>
      <c r="BG289" s="283"/>
      <c r="BH289" s="283"/>
      <c r="BI289" s="283"/>
      <c r="BJ289" s="283"/>
      <c r="BK289" s="283"/>
      <c r="BL289" s="283"/>
      <c r="BM289" s="283"/>
      <c r="BN289" s="282"/>
      <c r="BO289" s="283"/>
      <c r="BP289" s="282"/>
      <c r="BQ289" s="282"/>
      <c r="BR289" s="282"/>
      <c r="BS289" s="282"/>
    </row>
    <row r="290">
      <c r="A290" s="283"/>
      <c r="B290" s="335"/>
      <c r="C290" s="283"/>
      <c r="D290" s="283"/>
      <c r="E290" s="283"/>
      <c r="F290" s="336"/>
      <c r="G290" s="337"/>
      <c r="H290" s="283"/>
      <c r="I290" s="283"/>
      <c r="J290" s="283"/>
      <c r="K290" s="338"/>
      <c r="L290" s="339"/>
      <c r="M290" s="283"/>
      <c r="N290" s="283"/>
      <c r="O290" s="333"/>
      <c r="P290" s="283"/>
      <c r="Q290" s="163"/>
      <c r="R290" s="163"/>
      <c r="S290" s="163"/>
      <c r="T290" s="163"/>
      <c r="U290" s="163"/>
      <c r="V290" s="163"/>
      <c r="W290" s="163"/>
      <c r="X290" s="163"/>
      <c r="Y290" s="163"/>
      <c r="Z290" s="163"/>
      <c r="AA290" s="330"/>
      <c r="AB290" s="163"/>
      <c r="AC290" s="163"/>
      <c r="AD290" s="163"/>
      <c r="AE290" s="163"/>
      <c r="AF290" s="163"/>
      <c r="AG290" s="163"/>
      <c r="AH290" s="163"/>
      <c r="AI290" s="333"/>
      <c r="AJ290" s="283"/>
      <c r="AK290" s="315"/>
      <c r="AL290" s="282"/>
      <c r="AM290" s="283"/>
      <c r="AN290" s="283"/>
      <c r="AO290" s="283"/>
      <c r="AP290" s="283"/>
      <c r="AQ290" s="283"/>
      <c r="AR290" s="283"/>
      <c r="AS290" s="283"/>
      <c r="AT290" s="283"/>
      <c r="AU290" s="283"/>
      <c r="AV290" s="283"/>
      <c r="AW290" s="283"/>
      <c r="AX290" s="283"/>
      <c r="AY290" s="283"/>
      <c r="AZ290" s="340"/>
      <c r="BA290" s="283"/>
      <c r="BB290" s="283"/>
      <c r="BC290" s="283"/>
      <c r="BD290" s="283"/>
      <c r="BE290" s="283"/>
      <c r="BF290" s="283"/>
      <c r="BG290" s="283"/>
      <c r="BH290" s="283"/>
      <c r="BI290" s="283"/>
      <c r="BJ290" s="283"/>
      <c r="BK290" s="283"/>
      <c r="BL290" s="283"/>
      <c r="BM290" s="283"/>
      <c r="BN290" s="282"/>
      <c r="BO290" s="283"/>
      <c r="BP290" s="282"/>
      <c r="BQ290" s="282"/>
      <c r="BR290" s="282"/>
      <c r="BS290" s="282"/>
    </row>
    <row r="291">
      <c r="A291" s="283"/>
      <c r="B291" s="335"/>
      <c r="C291" s="283"/>
      <c r="D291" s="283"/>
      <c r="E291" s="283"/>
      <c r="F291" s="336"/>
      <c r="G291" s="337"/>
      <c r="H291" s="283"/>
      <c r="I291" s="283"/>
      <c r="J291" s="283"/>
      <c r="K291" s="338"/>
      <c r="L291" s="339"/>
      <c r="M291" s="283"/>
      <c r="N291" s="283"/>
      <c r="O291" s="333"/>
      <c r="P291" s="283"/>
      <c r="Q291" s="163"/>
      <c r="R291" s="163"/>
      <c r="S291" s="163"/>
      <c r="T291" s="163"/>
      <c r="U291" s="163"/>
      <c r="V291" s="163"/>
      <c r="W291" s="163"/>
      <c r="X291" s="163"/>
      <c r="Y291" s="163"/>
      <c r="Z291" s="163"/>
      <c r="AA291" s="330"/>
      <c r="AB291" s="163"/>
      <c r="AC291" s="163"/>
      <c r="AD291" s="163"/>
      <c r="AE291" s="163"/>
      <c r="AF291" s="163"/>
      <c r="AG291" s="163"/>
      <c r="AH291" s="163"/>
      <c r="AI291" s="333"/>
      <c r="AJ291" s="283"/>
      <c r="AK291" s="315"/>
      <c r="AL291" s="282"/>
      <c r="AM291" s="283"/>
      <c r="AN291" s="283"/>
      <c r="AO291" s="283"/>
      <c r="AP291" s="283"/>
      <c r="AQ291" s="283"/>
      <c r="AR291" s="283"/>
      <c r="AS291" s="283"/>
      <c r="AT291" s="283"/>
      <c r="AU291" s="283"/>
      <c r="AV291" s="283"/>
      <c r="AW291" s="283"/>
      <c r="AX291" s="283"/>
      <c r="AY291" s="283"/>
      <c r="AZ291" s="340"/>
      <c r="BA291" s="283"/>
      <c r="BB291" s="283"/>
      <c r="BC291" s="283"/>
      <c r="BD291" s="283"/>
      <c r="BE291" s="283"/>
      <c r="BF291" s="283"/>
      <c r="BG291" s="283"/>
      <c r="BH291" s="283"/>
      <c r="BI291" s="283"/>
      <c r="BJ291" s="283"/>
      <c r="BK291" s="283"/>
      <c r="BL291" s="283"/>
      <c r="BM291" s="283"/>
      <c r="BN291" s="282"/>
      <c r="BO291" s="283"/>
      <c r="BP291" s="282"/>
      <c r="BQ291" s="282"/>
      <c r="BR291" s="282"/>
      <c r="BS291" s="282"/>
    </row>
    <row r="292">
      <c r="A292" s="283"/>
      <c r="B292" s="335"/>
      <c r="C292" s="283"/>
      <c r="D292" s="283"/>
      <c r="E292" s="283"/>
      <c r="F292" s="336"/>
      <c r="G292" s="337"/>
      <c r="H292" s="283"/>
      <c r="I292" s="283"/>
      <c r="J292" s="283"/>
      <c r="K292" s="338"/>
      <c r="L292" s="339"/>
      <c r="M292" s="283"/>
      <c r="N292" s="283"/>
      <c r="O292" s="333"/>
      <c r="P292" s="283"/>
      <c r="Q292" s="163"/>
      <c r="R292" s="163"/>
      <c r="S292" s="163"/>
      <c r="T292" s="163"/>
      <c r="U292" s="163"/>
      <c r="V292" s="163"/>
      <c r="W292" s="163"/>
      <c r="X292" s="163"/>
      <c r="Y292" s="163"/>
      <c r="Z292" s="163"/>
      <c r="AA292" s="330"/>
      <c r="AB292" s="163"/>
      <c r="AC292" s="163"/>
      <c r="AD292" s="163"/>
      <c r="AE292" s="163"/>
      <c r="AF292" s="163"/>
      <c r="AG292" s="163"/>
      <c r="AH292" s="163"/>
      <c r="AI292" s="333"/>
      <c r="AJ292" s="283"/>
      <c r="AK292" s="315"/>
      <c r="AL292" s="282"/>
      <c r="AM292" s="283"/>
      <c r="AN292" s="283"/>
      <c r="AO292" s="283"/>
      <c r="AP292" s="283"/>
      <c r="AQ292" s="283"/>
      <c r="AR292" s="283"/>
      <c r="AS292" s="283"/>
      <c r="AT292" s="283"/>
      <c r="AU292" s="283"/>
      <c r="AV292" s="283"/>
      <c r="AW292" s="283"/>
      <c r="AX292" s="283"/>
      <c r="AY292" s="283"/>
      <c r="AZ292" s="340"/>
      <c r="BA292" s="283"/>
      <c r="BB292" s="283"/>
      <c r="BC292" s="283"/>
      <c r="BD292" s="283"/>
      <c r="BE292" s="283"/>
      <c r="BF292" s="283"/>
      <c r="BG292" s="283"/>
      <c r="BH292" s="283"/>
      <c r="BI292" s="283"/>
      <c r="BJ292" s="283"/>
      <c r="BK292" s="283"/>
      <c r="BL292" s="283"/>
      <c r="BM292" s="283"/>
      <c r="BN292" s="282"/>
      <c r="BO292" s="283"/>
      <c r="BP292" s="282"/>
      <c r="BQ292" s="282"/>
      <c r="BR292" s="282"/>
      <c r="BS292" s="282"/>
    </row>
    <row r="293">
      <c r="A293" s="283"/>
      <c r="B293" s="335"/>
      <c r="C293" s="283"/>
      <c r="D293" s="283"/>
      <c r="E293" s="283"/>
      <c r="F293" s="336"/>
      <c r="G293" s="337"/>
      <c r="H293" s="283"/>
      <c r="I293" s="283"/>
      <c r="J293" s="283"/>
      <c r="K293" s="338"/>
      <c r="L293" s="339"/>
      <c r="M293" s="283"/>
      <c r="N293" s="283"/>
      <c r="O293" s="333"/>
      <c r="P293" s="283"/>
      <c r="Q293" s="163"/>
      <c r="R293" s="163"/>
      <c r="S293" s="163"/>
      <c r="T293" s="163"/>
      <c r="U293" s="163"/>
      <c r="V293" s="163"/>
      <c r="W293" s="163"/>
      <c r="X293" s="163"/>
      <c r="Y293" s="163"/>
      <c r="Z293" s="163"/>
      <c r="AA293" s="330"/>
      <c r="AB293" s="163"/>
      <c r="AC293" s="163"/>
      <c r="AD293" s="163"/>
      <c r="AE293" s="163"/>
      <c r="AF293" s="163"/>
      <c r="AG293" s="163"/>
      <c r="AH293" s="163"/>
      <c r="AI293" s="333"/>
      <c r="AJ293" s="283"/>
      <c r="AK293" s="315"/>
      <c r="AL293" s="282"/>
      <c r="AM293" s="283"/>
      <c r="AN293" s="283"/>
      <c r="AO293" s="283"/>
      <c r="AP293" s="283"/>
      <c r="AQ293" s="283"/>
      <c r="AR293" s="283"/>
      <c r="AS293" s="283"/>
      <c r="AT293" s="283"/>
      <c r="AU293" s="283"/>
      <c r="AV293" s="283"/>
      <c r="AW293" s="283"/>
      <c r="AX293" s="283"/>
      <c r="AY293" s="283"/>
      <c r="AZ293" s="340"/>
      <c r="BA293" s="283"/>
      <c r="BB293" s="283"/>
      <c r="BC293" s="283"/>
      <c r="BD293" s="283"/>
      <c r="BE293" s="283"/>
      <c r="BF293" s="283"/>
      <c r="BG293" s="283"/>
      <c r="BH293" s="283"/>
      <c r="BI293" s="283"/>
      <c r="BJ293" s="283"/>
      <c r="BK293" s="283"/>
      <c r="BL293" s="283"/>
      <c r="BM293" s="283"/>
      <c r="BN293" s="282"/>
      <c r="BO293" s="283"/>
      <c r="BP293" s="282"/>
      <c r="BQ293" s="282"/>
      <c r="BR293" s="282"/>
      <c r="BS293" s="282"/>
    </row>
    <row r="294">
      <c r="A294" s="283"/>
      <c r="B294" s="335"/>
      <c r="C294" s="283"/>
      <c r="D294" s="283"/>
      <c r="E294" s="283"/>
      <c r="F294" s="336"/>
      <c r="G294" s="337"/>
      <c r="H294" s="283"/>
      <c r="I294" s="283"/>
      <c r="J294" s="283"/>
      <c r="K294" s="338"/>
      <c r="L294" s="339"/>
      <c r="M294" s="283"/>
      <c r="N294" s="283"/>
      <c r="O294" s="333"/>
      <c r="P294" s="283"/>
      <c r="Q294" s="163"/>
      <c r="R294" s="163"/>
      <c r="S294" s="163"/>
      <c r="T294" s="163"/>
      <c r="U294" s="163"/>
      <c r="V294" s="163"/>
      <c r="W294" s="163"/>
      <c r="X294" s="163"/>
      <c r="Y294" s="163"/>
      <c r="Z294" s="163"/>
      <c r="AA294" s="330"/>
      <c r="AB294" s="163"/>
      <c r="AC294" s="163"/>
      <c r="AD294" s="163"/>
      <c r="AE294" s="163"/>
      <c r="AF294" s="163"/>
      <c r="AG294" s="163"/>
      <c r="AH294" s="163"/>
      <c r="AI294" s="333"/>
      <c r="AJ294" s="283"/>
      <c r="AK294" s="315"/>
      <c r="AL294" s="282"/>
      <c r="AM294" s="283"/>
      <c r="AN294" s="283"/>
      <c r="AO294" s="283"/>
      <c r="AP294" s="283"/>
      <c r="AQ294" s="283"/>
      <c r="AR294" s="283"/>
      <c r="AS294" s="283"/>
      <c r="AT294" s="283"/>
      <c r="AU294" s="283"/>
      <c r="AV294" s="283"/>
      <c r="AW294" s="283"/>
      <c r="AX294" s="283"/>
      <c r="AY294" s="283"/>
      <c r="AZ294" s="340"/>
      <c r="BA294" s="283"/>
      <c r="BB294" s="283"/>
      <c r="BC294" s="283"/>
      <c r="BD294" s="283"/>
      <c r="BE294" s="283"/>
      <c r="BF294" s="283"/>
      <c r="BG294" s="283"/>
      <c r="BH294" s="283"/>
      <c r="BI294" s="283"/>
      <c r="BJ294" s="283"/>
      <c r="BK294" s="283"/>
      <c r="BL294" s="283"/>
      <c r="BM294" s="283"/>
      <c r="BN294" s="282"/>
      <c r="BO294" s="283"/>
      <c r="BP294" s="282"/>
      <c r="BQ294" s="282"/>
      <c r="BR294" s="282"/>
      <c r="BS294" s="282"/>
    </row>
    <row r="295">
      <c r="A295" s="283"/>
      <c r="B295" s="335"/>
      <c r="C295" s="283"/>
      <c r="D295" s="283"/>
      <c r="E295" s="283"/>
      <c r="F295" s="336"/>
      <c r="G295" s="337"/>
      <c r="H295" s="283"/>
      <c r="I295" s="283"/>
      <c r="J295" s="283"/>
      <c r="K295" s="338"/>
      <c r="L295" s="339"/>
      <c r="M295" s="283"/>
      <c r="N295" s="283"/>
      <c r="O295" s="333"/>
      <c r="P295" s="283"/>
      <c r="Q295" s="163"/>
      <c r="R295" s="163"/>
      <c r="S295" s="163"/>
      <c r="T295" s="163"/>
      <c r="U295" s="163"/>
      <c r="V295" s="163"/>
      <c r="W295" s="163"/>
      <c r="X295" s="163"/>
      <c r="Y295" s="163"/>
      <c r="Z295" s="163"/>
      <c r="AA295" s="330"/>
      <c r="AB295" s="163"/>
      <c r="AC295" s="163"/>
      <c r="AD295" s="163"/>
      <c r="AE295" s="163"/>
      <c r="AF295" s="163"/>
      <c r="AG295" s="163"/>
      <c r="AH295" s="163"/>
      <c r="AI295" s="333"/>
      <c r="AJ295" s="283"/>
      <c r="AK295" s="315"/>
      <c r="AL295" s="282"/>
      <c r="AM295" s="283"/>
      <c r="AN295" s="283"/>
      <c r="AO295" s="283"/>
      <c r="AP295" s="283"/>
      <c r="AQ295" s="283"/>
      <c r="AR295" s="283"/>
      <c r="AS295" s="283"/>
      <c r="AT295" s="283"/>
      <c r="AU295" s="283"/>
      <c r="AV295" s="283"/>
      <c r="AW295" s="283"/>
      <c r="AX295" s="283"/>
      <c r="AY295" s="283"/>
      <c r="AZ295" s="340"/>
      <c r="BA295" s="283"/>
      <c r="BB295" s="283"/>
      <c r="BC295" s="283"/>
      <c r="BD295" s="283"/>
      <c r="BE295" s="283"/>
      <c r="BF295" s="283"/>
      <c r="BG295" s="283"/>
      <c r="BH295" s="283"/>
      <c r="BI295" s="283"/>
      <c r="BJ295" s="283"/>
      <c r="BK295" s="283"/>
      <c r="BL295" s="283"/>
      <c r="BM295" s="283"/>
      <c r="BN295" s="282"/>
      <c r="BO295" s="283"/>
      <c r="BP295" s="282"/>
      <c r="BQ295" s="282"/>
      <c r="BR295" s="282"/>
      <c r="BS295" s="282"/>
    </row>
    <row r="296">
      <c r="A296" s="283"/>
      <c r="B296" s="335"/>
      <c r="C296" s="283"/>
      <c r="D296" s="283"/>
      <c r="E296" s="283"/>
      <c r="F296" s="336"/>
      <c r="G296" s="337"/>
      <c r="H296" s="283"/>
      <c r="I296" s="283"/>
      <c r="J296" s="283"/>
      <c r="K296" s="338"/>
      <c r="L296" s="339"/>
      <c r="M296" s="283"/>
      <c r="N296" s="283"/>
      <c r="O296" s="333"/>
      <c r="P296" s="283"/>
      <c r="Q296" s="163"/>
      <c r="R296" s="163"/>
      <c r="S296" s="163"/>
      <c r="T296" s="163"/>
      <c r="U296" s="163"/>
      <c r="V296" s="163"/>
      <c r="W296" s="163"/>
      <c r="X296" s="163"/>
      <c r="Y296" s="163"/>
      <c r="Z296" s="163"/>
      <c r="AA296" s="330"/>
      <c r="AB296" s="163"/>
      <c r="AC296" s="163"/>
      <c r="AD296" s="163"/>
      <c r="AE296" s="163"/>
      <c r="AF296" s="163"/>
      <c r="AG296" s="163"/>
      <c r="AH296" s="163"/>
      <c r="AI296" s="333"/>
      <c r="AJ296" s="283"/>
      <c r="AK296" s="315"/>
      <c r="AL296" s="282"/>
      <c r="AM296" s="283"/>
      <c r="AN296" s="283"/>
      <c r="AO296" s="283"/>
      <c r="AP296" s="283"/>
      <c r="AQ296" s="283"/>
      <c r="AR296" s="283"/>
      <c r="AS296" s="283"/>
      <c r="AT296" s="283"/>
      <c r="AU296" s="283"/>
      <c r="AV296" s="283"/>
      <c r="AW296" s="283"/>
      <c r="AX296" s="283"/>
      <c r="AY296" s="283"/>
      <c r="AZ296" s="340"/>
      <c r="BA296" s="283"/>
      <c r="BB296" s="283"/>
      <c r="BC296" s="283"/>
      <c r="BD296" s="283"/>
      <c r="BE296" s="283"/>
      <c r="BF296" s="283"/>
      <c r="BG296" s="283"/>
      <c r="BH296" s="283"/>
      <c r="BI296" s="283"/>
      <c r="BJ296" s="283"/>
      <c r="BK296" s="283"/>
      <c r="BL296" s="283"/>
      <c r="BM296" s="283"/>
      <c r="BN296" s="282"/>
      <c r="BO296" s="283"/>
      <c r="BP296" s="282"/>
      <c r="BQ296" s="282"/>
      <c r="BR296" s="282"/>
      <c r="BS296" s="282"/>
    </row>
    <row r="297">
      <c r="A297" s="283"/>
      <c r="B297" s="335"/>
      <c r="C297" s="283"/>
      <c r="D297" s="283"/>
      <c r="E297" s="283"/>
      <c r="F297" s="336"/>
      <c r="G297" s="337"/>
      <c r="H297" s="283"/>
      <c r="I297" s="283"/>
      <c r="J297" s="283"/>
      <c r="K297" s="338"/>
      <c r="L297" s="339"/>
      <c r="M297" s="283"/>
      <c r="N297" s="283"/>
      <c r="O297" s="333"/>
      <c r="P297" s="283"/>
      <c r="Q297" s="163"/>
      <c r="R297" s="163"/>
      <c r="S297" s="163"/>
      <c r="T297" s="163"/>
      <c r="U297" s="163"/>
      <c r="V297" s="163"/>
      <c r="W297" s="163"/>
      <c r="X297" s="163"/>
      <c r="Y297" s="163"/>
      <c r="Z297" s="163"/>
      <c r="AA297" s="330"/>
      <c r="AB297" s="163"/>
      <c r="AC297" s="163"/>
      <c r="AD297" s="163"/>
      <c r="AE297" s="163"/>
      <c r="AF297" s="163"/>
      <c r="AG297" s="163"/>
      <c r="AH297" s="163"/>
      <c r="AI297" s="333"/>
      <c r="AJ297" s="283"/>
      <c r="AK297" s="315"/>
      <c r="AL297" s="282"/>
      <c r="AM297" s="283"/>
      <c r="AN297" s="283"/>
      <c r="AO297" s="283"/>
      <c r="AP297" s="283"/>
      <c r="AQ297" s="283"/>
      <c r="AR297" s="283"/>
      <c r="AS297" s="283"/>
      <c r="AT297" s="283"/>
      <c r="AU297" s="283"/>
      <c r="AV297" s="283"/>
      <c r="AW297" s="283"/>
      <c r="AX297" s="283"/>
      <c r="AY297" s="283"/>
      <c r="AZ297" s="340"/>
      <c r="BA297" s="283"/>
      <c r="BB297" s="283"/>
      <c r="BC297" s="283"/>
      <c r="BD297" s="283"/>
      <c r="BE297" s="283"/>
      <c r="BF297" s="283"/>
      <c r="BG297" s="283"/>
      <c r="BH297" s="283"/>
      <c r="BI297" s="283"/>
      <c r="BJ297" s="283"/>
      <c r="BK297" s="283"/>
      <c r="BL297" s="283"/>
      <c r="BM297" s="283"/>
      <c r="BN297" s="282"/>
      <c r="BO297" s="283"/>
      <c r="BP297" s="282"/>
      <c r="BQ297" s="282"/>
      <c r="BR297" s="282"/>
      <c r="BS297" s="282"/>
    </row>
    <row r="298">
      <c r="A298" s="283"/>
      <c r="B298" s="335"/>
      <c r="C298" s="283"/>
      <c r="D298" s="283"/>
      <c r="E298" s="283"/>
      <c r="F298" s="336"/>
      <c r="G298" s="337"/>
      <c r="H298" s="283"/>
      <c r="I298" s="283"/>
      <c r="J298" s="283"/>
      <c r="K298" s="338"/>
      <c r="L298" s="339"/>
      <c r="M298" s="283"/>
      <c r="N298" s="283"/>
      <c r="O298" s="333"/>
      <c r="P298" s="283"/>
      <c r="Q298" s="163"/>
      <c r="R298" s="163"/>
      <c r="S298" s="163"/>
      <c r="T298" s="163"/>
      <c r="U298" s="163"/>
      <c r="V298" s="163"/>
      <c r="W298" s="163"/>
      <c r="X298" s="163"/>
      <c r="Y298" s="163"/>
      <c r="Z298" s="163"/>
      <c r="AA298" s="330"/>
      <c r="AB298" s="163"/>
      <c r="AC298" s="163"/>
      <c r="AD298" s="163"/>
      <c r="AE298" s="163"/>
      <c r="AF298" s="163"/>
      <c r="AG298" s="163"/>
      <c r="AH298" s="163"/>
      <c r="AI298" s="333"/>
      <c r="AJ298" s="283"/>
      <c r="AK298" s="315"/>
      <c r="AL298" s="282"/>
      <c r="AM298" s="283"/>
      <c r="AN298" s="283"/>
      <c r="AO298" s="283"/>
      <c r="AP298" s="283"/>
      <c r="AQ298" s="283"/>
      <c r="AR298" s="283"/>
      <c r="AS298" s="283"/>
      <c r="AT298" s="283"/>
      <c r="AU298" s="283"/>
      <c r="AV298" s="283"/>
      <c r="AW298" s="283"/>
      <c r="AX298" s="283"/>
      <c r="AY298" s="283"/>
      <c r="AZ298" s="340"/>
      <c r="BA298" s="283"/>
      <c r="BB298" s="283"/>
      <c r="BC298" s="283"/>
      <c r="BD298" s="283"/>
      <c r="BE298" s="283"/>
      <c r="BF298" s="283"/>
      <c r="BG298" s="283"/>
      <c r="BH298" s="283"/>
      <c r="BI298" s="283"/>
      <c r="BJ298" s="283"/>
      <c r="BK298" s="283"/>
      <c r="BL298" s="283"/>
      <c r="BM298" s="283"/>
      <c r="BN298" s="282"/>
      <c r="BO298" s="283"/>
      <c r="BP298" s="282"/>
      <c r="BQ298" s="282"/>
      <c r="BR298" s="282"/>
      <c r="BS298" s="282"/>
    </row>
    <row r="299">
      <c r="A299" s="283"/>
      <c r="B299" s="335"/>
      <c r="C299" s="283"/>
      <c r="D299" s="283"/>
      <c r="E299" s="283"/>
      <c r="F299" s="336"/>
      <c r="G299" s="337"/>
      <c r="H299" s="283"/>
      <c r="I299" s="283"/>
      <c r="J299" s="283"/>
      <c r="K299" s="338"/>
      <c r="L299" s="339"/>
      <c r="M299" s="283"/>
      <c r="N299" s="283"/>
      <c r="O299" s="333"/>
      <c r="P299" s="283"/>
      <c r="Q299" s="163"/>
      <c r="R299" s="163"/>
      <c r="S299" s="163"/>
      <c r="T299" s="163"/>
      <c r="U299" s="163"/>
      <c r="V299" s="163"/>
      <c r="W299" s="163"/>
      <c r="X299" s="163"/>
      <c r="Y299" s="163"/>
      <c r="Z299" s="163"/>
      <c r="AA299" s="330"/>
      <c r="AB299" s="163"/>
      <c r="AC299" s="163"/>
      <c r="AD299" s="163"/>
      <c r="AE299" s="163"/>
      <c r="AF299" s="163"/>
      <c r="AG299" s="163"/>
      <c r="AH299" s="163"/>
      <c r="AI299" s="333"/>
      <c r="AJ299" s="283"/>
      <c r="AK299" s="315"/>
      <c r="AL299" s="282"/>
      <c r="AM299" s="283"/>
      <c r="AN299" s="283"/>
      <c r="AO299" s="283"/>
      <c r="AP299" s="283"/>
      <c r="AQ299" s="283"/>
      <c r="AR299" s="283"/>
      <c r="AS299" s="283"/>
      <c r="AT299" s="283"/>
      <c r="AU299" s="283"/>
      <c r="AV299" s="283"/>
      <c r="AW299" s="283"/>
      <c r="AX299" s="283"/>
      <c r="AY299" s="283"/>
      <c r="AZ299" s="340"/>
      <c r="BA299" s="283"/>
      <c r="BB299" s="283"/>
      <c r="BC299" s="283"/>
      <c r="BD299" s="283"/>
      <c r="BE299" s="283"/>
      <c r="BF299" s="283"/>
      <c r="BG299" s="283"/>
      <c r="BH299" s="283"/>
      <c r="BI299" s="283"/>
      <c r="BJ299" s="283"/>
      <c r="BK299" s="283"/>
      <c r="BL299" s="283"/>
      <c r="BM299" s="283"/>
      <c r="BN299" s="282"/>
      <c r="BO299" s="283"/>
      <c r="BP299" s="282"/>
      <c r="BQ299" s="282"/>
      <c r="BR299" s="282"/>
      <c r="BS299" s="282"/>
    </row>
    <row r="300">
      <c r="A300" s="283"/>
      <c r="B300" s="335"/>
      <c r="C300" s="283"/>
      <c r="D300" s="283"/>
      <c r="E300" s="283"/>
      <c r="F300" s="336"/>
      <c r="G300" s="337"/>
      <c r="H300" s="283"/>
      <c r="I300" s="283"/>
      <c r="J300" s="283"/>
      <c r="K300" s="338"/>
      <c r="L300" s="339"/>
      <c r="M300" s="283"/>
      <c r="N300" s="283"/>
      <c r="O300" s="333"/>
      <c r="P300" s="283"/>
      <c r="Q300" s="163"/>
      <c r="R300" s="163"/>
      <c r="S300" s="163"/>
      <c r="T300" s="163"/>
      <c r="U300" s="163"/>
      <c r="V300" s="163"/>
      <c r="W300" s="163"/>
      <c r="X300" s="163"/>
      <c r="Y300" s="163"/>
      <c r="Z300" s="163"/>
      <c r="AA300" s="330"/>
      <c r="AB300" s="163"/>
      <c r="AC300" s="163"/>
      <c r="AD300" s="163"/>
      <c r="AE300" s="163"/>
      <c r="AF300" s="163"/>
      <c r="AG300" s="163"/>
      <c r="AH300" s="163"/>
      <c r="AI300" s="333"/>
      <c r="AJ300" s="283"/>
      <c r="AK300" s="315"/>
      <c r="AL300" s="282"/>
      <c r="AM300" s="283"/>
      <c r="AN300" s="283"/>
      <c r="AO300" s="283"/>
      <c r="AP300" s="283"/>
      <c r="AQ300" s="283"/>
      <c r="AR300" s="283"/>
      <c r="AS300" s="283"/>
      <c r="AT300" s="283"/>
      <c r="AU300" s="283"/>
      <c r="AV300" s="283"/>
      <c r="AW300" s="283"/>
      <c r="AX300" s="283"/>
      <c r="AY300" s="283"/>
      <c r="AZ300" s="340"/>
      <c r="BA300" s="283"/>
      <c r="BB300" s="283"/>
      <c r="BC300" s="283"/>
      <c r="BD300" s="283"/>
      <c r="BE300" s="283"/>
      <c r="BF300" s="283"/>
      <c r="BG300" s="283"/>
      <c r="BH300" s="283"/>
      <c r="BI300" s="283"/>
      <c r="BJ300" s="283"/>
      <c r="BK300" s="283"/>
      <c r="BL300" s="283"/>
      <c r="BM300" s="283"/>
      <c r="BN300" s="282"/>
      <c r="BO300" s="283"/>
      <c r="BP300" s="282"/>
      <c r="BQ300" s="282"/>
      <c r="BR300" s="282"/>
      <c r="BS300" s="282"/>
    </row>
    <row r="301">
      <c r="A301" s="283"/>
      <c r="B301" s="335"/>
      <c r="C301" s="283"/>
      <c r="D301" s="283"/>
      <c r="E301" s="283"/>
      <c r="F301" s="336"/>
      <c r="G301" s="337"/>
      <c r="H301" s="283"/>
      <c r="I301" s="283"/>
      <c r="J301" s="283"/>
      <c r="K301" s="338"/>
      <c r="L301" s="339"/>
      <c r="M301" s="283"/>
      <c r="N301" s="283"/>
      <c r="O301" s="333"/>
      <c r="P301" s="283"/>
      <c r="Q301" s="163"/>
      <c r="R301" s="163"/>
      <c r="S301" s="163"/>
      <c r="T301" s="163"/>
      <c r="U301" s="163"/>
      <c r="V301" s="163"/>
      <c r="W301" s="163"/>
      <c r="X301" s="163"/>
      <c r="Y301" s="163"/>
      <c r="Z301" s="163"/>
      <c r="AA301" s="330"/>
      <c r="AB301" s="163"/>
      <c r="AC301" s="163"/>
      <c r="AD301" s="163"/>
      <c r="AE301" s="163"/>
      <c r="AF301" s="163"/>
      <c r="AG301" s="163"/>
      <c r="AH301" s="163"/>
      <c r="AI301" s="333"/>
      <c r="AJ301" s="283"/>
      <c r="AK301" s="315"/>
      <c r="AL301" s="282"/>
      <c r="AM301" s="283"/>
      <c r="AN301" s="283"/>
      <c r="AO301" s="283"/>
      <c r="AP301" s="283"/>
      <c r="AQ301" s="283"/>
      <c r="AR301" s="283"/>
      <c r="AS301" s="283"/>
      <c r="AT301" s="283"/>
      <c r="AU301" s="283"/>
      <c r="AV301" s="283"/>
      <c r="AW301" s="283"/>
      <c r="AX301" s="283"/>
      <c r="AY301" s="283"/>
      <c r="AZ301" s="340"/>
      <c r="BA301" s="283"/>
      <c r="BB301" s="283"/>
      <c r="BC301" s="283"/>
      <c r="BD301" s="283"/>
      <c r="BE301" s="283"/>
      <c r="BF301" s="283"/>
      <c r="BG301" s="283"/>
      <c r="BH301" s="283"/>
      <c r="BI301" s="283"/>
      <c r="BJ301" s="283"/>
      <c r="BK301" s="283"/>
      <c r="BL301" s="283"/>
      <c r="BM301" s="283"/>
      <c r="BN301" s="282"/>
      <c r="BO301" s="283"/>
      <c r="BP301" s="282"/>
      <c r="BQ301" s="282"/>
      <c r="BR301" s="282"/>
      <c r="BS301" s="282"/>
    </row>
    <row r="302">
      <c r="A302" s="283"/>
      <c r="B302" s="335"/>
      <c r="C302" s="283"/>
      <c r="D302" s="283"/>
      <c r="E302" s="283"/>
      <c r="F302" s="336"/>
      <c r="G302" s="337"/>
      <c r="H302" s="283"/>
      <c r="I302" s="283"/>
      <c r="J302" s="283"/>
      <c r="K302" s="338"/>
      <c r="L302" s="339"/>
      <c r="M302" s="283"/>
      <c r="N302" s="283"/>
      <c r="O302" s="333"/>
      <c r="P302" s="283"/>
      <c r="Q302" s="163"/>
      <c r="R302" s="163"/>
      <c r="S302" s="163"/>
      <c r="T302" s="163"/>
      <c r="U302" s="163"/>
      <c r="V302" s="163"/>
      <c r="W302" s="163"/>
      <c r="X302" s="163"/>
      <c r="Y302" s="163"/>
      <c r="Z302" s="163"/>
      <c r="AA302" s="330"/>
      <c r="AB302" s="163"/>
      <c r="AC302" s="163"/>
      <c r="AD302" s="163"/>
      <c r="AE302" s="163"/>
      <c r="AF302" s="163"/>
      <c r="AG302" s="163"/>
      <c r="AH302" s="163"/>
      <c r="AI302" s="333"/>
      <c r="AJ302" s="283"/>
      <c r="AK302" s="315"/>
      <c r="AL302" s="282"/>
      <c r="AM302" s="283"/>
      <c r="AN302" s="283"/>
      <c r="AO302" s="283"/>
      <c r="AP302" s="283"/>
      <c r="AQ302" s="283"/>
      <c r="AR302" s="283"/>
      <c r="AS302" s="283"/>
      <c r="AT302" s="283"/>
      <c r="AU302" s="283"/>
      <c r="AV302" s="283"/>
      <c r="AW302" s="283"/>
      <c r="AX302" s="283"/>
      <c r="AY302" s="283"/>
      <c r="AZ302" s="340"/>
      <c r="BA302" s="283"/>
      <c r="BB302" s="283"/>
      <c r="BC302" s="283"/>
      <c r="BD302" s="283"/>
      <c r="BE302" s="283"/>
      <c r="BF302" s="283"/>
      <c r="BG302" s="283"/>
      <c r="BH302" s="283"/>
      <c r="BI302" s="283"/>
      <c r="BJ302" s="283"/>
      <c r="BK302" s="283"/>
      <c r="BL302" s="283"/>
      <c r="BM302" s="283"/>
      <c r="BN302" s="282"/>
      <c r="BO302" s="283"/>
      <c r="BP302" s="282"/>
      <c r="BQ302" s="282"/>
      <c r="BR302" s="282"/>
      <c r="BS302" s="282"/>
    </row>
    <row r="303">
      <c r="A303" s="283"/>
      <c r="B303" s="335"/>
      <c r="C303" s="283"/>
      <c r="D303" s="283"/>
      <c r="E303" s="283"/>
      <c r="F303" s="336"/>
      <c r="G303" s="337"/>
      <c r="H303" s="283"/>
      <c r="I303" s="283"/>
      <c r="J303" s="283"/>
      <c r="K303" s="338"/>
      <c r="L303" s="339"/>
      <c r="M303" s="283"/>
      <c r="N303" s="283"/>
      <c r="O303" s="333"/>
      <c r="P303" s="283"/>
      <c r="Q303" s="163"/>
      <c r="R303" s="163"/>
      <c r="S303" s="163"/>
      <c r="T303" s="163"/>
      <c r="U303" s="163"/>
      <c r="V303" s="163"/>
      <c r="W303" s="163"/>
      <c r="X303" s="163"/>
      <c r="Y303" s="163"/>
      <c r="Z303" s="163"/>
      <c r="AA303" s="330"/>
      <c r="AB303" s="163"/>
      <c r="AC303" s="163"/>
      <c r="AD303" s="163"/>
      <c r="AE303" s="163"/>
      <c r="AF303" s="163"/>
      <c r="AG303" s="163"/>
      <c r="AH303" s="163"/>
      <c r="AI303" s="333"/>
      <c r="AJ303" s="283"/>
      <c r="AK303" s="315"/>
      <c r="AL303" s="282"/>
      <c r="AM303" s="283"/>
      <c r="AN303" s="283"/>
      <c r="AO303" s="283"/>
      <c r="AP303" s="283"/>
      <c r="AQ303" s="283"/>
      <c r="AR303" s="283"/>
      <c r="AS303" s="283"/>
      <c r="AT303" s="283"/>
      <c r="AU303" s="283"/>
      <c r="AV303" s="283"/>
      <c r="AW303" s="283"/>
      <c r="AX303" s="283"/>
      <c r="AY303" s="283"/>
      <c r="AZ303" s="340"/>
      <c r="BA303" s="283"/>
      <c r="BB303" s="283"/>
      <c r="BC303" s="283"/>
      <c r="BD303" s="283"/>
      <c r="BE303" s="283"/>
      <c r="BF303" s="283"/>
      <c r="BG303" s="283"/>
      <c r="BH303" s="283"/>
      <c r="BI303" s="283"/>
      <c r="BJ303" s="283"/>
      <c r="BK303" s="283"/>
      <c r="BL303" s="283"/>
      <c r="BM303" s="283"/>
      <c r="BN303" s="282"/>
      <c r="BO303" s="283"/>
      <c r="BP303" s="282"/>
      <c r="BQ303" s="282"/>
      <c r="BR303" s="282"/>
      <c r="BS303" s="282"/>
    </row>
    <row r="304">
      <c r="A304" s="283"/>
      <c r="B304" s="335"/>
      <c r="C304" s="283"/>
      <c r="D304" s="283"/>
      <c r="E304" s="283"/>
      <c r="F304" s="336"/>
      <c r="G304" s="337"/>
      <c r="H304" s="283"/>
      <c r="I304" s="283"/>
      <c r="J304" s="283"/>
      <c r="K304" s="338"/>
      <c r="L304" s="339"/>
      <c r="M304" s="283"/>
      <c r="N304" s="283"/>
      <c r="O304" s="333"/>
      <c r="P304" s="283"/>
      <c r="Q304" s="163"/>
      <c r="R304" s="163"/>
      <c r="S304" s="163"/>
      <c r="T304" s="163"/>
      <c r="U304" s="163"/>
      <c r="V304" s="163"/>
      <c r="W304" s="163"/>
      <c r="X304" s="163"/>
      <c r="Y304" s="163"/>
      <c r="Z304" s="163"/>
      <c r="AA304" s="330"/>
      <c r="AB304" s="163"/>
      <c r="AC304" s="163"/>
      <c r="AD304" s="163"/>
      <c r="AE304" s="163"/>
      <c r="AF304" s="163"/>
      <c r="AG304" s="163"/>
      <c r="AH304" s="163"/>
      <c r="AI304" s="333"/>
      <c r="AJ304" s="283"/>
      <c r="AK304" s="315"/>
      <c r="AL304" s="282"/>
      <c r="AM304" s="283"/>
      <c r="AN304" s="283"/>
      <c r="AO304" s="283"/>
      <c r="AP304" s="283"/>
      <c r="AQ304" s="283"/>
      <c r="AR304" s="283"/>
      <c r="AS304" s="283"/>
      <c r="AT304" s="283"/>
      <c r="AU304" s="283"/>
      <c r="AV304" s="283"/>
      <c r="AW304" s="283"/>
      <c r="AX304" s="283"/>
      <c r="AY304" s="283"/>
      <c r="AZ304" s="340"/>
      <c r="BA304" s="283"/>
      <c r="BB304" s="283"/>
      <c r="BC304" s="283"/>
      <c r="BD304" s="283"/>
      <c r="BE304" s="283"/>
      <c r="BF304" s="283"/>
      <c r="BG304" s="283"/>
      <c r="BH304" s="283"/>
      <c r="BI304" s="283"/>
      <c r="BJ304" s="283"/>
      <c r="BK304" s="283"/>
      <c r="BL304" s="283"/>
      <c r="BM304" s="283"/>
      <c r="BN304" s="282"/>
      <c r="BO304" s="283"/>
      <c r="BP304" s="282"/>
      <c r="BQ304" s="282"/>
      <c r="BR304" s="282"/>
      <c r="BS304" s="282"/>
    </row>
    <row r="305">
      <c r="A305" s="283"/>
      <c r="B305" s="335"/>
      <c r="C305" s="283"/>
      <c r="D305" s="283"/>
      <c r="E305" s="283"/>
      <c r="F305" s="336"/>
      <c r="G305" s="337"/>
      <c r="H305" s="283"/>
      <c r="I305" s="283"/>
      <c r="J305" s="283"/>
      <c r="K305" s="338"/>
      <c r="L305" s="339"/>
      <c r="M305" s="283"/>
      <c r="N305" s="283"/>
      <c r="O305" s="333"/>
      <c r="P305" s="283"/>
      <c r="Q305" s="163"/>
      <c r="R305" s="163"/>
      <c r="S305" s="163"/>
      <c r="T305" s="163"/>
      <c r="U305" s="163"/>
      <c r="V305" s="163"/>
      <c r="W305" s="163"/>
      <c r="X305" s="163"/>
      <c r="Y305" s="163"/>
      <c r="Z305" s="163"/>
      <c r="AA305" s="330"/>
      <c r="AB305" s="163"/>
      <c r="AC305" s="163"/>
      <c r="AD305" s="163"/>
      <c r="AE305" s="163"/>
      <c r="AF305" s="163"/>
      <c r="AG305" s="163"/>
      <c r="AH305" s="163"/>
      <c r="AI305" s="333"/>
      <c r="AJ305" s="283"/>
      <c r="AK305" s="315"/>
      <c r="AL305" s="282"/>
      <c r="AM305" s="283"/>
      <c r="AN305" s="283"/>
      <c r="AO305" s="283"/>
      <c r="AP305" s="283"/>
      <c r="AQ305" s="283"/>
      <c r="AR305" s="283"/>
      <c r="AS305" s="283"/>
      <c r="AT305" s="283"/>
      <c r="AU305" s="283"/>
      <c r="AV305" s="283"/>
      <c r="AW305" s="283"/>
      <c r="AX305" s="283"/>
      <c r="AY305" s="283"/>
      <c r="AZ305" s="340"/>
      <c r="BA305" s="283"/>
      <c r="BB305" s="283"/>
      <c r="BC305" s="283"/>
      <c r="BD305" s="283"/>
      <c r="BE305" s="283"/>
      <c r="BF305" s="283"/>
      <c r="BG305" s="283"/>
      <c r="BH305" s="283"/>
      <c r="BI305" s="283"/>
      <c r="BJ305" s="283"/>
      <c r="BK305" s="283"/>
      <c r="BL305" s="283"/>
      <c r="BM305" s="283"/>
      <c r="BN305" s="282"/>
      <c r="BO305" s="283"/>
      <c r="BP305" s="282"/>
      <c r="BQ305" s="282"/>
      <c r="BR305" s="282"/>
      <c r="BS305" s="282"/>
    </row>
    <row r="306">
      <c r="A306" s="283"/>
      <c r="B306" s="335"/>
      <c r="C306" s="283"/>
      <c r="D306" s="283"/>
      <c r="E306" s="283"/>
      <c r="F306" s="336"/>
      <c r="G306" s="337"/>
      <c r="H306" s="283"/>
      <c r="I306" s="283"/>
      <c r="J306" s="283"/>
      <c r="K306" s="338"/>
      <c r="L306" s="339"/>
      <c r="M306" s="283"/>
      <c r="N306" s="283"/>
      <c r="O306" s="333"/>
      <c r="P306" s="283"/>
      <c r="Q306" s="163"/>
      <c r="R306" s="163"/>
      <c r="S306" s="163"/>
      <c r="T306" s="163"/>
      <c r="U306" s="163"/>
      <c r="V306" s="163"/>
      <c r="W306" s="163"/>
      <c r="X306" s="163"/>
      <c r="Y306" s="163"/>
      <c r="Z306" s="163"/>
      <c r="AA306" s="330"/>
      <c r="AB306" s="163"/>
      <c r="AC306" s="163"/>
      <c r="AD306" s="163"/>
      <c r="AE306" s="163"/>
      <c r="AF306" s="163"/>
      <c r="AG306" s="163"/>
      <c r="AH306" s="163"/>
      <c r="AI306" s="333"/>
      <c r="AJ306" s="283"/>
      <c r="AK306" s="315"/>
      <c r="AL306" s="282"/>
      <c r="AM306" s="283"/>
      <c r="AN306" s="283"/>
      <c r="AO306" s="283"/>
      <c r="AP306" s="283"/>
      <c r="AQ306" s="283"/>
      <c r="AR306" s="283"/>
      <c r="AS306" s="283"/>
      <c r="AT306" s="283"/>
      <c r="AU306" s="283"/>
      <c r="AV306" s="283"/>
      <c r="AW306" s="283"/>
      <c r="AX306" s="283"/>
      <c r="AY306" s="283"/>
      <c r="AZ306" s="340"/>
      <c r="BA306" s="283"/>
      <c r="BB306" s="283"/>
      <c r="BC306" s="283"/>
      <c r="BD306" s="283"/>
      <c r="BE306" s="283"/>
      <c r="BF306" s="283"/>
      <c r="BG306" s="283"/>
      <c r="BH306" s="283"/>
      <c r="BI306" s="283"/>
      <c r="BJ306" s="283"/>
      <c r="BK306" s="283"/>
      <c r="BL306" s="283"/>
      <c r="BM306" s="283"/>
      <c r="BN306" s="282"/>
      <c r="BO306" s="283"/>
      <c r="BP306" s="282"/>
      <c r="BQ306" s="282"/>
      <c r="BR306" s="282"/>
      <c r="BS306" s="282"/>
    </row>
    <row r="307">
      <c r="A307" s="283"/>
      <c r="B307" s="335"/>
      <c r="C307" s="283"/>
      <c r="D307" s="283"/>
      <c r="E307" s="283"/>
      <c r="F307" s="336"/>
      <c r="G307" s="337"/>
      <c r="H307" s="283"/>
      <c r="I307" s="283"/>
      <c r="J307" s="283"/>
      <c r="K307" s="338"/>
      <c r="L307" s="339"/>
      <c r="M307" s="283"/>
      <c r="N307" s="283"/>
      <c r="O307" s="333"/>
      <c r="P307" s="283"/>
      <c r="Q307" s="163"/>
      <c r="R307" s="163"/>
      <c r="S307" s="163"/>
      <c r="T307" s="163"/>
      <c r="U307" s="163"/>
      <c r="V307" s="163"/>
      <c r="W307" s="163"/>
      <c r="X307" s="163"/>
      <c r="Y307" s="163"/>
      <c r="Z307" s="163"/>
      <c r="AA307" s="330"/>
      <c r="AB307" s="163"/>
      <c r="AC307" s="163"/>
      <c r="AD307" s="163"/>
      <c r="AE307" s="163"/>
      <c r="AF307" s="163"/>
      <c r="AG307" s="163"/>
      <c r="AH307" s="163"/>
      <c r="AI307" s="333"/>
      <c r="AJ307" s="283"/>
      <c r="AK307" s="315"/>
      <c r="AL307" s="282"/>
      <c r="AM307" s="283"/>
      <c r="AN307" s="283"/>
      <c r="AO307" s="283"/>
      <c r="AP307" s="283"/>
      <c r="AQ307" s="283"/>
      <c r="AR307" s="283"/>
      <c r="AS307" s="283"/>
      <c r="AT307" s="283"/>
      <c r="AU307" s="283"/>
      <c r="AV307" s="283"/>
      <c r="AW307" s="283"/>
      <c r="AX307" s="283"/>
      <c r="AY307" s="283"/>
      <c r="AZ307" s="340"/>
      <c r="BA307" s="283"/>
      <c r="BB307" s="283"/>
      <c r="BC307" s="283"/>
      <c r="BD307" s="283"/>
      <c r="BE307" s="283"/>
      <c r="BF307" s="283"/>
      <c r="BG307" s="283"/>
      <c r="BH307" s="283"/>
      <c r="BI307" s="283"/>
      <c r="BJ307" s="283"/>
      <c r="BK307" s="283"/>
      <c r="BL307" s="283"/>
      <c r="BM307" s="283"/>
      <c r="BN307" s="282"/>
      <c r="BO307" s="283"/>
      <c r="BP307" s="282"/>
      <c r="BQ307" s="282"/>
      <c r="BR307" s="282"/>
      <c r="BS307" s="282"/>
    </row>
    <row r="308">
      <c r="A308" s="283"/>
      <c r="B308" s="335"/>
      <c r="C308" s="283"/>
      <c r="D308" s="283"/>
      <c r="E308" s="283"/>
      <c r="F308" s="336"/>
      <c r="G308" s="337"/>
      <c r="H308" s="283"/>
      <c r="I308" s="283"/>
      <c r="J308" s="283"/>
      <c r="K308" s="338"/>
      <c r="L308" s="339"/>
      <c r="M308" s="283"/>
      <c r="N308" s="283"/>
      <c r="O308" s="333"/>
      <c r="P308" s="283"/>
      <c r="Q308" s="163"/>
      <c r="R308" s="163"/>
      <c r="S308" s="163"/>
      <c r="T308" s="163"/>
      <c r="U308" s="163"/>
      <c r="V308" s="163"/>
      <c r="W308" s="163"/>
      <c r="X308" s="163"/>
      <c r="Y308" s="163"/>
      <c r="Z308" s="163"/>
      <c r="AA308" s="330"/>
      <c r="AB308" s="163"/>
      <c r="AC308" s="163"/>
      <c r="AD308" s="163"/>
      <c r="AE308" s="163"/>
      <c r="AF308" s="163"/>
      <c r="AG308" s="163"/>
      <c r="AH308" s="163"/>
      <c r="AI308" s="333"/>
      <c r="AJ308" s="283"/>
      <c r="AK308" s="315"/>
      <c r="AL308" s="282"/>
      <c r="AM308" s="283"/>
      <c r="AN308" s="283"/>
      <c r="AO308" s="283"/>
      <c r="AP308" s="283"/>
      <c r="AQ308" s="283"/>
      <c r="AR308" s="283"/>
      <c r="AS308" s="283"/>
      <c r="AT308" s="283"/>
      <c r="AU308" s="283"/>
      <c r="AV308" s="283"/>
      <c r="AW308" s="283"/>
      <c r="AX308" s="283"/>
      <c r="AY308" s="283"/>
      <c r="AZ308" s="340"/>
      <c r="BA308" s="283"/>
      <c r="BB308" s="283"/>
      <c r="BC308" s="283"/>
      <c r="BD308" s="283"/>
      <c r="BE308" s="283"/>
      <c r="BF308" s="283"/>
      <c r="BG308" s="283"/>
      <c r="BH308" s="283"/>
      <c r="BI308" s="283"/>
      <c r="BJ308" s="283"/>
      <c r="BK308" s="283"/>
      <c r="BL308" s="283"/>
      <c r="BM308" s="283"/>
      <c r="BN308" s="282"/>
      <c r="BO308" s="283"/>
      <c r="BP308" s="282"/>
      <c r="BQ308" s="282"/>
      <c r="BR308" s="282"/>
      <c r="BS308" s="282"/>
    </row>
    <row r="309">
      <c r="A309" s="283"/>
      <c r="B309" s="335"/>
      <c r="C309" s="283"/>
      <c r="D309" s="283"/>
      <c r="E309" s="283"/>
      <c r="F309" s="336"/>
      <c r="G309" s="337"/>
      <c r="H309" s="283"/>
      <c r="I309" s="283"/>
      <c r="J309" s="283"/>
      <c r="K309" s="338"/>
      <c r="L309" s="339"/>
      <c r="M309" s="283"/>
      <c r="N309" s="283"/>
      <c r="O309" s="333"/>
      <c r="P309" s="283"/>
      <c r="Q309" s="163"/>
      <c r="R309" s="163"/>
      <c r="S309" s="163"/>
      <c r="T309" s="163"/>
      <c r="U309" s="163"/>
      <c r="V309" s="163"/>
      <c r="W309" s="163"/>
      <c r="X309" s="163"/>
      <c r="Y309" s="163"/>
      <c r="Z309" s="163"/>
      <c r="AA309" s="330"/>
      <c r="AB309" s="163"/>
      <c r="AC309" s="163"/>
      <c r="AD309" s="163"/>
      <c r="AE309" s="163"/>
      <c r="AF309" s="163"/>
      <c r="AG309" s="163"/>
      <c r="AH309" s="163"/>
      <c r="AI309" s="333"/>
      <c r="AJ309" s="283"/>
      <c r="AK309" s="315"/>
      <c r="AL309" s="282"/>
      <c r="AM309" s="283"/>
      <c r="AN309" s="283"/>
      <c r="AO309" s="283"/>
      <c r="AP309" s="283"/>
      <c r="AQ309" s="283"/>
      <c r="AR309" s="283"/>
      <c r="AS309" s="283"/>
      <c r="AT309" s="283"/>
      <c r="AU309" s="283"/>
      <c r="AV309" s="283"/>
      <c r="AW309" s="283"/>
      <c r="AX309" s="283"/>
      <c r="AY309" s="283"/>
      <c r="AZ309" s="340"/>
      <c r="BA309" s="283"/>
      <c r="BB309" s="283"/>
      <c r="BC309" s="283"/>
      <c r="BD309" s="283"/>
      <c r="BE309" s="283"/>
      <c r="BF309" s="283"/>
      <c r="BG309" s="283"/>
      <c r="BH309" s="283"/>
      <c r="BI309" s="283"/>
      <c r="BJ309" s="283"/>
      <c r="BK309" s="283"/>
      <c r="BL309" s="283"/>
      <c r="BM309" s="283"/>
      <c r="BN309" s="282"/>
      <c r="BO309" s="283"/>
      <c r="BP309" s="282"/>
      <c r="BQ309" s="282"/>
      <c r="BR309" s="282"/>
      <c r="BS309" s="282"/>
    </row>
    <row r="310">
      <c r="A310" s="283"/>
      <c r="B310" s="335"/>
      <c r="C310" s="283"/>
      <c r="D310" s="283"/>
      <c r="E310" s="283"/>
      <c r="F310" s="336"/>
      <c r="G310" s="337"/>
      <c r="H310" s="283"/>
      <c r="I310" s="283"/>
      <c r="J310" s="283"/>
      <c r="K310" s="338"/>
      <c r="L310" s="339"/>
      <c r="M310" s="283"/>
      <c r="N310" s="283"/>
      <c r="O310" s="333"/>
      <c r="P310" s="283"/>
      <c r="Q310" s="163"/>
      <c r="R310" s="163"/>
      <c r="S310" s="163"/>
      <c r="T310" s="163"/>
      <c r="U310" s="163"/>
      <c r="V310" s="163"/>
      <c r="W310" s="163"/>
      <c r="X310" s="163"/>
      <c r="Y310" s="163"/>
      <c r="Z310" s="163"/>
      <c r="AA310" s="330"/>
      <c r="AB310" s="163"/>
      <c r="AC310" s="163"/>
      <c r="AD310" s="163"/>
      <c r="AE310" s="163"/>
      <c r="AF310" s="163"/>
      <c r="AG310" s="163"/>
      <c r="AH310" s="163"/>
      <c r="AI310" s="333"/>
      <c r="AJ310" s="283"/>
      <c r="AK310" s="315"/>
      <c r="AL310" s="282"/>
      <c r="AM310" s="283"/>
      <c r="AN310" s="283"/>
      <c r="AO310" s="283"/>
      <c r="AP310" s="283"/>
      <c r="AQ310" s="283"/>
      <c r="AR310" s="283"/>
      <c r="AS310" s="283"/>
      <c r="AT310" s="283"/>
      <c r="AU310" s="283"/>
      <c r="AV310" s="283"/>
      <c r="AW310" s="283"/>
      <c r="AX310" s="283"/>
      <c r="AY310" s="283"/>
      <c r="AZ310" s="340"/>
      <c r="BA310" s="283"/>
      <c r="BB310" s="283"/>
      <c r="BC310" s="283"/>
      <c r="BD310" s="283"/>
      <c r="BE310" s="283"/>
      <c r="BF310" s="283"/>
      <c r="BG310" s="283"/>
      <c r="BH310" s="283"/>
      <c r="BI310" s="283"/>
      <c r="BJ310" s="283"/>
      <c r="BK310" s="283"/>
      <c r="BL310" s="283"/>
      <c r="BM310" s="283"/>
      <c r="BN310" s="282"/>
      <c r="BO310" s="283"/>
      <c r="BP310" s="282"/>
      <c r="BQ310" s="282"/>
      <c r="BR310" s="282"/>
      <c r="BS310" s="282"/>
    </row>
    <row r="311">
      <c r="A311" s="283"/>
      <c r="B311" s="335"/>
      <c r="C311" s="283"/>
      <c r="D311" s="283"/>
      <c r="E311" s="283"/>
      <c r="F311" s="336"/>
      <c r="G311" s="337"/>
      <c r="H311" s="283"/>
      <c r="I311" s="283"/>
      <c r="J311" s="283"/>
      <c r="K311" s="338"/>
      <c r="L311" s="339"/>
      <c r="M311" s="283"/>
      <c r="N311" s="283"/>
      <c r="O311" s="333"/>
      <c r="P311" s="283"/>
      <c r="Q311" s="163"/>
      <c r="R311" s="163"/>
      <c r="S311" s="163"/>
      <c r="T311" s="163"/>
      <c r="U311" s="163"/>
      <c r="V311" s="163"/>
      <c r="W311" s="163"/>
      <c r="X311" s="163"/>
      <c r="Y311" s="163"/>
      <c r="Z311" s="163"/>
      <c r="AA311" s="330"/>
      <c r="AB311" s="163"/>
      <c r="AC311" s="163"/>
      <c r="AD311" s="163"/>
      <c r="AE311" s="163"/>
      <c r="AF311" s="163"/>
      <c r="AG311" s="163"/>
      <c r="AH311" s="163"/>
      <c r="AI311" s="333"/>
      <c r="AJ311" s="283"/>
      <c r="AK311" s="315"/>
      <c r="AL311" s="282"/>
      <c r="AM311" s="283"/>
      <c r="AN311" s="283"/>
      <c r="AO311" s="283"/>
      <c r="AP311" s="283"/>
      <c r="AQ311" s="283"/>
      <c r="AR311" s="283"/>
      <c r="AS311" s="283"/>
      <c r="AT311" s="283"/>
      <c r="AU311" s="283"/>
      <c r="AV311" s="283"/>
      <c r="AW311" s="283"/>
      <c r="AX311" s="283"/>
      <c r="AY311" s="283"/>
      <c r="AZ311" s="340"/>
      <c r="BA311" s="283"/>
      <c r="BB311" s="283"/>
      <c r="BC311" s="283"/>
      <c r="BD311" s="283"/>
      <c r="BE311" s="283"/>
      <c r="BF311" s="283"/>
      <c r="BG311" s="283"/>
      <c r="BH311" s="283"/>
      <c r="BI311" s="283"/>
      <c r="BJ311" s="283"/>
      <c r="BK311" s="283"/>
      <c r="BL311" s="283"/>
      <c r="BM311" s="283"/>
      <c r="BN311" s="282"/>
      <c r="BO311" s="283"/>
      <c r="BP311" s="282"/>
      <c r="BQ311" s="282"/>
      <c r="BR311" s="282"/>
      <c r="BS311" s="282"/>
    </row>
    <row r="312">
      <c r="A312" s="283"/>
      <c r="B312" s="335"/>
      <c r="C312" s="283"/>
      <c r="D312" s="283"/>
      <c r="E312" s="283"/>
      <c r="F312" s="336"/>
      <c r="G312" s="337"/>
      <c r="H312" s="283"/>
      <c r="I312" s="283"/>
      <c r="J312" s="283"/>
      <c r="K312" s="338"/>
      <c r="L312" s="339"/>
      <c r="M312" s="283"/>
      <c r="N312" s="283"/>
      <c r="O312" s="333"/>
      <c r="P312" s="283"/>
      <c r="Q312" s="163"/>
      <c r="R312" s="163"/>
      <c r="S312" s="163"/>
      <c r="T312" s="163"/>
      <c r="U312" s="163"/>
      <c r="V312" s="163"/>
      <c r="W312" s="163"/>
      <c r="X312" s="163"/>
      <c r="Y312" s="163"/>
      <c r="Z312" s="163"/>
      <c r="AA312" s="330"/>
      <c r="AB312" s="163"/>
      <c r="AC312" s="163"/>
      <c r="AD312" s="163"/>
      <c r="AE312" s="163"/>
      <c r="AF312" s="163"/>
      <c r="AG312" s="163"/>
      <c r="AH312" s="163"/>
      <c r="AI312" s="333"/>
      <c r="AJ312" s="283"/>
      <c r="AK312" s="315"/>
      <c r="AL312" s="282"/>
      <c r="AM312" s="283"/>
      <c r="AN312" s="283"/>
      <c r="AO312" s="283"/>
      <c r="AP312" s="283"/>
      <c r="AQ312" s="283"/>
      <c r="AR312" s="283"/>
      <c r="AS312" s="283"/>
      <c r="AT312" s="283"/>
      <c r="AU312" s="283"/>
      <c r="AV312" s="283"/>
      <c r="AW312" s="283"/>
      <c r="AX312" s="283"/>
      <c r="AY312" s="283"/>
      <c r="AZ312" s="340"/>
      <c r="BA312" s="283"/>
      <c r="BB312" s="283"/>
      <c r="BC312" s="283"/>
      <c r="BD312" s="283"/>
      <c r="BE312" s="283"/>
      <c r="BF312" s="283"/>
      <c r="BG312" s="283"/>
      <c r="BH312" s="283"/>
      <c r="BI312" s="283"/>
      <c r="BJ312" s="283"/>
      <c r="BK312" s="283"/>
      <c r="BL312" s="283"/>
      <c r="BM312" s="283"/>
      <c r="BN312" s="282"/>
      <c r="BO312" s="283"/>
      <c r="BP312" s="282"/>
      <c r="BQ312" s="282"/>
      <c r="BR312" s="282"/>
      <c r="BS312" s="282"/>
    </row>
    <row r="313">
      <c r="A313" s="283"/>
      <c r="B313" s="335"/>
      <c r="C313" s="283"/>
      <c r="D313" s="283"/>
      <c r="E313" s="283"/>
      <c r="F313" s="336"/>
      <c r="G313" s="337"/>
      <c r="H313" s="283"/>
      <c r="I313" s="283"/>
      <c r="J313" s="283"/>
      <c r="K313" s="338"/>
      <c r="L313" s="339"/>
      <c r="M313" s="283"/>
      <c r="N313" s="283"/>
      <c r="O313" s="333"/>
      <c r="P313" s="283"/>
      <c r="Q313" s="163"/>
      <c r="R313" s="163"/>
      <c r="S313" s="163"/>
      <c r="T313" s="163"/>
      <c r="U313" s="163"/>
      <c r="V313" s="163"/>
      <c r="W313" s="163"/>
      <c r="X313" s="163"/>
      <c r="Y313" s="163"/>
      <c r="Z313" s="163"/>
      <c r="AA313" s="330"/>
      <c r="AB313" s="163"/>
      <c r="AC313" s="163"/>
      <c r="AD313" s="163"/>
      <c r="AE313" s="163"/>
      <c r="AF313" s="163"/>
      <c r="AG313" s="163"/>
      <c r="AH313" s="163"/>
      <c r="AI313" s="333"/>
      <c r="AJ313" s="283"/>
      <c r="AK313" s="315"/>
      <c r="AL313" s="282"/>
      <c r="AM313" s="283"/>
      <c r="AN313" s="283"/>
      <c r="AO313" s="283"/>
      <c r="AP313" s="283"/>
      <c r="AQ313" s="283"/>
      <c r="AR313" s="283"/>
      <c r="AS313" s="283"/>
      <c r="AT313" s="283"/>
      <c r="AU313" s="283"/>
      <c r="AV313" s="283"/>
      <c r="AW313" s="283"/>
      <c r="AX313" s="283"/>
      <c r="AY313" s="283"/>
      <c r="AZ313" s="340"/>
      <c r="BA313" s="283"/>
      <c r="BB313" s="283"/>
      <c r="BC313" s="283"/>
      <c r="BD313" s="283"/>
      <c r="BE313" s="283"/>
      <c r="BF313" s="283"/>
      <c r="BG313" s="283"/>
      <c r="BH313" s="283"/>
      <c r="BI313" s="283"/>
      <c r="BJ313" s="283"/>
      <c r="BK313" s="283"/>
      <c r="BL313" s="283"/>
      <c r="BM313" s="283"/>
      <c r="BN313" s="282"/>
      <c r="BO313" s="283"/>
      <c r="BP313" s="282"/>
      <c r="BQ313" s="282"/>
      <c r="BR313" s="282"/>
      <c r="BS313" s="282"/>
    </row>
    <row r="314">
      <c r="A314" s="283"/>
      <c r="B314" s="335"/>
      <c r="C314" s="283"/>
      <c r="D314" s="283"/>
      <c r="E314" s="283"/>
      <c r="F314" s="336"/>
      <c r="G314" s="337"/>
      <c r="H314" s="283"/>
      <c r="I314" s="283"/>
      <c r="J314" s="283"/>
      <c r="K314" s="338"/>
      <c r="L314" s="339"/>
      <c r="M314" s="283"/>
      <c r="N314" s="283"/>
      <c r="O314" s="333"/>
      <c r="P314" s="283"/>
      <c r="Q314" s="163"/>
      <c r="R314" s="163"/>
      <c r="S314" s="163"/>
      <c r="T314" s="163"/>
      <c r="U314" s="163"/>
      <c r="V314" s="163"/>
      <c r="W314" s="163"/>
      <c r="X314" s="163"/>
      <c r="Y314" s="163"/>
      <c r="Z314" s="163"/>
      <c r="AA314" s="330"/>
      <c r="AB314" s="163"/>
      <c r="AC314" s="163"/>
      <c r="AD314" s="163"/>
      <c r="AE314" s="163"/>
      <c r="AF314" s="163"/>
      <c r="AG314" s="163"/>
      <c r="AH314" s="163"/>
      <c r="AI314" s="333"/>
      <c r="AJ314" s="283"/>
      <c r="AK314" s="315"/>
      <c r="AL314" s="282"/>
      <c r="AM314" s="283"/>
      <c r="AN314" s="283"/>
      <c r="AO314" s="283"/>
      <c r="AP314" s="283"/>
      <c r="AQ314" s="283"/>
      <c r="AR314" s="283"/>
      <c r="AS314" s="283"/>
      <c r="AT314" s="283"/>
      <c r="AU314" s="283"/>
      <c r="AV314" s="283"/>
      <c r="AW314" s="283"/>
      <c r="AX314" s="283"/>
      <c r="AY314" s="283"/>
      <c r="AZ314" s="340"/>
      <c r="BA314" s="283"/>
      <c r="BB314" s="283"/>
      <c r="BC314" s="283"/>
      <c r="BD314" s="283"/>
      <c r="BE314" s="283"/>
      <c r="BF314" s="283"/>
      <c r="BG314" s="283"/>
      <c r="BH314" s="283"/>
      <c r="BI314" s="283"/>
      <c r="BJ314" s="283"/>
      <c r="BK314" s="283"/>
      <c r="BL314" s="283"/>
      <c r="BM314" s="283"/>
      <c r="BN314" s="282"/>
      <c r="BO314" s="283"/>
      <c r="BP314" s="282"/>
      <c r="BQ314" s="282"/>
      <c r="BR314" s="282"/>
      <c r="BS314" s="282"/>
    </row>
    <row r="315">
      <c r="A315" s="283"/>
      <c r="B315" s="335"/>
      <c r="C315" s="283"/>
      <c r="D315" s="283"/>
      <c r="E315" s="283"/>
      <c r="F315" s="336"/>
      <c r="G315" s="337"/>
      <c r="H315" s="283"/>
      <c r="I315" s="283"/>
      <c r="J315" s="283"/>
      <c r="K315" s="338"/>
      <c r="L315" s="339"/>
      <c r="M315" s="283"/>
      <c r="N315" s="283"/>
      <c r="O315" s="333"/>
      <c r="P315" s="283"/>
      <c r="Q315" s="163"/>
      <c r="R315" s="163"/>
      <c r="S315" s="163"/>
      <c r="T315" s="163"/>
      <c r="U315" s="163"/>
      <c r="V315" s="163"/>
      <c r="W315" s="163"/>
      <c r="X315" s="163"/>
      <c r="Y315" s="163"/>
      <c r="Z315" s="163"/>
      <c r="AA315" s="330"/>
      <c r="AB315" s="163"/>
      <c r="AC315" s="163"/>
      <c r="AD315" s="163"/>
      <c r="AE315" s="163"/>
      <c r="AF315" s="163"/>
      <c r="AG315" s="163"/>
      <c r="AH315" s="163"/>
      <c r="AI315" s="333"/>
      <c r="AJ315" s="283"/>
      <c r="AK315" s="315"/>
      <c r="AL315" s="282"/>
      <c r="AM315" s="283"/>
      <c r="AN315" s="283"/>
      <c r="AO315" s="283"/>
      <c r="AP315" s="283"/>
      <c r="AQ315" s="283"/>
      <c r="AR315" s="283"/>
      <c r="AS315" s="283"/>
      <c r="AT315" s="283"/>
      <c r="AU315" s="283"/>
      <c r="AV315" s="283"/>
      <c r="AW315" s="283"/>
      <c r="AX315" s="283"/>
      <c r="AY315" s="283"/>
      <c r="AZ315" s="340"/>
      <c r="BA315" s="283"/>
      <c r="BB315" s="283"/>
      <c r="BC315" s="283"/>
      <c r="BD315" s="283"/>
      <c r="BE315" s="283"/>
      <c r="BF315" s="283"/>
      <c r="BG315" s="283"/>
      <c r="BH315" s="283"/>
      <c r="BI315" s="283"/>
      <c r="BJ315" s="283"/>
      <c r="BK315" s="283"/>
      <c r="BL315" s="283"/>
      <c r="BM315" s="283"/>
      <c r="BN315" s="282"/>
      <c r="BO315" s="283"/>
      <c r="BP315" s="282"/>
      <c r="BQ315" s="282"/>
      <c r="BR315" s="282"/>
      <c r="BS315" s="282"/>
    </row>
    <row r="316">
      <c r="A316" s="283"/>
      <c r="B316" s="335"/>
      <c r="C316" s="283"/>
      <c r="D316" s="283"/>
      <c r="E316" s="283"/>
      <c r="F316" s="336"/>
      <c r="G316" s="337"/>
      <c r="H316" s="283"/>
      <c r="I316" s="283"/>
      <c r="J316" s="283"/>
      <c r="K316" s="338"/>
      <c r="L316" s="339"/>
      <c r="M316" s="283"/>
      <c r="N316" s="283"/>
      <c r="O316" s="333"/>
      <c r="P316" s="283"/>
      <c r="Q316" s="163"/>
      <c r="R316" s="163"/>
      <c r="S316" s="163"/>
      <c r="T316" s="163"/>
      <c r="U316" s="163"/>
      <c r="V316" s="163"/>
      <c r="W316" s="163"/>
      <c r="X316" s="163"/>
      <c r="Y316" s="163"/>
      <c r="Z316" s="163"/>
      <c r="AA316" s="330"/>
      <c r="AB316" s="163"/>
      <c r="AC316" s="163"/>
      <c r="AD316" s="163"/>
      <c r="AE316" s="163"/>
      <c r="AF316" s="163"/>
      <c r="AG316" s="163"/>
      <c r="AH316" s="163"/>
      <c r="AI316" s="333"/>
      <c r="AJ316" s="283"/>
      <c r="AK316" s="315"/>
      <c r="AL316" s="282"/>
      <c r="AM316" s="283"/>
      <c r="AN316" s="283"/>
      <c r="AO316" s="283"/>
      <c r="AP316" s="283"/>
      <c r="AQ316" s="283"/>
      <c r="AR316" s="283"/>
      <c r="AS316" s="283"/>
      <c r="AT316" s="283"/>
      <c r="AU316" s="283"/>
      <c r="AV316" s="283"/>
      <c r="AW316" s="283"/>
      <c r="AX316" s="283"/>
      <c r="AY316" s="283"/>
      <c r="AZ316" s="340"/>
      <c r="BA316" s="283"/>
      <c r="BB316" s="283"/>
      <c r="BC316" s="283"/>
      <c r="BD316" s="283"/>
      <c r="BE316" s="283"/>
      <c r="BF316" s="283"/>
      <c r="BG316" s="283"/>
      <c r="BH316" s="283"/>
      <c r="BI316" s="283"/>
      <c r="BJ316" s="283"/>
      <c r="BK316" s="283"/>
      <c r="BL316" s="283"/>
      <c r="BM316" s="283"/>
      <c r="BN316" s="282"/>
      <c r="BO316" s="283"/>
      <c r="BP316" s="282"/>
      <c r="BQ316" s="282"/>
      <c r="BR316" s="282"/>
      <c r="BS316" s="282"/>
    </row>
    <row r="317">
      <c r="A317" s="283"/>
      <c r="B317" s="335"/>
      <c r="C317" s="283"/>
      <c r="D317" s="283"/>
      <c r="E317" s="283"/>
      <c r="F317" s="336"/>
      <c r="G317" s="337"/>
      <c r="H317" s="283"/>
      <c r="I317" s="283"/>
      <c r="J317" s="283"/>
      <c r="K317" s="338"/>
      <c r="L317" s="339"/>
      <c r="M317" s="283"/>
      <c r="N317" s="283"/>
      <c r="O317" s="333"/>
      <c r="P317" s="283"/>
      <c r="Q317" s="163"/>
      <c r="R317" s="163"/>
      <c r="S317" s="163"/>
      <c r="T317" s="163"/>
      <c r="U317" s="163"/>
      <c r="V317" s="163"/>
      <c r="W317" s="163"/>
      <c r="X317" s="163"/>
      <c r="Y317" s="163"/>
      <c r="Z317" s="163"/>
      <c r="AA317" s="330"/>
      <c r="AB317" s="163"/>
      <c r="AC317" s="163"/>
      <c r="AD317" s="163"/>
      <c r="AE317" s="163"/>
      <c r="AF317" s="163"/>
      <c r="AG317" s="163"/>
      <c r="AH317" s="163"/>
      <c r="AI317" s="333"/>
      <c r="AJ317" s="283"/>
      <c r="AK317" s="315"/>
      <c r="AL317" s="282"/>
      <c r="AM317" s="283"/>
      <c r="AN317" s="283"/>
      <c r="AO317" s="283"/>
      <c r="AP317" s="283"/>
      <c r="AQ317" s="283"/>
      <c r="AR317" s="283"/>
      <c r="AS317" s="283"/>
      <c r="AT317" s="283"/>
      <c r="AU317" s="283"/>
      <c r="AV317" s="283"/>
      <c r="AW317" s="283"/>
      <c r="AX317" s="283"/>
      <c r="AY317" s="283"/>
      <c r="AZ317" s="340"/>
      <c r="BA317" s="283"/>
      <c r="BB317" s="283"/>
      <c r="BC317" s="283"/>
      <c r="BD317" s="283"/>
      <c r="BE317" s="283"/>
      <c r="BF317" s="283"/>
      <c r="BG317" s="283"/>
      <c r="BH317" s="283"/>
      <c r="BI317" s="283"/>
      <c r="BJ317" s="283"/>
      <c r="BK317" s="283"/>
      <c r="BL317" s="283"/>
      <c r="BM317" s="283"/>
      <c r="BN317" s="282"/>
      <c r="BO317" s="283"/>
      <c r="BP317" s="282"/>
      <c r="BQ317" s="282"/>
      <c r="BR317" s="282"/>
      <c r="BS317" s="282"/>
    </row>
    <row r="318">
      <c r="A318" s="283"/>
      <c r="B318" s="335"/>
      <c r="C318" s="283"/>
      <c r="D318" s="283"/>
      <c r="E318" s="283"/>
      <c r="F318" s="336"/>
      <c r="G318" s="337"/>
      <c r="H318" s="283"/>
      <c r="I318" s="283"/>
      <c r="J318" s="283"/>
      <c r="K318" s="338"/>
      <c r="L318" s="339"/>
      <c r="M318" s="283"/>
      <c r="N318" s="283"/>
      <c r="O318" s="333"/>
      <c r="P318" s="283"/>
      <c r="Q318" s="163"/>
      <c r="R318" s="163"/>
      <c r="S318" s="163"/>
      <c r="T318" s="163"/>
      <c r="U318" s="163"/>
      <c r="V318" s="163"/>
      <c r="W318" s="163"/>
      <c r="X318" s="163"/>
      <c r="Y318" s="163"/>
      <c r="Z318" s="163"/>
      <c r="AA318" s="330"/>
      <c r="AB318" s="163"/>
      <c r="AC318" s="163"/>
      <c r="AD318" s="163"/>
      <c r="AE318" s="163"/>
      <c r="AF318" s="163"/>
      <c r="AG318" s="163"/>
      <c r="AH318" s="163"/>
      <c r="AI318" s="333"/>
      <c r="AJ318" s="283"/>
      <c r="AK318" s="315"/>
      <c r="AL318" s="282"/>
      <c r="AM318" s="283"/>
      <c r="AN318" s="283"/>
      <c r="AO318" s="283"/>
      <c r="AP318" s="283"/>
      <c r="AQ318" s="283"/>
      <c r="AR318" s="283"/>
      <c r="AS318" s="283"/>
      <c r="AT318" s="283"/>
      <c r="AU318" s="283"/>
      <c r="AV318" s="283"/>
      <c r="AW318" s="283"/>
      <c r="AX318" s="283"/>
      <c r="AY318" s="283"/>
      <c r="AZ318" s="340"/>
      <c r="BA318" s="283"/>
      <c r="BB318" s="283"/>
      <c r="BC318" s="283"/>
      <c r="BD318" s="283"/>
      <c r="BE318" s="283"/>
      <c r="BF318" s="283"/>
      <c r="BG318" s="283"/>
      <c r="BH318" s="283"/>
      <c r="BI318" s="283"/>
      <c r="BJ318" s="283"/>
      <c r="BK318" s="283"/>
      <c r="BL318" s="283"/>
      <c r="BM318" s="283"/>
      <c r="BN318" s="282"/>
      <c r="BO318" s="283"/>
      <c r="BP318" s="282"/>
      <c r="BQ318" s="282"/>
      <c r="BR318" s="282"/>
      <c r="BS318" s="282"/>
    </row>
    <row r="319">
      <c r="A319" s="283"/>
      <c r="B319" s="335"/>
      <c r="C319" s="283"/>
      <c r="D319" s="283"/>
      <c r="E319" s="283"/>
      <c r="F319" s="336"/>
      <c r="G319" s="337"/>
      <c r="H319" s="283"/>
      <c r="I319" s="283"/>
      <c r="J319" s="283"/>
      <c r="K319" s="338"/>
      <c r="L319" s="339"/>
      <c r="M319" s="283"/>
      <c r="N319" s="283"/>
      <c r="O319" s="333"/>
      <c r="P319" s="283"/>
      <c r="Q319" s="163"/>
      <c r="R319" s="163"/>
      <c r="S319" s="163"/>
      <c r="T319" s="163"/>
      <c r="U319" s="163"/>
      <c r="V319" s="163"/>
      <c r="W319" s="163"/>
      <c r="X319" s="163"/>
      <c r="Y319" s="163"/>
      <c r="Z319" s="163"/>
      <c r="AA319" s="330"/>
      <c r="AB319" s="163"/>
      <c r="AC319" s="163"/>
      <c r="AD319" s="163"/>
      <c r="AE319" s="163"/>
      <c r="AF319" s="163"/>
      <c r="AG319" s="163"/>
      <c r="AH319" s="163"/>
      <c r="AI319" s="333"/>
      <c r="AJ319" s="283"/>
      <c r="AK319" s="315"/>
      <c r="AL319" s="282"/>
      <c r="AM319" s="283"/>
      <c r="AN319" s="283"/>
      <c r="AO319" s="283"/>
      <c r="AP319" s="283"/>
      <c r="AQ319" s="283"/>
      <c r="AR319" s="283"/>
      <c r="AS319" s="283"/>
      <c r="AT319" s="283"/>
      <c r="AU319" s="283"/>
      <c r="AV319" s="283"/>
      <c r="AW319" s="283"/>
      <c r="AX319" s="283"/>
      <c r="AY319" s="283"/>
      <c r="AZ319" s="340"/>
      <c r="BA319" s="283"/>
      <c r="BB319" s="283"/>
      <c r="BC319" s="283"/>
      <c r="BD319" s="283"/>
      <c r="BE319" s="283"/>
      <c r="BF319" s="283"/>
      <c r="BG319" s="283"/>
      <c r="BH319" s="283"/>
      <c r="BI319" s="283"/>
      <c r="BJ319" s="283"/>
      <c r="BK319" s="283"/>
      <c r="BL319" s="283"/>
      <c r="BM319" s="283"/>
      <c r="BN319" s="282"/>
      <c r="BO319" s="283"/>
      <c r="BP319" s="282"/>
      <c r="BQ319" s="282"/>
      <c r="BR319" s="282"/>
      <c r="BS319" s="282"/>
    </row>
    <row r="320">
      <c r="A320" s="283"/>
      <c r="B320" s="335"/>
      <c r="C320" s="283"/>
      <c r="D320" s="283"/>
      <c r="E320" s="283"/>
      <c r="F320" s="336"/>
      <c r="G320" s="337"/>
      <c r="H320" s="283"/>
      <c r="I320" s="283"/>
      <c r="J320" s="283"/>
      <c r="K320" s="338"/>
      <c r="L320" s="339"/>
      <c r="M320" s="283"/>
      <c r="N320" s="283"/>
      <c r="O320" s="333"/>
      <c r="P320" s="283"/>
      <c r="Q320" s="163"/>
      <c r="R320" s="163"/>
      <c r="S320" s="163"/>
      <c r="T320" s="163"/>
      <c r="U320" s="163"/>
      <c r="V320" s="163"/>
      <c r="W320" s="163"/>
      <c r="X320" s="163"/>
      <c r="Y320" s="163"/>
      <c r="Z320" s="163"/>
      <c r="AA320" s="330"/>
      <c r="AB320" s="163"/>
      <c r="AC320" s="163"/>
      <c r="AD320" s="163"/>
      <c r="AE320" s="163"/>
      <c r="AF320" s="163"/>
      <c r="AG320" s="163"/>
      <c r="AH320" s="163"/>
      <c r="AI320" s="333"/>
      <c r="AJ320" s="283"/>
      <c r="AK320" s="315"/>
      <c r="AL320" s="282"/>
      <c r="AM320" s="283"/>
      <c r="AN320" s="283"/>
      <c r="AO320" s="283"/>
      <c r="AP320" s="283"/>
      <c r="AQ320" s="283"/>
      <c r="AR320" s="283"/>
      <c r="AS320" s="283"/>
      <c r="AT320" s="283"/>
      <c r="AU320" s="283"/>
      <c r="AV320" s="283"/>
      <c r="AW320" s="283"/>
      <c r="AX320" s="283"/>
      <c r="AY320" s="283"/>
      <c r="AZ320" s="340"/>
      <c r="BA320" s="283"/>
      <c r="BB320" s="283"/>
      <c r="BC320" s="283"/>
      <c r="BD320" s="283"/>
      <c r="BE320" s="283"/>
      <c r="BF320" s="283"/>
      <c r="BG320" s="283"/>
      <c r="BH320" s="283"/>
      <c r="BI320" s="283"/>
      <c r="BJ320" s="283"/>
      <c r="BK320" s="283"/>
      <c r="BL320" s="283"/>
      <c r="BM320" s="283"/>
      <c r="BN320" s="282"/>
      <c r="BO320" s="283"/>
      <c r="BP320" s="282"/>
      <c r="BQ320" s="282"/>
      <c r="BR320" s="282"/>
      <c r="BS320" s="282"/>
    </row>
    <row r="321">
      <c r="A321" s="283"/>
      <c r="B321" s="335"/>
      <c r="C321" s="283"/>
      <c r="D321" s="283"/>
      <c r="E321" s="283"/>
      <c r="F321" s="336"/>
      <c r="G321" s="337"/>
      <c r="H321" s="283"/>
      <c r="I321" s="283"/>
      <c r="J321" s="283"/>
      <c r="K321" s="338"/>
      <c r="L321" s="339"/>
      <c r="M321" s="283"/>
      <c r="N321" s="283"/>
      <c r="O321" s="333"/>
      <c r="P321" s="283"/>
      <c r="Q321" s="163"/>
      <c r="R321" s="163"/>
      <c r="S321" s="163"/>
      <c r="T321" s="163"/>
      <c r="U321" s="163"/>
      <c r="V321" s="163"/>
      <c r="W321" s="163"/>
      <c r="X321" s="163"/>
      <c r="Y321" s="163"/>
      <c r="Z321" s="163"/>
      <c r="AA321" s="330"/>
      <c r="AB321" s="163"/>
      <c r="AC321" s="163"/>
      <c r="AD321" s="163"/>
      <c r="AE321" s="163"/>
      <c r="AF321" s="163"/>
      <c r="AG321" s="163"/>
      <c r="AH321" s="163"/>
      <c r="AI321" s="333"/>
      <c r="AJ321" s="283"/>
      <c r="AK321" s="315"/>
      <c r="AL321" s="282"/>
      <c r="AM321" s="283"/>
      <c r="AN321" s="283"/>
      <c r="AO321" s="283"/>
      <c r="AP321" s="283"/>
      <c r="AQ321" s="283"/>
      <c r="AR321" s="283"/>
      <c r="AS321" s="283"/>
      <c r="AT321" s="283"/>
      <c r="AU321" s="283"/>
      <c r="AV321" s="283"/>
      <c r="AW321" s="283"/>
      <c r="AX321" s="283"/>
      <c r="AY321" s="283"/>
      <c r="AZ321" s="340"/>
      <c r="BA321" s="283"/>
      <c r="BB321" s="283"/>
      <c r="BC321" s="283"/>
      <c r="BD321" s="283"/>
      <c r="BE321" s="283"/>
      <c r="BF321" s="283"/>
      <c r="BG321" s="283"/>
      <c r="BH321" s="283"/>
      <c r="BI321" s="283"/>
      <c r="BJ321" s="283"/>
      <c r="BK321" s="283"/>
      <c r="BL321" s="283"/>
      <c r="BM321" s="283"/>
      <c r="BN321" s="282"/>
      <c r="BO321" s="283"/>
      <c r="BP321" s="282"/>
      <c r="BQ321" s="282"/>
      <c r="BR321" s="282"/>
      <c r="BS321" s="282"/>
    </row>
    <row r="322">
      <c r="A322" s="283"/>
      <c r="B322" s="335"/>
      <c r="C322" s="283"/>
      <c r="D322" s="283"/>
      <c r="E322" s="283"/>
      <c r="F322" s="336"/>
      <c r="G322" s="337"/>
      <c r="H322" s="283"/>
      <c r="I322" s="283"/>
      <c r="J322" s="283"/>
      <c r="K322" s="338"/>
      <c r="L322" s="339"/>
      <c r="M322" s="283"/>
      <c r="N322" s="283"/>
      <c r="O322" s="333"/>
      <c r="P322" s="283"/>
      <c r="Q322" s="163"/>
      <c r="R322" s="163"/>
      <c r="S322" s="163"/>
      <c r="T322" s="163"/>
      <c r="U322" s="163"/>
      <c r="V322" s="163"/>
      <c r="W322" s="163"/>
      <c r="X322" s="163"/>
      <c r="Y322" s="163"/>
      <c r="Z322" s="163"/>
      <c r="AA322" s="330"/>
      <c r="AB322" s="163"/>
      <c r="AC322" s="163"/>
      <c r="AD322" s="163"/>
      <c r="AE322" s="163"/>
      <c r="AF322" s="163"/>
      <c r="AG322" s="163"/>
      <c r="AH322" s="163"/>
      <c r="AI322" s="333"/>
      <c r="AJ322" s="283"/>
      <c r="AK322" s="315"/>
      <c r="AL322" s="282"/>
      <c r="AM322" s="283"/>
      <c r="AN322" s="283"/>
      <c r="AO322" s="283"/>
      <c r="AP322" s="283"/>
      <c r="AQ322" s="283"/>
      <c r="AR322" s="283"/>
      <c r="AS322" s="283"/>
      <c r="AT322" s="283"/>
      <c r="AU322" s="283"/>
      <c r="AV322" s="283"/>
      <c r="AW322" s="283"/>
      <c r="AX322" s="283"/>
      <c r="AY322" s="283"/>
      <c r="AZ322" s="340"/>
      <c r="BA322" s="283"/>
      <c r="BB322" s="283"/>
      <c r="BC322" s="283"/>
      <c r="BD322" s="283"/>
      <c r="BE322" s="283"/>
      <c r="BF322" s="283"/>
      <c r="BG322" s="283"/>
      <c r="BH322" s="283"/>
      <c r="BI322" s="283"/>
      <c r="BJ322" s="283"/>
      <c r="BK322" s="283"/>
      <c r="BL322" s="283"/>
      <c r="BM322" s="283"/>
      <c r="BN322" s="282"/>
      <c r="BO322" s="283"/>
      <c r="BP322" s="282"/>
      <c r="BQ322" s="282"/>
      <c r="BR322" s="282"/>
      <c r="BS322" s="282"/>
    </row>
    <row r="323">
      <c r="A323" s="283"/>
      <c r="B323" s="335"/>
      <c r="C323" s="283"/>
      <c r="D323" s="283"/>
      <c r="E323" s="283"/>
      <c r="F323" s="336"/>
      <c r="G323" s="337"/>
      <c r="H323" s="283"/>
      <c r="I323" s="283"/>
      <c r="J323" s="283"/>
      <c r="K323" s="338"/>
      <c r="L323" s="339"/>
      <c r="M323" s="283"/>
      <c r="N323" s="283"/>
      <c r="O323" s="333"/>
      <c r="P323" s="283"/>
      <c r="Q323" s="163"/>
      <c r="R323" s="163"/>
      <c r="S323" s="163"/>
      <c r="T323" s="163"/>
      <c r="U323" s="163"/>
      <c r="V323" s="163"/>
      <c r="W323" s="163"/>
      <c r="X323" s="163"/>
      <c r="Y323" s="163"/>
      <c r="Z323" s="163"/>
      <c r="AA323" s="330"/>
      <c r="AB323" s="163"/>
      <c r="AC323" s="163"/>
      <c r="AD323" s="163"/>
      <c r="AE323" s="163"/>
      <c r="AF323" s="163"/>
      <c r="AG323" s="163"/>
      <c r="AH323" s="163"/>
      <c r="AI323" s="333"/>
      <c r="AJ323" s="283"/>
      <c r="AK323" s="315"/>
      <c r="AL323" s="282"/>
      <c r="AM323" s="283"/>
      <c r="AN323" s="283"/>
      <c r="AO323" s="283"/>
      <c r="AP323" s="283"/>
      <c r="AQ323" s="283"/>
      <c r="AR323" s="283"/>
      <c r="AS323" s="283"/>
      <c r="AT323" s="283"/>
      <c r="AU323" s="283"/>
      <c r="AV323" s="283"/>
      <c r="AW323" s="283"/>
      <c r="AX323" s="283"/>
      <c r="AY323" s="283"/>
      <c r="AZ323" s="340"/>
      <c r="BA323" s="283"/>
      <c r="BB323" s="283"/>
      <c r="BC323" s="283"/>
      <c r="BD323" s="283"/>
      <c r="BE323" s="283"/>
      <c r="BF323" s="283"/>
      <c r="BG323" s="283"/>
      <c r="BH323" s="283"/>
      <c r="BI323" s="283"/>
      <c r="BJ323" s="283"/>
      <c r="BK323" s="283"/>
      <c r="BL323" s="283"/>
      <c r="BM323" s="283"/>
      <c r="BN323" s="282"/>
      <c r="BO323" s="283"/>
      <c r="BP323" s="282"/>
      <c r="BQ323" s="282"/>
      <c r="BR323" s="282"/>
      <c r="BS323" s="282"/>
    </row>
    <row r="324">
      <c r="A324" s="283"/>
      <c r="B324" s="335"/>
      <c r="C324" s="283"/>
      <c r="D324" s="283"/>
      <c r="E324" s="283"/>
      <c r="F324" s="336"/>
      <c r="G324" s="337"/>
      <c r="H324" s="283"/>
      <c r="I324" s="283"/>
      <c r="J324" s="283"/>
      <c r="K324" s="338"/>
      <c r="L324" s="339"/>
      <c r="M324" s="283"/>
      <c r="N324" s="283"/>
      <c r="O324" s="333"/>
      <c r="P324" s="283"/>
      <c r="Q324" s="163"/>
      <c r="R324" s="163"/>
      <c r="S324" s="163"/>
      <c r="T324" s="163"/>
      <c r="U324" s="163"/>
      <c r="V324" s="163"/>
      <c r="W324" s="163"/>
      <c r="X324" s="163"/>
      <c r="Y324" s="163"/>
      <c r="Z324" s="163"/>
      <c r="AA324" s="330"/>
      <c r="AB324" s="163"/>
      <c r="AC324" s="163"/>
      <c r="AD324" s="163"/>
      <c r="AE324" s="163"/>
      <c r="AF324" s="163"/>
      <c r="AG324" s="163"/>
      <c r="AH324" s="163"/>
      <c r="AI324" s="333"/>
      <c r="AJ324" s="283"/>
      <c r="AK324" s="315"/>
      <c r="AL324" s="282"/>
      <c r="AM324" s="283"/>
      <c r="AN324" s="283"/>
      <c r="AO324" s="283"/>
      <c r="AP324" s="283"/>
      <c r="AQ324" s="283"/>
      <c r="AR324" s="283"/>
      <c r="AS324" s="283"/>
      <c r="AT324" s="283"/>
      <c r="AU324" s="283"/>
      <c r="AV324" s="283"/>
      <c r="AW324" s="283"/>
      <c r="AX324" s="283"/>
      <c r="AY324" s="283"/>
      <c r="AZ324" s="340"/>
      <c r="BA324" s="283"/>
      <c r="BB324" s="283"/>
      <c r="BC324" s="283"/>
      <c r="BD324" s="283"/>
      <c r="BE324" s="283"/>
      <c r="BF324" s="283"/>
      <c r="BG324" s="283"/>
      <c r="BH324" s="283"/>
      <c r="BI324" s="283"/>
      <c r="BJ324" s="283"/>
      <c r="BK324" s="283"/>
      <c r="BL324" s="283"/>
      <c r="BM324" s="283"/>
      <c r="BN324" s="282"/>
      <c r="BO324" s="283"/>
      <c r="BP324" s="282"/>
      <c r="BQ324" s="282"/>
      <c r="BR324" s="282"/>
      <c r="BS324" s="282"/>
    </row>
    <row r="325">
      <c r="A325" s="283"/>
      <c r="B325" s="335"/>
      <c r="C325" s="283"/>
      <c r="D325" s="283"/>
      <c r="E325" s="283"/>
      <c r="F325" s="336"/>
      <c r="G325" s="337"/>
      <c r="H325" s="283"/>
      <c r="I325" s="283"/>
      <c r="J325" s="283"/>
      <c r="K325" s="338"/>
      <c r="L325" s="339"/>
      <c r="M325" s="283"/>
      <c r="N325" s="283"/>
      <c r="O325" s="333"/>
      <c r="P325" s="283"/>
      <c r="Q325" s="163"/>
      <c r="R325" s="163"/>
      <c r="S325" s="163"/>
      <c r="T325" s="163"/>
      <c r="U325" s="163"/>
      <c r="V325" s="163"/>
      <c r="W325" s="163"/>
      <c r="X325" s="163"/>
      <c r="Y325" s="163"/>
      <c r="Z325" s="163"/>
      <c r="AA325" s="330"/>
      <c r="AB325" s="163"/>
      <c r="AC325" s="163"/>
      <c r="AD325" s="163"/>
      <c r="AE325" s="163"/>
      <c r="AF325" s="163"/>
      <c r="AG325" s="163"/>
      <c r="AH325" s="163"/>
      <c r="AI325" s="333"/>
      <c r="AJ325" s="283"/>
      <c r="AK325" s="315"/>
      <c r="AL325" s="282"/>
      <c r="AM325" s="283"/>
      <c r="AN325" s="283"/>
      <c r="AO325" s="283"/>
      <c r="AP325" s="283"/>
      <c r="AQ325" s="283"/>
      <c r="AR325" s="283"/>
      <c r="AS325" s="283"/>
      <c r="AT325" s="283"/>
      <c r="AU325" s="283"/>
      <c r="AV325" s="283"/>
      <c r="AW325" s="283"/>
      <c r="AX325" s="283"/>
      <c r="AY325" s="283"/>
      <c r="AZ325" s="340"/>
      <c r="BA325" s="283"/>
      <c r="BB325" s="283"/>
      <c r="BC325" s="283"/>
      <c r="BD325" s="283"/>
      <c r="BE325" s="283"/>
      <c r="BF325" s="283"/>
      <c r="BG325" s="283"/>
      <c r="BH325" s="283"/>
      <c r="BI325" s="283"/>
      <c r="BJ325" s="283"/>
      <c r="BK325" s="283"/>
      <c r="BL325" s="283"/>
      <c r="BM325" s="283"/>
      <c r="BN325" s="282"/>
      <c r="BO325" s="283"/>
      <c r="BP325" s="282"/>
      <c r="BQ325" s="282"/>
      <c r="BR325" s="282"/>
      <c r="BS325" s="282"/>
    </row>
    <row r="326">
      <c r="A326" s="283"/>
      <c r="B326" s="335"/>
      <c r="C326" s="283"/>
      <c r="D326" s="283"/>
      <c r="E326" s="283"/>
      <c r="F326" s="336"/>
      <c r="G326" s="337"/>
      <c r="H326" s="283"/>
      <c r="I326" s="283"/>
      <c r="J326" s="283"/>
      <c r="K326" s="338"/>
      <c r="L326" s="339"/>
      <c r="M326" s="283"/>
      <c r="N326" s="283"/>
      <c r="O326" s="333"/>
      <c r="P326" s="283"/>
      <c r="Q326" s="163"/>
      <c r="R326" s="163"/>
      <c r="S326" s="163"/>
      <c r="T326" s="163"/>
      <c r="U326" s="163"/>
      <c r="V326" s="163"/>
      <c r="W326" s="163"/>
      <c r="X326" s="163"/>
      <c r="Y326" s="163"/>
      <c r="Z326" s="163"/>
      <c r="AA326" s="330"/>
      <c r="AB326" s="163"/>
      <c r="AC326" s="163"/>
      <c r="AD326" s="163"/>
      <c r="AE326" s="163"/>
      <c r="AF326" s="163"/>
      <c r="AG326" s="163"/>
      <c r="AH326" s="163"/>
      <c r="AI326" s="333"/>
      <c r="AJ326" s="283"/>
      <c r="AK326" s="315"/>
      <c r="AL326" s="282"/>
      <c r="AM326" s="283"/>
      <c r="AN326" s="283"/>
      <c r="AO326" s="283"/>
      <c r="AP326" s="283"/>
      <c r="AQ326" s="283"/>
      <c r="AR326" s="283"/>
      <c r="AS326" s="283"/>
      <c r="AT326" s="283"/>
      <c r="AU326" s="283"/>
      <c r="AV326" s="283"/>
      <c r="AW326" s="283"/>
      <c r="AX326" s="283"/>
      <c r="AY326" s="283"/>
      <c r="AZ326" s="340"/>
      <c r="BA326" s="283"/>
      <c r="BB326" s="283"/>
      <c r="BC326" s="283"/>
      <c r="BD326" s="283"/>
      <c r="BE326" s="283"/>
      <c r="BF326" s="283"/>
      <c r="BG326" s="283"/>
      <c r="BH326" s="283"/>
      <c r="BI326" s="283"/>
      <c r="BJ326" s="283"/>
      <c r="BK326" s="283"/>
      <c r="BL326" s="283"/>
      <c r="BM326" s="283"/>
      <c r="BN326" s="282"/>
      <c r="BO326" s="283"/>
      <c r="BP326" s="282"/>
      <c r="BQ326" s="282"/>
      <c r="BR326" s="282"/>
      <c r="BS326" s="282"/>
    </row>
    <row r="327">
      <c r="A327" s="283"/>
      <c r="B327" s="335"/>
      <c r="C327" s="283"/>
      <c r="D327" s="283"/>
      <c r="E327" s="283"/>
      <c r="F327" s="336"/>
      <c r="G327" s="337"/>
      <c r="H327" s="283"/>
      <c r="I327" s="283"/>
      <c r="J327" s="283"/>
      <c r="K327" s="338"/>
      <c r="L327" s="339"/>
      <c r="M327" s="283"/>
      <c r="N327" s="283"/>
      <c r="O327" s="333"/>
      <c r="P327" s="283"/>
      <c r="Q327" s="163"/>
      <c r="R327" s="163"/>
      <c r="S327" s="163"/>
      <c r="T327" s="163"/>
      <c r="U327" s="163"/>
      <c r="V327" s="163"/>
      <c r="W327" s="163"/>
      <c r="X327" s="163"/>
      <c r="Y327" s="163"/>
      <c r="Z327" s="163"/>
      <c r="AA327" s="330"/>
      <c r="AB327" s="163"/>
      <c r="AC327" s="163"/>
      <c r="AD327" s="163"/>
      <c r="AE327" s="163"/>
      <c r="AF327" s="163"/>
      <c r="AG327" s="163"/>
      <c r="AH327" s="163"/>
      <c r="AI327" s="333"/>
      <c r="AJ327" s="283"/>
      <c r="AK327" s="315"/>
      <c r="AL327" s="282"/>
      <c r="AM327" s="283"/>
      <c r="AN327" s="283"/>
      <c r="AO327" s="283"/>
      <c r="AP327" s="283"/>
      <c r="AQ327" s="283"/>
      <c r="AR327" s="283"/>
      <c r="AS327" s="283"/>
      <c r="AT327" s="283"/>
      <c r="AU327" s="283"/>
      <c r="AV327" s="283"/>
      <c r="AW327" s="283"/>
      <c r="AX327" s="283"/>
      <c r="AY327" s="283"/>
      <c r="AZ327" s="340"/>
      <c r="BA327" s="283"/>
      <c r="BB327" s="283"/>
      <c r="BC327" s="283"/>
      <c r="BD327" s="283"/>
      <c r="BE327" s="283"/>
      <c r="BF327" s="283"/>
      <c r="BG327" s="283"/>
      <c r="BH327" s="283"/>
      <c r="BI327" s="283"/>
      <c r="BJ327" s="283"/>
      <c r="BK327" s="283"/>
      <c r="BL327" s="283"/>
      <c r="BM327" s="283"/>
      <c r="BN327" s="282"/>
      <c r="BO327" s="283"/>
      <c r="BP327" s="282"/>
      <c r="BQ327" s="282"/>
      <c r="BR327" s="282"/>
      <c r="BS327" s="282"/>
    </row>
    <row r="328">
      <c r="A328" s="283"/>
      <c r="B328" s="335"/>
      <c r="C328" s="283"/>
      <c r="D328" s="283"/>
      <c r="E328" s="283"/>
      <c r="F328" s="336"/>
      <c r="G328" s="337"/>
      <c r="H328" s="283"/>
      <c r="I328" s="283"/>
      <c r="J328" s="283"/>
      <c r="K328" s="338"/>
      <c r="L328" s="339"/>
      <c r="M328" s="283"/>
      <c r="N328" s="283"/>
      <c r="O328" s="333"/>
      <c r="P328" s="283"/>
      <c r="Q328" s="163"/>
      <c r="R328" s="163"/>
      <c r="S328" s="163"/>
      <c r="T328" s="163"/>
      <c r="U328" s="163"/>
      <c r="V328" s="163"/>
      <c r="W328" s="163"/>
      <c r="X328" s="163"/>
      <c r="Y328" s="163"/>
      <c r="Z328" s="163"/>
      <c r="AA328" s="330"/>
      <c r="AB328" s="163"/>
      <c r="AC328" s="163"/>
      <c r="AD328" s="163"/>
      <c r="AE328" s="163"/>
      <c r="AF328" s="163"/>
      <c r="AG328" s="163"/>
      <c r="AH328" s="163"/>
      <c r="AI328" s="333"/>
      <c r="AJ328" s="283"/>
      <c r="AK328" s="315"/>
      <c r="AL328" s="282"/>
      <c r="AM328" s="283"/>
      <c r="AN328" s="283"/>
      <c r="AO328" s="283"/>
      <c r="AP328" s="283"/>
      <c r="AQ328" s="283"/>
      <c r="AR328" s="283"/>
      <c r="AS328" s="283"/>
      <c r="AT328" s="283"/>
      <c r="AU328" s="283"/>
      <c r="AV328" s="283"/>
      <c r="AW328" s="283"/>
      <c r="AX328" s="283"/>
      <c r="AY328" s="283"/>
      <c r="AZ328" s="340"/>
      <c r="BA328" s="283"/>
      <c r="BB328" s="283"/>
      <c r="BC328" s="283"/>
      <c r="BD328" s="283"/>
      <c r="BE328" s="283"/>
      <c r="BF328" s="283"/>
      <c r="BG328" s="283"/>
      <c r="BH328" s="283"/>
      <c r="BI328" s="283"/>
      <c r="BJ328" s="283"/>
      <c r="BK328" s="283"/>
      <c r="BL328" s="283"/>
      <c r="BM328" s="283"/>
      <c r="BN328" s="282"/>
      <c r="BO328" s="283"/>
      <c r="BP328" s="282"/>
      <c r="BQ328" s="282"/>
      <c r="BR328" s="282"/>
      <c r="BS328" s="282"/>
    </row>
    <row r="329">
      <c r="A329" s="283"/>
      <c r="B329" s="335"/>
      <c r="C329" s="283"/>
      <c r="D329" s="283"/>
      <c r="E329" s="283"/>
      <c r="F329" s="336"/>
      <c r="G329" s="337"/>
      <c r="H329" s="283"/>
      <c r="I329" s="283"/>
      <c r="J329" s="283"/>
      <c r="K329" s="338"/>
      <c r="L329" s="339"/>
      <c r="M329" s="283"/>
      <c r="N329" s="283"/>
      <c r="O329" s="333"/>
      <c r="P329" s="283"/>
      <c r="Q329" s="163"/>
      <c r="R329" s="163"/>
      <c r="S329" s="163"/>
      <c r="T329" s="163"/>
      <c r="U329" s="163"/>
      <c r="V329" s="163"/>
      <c r="W329" s="163"/>
      <c r="X329" s="163"/>
      <c r="Y329" s="163"/>
      <c r="Z329" s="163"/>
      <c r="AA329" s="330"/>
      <c r="AB329" s="163"/>
      <c r="AC329" s="163"/>
      <c r="AD329" s="163"/>
      <c r="AE329" s="163"/>
      <c r="AF329" s="163"/>
      <c r="AG329" s="163"/>
      <c r="AH329" s="163"/>
      <c r="AI329" s="333"/>
      <c r="AJ329" s="283"/>
      <c r="AK329" s="315"/>
      <c r="AL329" s="282"/>
      <c r="AM329" s="283"/>
      <c r="AN329" s="283"/>
      <c r="AO329" s="283"/>
      <c r="AP329" s="283"/>
      <c r="AQ329" s="283"/>
      <c r="AR329" s="283"/>
      <c r="AS329" s="283"/>
      <c r="AT329" s="283"/>
      <c r="AU329" s="283"/>
      <c r="AV329" s="283"/>
      <c r="AW329" s="283"/>
      <c r="AX329" s="283"/>
      <c r="AY329" s="283"/>
      <c r="AZ329" s="340"/>
      <c r="BA329" s="283"/>
      <c r="BB329" s="283"/>
      <c r="BC329" s="283"/>
      <c r="BD329" s="283"/>
      <c r="BE329" s="283"/>
      <c r="BF329" s="283"/>
      <c r="BG329" s="283"/>
      <c r="BH329" s="283"/>
      <c r="BI329" s="283"/>
      <c r="BJ329" s="283"/>
      <c r="BK329" s="283"/>
      <c r="BL329" s="283"/>
      <c r="BM329" s="283"/>
      <c r="BN329" s="282"/>
      <c r="BO329" s="283"/>
      <c r="BP329" s="282"/>
      <c r="BQ329" s="282"/>
      <c r="BR329" s="282"/>
      <c r="BS329" s="282"/>
    </row>
    <row r="330">
      <c r="A330" s="283"/>
      <c r="B330" s="335"/>
      <c r="C330" s="283"/>
      <c r="D330" s="283"/>
      <c r="E330" s="283"/>
      <c r="F330" s="336"/>
      <c r="G330" s="337"/>
      <c r="H330" s="283"/>
      <c r="I330" s="283"/>
      <c r="J330" s="283"/>
      <c r="K330" s="338"/>
      <c r="L330" s="339"/>
      <c r="M330" s="283"/>
      <c r="N330" s="283"/>
      <c r="O330" s="333"/>
      <c r="P330" s="283"/>
      <c r="Q330" s="163"/>
      <c r="R330" s="163"/>
      <c r="S330" s="163"/>
      <c r="T330" s="163"/>
      <c r="U330" s="163"/>
      <c r="V330" s="163"/>
      <c r="W330" s="163"/>
      <c r="X330" s="163"/>
      <c r="Y330" s="163"/>
      <c r="Z330" s="163"/>
      <c r="AA330" s="330"/>
      <c r="AB330" s="163"/>
      <c r="AC330" s="163"/>
      <c r="AD330" s="163"/>
      <c r="AE330" s="163"/>
      <c r="AF330" s="163"/>
      <c r="AG330" s="163"/>
      <c r="AH330" s="163"/>
      <c r="AI330" s="333"/>
      <c r="AJ330" s="283"/>
      <c r="AK330" s="315"/>
      <c r="AL330" s="282"/>
      <c r="AM330" s="283"/>
      <c r="AN330" s="283"/>
      <c r="AO330" s="283"/>
      <c r="AP330" s="283"/>
      <c r="AQ330" s="283"/>
      <c r="AR330" s="283"/>
      <c r="AS330" s="283"/>
      <c r="AT330" s="283"/>
      <c r="AU330" s="283"/>
      <c r="AV330" s="283"/>
      <c r="AW330" s="283"/>
      <c r="AX330" s="283"/>
      <c r="AY330" s="283"/>
      <c r="AZ330" s="340"/>
      <c r="BA330" s="283"/>
      <c r="BB330" s="283"/>
      <c r="BC330" s="283"/>
      <c r="BD330" s="283"/>
      <c r="BE330" s="283"/>
      <c r="BF330" s="283"/>
      <c r="BG330" s="283"/>
      <c r="BH330" s="283"/>
      <c r="BI330" s="283"/>
      <c r="BJ330" s="283"/>
      <c r="BK330" s="283"/>
      <c r="BL330" s="283"/>
      <c r="BM330" s="283"/>
      <c r="BN330" s="282"/>
      <c r="BO330" s="283"/>
      <c r="BP330" s="282"/>
      <c r="BQ330" s="282"/>
      <c r="BR330" s="282"/>
      <c r="BS330" s="282"/>
    </row>
    <row r="331">
      <c r="A331" s="283"/>
      <c r="B331" s="335"/>
      <c r="C331" s="283"/>
      <c r="D331" s="283"/>
      <c r="E331" s="283"/>
      <c r="F331" s="336"/>
      <c r="G331" s="337"/>
      <c r="H331" s="283"/>
      <c r="I331" s="283"/>
      <c r="J331" s="283"/>
      <c r="K331" s="338"/>
      <c r="L331" s="339"/>
      <c r="M331" s="283"/>
      <c r="N331" s="283"/>
      <c r="O331" s="333"/>
      <c r="P331" s="283"/>
      <c r="Q331" s="163"/>
      <c r="R331" s="163"/>
      <c r="S331" s="163"/>
      <c r="T331" s="163"/>
      <c r="U331" s="163"/>
      <c r="V331" s="163"/>
      <c r="W331" s="163"/>
      <c r="X331" s="163"/>
      <c r="Y331" s="163"/>
      <c r="Z331" s="163"/>
      <c r="AA331" s="330"/>
      <c r="AB331" s="163"/>
      <c r="AC331" s="163"/>
      <c r="AD331" s="163"/>
      <c r="AE331" s="163"/>
      <c r="AF331" s="163"/>
      <c r="AG331" s="163"/>
      <c r="AH331" s="163"/>
      <c r="AI331" s="333"/>
      <c r="AJ331" s="283"/>
      <c r="AK331" s="315"/>
      <c r="AL331" s="282"/>
      <c r="AM331" s="283"/>
      <c r="AN331" s="283"/>
      <c r="AO331" s="283"/>
      <c r="AP331" s="283"/>
      <c r="AQ331" s="283"/>
      <c r="AR331" s="283"/>
      <c r="AS331" s="283"/>
      <c r="AT331" s="283"/>
      <c r="AU331" s="283"/>
      <c r="AV331" s="283"/>
      <c r="AW331" s="283"/>
      <c r="AX331" s="283"/>
      <c r="AY331" s="283"/>
      <c r="AZ331" s="340"/>
      <c r="BA331" s="283"/>
      <c r="BB331" s="283"/>
      <c r="BC331" s="283"/>
      <c r="BD331" s="283"/>
      <c r="BE331" s="283"/>
      <c r="BF331" s="283"/>
      <c r="BG331" s="283"/>
      <c r="BH331" s="283"/>
      <c r="BI331" s="283"/>
      <c r="BJ331" s="283"/>
      <c r="BK331" s="283"/>
      <c r="BL331" s="283"/>
      <c r="BM331" s="283"/>
      <c r="BN331" s="282"/>
      <c r="BO331" s="283"/>
      <c r="BP331" s="282"/>
      <c r="BQ331" s="282"/>
      <c r="BR331" s="282"/>
      <c r="BS331" s="282"/>
    </row>
    <row r="332">
      <c r="A332" s="283"/>
      <c r="B332" s="335"/>
      <c r="C332" s="283"/>
      <c r="D332" s="283"/>
      <c r="E332" s="283"/>
      <c r="F332" s="336"/>
      <c r="G332" s="337"/>
      <c r="H332" s="283"/>
      <c r="I332" s="283"/>
      <c r="J332" s="283"/>
      <c r="K332" s="338"/>
      <c r="L332" s="339"/>
      <c r="M332" s="283"/>
      <c r="N332" s="283"/>
      <c r="O332" s="333"/>
      <c r="P332" s="283"/>
      <c r="Q332" s="163"/>
      <c r="R332" s="163"/>
      <c r="S332" s="163"/>
      <c r="T332" s="163"/>
      <c r="U332" s="163"/>
      <c r="V332" s="163"/>
      <c r="W332" s="163"/>
      <c r="X332" s="163"/>
      <c r="Y332" s="163"/>
      <c r="Z332" s="163"/>
      <c r="AA332" s="330"/>
      <c r="AB332" s="163"/>
      <c r="AC332" s="163"/>
      <c r="AD332" s="163"/>
      <c r="AE332" s="163"/>
      <c r="AF332" s="163"/>
      <c r="AG332" s="163"/>
      <c r="AH332" s="163"/>
      <c r="AI332" s="333"/>
      <c r="AJ332" s="283"/>
      <c r="AK332" s="315"/>
      <c r="AL332" s="282"/>
      <c r="AM332" s="283"/>
      <c r="AN332" s="283"/>
      <c r="AO332" s="283"/>
      <c r="AP332" s="283"/>
      <c r="AQ332" s="283"/>
      <c r="AR332" s="283"/>
      <c r="AS332" s="283"/>
      <c r="AT332" s="283"/>
      <c r="AU332" s="283"/>
      <c r="AV332" s="283"/>
      <c r="AW332" s="283"/>
      <c r="AX332" s="283"/>
      <c r="AY332" s="283"/>
      <c r="AZ332" s="340"/>
      <c r="BA332" s="283"/>
      <c r="BB332" s="283"/>
      <c r="BC332" s="283"/>
      <c r="BD332" s="283"/>
      <c r="BE332" s="283"/>
      <c r="BF332" s="283"/>
      <c r="BG332" s="283"/>
      <c r="BH332" s="283"/>
      <c r="BI332" s="283"/>
      <c r="BJ332" s="283"/>
      <c r="BK332" s="283"/>
      <c r="BL332" s="283"/>
      <c r="BM332" s="283"/>
      <c r="BN332" s="282"/>
      <c r="BO332" s="283"/>
      <c r="BP332" s="282"/>
      <c r="BQ332" s="282"/>
      <c r="BR332" s="282"/>
      <c r="BS332" s="282"/>
    </row>
    <row r="333">
      <c r="A333" s="283"/>
      <c r="B333" s="335"/>
      <c r="C333" s="283"/>
      <c r="D333" s="283"/>
      <c r="E333" s="283"/>
      <c r="F333" s="336"/>
      <c r="G333" s="337"/>
      <c r="H333" s="283"/>
      <c r="I333" s="283"/>
      <c r="J333" s="283"/>
      <c r="K333" s="338"/>
      <c r="L333" s="339"/>
      <c r="M333" s="283"/>
      <c r="N333" s="283"/>
      <c r="O333" s="333"/>
      <c r="P333" s="283"/>
      <c r="Q333" s="163"/>
      <c r="R333" s="163"/>
      <c r="S333" s="163"/>
      <c r="T333" s="163"/>
      <c r="U333" s="163"/>
      <c r="V333" s="163"/>
      <c r="W333" s="163"/>
      <c r="X333" s="163"/>
      <c r="Y333" s="163"/>
      <c r="Z333" s="163"/>
      <c r="AA333" s="330"/>
      <c r="AB333" s="163"/>
      <c r="AC333" s="163"/>
      <c r="AD333" s="163"/>
      <c r="AE333" s="163"/>
      <c r="AF333" s="163"/>
      <c r="AG333" s="163"/>
      <c r="AH333" s="163"/>
      <c r="AI333" s="333"/>
      <c r="AJ333" s="283"/>
      <c r="AK333" s="315"/>
      <c r="AL333" s="282"/>
      <c r="AM333" s="283"/>
      <c r="AN333" s="283"/>
      <c r="AO333" s="283"/>
      <c r="AP333" s="283"/>
      <c r="AQ333" s="283"/>
      <c r="AR333" s="283"/>
      <c r="AS333" s="283"/>
      <c r="AT333" s="283"/>
      <c r="AU333" s="283"/>
      <c r="AV333" s="283"/>
      <c r="AW333" s="283"/>
      <c r="AX333" s="283"/>
      <c r="AY333" s="283"/>
      <c r="AZ333" s="340"/>
      <c r="BA333" s="283"/>
      <c r="BB333" s="283"/>
      <c r="BC333" s="283"/>
      <c r="BD333" s="283"/>
      <c r="BE333" s="283"/>
      <c r="BF333" s="283"/>
      <c r="BG333" s="283"/>
      <c r="BH333" s="283"/>
      <c r="BI333" s="283"/>
      <c r="BJ333" s="283"/>
      <c r="BK333" s="283"/>
      <c r="BL333" s="283"/>
      <c r="BM333" s="283"/>
      <c r="BN333" s="282"/>
      <c r="BO333" s="283"/>
      <c r="BP333" s="282"/>
      <c r="BQ333" s="282"/>
      <c r="BR333" s="282"/>
      <c r="BS333" s="282"/>
    </row>
    <row r="334">
      <c r="A334" s="283"/>
      <c r="B334" s="335"/>
      <c r="C334" s="283"/>
      <c r="D334" s="283"/>
      <c r="E334" s="283"/>
      <c r="F334" s="336"/>
      <c r="G334" s="337"/>
      <c r="H334" s="283"/>
      <c r="I334" s="283"/>
      <c r="J334" s="283"/>
      <c r="K334" s="338"/>
      <c r="L334" s="339"/>
      <c r="M334" s="283"/>
      <c r="N334" s="283"/>
      <c r="O334" s="333"/>
      <c r="P334" s="283"/>
      <c r="Q334" s="163"/>
      <c r="R334" s="163"/>
      <c r="S334" s="163"/>
      <c r="T334" s="163"/>
      <c r="U334" s="163"/>
      <c r="V334" s="163"/>
      <c r="W334" s="163"/>
      <c r="X334" s="163"/>
      <c r="Y334" s="163"/>
      <c r="Z334" s="163"/>
      <c r="AA334" s="330"/>
      <c r="AB334" s="163"/>
      <c r="AC334" s="163"/>
      <c r="AD334" s="163"/>
      <c r="AE334" s="163"/>
      <c r="AF334" s="163"/>
      <c r="AG334" s="163"/>
      <c r="AH334" s="163"/>
      <c r="AI334" s="333"/>
      <c r="AJ334" s="283"/>
      <c r="AK334" s="315"/>
      <c r="AL334" s="282"/>
      <c r="AM334" s="283"/>
      <c r="AN334" s="283"/>
      <c r="AO334" s="283"/>
      <c r="AP334" s="283"/>
      <c r="AQ334" s="283"/>
      <c r="AR334" s="283"/>
      <c r="AS334" s="283"/>
      <c r="AT334" s="283"/>
      <c r="AU334" s="283"/>
      <c r="AV334" s="283"/>
      <c r="AW334" s="283"/>
      <c r="AX334" s="283"/>
      <c r="AY334" s="283"/>
      <c r="AZ334" s="340"/>
      <c r="BA334" s="283"/>
      <c r="BB334" s="283"/>
      <c r="BC334" s="283"/>
      <c r="BD334" s="283"/>
      <c r="BE334" s="283"/>
      <c r="BF334" s="283"/>
      <c r="BG334" s="283"/>
      <c r="BH334" s="283"/>
      <c r="BI334" s="283"/>
      <c r="BJ334" s="283"/>
      <c r="BK334" s="283"/>
      <c r="BL334" s="283"/>
      <c r="BM334" s="283"/>
      <c r="BN334" s="282"/>
      <c r="BO334" s="283"/>
      <c r="BP334" s="282"/>
      <c r="BQ334" s="282"/>
      <c r="BR334" s="282"/>
      <c r="BS334" s="282"/>
    </row>
    <row r="335">
      <c r="A335" s="283"/>
      <c r="B335" s="335"/>
      <c r="C335" s="283"/>
      <c r="D335" s="283"/>
      <c r="E335" s="283"/>
      <c r="F335" s="336"/>
      <c r="G335" s="337"/>
      <c r="H335" s="283"/>
      <c r="I335" s="283"/>
      <c r="J335" s="283"/>
      <c r="K335" s="338"/>
      <c r="L335" s="339"/>
      <c r="M335" s="283"/>
      <c r="N335" s="283"/>
      <c r="O335" s="333"/>
      <c r="P335" s="283"/>
      <c r="Q335" s="163"/>
      <c r="R335" s="163"/>
      <c r="S335" s="163"/>
      <c r="T335" s="163"/>
      <c r="U335" s="163"/>
      <c r="V335" s="163"/>
      <c r="W335" s="163"/>
      <c r="X335" s="163"/>
      <c r="Y335" s="163"/>
      <c r="Z335" s="163"/>
      <c r="AA335" s="330"/>
      <c r="AB335" s="163"/>
      <c r="AC335" s="163"/>
      <c r="AD335" s="163"/>
      <c r="AE335" s="163"/>
      <c r="AF335" s="163"/>
      <c r="AG335" s="163"/>
      <c r="AH335" s="163"/>
      <c r="AI335" s="333"/>
      <c r="AJ335" s="283"/>
      <c r="AK335" s="315"/>
      <c r="AL335" s="282"/>
      <c r="AM335" s="283"/>
      <c r="AN335" s="283"/>
      <c r="AO335" s="283"/>
      <c r="AP335" s="283"/>
      <c r="AQ335" s="283"/>
      <c r="AR335" s="283"/>
      <c r="AS335" s="283"/>
      <c r="AT335" s="283"/>
      <c r="AU335" s="283"/>
      <c r="AV335" s="283"/>
      <c r="AW335" s="283"/>
      <c r="AX335" s="283"/>
      <c r="AY335" s="283"/>
      <c r="AZ335" s="340"/>
      <c r="BA335" s="283"/>
      <c r="BB335" s="283"/>
      <c r="BC335" s="283"/>
      <c r="BD335" s="283"/>
      <c r="BE335" s="283"/>
      <c r="BF335" s="283"/>
      <c r="BG335" s="283"/>
      <c r="BH335" s="283"/>
      <c r="BI335" s="283"/>
      <c r="BJ335" s="283"/>
      <c r="BK335" s="283"/>
      <c r="BL335" s="283"/>
      <c r="BM335" s="283"/>
      <c r="BN335" s="282"/>
      <c r="BO335" s="283"/>
      <c r="BP335" s="282"/>
      <c r="BQ335" s="282"/>
      <c r="BR335" s="282"/>
      <c r="BS335" s="282"/>
    </row>
    <row r="336">
      <c r="A336" s="283"/>
      <c r="B336" s="335"/>
      <c r="C336" s="283"/>
      <c r="D336" s="283"/>
      <c r="E336" s="283"/>
      <c r="F336" s="336"/>
      <c r="G336" s="337"/>
      <c r="H336" s="283"/>
      <c r="I336" s="283"/>
      <c r="J336" s="283"/>
      <c r="K336" s="338"/>
      <c r="L336" s="339"/>
      <c r="M336" s="283"/>
      <c r="N336" s="283"/>
      <c r="O336" s="333"/>
      <c r="P336" s="283"/>
      <c r="Q336" s="163"/>
      <c r="R336" s="163"/>
      <c r="S336" s="163"/>
      <c r="T336" s="163"/>
      <c r="U336" s="163"/>
      <c r="V336" s="163"/>
      <c r="W336" s="163"/>
      <c r="X336" s="163"/>
      <c r="Y336" s="163"/>
      <c r="Z336" s="163"/>
      <c r="AA336" s="330"/>
      <c r="AB336" s="163"/>
      <c r="AC336" s="163"/>
      <c r="AD336" s="163"/>
      <c r="AE336" s="163"/>
      <c r="AF336" s="163"/>
      <c r="AG336" s="163"/>
      <c r="AH336" s="163"/>
      <c r="AI336" s="333"/>
      <c r="AJ336" s="283"/>
      <c r="AK336" s="315"/>
      <c r="AL336" s="282"/>
      <c r="AM336" s="283"/>
      <c r="AN336" s="283"/>
      <c r="AO336" s="283"/>
      <c r="AP336" s="283"/>
      <c r="AQ336" s="283"/>
      <c r="AR336" s="283"/>
      <c r="AS336" s="283"/>
      <c r="AT336" s="283"/>
      <c r="AU336" s="283"/>
      <c r="AV336" s="283"/>
      <c r="AW336" s="283"/>
      <c r="AX336" s="283"/>
      <c r="AY336" s="283"/>
      <c r="AZ336" s="340"/>
      <c r="BA336" s="283"/>
      <c r="BB336" s="283"/>
      <c r="BC336" s="283"/>
      <c r="BD336" s="283"/>
      <c r="BE336" s="283"/>
      <c r="BF336" s="283"/>
      <c r="BG336" s="283"/>
      <c r="BH336" s="283"/>
      <c r="BI336" s="283"/>
      <c r="BJ336" s="283"/>
      <c r="BK336" s="283"/>
      <c r="BL336" s="283"/>
      <c r="BM336" s="283"/>
      <c r="BN336" s="282"/>
      <c r="BO336" s="283"/>
      <c r="BP336" s="282"/>
      <c r="BQ336" s="282"/>
      <c r="BR336" s="282"/>
      <c r="BS336" s="282"/>
    </row>
    <row r="337">
      <c r="A337" s="283"/>
      <c r="B337" s="335"/>
      <c r="C337" s="283"/>
      <c r="D337" s="283"/>
      <c r="E337" s="283"/>
      <c r="F337" s="336"/>
      <c r="G337" s="337"/>
      <c r="H337" s="283"/>
      <c r="I337" s="283"/>
      <c r="J337" s="283"/>
      <c r="K337" s="338"/>
      <c r="L337" s="339"/>
      <c r="M337" s="283"/>
      <c r="N337" s="283"/>
      <c r="O337" s="333"/>
      <c r="P337" s="283"/>
      <c r="Q337" s="163"/>
      <c r="R337" s="163"/>
      <c r="S337" s="163"/>
      <c r="T337" s="163"/>
      <c r="U337" s="163"/>
      <c r="V337" s="163"/>
      <c r="W337" s="163"/>
      <c r="X337" s="163"/>
      <c r="Y337" s="163"/>
      <c r="Z337" s="163"/>
      <c r="AA337" s="330"/>
      <c r="AB337" s="163"/>
      <c r="AC337" s="163"/>
      <c r="AD337" s="163"/>
      <c r="AE337" s="163"/>
      <c r="AF337" s="163"/>
      <c r="AG337" s="163"/>
      <c r="AH337" s="163"/>
      <c r="AI337" s="333"/>
      <c r="AJ337" s="283"/>
      <c r="AK337" s="315"/>
      <c r="AL337" s="282"/>
      <c r="AM337" s="283"/>
      <c r="AN337" s="283"/>
      <c r="AO337" s="283"/>
      <c r="AP337" s="283"/>
      <c r="AQ337" s="283"/>
      <c r="AR337" s="283"/>
      <c r="AS337" s="283"/>
      <c r="AT337" s="283"/>
      <c r="AU337" s="283"/>
      <c r="AV337" s="283"/>
      <c r="AW337" s="283"/>
      <c r="AX337" s="283"/>
      <c r="AY337" s="283"/>
      <c r="AZ337" s="340"/>
      <c r="BA337" s="283"/>
      <c r="BB337" s="283"/>
      <c r="BC337" s="283"/>
      <c r="BD337" s="283"/>
      <c r="BE337" s="283"/>
      <c r="BF337" s="283"/>
      <c r="BG337" s="283"/>
      <c r="BH337" s="283"/>
      <c r="BI337" s="283"/>
      <c r="BJ337" s="283"/>
      <c r="BK337" s="283"/>
      <c r="BL337" s="283"/>
      <c r="BM337" s="283"/>
      <c r="BN337" s="282"/>
      <c r="BO337" s="283"/>
      <c r="BP337" s="282"/>
      <c r="BQ337" s="282"/>
      <c r="BR337" s="282"/>
      <c r="BS337" s="282"/>
    </row>
    <row r="338">
      <c r="A338" s="283"/>
      <c r="B338" s="335"/>
      <c r="C338" s="283"/>
      <c r="D338" s="283"/>
      <c r="E338" s="283"/>
      <c r="F338" s="336"/>
      <c r="G338" s="337"/>
      <c r="H338" s="283"/>
      <c r="I338" s="283"/>
      <c r="J338" s="283"/>
      <c r="K338" s="338"/>
      <c r="L338" s="339"/>
      <c r="M338" s="283"/>
      <c r="N338" s="283"/>
      <c r="O338" s="333"/>
      <c r="P338" s="283"/>
      <c r="Q338" s="163"/>
      <c r="R338" s="163"/>
      <c r="S338" s="163"/>
      <c r="T338" s="163"/>
      <c r="U338" s="163"/>
      <c r="V338" s="163"/>
      <c r="W338" s="163"/>
      <c r="X338" s="163"/>
      <c r="Y338" s="163"/>
      <c r="Z338" s="163"/>
      <c r="AA338" s="330"/>
      <c r="AB338" s="163"/>
      <c r="AC338" s="163"/>
      <c r="AD338" s="163"/>
      <c r="AE338" s="163"/>
      <c r="AF338" s="163"/>
      <c r="AG338" s="163"/>
      <c r="AH338" s="163"/>
      <c r="AI338" s="333"/>
      <c r="AJ338" s="283"/>
      <c r="AK338" s="315"/>
      <c r="AL338" s="282"/>
      <c r="AM338" s="283"/>
      <c r="AN338" s="283"/>
      <c r="AO338" s="283"/>
      <c r="AP338" s="283"/>
      <c r="AQ338" s="283"/>
      <c r="AR338" s="283"/>
      <c r="AS338" s="283"/>
      <c r="AT338" s="283"/>
      <c r="AU338" s="283"/>
      <c r="AV338" s="283"/>
      <c r="AW338" s="283"/>
      <c r="AX338" s="283"/>
      <c r="AY338" s="283"/>
      <c r="AZ338" s="340"/>
      <c r="BA338" s="283"/>
      <c r="BB338" s="283"/>
      <c r="BC338" s="283"/>
      <c r="BD338" s="283"/>
      <c r="BE338" s="283"/>
      <c r="BF338" s="283"/>
      <c r="BG338" s="283"/>
      <c r="BH338" s="283"/>
      <c r="BI338" s="283"/>
      <c r="BJ338" s="283"/>
      <c r="BK338" s="283"/>
      <c r="BL338" s="283"/>
      <c r="BM338" s="283"/>
      <c r="BN338" s="282"/>
      <c r="BO338" s="283"/>
      <c r="BP338" s="282"/>
      <c r="BQ338" s="282"/>
      <c r="BR338" s="282"/>
      <c r="BS338" s="282"/>
    </row>
    <row r="339">
      <c r="A339" s="283"/>
      <c r="B339" s="335"/>
      <c r="C339" s="283"/>
      <c r="D339" s="283"/>
      <c r="E339" s="283"/>
      <c r="F339" s="336"/>
      <c r="G339" s="337"/>
      <c r="H339" s="283"/>
      <c r="I339" s="283"/>
      <c r="J339" s="283"/>
      <c r="K339" s="338"/>
      <c r="L339" s="339"/>
      <c r="M339" s="283"/>
      <c r="N339" s="283"/>
      <c r="O339" s="333"/>
      <c r="P339" s="283"/>
      <c r="Q339" s="163"/>
      <c r="R339" s="163"/>
      <c r="S339" s="163"/>
      <c r="T339" s="163"/>
      <c r="U339" s="163"/>
      <c r="V339" s="163"/>
      <c r="W339" s="163"/>
      <c r="X339" s="163"/>
      <c r="Y339" s="163"/>
      <c r="Z339" s="163"/>
      <c r="AA339" s="330"/>
      <c r="AB339" s="163"/>
      <c r="AC339" s="163"/>
      <c r="AD339" s="163"/>
      <c r="AE339" s="163"/>
      <c r="AF339" s="163"/>
      <c r="AG339" s="163"/>
      <c r="AH339" s="163"/>
      <c r="AI339" s="333"/>
      <c r="AJ339" s="283"/>
      <c r="AK339" s="315"/>
      <c r="AL339" s="282"/>
      <c r="AM339" s="283"/>
      <c r="AN339" s="283"/>
      <c r="AO339" s="283"/>
      <c r="AP339" s="283"/>
      <c r="AQ339" s="283"/>
      <c r="AR339" s="283"/>
      <c r="AS339" s="283"/>
      <c r="AT339" s="283"/>
      <c r="AU339" s="283"/>
      <c r="AV339" s="283"/>
      <c r="AW339" s="283"/>
      <c r="AX339" s="283"/>
      <c r="AY339" s="283"/>
      <c r="AZ339" s="340"/>
      <c r="BA339" s="283"/>
      <c r="BB339" s="283"/>
      <c r="BC339" s="283"/>
      <c r="BD339" s="283"/>
      <c r="BE339" s="283"/>
      <c r="BF339" s="283"/>
      <c r="BG339" s="283"/>
      <c r="BH339" s="283"/>
      <c r="BI339" s="283"/>
      <c r="BJ339" s="283"/>
      <c r="BK339" s="283"/>
      <c r="BL339" s="283"/>
      <c r="BM339" s="283"/>
      <c r="BN339" s="282"/>
      <c r="BO339" s="283"/>
      <c r="BP339" s="282"/>
      <c r="BQ339" s="282"/>
      <c r="BR339" s="282"/>
      <c r="BS339" s="282"/>
    </row>
    <row r="340">
      <c r="A340" s="283"/>
      <c r="B340" s="335"/>
      <c r="C340" s="283"/>
      <c r="D340" s="283"/>
      <c r="E340" s="283"/>
      <c r="F340" s="336"/>
      <c r="G340" s="337"/>
      <c r="H340" s="283"/>
      <c r="I340" s="283"/>
      <c r="J340" s="283"/>
      <c r="K340" s="338"/>
      <c r="L340" s="339"/>
      <c r="M340" s="283"/>
      <c r="N340" s="283"/>
      <c r="O340" s="333"/>
      <c r="P340" s="283"/>
      <c r="Q340" s="163"/>
      <c r="R340" s="163"/>
      <c r="S340" s="163"/>
      <c r="T340" s="163"/>
      <c r="U340" s="163"/>
      <c r="V340" s="163"/>
      <c r="W340" s="163"/>
      <c r="X340" s="163"/>
      <c r="Y340" s="163"/>
      <c r="Z340" s="163"/>
      <c r="AA340" s="330"/>
      <c r="AB340" s="163"/>
      <c r="AC340" s="163"/>
      <c r="AD340" s="163"/>
      <c r="AE340" s="163"/>
      <c r="AF340" s="163"/>
      <c r="AG340" s="163"/>
      <c r="AH340" s="163"/>
      <c r="AI340" s="333"/>
      <c r="AJ340" s="283"/>
      <c r="AK340" s="315"/>
      <c r="AL340" s="282"/>
      <c r="AM340" s="283"/>
      <c r="AN340" s="283"/>
      <c r="AO340" s="283"/>
      <c r="AP340" s="283"/>
      <c r="AQ340" s="283"/>
      <c r="AR340" s="283"/>
      <c r="AS340" s="283"/>
      <c r="AT340" s="283"/>
      <c r="AU340" s="283"/>
      <c r="AV340" s="283"/>
      <c r="AW340" s="283"/>
      <c r="AX340" s="283"/>
      <c r="AY340" s="283"/>
      <c r="AZ340" s="340"/>
      <c r="BA340" s="283"/>
      <c r="BB340" s="283"/>
      <c r="BC340" s="283"/>
      <c r="BD340" s="283"/>
      <c r="BE340" s="283"/>
      <c r="BF340" s="283"/>
      <c r="BG340" s="283"/>
      <c r="BH340" s="283"/>
      <c r="BI340" s="283"/>
      <c r="BJ340" s="283"/>
      <c r="BK340" s="283"/>
      <c r="BL340" s="283"/>
      <c r="BM340" s="283"/>
      <c r="BN340" s="282"/>
      <c r="BO340" s="283"/>
      <c r="BP340" s="282"/>
      <c r="BQ340" s="282"/>
      <c r="BR340" s="282"/>
      <c r="BS340" s="282"/>
    </row>
    <row r="341">
      <c r="A341" s="283"/>
      <c r="B341" s="335"/>
      <c r="C341" s="283"/>
      <c r="D341" s="283"/>
      <c r="E341" s="283"/>
      <c r="F341" s="336"/>
      <c r="G341" s="337"/>
      <c r="H341" s="283"/>
      <c r="I341" s="283"/>
      <c r="J341" s="283"/>
      <c r="K341" s="338"/>
      <c r="L341" s="339"/>
      <c r="M341" s="283"/>
      <c r="N341" s="283"/>
      <c r="O341" s="333"/>
      <c r="P341" s="283"/>
      <c r="Q341" s="163"/>
      <c r="R341" s="163"/>
      <c r="S341" s="163"/>
      <c r="T341" s="163"/>
      <c r="U341" s="163"/>
      <c r="V341" s="163"/>
      <c r="W341" s="163"/>
      <c r="X341" s="163"/>
      <c r="Y341" s="163"/>
      <c r="Z341" s="163"/>
      <c r="AA341" s="330"/>
      <c r="AB341" s="163"/>
      <c r="AC341" s="163"/>
      <c r="AD341" s="163"/>
      <c r="AE341" s="163"/>
      <c r="AF341" s="163"/>
      <c r="AG341" s="163"/>
      <c r="AH341" s="163"/>
      <c r="AI341" s="333"/>
      <c r="AJ341" s="283"/>
      <c r="AK341" s="315"/>
      <c r="AL341" s="282"/>
      <c r="AM341" s="283"/>
      <c r="AN341" s="283"/>
      <c r="AO341" s="283"/>
      <c r="AP341" s="283"/>
      <c r="AQ341" s="283"/>
      <c r="AR341" s="283"/>
      <c r="AS341" s="283"/>
      <c r="AT341" s="283"/>
      <c r="AU341" s="283"/>
      <c r="AV341" s="283"/>
      <c r="AW341" s="283"/>
      <c r="AX341" s="283"/>
      <c r="AY341" s="283"/>
      <c r="AZ341" s="340"/>
      <c r="BA341" s="283"/>
      <c r="BB341" s="283"/>
      <c r="BC341" s="283"/>
      <c r="BD341" s="283"/>
      <c r="BE341" s="283"/>
      <c r="BF341" s="283"/>
      <c r="BG341" s="283"/>
      <c r="BH341" s="283"/>
      <c r="BI341" s="283"/>
      <c r="BJ341" s="283"/>
      <c r="BK341" s="283"/>
      <c r="BL341" s="283"/>
      <c r="BM341" s="283"/>
      <c r="BN341" s="282"/>
      <c r="BO341" s="283"/>
      <c r="BP341" s="282"/>
      <c r="BQ341" s="282"/>
      <c r="BR341" s="282"/>
      <c r="BS341" s="282"/>
    </row>
    <row r="342">
      <c r="A342" s="283"/>
      <c r="B342" s="335"/>
      <c r="C342" s="283"/>
      <c r="D342" s="283"/>
      <c r="E342" s="283"/>
      <c r="F342" s="336"/>
      <c r="G342" s="337"/>
      <c r="H342" s="283"/>
      <c r="I342" s="283"/>
      <c r="J342" s="283"/>
      <c r="K342" s="338"/>
      <c r="L342" s="339"/>
      <c r="M342" s="283"/>
      <c r="N342" s="283"/>
      <c r="O342" s="333"/>
      <c r="P342" s="283"/>
      <c r="Q342" s="163"/>
      <c r="R342" s="163"/>
      <c r="S342" s="163"/>
      <c r="T342" s="163"/>
      <c r="U342" s="163"/>
      <c r="V342" s="163"/>
      <c r="W342" s="163"/>
      <c r="X342" s="163"/>
      <c r="Y342" s="163"/>
      <c r="Z342" s="163"/>
      <c r="AA342" s="330"/>
      <c r="AB342" s="163"/>
      <c r="AC342" s="163"/>
      <c r="AD342" s="163"/>
      <c r="AE342" s="163"/>
      <c r="AF342" s="163"/>
      <c r="AG342" s="163"/>
      <c r="AH342" s="163"/>
      <c r="AI342" s="333"/>
      <c r="AJ342" s="283"/>
      <c r="AK342" s="315"/>
      <c r="AL342" s="282"/>
      <c r="AM342" s="283"/>
      <c r="AN342" s="283"/>
      <c r="AO342" s="283"/>
      <c r="AP342" s="283"/>
      <c r="AQ342" s="283"/>
      <c r="AR342" s="283"/>
      <c r="AS342" s="283"/>
      <c r="AT342" s="283"/>
      <c r="AU342" s="283"/>
      <c r="AV342" s="283"/>
      <c r="AW342" s="283"/>
      <c r="AX342" s="283"/>
      <c r="AY342" s="283"/>
      <c r="AZ342" s="340"/>
      <c r="BA342" s="283"/>
      <c r="BB342" s="283"/>
      <c r="BC342" s="283"/>
      <c r="BD342" s="283"/>
      <c r="BE342" s="283"/>
      <c r="BF342" s="283"/>
      <c r="BG342" s="283"/>
      <c r="BH342" s="283"/>
      <c r="BI342" s="283"/>
      <c r="BJ342" s="283"/>
      <c r="BK342" s="283"/>
      <c r="BL342" s="283"/>
      <c r="BM342" s="283"/>
      <c r="BN342" s="282"/>
      <c r="BO342" s="283"/>
      <c r="BP342" s="282"/>
      <c r="BQ342" s="282"/>
      <c r="BR342" s="282"/>
      <c r="BS342" s="282"/>
    </row>
    <row r="343">
      <c r="A343" s="283"/>
      <c r="B343" s="335"/>
      <c r="C343" s="283"/>
      <c r="D343" s="283"/>
      <c r="E343" s="283"/>
      <c r="F343" s="336"/>
      <c r="G343" s="337"/>
      <c r="H343" s="283"/>
      <c r="I343" s="283"/>
      <c r="J343" s="283"/>
      <c r="K343" s="338"/>
      <c r="L343" s="339"/>
      <c r="M343" s="283"/>
      <c r="N343" s="283"/>
      <c r="O343" s="333"/>
      <c r="P343" s="283"/>
      <c r="Q343" s="163"/>
      <c r="R343" s="163"/>
      <c r="S343" s="163"/>
      <c r="T343" s="163"/>
      <c r="U343" s="163"/>
      <c r="V343" s="163"/>
      <c r="W343" s="163"/>
      <c r="X343" s="163"/>
      <c r="Y343" s="163"/>
      <c r="Z343" s="163"/>
      <c r="AA343" s="330"/>
      <c r="AB343" s="163"/>
      <c r="AC343" s="163"/>
      <c r="AD343" s="163"/>
      <c r="AE343" s="163"/>
      <c r="AF343" s="163"/>
      <c r="AG343" s="163"/>
      <c r="AH343" s="163"/>
      <c r="AI343" s="333"/>
      <c r="AJ343" s="283"/>
      <c r="AK343" s="315"/>
      <c r="AL343" s="282"/>
      <c r="AM343" s="283"/>
      <c r="AN343" s="283"/>
      <c r="AO343" s="283"/>
      <c r="AP343" s="283"/>
      <c r="AQ343" s="283"/>
      <c r="AR343" s="283"/>
      <c r="AS343" s="283"/>
      <c r="AT343" s="283"/>
      <c r="AU343" s="283"/>
      <c r="AV343" s="283"/>
      <c r="AW343" s="283"/>
      <c r="AX343" s="283"/>
      <c r="AY343" s="283"/>
      <c r="AZ343" s="340"/>
      <c r="BA343" s="283"/>
      <c r="BB343" s="283"/>
      <c r="BC343" s="283"/>
      <c r="BD343" s="283"/>
      <c r="BE343" s="283"/>
      <c r="BF343" s="283"/>
      <c r="BG343" s="283"/>
      <c r="BH343" s="283"/>
      <c r="BI343" s="283"/>
      <c r="BJ343" s="283"/>
      <c r="BK343" s="283"/>
      <c r="BL343" s="283"/>
      <c r="BM343" s="283"/>
      <c r="BN343" s="282"/>
      <c r="BO343" s="283"/>
      <c r="BP343" s="282"/>
      <c r="BQ343" s="282"/>
      <c r="BR343" s="282"/>
      <c r="BS343" s="282"/>
    </row>
    <row r="344">
      <c r="A344" s="283"/>
      <c r="B344" s="335"/>
      <c r="C344" s="283"/>
      <c r="D344" s="283"/>
      <c r="E344" s="283"/>
      <c r="F344" s="336"/>
      <c r="G344" s="337"/>
      <c r="H344" s="283"/>
      <c r="I344" s="283"/>
      <c r="J344" s="283"/>
      <c r="K344" s="338"/>
      <c r="L344" s="339"/>
      <c r="M344" s="283"/>
      <c r="N344" s="283"/>
      <c r="O344" s="333"/>
      <c r="P344" s="283"/>
      <c r="Q344" s="163"/>
      <c r="R344" s="163"/>
      <c r="S344" s="163"/>
      <c r="T344" s="163"/>
      <c r="U344" s="163"/>
      <c r="V344" s="163"/>
      <c r="W344" s="163"/>
      <c r="X344" s="163"/>
      <c r="Y344" s="163"/>
      <c r="Z344" s="163"/>
      <c r="AA344" s="330"/>
      <c r="AB344" s="163"/>
      <c r="AC344" s="163"/>
      <c r="AD344" s="163"/>
      <c r="AE344" s="163"/>
      <c r="AF344" s="163"/>
      <c r="AG344" s="163"/>
      <c r="AH344" s="163"/>
      <c r="AI344" s="333"/>
      <c r="AJ344" s="283"/>
      <c r="AK344" s="315"/>
      <c r="AL344" s="282"/>
      <c r="AM344" s="283"/>
      <c r="AN344" s="283"/>
      <c r="AO344" s="283"/>
      <c r="AP344" s="283"/>
      <c r="AQ344" s="283"/>
      <c r="AR344" s="283"/>
      <c r="AS344" s="283"/>
      <c r="AT344" s="283"/>
      <c r="AU344" s="283"/>
      <c r="AV344" s="283"/>
      <c r="AW344" s="283"/>
      <c r="AX344" s="283"/>
      <c r="AY344" s="283"/>
      <c r="AZ344" s="340"/>
      <c r="BA344" s="283"/>
      <c r="BB344" s="283"/>
      <c r="BC344" s="283"/>
      <c r="BD344" s="283"/>
      <c r="BE344" s="283"/>
      <c r="BF344" s="283"/>
      <c r="BG344" s="283"/>
      <c r="BH344" s="283"/>
      <c r="BI344" s="283"/>
      <c r="BJ344" s="283"/>
      <c r="BK344" s="283"/>
      <c r="BL344" s="283"/>
      <c r="BM344" s="283"/>
      <c r="BN344" s="282"/>
      <c r="BO344" s="283"/>
      <c r="BP344" s="282"/>
      <c r="BQ344" s="282"/>
      <c r="BR344" s="282"/>
      <c r="BS344" s="282"/>
    </row>
    <row r="345">
      <c r="A345" s="283"/>
      <c r="B345" s="335"/>
      <c r="C345" s="283"/>
      <c r="D345" s="283"/>
      <c r="E345" s="283"/>
      <c r="F345" s="336"/>
      <c r="G345" s="337"/>
      <c r="H345" s="283"/>
      <c r="I345" s="283"/>
      <c r="J345" s="283"/>
      <c r="K345" s="338"/>
      <c r="L345" s="339"/>
      <c r="M345" s="283"/>
      <c r="N345" s="283"/>
      <c r="O345" s="333"/>
      <c r="P345" s="283"/>
      <c r="Q345" s="163"/>
      <c r="R345" s="163"/>
      <c r="S345" s="163"/>
      <c r="T345" s="163"/>
      <c r="U345" s="163"/>
      <c r="V345" s="163"/>
      <c r="W345" s="163"/>
      <c r="X345" s="163"/>
      <c r="Y345" s="163"/>
      <c r="Z345" s="163"/>
      <c r="AA345" s="330"/>
      <c r="AB345" s="163"/>
      <c r="AC345" s="163"/>
      <c r="AD345" s="163"/>
      <c r="AE345" s="163"/>
      <c r="AF345" s="163"/>
      <c r="AG345" s="163"/>
      <c r="AH345" s="163"/>
      <c r="AI345" s="333"/>
      <c r="AJ345" s="283"/>
      <c r="AK345" s="315"/>
      <c r="AL345" s="282"/>
      <c r="AM345" s="283"/>
      <c r="AN345" s="283"/>
      <c r="AO345" s="283"/>
      <c r="AP345" s="283"/>
      <c r="AQ345" s="283"/>
      <c r="AR345" s="283"/>
      <c r="AS345" s="283"/>
      <c r="AT345" s="283"/>
      <c r="AU345" s="283"/>
      <c r="AV345" s="283"/>
      <c r="AW345" s="283"/>
      <c r="AX345" s="283"/>
      <c r="AY345" s="283"/>
      <c r="AZ345" s="340"/>
      <c r="BA345" s="283"/>
      <c r="BB345" s="283"/>
      <c r="BC345" s="283"/>
      <c r="BD345" s="283"/>
      <c r="BE345" s="283"/>
      <c r="BF345" s="283"/>
      <c r="BG345" s="283"/>
      <c r="BH345" s="283"/>
      <c r="BI345" s="283"/>
      <c r="BJ345" s="283"/>
      <c r="BK345" s="283"/>
      <c r="BL345" s="283"/>
      <c r="BM345" s="283"/>
      <c r="BN345" s="282"/>
      <c r="BO345" s="283"/>
      <c r="BP345" s="282"/>
      <c r="BQ345" s="282"/>
      <c r="BR345" s="282"/>
      <c r="BS345" s="282"/>
    </row>
    <row r="346">
      <c r="A346" s="283"/>
      <c r="B346" s="335"/>
      <c r="C346" s="283"/>
      <c r="D346" s="283"/>
      <c r="E346" s="283"/>
      <c r="F346" s="336"/>
      <c r="G346" s="337"/>
      <c r="H346" s="283"/>
      <c r="I346" s="283"/>
      <c r="J346" s="283"/>
      <c r="K346" s="338"/>
      <c r="L346" s="339"/>
      <c r="M346" s="283"/>
      <c r="N346" s="283"/>
      <c r="O346" s="333"/>
      <c r="P346" s="283"/>
      <c r="Q346" s="163"/>
      <c r="R346" s="163"/>
      <c r="S346" s="163"/>
      <c r="T346" s="163"/>
      <c r="U346" s="163"/>
      <c r="V346" s="163"/>
      <c r="W346" s="163"/>
      <c r="X346" s="163"/>
      <c r="Y346" s="163"/>
      <c r="Z346" s="163"/>
      <c r="AA346" s="330"/>
      <c r="AB346" s="163"/>
      <c r="AC346" s="163"/>
      <c r="AD346" s="163"/>
      <c r="AE346" s="163"/>
      <c r="AF346" s="163"/>
      <c r="AG346" s="163"/>
      <c r="AH346" s="163"/>
      <c r="AI346" s="333"/>
      <c r="AJ346" s="283"/>
      <c r="AK346" s="315"/>
      <c r="AL346" s="282"/>
      <c r="AM346" s="283"/>
      <c r="AN346" s="283"/>
      <c r="AO346" s="283"/>
      <c r="AP346" s="283"/>
      <c r="AQ346" s="283"/>
      <c r="AR346" s="283"/>
      <c r="AS346" s="283"/>
      <c r="AT346" s="283"/>
      <c r="AU346" s="283"/>
      <c r="AV346" s="283"/>
      <c r="AW346" s="283"/>
      <c r="AX346" s="283"/>
      <c r="AY346" s="283"/>
      <c r="AZ346" s="340"/>
      <c r="BA346" s="283"/>
      <c r="BB346" s="283"/>
      <c r="BC346" s="283"/>
      <c r="BD346" s="283"/>
      <c r="BE346" s="283"/>
      <c r="BF346" s="283"/>
      <c r="BG346" s="283"/>
      <c r="BH346" s="283"/>
      <c r="BI346" s="283"/>
      <c r="BJ346" s="283"/>
      <c r="BK346" s="283"/>
      <c r="BL346" s="283"/>
      <c r="BM346" s="283"/>
      <c r="BN346" s="282"/>
      <c r="BO346" s="283"/>
      <c r="BP346" s="282"/>
      <c r="BQ346" s="282"/>
      <c r="BR346" s="282"/>
      <c r="BS346" s="282"/>
    </row>
    <row r="347">
      <c r="A347" s="283"/>
      <c r="B347" s="335"/>
      <c r="C347" s="283"/>
      <c r="D347" s="283"/>
      <c r="E347" s="283"/>
      <c r="F347" s="336"/>
      <c r="G347" s="337"/>
      <c r="H347" s="283"/>
      <c r="I347" s="283"/>
      <c r="J347" s="283"/>
      <c r="K347" s="338"/>
      <c r="L347" s="339"/>
      <c r="M347" s="283"/>
      <c r="N347" s="283"/>
      <c r="O347" s="333"/>
      <c r="P347" s="283"/>
      <c r="Q347" s="163"/>
      <c r="R347" s="163"/>
      <c r="S347" s="163"/>
      <c r="T347" s="163"/>
      <c r="U347" s="163"/>
      <c r="V347" s="163"/>
      <c r="W347" s="163"/>
      <c r="X347" s="163"/>
      <c r="Y347" s="163"/>
      <c r="Z347" s="163"/>
      <c r="AA347" s="330"/>
      <c r="AB347" s="163"/>
      <c r="AC347" s="163"/>
      <c r="AD347" s="163"/>
      <c r="AE347" s="163"/>
      <c r="AF347" s="163"/>
      <c r="AG347" s="163"/>
      <c r="AH347" s="163"/>
      <c r="AI347" s="333"/>
      <c r="AJ347" s="283"/>
      <c r="AK347" s="315"/>
      <c r="AL347" s="282"/>
      <c r="AM347" s="283"/>
      <c r="AN347" s="283"/>
      <c r="AO347" s="283"/>
      <c r="AP347" s="283"/>
      <c r="AQ347" s="283"/>
      <c r="AR347" s="283"/>
      <c r="AS347" s="283"/>
      <c r="AT347" s="283"/>
      <c r="AU347" s="283"/>
      <c r="AV347" s="283"/>
      <c r="AW347" s="283"/>
      <c r="AX347" s="283"/>
      <c r="AY347" s="283"/>
      <c r="AZ347" s="340"/>
      <c r="BA347" s="283"/>
      <c r="BB347" s="283"/>
      <c r="BC347" s="283"/>
      <c r="BD347" s="283"/>
      <c r="BE347" s="283"/>
      <c r="BF347" s="283"/>
      <c r="BG347" s="283"/>
      <c r="BH347" s="283"/>
      <c r="BI347" s="283"/>
      <c r="BJ347" s="283"/>
      <c r="BK347" s="283"/>
      <c r="BL347" s="283"/>
      <c r="BM347" s="283"/>
      <c r="BN347" s="282"/>
      <c r="BO347" s="283"/>
      <c r="BP347" s="282"/>
      <c r="BQ347" s="282"/>
      <c r="BR347" s="282"/>
      <c r="BS347" s="282"/>
    </row>
    <row r="348">
      <c r="A348" s="283"/>
      <c r="B348" s="335"/>
      <c r="C348" s="283"/>
      <c r="D348" s="283"/>
      <c r="E348" s="283"/>
      <c r="F348" s="336"/>
      <c r="G348" s="337"/>
      <c r="H348" s="283"/>
      <c r="I348" s="283"/>
      <c r="J348" s="283"/>
      <c r="K348" s="338"/>
      <c r="L348" s="339"/>
      <c r="M348" s="283"/>
      <c r="N348" s="283"/>
      <c r="O348" s="333"/>
      <c r="P348" s="283"/>
      <c r="Q348" s="163"/>
      <c r="R348" s="163"/>
      <c r="S348" s="163"/>
      <c r="T348" s="163"/>
      <c r="U348" s="163"/>
      <c r="V348" s="163"/>
      <c r="W348" s="163"/>
      <c r="X348" s="163"/>
      <c r="Y348" s="163"/>
      <c r="Z348" s="163"/>
      <c r="AA348" s="330"/>
      <c r="AB348" s="163"/>
      <c r="AC348" s="163"/>
      <c r="AD348" s="163"/>
      <c r="AE348" s="163"/>
      <c r="AF348" s="163"/>
      <c r="AG348" s="163"/>
      <c r="AH348" s="163"/>
      <c r="AI348" s="333"/>
      <c r="AJ348" s="283"/>
      <c r="AK348" s="315"/>
      <c r="AL348" s="282"/>
      <c r="AM348" s="283"/>
      <c r="AN348" s="283"/>
      <c r="AO348" s="283"/>
      <c r="AP348" s="283"/>
      <c r="AQ348" s="283"/>
      <c r="AR348" s="283"/>
      <c r="AS348" s="283"/>
      <c r="AT348" s="283"/>
      <c r="AU348" s="283"/>
      <c r="AV348" s="283"/>
      <c r="AW348" s="283"/>
      <c r="AX348" s="283"/>
      <c r="AY348" s="283"/>
      <c r="AZ348" s="340"/>
      <c r="BA348" s="283"/>
      <c r="BB348" s="283"/>
      <c r="BC348" s="283"/>
      <c r="BD348" s="283"/>
      <c r="BE348" s="283"/>
      <c r="BF348" s="283"/>
      <c r="BG348" s="283"/>
      <c r="BH348" s="283"/>
      <c r="BI348" s="283"/>
      <c r="BJ348" s="283"/>
      <c r="BK348" s="283"/>
      <c r="BL348" s="283"/>
      <c r="BM348" s="283"/>
      <c r="BN348" s="282"/>
      <c r="BO348" s="283"/>
      <c r="BP348" s="282"/>
      <c r="BQ348" s="282"/>
      <c r="BR348" s="282"/>
      <c r="BS348" s="282"/>
    </row>
    <row r="349">
      <c r="A349" s="283"/>
      <c r="B349" s="335"/>
      <c r="C349" s="283"/>
      <c r="D349" s="283"/>
      <c r="E349" s="283"/>
      <c r="F349" s="336"/>
      <c r="G349" s="337"/>
      <c r="H349" s="283"/>
      <c r="I349" s="283"/>
      <c r="J349" s="283"/>
      <c r="K349" s="338"/>
      <c r="L349" s="339"/>
      <c r="M349" s="283"/>
      <c r="N349" s="283"/>
      <c r="O349" s="333"/>
      <c r="P349" s="283"/>
      <c r="Q349" s="163"/>
      <c r="R349" s="163"/>
      <c r="S349" s="163"/>
      <c r="T349" s="163"/>
      <c r="U349" s="163"/>
      <c r="V349" s="163"/>
      <c r="W349" s="163"/>
      <c r="X349" s="163"/>
      <c r="Y349" s="163"/>
      <c r="Z349" s="163"/>
      <c r="AA349" s="330"/>
      <c r="AB349" s="163"/>
      <c r="AC349" s="163"/>
      <c r="AD349" s="163"/>
      <c r="AE349" s="163"/>
      <c r="AF349" s="163"/>
      <c r="AG349" s="163"/>
      <c r="AH349" s="163"/>
      <c r="AI349" s="333"/>
      <c r="AJ349" s="283"/>
      <c r="AK349" s="315"/>
      <c r="AL349" s="282"/>
      <c r="AM349" s="283"/>
      <c r="AN349" s="283"/>
      <c r="AO349" s="283"/>
      <c r="AP349" s="283"/>
      <c r="AQ349" s="283"/>
      <c r="AR349" s="283"/>
      <c r="AS349" s="283"/>
      <c r="AT349" s="283"/>
      <c r="AU349" s="283"/>
      <c r="AV349" s="283"/>
      <c r="AW349" s="283"/>
      <c r="AX349" s="283"/>
      <c r="AY349" s="283"/>
      <c r="AZ349" s="340"/>
      <c r="BA349" s="283"/>
      <c r="BB349" s="283"/>
      <c r="BC349" s="283"/>
      <c r="BD349" s="283"/>
      <c r="BE349" s="283"/>
      <c r="BF349" s="283"/>
      <c r="BG349" s="283"/>
      <c r="BH349" s="283"/>
      <c r="BI349" s="283"/>
      <c r="BJ349" s="283"/>
      <c r="BK349" s="283"/>
      <c r="BL349" s="283"/>
      <c r="BM349" s="283"/>
      <c r="BN349" s="282"/>
      <c r="BO349" s="283"/>
      <c r="BP349" s="282"/>
      <c r="BQ349" s="282"/>
      <c r="BR349" s="282"/>
      <c r="BS349" s="282"/>
    </row>
    <row r="350">
      <c r="A350" s="283"/>
      <c r="B350" s="335"/>
      <c r="C350" s="283"/>
      <c r="D350" s="283"/>
      <c r="E350" s="283"/>
      <c r="F350" s="336"/>
      <c r="G350" s="337"/>
      <c r="H350" s="283"/>
      <c r="I350" s="283"/>
      <c r="J350" s="283"/>
      <c r="K350" s="338"/>
      <c r="L350" s="339"/>
      <c r="M350" s="283"/>
      <c r="N350" s="283"/>
      <c r="O350" s="333"/>
      <c r="P350" s="283"/>
      <c r="Q350" s="163"/>
      <c r="R350" s="163"/>
      <c r="S350" s="163"/>
      <c r="T350" s="163"/>
      <c r="U350" s="163"/>
      <c r="V350" s="163"/>
      <c r="W350" s="163"/>
      <c r="X350" s="163"/>
      <c r="Y350" s="163"/>
      <c r="Z350" s="163"/>
      <c r="AA350" s="330"/>
      <c r="AB350" s="163"/>
      <c r="AC350" s="163"/>
      <c r="AD350" s="163"/>
      <c r="AE350" s="163"/>
      <c r="AF350" s="163"/>
      <c r="AG350" s="163"/>
      <c r="AH350" s="163"/>
      <c r="AI350" s="333"/>
      <c r="AJ350" s="283"/>
      <c r="AK350" s="315"/>
      <c r="AL350" s="282"/>
      <c r="AM350" s="283"/>
      <c r="AN350" s="283"/>
      <c r="AO350" s="283"/>
      <c r="AP350" s="283"/>
      <c r="AQ350" s="283"/>
      <c r="AR350" s="283"/>
      <c r="AS350" s="283"/>
      <c r="AT350" s="283"/>
      <c r="AU350" s="283"/>
      <c r="AV350" s="283"/>
      <c r="AW350" s="283"/>
      <c r="AX350" s="283"/>
      <c r="AY350" s="283"/>
      <c r="AZ350" s="340"/>
      <c r="BA350" s="283"/>
      <c r="BB350" s="283"/>
      <c r="BC350" s="283"/>
      <c r="BD350" s="283"/>
      <c r="BE350" s="283"/>
      <c r="BF350" s="283"/>
      <c r="BG350" s="283"/>
      <c r="BH350" s="283"/>
      <c r="BI350" s="283"/>
      <c r="BJ350" s="283"/>
      <c r="BK350" s="283"/>
      <c r="BL350" s="283"/>
      <c r="BM350" s="283"/>
      <c r="BN350" s="282"/>
      <c r="BO350" s="283"/>
      <c r="BP350" s="282"/>
      <c r="BQ350" s="282"/>
      <c r="BR350" s="282"/>
      <c r="BS350" s="282"/>
    </row>
    <row r="351">
      <c r="A351" s="283"/>
      <c r="B351" s="335"/>
      <c r="C351" s="283"/>
      <c r="D351" s="283"/>
      <c r="E351" s="283"/>
      <c r="F351" s="336"/>
      <c r="G351" s="337"/>
      <c r="H351" s="283"/>
      <c r="I351" s="283"/>
      <c r="J351" s="283"/>
      <c r="K351" s="338"/>
      <c r="L351" s="339"/>
      <c r="M351" s="283"/>
      <c r="N351" s="283"/>
      <c r="O351" s="333"/>
      <c r="P351" s="283"/>
      <c r="Q351" s="163"/>
      <c r="R351" s="163"/>
      <c r="S351" s="163"/>
      <c r="T351" s="163"/>
      <c r="U351" s="163"/>
      <c r="V351" s="163"/>
      <c r="W351" s="163"/>
      <c r="X351" s="163"/>
      <c r="Y351" s="163"/>
      <c r="Z351" s="163"/>
      <c r="AA351" s="330"/>
      <c r="AB351" s="163"/>
      <c r="AC351" s="163"/>
      <c r="AD351" s="163"/>
      <c r="AE351" s="163"/>
      <c r="AF351" s="163"/>
      <c r="AG351" s="163"/>
      <c r="AH351" s="163"/>
      <c r="AI351" s="333"/>
      <c r="AJ351" s="283"/>
      <c r="AK351" s="315"/>
      <c r="AL351" s="282"/>
      <c r="AM351" s="283"/>
      <c r="AN351" s="283"/>
      <c r="AO351" s="283"/>
      <c r="AP351" s="283"/>
      <c r="AQ351" s="283"/>
      <c r="AR351" s="283"/>
      <c r="AS351" s="283"/>
      <c r="AT351" s="283"/>
      <c r="AU351" s="283"/>
      <c r="AV351" s="283"/>
      <c r="AW351" s="283"/>
      <c r="AX351" s="283"/>
      <c r="AY351" s="283"/>
      <c r="AZ351" s="340"/>
      <c r="BA351" s="283"/>
      <c r="BB351" s="283"/>
      <c r="BC351" s="283"/>
      <c r="BD351" s="283"/>
      <c r="BE351" s="283"/>
      <c r="BF351" s="283"/>
      <c r="BG351" s="283"/>
      <c r="BH351" s="283"/>
      <c r="BI351" s="283"/>
      <c r="BJ351" s="283"/>
      <c r="BK351" s="283"/>
      <c r="BL351" s="283"/>
      <c r="BM351" s="283"/>
      <c r="BN351" s="282"/>
      <c r="BO351" s="283"/>
      <c r="BP351" s="282"/>
      <c r="BQ351" s="282"/>
      <c r="BR351" s="282"/>
      <c r="BS351" s="282"/>
    </row>
    <row r="352">
      <c r="A352" s="283"/>
      <c r="B352" s="335"/>
      <c r="C352" s="283"/>
      <c r="D352" s="283"/>
      <c r="E352" s="283"/>
      <c r="F352" s="336"/>
      <c r="G352" s="337"/>
      <c r="H352" s="283"/>
      <c r="I352" s="283"/>
      <c r="J352" s="283"/>
      <c r="K352" s="338"/>
      <c r="L352" s="339"/>
      <c r="M352" s="283"/>
      <c r="N352" s="283"/>
      <c r="O352" s="333"/>
      <c r="P352" s="283"/>
      <c r="Q352" s="163"/>
      <c r="R352" s="163"/>
      <c r="S352" s="163"/>
      <c r="T352" s="163"/>
      <c r="U352" s="163"/>
      <c r="V352" s="163"/>
      <c r="W352" s="163"/>
      <c r="X352" s="163"/>
      <c r="Y352" s="163"/>
      <c r="Z352" s="163"/>
      <c r="AA352" s="330"/>
      <c r="AB352" s="163"/>
      <c r="AC352" s="163"/>
      <c r="AD352" s="163"/>
      <c r="AE352" s="163"/>
      <c r="AF352" s="163"/>
      <c r="AG352" s="163"/>
      <c r="AH352" s="163"/>
      <c r="AI352" s="333"/>
      <c r="AJ352" s="283"/>
      <c r="AK352" s="315"/>
      <c r="AL352" s="282"/>
      <c r="AM352" s="283"/>
      <c r="AN352" s="283"/>
      <c r="AO352" s="283"/>
      <c r="AP352" s="283"/>
      <c r="AQ352" s="283"/>
      <c r="AR352" s="283"/>
      <c r="AS352" s="283"/>
      <c r="AT352" s="283"/>
      <c r="AU352" s="283"/>
      <c r="AV352" s="283"/>
      <c r="AW352" s="283"/>
      <c r="AX352" s="283"/>
      <c r="AY352" s="283"/>
      <c r="AZ352" s="340"/>
      <c r="BA352" s="283"/>
      <c r="BB352" s="283"/>
      <c r="BC352" s="283"/>
      <c r="BD352" s="283"/>
      <c r="BE352" s="283"/>
      <c r="BF352" s="283"/>
      <c r="BG352" s="283"/>
      <c r="BH352" s="283"/>
      <c r="BI352" s="283"/>
      <c r="BJ352" s="283"/>
      <c r="BK352" s="283"/>
      <c r="BL352" s="283"/>
      <c r="BM352" s="283"/>
      <c r="BN352" s="282"/>
      <c r="BO352" s="283"/>
      <c r="BP352" s="282"/>
      <c r="BQ352" s="282"/>
      <c r="BR352" s="282"/>
      <c r="BS352" s="282"/>
    </row>
    <row r="353">
      <c r="A353" s="283"/>
      <c r="B353" s="335"/>
      <c r="C353" s="283"/>
      <c r="D353" s="283"/>
      <c r="E353" s="283"/>
      <c r="F353" s="336"/>
      <c r="G353" s="337"/>
      <c r="H353" s="283"/>
      <c r="I353" s="283"/>
      <c r="J353" s="283"/>
      <c r="K353" s="338"/>
      <c r="L353" s="339"/>
      <c r="M353" s="283"/>
      <c r="N353" s="283"/>
      <c r="O353" s="333"/>
      <c r="P353" s="283"/>
      <c r="Q353" s="163"/>
      <c r="R353" s="163"/>
      <c r="S353" s="163"/>
      <c r="T353" s="163"/>
      <c r="U353" s="163"/>
      <c r="V353" s="163"/>
      <c r="W353" s="163"/>
      <c r="X353" s="163"/>
      <c r="Y353" s="163"/>
      <c r="Z353" s="163"/>
      <c r="AA353" s="330"/>
      <c r="AB353" s="163"/>
      <c r="AC353" s="163"/>
      <c r="AD353" s="163"/>
      <c r="AE353" s="163"/>
      <c r="AF353" s="163"/>
      <c r="AG353" s="163"/>
      <c r="AH353" s="163"/>
      <c r="AI353" s="333"/>
      <c r="AJ353" s="283"/>
      <c r="AK353" s="315"/>
      <c r="AL353" s="282"/>
      <c r="AM353" s="283"/>
      <c r="AN353" s="283"/>
      <c r="AO353" s="283"/>
      <c r="AP353" s="283"/>
      <c r="AQ353" s="283"/>
      <c r="AR353" s="283"/>
      <c r="AS353" s="283"/>
      <c r="AT353" s="283"/>
      <c r="AU353" s="283"/>
      <c r="AV353" s="283"/>
      <c r="AW353" s="283"/>
      <c r="AX353" s="283"/>
      <c r="AY353" s="283"/>
      <c r="AZ353" s="340"/>
      <c r="BA353" s="283"/>
      <c r="BB353" s="283"/>
      <c r="BC353" s="283"/>
      <c r="BD353" s="283"/>
      <c r="BE353" s="283"/>
      <c r="BF353" s="283"/>
      <c r="BG353" s="283"/>
      <c r="BH353" s="283"/>
      <c r="BI353" s="283"/>
      <c r="BJ353" s="283"/>
      <c r="BK353" s="283"/>
      <c r="BL353" s="283"/>
      <c r="BM353" s="283"/>
      <c r="BN353" s="282"/>
      <c r="BO353" s="283"/>
      <c r="BP353" s="282"/>
      <c r="BQ353" s="282"/>
      <c r="BR353" s="282"/>
      <c r="BS353" s="282"/>
    </row>
    <row r="354">
      <c r="A354" s="283"/>
      <c r="B354" s="335"/>
      <c r="C354" s="283"/>
      <c r="D354" s="283"/>
      <c r="E354" s="283"/>
      <c r="F354" s="336"/>
      <c r="G354" s="337"/>
      <c r="H354" s="283"/>
      <c r="I354" s="283"/>
      <c r="J354" s="283"/>
      <c r="K354" s="338"/>
      <c r="L354" s="339"/>
      <c r="M354" s="283"/>
      <c r="N354" s="283"/>
      <c r="O354" s="333"/>
      <c r="P354" s="283"/>
      <c r="Q354" s="163"/>
      <c r="R354" s="163"/>
      <c r="S354" s="163"/>
      <c r="T354" s="163"/>
      <c r="U354" s="163"/>
      <c r="V354" s="163"/>
      <c r="W354" s="163"/>
      <c r="X354" s="163"/>
      <c r="Y354" s="163"/>
      <c r="Z354" s="163"/>
      <c r="AA354" s="330"/>
      <c r="AB354" s="163"/>
      <c r="AC354" s="163"/>
      <c r="AD354" s="163"/>
      <c r="AE354" s="163"/>
      <c r="AF354" s="163"/>
      <c r="AG354" s="163"/>
      <c r="AH354" s="163"/>
      <c r="AI354" s="333"/>
      <c r="AJ354" s="283"/>
      <c r="AK354" s="315"/>
      <c r="AL354" s="282"/>
      <c r="AM354" s="283"/>
      <c r="AN354" s="283"/>
      <c r="AO354" s="283"/>
      <c r="AP354" s="283"/>
      <c r="AQ354" s="283"/>
      <c r="AR354" s="283"/>
      <c r="AS354" s="283"/>
      <c r="AT354" s="283"/>
      <c r="AU354" s="283"/>
      <c r="AV354" s="283"/>
      <c r="AW354" s="283"/>
      <c r="AX354" s="283"/>
      <c r="AY354" s="283"/>
      <c r="AZ354" s="340"/>
      <c r="BA354" s="283"/>
      <c r="BB354" s="283"/>
      <c r="BC354" s="283"/>
      <c r="BD354" s="283"/>
      <c r="BE354" s="283"/>
      <c r="BF354" s="283"/>
      <c r="BG354" s="283"/>
      <c r="BH354" s="283"/>
      <c r="BI354" s="283"/>
      <c r="BJ354" s="283"/>
      <c r="BK354" s="283"/>
      <c r="BL354" s="283"/>
      <c r="BM354" s="283"/>
      <c r="BN354" s="282"/>
      <c r="BO354" s="283"/>
      <c r="BP354" s="282"/>
      <c r="BQ354" s="282"/>
      <c r="BR354" s="282"/>
      <c r="BS354" s="282"/>
    </row>
    <row r="355">
      <c r="A355" s="283"/>
      <c r="B355" s="335"/>
      <c r="C355" s="283"/>
      <c r="D355" s="283"/>
      <c r="E355" s="283"/>
      <c r="F355" s="336"/>
      <c r="G355" s="337"/>
      <c r="H355" s="283"/>
      <c r="I355" s="283"/>
      <c r="J355" s="283"/>
      <c r="K355" s="338"/>
      <c r="L355" s="339"/>
      <c r="M355" s="283"/>
      <c r="N355" s="283"/>
      <c r="O355" s="333"/>
      <c r="P355" s="283"/>
      <c r="Q355" s="163"/>
      <c r="R355" s="163"/>
      <c r="S355" s="163"/>
      <c r="T355" s="163"/>
      <c r="U355" s="163"/>
      <c r="V355" s="163"/>
      <c r="W355" s="163"/>
      <c r="X355" s="163"/>
      <c r="Y355" s="163"/>
      <c r="Z355" s="163"/>
      <c r="AA355" s="330"/>
      <c r="AB355" s="163"/>
      <c r="AC355" s="163"/>
      <c r="AD355" s="163"/>
      <c r="AE355" s="163"/>
      <c r="AF355" s="163"/>
      <c r="AG355" s="163"/>
      <c r="AH355" s="163"/>
      <c r="AI355" s="333"/>
      <c r="AJ355" s="283"/>
      <c r="AK355" s="315"/>
      <c r="AL355" s="282"/>
      <c r="AM355" s="283"/>
      <c r="AN355" s="283"/>
      <c r="AO355" s="283"/>
      <c r="AP355" s="283"/>
      <c r="AQ355" s="283"/>
      <c r="AR355" s="283"/>
      <c r="AS355" s="283"/>
      <c r="AT355" s="283"/>
      <c r="AU355" s="283"/>
      <c r="AV355" s="283"/>
      <c r="AW355" s="283"/>
      <c r="AX355" s="283"/>
      <c r="AY355" s="283"/>
      <c r="AZ355" s="340"/>
      <c r="BA355" s="283"/>
      <c r="BB355" s="283"/>
      <c r="BC355" s="283"/>
      <c r="BD355" s="283"/>
      <c r="BE355" s="283"/>
      <c r="BF355" s="283"/>
      <c r="BG355" s="283"/>
      <c r="BH355" s="283"/>
      <c r="BI355" s="283"/>
      <c r="BJ355" s="283"/>
      <c r="BK355" s="283"/>
      <c r="BL355" s="283"/>
      <c r="BM355" s="283"/>
      <c r="BN355" s="282"/>
      <c r="BO355" s="283"/>
      <c r="BP355" s="282"/>
      <c r="BQ355" s="282"/>
      <c r="BR355" s="282"/>
      <c r="BS355" s="282"/>
    </row>
    <row r="356">
      <c r="A356" s="283"/>
      <c r="B356" s="335"/>
      <c r="C356" s="283"/>
      <c r="D356" s="283"/>
      <c r="E356" s="283"/>
      <c r="F356" s="336"/>
      <c r="G356" s="337"/>
      <c r="H356" s="283"/>
      <c r="I356" s="283"/>
      <c r="J356" s="283"/>
      <c r="K356" s="338"/>
      <c r="L356" s="339"/>
      <c r="M356" s="283"/>
      <c r="N356" s="283"/>
      <c r="O356" s="333"/>
      <c r="P356" s="283"/>
      <c r="Q356" s="163"/>
      <c r="R356" s="163"/>
      <c r="S356" s="163"/>
      <c r="T356" s="163"/>
      <c r="U356" s="163"/>
      <c r="V356" s="163"/>
      <c r="W356" s="163"/>
      <c r="X356" s="163"/>
      <c r="Y356" s="163"/>
      <c r="Z356" s="163"/>
      <c r="AA356" s="330"/>
      <c r="AB356" s="163"/>
      <c r="AC356" s="163"/>
      <c r="AD356" s="163"/>
      <c r="AE356" s="163"/>
      <c r="AF356" s="163"/>
      <c r="AG356" s="163"/>
      <c r="AH356" s="163"/>
      <c r="AI356" s="333"/>
      <c r="AJ356" s="283"/>
      <c r="AK356" s="315"/>
      <c r="AL356" s="282"/>
      <c r="AM356" s="283"/>
      <c r="AN356" s="283"/>
      <c r="AO356" s="283"/>
      <c r="AP356" s="283"/>
      <c r="AQ356" s="283"/>
      <c r="AR356" s="283"/>
      <c r="AS356" s="283"/>
      <c r="AT356" s="283"/>
      <c r="AU356" s="283"/>
      <c r="AV356" s="283"/>
      <c r="AW356" s="283"/>
      <c r="AX356" s="283"/>
      <c r="AY356" s="283"/>
      <c r="AZ356" s="340"/>
      <c r="BA356" s="283"/>
      <c r="BB356" s="283"/>
      <c r="BC356" s="283"/>
      <c r="BD356" s="283"/>
      <c r="BE356" s="283"/>
      <c r="BF356" s="283"/>
      <c r="BG356" s="283"/>
      <c r="BH356" s="283"/>
      <c r="BI356" s="283"/>
      <c r="BJ356" s="283"/>
      <c r="BK356" s="283"/>
      <c r="BL356" s="283"/>
      <c r="BM356" s="283"/>
      <c r="BN356" s="282"/>
      <c r="BO356" s="283"/>
      <c r="BP356" s="282"/>
      <c r="BQ356" s="282"/>
      <c r="BR356" s="282"/>
      <c r="BS356" s="282"/>
    </row>
    <row r="357">
      <c r="A357" s="283"/>
      <c r="B357" s="335"/>
      <c r="C357" s="283"/>
      <c r="D357" s="283"/>
      <c r="E357" s="283"/>
      <c r="F357" s="336"/>
      <c r="G357" s="337"/>
      <c r="H357" s="283"/>
      <c r="I357" s="283"/>
      <c r="J357" s="283"/>
      <c r="K357" s="338"/>
      <c r="L357" s="339"/>
      <c r="M357" s="283"/>
      <c r="N357" s="283"/>
      <c r="O357" s="333"/>
      <c r="P357" s="283"/>
      <c r="Q357" s="163"/>
      <c r="R357" s="163"/>
      <c r="S357" s="163"/>
      <c r="T357" s="163"/>
      <c r="U357" s="163"/>
      <c r="V357" s="163"/>
      <c r="W357" s="163"/>
      <c r="X357" s="163"/>
      <c r="Y357" s="163"/>
      <c r="Z357" s="163"/>
      <c r="AA357" s="330"/>
      <c r="AB357" s="163"/>
      <c r="AC357" s="163"/>
      <c r="AD357" s="163"/>
      <c r="AE357" s="163"/>
      <c r="AF357" s="163"/>
      <c r="AG357" s="163"/>
      <c r="AH357" s="163"/>
      <c r="AI357" s="333"/>
      <c r="AJ357" s="283"/>
      <c r="AK357" s="315"/>
      <c r="AL357" s="282"/>
      <c r="AM357" s="283"/>
      <c r="AN357" s="283"/>
      <c r="AO357" s="283"/>
      <c r="AP357" s="283"/>
      <c r="AQ357" s="283"/>
      <c r="AR357" s="283"/>
      <c r="AS357" s="283"/>
      <c r="AT357" s="283"/>
      <c r="AU357" s="283"/>
      <c r="AV357" s="283"/>
      <c r="AW357" s="283"/>
      <c r="AX357" s="283"/>
      <c r="AY357" s="283"/>
      <c r="AZ357" s="340"/>
      <c r="BA357" s="283"/>
      <c r="BB357" s="283"/>
      <c r="BC357" s="283"/>
      <c r="BD357" s="283"/>
      <c r="BE357" s="283"/>
      <c r="BF357" s="283"/>
      <c r="BG357" s="283"/>
      <c r="BH357" s="283"/>
      <c r="BI357" s="283"/>
      <c r="BJ357" s="283"/>
      <c r="BK357" s="283"/>
      <c r="BL357" s="283"/>
      <c r="BM357" s="283"/>
      <c r="BN357" s="282"/>
      <c r="BO357" s="283"/>
      <c r="BP357" s="282"/>
      <c r="BQ357" s="282"/>
      <c r="BR357" s="282"/>
      <c r="BS357" s="282"/>
    </row>
    <row r="358">
      <c r="A358" s="283"/>
      <c r="B358" s="335"/>
      <c r="C358" s="283"/>
      <c r="D358" s="283"/>
      <c r="E358" s="283"/>
      <c r="F358" s="336"/>
      <c r="G358" s="337"/>
      <c r="H358" s="283"/>
      <c r="I358" s="283"/>
      <c r="J358" s="283"/>
      <c r="K358" s="338"/>
      <c r="L358" s="339"/>
      <c r="M358" s="283"/>
      <c r="N358" s="283"/>
      <c r="O358" s="333"/>
      <c r="P358" s="283"/>
      <c r="Q358" s="163"/>
      <c r="R358" s="163"/>
      <c r="S358" s="163"/>
      <c r="T358" s="163"/>
      <c r="U358" s="163"/>
      <c r="V358" s="163"/>
      <c r="W358" s="163"/>
      <c r="X358" s="163"/>
      <c r="Y358" s="163"/>
      <c r="Z358" s="163"/>
      <c r="AA358" s="330"/>
      <c r="AB358" s="163"/>
      <c r="AC358" s="163"/>
      <c r="AD358" s="163"/>
      <c r="AE358" s="163"/>
      <c r="AF358" s="163"/>
      <c r="AG358" s="163"/>
      <c r="AH358" s="163"/>
      <c r="AI358" s="333"/>
      <c r="AJ358" s="283"/>
      <c r="AK358" s="315"/>
      <c r="AL358" s="282"/>
      <c r="AM358" s="283"/>
      <c r="AN358" s="283"/>
      <c r="AO358" s="283"/>
      <c r="AP358" s="283"/>
      <c r="AQ358" s="283"/>
      <c r="AR358" s="283"/>
      <c r="AS358" s="283"/>
      <c r="AT358" s="283"/>
      <c r="AU358" s="283"/>
      <c r="AV358" s="283"/>
      <c r="AW358" s="283"/>
      <c r="AX358" s="283"/>
      <c r="AY358" s="283"/>
      <c r="AZ358" s="340"/>
      <c r="BA358" s="283"/>
      <c r="BB358" s="283"/>
      <c r="BC358" s="283"/>
      <c r="BD358" s="283"/>
      <c r="BE358" s="283"/>
      <c r="BF358" s="283"/>
      <c r="BG358" s="283"/>
      <c r="BH358" s="283"/>
      <c r="BI358" s="283"/>
      <c r="BJ358" s="283"/>
      <c r="BK358" s="283"/>
      <c r="BL358" s="283"/>
      <c r="BM358" s="283"/>
      <c r="BN358" s="282"/>
      <c r="BO358" s="283"/>
      <c r="BP358" s="282"/>
      <c r="BQ358" s="282"/>
      <c r="BR358" s="282"/>
      <c r="BS358" s="282"/>
    </row>
    <row r="359">
      <c r="A359" s="283"/>
      <c r="B359" s="335"/>
      <c r="C359" s="283"/>
      <c r="D359" s="283"/>
      <c r="E359" s="283"/>
      <c r="F359" s="336"/>
      <c r="G359" s="337"/>
      <c r="H359" s="283"/>
      <c r="I359" s="283"/>
      <c r="J359" s="283"/>
      <c r="K359" s="338"/>
      <c r="L359" s="339"/>
      <c r="M359" s="283"/>
      <c r="N359" s="283"/>
      <c r="O359" s="333"/>
      <c r="P359" s="283"/>
      <c r="Q359" s="163"/>
      <c r="R359" s="163"/>
      <c r="S359" s="163"/>
      <c r="T359" s="163"/>
      <c r="U359" s="163"/>
      <c r="V359" s="163"/>
      <c r="W359" s="163"/>
      <c r="X359" s="163"/>
      <c r="Y359" s="163"/>
      <c r="Z359" s="163"/>
      <c r="AA359" s="330"/>
      <c r="AB359" s="163"/>
      <c r="AC359" s="163"/>
      <c r="AD359" s="163"/>
      <c r="AE359" s="163"/>
      <c r="AF359" s="163"/>
      <c r="AG359" s="163"/>
      <c r="AH359" s="163"/>
      <c r="AI359" s="333"/>
      <c r="AJ359" s="283"/>
      <c r="AK359" s="315"/>
      <c r="AL359" s="282"/>
      <c r="AM359" s="283"/>
      <c r="AN359" s="283"/>
      <c r="AO359" s="283"/>
      <c r="AP359" s="283"/>
      <c r="AQ359" s="283"/>
      <c r="AR359" s="283"/>
      <c r="AS359" s="283"/>
      <c r="AT359" s="283"/>
      <c r="AU359" s="283"/>
      <c r="AV359" s="283"/>
      <c r="AW359" s="283"/>
      <c r="AX359" s="283"/>
      <c r="AY359" s="283"/>
      <c r="AZ359" s="340"/>
      <c r="BA359" s="283"/>
      <c r="BB359" s="283"/>
      <c r="BC359" s="283"/>
      <c r="BD359" s="283"/>
      <c r="BE359" s="283"/>
      <c r="BF359" s="283"/>
      <c r="BG359" s="283"/>
      <c r="BH359" s="283"/>
      <c r="BI359" s="283"/>
      <c r="BJ359" s="283"/>
      <c r="BK359" s="283"/>
      <c r="BL359" s="283"/>
      <c r="BM359" s="283"/>
      <c r="BN359" s="282"/>
      <c r="BO359" s="283"/>
      <c r="BP359" s="282"/>
      <c r="BQ359" s="282"/>
      <c r="BR359" s="282"/>
      <c r="BS359" s="282"/>
    </row>
    <row r="360">
      <c r="A360" s="283"/>
      <c r="B360" s="335"/>
      <c r="C360" s="283"/>
      <c r="D360" s="283"/>
      <c r="E360" s="283"/>
      <c r="F360" s="336"/>
      <c r="G360" s="337"/>
      <c r="H360" s="283"/>
      <c r="I360" s="283"/>
      <c r="J360" s="283"/>
      <c r="K360" s="338"/>
      <c r="L360" s="339"/>
      <c r="M360" s="283"/>
      <c r="N360" s="283"/>
      <c r="O360" s="333"/>
      <c r="P360" s="283"/>
      <c r="Q360" s="163"/>
      <c r="R360" s="163"/>
      <c r="S360" s="163"/>
      <c r="T360" s="163"/>
      <c r="U360" s="163"/>
      <c r="V360" s="163"/>
      <c r="W360" s="163"/>
      <c r="X360" s="163"/>
      <c r="Y360" s="163"/>
      <c r="Z360" s="163"/>
      <c r="AA360" s="330"/>
      <c r="AB360" s="163"/>
      <c r="AC360" s="163"/>
      <c r="AD360" s="163"/>
      <c r="AE360" s="163"/>
      <c r="AF360" s="163"/>
      <c r="AG360" s="163"/>
      <c r="AH360" s="163"/>
      <c r="AI360" s="333"/>
      <c r="AJ360" s="283"/>
      <c r="AK360" s="315"/>
      <c r="AL360" s="282"/>
      <c r="AM360" s="283"/>
      <c r="AN360" s="283"/>
      <c r="AO360" s="283"/>
      <c r="AP360" s="283"/>
      <c r="AQ360" s="283"/>
      <c r="AR360" s="283"/>
      <c r="AS360" s="283"/>
      <c r="AT360" s="283"/>
      <c r="AU360" s="283"/>
      <c r="AV360" s="283"/>
      <c r="AW360" s="283"/>
      <c r="AX360" s="283"/>
      <c r="AY360" s="283"/>
      <c r="AZ360" s="340"/>
      <c r="BA360" s="283"/>
      <c r="BB360" s="283"/>
      <c r="BC360" s="283"/>
      <c r="BD360" s="283"/>
      <c r="BE360" s="283"/>
      <c r="BF360" s="283"/>
      <c r="BG360" s="283"/>
      <c r="BH360" s="283"/>
      <c r="BI360" s="283"/>
      <c r="BJ360" s="283"/>
      <c r="BK360" s="283"/>
      <c r="BL360" s="283"/>
      <c r="BM360" s="283"/>
      <c r="BN360" s="282"/>
      <c r="BO360" s="283"/>
      <c r="BP360" s="282"/>
      <c r="BQ360" s="282"/>
      <c r="BR360" s="282"/>
      <c r="BS360" s="282"/>
    </row>
    <row r="361">
      <c r="A361" s="283"/>
      <c r="B361" s="335"/>
      <c r="C361" s="283"/>
      <c r="D361" s="283"/>
      <c r="E361" s="283"/>
      <c r="F361" s="336"/>
      <c r="G361" s="337"/>
      <c r="H361" s="283"/>
      <c r="I361" s="283"/>
      <c r="J361" s="283"/>
      <c r="K361" s="338"/>
      <c r="L361" s="339"/>
      <c r="M361" s="283"/>
      <c r="N361" s="283"/>
      <c r="O361" s="333"/>
      <c r="P361" s="283"/>
      <c r="Q361" s="163"/>
      <c r="R361" s="163"/>
      <c r="S361" s="163"/>
      <c r="T361" s="163"/>
      <c r="U361" s="163"/>
      <c r="V361" s="163"/>
      <c r="W361" s="163"/>
      <c r="X361" s="163"/>
      <c r="Y361" s="163"/>
      <c r="Z361" s="163"/>
      <c r="AA361" s="330"/>
      <c r="AB361" s="163"/>
      <c r="AC361" s="163"/>
      <c r="AD361" s="163"/>
      <c r="AE361" s="163"/>
      <c r="AF361" s="163"/>
      <c r="AG361" s="163"/>
      <c r="AH361" s="163"/>
      <c r="AI361" s="333"/>
      <c r="AJ361" s="283"/>
      <c r="AK361" s="315"/>
      <c r="AL361" s="282"/>
      <c r="AM361" s="283"/>
      <c r="AN361" s="283"/>
      <c r="AO361" s="283"/>
      <c r="AP361" s="283"/>
      <c r="AQ361" s="283"/>
      <c r="AR361" s="283"/>
      <c r="AS361" s="283"/>
      <c r="AT361" s="283"/>
      <c r="AU361" s="283"/>
      <c r="AV361" s="283"/>
      <c r="AW361" s="283"/>
      <c r="AX361" s="283"/>
      <c r="AY361" s="283"/>
      <c r="AZ361" s="340"/>
      <c r="BA361" s="283"/>
      <c r="BB361" s="283"/>
      <c r="BC361" s="283"/>
      <c r="BD361" s="283"/>
      <c r="BE361" s="283"/>
      <c r="BF361" s="283"/>
      <c r="BG361" s="283"/>
      <c r="BH361" s="283"/>
      <c r="BI361" s="283"/>
      <c r="BJ361" s="283"/>
      <c r="BK361" s="283"/>
      <c r="BL361" s="283"/>
      <c r="BM361" s="283"/>
      <c r="BN361" s="282"/>
      <c r="BO361" s="283"/>
      <c r="BP361" s="282"/>
      <c r="BQ361" s="282"/>
      <c r="BR361" s="282"/>
      <c r="BS361" s="282"/>
    </row>
    <row r="362">
      <c r="A362" s="283"/>
      <c r="B362" s="335"/>
      <c r="C362" s="283"/>
      <c r="D362" s="283"/>
      <c r="E362" s="283"/>
      <c r="F362" s="336"/>
      <c r="G362" s="337"/>
      <c r="H362" s="283"/>
      <c r="I362" s="283"/>
      <c r="J362" s="283"/>
      <c r="K362" s="338"/>
      <c r="L362" s="339"/>
      <c r="M362" s="283"/>
      <c r="N362" s="283"/>
      <c r="O362" s="333"/>
      <c r="P362" s="283"/>
      <c r="Q362" s="163"/>
      <c r="R362" s="163"/>
      <c r="S362" s="163"/>
      <c r="T362" s="163"/>
      <c r="U362" s="163"/>
      <c r="V362" s="163"/>
      <c r="W362" s="163"/>
      <c r="X362" s="163"/>
      <c r="Y362" s="163"/>
      <c r="Z362" s="163"/>
      <c r="AA362" s="330"/>
      <c r="AB362" s="163"/>
      <c r="AC362" s="163"/>
      <c r="AD362" s="163"/>
      <c r="AE362" s="163"/>
      <c r="AF362" s="163"/>
      <c r="AG362" s="163"/>
      <c r="AH362" s="163"/>
      <c r="AI362" s="333"/>
      <c r="AJ362" s="283"/>
      <c r="AK362" s="315"/>
      <c r="AL362" s="282"/>
      <c r="AM362" s="283"/>
      <c r="AN362" s="283"/>
      <c r="AO362" s="283"/>
      <c r="AP362" s="283"/>
      <c r="AQ362" s="283"/>
      <c r="AR362" s="283"/>
      <c r="AS362" s="283"/>
      <c r="AT362" s="283"/>
      <c r="AU362" s="283"/>
      <c r="AV362" s="283"/>
      <c r="AW362" s="283"/>
      <c r="AX362" s="283"/>
      <c r="AY362" s="283"/>
      <c r="AZ362" s="340"/>
      <c r="BA362" s="283"/>
      <c r="BB362" s="283"/>
      <c r="BC362" s="283"/>
      <c r="BD362" s="283"/>
      <c r="BE362" s="283"/>
      <c r="BF362" s="283"/>
      <c r="BG362" s="283"/>
      <c r="BH362" s="283"/>
      <c r="BI362" s="283"/>
      <c r="BJ362" s="283"/>
      <c r="BK362" s="283"/>
      <c r="BL362" s="283"/>
      <c r="BM362" s="283"/>
      <c r="BN362" s="282"/>
      <c r="BO362" s="283"/>
      <c r="BP362" s="282"/>
      <c r="BQ362" s="282"/>
      <c r="BR362" s="282"/>
      <c r="BS362" s="282"/>
    </row>
    <row r="363">
      <c r="A363" s="283"/>
      <c r="B363" s="335"/>
      <c r="C363" s="283"/>
      <c r="D363" s="283"/>
      <c r="E363" s="283"/>
      <c r="F363" s="336"/>
      <c r="G363" s="337"/>
      <c r="H363" s="283"/>
      <c r="I363" s="283"/>
      <c r="J363" s="283"/>
      <c r="K363" s="338"/>
      <c r="L363" s="339"/>
      <c r="M363" s="283"/>
      <c r="N363" s="283"/>
      <c r="O363" s="333"/>
      <c r="P363" s="283"/>
      <c r="Q363" s="163"/>
      <c r="R363" s="163"/>
      <c r="S363" s="163"/>
      <c r="T363" s="163"/>
      <c r="U363" s="163"/>
      <c r="V363" s="163"/>
      <c r="W363" s="163"/>
      <c r="X363" s="163"/>
      <c r="Y363" s="163"/>
      <c r="Z363" s="163"/>
      <c r="AA363" s="330"/>
      <c r="AB363" s="163"/>
      <c r="AC363" s="163"/>
      <c r="AD363" s="163"/>
      <c r="AE363" s="163"/>
      <c r="AF363" s="163"/>
      <c r="AG363" s="163"/>
      <c r="AH363" s="163"/>
      <c r="AI363" s="333"/>
      <c r="AJ363" s="283"/>
      <c r="AK363" s="315"/>
      <c r="AL363" s="282"/>
      <c r="AM363" s="283"/>
      <c r="AN363" s="283"/>
      <c r="AO363" s="283"/>
      <c r="AP363" s="283"/>
      <c r="AQ363" s="283"/>
      <c r="AR363" s="283"/>
      <c r="AS363" s="283"/>
      <c r="AT363" s="283"/>
      <c r="AU363" s="283"/>
      <c r="AV363" s="283"/>
      <c r="AW363" s="283"/>
      <c r="AX363" s="283"/>
      <c r="AY363" s="283"/>
      <c r="AZ363" s="340"/>
      <c r="BA363" s="283"/>
      <c r="BB363" s="283"/>
      <c r="BC363" s="283"/>
      <c r="BD363" s="283"/>
      <c r="BE363" s="283"/>
      <c r="BF363" s="283"/>
      <c r="BG363" s="283"/>
      <c r="BH363" s="283"/>
      <c r="BI363" s="283"/>
      <c r="BJ363" s="283"/>
      <c r="BK363" s="283"/>
      <c r="BL363" s="283"/>
      <c r="BM363" s="283"/>
      <c r="BN363" s="282"/>
      <c r="BO363" s="283"/>
      <c r="BP363" s="282"/>
      <c r="BQ363" s="282"/>
      <c r="BR363" s="282"/>
      <c r="BS363" s="282"/>
    </row>
    <row r="364">
      <c r="A364" s="283"/>
      <c r="B364" s="335"/>
      <c r="C364" s="283"/>
      <c r="D364" s="283"/>
      <c r="E364" s="283"/>
      <c r="F364" s="336"/>
      <c r="G364" s="337"/>
      <c r="H364" s="283"/>
      <c r="I364" s="283"/>
      <c r="J364" s="283"/>
      <c r="K364" s="338"/>
      <c r="L364" s="339"/>
      <c r="M364" s="283"/>
      <c r="N364" s="283"/>
      <c r="O364" s="333"/>
      <c r="P364" s="283"/>
      <c r="Q364" s="163"/>
      <c r="R364" s="163"/>
      <c r="S364" s="163"/>
      <c r="T364" s="163"/>
      <c r="U364" s="163"/>
      <c r="V364" s="163"/>
      <c r="W364" s="163"/>
      <c r="X364" s="163"/>
      <c r="Y364" s="163"/>
      <c r="Z364" s="163"/>
      <c r="AA364" s="330"/>
      <c r="AB364" s="163"/>
      <c r="AC364" s="163"/>
      <c r="AD364" s="163"/>
      <c r="AE364" s="163"/>
      <c r="AF364" s="163"/>
      <c r="AG364" s="163"/>
      <c r="AH364" s="163"/>
      <c r="AI364" s="333"/>
      <c r="AJ364" s="283"/>
      <c r="AK364" s="315"/>
      <c r="AL364" s="282"/>
      <c r="AM364" s="283"/>
      <c r="AN364" s="283"/>
      <c r="AO364" s="283"/>
      <c r="AP364" s="283"/>
      <c r="AQ364" s="283"/>
      <c r="AR364" s="283"/>
      <c r="AS364" s="283"/>
      <c r="AT364" s="283"/>
      <c r="AU364" s="283"/>
      <c r="AV364" s="283"/>
      <c r="AW364" s="283"/>
      <c r="AX364" s="283"/>
      <c r="AY364" s="283"/>
      <c r="AZ364" s="340"/>
      <c r="BA364" s="283"/>
      <c r="BB364" s="283"/>
      <c r="BC364" s="283"/>
      <c r="BD364" s="283"/>
      <c r="BE364" s="283"/>
      <c r="BF364" s="283"/>
      <c r="BG364" s="283"/>
      <c r="BH364" s="283"/>
      <c r="BI364" s="283"/>
      <c r="BJ364" s="283"/>
      <c r="BK364" s="283"/>
      <c r="BL364" s="283"/>
      <c r="BM364" s="283"/>
      <c r="BN364" s="282"/>
      <c r="BO364" s="283"/>
      <c r="BP364" s="282"/>
      <c r="BQ364" s="282"/>
      <c r="BR364" s="282"/>
      <c r="BS364" s="282"/>
    </row>
    <row r="365">
      <c r="A365" s="283"/>
      <c r="B365" s="335"/>
      <c r="C365" s="283"/>
      <c r="D365" s="283"/>
      <c r="E365" s="283"/>
      <c r="F365" s="336"/>
      <c r="G365" s="337"/>
      <c r="H365" s="283"/>
      <c r="I365" s="283"/>
      <c r="J365" s="283"/>
      <c r="K365" s="338"/>
      <c r="L365" s="339"/>
      <c r="M365" s="283"/>
      <c r="N365" s="283"/>
      <c r="O365" s="333"/>
      <c r="P365" s="283"/>
      <c r="Q365" s="163"/>
      <c r="R365" s="163"/>
      <c r="S365" s="163"/>
      <c r="T365" s="163"/>
      <c r="U365" s="163"/>
      <c r="V365" s="163"/>
      <c r="W365" s="163"/>
      <c r="X365" s="163"/>
      <c r="Y365" s="163"/>
      <c r="Z365" s="163"/>
      <c r="AA365" s="330"/>
      <c r="AB365" s="163"/>
      <c r="AC365" s="163"/>
      <c r="AD365" s="163"/>
      <c r="AE365" s="163"/>
      <c r="AF365" s="163"/>
      <c r="AG365" s="163"/>
      <c r="AH365" s="163"/>
      <c r="AI365" s="333"/>
      <c r="AJ365" s="283"/>
      <c r="AK365" s="315"/>
      <c r="AL365" s="282"/>
      <c r="AM365" s="283"/>
      <c r="AN365" s="283"/>
      <c r="AO365" s="283"/>
      <c r="AP365" s="283"/>
      <c r="AQ365" s="283"/>
      <c r="AR365" s="283"/>
      <c r="AS365" s="283"/>
      <c r="AT365" s="283"/>
      <c r="AU365" s="283"/>
      <c r="AV365" s="283"/>
      <c r="AW365" s="283"/>
      <c r="AX365" s="283"/>
      <c r="AY365" s="283"/>
      <c r="AZ365" s="340"/>
      <c r="BA365" s="283"/>
      <c r="BB365" s="283"/>
      <c r="BC365" s="283"/>
      <c r="BD365" s="283"/>
      <c r="BE365" s="283"/>
      <c r="BF365" s="283"/>
      <c r="BG365" s="283"/>
      <c r="BH365" s="283"/>
      <c r="BI365" s="283"/>
      <c r="BJ365" s="283"/>
      <c r="BK365" s="283"/>
      <c r="BL365" s="283"/>
      <c r="BM365" s="283"/>
      <c r="BN365" s="282"/>
      <c r="BO365" s="283"/>
      <c r="BP365" s="282"/>
      <c r="BQ365" s="282"/>
      <c r="BR365" s="282"/>
      <c r="BS365" s="282"/>
    </row>
    <row r="366">
      <c r="A366" s="283"/>
      <c r="B366" s="335"/>
      <c r="C366" s="283"/>
      <c r="D366" s="283"/>
      <c r="E366" s="283"/>
      <c r="F366" s="336"/>
      <c r="G366" s="337"/>
      <c r="H366" s="283"/>
      <c r="I366" s="283"/>
      <c r="J366" s="283"/>
      <c r="K366" s="338"/>
      <c r="L366" s="339"/>
      <c r="M366" s="283"/>
      <c r="N366" s="283"/>
      <c r="O366" s="333"/>
      <c r="P366" s="283"/>
      <c r="Q366" s="163"/>
      <c r="R366" s="163"/>
      <c r="S366" s="163"/>
      <c r="T366" s="163"/>
      <c r="U366" s="163"/>
      <c r="V366" s="163"/>
      <c r="W366" s="163"/>
      <c r="X366" s="163"/>
      <c r="Y366" s="163"/>
      <c r="Z366" s="163"/>
      <c r="AA366" s="330"/>
      <c r="AB366" s="163"/>
      <c r="AC366" s="163"/>
      <c r="AD366" s="163"/>
      <c r="AE366" s="163"/>
      <c r="AF366" s="163"/>
      <c r="AG366" s="163"/>
      <c r="AH366" s="163"/>
      <c r="AI366" s="333"/>
      <c r="AJ366" s="283"/>
      <c r="AK366" s="315"/>
      <c r="AL366" s="282"/>
      <c r="AM366" s="283"/>
      <c r="AN366" s="283"/>
      <c r="AO366" s="283"/>
      <c r="AP366" s="283"/>
      <c r="AQ366" s="283"/>
      <c r="AR366" s="283"/>
      <c r="AS366" s="283"/>
      <c r="AT366" s="283"/>
      <c r="AU366" s="283"/>
      <c r="AV366" s="283"/>
      <c r="AW366" s="283"/>
      <c r="AX366" s="283"/>
      <c r="AY366" s="283"/>
      <c r="AZ366" s="340"/>
      <c r="BA366" s="283"/>
      <c r="BB366" s="283"/>
      <c r="BC366" s="283"/>
      <c r="BD366" s="283"/>
      <c r="BE366" s="283"/>
      <c r="BF366" s="283"/>
      <c r="BG366" s="283"/>
      <c r="BH366" s="283"/>
      <c r="BI366" s="283"/>
      <c r="BJ366" s="283"/>
      <c r="BK366" s="283"/>
      <c r="BL366" s="283"/>
      <c r="BM366" s="283"/>
      <c r="BN366" s="282"/>
      <c r="BO366" s="283"/>
      <c r="BP366" s="282"/>
      <c r="BQ366" s="282"/>
      <c r="BR366" s="282"/>
      <c r="BS366" s="282"/>
    </row>
    <row r="367">
      <c r="A367" s="283"/>
      <c r="B367" s="335"/>
      <c r="C367" s="283"/>
      <c r="D367" s="283"/>
      <c r="E367" s="283"/>
      <c r="F367" s="336"/>
      <c r="G367" s="337"/>
      <c r="H367" s="283"/>
      <c r="I367" s="283"/>
      <c r="J367" s="283"/>
      <c r="K367" s="338"/>
      <c r="L367" s="339"/>
      <c r="M367" s="283"/>
      <c r="N367" s="283"/>
      <c r="O367" s="333"/>
      <c r="P367" s="283"/>
      <c r="Q367" s="163"/>
      <c r="R367" s="163"/>
      <c r="S367" s="163"/>
      <c r="T367" s="163"/>
      <c r="U367" s="163"/>
      <c r="V367" s="163"/>
      <c r="W367" s="163"/>
      <c r="X367" s="163"/>
      <c r="Y367" s="163"/>
      <c r="Z367" s="163"/>
      <c r="AA367" s="330"/>
      <c r="AB367" s="163"/>
      <c r="AC367" s="163"/>
      <c r="AD367" s="163"/>
      <c r="AE367" s="163"/>
      <c r="AF367" s="163"/>
      <c r="AG367" s="163"/>
      <c r="AH367" s="163"/>
      <c r="AI367" s="333"/>
      <c r="AJ367" s="283"/>
      <c r="AK367" s="315"/>
      <c r="AL367" s="282"/>
      <c r="AM367" s="283"/>
      <c r="AN367" s="283"/>
      <c r="AO367" s="283"/>
      <c r="AP367" s="283"/>
      <c r="AQ367" s="283"/>
      <c r="AR367" s="283"/>
      <c r="AS367" s="283"/>
      <c r="AT367" s="283"/>
      <c r="AU367" s="283"/>
      <c r="AV367" s="283"/>
      <c r="AW367" s="283"/>
      <c r="AX367" s="283"/>
      <c r="AY367" s="283"/>
      <c r="AZ367" s="340"/>
      <c r="BA367" s="283"/>
      <c r="BB367" s="283"/>
      <c r="BC367" s="283"/>
      <c r="BD367" s="283"/>
      <c r="BE367" s="283"/>
      <c r="BF367" s="283"/>
      <c r="BG367" s="283"/>
      <c r="BH367" s="283"/>
      <c r="BI367" s="283"/>
      <c r="BJ367" s="283"/>
      <c r="BK367" s="283"/>
      <c r="BL367" s="283"/>
      <c r="BM367" s="283"/>
      <c r="BN367" s="282"/>
      <c r="BO367" s="283"/>
      <c r="BP367" s="282"/>
      <c r="BQ367" s="282"/>
      <c r="BR367" s="282"/>
      <c r="BS367" s="282"/>
    </row>
    <row r="368">
      <c r="A368" s="283"/>
      <c r="B368" s="335"/>
      <c r="C368" s="283"/>
      <c r="D368" s="283"/>
      <c r="E368" s="283"/>
      <c r="F368" s="336"/>
      <c r="G368" s="337"/>
      <c r="H368" s="283"/>
      <c r="I368" s="283"/>
      <c r="J368" s="283"/>
      <c r="K368" s="338"/>
      <c r="L368" s="339"/>
      <c r="M368" s="283"/>
      <c r="N368" s="283"/>
      <c r="O368" s="333"/>
      <c r="P368" s="283"/>
      <c r="Q368" s="163"/>
      <c r="R368" s="163"/>
      <c r="S368" s="163"/>
      <c r="T368" s="163"/>
      <c r="U368" s="163"/>
      <c r="V368" s="163"/>
      <c r="W368" s="163"/>
      <c r="X368" s="163"/>
      <c r="Y368" s="163"/>
      <c r="Z368" s="163"/>
      <c r="AA368" s="330"/>
      <c r="AB368" s="163"/>
      <c r="AC368" s="163"/>
      <c r="AD368" s="163"/>
      <c r="AE368" s="163"/>
      <c r="AF368" s="163"/>
      <c r="AG368" s="163"/>
      <c r="AH368" s="163"/>
      <c r="AI368" s="333"/>
      <c r="AJ368" s="283"/>
      <c r="AK368" s="315"/>
      <c r="AL368" s="282"/>
      <c r="AM368" s="283"/>
      <c r="AN368" s="283"/>
      <c r="AO368" s="283"/>
      <c r="AP368" s="283"/>
      <c r="AQ368" s="283"/>
      <c r="AR368" s="283"/>
      <c r="AS368" s="283"/>
      <c r="AT368" s="283"/>
      <c r="AU368" s="283"/>
      <c r="AV368" s="283"/>
      <c r="AW368" s="283"/>
      <c r="AX368" s="283"/>
      <c r="AY368" s="283"/>
      <c r="AZ368" s="340"/>
      <c r="BA368" s="283"/>
      <c r="BB368" s="283"/>
      <c r="BC368" s="283"/>
      <c r="BD368" s="283"/>
      <c r="BE368" s="283"/>
      <c r="BF368" s="283"/>
      <c r="BG368" s="283"/>
      <c r="BH368" s="283"/>
      <c r="BI368" s="283"/>
      <c r="BJ368" s="283"/>
      <c r="BK368" s="283"/>
      <c r="BL368" s="283"/>
      <c r="BM368" s="283"/>
      <c r="BN368" s="282"/>
      <c r="BO368" s="283"/>
      <c r="BP368" s="282"/>
      <c r="BQ368" s="282"/>
      <c r="BR368" s="282"/>
      <c r="BS368" s="282"/>
    </row>
    <row r="369">
      <c r="A369" s="283"/>
      <c r="B369" s="335"/>
      <c r="C369" s="283"/>
      <c r="D369" s="283"/>
      <c r="E369" s="283"/>
      <c r="F369" s="336"/>
      <c r="G369" s="337"/>
      <c r="H369" s="283"/>
      <c r="I369" s="283"/>
      <c r="J369" s="283"/>
      <c r="K369" s="338"/>
      <c r="L369" s="339"/>
      <c r="M369" s="283"/>
      <c r="N369" s="283"/>
      <c r="O369" s="333"/>
      <c r="P369" s="283"/>
      <c r="Q369" s="163"/>
      <c r="R369" s="163"/>
      <c r="S369" s="163"/>
      <c r="T369" s="163"/>
      <c r="U369" s="163"/>
      <c r="V369" s="163"/>
      <c r="W369" s="163"/>
      <c r="X369" s="163"/>
      <c r="Y369" s="163"/>
      <c r="Z369" s="163"/>
      <c r="AA369" s="330"/>
      <c r="AB369" s="163"/>
      <c r="AC369" s="163"/>
      <c r="AD369" s="163"/>
      <c r="AE369" s="163"/>
      <c r="AF369" s="163"/>
      <c r="AG369" s="163"/>
      <c r="AH369" s="163"/>
      <c r="AI369" s="333"/>
      <c r="AJ369" s="283"/>
      <c r="AK369" s="315"/>
      <c r="AL369" s="282"/>
      <c r="AM369" s="283"/>
      <c r="AN369" s="283"/>
      <c r="AO369" s="283"/>
      <c r="AP369" s="283"/>
      <c r="AQ369" s="283"/>
      <c r="AR369" s="283"/>
      <c r="AS369" s="283"/>
      <c r="AT369" s="283"/>
      <c r="AU369" s="283"/>
      <c r="AV369" s="283"/>
      <c r="AW369" s="283"/>
      <c r="AX369" s="283"/>
      <c r="AY369" s="283"/>
      <c r="AZ369" s="340"/>
      <c r="BA369" s="283"/>
      <c r="BB369" s="283"/>
      <c r="BC369" s="283"/>
      <c r="BD369" s="283"/>
      <c r="BE369" s="283"/>
      <c r="BF369" s="283"/>
      <c r="BG369" s="283"/>
      <c r="BH369" s="283"/>
      <c r="BI369" s="283"/>
      <c r="BJ369" s="283"/>
      <c r="BK369" s="283"/>
      <c r="BL369" s="283"/>
      <c r="BM369" s="283"/>
      <c r="BN369" s="282"/>
      <c r="BO369" s="283"/>
      <c r="BP369" s="282"/>
      <c r="BQ369" s="282"/>
      <c r="BR369" s="282"/>
      <c r="BS369" s="282"/>
    </row>
    <row r="370">
      <c r="A370" s="283"/>
      <c r="B370" s="335"/>
      <c r="C370" s="283"/>
      <c r="D370" s="283"/>
      <c r="E370" s="283"/>
      <c r="F370" s="336"/>
      <c r="G370" s="337"/>
      <c r="H370" s="283"/>
      <c r="I370" s="283"/>
      <c r="J370" s="283"/>
      <c r="K370" s="338"/>
      <c r="L370" s="339"/>
      <c r="M370" s="283"/>
      <c r="N370" s="283"/>
      <c r="O370" s="333"/>
      <c r="P370" s="283"/>
      <c r="Q370" s="163"/>
      <c r="R370" s="163"/>
      <c r="S370" s="163"/>
      <c r="T370" s="163"/>
      <c r="U370" s="163"/>
      <c r="V370" s="163"/>
      <c r="W370" s="163"/>
      <c r="X370" s="163"/>
      <c r="Y370" s="163"/>
      <c r="Z370" s="163"/>
      <c r="AA370" s="330"/>
      <c r="AB370" s="163"/>
      <c r="AC370" s="163"/>
      <c r="AD370" s="163"/>
      <c r="AE370" s="163"/>
      <c r="AF370" s="163"/>
      <c r="AG370" s="163"/>
      <c r="AH370" s="163"/>
      <c r="AI370" s="333"/>
      <c r="AJ370" s="283"/>
      <c r="AK370" s="315"/>
      <c r="AL370" s="282"/>
      <c r="AM370" s="283"/>
      <c r="AN370" s="283"/>
      <c r="AO370" s="283"/>
      <c r="AP370" s="283"/>
      <c r="AQ370" s="283"/>
      <c r="AR370" s="283"/>
      <c r="AS370" s="283"/>
      <c r="AT370" s="283"/>
      <c r="AU370" s="283"/>
      <c r="AV370" s="283"/>
      <c r="AW370" s="283"/>
      <c r="AX370" s="283"/>
      <c r="AY370" s="283"/>
      <c r="AZ370" s="340"/>
      <c r="BA370" s="283"/>
      <c r="BB370" s="283"/>
      <c r="BC370" s="283"/>
      <c r="BD370" s="283"/>
      <c r="BE370" s="283"/>
      <c r="BF370" s="283"/>
      <c r="BG370" s="283"/>
      <c r="BH370" s="283"/>
      <c r="BI370" s="283"/>
      <c r="BJ370" s="283"/>
      <c r="BK370" s="283"/>
      <c r="BL370" s="283"/>
      <c r="BM370" s="283"/>
      <c r="BN370" s="282"/>
      <c r="BO370" s="283"/>
      <c r="BP370" s="282"/>
      <c r="BQ370" s="282"/>
      <c r="BR370" s="282"/>
      <c r="BS370" s="282"/>
    </row>
    <row r="371">
      <c r="A371" s="283"/>
      <c r="B371" s="335"/>
      <c r="C371" s="283"/>
      <c r="D371" s="283"/>
      <c r="E371" s="283"/>
      <c r="F371" s="336"/>
      <c r="G371" s="337"/>
      <c r="H371" s="283"/>
      <c r="I371" s="283"/>
      <c r="J371" s="283"/>
      <c r="K371" s="338"/>
      <c r="L371" s="339"/>
      <c r="M371" s="283"/>
      <c r="N371" s="283"/>
      <c r="O371" s="333"/>
      <c r="P371" s="283"/>
      <c r="Q371" s="163"/>
      <c r="R371" s="163"/>
      <c r="S371" s="163"/>
      <c r="T371" s="163"/>
      <c r="U371" s="163"/>
      <c r="V371" s="163"/>
      <c r="W371" s="163"/>
      <c r="X371" s="163"/>
      <c r="Y371" s="163"/>
      <c r="Z371" s="163"/>
      <c r="AA371" s="330"/>
      <c r="AB371" s="163"/>
      <c r="AC371" s="163"/>
      <c r="AD371" s="163"/>
      <c r="AE371" s="163"/>
      <c r="AF371" s="163"/>
      <c r="AG371" s="163"/>
      <c r="AH371" s="163"/>
      <c r="AI371" s="333"/>
      <c r="AJ371" s="283"/>
      <c r="AK371" s="315"/>
      <c r="AL371" s="282"/>
      <c r="AM371" s="283"/>
      <c r="AN371" s="283"/>
      <c r="AO371" s="283"/>
      <c r="AP371" s="283"/>
      <c r="AQ371" s="283"/>
      <c r="AR371" s="283"/>
      <c r="AS371" s="283"/>
      <c r="AT371" s="283"/>
      <c r="AU371" s="283"/>
      <c r="AV371" s="283"/>
      <c r="AW371" s="283"/>
      <c r="AX371" s="283"/>
      <c r="AY371" s="283"/>
      <c r="AZ371" s="340"/>
      <c r="BA371" s="283"/>
      <c r="BB371" s="283"/>
      <c r="BC371" s="283"/>
      <c r="BD371" s="283"/>
      <c r="BE371" s="283"/>
      <c r="BF371" s="283"/>
      <c r="BG371" s="283"/>
      <c r="BH371" s="283"/>
      <c r="BI371" s="283"/>
      <c r="BJ371" s="283"/>
      <c r="BK371" s="283"/>
      <c r="BL371" s="283"/>
      <c r="BM371" s="283"/>
      <c r="BN371" s="282"/>
      <c r="BO371" s="283"/>
      <c r="BP371" s="282"/>
      <c r="BQ371" s="282"/>
      <c r="BR371" s="282"/>
      <c r="BS371" s="282"/>
    </row>
    <row r="372">
      <c r="A372" s="283"/>
      <c r="B372" s="335"/>
      <c r="C372" s="283"/>
      <c r="D372" s="283"/>
      <c r="E372" s="283"/>
      <c r="F372" s="336"/>
      <c r="G372" s="337"/>
      <c r="H372" s="283"/>
      <c r="I372" s="283"/>
      <c r="J372" s="283"/>
      <c r="K372" s="338"/>
      <c r="L372" s="339"/>
      <c r="M372" s="283"/>
      <c r="N372" s="283"/>
      <c r="O372" s="333"/>
      <c r="P372" s="283"/>
      <c r="Q372" s="163"/>
      <c r="R372" s="163"/>
      <c r="S372" s="163"/>
      <c r="T372" s="163"/>
      <c r="U372" s="163"/>
      <c r="V372" s="163"/>
      <c r="W372" s="163"/>
      <c r="X372" s="163"/>
      <c r="Y372" s="163"/>
      <c r="Z372" s="163"/>
      <c r="AA372" s="330"/>
      <c r="AB372" s="163"/>
      <c r="AC372" s="163"/>
      <c r="AD372" s="163"/>
      <c r="AE372" s="163"/>
      <c r="AF372" s="163"/>
      <c r="AG372" s="163"/>
      <c r="AH372" s="163"/>
      <c r="AI372" s="333"/>
      <c r="AJ372" s="283"/>
      <c r="AK372" s="315"/>
      <c r="AL372" s="282"/>
      <c r="AM372" s="283"/>
      <c r="AN372" s="283"/>
      <c r="AO372" s="283"/>
      <c r="AP372" s="283"/>
      <c r="AQ372" s="283"/>
      <c r="AR372" s="283"/>
      <c r="AS372" s="283"/>
      <c r="AT372" s="283"/>
      <c r="AU372" s="283"/>
      <c r="AV372" s="283"/>
      <c r="AW372" s="283"/>
      <c r="AX372" s="283"/>
      <c r="AY372" s="283"/>
      <c r="AZ372" s="340"/>
      <c r="BA372" s="283"/>
      <c r="BB372" s="283"/>
      <c r="BC372" s="283"/>
      <c r="BD372" s="283"/>
      <c r="BE372" s="283"/>
      <c r="BF372" s="283"/>
      <c r="BG372" s="283"/>
      <c r="BH372" s="283"/>
      <c r="BI372" s="283"/>
      <c r="BJ372" s="283"/>
      <c r="BK372" s="283"/>
      <c r="BL372" s="283"/>
      <c r="BM372" s="283"/>
      <c r="BN372" s="282"/>
      <c r="BO372" s="283"/>
      <c r="BP372" s="282"/>
      <c r="BQ372" s="282"/>
      <c r="BR372" s="282"/>
      <c r="BS372" s="282"/>
    </row>
    <row r="373">
      <c r="A373" s="283"/>
      <c r="B373" s="335"/>
      <c r="C373" s="283"/>
      <c r="D373" s="283"/>
      <c r="E373" s="283"/>
      <c r="F373" s="336"/>
      <c r="G373" s="337"/>
      <c r="H373" s="283"/>
      <c r="I373" s="283"/>
      <c r="J373" s="283"/>
      <c r="K373" s="338"/>
      <c r="L373" s="339"/>
      <c r="M373" s="283"/>
      <c r="N373" s="283"/>
      <c r="O373" s="333"/>
      <c r="P373" s="283"/>
      <c r="Q373" s="163"/>
      <c r="R373" s="163"/>
      <c r="S373" s="163"/>
      <c r="T373" s="163"/>
      <c r="U373" s="163"/>
      <c r="V373" s="163"/>
      <c r="W373" s="163"/>
      <c r="X373" s="163"/>
      <c r="Y373" s="163"/>
      <c r="Z373" s="163"/>
      <c r="AA373" s="330"/>
      <c r="AB373" s="163"/>
      <c r="AC373" s="163"/>
      <c r="AD373" s="163"/>
      <c r="AE373" s="163"/>
      <c r="AF373" s="163"/>
      <c r="AG373" s="163"/>
      <c r="AH373" s="163"/>
      <c r="AI373" s="333"/>
      <c r="AJ373" s="283"/>
      <c r="AK373" s="315"/>
      <c r="AL373" s="282"/>
      <c r="AM373" s="283"/>
      <c r="AN373" s="283"/>
      <c r="AO373" s="283"/>
      <c r="AP373" s="283"/>
      <c r="AQ373" s="283"/>
      <c r="AR373" s="283"/>
      <c r="AS373" s="283"/>
      <c r="AT373" s="283"/>
      <c r="AU373" s="283"/>
      <c r="AV373" s="283"/>
      <c r="AW373" s="283"/>
      <c r="AX373" s="283"/>
      <c r="AY373" s="283"/>
      <c r="AZ373" s="340"/>
      <c r="BA373" s="283"/>
      <c r="BB373" s="283"/>
      <c r="BC373" s="283"/>
      <c r="BD373" s="283"/>
      <c r="BE373" s="283"/>
      <c r="BF373" s="283"/>
      <c r="BG373" s="283"/>
      <c r="BH373" s="283"/>
      <c r="BI373" s="283"/>
      <c r="BJ373" s="283"/>
      <c r="BK373" s="283"/>
      <c r="BL373" s="283"/>
      <c r="BM373" s="283"/>
      <c r="BN373" s="282"/>
      <c r="BO373" s="283"/>
      <c r="BP373" s="282"/>
      <c r="BQ373" s="282"/>
      <c r="BR373" s="282"/>
      <c r="BS373" s="282"/>
    </row>
    <row r="374">
      <c r="A374" s="283"/>
      <c r="B374" s="335"/>
      <c r="C374" s="283"/>
      <c r="D374" s="283"/>
      <c r="E374" s="283"/>
      <c r="F374" s="336"/>
      <c r="G374" s="337"/>
      <c r="H374" s="283"/>
      <c r="I374" s="283"/>
      <c r="J374" s="283"/>
      <c r="K374" s="338"/>
      <c r="L374" s="339"/>
      <c r="M374" s="283"/>
      <c r="N374" s="283"/>
      <c r="O374" s="333"/>
      <c r="P374" s="283"/>
      <c r="Q374" s="163"/>
      <c r="R374" s="163"/>
      <c r="S374" s="163"/>
      <c r="T374" s="163"/>
      <c r="U374" s="163"/>
      <c r="V374" s="163"/>
      <c r="W374" s="163"/>
      <c r="X374" s="163"/>
      <c r="Y374" s="163"/>
      <c r="Z374" s="163"/>
      <c r="AA374" s="330"/>
      <c r="AB374" s="163"/>
      <c r="AC374" s="163"/>
      <c r="AD374" s="163"/>
      <c r="AE374" s="163"/>
      <c r="AF374" s="163"/>
      <c r="AG374" s="163"/>
      <c r="AH374" s="163"/>
      <c r="AI374" s="333"/>
      <c r="AJ374" s="283"/>
      <c r="AK374" s="315"/>
      <c r="AL374" s="282"/>
      <c r="AM374" s="283"/>
      <c r="AN374" s="283"/>
      <c r="AO374" s="283"/>
      <c r="AP374" s="283"/>
      <c r="AQ374" s="283"/>
      <c r="AR374" s="283"/>
      <c r="AS374" s="283"/>
      <c r="AT374" s="283"/>
      <c r="AU374" s="283"/>
      <c r="AV374" s="283"/>
      <c r="AW374" s="283"/>
      <c r="AX374" s="283"/>
      <c r="AY374" s="283"/>
      <c r="AZ374" s="340"/>
      <c r="BA374" s="283"/>
      <c r="BB374" s="283"/>
      <c r="BC374" s="283"/>
      <c r="BD374" s="283"/>
      <c r="BE374" s="283"/>
      <c r="BF374" s="283"/>
      <c r="BG374" s="283"/>
      <c r="BH374" s="283"/>
      <c r="BI374" s="283"/>
      <c r="BJ374" s="283"/>
      <c r="BK374" s="283"/>
      <c r="BL374" s="283"/>
      <c r="BM374" s="283"/>
      <c r="BN374" s="282"/>
      <c r="BO374" s="283"/>
      <c r="BP374" s="282"/>
      <c r="BQ374" s="282"/>
      <c r="BR374" s="282"/>
      <c r="BS374" s="282"/>
    </row>
    <row r="375">
      <c r="A375" s="283"/>
      <c r="B375" s="335"/>
      <c r="C375" s="283"/>
      <c r="D375" s="283"/>
      <c r="E375" s="283"/>
      <c r="F375" s="336"/>
      <c r="G375" s="337"/>
      <c r="H375" s="283"/>
      <c r="I375" s="283"/>
      <c r="J375" s="283"/>
      <c r="K375" s="338"/>
      <c r="L375" s="339"/>
      <c r="M375" s="283"/>
      <c r="N375" s="283"/>
      <c r="O375" s="333"/>
      <c r="P375" s="283"/>
      <c r="Q375" s="163"/>
      <c r="R375" s="163"/>
      <c r="S375" s="163"/>
      <c r="T375" s="163"/>
      <c r="U375" s="163"/>
      <c r="V375" s="163"/>
      <c r="W375" s="163"/>
      <c r="X375" s="163"/>
      <c r="Y375" s="163"/>
      <c r="Z375" s="163"/>
      <c r="AA375" s="330"/>
      <c r="AB375" s="163"/>
      <c r="AC375" s="163"/>
      <c r="AD375" s="163"/>
      <c r="AE375" s="163"/>
      <c r="AF375" s="163"/>
      <c r="AG375" s="163"/>
      <c r="AH375" s="163"/>
      <c r="AI375" s="333"/>
      <c r="AJ375" s="283"/>
      <c r="AK375" s="315"/>
      <c r="AL375" s="282"/>
      <c r="AM375" s="283"/>
      <c r="AN375" s="283"/>
      <c r="AO375" s="283"/>
      <c r="AP375" s="283"/>
      <c r="AQ375" s="283"/>
      <c r="AR375" s="283"/>
      <c r="AS375" s="283"/>
      <c r="AT375" s="283"/>
      <c r="AU375" s="283"/>
      <c r="AV375" s="283"/>
      <c r="AW375" s="283"/>
      <c r="AX375" s="283"/>
      <c r="AY375" s="283"/>
      <c r="AZ375" s="340"/>
      <c r="BA375" s="283"/>
      <c r="BB375" s="283"/>
      <c r="BC375" s="283"/>
      <c r="BD375" s="283"/>
      <c r="BE375" s="283"/>
      <c r="BF375" s="283"/>
      <c r="BG375" s="283"/>
      <c r="BH375" s="283"/>
      <c r="BI375" s="283"/>
      <c r="BJ375" s="283"/>
      <c r="BK375" s="283"/>
      <c r="BL375" s="283"/>
      <c r="BM375" s="283"/>
      <c r="BN375" s="282"/>
      <c r="BO375" s="283"/>
      <c r="BP375" s="282"/>
      <c r="BQ375" s="282"/>
      <c r="BR375" s="282"/>
      <c r="BS375" s="282"/>
    </row>
    <row r="376">
      <c r="A376" s="283"/>
      <c r="B376" s="335"/>
      <c r="C376" s="283"/>
      <c r="D376" s="283"/>
      <c r="E376" s="283"/>
      <c r="F376" s="336"/>
      <c r="G376" s="337"/>
      <c r="H376" s="283"/>
      <c r="I376" s="283"/>
      <c r="J376" s="283"/>
      <c r="K376" s="338"/>
      <c r="L376" s="339"/>
      <c r="M376" s="283"/>
      <c r="N376" s="283"/>
      <c r="O376" s="333"/>
      <c r="P376" s="283"/>
      <c r="Q376" s="163"/>
      <c r="R376" s="163"/>
      <c r="S376" s="163"/>
      <c r="T376" s="163"/>
      <c r="U376" s="163"/>
      <c r="V376" s="163"/>
      <c r="W376" s="163"/>
      <c r="X376" s="163"/>
      <c r="Y376" s="163"/>
      <c r="Z376" s="163"/>
      <c r="AA376" s="330"/>
      <c r="AB376" s="163"/>
      <c r="AC376" s="163"/>
      <c r="AD376" s="163"/>
      <c r="AE376" s="163"/>
      <c r="AF376" s="163"/>
      <c r="AG376" s="163"/>
      <c r="AH376" s="163"/>
      <c r="AI376" s="333"/>
      <c r="AJ376" s="283"/>
      <c r="AK376" s="315"/>
      <c r="AL376" s="282"/>
      <c r="AM376" s="283"/>
      <c r="AN376" s="283"/>
      <c r="AO376" s="283"/>
      <c r="AP376" s="283"/>
      <c r="AQ376" s="283"/>
      <c r="AR376" s="283"/>
      <c r="AS376" s="283"/>
      <c r="AT376" s="283"/>
      <c r="AU376" s="283"/>
      <c r="AV376" s="283"/>
      <c r="AW376" s="283"/>
      <c r="AX376" s="283"/>
      <c r="AY376" s="283"/>
      <c r="AZ376" s="340"/>
      <c r="BA376" s="283"/>
      <c r="BB376" s="283"/>
      <c r="BC376" s="283"/>
      <c r="BD376" s="283"/>
      <c r="BE376" s="283"/>
      <c r="BF376" s="283"/>
      <c r="BG376" s="283"/>
      <c r="BH376" s="283"/>
      <c r="BI376" s="283"/>
      <c r="BJ376" s="283"/>
      <c r="BK376" s="283"/>
      <c r="BL376" s="283"/>
      <c r="BM376" s="283"/>
      <c r="BN376" s="282"/>
      <c r="BO376" s="283"/>
      <c r="BP376" s="282"/>
      <c r="BQ376" s="282"/>
      <c r="BR376" s="282"/>
      <c r="BS376" s="282"/>
    </row>
    <row r="377">
      <c r="A377" s="283"/>
      <c r="B377" s="335"/>
      <c r="C377" s="283"/>
      <c r="D377" s="283"/>
      <c r="E377" s="283"/>
      <c r="F377" s="336"/>
      <c r="G377" s="337"/>
      <c r="H377" s="283"/>
      <c r="I377" s="283"/>
      <c r="J377" s="283"/>
      <c r="K377" s="338"/>
      <c r="L377" s="339"/>
      <c r="M377" s="283"/>
      <c r="N377" s="283"/>
      <c r="O377" s="333"/>
      <c r="P377" s="283"/>
      <c r="Q377" s="163"/>
      <c r="R377" s="163"/>
      <c r="S377" s="163"/>
      <c r="T377" s="163"/>
      <c r="U377" s="163"/>
      <c r="V377" s="163"/>
      <c r="W377" s="163"/>
      <c r="X377" s="163"/>
      <c r="Y377" s="163"/>
      <c r="Z377" s="163"/>
      <c r="AA377" s="330"/>
      <c r="AB377" s="163"/>
      <c r="AC377" s="163"/>
      <c r="AD377" s="163"/>
      <c r="AE377" s="163"/>
      <c r="AF377" s="163"/>
      <c r="AG377" s="163"/>
      <c r="AH377" s="163"/>
      <c r="AI377" s="333"/>
      <c r="AJ377" s="283"/>
      <c r="AK377" s="315"/>
      <c r="AL377" s="282"/>
      <c r="AM377" s="283"/>
      <c r="AN377" s="283"/>
      <c r="AO377" s="283"/>
      <c r="AP377" s="283"/>
      <c r="AQ377" s="283"/>
      <c r="AR377" s="283"/>
      <c r="AS377" s="283"/>
      <c r="AT377" s="283"/>
      <c r="AU377" s="283"/>
      <c r="AV377" s="283"/>
      <c r="AW377" s="283"/>
      <c r="AX377" s="283"/>
      <c r="AY377" s="283"/>
      <c r="AZ377" s="340"/>
      <c r="BA377" s="283"/>
      <c r="BB377" s="283"/>
      <c r="BC377" s="283"/>
      <c r="BD377" s="283"/>
      <c r="BE377" s="283"/>
      <c r="BF377" s="283"/>
      <c r="BG377" s="283"/>
      <c r="BH377" s="283"/>
      <c r="BI377" s="283"/>
      <c r="BJ377" s="283"/>
      <c r="BK377" s="283"/>
      <c r="BL377" s="283"/>
      <c r="BM377" s="283"/>
      <c r="BN377" s="282"/>
      <c r="BO377" s="283"/>
      <c r="BP377" s="282"/>
      <c r="BQ377" s="282"/>
      <c r="BR377" s="282"/>
      <c r="BS377" s="282"/>
    </row>
    <row r="378">
      <c r="A378" s="283"/>
      <c r="B378" s="335"/>
      <c r="C378" s="283"/>
      <c r="D378" s="283"/>
      <c r="E378" s="283"/>
      <c r="F378" s="336"/>
      <c r="G378" s="337"/>
      <c r="H378" s="283"/>
      <c r="I378" s="283"/>
      <c r="J378" s="283"/>
      <c r="K378" s="338"/>
      <c r="L378" s="339"/>
      <c r="M378" s="283"/>
      <c r="N378" s="283"/>
      <c r="O378" s="333"/>
      <c r="P378" s="283"/>
      <c r="Q378" s="163"/>
      <c r="R378" s="163"/>
      <c r="S378" s="163"/>
      <c r="T378" s="163"/>
      <c r="U378" s="163"/>
      <c r="V378" s="163"/>
      <c r="W378" s="163"/>
      <c r="X378" s="163"/>
      <c r="Y378" s="163"/>
      <c r="Z378" s="163"/>
      <c r="AA378" s="330"/>
      <c r="AB378" s="163"/>
      <c r="AC378" s="163"/>
      <c r="AD378" s="163"/>
      <c r="AE378" s="163"/>
      <c r="AF378" s="163"/>
      <c r="AG378" s="163"/>
      <c r="AH378" s="163"/>
      <c r="AI378" s="333"/>
      <c r="AJ378" s="283"/>
      <c r="AK378" s="315"/>
      <c r="AL378" s="282"/>
      <c r="AM378" s="283"/>
      <c r="AN378" s="283"/>
      <c r="AO378" s="283"/>
      <c r="AP378" s="283"/>
      <c r="AQ378" s="283"/>
      <c r="AR378" s="283"/>
      <c r="AS378" s="283"/>
      <c r="AT378" s="283"/>
      <c r="AU378" s="283"/>
      <c r="AV378" s="283"/>
      <c r="AW378" s="283"/>
      <c r="AX378" s="283"/>
      <c r="AY378" s="283"/>
      <c r="AZ378" s="340"/>
      <c r="BA378" s="283"/>
      <c r="BB378" s="283"/>
      <c r="BC378" s="283"/>
      <c r="BD378" s="283"/>
      <c r="BE378" s="283"/>
      <c r="BF378" s="283"/>
      <c r="BG378" s="283"/>
      <c r="BH378" s="283"/>
      <c r="BI378" s="283"/>
      <c r="BJ378" s="283"/>
      <c r="BK378" s="283"/>
      <c r="BL378" s="283"/>
      <c r="BM378" s="283"/>
      <c r="BN378" s="282"/>
      <c r="BO378" s="283"/>
      <c r="BP378" s="282"/>
      <c r="BQ378" s="282"/>
      <c r="BR378" s="282"/>
      <c r="BS378" s="282"/>
    </row>
    <row r="379">
      <c r="A379" s="283"/>
      <c r="B379" s="335"/>
      <c r="C379" s="283"/>
      <c r="D379" s="283"/>
      <c r="E379" s="283"/>
      <c r="F379" s="336"/>
      <c r="G379" s="337"/>
      <c r="H379" s="283"/>
      <c r="I379" s="283"/>
      <c r="J379" s="283"/>
      <c r="K379" s="338"/>
      <c r="L379" s="339"/>
      <c r="M379" s="283"/>
      <c r="N379" s="283"/>
      <c r="O379" s="333"/>
      <c r="P379" s="283"/>
      <c r="Q379" s="163"/>
      <c r="R379" s="163"/>
      <c r="S379" s="163"/>
      <c r="T379" s="163"/>
      <c r="U379" s="163"/>
      <c r="V379" s="163"/>
      <c r="W379" s="163"/>
      <c r="X379" s="163"/>
      <c r="Y379" s="163"/>
      <c r="Z379" s="163"/>
      <c r="AA379" s="330"/>
      <c r="AB379" s="163"/>
      <c r="AC379" s="163"/>
      <c r="AD379" s="163"/>
      <c r="AE379" s="163"/>
      <c r="AF379" s="163"/>
      <c r="AG379" s="163"/>
      <c r="AH379" s="163"/>
      <c r="AI379" s="333"/>
      <c r="AJ379" s="283"/>
      <c r="AK379" s="315"/>
      <c r="AL379" s="282"/>
      <c r="AM379" s="283"/>
      <c r="AN379" s="283"/>
      <c r="AO379" s="283"/>
      <c r="AP379" s="283"/>
      <c r="AQ379" s="283"/>
      <c r="AR379" s="283"/>
      <c r="AS379" s="283"/>
      <c r="AT379" s="283"/>
      <c r="AU379" s="283"/>
      <c r="AV379" s="283"/>
      <c r="AW379" s="283"/>
      <c r="AX379" s="283"/>
      <c r="AY379" s="283"/>
      <c r="AZ379" s="340"/>
      <c r="BA379" s="283"/>
      <c r="BB379" s="283"/>
      <c r="BC379" s="283"/>
      <c r="BD379" s="283"/>
      <c r="BE379" s="283"/>
      <c r="BF379" s="283"/>
      <c r="BG379" s="283"/>
      <c r="BH379" s="283"/>
      <c r="BI379" s="283"/>
      <c r="BJ379" s="283"/>
      <c r="BK379" s="283"/>
      <c r="BL379" s="283"/>
      <c r="BM379" s="283"/>
      <c r="BN379" s="282"/>
      <c r="BO379" s="283"/>
      <c r="BP379" s="282"/>
      <c r="BQ379" s="282"/>
      <c r="BR379" s="282"/>
      <c r="BS379" s="282"/>
    </row>
    <row r="380">
      <c r="A380" s="283"/>
      <c r="B380" s="335"/>
      <c r="C380" s="283"/>
      <c r="D380" s="283"/>
      <c r="E380" s="283"/>
      <c r="F380" s="336"/>
      <c r="G380" s="337"/>
      <c r="H380" s="283"/>
      <c r="I380" s="283"/>
      <c r="J380" s="283"/>
      <c r="K380" s="338"/>
      <c r="L380" s="339"/>
      <c r="M380" s="283"/>
      <c r="N380" s="283"/>
      <c r="O380" s="333"/>
      <c r="P380" s="283"/>
      <c r="Q380" s="163"/>
      <c r="R380" s="163"/>
      <c r="S380" s="163"/>
      <c r="T380" s="163"/>
      <c r="U380" s="163"/>
      <c r="V380" s="163"/>
      <c r="W380" s="163"/>
      <c r="X380" s="163"/>
      <c r="Y380" s="163"/>
      <c r="Z380" s="163"/>
      <c r="AA380" s="330"/>
      <c r="AB380" s="163"/>
      <c r="AC380" s="163"/>
      <c r="AD380" s="163"/>
      <c r="AE380" s="163"/>
      <c r="AF380" s="163"/>
      <c r="AG380" s="163"/>
      <c r="AH380" s="163"/>
      <c r="AI380" s="333"/>
      <c r="AJ380" s="283"/>
      <c r="AK380" s="315"/>
      <c r="AL380" s="282"/>
      <c r="AM380" s="283"/>
      <c r="AN380" s="283"/>
      <c r="AO380" s="283"/>
      <c r="AP380" s="283"/>
      <c r="AQ380" s="283"/>
      <c r="AR380" s="283"/>
      <c r="AS380" s="283"/>
      <c r="AT380" s="283"/>
      <c r="AU380" s="283"/>
      <c r="AV380" s="283"/>
      <c r="AW380" s="283"/>
      <c r="AX380" s="283"/>
      <c r="AY380" s="283"/>
      <c r="AZ380" s="340"/>
      <c r="BA380" s="283"/>
      <c r="BB380" s="283"/>
      <c r="BC380" s="283"/>
      <c r="BD380" s="283"/>
      <c r="BE380" s="283"/>
      <c r="BF380" s="283"/>
      <c r="BG380" s="283"/>
      <c r="BH380" s="283"/>
      <c r="BI380" s="283"/>
      <c r="BJ380" s="283"/>
      <c r="BK380" s="283"/>
      <c r="BL380" s="283"/>
      <c r="BM380" s="283"/>
      <c r="BN380" s="282"/>
      <c r="BO380" s="283"/>
      <c r="BP380" s="282"/>
      <c r="BQ380" s="282"/>
      <c r="BR380" s="282"/>
      <c r="BS380" s="282"/>
    </row>
    <row r="381">
      <c r="A381" s="283"/>
      <c r="B381" s="335"/>
      <c r="C381" s="283"/>
      <c r="D381" s="283"/>
      <c r="E381" s="283"/>
      <c r="F381" s="336"/>
      <c r="G381" s="337"/>
      <c r="H381" s="283"/>
      <c r="I381" s="283"/>
      <c r="J381" s="283"/>
      <c r="K381" s="338"/>
      <c r="L381" s="339"/>
      <c r="M381" s="283"/>
      <c r="N381" s="283"/>
      <c r="O381" s="333"/>
      <c r="P381" s="283"/>
      <c r="Q381" s="163"/>
      <c r="R381" s="163"/>
      <c r="S381" s="163"/>
      <c r="T381" s="163"/>
      <c r="U381" s="163"/>
      <c r="V381" s="163"/>
      <c r="W381" s="163"/>
      <c r="X381" s="163"/>
      <c r="Y381" s="163"/>
      <c r="Z381" s="163"/>
      <c r="AA381" s="330"/>
      <c r="AB381" s="163"/>
      <c r="AC381" s="163"/>
      <c r="AD381" s="163"/>
      <c r="AE381" s="163"/>
      <c r="AF381" s="163"/>
      <c r="AG381" s="163"/>
      <c r="AH381" s="163"/>
      <c r="AI381" s="333"/>
      <c r="AJ381" s="283"/>
      <c r="AK381" s="315"/>
      <c r="AL381" s="282"/>
      <c r="AM381" s="283"/>
      <c r="AN381" s="283"/>
      <c r="AO381" s="283"/>
      <c r="AP381" s="283"/>
      <c r="AQ381" s="283"/>
      <c r="AR381" s="283"/>
      <c r="AS381" s="283"/>
      <c r="AT381" s="283"/>
      <c r="AU381" s="283"/>
      <c r="AV381" s="283"/>
      <c r="AW381" s="283"/>
      <c r="AX381" s="283"/>
      <c r="AY381" s="283"/>
      <c r="AZ381" s="340"/>
      <c r="BA381" s="283"/>
      <c r="BB381" s="283"/>
      <c r="BC381" s="283"/>
      <c r="BD381" s="283"/>
      <c r="BE381" s="283"/>
      <c r="BF381" s="283"/>
      <c r="BG381" s="283"/>
      <c r="BH381" s="283"/>
      <c r="BI381" s="283"/>
      <c r="BJ381" s="283"/>
      <c r="BK381" s="283"/>
      <c r="BL381" s="283"/>
      <c r="BM381" s="283"/>
      <c r="BN381" s="282"/>
      <c r="BO381" s="283"/>
      <c r="BP381" s="282"/>
      <c r="BQ381" s="282"/>
      <c r="BR381" s="282"/>
      <c r="BS381" s="282"/>
    </row>
    <row r="382">
      <c r="A382" s="283"/>
      <c r="B382" s="335"/>
      <c r="C382" s="283"/>
      <c r="D382" s="283"/>
      <c r="E382" s="283"/>
      <c r="F382" s="336"/>
      <c r="G382" s="337"/>
      <c r="H382" s="283"/>
      <c r="I382" s="283"/>
      <c r="J382" s="283"/>
      <c r="K382" s="338"/>
      <c r="L382" s="339"/>
      <c r="M382" s="283"/>
      <c r="N382" s="283"/>
      <c r="O382" s="333"/>
      <c r="P382" s="283"/>
      <c r="Q382" s="163"/>
      <c r="R382" s="163"/>
      <c r="S382" s="163"/>
      <c r="T382" s="163"/>
      <c r="U382" s="163"/>
      <c r="V382" s="163"/>
      <c r="W382" s="163"/>
      <c r="X382" s="163"/>
      <c r="Y382" s="163"/>
      <c r="Z382" s="163"/>
      <c r="AA382" s="330"/>
      <c r="AB382" s="163"/>
      <c r="AC382" s="163"/>
      <c r="AD382" s="163"/>
      <c r="AE382" s="163"/>
      <c r="AF382" s="163"/>
      <c r="AG382" s="163"/>
      <c r="AH382" s="163"/>
      <c r="AI382" s="333"/>
      <c r="AJ382" s="283"/>
      <c r="AK382" s="315"/>
      <c r="AL382" s="282"/>
      <c r="AM382" s="283"/>
      <c r="AN382" s="283"/>
      <c r="AO382" s="283"/>
      <c r="AP382" s="283"/>
      <c r="AQ382" s="283"/>
      <c r="AR382" s="283"/>
      <c r="AS382" s="283"/>
      <c r="AT382" s="283"/>
      <c r="AU382" s="283"/>
      <c r="AV382" s="283"/>
      <c r="AW382" s="283"/>
      <c r="AX382" s="283"/>
      <c r="AY382" s="283"/>
      <c r="AZ382" s="340"/>
      <c r="BA382" s="283"/>
      <c r="BB382" s="283"/>
      <c r="BC382" s="283"/>
      <c r="BD382" s="283"/>
      <c r="BE382" s="283"/>
      <c r="BF382" s="283"/>
      <c r="BG382" s="283"/>
      <c r="BH382" s="283"/>
      <c r="BI382" s="283"/>
      <c r="BJ382" s="283"/>
      <c r="BK382" s="283"/>
      <c r="BL382" s="283"/>
      <c r="BM382" s="283"/>
      <c r="BN382" s="282"/>
      <c r="BO382" s="283"/>
      <c r="BP382" s="282"/>
      <c r="BQ382" s="282"/>
      <c r="BR382" s="282"/>
      <c r="BS382" s="282"/>
    </row>
    <row r="383">
      <c r="A383" s="283"/>
      <c r="B383" s="335"/>
      <c r="C383" s="283"/>
      <c r="D383" s="283"/>
      <c r="E383" s="283"/>
      <c r="F383" s="336"/>
      <c r="G383" s="337"/>
      <c r="H383" s="283"/>
      <c r="I383" s="283"/>
      <c r="J383" s="283"/>
      <c r="K383" s="338"/>
      <c r="L383" s="339"/>
      <c r="M383" s="283"/>
      <c r="N383" s="283"/>
      <c r="O383" s="333"/>
      <c r="P383" s="283"/>
      <c r="Q383" s="163"/>
      <c r="R383" s="163"/>
      <c r="S383" s="163"/>
      <c r="T383" s="163"/>
      <c r="U383" s="163"/>
      <c r="V383" s="163"/>
      <c r="W383" s="163"/>
      <c r="X383" s="163"/>
      <c r="Y383" s="163"/>
      <c r="Z383" s="163"/>
      <c r="AA383" s="330"/>
      <c r="AB383" s="163"/>
      <c r="AC383" s="163"/>
      <c r="AD383" s="163"/>
      <c r="AE383" s="163"/>
      <c r="AF383" s="163"/>
      <c r="AG383" s="163"/>
      <c r="AH383" s="163"/>
      <c r="AI383" s="333"/>
      <c r="AJ383" s="283"/>
      <c r="AK383" s="315"/>
      <c r="AL383" s="282"/>
      <c r="AM383" s="283"/>
      <c r="AN383" s="283"/>
      <c r="AO383" s="283"/>
      <c r="AP383" s="283"/>
      <c r="AQ383" s="283"/>
      <c r="AR383" s="283"/>
      <c r="AS383" s="283"/>
      <c r="AT383" s="283"/>
      <c r="AU383" s="283"/>
      <c r="AV383" s="283"/>
      <c r="AW383" s="283"/>
      <c r="AX383" s="283"/>
      <c r="AY383" s="283"/>
      <c r="AZ383" s="340"/>
      <c r="BA383" s="283"/>
      <c r="BB383" s="283"/>
      <c r="BC383" s="283"/>
      <c r="BD383" s="283"/>
      <c r="BE383" s="283"/>
      <c r="BF383" s="283"/>
      <c r="BG383" s="283"/>
      <c r="BH383" s="283"/>
      <c r="BI383" s="283"/>
      <c r="BJ383" s="283"/>
      <c r="BK383" s="283"/>
      <c r="BL383" s="283"/>
      <c r="BM383" s="283"/>
      <c r="BN383" s="282"/>
      <c r="BO383" s="283"/>
      <c r="BP383" s="282"/>
      <c r="BQ383" s="282"/>
      <c r="BR383" s="282"/>
      <c r="BS383" s="282"/>
    </row>
    <row r="384">
      <c r="A384" s="283"/>
      <c r="B384" s="335"/>
      <c r="C384" s="283"/>
      <c r="D384" s="283"/>
      <c r="E384" s="283"/>
      <c r="F384" s="336"/>
      <c r="G384" s="337"/>
      <c r="H384" s="283"/>
      <c r="I384" s="283"/>
      <c r="J384" s="283"/>
      <c r="K384" s="338"/>
      <c r="L384" s="339"/>
      <c r="M384" s="283"/>
      <c r="N384" s="283"/>
      <c r="O384" s="333"/>
      <c r="P384" s="283"/>
      <c r="Q384" s="163"/>
      <c r="R384" s="163"/>
      <c r="S384" s="163"/>
      <c r="T384" s="163"/>
      <c r="U384" s="163"/>
      <c r="V384" s="163"/>
      <c r="W384" s="163"/>
      <c r="X384" s="163"/>
      <c r="Y384" s="163"/>
      <c r="Z384" s="163"/>
      <c r="AA384" s="330"/>
      <c r="AB384" s="163"/>
      <c r="AC384" s="163"/>
      <c r="AD384" s="163"/>
      <c r="AE384" s="163"/>
      <c r="AF384" s="163"/>
      <c r="AG384" s="163"/>
      <c r="AH384" s="163"/>
      <c r="AI384" s="333"/>
      <c r="AJ384" s="283"/>
      <c r="AK384" s="315"/>
      <c r="AL384" s="282"/>
      <c r="AM384" s="283"/>
      <c r="AN384" s="283"/>
      <c r="AO384" s="283"/>
      <c r="AP384" s="283"/>
      <c r="AQ384" s="283"/>
      <c r="AR384" s="283"/>
      <c r="AS384" s="283"/>
      <c r="AT384" s="283"/>
      <c r="AU384" s="283"/>
      <c r="AV384" s="283"/>
      <c r="AW384" s="283"/>
      <c r="AX384" s="283"/>
      <c r="AY384" s="283"/>
      <c r="AZ384" s="340"/>
      <c r="BA384" s="283"/>
      <c r="BB384" s="283"/>
      <c r="BC384" s="283"/>
      <c r="BD384" s="283"/>
      <c r="BE384" s="283"/>
      <c r="BF384" s="283"/>
      <c r="BG384" s="283"/>
      <c r="BH384" s="283"/>
      <c r="BI384" s="283"/>
      <c r="BJ384" s="283"/>
      <c r="BK384" s="283"/>
      <c r="BL384" s="283"/>
      <c r="BM384" s="283"/>
      <c r="BN384" s="282"/>
      <c r="BO384" s="283"/>
      <c r="BP384" s="282"/>
      <c r="BQ384" s="282"/>
      <c r="BR384" s="282"/>
      <c r="BS384" s="282"/>
    </row>
    <row r="385">
      <c r="A385" s="283"/>
      <c r="B385" s="335"/>
      <c r="C385" s="283"/>
      <c r="D385" s="283"/>
      <c r="E385" s="283"/>
      <c r="F385" s="336"/>
      <c r="G385" s="337"/>
      <c r="H385" s="283"/>
      <c r="I385" s="283"/>
      <c r="J385" s="283"/>
      <c r="K385" s="338"/>
      <c r="L385" s="339"/>
      <c r="M385" s="283"/>
      <c r="N385" s="283"/>
      <c r="O385" s="333"/>
      <c r="P385" s="283"/>
      <c r="Q385" s="163"/>
      <c r="R385" s="163"/>
      <c r="S385" s="163"/>
      <c r="T385" s="163"/>
      <c r="U385" s="163"/>
      <c r="V385" s="163"/>
      <c r="W385" s="163"/>
      <c r="X385" s="163"/>
      <c r="Y385" s="163"/>
      <c r="Z385" s="163"/>
      <c r="AA385" s="330"/>
      <c r="AB385" s="163"/>
      <c r="AC385" s="163"/>
      <c r="AD385" s="163"/>
      <c r="AE385" s="163"/>
      <c r="AF385" s="163"/>
      <c r="AG385" s="163"/>
      <c r="AH385" s="163"/>
      <c r="AI385" s="333"/>
      <c r="AJ385" s="283"/>
      <c r="AK385" s="315"/>
      <c r="AL385" s="282"/>
      <c r="AM385" s="283"/>
      <c r="AN385" s="283"/>
      <c r="AO385" s="283"/>
      <c r="AP385" s="283"/>
      <c r="AQ385" s="283"/>
      <c r="AR385" s="283"/>
      <c r="AS385" s="283"/>
      <c r="AT385" s="283"/>
      <c r="AU385" s="283"/>
      <c r="AV385" s="283"/>
      <c r="AW385" s="283"/>
      <c r="AX385" s="283"/>
      <c r="AY385" s="283"/>
      <c r="AZ385" s="340"/>
      <c r="BA385" s="283"/>
      <c r="BB385" s="283"/>
      <c r="BC385" s="283"/>
      <c r="BD385" s="283"/>
      <c r="BE385" s="283"/>
      <c r="BF385" s="283"/>
      <c r="BG385" s="283"/>
      <c r="BH385" s="283"/>
      <c r="BI385" s="283"/>
      <c r="BJ385" s="283"/>
      <c r="BK385" s="283"/>
      <c r="BL385" s="283"/>
      <c r="BM385" s="283"/>
      <c r="BN385" s="282"/>
      <c r="BO385" s="283"/>
      <c r="BP385" s="282"/>
      <c r="BQ385" s="282"/>
      <c r="BR385" s="282"/>
      <c r="BS385" s="282"/>
    </row>
    <row r="386">
      <c r="A386" s="283"/>
      <c r="B386" s="335"/>
      <c r="C386" s="283"/>
      <c r="D386" s="283"/>
      <c r="E386" s="283"/>
      <c r="F386" s="336"/>
      <c r="G386" s="337"/>
      <c r="H386" s="283"/>
      <c r="I386" s="283"/>
      <c r="J386" s="283"/>
      <c r="K386" s="338"/>
      <c r="L386" s="339"/>
      <c r="M386" s="283"/>
      <c r="N386" s="283"/>
      <c r="O386" s="333"/>
      <c r="P386" s="283"/>
      <c r="Q386" s="163"/>
      <c r="R386" s="163"/>
      <c r="S386" s="163"/>
      <c r="T386" s="163"/>
      <c r="U386" s="163"/>
      <c r="V386" s="163"/>
      <c r="W386" s="163"/>
      <c r="X386" s="163"/>
      <c r="Y386" s="163"/>
      <c r="Z386" s="163"/>
      <c r="AA386" s="330"/>
      <c r="AB386" s="163"/>
      <c r="AC386" s="163"/>
      <c r="AD386" s="163"/>
      <c r="AE386" s="163"/>
      <c r="AF386" s="163"/>
      <c r="AG386" s="163"/>
      <c r="AH386" s="163"/>
      <c r="AI386" s="333"/>
      <c r="AJ386" s="283"/>
      <c r="AK386" s="315"/>
      <c r="AL386" s="282"/>
      <c r="AM386" s="283"/>
      <c r="AN386" s="283"/>
      <c r="AO386" s="283"/>
      <c r="AP386" s="283"/>
      <c r="AQ386" s="283"/>
      <c r="AR386" s="283"/>
      <c r="AS386" s="283"/>
      <c r="AT386" s="283"/>
      <c r="AU386" s="283"/>
      <c r="AV386" s="283"/>
      <c r="AW386" s="283"/>
      <c r="AX386" s="283"/>
      <c r="AY386" s="283"/>
      <c r="AZ386" s="340"/>
      <c r="BA386" s="283"/>
      <c r="BB386" s="283"/>
      <c r="BC386" s="283"/>
      <c r="BD386" s="283"/>
      <c r="BE386" s="283"/>
      <c r="BF386" s="283"/>
      <c r="BG386" s="283"/>
      <c r="BH386" s="283"/>
      <c r="BI386" s="283"/>
      <c r="BJ386" s="283"/>
      <c r="BK386" s="283"/>
      <c r="BL386" s="283"/>
      <c r="BM386" s="283"/>
      <c r="BN386" s="282"/>
      <c r="BO386" s="283"/>
      <c r="BP386" s="282"/>
      <c r="BQ386" s="282"/>
      <c r="BR386" s="282"/>
      <c r="BS386" s="282"/>
    </row>
    <row r="387">
      <c r="A387" s="283"/>
      <c r="B387" s="335"/>
      <c r="C387" s="283"/>
      <c r="D387" s="283"/>
      <c r="E387" s="283"/>
      <c r="F387" s="336"/>
      <c r="G387" s="337"/>
      <c r="H387" s="283"/>
      <c r="I387" s="283"/>
      <c r="J387" s="283"/>
      <c r="K387" s="338"/>
      <c r="L387" s="339"/>
      <c r="M387" s="283"/>
      <c r="N387" s="283"/>
      <c r="O387" s="333"/>
      <c r="P387" s="283"/>
      <c r="Q387" s="163"/>
      <c r="R387" s="163"/>
      <c r="S387" s="163"/>
      <c r="T387" s="163"/>
      <c r="U387" s="163"/>
      <c r="V387" s="163"/>
      <c r="W387" s="163"/>
      <c r="X387" s="163"/>
      <c r="Y387" s="163"/>
      <c r="Z387" s="163"/>
      <c r="AA387" s="330"/>
      <c r="AB387" s="163"/>
      <c r="AC387" s="163"/>
      <c r="AD387" s="163"/>
      <c r="AE387" s="163"/>
      <c r="AF387" s="163"/>
      <c r="AG387" s="163"/>
      <c r="AH387" s="163"/>
      <c r="AI387" s="333"/>
      <c r="AJ387" s="283"/>
      <c r="AK387" s="315"/>
      <c r="AL387" s="282"/>
      <c r="AM387" s="283"/>
      <c r="AN387" s="283"/>
      <c r="AO387" s="283"/>
      <c r="AP387" s="283"/>
      <c r="AQ387" s="283"/>
      <c r="AR387" s="283"/>
      <c r="AS387" s="283"/>
      <c r="AT387" s="283"/>
      <c r="AU387" s="283"/>
      <c r="AV387" s="283"/>
      <c r="AW387" s="283"/>
      <c r="AX387" s="283"/>
      <c r="AY387" s="283"/>
      <c r="AZ387" s="340"/>
      <c r="BA387" s="283"/>
      <c r="BB387" s="283"/>
      <c r="BC387" s="283"/>
      <c r="BD387" s="283"/>
      <c r="BE387" s="283"/>
      <c r="BF387" s="283"/>
      <c r="BG387" s="283"/>
      <c r="BH387" s="283"/>
      <c r="BI387" s="283"/>
      <c r="BJ387" s="283"/>
      <c r="BK387" s="283"/>
      <c r="BL387" s="283"/>
      <c r="BM387" s="283"/>
      <c r="BN387" s="282"/>
      <c r="BO387" s="283"/>
      <c r="BP387" s="282"/>
      <c r="BQ387" s="282"/>
      <c r="BR387" s="282"/>
      <c r="BS387" s="282"/>
    </row>
    <row r="388">
      <c r="A388" s="283"/>
      <c r="B388" s="335"/>
      <c r="C388" s="283"/>
      <c r="D388" s="283"/>
      <c r="E388" s="283"/>
      <c r="F388" s="336"/>
      <c r="G388" s="337"/>
      <c r="H388" s="283"/>
      <c r="I388" s="283"/>
      <c r="J388" s="283"/>
      <c r="K388" s="338"/>
      <c r="L388" s="339"/>
      <c r="M388" s="283"/>
      <c r="N388" s="283"/>
      <c r="O388" s="333"/>
      <c r="P388" s="283"/>
      <c r="Q388" s="163"/>
      <c r="R388" s="163"/>
      <c r="S388" s="163"/>
      <c r="T388" s="163"/>
      <c r="U388" s="163"/>
      <c r="V388" s="163"/>
      <c r="W388" s="163"/>
      <c r="X388" s="163"/>
      <c r="Y388" s="163"/>
      <c r="Z388" s="163"/>
      <c r="AA388" s="330"/>
      <c r="AB388" s="163"/>
      <c r="AC388" s="163"/>
      <c r="AD388" s="163"/>
      <c r="AE388" s="163"/>
      <c r="AF388" s="163"/>
      <c r="AG388" s="163"/>
      <c r="AH388" s="163"/>
      <c r="AI388" s="333"/>
      <c r="AJ388" s="283"/>
      <c r="AK388" s="315"/>
      <c r="AL388" s="282"/>
      <c r="AM388" s="283"/>
      <c r="AN388" s="283"/>
      <c r="AO388" s="283"/>
      <c r="AP388" s="283"/>
      <c r="AQ388" s="283"/>
      <c r="AR388" s="283"/>
      <c r="AS388" s="283"/>
      <c r="AT388" s="283"/>
      <c r="AU388" s="283"/>
      <c r="AV388" s="283"/>
      <c r="AW388" s="283"/>
      <c r="AX388" s="283"/>
      <c r="AY388" s="283"/>
      <c r="AZ388" s="340"/>
      <c r="BA388" s="283"/>
      <c r="BB388" s="283"/>
      <c r="BC388" s="283"/>
      <c r="BD388" s="283"/>
      <c r="BE388" s="283"/>
      <c r="BF388" s="283"/>
      <c r="BG388" s="283"/>
      <c r="BH388" s="283"/>
      <c r="BI388" s="283"/>
      <c r="BJ388" s="283"/>
      <c r="BK388" s="283"/>
      <c r="BL388" s="283"/>
      <c r="BM388" s="283"/>
      <c r="BN388" s="282"/>
      <c r="BO388" s="283"/>
      <c r="BP388" s="282"/>
      <c r="BQ388" s="282"/>
      <c r="BR388" s="282"/>
      <c r="BS388" s="282"/>
    </row>
    <row r="389">
      <c r="A389" s="283"/>
      <c r="B389" s="335"/>
      <c r="C389" s="283"/>
      <c r="D389" s="283"/>
      <c r="E389" s="283"/>
      <c r="F389" s="336"/>
      <c r="G389" s="337"/>
      <c r="H389" s="283"/>
      <c r="I389" s="283"/>
      <c r="J389" s="283"/>
      <c r="K389" s="338"/>
      <c r="L389" s="339"/>
      <c r="M389" s="283"/>
      <c r="N389" s="283"/>
      <c r="O389" s="333"/>
      <c r="P389" s="283"/>
      <c r="Q389" s="163"/>
      <c r="R389" s="163"/>
      <c r="S389" s="163"/>
      <c r="T389" s="163"/>
      <c r="U389" s="163"/>
      <c r="V389" s="163"/>
      <c r="W389" s="163"/>
      <c r="X389" s="163"/>
      <c r="Y389" s="163"/>
      <c r="Z389" s="163"/>
      <c r="AA389" s="330"/>
      <c r="AB389" s="163"/>
      <c r="AC389" s="163"/>
      <c r="AD389" s="163"/>
      <c r="AE389" s="163"/>
      <c r="AF389" s="163"/>
      <c r="AG389" s="163"/>
      <c r="AH389" s="163"/>
      <c r="AI389" s="333"/>
      <c r="AJ389" s="283"/>
      <c r="AK389" s="315"/>
      <c r="AL389" s="282"/>
      <c r="AM389" s="283"/>
      <c r="AN389" s="283"/>
      <c r="AO389" s="283"/>
      <c r="AP389" s="283"/>
      <c r="AQ389" s="283"/>
      <c r="AR389" s="283"/>
      <c r="AS389" s="283"/>
      <c r="AT389" s="283"/>
      <c r="AU389" s="283"/>
      <c r="AV389" s="283"/>
      <c r="AW389" s="283"/>
      <c r="AX389" s="283"/>
      <c r="AY389" s="283"/>
      <c r="AZ389" s="340"/>
      <c r="BA389" s="283"/>
      <c r="BB389" s="283"/>
      <c r="BC389" s="283"/>
      <c r="BD389" s="283"/>
      <c r="BE389" s="283"/>
      <c r="BF389" s="283"/>
      <c r="BG389" s="283"/>
      <c r="BH389" s="283"/>
      <c r="BI389" s="283"/>
      <c r="BJ389" s="283"/>
      <c r="BK389" s="283"/>
      <c r="BL389" s="283"/>
      <c r="BM389" s="283"/>
      <c r="BN389" s="282"/>
      <c r="BO389" s="283"/>
      <c r="BP389" s="282"/>
      <c r="BQ389" s="282"/>
      <c r="BR389" s="282"/>
      <c r="BS389" s="282"/>
    </row>
    <row r="390">
      <c r="A390" s="283"/>
      <c r="B390" s="335"/>
      <c r="C390" s="283"/>
      <c r="D390" s="283"/>
      <c r="E390" s="283"/>
      <c r="F390" s="336"/>
      <c r="G390" s="337"/>
      <c r="H390" s="283"/>
      <c r="I390" s="283"/>
      <c r="J390" s="283"/>
      <c r="K390" s="338"/>
      <c r="L390" s="339"/>
      <c r="M390" s="283"/>
      <c r="N390" s="283"/>
      <c r="O390" s="333"/>
      <c r="P390" s="283"/>
      <c r="Q390" s="163"/>
      <c r="R390" s="163"/>
      <c r="S390" s="163"/>
      <c r="T390" s="163"/>
      <c r="U390" s="163"/>
      <c r="V390" s="163"/>
      <c r="W390" s="163"/>
      <c r="X390" s="163"/>
      <c r="Y390" s="163"/>
      <c r="Z390" s="163"/>
      <c r="AA390" s="330"/>
      <c r="AB390" s="163"/>
      <c r="AC390" s="163"/>
      <c r="AD390" s="163"/>
      <c r="AE390" s="163"/>
      <c r="AF390" s="163"/>
      <c r="AG390" s="163"/>
      <c r="AH390" s="163"/>
      <c r="AI390" s="333"/>
      <c r="AJ390" s="283"/>
      <c r="AK390" s="315"/>
      <c r="AL390" s="282"/>
      <c r="AM390" s="283"/>
      <c r="AN390" s="283"/>
      <c r="AO390" s="283"/>
      <c r="AP390" s="283"/>
      <c r="AQ390" s="283"/>
      <c r="AR390" s="283"/>
      <c r="AS390" s="283"/>
      <c r="AT390" s="283"/>
      <c r="AU390" s="283"/>
      <c r="AV390" s="283"/>
      <c r="AW390" s="283"/>
      <c r="AX390" s="283"/>
      <c r="AY390" s="283"/>
      <c r="AZ390" s="340"/>
      <c r="BA390" s="283"/>
      <c r="BB390" s="283"/>
      <c r="BC390" s="283"/>
      <c r="BD390" s="283"/>
      <c r="BE390" s="283"/>
      <c r="BF390" s="283"/>
      <c r="BG390" s="283"/>
      <c r="BH390" s="283"/>
      <c r="BI390" s="283"/>
      <c r="BJ390" s="283"/>
      <c r="BK390" s="283"/>
      <c r="BL390" s="283"/>
      <c r="BM390" s="283"/>
      <c r="BN390" s="282"/>
      <c r="BO390" s="283"/>
      <c r="BP390" s="282"/>
      <c r="BQ390" s="282"/>
      <c r="BR390" s="282"/>
      <c r="BS390" s="282"/>
    </row>
    <row r="391">
      <c r="A391" s="283"/>
      <c r="B391" s="335"/>
      <c r="C391" s="283"/>
      <c r="D391" s="283"/>
      <c r="E391" s="283"/>
      <c r="F391" s="336"/>
      <c r="G391" s="337"/>
      <c r="H391" s="283"/>
      <c r="I391" s="283"/>
      <c r="J391" s="283"/>
      <c r="K391" s="338"/>
      <c r="L391" s="339"/>
      <c r="M391" s="283"/>
      <c r="N391" s="283"/>
      <c r="O391" s="333"/>
      <c r="P391" s="283"/>
      <c r="Q391" s="163"/>
      <c r="R391" s="163"/>
      <c r="S391" s="163"/>
      <c r="T391" s="163"/>
      <c r="U391" s="163"/>
      <c r="V391" s="163"/>
      <c r="W391" s="163"/>
      <c r="X391" s="163"/>
      <c r="Y391" s="163"/>
      <c r="Z391" s="163"/>
      <c r="AA391" s="330"/>
      <c r="AB391" s="163"/>
      <c r="AC391" s="163"/>
      <c r="AD391" s="163"/>
      <c r="AE391" s="163"/>
      <c r="AF391" s="163"/>
      <c r="AG391" s="163"/>
      <c r="AH391" s="163"/>
      <c r="AI391" s="333"/>
      <c r="AJ391" s="283"/>
      <c r="AK391" s="315"/>
      <c r="AL391" s="282"/>
      <c r="AM391" s="283"/>
      <c r="AN391" s="283"/>
      <c r="AO391" s="283"/>
      <c r="AP391" s="283"/>
      <c r="AQ391" s="283"/>
      <c r="AR391" s="283"/>
      <c r="AS391" s="283"/>
      <c r="AT391" s="283"/>
      <c r="AU391" s="283"/>
      <c r="AV391" s="283"/>
      <c r="AW391" s="283"/>
      <c r="AX391" s="283"/>
      <c r="AY391" s="283"/>
      <c r="AZ391" s="340"/>
      <c r="BA391" s="283"/>
      <c r="BB391" s="283"/>
      <c r="BC391" s="283"/>
      <c r="BD391" s="283"/>
      <c r="BE391" s="283"/>
      <c r="BF391" s="283"/>
      <c r="BG391" s="283"/>
      <c r="BH391" s="283"/>
      <c r="BI391" s="283"/>
      <c r="BJ391" s="283"/>
      <c r="BK391" s="283"/>
      <c r="BL391" s="283"/>
      <c r="BM391" s="283"/>
      <c r="BN391" s="282"/>
      <c r="BO391" s="283"/>
      <c r="BP391" s="282"/>
      <c r="BQ391" s="282"/>
      <c r="BR391" s="282"/>
      <c r="BS391" s="282"/>
    </row>
    <row r="392">
      <c r="A392" s="283"/>
      <c r="B392" s="335"/>
      <c r="C392" s="283"/>
      <c r="D392" s="283"/>
      <c r="E392" s="283"/>
      <c r="F392" s="336"/>
      <c r="G392" s="337"/>
      <c r="H392" s="283"/>
      <c r="I392" s="283"/>
      <c r="J392" s="283"/>
      <c r="K392" s="338"/>
      <c r="L392" s="339"/>
      <c r="M392" s="283"/>
      <c r="N392" s="283"/>
      <c r="O392" s="333"/>
      <c r="P392" s="283"/>
      <c r="Q392" s="163"/>
      <c r="R392" s="163"/>
      <c r="S392" s="163"/>
      <c r="T392" s="163"/>
      <c r="U392" s="163"/>
      <c r="V392" s="163"/>
      <c r="W392" s="163"/>
      <c r="X392" s="163"/>
      <c r="Y392" s="163"/>
      <c r="Z392" s="163"/>
      <c r="AA392" s="330"/>
      <c r="AB392" s="163"/>
      <c r="AC392" s="163"/>
      <c r="AD392" s="163"/>
      <c r="AE392" s="163"/>
      <c r="AF392" s="163"/>
      <c r="AG392" s="163"/>
      <c r="AH392" s="163"/>
      <c r="AI392" s="333"/>
      <c r="AJ392" s="283"/>
      <c r="AK392" s="315"/>
      <c r="AL392" s="282"/>
      <c r="AM392" s="283"/>
      <c r="AN392" s="283"/>
      <c r="AO392" s="283"/>
      <c r="AP392" s="283"/>
      <c r="AQ392" s="283"/>
      <c r="AR392" s="283"/>
      <c r="AS392" s="283"/>
      <c r="AT392" s="283"/>
      <c r="AU392" s="283"/>
      <c r="AV392" s="283"/>
      <c r="AW392" s="283"/>
      <c r="AX392" s="283"/>
      <c r="AY392" s="283"/>
      <c r="AZ392" s="340"/>
      <c r="BA392" s="283"/>
      <c r="BB392" s="283"/>
      <c r="BC392" s="283"/>
      <c r="BD392" s="283"/>
      <c r="BE392" s="283"/>
      <c r="BF392" s="283"/>
      <c r="BG392" s="283"/>
      <c r="BH392" s="283"/>
      <c r="BI392" s="283"/>
      <c r="BJ392" s="283"/>
      <c r="BK392" s="283"/>
      <c r="BL392" s="283"/>
      <c r="BM392" s="283"/>
      <c r="BN392" s="282"/>
      <c r="BO392" s="283"/>
      <c r="BP392" s="282"/>
      <c r="BQ392" s="282"/>
      <c r="BR392" s="282"/>
      <c r="BS392" s="282"/>
    </row>
    <row r="393">
      <c r="A393" s="283"/>
      <c r="B393" s="335"/>
      <c r="C393" s="283"/>
      <c r="D393" s="283"/>
      <c r="E393" s="283"/>
      <c r="F393" s="336"/>
      <c r="G393" s="337"/>
      <c r="H393" s="283"/>
      <c r="I393" s="283"/>
      <c r="J393" s="283"/>
      <c r="K393" s="338"/>
      <c r="L393" s="339"/>
      <c r="M393" s="283"/>
      <c r="N393" s="283"/>
      <c r="O393" s="333"/>
      <c r="P393" s="283"/>
      <c r="Q393" s="163"/>
      <c r="R393" s="163"/>
      <c r="S393" s="163"/>
      <c r="T393" s="163"/>
      <c r="U393" s="163"/>
      <c r="V393" s="163"/>
      <c r="W393" s="163"/>
      <c r="X393" s="163"/>
      <c r="Y393" s="163"/>
      <c r="Z393" s="163"/>
      <c r="AA393" s="330"/>
      <c r="AB393" s="163"/>
      <c r="AC393" s="163"/>
      <c r="AD393" s="163"/>
      <c r="AE393" s="163"/>
      <c r="AF393" s="163"/>
      <c r="AG393" s="163"/>
      <c r="AH393" s="163"/>
      <c r="AI393" s="333"/>
      <c r="AJ393" s="283"/>
      <c r="AK393" s="315"/>
      <c r="AL393" s="282"/>
      <c r="AM393" s="283"/>
      <c r="AN393" s="283"/>
      <c r="AO393" s="283"/>
      <c r="AP393" s="283"/>
      <c r="AQ393" s="283"/>
      <c r="AR393" s="283"/>
      <c r="AS393" s="283"/>
      <c r="AT393" s="283"/>
      <c r="AU393" s="283"/>
      <c r="AV393" s="283"/>
      <c r="AW393" s="283"/>
      <c r="AX393" s="283"/>
      <c r="AY393" s="283"/>
      <c r="AZ393" s="340"/>
      <c r="BA393" s="283"/>
      <c r="BB393" s="283"/>
      <c r="BC393" s="283"/>
      <c r="BD393" s="283"/>
      <c r="BE393" s="283"/>
      <c r="BF393" s="283"/>
      <c r="BG393" s="283"/>
      <c r="BH393" s="283"/>
      <c r="BI393" s="283"/>
      <c r="BJ393" s="283"/>
      <c r="BK393" s="283"/>
      <c r="BL393" s="283"/>
      <c r="BM393" s="283"/>
      <c r="BN393" s="282"/>
      <c r="BO393" s="283"/>
      <c r="BP393" s="282"/>
      <c r="BQ393" s="282"/>
      <c r="BR393" s="282"/>
      <c r="BS393" s="282"/>
    </row>
    <row r="394">
      <c r="A394" s="283"/>
      <c r="B394" s="335"/>
      <c r="C394" s="283"/>
      <c r="D394" s="283"/>
      <c r="E394" s="283"/>
      <c r="F394" s="336"/>
      <c r="G394" s="337"/>
      <c r="H394" s="283"/>
      <c r="I394" s="283"/>
      <c r="J394" s="283"/>
      <c r="K394" s="338"/>
      <c r="L394" s="339"/>
      <c r="M394" s="283"/>
      <c r="N394" s="283"/>
      <c r="O394" s="333"/>
      <c r="P394" s="283"/>
      <c r="Q394" s="163"/>
      <c r="R394" s="163"/>
      <c r="S394" s="163"/>
      <c r="T394" s="163"/>
      <c r="U394" s="163"/>
      <c r="V394" s="163"/>
      <c r="W394" s="163"/>
      <c r="X394" s="163"/>
      <c r="Y394" s="163"/>
      <c r="Z394" s="163"/>
      <c r="AA394" s="330"/>
      <c r="AB394" s="163"/>
      <c r="AC394" s="163"/>
      <c r="AD394" s="163"/>
      <c r="AE394" s="163"/>
      <c r="AF394" s="163"/>
      <c r="AG394" s="163"/>
      <c r="AH394" s="163"/>
      <c r="AI394" s="333"/>
      <c r="AJ394" s="283"/>
      <c r="AK394" s="315"/>
      <c r="AL394" s="282"/>
      <c r="AM394" s="283"/>
      <c r="AN394" s="283"/>
      <c r="AO394" s="283"/>
      <c r="AP394" s="283"/>
      <c r="AQ394" s="283"/>
      <c r="AR394" s="283"/>
      <c r="AS394" s="283"/>
      <c r="AT394" s="283"/>
      <c r="AU394" s="283"/>
      <c r="AV394" s="283"/>
      <c r="AW394" s="283"/>
      <c r="AX394" s="283"/>
      <c r="AY394" s="283"/>
      <c r="AZ394" s="340"/>
      <c r="BA394" s="283"/>
      <c r="BB394" s="283"/>
      <c r="BC394" s="283"/>
      <c r="BD394" s="283"/>
      <c r="BE394" s="283"/>
      <c r="BF394" s="283"/>
      <c r="BG394" s="283"/>
      <c r="BH394" s="283"/>
      <c r="BI394" s="283"/>
      <c r="BJ394" s="283"/>
      <c r="BK394" s="283"/>
      <c r="BL394" s="283"/>
      <c r="BM394" s="283"/>
      <c r="BN394" s="282"/>
      <c r="BO394" s="283"/>
      <c r="BP394" s="282"/>
      <c r="BQ394" s="282"/>
      <c r="BR394" s="282"/>
      <c r="BS394" s="282"/>
    </row>
    <row r="395">
      <c r="A395" s="283"/>
      <c r="B395" s="335"/>
      <c r="C395" s="283"/>
      <c r="D395" s="283"/>
      <c r="E395" s="283"/>
      <c r="F395" s="336"/>
      <c r="G395" s="337"/>
      <c r="H395" s="283"/>
      <c r="I395" s="283"/>
      <c r="J395" s="283"/>
      <c r="K395" s="338"/>
      <c r="L395" s="339"/>
      <c r="M395" s="283"/>
      <c r="N395" s="283"/>
      <c r="O395" s="333"/>
      <c r="P395" s="283"/>
      <c r="Q395" s="163"/>
      <c r="R395" s="163"/>
      <c r="S395" s="163"/>
      <c r="T395" s="163"/>
      <c r="U395" s="163"/>
      <c r="V395" s="163"/>
      <c r="W395" s="163"/>
      <c r="X395" s="163"/>
      <c r="Y395" s="163"/>
      <c r="Z395" s="163"/>
      <c r="AA395" s="330"/>
      <c r="AB395" s="163"/>
      <c r="AC395" s="163"/>
      <c r="AD395" s="163"/>
      <c r="AE395" s="163"/>
      <c r="AF395" s="163"/>
      <c r="AG395" s="163"/>
      <c r="AH395" s="163"/>
      <c r="AI395" s="333"/>
      <c r="AJ395" s="283"/>
      <c r="AK395" s="315"/>
      <c r="AL395" s="282"/>
      <c r="AM395" s="283"/>
      <c r="AN395" s="283"/>
      <c r="AO395" s="283"/>
      <c r="AP395" s="283"/>
      <c r="AQ395" s="283"/>
      <c r="AR395" s="283"/>
      <c r="AS395" s="283"/>
      <c r="AT395" s="283"/>
      <c r="AU395" s="283"/>
      <c r="AV395" s="283"/>
      <c r="AW395" s="283"/>
      <c r="AX395" s="283"/>
      <c r="AY395" s="283"/>
      <c r="AZ395" s="340"/>
      <c r="BA395" s="283"/>
      <c r="BB395" s="283"/>
      <c r="BC395" s="283"/>
      <c r="BD395" s="283"/>
      <c r="BE395" s="283"/>
      <c r="BF395" s="283"/>
      <c r="BG395" s="283"/>
      <c r="BH395" s="283"/>
      <c r="BI395" s="283"/>
      <c r="BJ395" s="283"/>
      <c r="BK395" s="283"/>
      <c r="BL395" s="283"/>
      <c r="BM395" s="283"/>
      <c r="BN395" s="282"/>
      <c r="BO395" s="283"/>
      <c r="BP395" s="282"/>
      <c r="BQ395" s="282"/>
      <c r="BR395" s="282"/>
      <c r="BS395" s="282"/>
    </row>
    <row r="396">
      <c r="A396" s="283"/>
      <c r="B396" s="335"/>
      <c r="C396" s="283"/>
      <c r="D396" s="283"/>
      <c r="E396" s="283"/>
      <c r="F396" s="336"/>
      <c r="G396" s="337"/>
      <c r="H396" s="283"/>
      <c r="I396" s="283"/>
      <c r="J396" s="283"/>
      <c r="K396" s="338"/>
      <c r="L396" s="339"/>
      <c r="M396" s="283"/>
      <c r="N396" s="283"/>
      <c r="O396" s="333"/>
      <c r="P396" s="283"/>
      <c r="Q396" s="163"/>
      <c r="R396" s="163"/>
      <c r="S396" s="163"/>
      <c r="T396" s="163"/>
      <c r="U396" s="163"/>
      <c r="V396" s="163"/>
      <c r="W396" s="163"/>
      <c r="X396" s="163"/>
      <c r="Y396" s="163"/>
      <c r="Z396" s="163"/>
      <c r="AA396" s="330"/>
      <c r="AB396" s="163"/>
      <c r="AC396" s="163"/>
      <c r="AD396" s="163"/>
      <c r="AE396" s="163"/>
      <c r="AF396" s="163"/>
      <c r="AG396" s="163"/>
      <c r="AH396" s="163"/>
      <c r="AI396" s="333"/>
      <c r="AJ396" s="283"/>
      <c r="AK396" s="315"/>
      <c r="AL396" s="282"/>
      <c r="AM396" s="283"/>
      <c r="AN396" s="283"/>
      <c r="AO396" s="283"/>
      <c r="AP396" s="283"/>
      <c r="AQ396" s="283"/>
      <c r="AR396" s="283"/>
      <c r="AS396" s="283"/>
      <c r="AT396" s="283"/>
      <c r="AU396" s="283"/>
      <c r="AV396" s="283"/>
      <c r="AW396" s="283"/>
      <c r="AX396" s="283"/>
      <c r="AY396" s="283"/>
      <c r="AZ396" s="340"/>
      <c r="BA396" s="283"/>
      <c r="BB396" s="283"/>
      <c r="BC396" s="283"/>
      <c r="BD396" s="283"/>
      <c r="BE396" s="283"/>
      <c r="BF396" s="283"/>
      <c r="BG396" s="283"/>
      <c r="BH396" s="283"/>
      <c r="BI396" s="283"/>
      <c r="BJ396" s="283"/>
      <c r="BK396" s="283"/>
      <c r="BL396" s="283"/>
      <c r="BM396" s="283"/>
      <c r="BN396" s="282"/>
      <c r="BO396" s="283"/>
      <c r="BP396" s="282"/>
      <c r="BQ396" s="282"/>
      <c r="BR396" s="282"/>
      <c r="BS396" s="282"/>
    </row>
    <row r="397">
      <c r="A397" s="283"/>
      <c r="B397" s="335"/>
      <c r="C397" s="283"/>
      <c r="D397" s="283"/>
      <c r="E397" s="283"/>
      <c r="F397" s="336"/>
      <c r="G397" s="337"/>
      <c r="H397" s="283"/>
      <c r="I397" s="283"/>
      <c r="J397" s="283"/>
      <c r="K397" s="338"/>
      <c r="L397" s="339"/>
      <c r="M397" s="283"/>
      <c r="N397" s="283"/>
      <c r="O397" s="333"/>
      <c r="P397" s="283"/>
      <c r="Q397" s="163"/>
      <c r="R397" s="163"/>
      <c r="S397" s="163"/>
      <c r="T397" s="163"/>
      <c r="U397" s="163"/>
      <c r="V397" s="163"/>
      <c r="W397" s="163"/>
      <c r="X397" s="163"/>
      <c r="Y397" s="163"/>
      <c r="Z397" s="163"/>
      <c r="AA397" s="330"/>
      <c r="AB397" s="163"/>
      <c r="AC397" s="163"/>
      <c r="AD397" s="163"/>
      <c r="AE397" s="163"/>
      <c r="AF397" s="163"/>
      <c r="AG397" s="163"/>
      <c r="AH397" s="163"/>
      <c r="AI397" s="333"/>
      <c r="AJ397" s="283"/>
      <c r="AK397" s="315"/>
      <c r="AL397" s="282"/>
      <c r="AM397" s="283"/>
      <c r="AN397" s="283"/>
      <c r="AO397" s="283"/>
      <c r="AP397" s="283"/>
      <c r="AQ397" s="283"/>
      <c r="AR397" s="283"/>
      <c r="AS397" s="283"/>
      <c r="AT397" s="283"/>
      <c r="AU397" s="283"/>
      <c r="AV397" s="283"/>
      <c r="AW397" s="283"/>
      <c r="AX397" s="283"/>
      <c r="AY397" s="283"/>
      <c r="AZ397" s="340"/>
      <c r="BA397" s="283"/>
      <c r="BB397" s="283"/>
      <c r="BC397" s="283"/>
      <c r="BD397" s="283"/>
      <c r="BE397" s="283"/>
      <c r="BF397" s="283"/>
      <c r="BG397" s="283"/>
      <c r="BH397" s="283"/>
      <c r="BI397" s="283"/>
      <c r="BJ397" s="283"/>
      <c r="BK397" s="283"/>
      <c r="BL397" s="283"/>
      <c r="BM397" s="283"/>
      <c r="BN397" s="282"/>
      <c r="BO397" s="283"/>
      <c r="BP397" s="282"/>
      <c r="BQ397" s="282"/>
      <c r="BR397" s="282"/>
      <c r="BS397" s="282"/>
    </row>
    <row r="398">
      <c r="A398" s="283"/>
      <c r="B398" s="335"/>
      <c r="C398" s="283"/>
      <c r="D398" s="283"/>
      <c r="E398" s="283"/>
      <c r="F398" s="336"/>
      <c r="G398" s="337"/>
      <c r="H398" s="283"/>
      <c r="I398" s="283"/>
      <c r="J398" s="283"/>
      <c r="K398" s="338"/>
      <c r="L398" s="339"/>
      <c r="M398" s="283"/>
      <c r="N398" s="283"/>
      <c r="O398" s="333"/>
      <c r="P398" s="283"/>
      <c r="Q398" s="163"/>
      <c r="R398" s="163"/>
      <c r="S398" s="163"/>
      <c r="T398" s="163"/>
      <c r="U398" s="163"/>
      <c r="V398" s="163"/>
      <c r="W398" s="163"/>
      <c r="X398" s="163"/>
      <c r="Y398" s="163"/>
      <c r="Z398" s="163"/>
      <c r="AA398" s="330"/>
      <c r="AB398" s="163"/>
      <c r="AC398" s="163"/>
      <c r="AD398" s="163"/>
      <c r="AE398" s="163"/>
      <c r="AF398" s="163"/>
      <c r="AG398" s="163"/>
      <c r="AH398" s="163"/>
      <c r="AI398" s="333"/>
      <c r="AJ398" s="283"/>
      <c r="AK398" s="315"/>
      <c r="AL398" s="282"/>
      <c r="AM398" s="283"/>
      <c r="AN398" s="283"/>
      <c r="AO398" s="283"/>
      <c r="AP398" s="283"/>
      <c r="AQ398" s="283"/>
      <c r="AR398" s="283"/>
      <c r="AS398" s="283"/>
      <c r="AT398" s="283"/>
      <c r="AU398" s="283"/>
      <c r="AV398" s="283"/>
      <c r="AW398" s="283"/>
      <c r="AX398" s="283"/>
      <c r="AY398" s="283"/>
      <c r="AZ398" s="340"/>
      <c r="BA398" s="283"/>
      <c r="BB398" s="283"/>
      <c r="BC398" s="283"/>
      <c r="BD398" s="283"/>
      <c r="BE398" s="283"/>
      <c r="BF398" s="283"/>
      <c r="BG398" s="283"/>
      <c r="BH398" s="283"/>
      <c r="BI398" s="283"/>
      <c r="BJ398" s="283"/>
      <c r="BK398" s="283"/>
      <c r="BL398" s="283"/>
      <c r="BM398" s="283"/>
      <c r="BN398" s="282"/>
      <c r="BO398" s="283"/>
      <c r="BP398" s="282"/>
      <c r="BQ398" s="282"/>
      <c r="BR398" s="282"/>
      <c r="BS398" s="282"/>
    </row>
    <row r="399">
      <c r="A399" s="283"/>
      <c r="B399" s="335"/>
      <c r="C399" s="283"/>
      <c r="D399" s="283"/>
      <c r="E399" s="283"/>
      <c r="F399" s="336"/>
      <c r="G399" s="337"/>
      <c r="H399" s="283"/>
      <c r="I399" s="283"/>
      <c r="J399" s="283"/>
      <c r="K399" s="338"/>
      <c r="L399" s="339"/>
      <c r="M399" s="283"/>
      <c r="N399" s="283"/>
      <c r="O399" s="333"/>
      <c r="P399" s="283"/>
      <c r="Q399" s="163"/>
      <c r="R399" s="163"/>
      <c r="S399" s="163"/>
      <c r="T399" s="163"/>
      <c r="U399" s="163"/>
      <c r="V399" s="163"/>
      <c r="W399" s="163"/>
      <c r="X399" s="163"/>
      <c r="Y399" s="163"/>
      <c r="Z399" s="163"/>
      <c r="AA399" s="330"/>
      <c r="AB399" s="163"/>
      <c r="AC399" s="163"/>
      <c r="AD399" s="163"/>
      <c r="AE399" s="163"/>
      <c r="AF399" s="163"/>
      <c r="AG399" s="163"/>
      <c r="AH399" s="163"/>
      <c r="AI399" s="333"/>
      <c r="AJ399" s="283"/>
      <c r="AK399" s="315"/>
      <c r="AL399" s="282"/>
      <c r="AM399" s="283"/>
      <c r="AN399" s="283"/>
      <c r="AO399" s="283"/>
      <c r="AP399" s="283"/>
      <c r="AQ399" s="283"/>
      <c r="AR399" s="283"/>
      <c r="AS399" s="283"/>
      <c r="AT399" s="283"/>
      <c r="AU399" s="283"/>
      <c r="AV399" s="283"/>
      <c r="AW399" s="283"/>
      <c r="AX399" s="283"/>
      <c r="AY399" s="283"/>
      <c r="AZ399" s="340"/>
      <c r="BA399" s="283"/>
      <c r="BB399" s="283"/>
      <c r="BC399" s="283"/>
      <c r="BD399" s="283"/>
      <c r="BE399" s="283"/>
      <c r="BF399" s="283"/>
      <c r="BG399" s="283"/>
      <c r="BH399" s="283"/>
      <c r="BI399" s="283"/>
      <c r="BJ399" s="283"/>
      <c r="BK399" s="283"/>
      <c r="BL399" s="283"/>
      <c r="BM399" s="283"/>
      <c r="BN399" s="282"/>
      <c r="BO399" s="283"/>
      <c r="BP399" s="282"/>
      <c r="BQ399" s="282"/>
      <c r="BR399" s="282"/>
      <c r="BS399" s="282"/>
    </row>
    <row r="400">
      <c r="A400" s="283"/>
      <c r="B400" s="335"/>
      <c r="C400" s="283"/>
      <c r="D400" s="283"/>
      <c r="E400" s="283"/>
      <c r="F400" s="336"/>
      <c r="G400" s="337"/>
      <c r="H400" s="283"/>
      <c r="I400" s="283"/>
      <c r="J400" s="283"/>
      <c r="K400" s="338"/>
      <c r="L400" s="339"/>
      <c r="M400" s="283"/>
      <c r="N400" s="283"/>
      <c r="O400" s="333"/>
      <c r="P400" s="283"/>
      <c r="Q400" s="163"/>
      <c r="R400" s="163"/>
      <c r="S400" s="163"/>
      <c r="T400" s="163"/>
      <c r="U400" s="163"/>
      <c r="V400" s="163"/>
      <c r="W400" s="163"/>
      <c r="X400" s="163"/>
      <c r="Y400" s="163"/>
      <c r="Z400" s="163"/>
      <c r="AA400" s="330"/>
      <c r="AB400" s="163"/>
      <c r="AC400" s="163"/>
      <c r="AD400" s="163"/>
      <c r="AE400" s="163"/>
      <c r="AF400" s="163"/>
      <c r="AG400" s="163"/>
      <c r="AH400" s="163"/>
      <c r="AI400" s="333"/>
      <c r="AJ400" s="283"/>
      <c r="AK400" s="315"/>
      <c r="AL400" s="282"/>
      <c r="AM400" s="283"/>
      <c r="AN400" s="283"/>
      <c r="AO400" s="283"/>
      <c r="AP400" s="283"/>
      <c r="AQ400" s="283"/>
      <c r="AR400" s="283"/>
      <c r="AS400" s="283"/>
      <c r="AT400" s="283"/>
      <c r="AU400" s="283"/>
      <c r="AV400" s="283"/>
      <c r="AW400" s="283"/>
      <c r="AX400" s="283"/>
      <c r="AY400" s="283"/>
      <c r="AZ400" s="340"/>
      <c r="BA400" s="283"/>
      <c r="BB400" s="283"/>
      <c r="BC400" s="283"/>
      <c r="BD400" s="283"/>
      <c r="BE400" s="283"/>
      <c r="BF400" s="283"/>
      <c r="BG400" s="283"/>
      <c r="BH400" s="283"/>
      <c r="BI400" s="283"/>
      <c r="BJ400" s="283"/>
      <c r="BK400" s="283"/>
      <c r="BL400" s="283"/>
      <c r="BM400" s="283"/>
      <c r="BN400" s="282"/>
      <c r="BO400" s="283"/>
      <c r="BP400" s="282"/>
      <c r="BQ400" s="282"/>
      <c r="BR400" s="282"/>
      <c r="BS400" s="282"/>
    </row>
    <row r="401">
      <c r="A401" s="283"/>
      <c r="B401" s="335"/>
      <c r="C401" s="283"/>
      <c r="D401" s="283"/>
      <c r="E401" s="283"/>
      <c r="F401" s="336"/>
      <c r="G401" s="337"/>
      <c r="H401" s="283"/>
      <c r="I401" s="283"/>
      <c r="J401" s="283"/>
      <c r="K401" s="338"/>
      <c r="L401" s="339"/>
      <c r="M401" s="283"/>
      <c r="N401" s="283"/>
      <c r="O401" s="333"/>
      <c r="P401" s="283"/>
      <c r="Q401" s="163"/>
      <c r="R401" s="163"/>
      <c r="S401" s="163"/>
      <c r="T401" s="163"/>
      <c r="U401" s="163"/>
      <c r="V401" s="163"/>
      <c r="W401" s="163"/>
      <c r="X401" s="163"/>
      <c r="Y401" s="163"/>
      <c r="Z401" s="163"/>
      <c r="AA401" s="330"/>
      <c r="AB401" s="163"/>
      <c r="AC401" s="163"/>
      <c r="AD401" s="163"/>
      <c r="AE401" s="163"/>
      <c r="AF401" s="163"/>
      <c r="AG401" s="163"/>
      <c r="AH401" s="163"/>
      <c r="AI401" s="333"/>
      <c r="AJ401" s="283"/>
      <c r="AK401" s="315"/>
      <c r="AL401" s="282"/>
      <c r="AM401" s="283"/>
      <c r="AN401" s="283"/>
      <c r="AO401" s="283"/>
      <c r="AP401" s="283"/>
      <c r="AQ401" s="283"/>
      <c r="AR401" s="283"/>
      <c r="AS401" s="283"/>
      <c r="AT401" s="283"/>
      <c r="AU401" s="283"/>
      <c r="AV401" s="283"/>
      <c r="AW401" s="283"/>
      <c r="AX401" s="283"/>
      <c r="AY401" s="283"/>
      <c r="AZ401" s="340"/>
      <c r="BA401" s="283"/>
      <c r="BB401" s="283"/>
      <c r="BC401" s="283"/>
      <c r="BD401" s="283"/>
      <c r="BE401" s="283"/>
      <c r="BF401" s="283"/>
      <c r="BG401" s="283"/>
      <c r="BH401" s="283"/>
      <c r="BI401" s="283"/>
      <c r="BJ401" s="283"/>
      <c r="BK401" s="283"/>
      <c r="BL401" s="283"/>
      <c r="BM401" s="283"/>
      <c r="BN401" s="282"/>
      <c r="BO401" s="283"/>
      <c r="BP401" s="282"/>
      <c r="BQ401" s="282"/>
      <c r="BR401" s="282"/>
      <c r="BS401" s="282"/>
    </row>
    <row r="402">
      <c r="A402" s="283"/>
      <c r="B402" s="335"/>
      <c r="C402" s="283"/>
      <c r="D402" s="283"/>
      <c r="E402" s="283"/>
      <c r="F402" s="336"/>
      <c r="G402" s="337"/>
      <c r="H402" s="283"/>
      <c r="I402" s="283"/>
      <c r="J402" s="283"/>
      <c r="K402" s="338"/>
      <c r="L402" s="339"/>
      <c r="M402" s="283"/>
      <c r="N402" s="283"/>
      <c r="O402" s="333"/>
      <c r="P402" s="283"/>
      <c r="Q402" s="163"/>
      <c r="R402" s="163"/>
      <c r="S402" s="163"/>
      <c r="T402" s="163"/>
      <c r="U402" s="163"/>
      <c r="V402" s="163"/>
      <c r="W402" s="163"/>
      <c r="X402" s="163"/>
      <c r="Y402" s="163"/>
      <c r="Z402" s="163"/>
      <c r="AA402" s="330"/>
      <c r="AB402" s="163"/>
      <c r="AC402" s="163"/>
      <c r="AD402" s="163"/>
      <c r="AE402" s="163"/>
      <c r="AF402" s="163"/>
      <c r="AG402" s="163"/>
      <c r="AH402" s="163"/>
      <c r="AI402" s="333"/>
      <c r="AJ402" s="283"/>
      <c r="AK402" s="315"/>
      <c r="AL402" s="282"/>
      <c r="AM402" s="283"/>
      <c r="AN402" s="283"/>
      <c r="AO402" s="283"/>
      <c r="AP402" s="283"/>
      <c r="AQ402" s="283"/>
      <c r="AR402" s="283"/>
      <c r="AS402" s="283"/>
      <c r="AT402" s="283"/>
      <c r="AU402" s="283"/>
      <c r="AV402" s="283"/>
      <c r="AW402" s="283"/>
      <c r="AX402" s="283"/>
      <c r="AY402" s="283"/>
      <c r="AZ402" s="340"/>
      <c r="BA402" s="283"/>
      <c r="BB402" s="283"/>
      <c r="BC402" s="283"/>
      <c r="BD402" s="283"/>
      <c r="BE402" s="283"/>
      <c r="BF402" s="283"/>
      <c r="BG402" s="283"/>
      <c r="BH402" s="283"/>
      <c r="BI402" s="283"/>
      <c r="BJ402" s="283"/>
      <c r="BK402" s="283"/>
      <c r="BL402" s="283"/>
      <c r="BM402" s="283"/>
      <c r="BN402" s="282"/>
      <c r="BO402" s="283"/>
      <c r="BP402" s="282"/>
      <c r="BQ402" s="282"/>
      <c r="BR402" s="282"/>
      <c r="BS402" s="282"/>
    </row>
    <row r="403">
      <c r="A403" s="283"/>
      <c r="B403" s="335"/>
      <c r="C403" s="283"/>
      <c r="D403" s="283"/>
      <c r="E403" s="283"/>
      <c r="F403" s="336"/>
      <c r="G403" s="337"/>
      <c r="H403" s="283"/>
      <c r="I403" s="283"/>
      <c r="J403" s="283"/>
      <c r="K403" s="338"/>
      <c r="L403" s="339"/>
      <c r="M403" s="283"/>
      <c r="N403" s="283"/>
      <c r="O403" s="333"/>
      <c r="P403" s="283"/>
      <c r="Q403" s="163"/>
      <c r="R403" s="163"/>
      <c r="S403" s="163"/>
      <c r="T403" s="163"/>
      <c r="U403" s="163"/>
      <c r="V403" s="163"/>
      <c r="W403" s="163"/>
      <c r="X403" s="163"/>
      <c r="Y403" s="163"/>
      <c r="Z403" s="163"/>
      <c r="AA403" s="330"/>
      <c r="AB403" s="163"/>
      <c r="AC403" s="163"/>
      <c r="AD403" s="163"/>
      <c r="AE403" s="163"/>
      <c r="AF403" s="163"/>
      <c r="AG403" s="163"/>
      <c r="AH403" s="163"/>
      <c r="AI403" s="333"/>
      <c r="AJ403" s="283"/>
      <c r="AK403" s="315"/>
      <c r="AL403" s="282"/>
      <c r="AM403" s="283"/>
      <c r="AN403" s="283"/>
      <c r="AO403" s="283"/>
      <c r="AP403" s="283"/>
      <c r="AQ403" s="283"/>
      <c r="AR403" s="283"/>
      <c r="AS403" s="283"/>
      <c r="AT403" s="283"/>
      <c r="AU403" s="283"/>
      <c r="AV403" s="283"/>
      <c r="AW403" s="283"/>
      <c r="AX403" s="283"/>
      <c r="AY403" s="283"/>
      <c r="AZ403" s="340"/>
      <c r="BA403" s="283"/>
      <c r="BB403" s="283"/>
      <c r="BC403" s="283"/>
      <c r="BD403" s="283"/>
      <c r="BE403" s="283"/>
      <c r="BF403" s="283"/>
      <c r="BG403" s="283"/>
      <c r="BH403" s="283"/>
      <c r="BI403" s="283"/>
      <c r="BJ403" s="283"/>
      <c r="BK403" s="283"/>
      <c r="BL403" s="283"/>
      <c r="BM403" s="283"/>
      <c r="BN403" s="282"/>
      <c r="BO403" s="283"/>
      <c r="BP403" s="282"/>
      <c r="BQ403" s="282"/>
      <c r="BR403" s="282"/>
      <c r="BS403" s="282"/>
    </row>
    <row r="404">
      <c r="A404" s="283"/>
      <c r="B404" s="335"/>
      <c r="C404" s="283"/>
      <c r="D404" s="283"/>
      <c r="E404" s="283"/>
      <c r="F404" s="336"/>
      <c r="G404" s="337"/>
      <c r="H404" s="283"/>
      <c r="I404" s="283"/>
      <c r="J404" s="283"/>
      <c r="K404" s="338"/>
      <c r="L404" s="339"/>
      <c r="M404" s="283"/>
      <c r="N404" s="283"/>
      <c r="O404" s="333"/>
      <c r="P404" s="283"/>
      <c r="Q404" s="163"/>
      <c r="R404" s="163"/>
      <c r="S404" s="163"/>
      <c r="T404" s="163"/>
      <c r="U404" s="163"/>
      <c r="V404" s="163"/>
      <c r="W404" s="163"/>
      <c r="X404" s="163"/>
      <c r="Y404" s="163"/>
      <c r="Z404" s="163"/>
      <c r="AA404" s="330"/>
      <c r="AB404" s="163"/>
      <c r="AC404" s="163"/>
      <c r="AD404" s="163"/>
      <c r="AE404" s="163"/>
      <c r="AF404" s="163"/>
      <c r="AG404" s="163"/>
      <c r="AH404" s="163"/>
      <c r="AI404" s="333"/>
      <c r="AJ404" s="283"/>
      <c r="AK404" s="315"/>
      <c r="AL404" s="282"/>
      <c r="AM404" s="283"/>
      <c r="AN404" s="283"/>
      <c r="AO404" s="283"/>
      <c r="AP404" s="283"/>
      <c r="AQ404" s="283"/>
      <c r="AR404" s="283"/>
      <c r="AS404" s="283"/>
      <c r="AT404" s="283"/>
      <c r="AU404" s="283"/>
      <c r="AV404" s="283"/>
      <c r="AW404" s="283"/>
      <c r="AX404" s="283"/>
      <c r="AY404" s="283"/>
      <c r="AZ404" s="340"/>
      <c r="BA404" s="283"/>
      <c r="BB404" s="283"/>
      <c r="BC404" s="283"/>
      <c r="BD404" s="283"/>
      <c r="BE404" s="283"/>
      <c r="BF404" s="283"/>
      <c r="BG404" s="283"/>
      <c r="BH404" s="283"/>
      <c r="BI404" s="283"/>
      <c r="BJ404" s="283"/>
      <c r="BK404" s="283"/>
      <c r="BL404" s="283"/>
      <c r="BM404" s="283"/>
      <c r="BN404" s="282"/>
      <c r="BO404" s="283"/>
      <c r="BP404" s="282"/>
      <c r="BQ404" s="282"/>
      <c r="BR404" s="282"/>
      <c r="BS404" s="282"/>
    </row>
    <row r="405">
      <c r="A405" s="283"/>
      <c r="B405" s="335"/>
      <c r="C405" s="283"/>
      <c r="D405" s="283"/>
      <c r="E405" s="283"/>
      <c r="F405" s="336"/>
      <c r="G405" s="337"/>
      <c r="H405" s="283"/>
      <c r="I405" s="283"/>
      <c r="J405" s="283"/>
      <c r="K405" s="338"/>
      <c r="L405" s="339"/>
      <c r="M405" s="283"/>
      <c r="N405" s="283"/>
      <c r="O405" s="333"/>
      <c r="P405" s="283"/>
      <c r="Q405" s="163"/>
      <c r="R405" s="163"/>
      <c r="S405" s="163"/>
      <c r="T405" s="163"/>
      <c r="U405" s="163"/>
      <c r="V405" s="163"/>
      <c r="W405" s="163"/>
      <c r="X405" s="163"/>
      <c r="Y405" s="163"/>
      <c r="Z405" s="163"/>
      <c r="AA405" s="330"/>
      <c r="AB405" s="163"/>
      <c r="AC405" s="163"/>
      <c r="AD405" s="163"/>
      <c r="AE405" s="163"/>
      <c r="AF405" s="163"/>
      <c r="AG405" s="163"/>
      <c r="AH405" s="163"/>
      <c r="AI405" s="333"/>
      <c r="AJ405" s="283"/>
      <c r="AK405" s="315"/>
      <c r="AL405" s="282"/>
      <c r="AM405" s="283"/>
      <c r="AN405" s="283"/>
      <c r="AO405" s="283"/>
      <c r="AP405" s="283"/>
      <c r="AQ405" s="283"/>
      <c r="AR405" s="283"/>
      <c r="AS405" s="283"/>
      <c r="AT405" s="283"/>
      <c r="AU405" s="283"/>
      <c r="AV405" s="283"/>
      <c r="AW405" s="283"/>
      <c r="AX405" s="283"/>
      <c r="AY405" s="283"/>
      <c r="AZ405" s="340"/>
      <c r="BA405" s="283"/>
      <c r="BB405" s="283"/>
      <c r="BC405" s="283"/>
      <c r="BD405" s="283"/>
      <c r="BE405" s="283"/>
      <c r="BF405" s="283"/>
      <c r="BG405" s="283"/>
      <c r="BH405" s="283"/>
      <c r="BI405" s="283"/>
      <c r="BJ405" s="283"/>
      <c r="BK405" s="283"/>
      <c r="BL405" s="283"/>
      <c r="BM405" s="283"/>
      <c r="BN405" s="282"/>
      <c r="BO405" s="283"/>
      <c r="BP405" s="282"/>
      <c r="BQ405" s="282"/>
      <c r="BR405" s="282"/>
      <c r="BS405" s="282"/>
    </row>
    <row r="406">
      <c r="A406" s="283"/>
      <c r="B406" s="335"/>
      <c r="C406" s="283"/>
      <c r="D406" s="283"/>
      <c r="E406" s="283"/>
      <c r="F406" s="336"/>
      <c r="G406" s="337"/>
      <c r="H406" s="283"/>
      <c r="I406" s="283"/>
      <c r="J406" s="283"/>
      <c r="K406" s="338"/>
      <c r="L406" s="339"/>
      <c r="M406" s="283"/>
      <c r="N406" s="283"/>
      <c r="O406" s="333"/>
      <c r="P406" s="283"/>
      <c r="Q406" s="163"/>
      <c r="R406" s="163"/>
      <c r="S406" s="163"/>
      <c r="T406" s="163"/>
      <c r="U406" s="163"/>
      <c r="V406" s="163"/>
      <c r="W406" s="163"/>
      <c r="X406" s="163"/>
      <c r="Y406" s="163"/>
      <c r="Z406" s="163"/>
      <c r="AA406" s="330"/>
      <c r="AB406" s="163"/>
      <c r="AC406" s="163"/>
      <c r="AD406" s="163"/>
      <c r="AE406" s="163"/>
      <c r="AF406" s="163"/>
      <c r="AG406" s="163"/>
      <c r="AH406" s="163"/>
      <c r="AI406" s="333"/>
      <c r="AJ406" s="283"/>
      <c r="AK406" s="315"/>
      <c r="AL406" s="282"/>
      <c r="AM406" s="283"/>
      <c r="AN406" s="283"/>
      <c r="AO406" s="283"/>
      <c r="AP406" s="283"/>
      <c r="AQ406" s="283"/>
      <c r="AR406" s="283"/>
      <c r="AS406" s="283"/>
      <c r="AT406" s="283"/>
      <c r="AU406" s="283"/>
      <c r="AV406" s="283"/>
      <c r="AW406" s="283"/>
      <c r="AX406" s="283"/>
      <c r="AY406" s="283"/>
      <c r="AZ406" s="340"/>
      <c r="BA406" s="283"/>
      <c r="BB406" s="283"/>
      <c r="BC406" s="283"/>
      <c r="BD406" s="283"/>
      <c r="BE406" s="283"/>
      <c r="BF406" s="283"/>
      <c r="BG406" s="283"/>
      <c r="BH406" s="283"/>
      <c r="BI406" s="283"/>
      <c r="BJ406" s="283"/>
      <c r="BK406" s="283"/>
      <c r="BL406" s="283"/>
      <c r="BM406" s="283"/>
      <c r="BN406" s="282"/>
      <c r="BO406" s="283"/>
      <c r="BP406" s="282"/>
      <c r="BQ406" s="282"/>
      <c r="BR406" s="282"/>
      <c r="BS406" s="282"/>
    </row>
    <row r="407">
      <c r="A407" s="283"/>
      <c r="B407" s="335"/>
      <c r="C407" s="283"/>
      <c r="D407" s="283"/>
      <c r="E407" s="283"/>
      <c r="F407" s="336"/>
      <c r="G407" s="337"/>
      <c r="H407" s="283"/>
      <c r="I407" s="283"/>
      <c r="J407" s="283"/>
      <c r="K407" s="338"/>
      <c r="L407" s="339"/>
      <c r="M407" s="283"/>
      <c r="N407" s="283"/>
      <c r="O407" s="333"/>
      <c r="P407" s="283"/>
      <c r="Q407" s="163"/>
      <c r="R407" s="163"/>
      <c r="S407" s="163"/>
      <c r="T407" s="163"/>
      <c r="U407" s="163"/>
      <c r="V407" s="163"/>
      <c r="W407" s="163"/>
      <c r="X407" s="163"/>
      <c r="Y407" s="163"/>
      <c r="Z407" s="163"/>
      <c r="AA407" s="330"/>
      <c r="AB407" s="163"/>
      <c r="AC407" s="163"/>
      <c r="AD407" s="163"/>
      <c r="AE407" s="163"/>
      <c r="AF407" s="163"/>
      <c r="AG407" s="163"/>
      <c r="AH407" s="163"/>
      <c r="AI407" s="333"/>
      <c r="AJ407" s="283"/>
      <c r="AK407" s="315"/>
      <c r="AL407" s="282"/>
      <c r="AM407" s="283"/>
      <c r="AN407" s="283"/>
      <c r="AO407" s="283"/>
      <c r="AP407" s="283"/>
      <c r="AQ407" s="283"/>
      <c r="AR407" s="283"/>
      <c r="AS407" s="283"/>
      <c r="AT407" s="283"/>
      <c r="AU407" s="283"/>
      <c r="AV407" s="283"/>
      <c r="AW407" s="283"/>
      <c r="AX407" s="283"/>
      <c r="AY407" s="283"/>
      <c r="AZ407" s="340"/>
      <c r="BA407" s="283"/>
      <c r="BB407" s="283"/>
      <c r="BC407" s="283"/>
      <c r="BD407" s="283"/>
      <c r="BE407" s="283"/>
      <c r="BF407" s="283"/>
      <c r="BG407" s="283"/>
      <c r="BH407" s="283"/>
      <c r="BI407" s="283"/>
      <c r="BJ407" s="283"/>
      <c r="BK407" s="283"/>
      <c r="BL407" s="283"/>
      <c r="BM407" s="283"/>
      <c r="BN407" s="282"/>
      <c r="BO407" s="283"/>
      <c r="BP407" s="282"/>
      <c r="BQ407" s="282"/>
      <c r="BR407" s="282"/>
      <c r="BS407" s="282"/>
    </row>
    <row r="408">
      <c r="A408" s="283"/>
      <c r="B408" s="335"/>
      <c r="C408" s="283"/>
      <c r="D408" s="283"/>
      <c r="E408" s="283"/>
      <c r="F408" s="336"/>
      <c r="G408" s="337"/>
      <c r="H408" s="283"/>
      <c r="I408" s="283"/>
      <c r="J408" s="283"/>
      <c r="K408" s="338"/>
      <c r="L408" s="339"/>
      <c r="M408" s="283"/>
      <c r="N408" s="283"/>
      <c r="O408" s="333"/>
      <c r="P408" s="283"/>
      <c r="Q408" s="163"/>
      <c r="R408" s="163"/>
      <c r="S408" s="163"/>
      <c r="T408" s="163"/>
      <c r="U408" s="163"/>
      <c r="V408" s="163"/>
      <c r="W408" s="163"/>
      <c r="X408" s="163"/>
      <c r="Y408" s="163"/>
      <c r="Z408" s="163"/>
      <c r="AA408" s="330"/>
      <c r="AB408" s="163"/>
      <c r="AC408" s="163"/>
      <c r="AD408" s="163"/>
      <c r="AE408" s="163"/>
      <c r="AF408" s="163"/>
      <c r="AG408" s="163"/>
      <c r="AH408" s="163"/>
      <c r="AI408" s="333"/>
      <c r="AJ408" s="283"/>
      <c r="AK408" s="315"/>
      <c r="AL408" s="282"/>
      <c r="AM408" s="283"/>
      <c r="AN408" s="283"/>
      <c r="AO408" s="283"/>
      <c r="AP408" s="283"/>
      <c r="AQ408" s="283"/>
      <c r="AR408" s="283"/>
      <c r="AS408" s="283"/>
      <c r="AT408" s="283"/>
      <c r="AU408" s="283"/>
      <c r="AV408" s="283"/>
      <c r="AW408" s="283"/>
      <c r="AX408" s="283"/>
      <c r="AY408" s="283"/>
      <c r="AZ408" s="340"/>
      <c r="BA408" s="283"/>
      <c r="BB408" s="283"/>
      <c r="BC408" s="283"/>
      <c r="BD408" s="283"/>
      <c r="BE408" s="283"/>
      <c r="BF408" s="283"/>
      <c r="BG408" s="283"/>
      <c r="BH408" s="283"/>
      <c r="BI408" s="283"/>
      <c r="BJ408" s="283"/>
      <c r="BK408" s="283"/>
      <c r="BL408" s="283"/>
      <c r="BM408" s="283"/>
      <c r="BN408" s="282"/>
      <c r="BO408" s="283"/>
      <c r="BP408" s="282"/>
      <c r="BQ408" s="282"/>
      <c r="BR408" s="282"/>
      <c r="BS408" s="282"/>
    </row>
    <row r="409">
      <c r="A409" s="283"/>
      <c r="B409" s="335"/>
      <c r="C409" s="283"/>
      <c r="D409" s="283"/>
      <c r="E409" s="283"/>
      <c r="F409" s="336"/>
      <c r="G409" s="337"/>
      <c r="H409" s="283"/>
      <c r="I409" s="283"/>
      <c r="J409" s="283"/>
      <c r="K409" s="338"/>
      <c r="L409" s="339"/>
      <c r="M409" s="283"/>
      <c r="N409" s="283"/>
      <c r="O409" s="333"/>
      <c r="P409" s="283"/>
      <c r="Q409" s="163"/>
      <c r="R409" s="163"/>
      <c r="S409" s="163"/>
      <c r="T409" s="163"/>
      <c r="U409" s="163"/>
      <c r="V409" s="163"/>
      <c r="W409" s="163"/>
      <c r="X409" s="163"/>
      <c r="Y409" s="163"/>
      <c r="Z409" s="163"/>
      <c r="AA409" s="330"/>
      <c r="AB409" s="163"/>
      <c r="AC409" s="163"/>
      <c r="AD409" s="163"/>
      <c r="AE409" s="163"/>
      <c r="AF409" s="163"/>
      <c r="AG409" s="163"/>
      <c r="AH409" s="163"/>
      <c r="AI409" s="333"/>
      <c r="AJ409" s="283"/>
      <c r="AK409" s="315"/>
      <c r="AL409" s="282"/>
      <c r="AM409" s="283"/>
      <c r="AN409" s="283"/>
      <c r="AO409" s="283"/>
      <c r="AP409" s="283"/>
      <c r="AQ409" s="283"/>
      <c r="AR409" s="283"/>
      <c r="AS409" s="283"/>
      <c r="AT409" s="283"/>
      <c r="AU409" s="283"/>
      <c r="AV409" s="283"/>
      <c r="AW409" s="283"/>
      <c r="AX409" s="283"/>
      <c r="AY409" s="283"/>
      <c r="AZ409" s="340"/>
      <c r="BA409" s="283"/>
      <c r="BB409" s="283"/>
      <c r="BC409" s="283"/>
      <c r="BD409" s="283"/>
      <c r="BE409" s="283"/>
      <c r="BF409" s="283"/>
      <c r="BG409" s="283"/>
      <c r="BH409" s="283"/>
      <c r="BI409" s="283"/>
      <c r="BJ409" s="283"/>
      <c r="BK409" s="283"/>
      <c r="BL409" s="283"/>
      <c r="BM409" s="283"/>
      <c r="BN409" s="282"/>
      <c r="BO409" s="283"/>
      <c r="BP409" s="282"/>
      <c r="BQ409" s="282"/>
      <c r="BR409" s="282"/>
      <c r="BS409" s="282"/>
    </row>
    <row r="410">
      <c r="A410" s="283"/>
      <c r="B410" s="335"/>
      <c r="C410" s="283"/>
      <c r="D410" s="283"/>
      <c r="E410" s="283"/>
      <c r="F410" s="336"/>
      <c r="G410" s="337"/>
      <c r="H410" s="283"/>
      <c r="I410" s="283"/>
      <c r="J410" s="283"/>
      <c r="K410" s="338"/>
      <c r="L410" s="339"/>
      <c r="M410" s="283"/>
      <c r="N410" s="283"/>
      <c r="O410" s="333"/>
      <c r="P410" s="283"/>
      <c r="Q410" s="163"/>
      <c r="R410" s="163"/>
      <c r="S410" s="163"/>
      <c r="T410" s="163"/>
      <c r="U410" s="163"/>
      <c r="V410" s="163"/>
      <c r="W410" s="163"/>
      <c r="X410" s="163"/>
      <c r="Y410" s="163"/>
      <c r="Z410" s="163"/>
      <c r="AA410" s="330"/>
      <c r="AB410" s="163"/>
      <c r="AC410" s="163"/>
      <c r="AD410" s="163"/>
      <c r="AE410" s="163"/>
      <c r="AF410" s="163"/>
      <c r="AG410" s="163"/>
      <c r="AH410" s="163"/>
      <c r="AI410" s="333"/>
      <c r="AJ410" s="283"/>
      <c r="AK410" s="315"/>
      <c r="AL410" s="282"/>
      <c r="AM410" s="283"/>
      <c r="AN410" s="283"/>
      <c r="AO410" s="283"/>
      <c r="AP410" s="283"/>
      <c r="AQ410" s="283"/>
      <c r="AR410" s="283"/>
      <c r="AS410" s="283"/>
      <c r="AT410" s="283"/>
      <c r="AU410" s="283"/>
      <c r="AV410" s="283"/>
      <c r="AW410" s="283"/>
      <c r="AX410" s="283"/>
      <c r="AY410" s="283"/>
      <c r="AZ410" s="340"/>
      <c r="BA410" s="283"/>
      <c r="BB410" s="283"/>
      <c r="BC410" s="283"/>
      <c r="BD410" s="283"/>
      <c r="BE410" s="283"/>
      <c r="BF410" s="283"/>
      <c r="BG410" s="283"/>
      <c r="BH410" s="283"/>
      <c r="BI410" s="283"/>
      <c r="BJ410" s="283"/>
      <c r="BK410" s="283"/>
      <c r="BL410" s="283"/>
      <c r="BM410" s="283"/>
      <c r="BN410" s="282"/>
      <c r="BO410" s="283"/>
      <c r="BP410" s="282"/>
      <c r="BQ410" s="282"/>
      <c r="BR410" s="282"/>
      <c r="BS410" s="282"/>
    </row>
    <row r="411">
      <c r="A411" s="283"/>
      <c r="B411" s="335"/>
      <c r="C411" s="283"/>
      <c r="D411" s="283"/>
      <c r="E411" s="283"/>
      <c r="F411" s="336"/>
      <c r="G411" s="337"/>
      <c r="H411" s="283"/>
      <c r="I411" s="283"/>
      <c r="J411" s="283"/>
      <c r="K411" s="338"/>
      <c r="L411" s="339"/>
      <c r="M411" s="283"/>
      <c r="N411" s="283"/>
      <c r="O411" s="333"/>
      <c r="P411" s="283"/>
      <c r="Q411" s="163"/>
      <c r="R411" s="163"/>
      <c r="S411" s="163"/>
      <c r="T411" s="163"/>
      <c r="U411" s="163"/>
      <c r="V411" s="163"/>
      <c r="W411" s="163"/>
      <c r="X411" s="163"/>
      <c r="Y411" s="163"/>
      <c r="Z411" s="163"/>
      <c r="AA411" s="330"/>
      <c r="AB411" s="163"/>
      <c r="AC411" s="163"/>
      <c r="AD411" s="163"/>
      <c r="AE411" s="163"/>
      <c r="AF411" s="163"/>
      <c r="AG411" s="163"/>
      <c r="AH411" s="163"/>
      <c r="AI411" s="333"/>
      <c r="AJ411" s="283"/>
      <c r="AK411" s="315"/>
      <c r="AL411" s="282"/>
      <c r="AM411" s="283"/>
      <c r="AN411" s="283"/>
      <c r="AO411" s="283"/>
      <c r="AP411" s="283"/>
      <c r="AQ411" s="283"/>
      <c r="AR411" s="283"/>
      <c r="AS411" s="283"/>
      <c r="AT411" s="283"/>
      <c r="AU411" s="283"/>
      <c r="AV411" s="283"/>
      <c r="AW411" s="283"/>
      <c r="AX411" s="283"/>
      <c r="AY411" s="283"/>
      <c r="AZ411" s="340"/>
      <c r="BA411" s="283"/>
      <c r="BB411" s="283"/>
      <c r="BC411" s="283"/>
      <c r="BD411" s="283"/>
      <c r="BE411" s="283"/>
      <c r="BF411" s="283"/>
      <c r="BG411" s="283"/>
      <c r="BH411" s="283"/>
      <c r="BI411" s="283"/>
      <c r="BJ411" s="283"/>
      <c r="BK411" s="283"/>
      <c r="BL411" s="283"/>
      <c r="BM411" s="283"/>
      <c r="BN411" s="282"/>
      <c r="BO411" s="283"/>
      <c r="BP411" s="282"/>
      <c r="BQ411" s="282"/>
      <c r="BR411" s="282"/>
      <c r="BS411" s="282"/>
    </row>
    <row r="412">
      <c r="A412" s="283"/>
      <c r="B412" s="335"/>
      <c r="C412" s="283"/>
      <c r="D412" s="283"/>
      <c r="E412" s="283"/>
      <c r="F412" s="336"/>
      <c r="G412" s="337"/>
      <c r="H412" s="283"/>
      <c r="I412" s="283"/>
      <c r="J412" s="283"/>
      <c r="K412" s="338"/>
      <c r="L412" s="339"/>
      <c r="M412" s="283"/>
      <c r="N412" s="283"/>
      <c r="O412" s="333"/>
      <c r="P412" s="283"/>
      <c r="Q412" s="163"/>
      <c r="R412" s="163"/>
      <c r="S412" s="163"/>
      <c r="T412" s="163"/>
      <c r="U412" s="163"/>
      <c r="V412" s="163"/>
      <c r="W412" s="163"/>
      <c r="X412" s="163"/>
      <c r="Y412" s="163"/>
      <c r="Z412" s="163"/>
      <c r="AA412" s="330"/>
      <c r="AB412" s="163"/>
      <c r="AC412" s="163"/>
      <c r="AD412" s="163"/>
      <c r="AE412" s="163"/>
      <c r="AF412" s="163"/>
      <c r="AG412" s="163"/>
      <c r="AH412" s="163"/>
      <c r="AI412" s="333"/>
      <c r="AJ412" s="283"/>
      <c r="AK412" s="315"/>
      <c r="AL412" s="282"/>
      <c r="AM412" s="283"/>
      <c r="AN412" s="283"/>
      <c r="AO412" s="283"/>
      <c r="AP412" s="283"/>
      <c r="AQ412" s="283"/>
      <c r="AR412" s="283"/>
      <c r="AS412" s="283"/>
      <c r="AT412" s="283"/>
      <c r="AU412" s="283"/>
      <c r="AV412" s="283"/>
      <c r="AW412" s="283"/>
      <c r="AX412" s="283"/>
      <c r="AY412" s="283"/>
      <c r="AZ412" s="340"/>
      <c r="BA412" s="283"/>
      <c r="BB412" s="283"/>
      <c r="BC412" s="283"/>
      <c r="BD412" s="283"/>
      <c r="BE412" s="283"/>
      <c r="BF412" s="283"/>
      <c r="BG412" s="283"/>
      <c r="BH412" s="283"/>
      <c r="BI412" s="283"/>
      <c r="BJ412" s="283"/>
      <c r="BK412" s="283"/>
      <c r="BL412" s="283"/>
      <c r="BM412" s="283"/>
      <c r="BN412" s="282"/>
      <c r="BO412" s="283"/>
      <c r="BP412" s="282"/>
      <c r="BQ412" s="282"/>
      <c r="BR412" s="282"/>
      <c r="BS412" s="282"/>
    </row>
    <row r="413">
      <c r="A413" s="283"/>
      <c r="B413" s="335"/>
      <c r="C413" s="283"/>
      <c r="D413" s="283"/>
      <c r="E413" s="283"/>
      <c r="F413" s="336"/>
      <c r="G413" s="337"/>
      <c r="H413" s="283"/>
      <c r="I413" s="283"/>
      <c r="J413" s="283"/>
      <c r="K413" s="338"/>
      <c r="L413" s="339"/>
      <c r="M413" s="283"/>
      <c r="N413" s="283"/>
      <c r="O413" s="333"/>
      <c r="P413" s="283"/>
      <c r="Q413" s="163"/>
      <c r="R413" s="163"/>
      <c r="S413" s="163"/>
      <c r="T413" s="163"/>
      <c r="U413" s="163"/>
      <c r="V413" s="163"/>
      <c r="W413" s="163"/>
      <c r="X413" s="163"/>
      <c r="Y413" s="163"/>
      <c r="Z413" s="163"/>
      <c r="AA413" s="330"/>
      <c r="AB413" s="163"/>
      <c r="AC413" s="163"/>
      <c r="AD413" s="163"/>
      <c r="AE413" s="163"/>
      <c r="AF413" s="163"/>
      <c r="AG413" s="163"/>
      <c r="AH413" s="163"/>
      <c r="AI413" s="333"/>
      <c r="AJ413" s="283"/>
      <c r="AK413" s="315"/>
      <c r="AL413" s="282"/>
      <c r="AM413" s="283"/>
      <c r="AN413" s="283"/>
      <c r="AO413" s="283"/>
      <c r="AP413" s="283"/>
      <c r="AQ413" s="283"/>
      <c r="AR413" s="283"/>
      <c r="AS413" s="283"/>
      <c r="AT413" s="283"/>
      <c r="AU413" s="283"/>
      <c r="AV413" s="283"/>
      <c r="AW413" s="283"/>
      <c r="AX413" s="283"/>
      <c r="AY413" s="283"/>
      <c r="AZ413" s="340"/>
      <c r="BA413" s="283"/>
      <c r="BB413" s="283"/>
      <c r="BC413" s="283"/>
      <c r="BD413" s="283"/>
      <c r="BE413" s="283"/>
      <c r="BF413" s="283"/>
      <c r="BG413" s="283"/>
      <c r="BH413" s="283"/>
      <c r="BI413" s="283"/>
      <c r="BJ413" s="283"/>
      <c r="BK413" s="283"/>
      <c r="BL413" s="283"/>
      <c r="BM413" s="283"/>
      <c r="BN413" s="282"/>
      <c r="BO413" s="283"/>
      <c r="BP413" s="282"/>
      <c r="BQ413" s="282"/>
      <c r="BR413" s="282"/>
      <c r="BS413" s="282"/>
    </row>
    <row r="414">
      <c r="A414" s="283"/>
      <c r="B414" s="335"/>
      <c r="C414" s="283"/>
      <c r="D414" s="283"/>
      <c r="E414" s="283"/>
      <c r="F414" s="336"/>
      <c r="G414" s="337"/>
      <c r="H414" s="283"/>
      <c r="I414" s="283"/>
      <c r="J414" s="283"/>
      <c r="K414" s="338"/>
      <c r="L414" s="339"/>
      <c r="M414" s="283"/>
      <c r="N414" s="283"/>
      <c r="O414" s="333"/>
      <c r="P414" s="283"/>
      <c r="Q414" s="163"/>
      <c r="R414" s="163"/>
      <c r="S414" s="163"/>
      <c r="T414" s="163"/>
      <c r="U414" s="163"/>
      <c r="V414" s="163"/>
      <c r="W414" s="163"/>
      <c r="X414" s="163"/>
      <c r="Y414" s="163"/>
      <c r="Z414" s="163"/>
      <c r="AA414" s="330"/>
      <c r="AB414" s="163"/>
      <c r="AC414" s="163"/>
      <c r="AD414" s="163"/>
      <c r="AE414" s="163"/>
      <c r="AF414" s="163"/>
      <c r="AG414" s="163"/>
      <c r="AH414" s="163"/>
      <c r="AI414" s="333"/>
      <c r="AJ414" s="283"/>
      <c r="AK414" s="315"/>
      <c r="AL414" s="282"/>
      <c r="AM414" s="283"/>
      <c r="AN414" s="283"/>
      <c r="AO414" s="283"/>
      <c r="AP414" s="283"/>
      <c r="AQ414" s="283"/>
      <c r="AR414" s="283"/>
      <c r="AS414" s="283"/>
      <c r="AT414" s="283"/>
      <c r="AU414" s="283"/>
      <c r="AV414" s="283"/>
      <c r="AW414" s="283"/>
      <c r="AX414" s="283"/>
      <c r="AY414" s="283"/>
      <c r="AZ414" s="340"/>
      <c r="BA414" s="283"/>
      <c r="BB414" s="283"/>
      <c r="BC414" s="283"/>
      <c r="BD414" s="283"/>
      <c r="BE414" s="283"/>
      <c r="BF414" s="283"/>
      <c r="BG414" s="283"/>
      <c r="BH414" s="283"/>
      <c r="BI414" s="283"/>
      <c r="BJ414" s="283"/>
      <c r="BK414" s="283"/>
      <c r="BL414" s="283"/>
      <c r="BM414" s="283"/>
      <c r="BN414" s="282"/>
      <c r="BO414" s="283"/>
      <c r="BP414" s="282"/>
      <c r="BQ414" s="282"/>
      <c r="BR414" s="282"/>
      <c r="BS414" s="282"/>
    </row>
    <row r="415">
      <c r="A415" s="283"/>
      <c r="B415" s="335"/>
      <c r="C415" s="283"/>
      <c r="D415" s="283"/>
      <c r="E415" s="283"/>
      <c r="F415" s="336"/>
      <c r="G415" s="337"/>
      <c r="H415" s="283"/>
      <c r="I415" s="283"/>
      <c r="J415" s="283"/>
      <c r="K415" s="338"/>
      <c r="L415" s="339"/>
      <c r="M415" s="283"/>
      <c r="N415" s="283"/>
      <c r="O415" s="333"/>
      <c r="P415" s="283"/>
      <c r="Q415" s="163"/>
      <c r="R415" s="163"/>
      <c r="S415" s="163"/>
      <c r="T415" s="163"/>
      <c r="U415" s="163"/>
      <c r="V415" s="163"/>
      <c r="W415" s="163"/>
      <c r="X415" s="163"/>
      <c r="Y415" s="163"/>
      <c r="Z415" s="163"/>
      <c r="AA415" s="330"/>
      <c r="AB415" s="163"/>
      <c r="AC415" s="163"/>
      <c r="AD415" s="163"/>
      <c r="AE415" s="163"/>
      <c r="AF415" s="163"/>
      <c r="AG415" s="163"/>
      <c r="AH415" s="163"/>
      <c r="AI415" s="333"/>
      <c r="AJ415" s="283"/>
      <c r="AK415" s="315"/>
      <c r="AL415" s="282"/>
      <c r="AM415" s="283"/>
      <c r="AN415" s="283"/>
      <c r="AO415" s="283"/>
      <c r="AP415" s="283"/>
      <c r="AQ415" s="283"/>
      <c r="AR415" s="283"/>
      <c r="AS415" s="283"/>
      <c r="AT415" s="283"/>
      <c r="AU415" s="283"/>
      <c r="AV415" s="283"/>
      <c r="AW415" s="283"/>
      <c r="AX415" s="283"/>
      <c r="AY415" s="283"/>
      <c r="AZ415" s="340"/>
      <c r="BA415" s="283"/>
      <c r="BB415" s="283"/>
      <c r="BC415" s="283"/>
      <c r="BD415" s="283"/>
      <c r="BE415" s="283"/>
      <c r="BF415" s="283"/>
      <c r="BG415" s="283"/>
      <c r="BH415" s="283"/>
      <c r="BI415" s="283"/>
      <c r="BJ415" s="283"/>
      <c r="BK415" s="283"/>
      <c r="BL415" s="283"/>
      <c r="BM415" s="283"/>
      <c r="BN415" s="282"/>
      <c r="BO415" s="283"/>
      <c r="BP415" s="282"/>
      <c r="BQ415" s="282"/>
      <c r="BR415" s="282"/>
      <c r="BS415" s="282"/>
    </row>
    <row r="416">
      <c r="A416" s="283"/>
      <c r="B416" s="335"/>
      <c r="C416" s="283"/>
      <c r="D416" s="283"/>
      <c r="E416" s="283"/>
      <c r="F416" s="336"/>
      <c r="G416" s="337"/>
      <c r="H416" s="283"/>
      <c r="I416" s="283"/>
      <c r="J416" s="283"/>
      <c r="K416" s="338"/>
      <c r="L416" s="339"/>
      <c r="M416" s="283"/>
      <c r="N416" s="283"/>
      <c r="O416" s="333"/>
      <c r="P416" s="283"/>
      <c r="Q416" s="163"/>
      <c r="R416" s="163"/>
      <c r="S416" s="163"/>
      <c r="T416" s="163"/>
      <c r="U416" s="163"/>
      <c r="V416" s="163"/>
      <c r="W416" s="163"/>
      <c r="X416" s="163"/>
      <c r="Y416" s="163"/>
      <c r="Z416" s="163"/>
      <c r="AA416" s="330"/>
      <c r="AB416" s="163"/>
      <c r="AC416" s="163"/>
      <c r="AD416" s="163"/>
      <c r="AE416" s="163"/>
      <c r="AF416" s="163"/>
      <c r="AG416" s="163"/>
      <c r="AH416" s="163"/>
      <c r="AI416" s="333"/>
      <c r="AJ416" s="283"/>
      <c r="AK416" s="315"/>
      <c r="AL416" s="282"/>
      <c r="AM416" s="283"/>
      <c r="AN416" s="283"/>
      <c r="AO416" s="283"/>
      <c r="AP416" s="283"/>
      <c r="AQ416" s="283"/>
      <c r="AR416" s="283"/>
      <c r="AS416" s="283"/>
      <c r="AT416" s="283"/>
      <c r="AU416" s="283"/>
      <c r="AV416" s="283"/>
      <c r="AW416" s="283"/>
      <c r="AX416" s="283"/>
      <c r="AY416" s="283"/>
      <c r="AZ416" s="340"/>
      <c r="BA416" s="283"/>
      <c r="BB416" s="283"/>
      <c r="BC416" s="283"/>
      <c r="BD416" s="283"/>
      <c r="BE416" s="283"/>
      <c r="BF416" s="283"/>
      <c r="BG416" s="283"/>
      <c r="BH416" s="283"/>
      <c r="BI416" s="283"/>
      <c r="BJ416" s="283"/>
      <c r="BK416" s="283"/>
      <c r="BL416" s="283"/>
      <c r="BM416" s="283"/>
      <c r="BN416" s="282"/>
      <c r="BO416" s="283"/>
      <c r="BP416" s="282"/>
      <c r="BQ416" s="282"/>
      <c r="BR416" s="282"/>
      <c r="BS416" s="282"/>
    </row>
    <row r="417">
      <c r="A417" s="283"/>
      <c r="B417" s="335"/>
      <c r="C417" s="283"/>
      <c r="D417" s="283"/>
      <c r="E417" s="283"/>
      <c r="F417" s="336"/>
      <c r="G417" s="337"/>
      <c r="H417" s="283"/>
      <c r="I417" s="283"/>
      <c r="J417" s="283"/>
      <c r="K417" s="338"/>
      <c r="L417" s="339"/>
      <c r="M417" s="283"/>
      <c r="N417" s="283"/>
      <c r="O417" s="333"/>
      <c r="P417" s="283"/>
      <c r="Q417" s="163"/>
      <c r="R417" s="163"/>
      <c r="S417" s="163"/>
      <c r="T417" s="163"/>
      <c r="U417" s="163"/>
      <c r="V417" s="163"/>
      <c r="W417" s="163"/>
      <c r="X417" s="163"/>
      <c r="Y417" s="163"/>
      <c r="Z417" s="163"/>
      <c r="AA417" s="330"/>
      <c r="AB417" s="163"/>
      <c r="AC417" s="163"/>
      <c r="AD417" s="163"/>
      <c r="AE417" s="163"/>
      <c r="AF417" s="163"/>
      <c r="AG417" s="163"/>
      <c r="AH417" s="163"/>
      <c r="AI417" s="333"/>
      <c r="AJ417" s="283"/>
      <c r="AK417" s="315"/>
      <c r="AL417" s="282"/>
      <c r="AM417" s="283"/>
      <c r="AN417" s="283"/>
      <c r="AO417" s="283"/>
      <c r="AP417" s="283"/>
      <c r="AQ417" s="283"/>
      <c r="AR417" s="283"/>
      <c r="AS417" s="283"/>
      <c r="AT417" s="283"/>
      <c r="AU417" s="283"/>
      <c r="AV417" s="283"/>
      <c r="AW417" s="283"/>
      <c r="AX417" s="283"/>
      <c r="AY417" s="283"/>
      <c r="AZ417" s="340"/>
      <c r="BA417" s="283"/>
      <c r="BB417" s="283"/>
      <c r="BC417" s="283"/>
      <c r="BD417" s="283"/>
      <c r="BE417" s="283"/>
      <c r="BF417" s="283"/>
      <c r="BG417" s="283"/>
      <c r="BH417" s="283"/>
      <c r="BI417" s="283"/>
      <c r="BJ417" s="283"/>
      <c r="BK417" s="283"/>
      <c r="BL417" s="283"/>
      <c r="BM417" s="283"/>
      <c r="BN417" s="282"/>
      <c r="BO417" s="283"/>
      <c r="BP417" s="282"/>
      <c r="BQ417" s="282"/>
      <c r="BR417" s="282"/>
      <c r="BS417" s="282"/>
    </row>
    <row r="418">
      <c r="A418" s="283"/>
      <c r="B418" s="335"/>
      <c r="C418" s="283"/>
      <c r="D418" s="283"/>
      <c r="E418" s="283"/>
      <c r="F418" s="336"/>
      <c r="G418" s="337"/>
      <c r="H418" s="283"/>
      <c r="I418" s="283"/>
      <c r="J418" s="283"/>
      <c r="K418" s="338"/>
      <c r="L418" s="339"/>
      <c r="M418" s="283"/>
      <c r="N418" s="283"/>
      <c r="O418" s="333"/>
      <c r="P418" s="283"/>
      <c r="Q418" s="163"/>
      <c r="R418" s="163"/>
      <c r="S418" s="163"/>
      <c r="T418" s="163"/>
      <c r="U418" s="163"/>
      <c r="V418" s="163"/>
      <c r="W418" s="163"/>
      <c r="X418" s="163"/>
      <c r="Y418" s="163"/>
      <c r="Z418" s="163"/>
      <c r="AA418" s="330"/>
      <c r="AB418" s="163"/>
      <c r="AC418" s="163"/>
      <c r="AD418" s="163"/>
      <c r="AE418" s="163"/>
      <c r="AF418" s="163"/>
      <c r="AG418" s="163"/>
      <c r="AH418" s="163"/>
      <c r="AI418" s="333"/>
      <c r="AJ418" s="283"/>
      <c r="AK418" s="315"/>
      <c r="AL418" s="282"/>
      <c r="AM418" s="283"/>
      <c r="AN418" s="283"/>
      <c r="AO418" s="283"/>
      <c r="AP418" s="283"/>
      <c r="AQ418" s="283"/>
      <c r="AR418" s="283"/>
      <c r="AS418" s="283"/>
      <c r="AT418" s="283"/>
      <c r="AU418" s="283"/>
      <c r="AV418" s="283"/>
      <c r="AW418" s="283"/>
      <c r="AX418" s="283"/>
      <c r="AY418" s="283"/>
      <c r="AZ418" s="340"/>
      <c r="BA418" s="283"/>
      <c r="BB418" s="283"/>
      <c r="BC418" s="283"/>
      <c r="BD418" s="283"/>
      <c r="BE418" s="283"/>
      <c r="BF418" s="283"/>
      <c r="BG418" s="283"/>
      <c r="BH418" s="283"/>
      <c r="BI418" s="283"/>
      <c r="BJ418" s="283"/>
      <c r="BK418" s="283"/>
      <c r="BL418" s="283"/>
      <c r="BM418" s="283"/>
      <c r="BN418" s="282"/>
      <c r="BO418" s="283"/>
      <c r="BP418" s="282"/>
      <c r="BQ418" s="282"/>
      <c r="BR418" s="282"/>
      <c r="BS418" s="282"/>
    </row>
    <row r="419">
      <c r="A419" s="283"/>
      <c r="B419" s="335"/>
      <c r="C419" s="283"/>
      <c r="D419" s="283"/>
      <c r="E419" s="283"/>
      <c r="F419" s="336"/>
      <c r="G419" s="337"/>
      <c r="H419" s="283"/>
      <c r="I419" s="283"/>
      <c r="J419" s="283"/>
      <c r="K419" s="338"/>
      <c r="L419" s="339"/>
      <c r="M419" s="283"/>
      <c r="N419" s="283"/>
      <c r="O419" s="333"/>
      <c r="P419" s="283"/>
      <c r="Q419" s="163"/>
      <c r="R419" s="163"/>
      <c r="S419" s="163"/>
      <c r="T419" s="163"/>
      <c r="U419" s="163"/>
      <c r="V419" s="163"/>
      <c r="W419" s="163"/>
      <c r="X419" s="163"/>
      <c r="Y419" s="163"/>
      <c r="Z419" s="163"/>
      <c r="AA419" s="330"/>
      <c r="AB419" s="163"/>
      <c r="AC419" s="163"/>
      <c r="AD419" s="163"/>
      <c r="AE419" s="163"/>
      <c r="AF419" s="163"/>
      <c r="AG419" s="163"/>
      <c r="AH419" s="163"/>
      <c r="AI419" s="333"/>
      <c r="AJ419" s="283"/>
      <c r="AK419" s="315"/>
      <c r="AL419" s="282"/>
      <c r="AM419" s="283"/>
      <c r="AN419" s="283"/>
      <c r="AO419" s="283"/>
      <c r="AP419" s="283"/>
      <c r="AQ419" s="283"/>
      <c r="AR419" s="283"/>
      <c r="AS419" s="283"/>
      <c r="AT419" s="283"/>
      <c r="AU419" s="283"/>
      <c r="AV419" s="283"/>
      <c r="AW419" s="283"/>
      <c r="AX419" s="283"/>
      <c r="AY419" s="283"/>
      <c r="AZ419" s="340"/>
      <c r="BA419" s="283"/>
      <c r="BB419" s="283"/>
      <c r="BC419" s="283"/>
      <c r="BD419" s="283"/>
      <c r="BE419" s="283"/>
      <c r="BF419" s="283"/>
      <c r="BG419" s="283"/>
      <c r="BH419" s="283"/>
      <c r="BI419" s="283"/>
      <c r="BJ419" s="283"/>
      <c r="BK419" s="283"/>
      <c r="BL419" s="283"/>
      <c r="BM419" s="283"/>
      <c r="BN419" s="282"/>
      <c r="BO419" s="283"/>
      <c r="BP419" s="282"/>
      <c r="BQ419" s="282"/>
      <c r="BR419" s="282"/>
      <c r="BS419" s="282"/>
    </row>
    <row r="420">
      <c r="A420" s="283"/>
      <c r="B420" s="335"/>
      <c r="C420" s="283"/>
      <c r="D420" s="283"/>
      <c r="E420" s="283"/>
      <c r="F420" s="336"/>
      <c r="G420" s="337"/>
      <c r="H420" s="283"/>
      <c r="I420" s="283"/>
      <c r="J420" s="283"/>
      <c r="K420" s="338"/>
      <c r="L420" s="339"/>
      <c r="M420" s="283"/>
      <c r="N420" s="283"/>
      <c r="O420" s="333"/>
      <c r="P420" s="283"/>
      <c r="Q420" s="163"/>
      <c r="R420" s="163"/>
      <c r="S420" s="163"/>
      <c r="T420" s="163"/>
      <c r="U420" s="163"/>
      <c r="V420" s="163"/>
      <c r="W420" s="163"/>
      <c r="X420" s="163"/>
      <c r="Y420" s="163"/>
      <c r="Z420" s="163"/>
      <c r="AA420" s="330"/>
      <c r="AB420" s="163"/>
      <c r="AC420" s="163"/>
      <c r="AD420" s="163"/>
      <c r="AE420" s="163"/>
      <c r="AF420" s="163"/>
      <c r="AG420" s="163"/>
      <c r="AH420" s="163"/>
      <c r="AI420" s="333"/>
      <c r="AJ420" s="283"/>
      <c r="AK420" s="315"/>
      <c r="AL420" s="282"/>
      <c r="AM420" s="283"/>
      <c r="AN420" s="283"/>
      <c r="AO420" s="283"/>
      <c r="AP420" s="283"/>
      <c r="AQ420" s="283"/>
      <c r="AR420" s="283"/>
      <c r="AS420" s="283"/>
      <c r="AT420" s="283"/>
      <c r="AU420" s="283"/>
      <c r="AV420" s="283"/>
      <c r="AW420" s="283"/>
      <c r="AX420" s="283"/>
      <c r="AY420" s="283"/>
      <c r="AZ420" s="340"/>
      <c r="BA420" s="283"/>
      <c r="BB420" s="283"/>
      <c r="BC420" s="283"/>
      <c r="BD420" s="283"/>
      <c r="BE420" s="283"/>
      <c r="BF420" s="283"/>
      <c r="BG420" s="283"/>
      <c r="BH420" s="283"/>
      <c r="BI420" s="283"/>
      <c r="BJ420" s="283"/>
      <c r="BK420" s="283"/>
      <c r="BL420" s="283"/>
      <c r="BM420" s="283"/>
      <c r="BN420" s="282"/>
      <c r="BO420" s="283"/>
      <c r="BP420" s="282"/>
      <c r="BQ420" s="282"/>
      <c r="BR420" s="282"/>
      <c r="BS420" s="282"/>
    </row>
    <row r="421">
      <c r="A421" s="283"/>
      <c r="B421" s="335"/>
      <c r="C421" s="283"/>
      <c r="D421" s="283"/>
      <c r="E421" s="283"/>
      <c r="F421" s="336"/>
      <c r="G421" s="337"/>
      <c r="H421" s="283"/>
      <c r="I421" s="283"/>
      <c r="J421" s="283"/>
      <c r="K421" s="338"/>
      <c r="L421" s="339"/>
      <c r="M421" s="283"/>
      <c r="N421" s="283"/>
      <c r="O421" s="333"/>
      <c r="P421" s="283"/>
      <c r="Q421" s="163"/>
      <c r="R421" s="163"/>
      <c r="S421" s="163"/>
      <c r="T421" s="163"/>
      <c r="U421" s="163"/>
      <c r="V421" s="163"/>
      <c r="W421" s="163"/>
      <c r="X421" s="163"/>
      <c r="Y421" s="163"/>
      <c r="Z421" s="163"/>
      <c r="AA421" s="330"/>
      <c r="AB421" s="163"/>
      <c r="AC421" s="163"/>
      <c r="AD421" s="163"/>
      <c r="AE421" s="163"/>
      <c r="AF421" s="163"/>
      <c r="AG421" s="163"/>
      <c r="AH421" s="163"/>
      <c r="AI421" s="333"/>
      <c r="AJ421" s="283"/>
      <c r="AK421" s="315"/>
      <c r="AL421" s="282"/>
      <c r="AM421" s="283"/>
      <c r="AN421" s="283"/>
      <c r="AO421" s="283"/>
      <c r="AP421" s="283"/>
      <c r="AQ421" s="283"/>
      <c r="AR421" s="283"/>
      <c r="AS421" s="283"/>
      <c r="AT421" s="283"/>
      <c r="AU421" s="283"/>
      <c r="AV421" s="283"/>
      <c r="AW421" s="283"/>
      <c r="AX421" s="283"/>
      <c r="AY421" s="283"/>
      <c r="AZ421" s="340"/>
      <c r="BA421" s="283"/>
      <c r="BB421" s="283"/>
      <c r="BC421" s="283"/>
      <c r="BD421" s="283"/>
      <c r="BE421" s="283"/>
      <c r="BF421" s="283"/>
      <c r="BG421" s="283"/>
      <c r="BH421" s="283"/>
      <c r="BI421" s="283"/>
      <c r="BJ421" s="283"/>
      <c r="BK421" s="283"/>
      <c r="BL421" s="283"/>
      <c r="BM421" s="283"/>
      <c r="BN421" s="282"/>
      <c r="BO421" s="283"/>
      <c r="BP421" s="282"/>
      <c r="BQ421" s="282"/>
      <c r="BR421" s="282"/>
      <c r="BS421" s="282"/>
    </row>
    <row r="422">
      <c r="A422" s="283"/>
      <c r="B422" s="335"/>
      <c r="C422" s="283"/>
      <c r="D422" s="283"/>
      <c r="E422" s="283"/>
      <c r="F422" s="336"/>
      <c r="G422" s="337"/>
      <c r="H422" s="283"/>
      <c r="I422" s="283"/>
      <c r="J422" s="283"/>
      <c r="K422" s="338"/>
      <c r="L422" s="339"/>
      <c r="M422" s="283"/>
      <c r="N422" s="283"/>
      <c r="O422" s="333"/>
      <c r="P422" s="283"/>
      <c r="Q422" s="163"/>
      <c r="R422" s="163"/>
      <c r="S422" s="163"/>
      <c r="T422" s="163"/>
      <c r="U422" s="163"/>
      <c r="V422" s="163"/>
      <c r="W422" s="163"/>
      <c r="X422" s="163"/>
      <c r="Y422" s="163"/>
      <c r="Z422" s="163"/>
      <c r="AA422" s="330"/>
      <c r="AB422" s="163"/>
      <c r="AC422" s="163"/>
      <c r="AD422" s="163"/>
      <c r="AE422" s="163"/>
      <c r="AF422" s="163"/>
      <c r="AG422" s="163"/>
      <c r="AH422" s="163"/>
      <c r="AI422" s="333"/>
      <c r="AJ422" s="283"/>
      <c r="AK422" s="315"/>
      <c r="AL422" s="282"/>
      <c r="AM422" s="283"/>
      <c r="AN422" s="283"/>
      <c r="AO422" s="283"/>
      <c r="AP422" s="283"/>
      <c r="AQ422" s="283"/>
      <c r="AR422" s="283"/>
      <c r="AS422" s="283"/>
      <c r="AT422" s="283"/>
      <c r="AU422" s="283"/>
      <c r="AV422" s="283"/>
      <c r="AW422" s="283"/>
      <c r="AX422" s="283"/>
      <c r="AY422" s="283"/>
      <c r="AZ422" s="340"/>
      <c r="BA422" s="283"/>
      <c r="BB422" s="283"/>
      <c r="BC422" s="283"/>
      <c r="BD422" s="283"/>
      <c r="BE422" s="283"/>
      <c r="BF422" s="283"/>
      <c r="BG422" s="283"/>
      <c r="BH422" s="283"/>
      <c r="BI422" s="283"/>
      <c r="BJ422" s="283"/>
      <c r="BK422" s="283"/>
      <c r="BL422" s="283"/>
      <c r="BM422" s="283"/>
      <c r="BN422" s="282"/>
      <c r="BO422" s="283"/>
      <c r="BP422" s="282"/>
      <c r="BQ422" s="282"/>
      <c r="BR422" s="282"/>
      <c r="BS422" s="282"/>
    </row>
    <row r="423">
      <c r="A423" s="283"/>
      <c r="B423" s="335"/>
      <c r="C423" s="283"/>
      <c r="D423" s="283"/>
      <c r="E423" s="283"/>
      <c r="F423" s="336"/>
      <c r="G423" s="337"/>
      <c r="H423" s="283"/>
      <c r="I423" s="283"/>
      <c r="J423" s="283"/>
      <c r="K423" s="338"/>
      <c r="L423" s="339"/>
      <c r="M423" s="283"/>
      <c r="N423" s="283"/>
      <c r="O423" s="333"/>
      <c r="P423" s="283"/>
      <c r="Q423" s="163"/>
      <c r="R423" s="163"/>
      <c r="S423" s="163"/>
      <c r="T423" s="163"/>
      <c r="U423" s="163"/>
      <c r="V423" s="163"/>
      <c r="W423" s="163"/>
      <c r="X423" s="163"/>
      <c r="Y423" s="163"/>
      <c r="Z423" s="163"/>
      <c r="AA423" s="330"/>
      <c r="AB423" s="163"/>
      <c r="AC423" s="163"/>
      <c r="AD423" s="163"/>
      <c r="AE423" s="163"/>
      <c r="AF423" s="163"/>
      <c r="AG423" s="163"/>
      <c r="AH423" s="163"/>
      <c r="AI423" s="333"/>
      <c r="AJ423" s="283"/>
      <c r="AK423" s="315"/>
      <c r="AL423" s="282"/>
      <c r="AM423" s="283"/>
      <c r="AN423" s="283"/>
      <c r="AO423" s="283"/>
      <c r="AP423" s="283"/>
      <c r="AQ423" s="283"/>
      <c r="AR423" s="283"/>
      <c r="AS423" s="283"/>
      <c r="AT423" s="283"/>
      <c r="AU423" s="283"/>
      <c r="AV423" s="283"/>
      <c r="AW423" s="283"/>
      <c r="AX423" s="283"/>
      <c r="AY423" s="283"/>
      <c r="AZ423" s="340"/>
      <c r="BA423" s="283"/>
      <c r="BB423" s="283"/>
      <c r="BC423" s="283"/>
      <c r="BD423" s="283"/>
      <c r="BE423" s="283"/>
      <c r="BF423" s="283"/>
      <c r="BG423" s="283"/>
      <c r="BH423" s="283"/>
      <c r="BI423" s="283"/>
      <c r="BJ423" s="283"/>
      <c r="BK423" s="283"/>
      <c r="BL423" s="283"/>
      <c r="BM423" s="283"/>
      <c r="BN423" s="282"/>
      <c r="BO423" s="283"/>
      <c r="BP423" s="282"/>
      <c r="BQ423" s="282"/>
      <c r="BR423" s="282"/>
      <c r="BS423" s="282"/>
    </row>
    <row r="424">
      <c r="A424" s="283"/>
      <c r="B424" s="335"/>
      <c r="C424" s="283"/>
      <c r="D424" s="283"/>
      <c r="E424" s="283"/>
      <c r="F424" s="336"/>
      <c r="G424" s="337"/>
      <c r="H424" s="283"/>
      <c r="I424" s="283"/>
      <c r="J424" s="283"/>
      <c r="K424" s="338"/>
      <c r="L424" s="339"/>
      <c r="M424" s="283"/>
      <c r="N424" s="283"/>
      <c r="O424" s="333"/>
      <c r="P424" s="283"/>
      <c r="Q424" s="163"/>
      <c r="R424" s="163"/>
      <c r="S424" s="163"/>
      <c r="T424" s="163"/>
      <c r="U424" s="163"/>
      <c r="V424" s="163"/>
      <c r="W424" s="163"/>
      <c r="X424" s="163"/>
      <c r="Y424" s="163"/>
      <c r="Z424" s="163"/>
      <c r="AA424" s="330"/>
      <c r="AB424" s="163"/>
      <c r="AC424" s="163"/>
      <c r="AD424" s="163"/>
      <c r="AE424" s="163"/>
      <c r="AF424" s="163"/>
      <c r="AG424" s="163"/>
      <c r="AH424" s="163"/>
      <c r="AI424" s="333"/>
      <c r="AJ424" s="283"/>
      <c r="AK424" s="315"/>
      <c r="AL424" s="282"/>
      <c r="AM424" s="283"/>
      <c r="AN424" s="283"/>
      <c r="AO424" s="283"/>
      <c r="AP424" s="283"/>
      <c r="AQ424" s="283"/>
      <c r="AR424" s="283"/>
      <c r="AS424" s="283"/>
      <c r="AT424" s="283"/>
      <c r="AU424" s="283"/>
      <c r="AV424" s="283"/>
      <c r="AW424" s="283"/>
      <c r="AX424" s="283"/>
      <c r="AY424" s="283"/>
      <c r="AZ424" s="340"/>
      <c r="BA424" s="283"/>
      <c r="BB424" s="283"/>
      <c r="BC424" s="283"/>
      <c r="BD424" s="283"/>
      <c r="BE424" s="283"/>
      <c r="BF424" s="283"/>
      <c r="BG424" s="283"/>
      <c r="BH424" s="283"/>
      <c r="BI424" s="283"/>
      <c r="BJ424" s="283"/>
      <c r="BK424" s="283"/>
      <c r="BL424" s="283"/>
      <c r="BM424" s="283"/>
      <c r="BN424" s="282"/>
      <c r="BO424" s="283"/>
      <c r="BP424" s="282"/>
      <c r="BQ424" s="282"/>
      <c r="BR424" s="282"/>
      <c r="BS424" s="282"/>
    </row>
    <row r="425">
      <c r="A425" s="283"/>
      <c r="B425" s="335"/>
      <c r="C425" s="283"/>
      <c r="D425" s="283"/>
      <c r="E425" s="283"/>
      <c r="F425" s="336"/>
      <c r="G425" s="337"/>
      <c r="H425" s="283"/>
      <c r="I425" s="283"/>
      <c r="J425" s="283"/>
      <c r="K425" s="338"/>
      <c r="L425" s="339"/>
      <c r="M425" s="283"/>
      <c r="N425" s="283"/>
      <c r="O425" s="333"/>
      <c r="P425" s="283"/>
      <c r="Q425" s="163"/>
      <c r="R425" s="163"/>
      <c r="S425" s="163"/>
      <c r="T425" s="163"/>
      <c r="U425" s="163"/>
      <c r="V425" s="163"/>
      <c r="W425" s="163"/>
      <c r="X425" s="163"/>
      <c r="Y425" s="163"/>
      <c r="Z425" s="163"/>
      <c r="AA425" s="330"/>
      <c r="AB425" s="163"/>
      <c r="AC425" s="163"/>
      <c r="AD425" s="163"/>
      <c r="AE425" s="163"/>
      <c r="AF425" s="163"/>
      <c r="AG425" s="163"/>
      <c r="AH425" s="163"/>
      <c r="AI425" s="333"/>
      <c r="AJ425" s="283"/>
      <c r="AK425" s="315"/>
      <c r="AL425" s="282"/>
      <c r="AM425" s="283"/>
      <c r="AN425" s="283"/>
      <c r="AO425" s="283"/>
      <c r="AP425" s="283"/>
      <c r="AQ425" s="283"/>
      <c r="AR425" s="283"/>
      <c r="AS425" s="283"/>
      <c r="AT425" s="283"/>
      <c r="AU425" s="283"/>
      <c r="AV425" s="283"/>
      <c r="AW425" s="283"/>
      <c r="AX425" s="283"/>
      <c r="AY425" s="283"/>
      <c r="AZ425" s="340"/>
      <c r="BA425" s="283"/>
      <c r="BB425" s="283"/>
      <c r="BC425" s="283"/>
      <c r="BD425" s="283"/>
      <c r="BE425" s="283"/>
      <c r="BF425" s="283"/>
      <c r="BG425" s="283"/>
      <c r="BH425" s="283"/>
      <c r="BI425" s="283"/>
      <c r="BJ425" s="283"/>
      <c r="BK425" s="283"/>
      <c r="BL425" s="283"/>
      <c r="BM425" s="283"/>
      <c r="BN425" s="282"/>
      <c r="BO425" s="283"/>
      <c r="BP425" s="282"/>
      <c r="BQ425" s="282"/>
      <c r="BR425" s="282"/>
      <c r="BS425" s="282"/>
    </row>
    <row r="426">
      <c r="A426" s="283"/>
      <c r="B426" s="335"/>
      <c r="C426" s="283"/>
      <c r="D426" s="283"/>
      <c r="E426" s="283"/>
      <c r="F426" s="336"/>
      <c r="G426" s="337"/>
      <c r="H426" s="283"/>
      <c r="I426" s="283"/>
      <c r="J426" s="283"/>
      <c r="K426" s="338"/>
      <c r="L426" s="339"/>
      <c r="M426" s="283"/>
      <c r="N426" s="283"/>
      <c r="O426" s="333"/>
      <c r="P426" s="283"/>
      <c r="Q426" s="163"/>
      <c r="R426" s="163"/>
      <c r="S426" s="163"/>
      <c r="T426" s="163"/>
      <c r="U426" s="163"/>
      <c r="V426" s="163"/>
      <c r="W426" s="163"/>
      <c r="X426" s="163"/>
      <c r="Y426" s="163"/>
      <c r="Z426" s="163"/>
      <c r="AA426" s="330"/>
      <c r="AB426" s="163"/>
      <c r="AC426" s="163"/>
      <c r="AD426" s="163"/>
      <c r="AE426" s="163"/>
      <c r="AF426" s="163"/>
      <c r="AG426" s="163"/>
      <c r="AH426" s="163"/>
      <c r="AI426" s="333"/>
      <c r="AJ426" s="283"/>
      <c r="AK426" s="315"/>
      <c r="AL426" s="282"/>
      <c r="AM426" s="283"/>
      <c r="AN426" s="283"/>
      <c r="AO426" s="283"/>
      <c r="AP426" s="283"/>
      <c r="AQ426" s="283"/>
      <c r="AR426" s="283"/>
      <c r="AS426" s="283"/>
      <c r="AT426" s="283"/>
      <c r="AU426" s="283"/>
      <c r="AV426" s="283"/>
      <c r="AW426" s="283"/>
      <c r="AX426" s="283"/>
      <c r="AY426" s="283"/>
      <c r="AZ426" s="340"/>
      <c r="BA426" s="283"/>
      <c r="BB426" s="283"/>
      <c r="BC426" s="283"/>
      <c r="BD426" s="283"/>
      <c r="BE426" s="283"/>
      <c r="BF426" s="283"/>
      <c r="BG426" s="283"/>
      <c r="BH426" s="283"/>
      <c r="BI426" s="283"/>
      <c r="BJ426" s="283"/>
      <c r="BK426" s="283"/>
      <c r="BL426" s="283"/>
      <c r="BM426" s="283"/>
      <c r="BN426" s="282"/>
      <c r="BO426" s="283"/>
      <c r="BP426" s="282"/>
      <c r="BQ426" s="282"/>
      <c r="BR426" s="282"/>
      <c r="BS426" s="282"/>
    </row>
    <row r="427">
      <c r="A427" s="283"/>
      <c r="B427" s="335"/>
      <c r="C427" s="283"/>
      <c r="D427" s="283"/>
      <c r="E427" s="283"/>
      <c r="F427" s="336"/>
      <c r="G427" s="337"/>
      <c r="H427" s="283"/>
      <c r="I427" s="283"/>
      <c r="J427" s="283"/>
      <c r="K427" s="338"/>
      <c r="L427" s="339"/>
      <c r="M427" s="283"/>
      <c r="N427" s="283"/>
      <c r="O427" s="333"/>
      <c r="P427" s="283"/>
      <c r="Q427" s="163"/>
      <c r="R427" s="163"/>
      <c r="S427" s="163"/>
      <c r="T427" s="163"/>
      <c r="U427" s="163"/>
      <c r="V427" s="163"/>
      <c r="W427" s="163"/>
      <c r="X427" s="163"/>
      <c r="Y427" s="163"/>
      <c r="Z427" s="163"/>
      <c r="AA427" s="330"/>
      <c r="AB427" s="163"/>
      <c r="AC427" s="163"/>
      <c r="AD427" s="163"/>
      <c r="AE427" s="163"/>
      <c r="AF427" s="163"/>
      <c r="AG427" s="163"/>
      <c r="AH427" s="163"/>
      <c r="AI427" s="333"/>
      <c r="AJ427" s="283"/>
      <c r="AK427" s="315"/>
      <c r="AL427" s="282"/>
      <c r="AM427" s="283"/>
      <c r="AN427" s="283"/>
      <c r="AO427" s="283"/>
      <c r="AP427" s="283"/>
      <c r="AQ427" s="283"/>
      <c r="AR427" s="283"/>
      <c r="AS427" s="283"/>
      <c r="AT427" s="283"/>
      <c r="AU427" s="283"/>
      <c r="AV427" s="283"/>
      <c r="AW427" s="283"/>
      <c r="AX427" s="283"/>
      <c r="AY427" s="283"/>
      <c r="AZ427" s="340"/>
      <c r="BA427" s="283"/>
      <c r="BB427" s="283"/>
      <c r="BC427" s="283"/>
      <c r="BD427" s="283"/>
      <c r="BE427" s="283"/>
      <c r="BF427" s="283"/>
      <c r="BG427" s="283"/>
      <c r="BH427" s="283"/>
      <c r="BI427" s="283"/>
      <c r="BJ427" s="283"/>
      <c r="BK427" s="283"/>
      <c r="BL427" s="283"/>
      <c r="BM427" s="283"/>
      <c r="BN427" s="282"/>
      <c r="BO427" s="283"/>
      <c r="BP427" s="282"/>
      <c r="BQ427" s="282"/>
      <c r="BR427" s="282"/>
      <c r="BS427" s="282"/>
    </row>
    <row r="428">
      <c r="A428" s="283"/>
      <c r="B428" s="335"/>
      <c r="C428" s="283"/>
      <c r="D428" s="283"/>
      <c r="E428" s="283"/>
      <c r="F428" s="336"/>
      <c r="G428" s="337"/>
      <c r="H428" s="283"/>
      <c r="I428" s="283"/>
      <c r="J428" s="283"/>
      <c r="K428" s="338"/>
      <c r="L428" s="339"/>
      <c r="M428" s="283"/>
      <c r="N428" s="283"/>
      <c r="O428" s="333"/>
      <c r="P428" s="283"/>
      <c r="Q428" s="163"/>
      <c r="R428" s="163"/>
      <c r="S428" s="163"/>
      <c r="T428" s="163"/>
      <c r="U428" s="163"/>
      <c r="V428" s="163"/>
      <c r="W428" s="163"/>
      <c r="X428" s="163"/>
      <c r="Y428" s="163"/>
      <c r="Z428" s="163"/>
      <c r="AA428" s="330"/>
      <c r="AB428" s="163"/>
      <c r="AC428" s="163"/>
      <c r="AD428" s="163"/>
      <c r="AE428" s="163"/>
      <c r="AF428" s="163"/>
      <c r="AG428" s="163"/>
      <c r="AH428" s="163"/>
      <c r="AI428" s="333"/>
      <c r="AJ428" s="283"/>
      <c r="AK428" s="315"/>
      <c r="AL428" s="282"/>
      <c r="AM428" s="283"/>
      <c r="AN428" s="283"/>
      <c r="AO428" s="283"/>
      <c r="AP428" s="283"/>
      <c r="AQ428" s="283"/>
      <c r="AR428" s="283"/>
      <c r="AS428" s="283"/>
      <c r="AT428" s="283"/>
      <c r="AU428" s="283"/>
      <c r="AV428" s="283"/>
      <c r="AW428" s="283"/>
      <c r="AX428" s="283"/>
      <c r="AY428" s="283"/>
      <c r="AZ428" s="340"/>
      <c r="BA428" s="283"/>
      <c r="BB428" s="283"/>
      <c r="BC428" s="283"/>
      <c r="BD428" s="283"/>
      <c r="BE428" s="283"/>
      <c r="BF428" s="283"/>
      <c r="BG428" s="283"/>
      <c r="BH428" s="283"/>
      <c r="BI428" s="283"/>
      <c r="BJ428" s="283"/>
      <c r="BK428" s="283"/>
      <c r="BL428" s="283"/>
      <c r="BM428" s="283"/>
      <c r="BN428" s="282"/>
      <c r="BO428" s="283"/>
      <c r="BP428" s="282"/>
      <c r="BQ428" s="282"/>
      <c r="BR428" s="282"/>
      <c r="BS428" s="282"/>
    </row>
    <row r="429">
      <c r="A429" s="283"/>
      <c r="B429" s="335"/>
      <c r="C429" s="283"/>
      <c r="D429" s="283"/>
      <c r="E429" s="283"/>
      <c r="F429" s="336"/>
      <c r="G429" s="337"/>
      <c r="H429" s="283"/>
      <c r="I429" s="283"/>
      <c r="J429" s="283"/>
      <c r="K429" s="338"/>
      <c r="L429" s="339"/>
      <c r="M429" s="283"/>
      <c r="N429" s="283"/>
      <c r="O429" s="333"/>
      <c r="P429" s="283"/>
      <c r="Q429" s="163"/>
      <c r="R429" s="163"/>
      <c r="S429" s="163"/>
      <c r="T429" s="163"/>
      <c r="U429" s="163"/>
      <c r="V429" s="163"/>
      <c r="W429" s="163"/>
      <c r="X429" s="163"/>
      <c r="Y429" s="163"/>
      <c r="Z429" s="163"/>
      <c r="AA429" s="330"/>
      <c r="AB429" s="163"/>
      <c r="AC429" s="163"/>
      <c r="AD429" s="163"/>
      <c r="AE429" s="163"/>
      <c r="AF429" s="163"/>
      <c r="AG429" s="163"/>
      <c r="AH429" s="163"/>
      <c r="AI429" s="333"/>
      <c r="AJ429" s="283"/>
      <c r="AK429" s="315"/>
      <c r="AL429" s="282"/>
      <c r="AM429" s="283"/>
      <c r="AN429" s="283"/>
      <c r="AO429" s="283"/>
      <c r="AP429" s="283"/>
      <c r="AQ429" s="283"/>
      <c r="AR429" s="283"/>
      <c r="AS429" s="283"/>
      <c r="AT429" s="283"/>
      <c r="AU429" s="283"/>
      <c r="AV429" s="283"/>
      <c r="AW429" s="283"/>
      <c r="AX429" s="283"/>
      <c r="AY429" s="283"/>
      <c r="AZ429" s="340"/>
      <c r="BA429" s="283"/>
      <c r="BB429" s="283"/>
      <c r="BC429" s="283"/>
      <c r="BD429" s="283"/>
      <c r="BE429" s="283"/>
      <c r="BF429" s="283"/>
      <c r="BG429" s="283"/>
      <c r="BH429" s="283"/>
      <c r="BI429" s="283"/>
      <c r="BJ429" s="283"/>
      <c r="BK429" s="283"/>
      <c r="BL429" s="283"/>
      <c r="BM429" s="283"/>
      <c r="BN429" s="282"/>
      <c r="BO429" s="283"/>
      <c r="BP429" s="282"/>
      <c r="BQ429" s="282"/>
      <c r="BR429" s="282"/>
      <c r="BS429" s="282"/>
    </row>
    <row r="430">
      <c r="A430" s="283"/>
      <c r="B430" s="335"/>
      <c r="C430" s="283"/>
      <c r="D430" s="283"/>
      <c r="E430" s="283"/>
      <c r="F430" s="336"/>
      <c r="G430" s="337"/>
      <c r="H430" s="283"/>
      <c r="I430" s="283"/>
      <c r="J430" s="283"/>
      <c r="K430" s="338"/>
      <c r="L430" s="339"/>
      <c r="M430" s="283"/>
      <c r="N430" s="283"/>
      <c r="O430" s="333"/>
      <c r="P430" s="283"/>
      <c r="Q430" s="163"/>
      <c r="R430" s="163"/>
      <c r="S430" s="163"/>
      <c r="T430" s="163"/>
      <c r="U430" s="163"/>
      <c r="V430" s="163"/>
      <c r="W430" s="163"/>
      <c r="X430" s="163"/>
      <c r="Y430" s="163"/>
      <c r="Z430" s="163"/>
      <c r="AA430" s="330"/>
      <c r="AB430" s="163"/>
      <c r="AC430" s="163"/>
      <c r="AD430" s="163"/>
      <c r="AE430" s="163"/>
      <c r="AF430" s="163"/>
      <c r="AG430" s="163"/>
      <c r="AH430" s="163"/>
      <c r="AI430" s="333"/>
      <c r="AJ430" s="283"/>
      <c r="AK430" s="315"/>
      <c r="AL430" s="282"/>
      <c r="AM430" s="283"/>
      <c r="AN430" s="283"/>
      <c r="AO430" s="283"/>
      <c r="AP430" s="283"/>
      <c r="AQ430" s="283"/>
      <c r="AR430" s="283"/>
      <c r="AS430" s="283"/>
      <c r="AT430" s="283"/>
      <c r="AU430" s="283"/>
      <c r="AV430" s="283"/>
      <c r="AW430" s="283"/>
      <c r="AX430" s="283"/>
      <c r="AY430" s="283"/>
      <c r="AZ430" s="340"/>
      <c r="BA430" s="283"/>
      <c r="BB430" s="283"/>
      <c r="BC430" s="283"/>
      <c r="BD430" s="283"/>
      <c r="BE430" s="283"/>
      <c r="BF430" s="283"/>
      <c r="BG430" s="283"/>
      <c r="BH430" s="283"/>
      <c r="BI430" s="283"/>
      <c r="BJ430" s="283"/>
      <c r="BK430" s="283"/>
      <c r="BL430" s="283"/>
      <c r="BM430" s="283"/>
      <c r="BN430" s="282"/>
      <c r="BO430" s="283"/>
      <c r="BP430" s="282"/>
      <c r="BQ430" s="282"/>
      <c r="BR430" s="282"/>
      <c r="BS430" s="282"/>
    </row>
    <row r="431">
      <c r="A431" s="283"/>
      <c r="B431" s="335"/>
      <c r="C431" s="283"/>
      <c r="D431" s="283"/>
      <c r="E431" s="283"/>
      <c r="F431" s="336"/>
      <c r="G431" s="337"/>
      <c r="H431" s="283"/>
      <c r="I431" s="283"/>
      <c r="J431" s="283"/>
      <c r="K431" s="338"/>
      <c r="L431" s="339"/>
      <c r="M431" s="283"/>
      <c r="N431" s="283"/>
      <c r="O431" s="333"/>
      <c r="P431" s="283"/>
      <c r="Q431" s="163"/>
      <c r="R431" s="163"/>
      <c r="S431" s="163"/>
      <c r="T431" s="163"/>
      <c r="U431" s="163"/>
      <c r="V431" s="163"/>
      <c r="W431" s="163"/>
      <c r="X431" s="163"/>
      <c r="Y431" s="163"/>
      <c r="Z431" s="163"/>
      <c r="AA431" s="330"/>
      <c r="AB431" s="163"/>
      <c r="AC431" s="163"/>
      <c r="AD431" s="163"/>
      <c r="AE431" s="163"/>
      <c r="AF431" s="163"/>
      <c r="AG431" s="163"/>
      <c r="AH431" s="163"/>
      <c r="AI431" s="333"/>
      <c r="AJ431" s="283"/>
      <c r="AK431" s="315"/>
      <c r="AL431" s="282"/>
      <c r="AM431" s="283"/>
      <c r="AN431" s="283"/>
      <c r="AO431" s="283"/>
      <c r="AP431" s="283"/>
      <c r="AQ431" s="283"/>
      <c r="AR431" s="283"/>
      <c r="AS431" s="283"/>
      <c r="AT431" s="283"/>
      <c r="AU431" s="283"/>
      <c r="AV431" s="283"/>
      <c r="AW431" s="283"/>
      <c r="AX431" s="283"/>
      <c r="AY431" s="283"/>
      <c r="AZ431" s="340"/>
      <c r="BA431" s="283"/>
      <c r="BB431" s="283"/>
      <c r="BC431" s="283"/>
      <c r="BD431" s="283"/>
      <c r="BE431" s="283"/>
      <c r="BF431" s="283"/>
      <c r="BG431" s="283"/>
      <c r="BH431" s="283"/>
      <c r="BI431" s="283"/>
      <c r="BJ431" s="283"/>
      <c r="BK431" s="283"/>
      <c r="BL431" s="283"/>
      <c r="BM431" s="283"/>
      <c r="BN431" s="282"/>
      <c r="BO431" s="283"/>
      <c r="BP431" s="282"/>
      <c r="BQ431" s="282"/>
      <c r="BR431" s="282"/>
      <c r="BS431" s="282"/>
    </row>
    <row r="432">
      <c r="A432" s="283"/>
      <c r="B432" s="335"/>
      <c r="C432" s="283"/>
      <c r="D432" s="283"/>
      <c r="E432" s="283"/>
      <c r="F432" s="336"/>
      <c r="G432" s="337"/>
      <c r="H432" s="283"/>
      <c r="I432" s="283"/>
      <c r="J432" s="283"/>
      <c r="K432" s="338"/>
      <c r="L432" s="339"/>
      <c r="M432" s="283"/>
      <c r="N432" s="283"/>
      <c r="O432" s="333"/>
      <c r="P432" s="283"/>
      <c r="Q432" s="163"/>
      <c r="R432" s="163"/>
      <c r="S432" s="163"/>
      <c r="T432" s="163"/>
      <c r="U432" s="163"/>
      <c r="V432" s="163"/>
      <c r="W432" s="163"/>
      <c r="X432" s="163"/>
      <c r="Y432" s="163"/>
      <c r="Z432" s="163"/>
      <c r="AA432" s="330"/>
      <c r="AB432" s="163"/>
      <c r="AC432" s="163"/>
      <c r="AD432" s="163"/>
      <c r="AE432" s="163"/>
      <c r="AF432" s="163"/>
      <c r="AG432" s="163"/>
      <c r="AH432" s="163"/>
      <c r="AI432" s="333"/>
      <c r="AJ432" s="283"/>
      <c r="AK432" s="315"/>
      <c r="AL432" s="282"/>
      <c r="AM432" s="283"/>
      <c r="AN432" s="283"/>
      <c r="AO432" s="283"/>
      <c r="AP432" s="283"/>
      <c r="AQ432" s="283"/>
      <c r="AR432" s="283"/>
      <c r="AS432" s="283"/>
      <c r="AT432" s="283"/>
      <c r="AU432" s="283"/>
      <c r="AV432" s="283"/>
      <c r="AW432" s="283"/>
      <c r="AX432" s="283"/>
      <c r="AY432" s="283"/>
      <c r="AZ432" s="340"/>
      <c r="BA432" s="283"/>
      <c r="BB432" s="283"/>
      <c r="BC432" s="283"/>
      <c r="BD432" s="283"/>
      <c r="BE432" s="283"/>
      <c r="BF432" s="283"/>
      <c r="BG432" s="283"/>
      <c r="BH432" s="283"/>
      <c r="BI432" s="283"/>
      <c r="BJ432" s="283"/>
      <c r="BK432" s="283"/>
      <c r="BL432" s="283"/>
      <c r="BM432" s="283"/>
      <c r="BN432" s="282"/>
      <c r="BO432" s="283"/>
      <c r="BP432" s="282"/>
      <c r="BQ432" s="282"/>
      <c r="BR432" s="282"/>
      <c r="BS432" s="282"/>
    </row>
    <row r="433">
      <c r="A433" s="283"/>
      <c r="B433" s="335"/>
      <c r="C433" s="283"/>
      <c r="D433" s="283"/>
      <c r="E433" s="283"/>
      <c r="F433" s="336"/>
      <c r="G433" s="337"/>
      <c r="H433" s="283"/>
      <c r="I433" s="283"/>
      <c r="J433" s="283"/>
      <c r="K433" s="338"/>
      <c r="L433" s="339"/>
      <c r="M433" s="283"/>
      <c r="N433" s="283"/>
      <c r="O433" s="333"/>
      <c r="P433" s="283"/>
      <c r="Q433" s="163"/>
      <c r="R433" s="163"/>
      <c r="S433" s="163"/>
      <c r="T433" s="163"/>
      <c r="U433" s="163"/>
      <c r="V433" s="163"/>
      <c r="W433" s="163"/>
      <c r="X433" s="163"/>
      <c r="Y433" s="163"/>
      <c r="Z433" s="163"/>
      <c r="AA433" s="330"/>
      <c r="AB433" s="163"/>
      <c r="AC433" s="163"/>
      <c r="AD433" s="163"/>
      <c r="AE433" s="163"/>
      <c r="AF433" s="163"/>
      <c r="AG433" s="163"/>
      <c r="AH433" s="163"/>
      <c r="AI433" s="333"/>
      <c r="AJ433" s="283"/>
      <c r="AK433" s="315"/>
      <c r="AL433" s="282"/>
      <c r="AM433" s="283"/>
      <c r="AN433" s="283"/>
      <c r="AO433" s="283"/>
      <c r="AP433" s="283"/>
      <c r="AQ433" s="283"/>
      <c r="AR433" s="283"/>
      <c r="AS433" s="283"/>
      <c r="AT433" s="283"/>
      <c r="AU433" s="283"/>
      <c r="AV433" s="283"/>
      <c r="AW433" s="283"/>
      <c r="AX433" s="283"/>
      <c r="AY433" s="283"/>
      <c r="AZ433" s="340"/>
      <c r="BA433" s="283"/>
      <c r="BB433" s="283"/>
      <c r="BC433" s="283"/>
      <c r="BD433" s="283"/>
      <c r="BE433" s="283"/>
      <c r="BF433" s="283"/>
      <c r="BG433" s="283"/>
      <c r="BH433" s="283"/>
      <c r="BI433" s="283"/>
      <c r="BJ433" s="283"/>
      <c r="BK433" s="283"/>
      <c r="BL433" s="283"/>
      <c r="BM433" s="283"/>
      <c r="BN433" s="282"/>
      <c r="BO433" s="283"/>
      <c r="BP433" s="282"/>
      <c r="BQ433" s="282"/>
      <c r="BR433" s="282"/>
      <c r="BS433" s="282"/>
    </row>
    <row r="434">
      <c r="A434" s="283"/>
      <c r="B434" s="335"/>
      <c r="C434" s="283"/>
      <c r="D434" s="283"/>
      <c r="E434" s="283"/>
      <c r="F434" s="336"/>
      <c r="G434" s="337"/>
      <c r="H434" s="283"/>
      <c r="I434" s="283"/>
      <c r="J434" s="283"/>
      <c r="K434" s="338"/>
      <c r="L434" s="339"/>
      <c r="M434" s="283"/>
      <c r="N434" s="283"/>
      <c r="O434" s="333"/>
      <c r="P434" s="283"/>
      <c r="Q434" s="163"/>
      <c r="R434" s="163"/>
      <c r="S434" s="163"/>
      <c r="T434" s="163"/>
      <c r="U434" s="163"/>
      <c r="V434" s="163"/>
      <c r="W434" s="163"/>
      <c r="X434" s="163"/>
      <c r="Y434" s="163"/>
      <c r="Z434" s="163"/>
      <c r="AA434" s="330"/>
      <c r="AB434" s="163"/>
      <c r="AC434" s="163"/>
      <c r="AD434" s="163"/>
      <c r="AE434" s="163"/>
      <c r="AF434" s="163"/>
      <c r="AG434" s="163"/>
      <c r="AH434" s="163"/>
      <c r="AI434" s="333"/>
      <c r="AJ434" s="283"/>
      <c r="AK434" s="315"/>
      <c r="AL434" s="282"/>
      <c r="AM434" s="283"/>
      <c r="AN434" s="283"/>
      <c r="AO434" s="283"/>
      <c r="AP434" s="283"/>
      <c r="AQ434" s="283"/>
      <c r="AR434" s="283"/>
      <c r="AS434" s="283"/>
      <c r="AT434" s="283"/>
      <c r="AU434" s="283"/>
      <c r="AV434" s="283"/>
      <c r="AW434" s="283"/>
      <c r="AX434" s="283"/>
      <c r="AY434" s="283"/>
      <c r="AZ434" s="340"/>
      <c r="BA434" s="283"/>
      <c r="BB434" s="283"/>
      <c r="BC434" s="283"/>
      <c r="BD434" s="283"/>
      <c r="BE434" s="283"/>
      <c r="BF434" s="283"/>
      <c r="BG434" s="283"/>
      <c r="BH434" s="283"/>
      <c r="BI434" s="283"/>
      <c r="BJ434" s="283"/>
      <c r="BK434" s="283"/>
      <c r="BL434" s="283"/>
      <c r="BM434" s="283"/>
      <c r="BN434" s="282"/>
      <c r="BO434" s="283"/>
      <c r="BP434" s="282"/>
      <c r="BQ434" s="282"/>
      <c r="BR434" s="282"/>
      <c r="BS434" s="282"/>
    </row>
    <row r="435">
      <c r="A435" s="283"/>
      <c r="B435" s="335"/>
      <c r="C435" s="283"/>
      <c r="D435" s="283"/>
      <c r="E435" s="283"/>
      <c r="F435" s="336"/>
      <c r="G435" s="337"/>
      <c r="H435" s="283"/>
      <c r="I435" s="283"/>
      <c r="J435" s="283"/>
      <c r="K435" s="338"/>
      <c r="L435" s="339"/>
      <c r="M435" s="283"/>
      <c r="N435" s="283"/>
      <c r="O435" s="333"/>
      <c r="P435" s="283"/>
      <c r="Q435" s="163"/>
      <c r="R435" s="163"/>
      <c r="S435" s="163"/>
      <c r="T435" s="163"/>
      <c r="U435" s="163"/>
      <c r="V435" s="163"/>
      <c r="W435" s="163"/>
      <c r="X435" s="163"/>
      <c r="Y435" s="163"/>
      <c r="Z435" s="163"/>
      <c r="AA435" s="330"/>
      <c r="AB435" s="163"/>
      <c r="AC435" s="163"/>
      <c r="AD435" s="163"/>
      <c r="AE435" s="163"/>
      <c r="AF435" s="163"/>
      <c r="AG435" s="163"/>
      <c r="AH435" s="163"/>
      <c r="AI435" s="333"/>
      <c r="AJ435" s="283"/>
      <c r="AK435" s="315"/>
      <c r="AL435" s="282"/>
      <c r="AM435" s="283"/>
      <c r="AN435" s="283"/>
      <c r="AO435" s="283"/>
      <c r="AP435" s="283"/>
      <c r="AQ435" s="283"/>
      <c r="AR435" s="283"/>
      <c r="AS435" s="283"/>
      <c r="AT435" s="283"/>
      <c r="AU435" s="283"/>
      <c r="AV435" s="283"/>
      <c r="AW435" s="283"/>
      <c r="AX435" s="283"/>
      <c r="AY435" s="283"/>
      <c r="AZ435" s="340"/>
      <c r="BA435" s="283"/>
      <c r="BB435" s="283"/>
      <c r="BC435" s="283"/>
      <c r="BD435" s="283"/>
      <c r="BE435" s="283"/>
      <c r="BF435" s="283"/>
      <c r="BG435" s="283"/>
      <c r="BH435" s="283"/>
      <c r="BI435" s="283"/>
      <c r="BJ435" s="283"/>
      <c r="BK435" s="283"/>
      <c r="BL435" s="283"/>
      <c r="BM435" s="283"/>
      <c r="BN435" s="282"/>
      <c r="BO435" s="283"/>
      <c r="BP435" s="282"/>
      <c r="BQ435" s="282"/>
      <c r="BR435" s="282"/>
      <c r="BS435" s="282"/>
    </row>
    <row r="436">
      <c r="A436" s="283"/>
      <c r="B436" s="335"/>
      <c r="C436" s="283"/>
      <c r="D436" s="283"/>
      <c r="E436" s="283"/>
      <c r="F436" s="336"/>
      <c r="G436" s="337"/>
      <c r="H436" s="283"/>
      <c r="I436" s="283"/>
      <c r="J436" s="283"/>
      <c r="K436" s="338"/>
      <c r="L436" s="339"/>
      <c r="M436" s="283"/>
      <c r="N436" s="283"/>
      <c r="O436" s="333"/>
      <c r="P436" s="283"/>
      <c r="Q436" s="163"/>
      <c r="R436" s="163"/>
      <c r="S436" s="163"/>
      <c r="T436" s="163"/>
      <c r="U436" s="163"/>
      <c r="V436" s="163"/>
      <c r="W436" s="163"/>
      <c r="X436" s="163"/>
      <c r="Y436" s="163"/>
      <c r="Z436" s="163"/>
      <c r="AA436" s="330"/>
      <c r="AB436" s="163"/>
      <c r="AC436" s="163"/>
      <c r="AD436" s="163"/>
      <c r="AE436" s="163"/>
      <c r="AF436" s="163"/>
      <c r="AG436" s="163"/>
      <c r="AH436" s="163"/>
      <c r="AI436" s="333"/>
      <c r="AJ436" s="283"/>
      <c r="AK436" s="315"/>
      <c r="AL436" s="282"/>
      <c r="AM436" s="283"/>
      <c r="AN436" s="283"/>
      <c r="AO436" s="283"/>
      <c r="AP436" s="283"/>
      <c r="AQ436" s="283"/>
      <c r="AR436" s="283"/>
      <c r="AS436" s="283"/>
      <c r="AT436" s="283"/>
      <c r="AU436" s="283"/>
      <c r="AV436" s="283"/>
      <c r="AW436" s="283"/>
      <c r="AX436" s="283"/>
      <c r="AY436" s="283"/>
      <c r="AZ436" s="340"/>
      <c r="BA436" s="283"/>
      <c r="BB436" s="283"/>
      <c r="BC436" s="283"/>
      <c r="BD436" s="283"/>
      <c r="BE436" s="283"/>
      <c r="BF436" s="283"/>
      <c r="BG436" s="283"/>
      <c r="BH436" s="283"/>
      <c r="BI436" s="283"/>
      <c r="BJ436" s="283"/>
      <c r="BK436" s="283"/>
      <c r="BL436" s="283"/>
      <c r="BM436" s="283"/>
      <c r="BN436" s="282"/>
      <c r="BO436" s="283"/>
      <c r="BP436" s="282"/>
      <c r="BQ436" s="282"/>
      <c r="BR436" s="282"/>
      <c r="BS436" s="282"/>
    </row>
    <row r="437">
      <c r="A437" s="283"/>
      <c r="B437" s="335"/>
      <c r="C437" s="283"/>
      <c r="D437" s="283"/>
      <c r="E437" s="283"/>
      <c r="F437" s="336"/>
      <c r="G437" s="337"/>
      <c r="H437" s="283"/>
      <c r="I437" s="283"/>
      <c r="J437" s="283"/>
      <c r="K437" s="338"/>
      <c r="L437" s="339"/>
      <c r="M437" s="283"/>
      <c r="N437" s="283"/>
      <c r="O437" s="333"/>
      <c r="P437" s="283"/>
      <c r="Q437" s="163"/>
      <c r="R437" s="163"/>
      <c r="S437" s="163"/>
      <c r="T437" s="163"/>
      <c r="U437" s="163"/>
      <c r="V437" s="163"/>
      <c r="W437" s="163"/>
      <c r="X437" s="163"/>
      <c r="Y437" s="163"/>
      <c r="Z437" s="163"/>
      <c r="AA437" s="330"/>
      <c r="AB437" s="163"/>
      <c r="AC437" s="163"/>
      <c r="AD437" s="163"/>
      <c r="AE437" s="163"/>
      <c r="AF437" s="163"/>
      <c r="AG437" s="163"/>
      <c r="AH437" s="163"/>
      <c r="AI437" s="333"/>
      <c r="AJ437" s="283"/>
      <c r="AK437" s="315"/>
      <c r="AL437" s="282"/>
      <c r="AM437" s="283"/>
      <c r="AN437" s="283"/>
      <c r="AO437" s="283"/>
      <c r="AP437" s="283"/>
      <c r="AQ437" s="283"/>
      <c r="AR437" s="283"/>
      <c r="AS437" s="283"/>
      <c r="AT437" s="283"/>
      <c r="AU437" s="283"/>
      <c r="AV437" s="283"/>
      <c r="AW437" s="283"/>
      <c r="AX437" s="283"/>
      <c r="AY437" s="283"/>
      <c r="AZ437" s="340"/>
      <c r="BA437" s="283"/>
      <c r="BB437" s="283"/>
      <c r="BC437" s="283"/>
      <c r="BD437" s="283"/>
      <c r="BE437" s="283"/>
      <c r="BF437" s="283"/>
      <c r="BG437" s="283"/>
      <c r="BH437" s="283"/>
      <c r="BI437" s="283"/>
      <c r="BJ437" s="283"/>
      <c r="BK437" s="283"/>
      <c r="BL437" s="283"/>
      <c r="BM437" s="283"/>
      <c r="BN437" s="282"/>
      <c r="BO437" s="283"/>
      <c r="BP437" s="282"/>
      <c r="BQ437" s="282"/>
      <c r="BR437" s="282"/>
      <c r="BS437" s="282"/>
    </row>
    <row r="438">
      <c r="A438" s="283"/>
      <c r="B438" s="335"/>
      <c r="C438" s="283"/>
      <c r="D438" s="283"/>
      <c r="E438" s="283"/>
      <c r="F438" s="336"/>
      <c r="G438" s="337"/>
      <c r="H438" s="283"/>
      <c r="I438" s="283"/>
      <c r="J438" s="283"/>
      <c r="K438" s="338"/>
      <c r="L438" s="339"/>
      <c r="M438" s="283"/>
      <c r="N438" s="283"/>
      <c r="O438" s="333"/>
      <c r="P438" s="283"/>
      <c r="Q438" s="163"/>
      <c r="R438" s="163"/>
      <c r="S438" s="163"/>
      <c r="T438" s="163"/>
      <c r="U438" s="163"/>
      <c r="V438" s="163"/>
      <c r="W438" s="163"/>
      <c r="X438" s="163"/>
      <c r="Y438" s="163"/>
      <c r="Z438" s="163"/>
      <c r="AA438" s="330"/>
      <c r="AB438" s="163"/>
      <c r="AC438" s="163"/>
      <c r="AD438" s="163"/>
      <c r="AE438" s="163"/>
      <c r="AF438" s="163"/>
      <c r="AG438" s="163"/>
      <c r="AH438" s="163"/>
      <c r="AI438" s="333"/>
      <c r="AJ438" s="283"/>
      <c r="AK438" s="315"/>
      <c r="AL438" s="282"/>
      <c r="AM438" s="283"/>
      <c r="AN438" s="283"/>
      <c r="AO438" s="283"/>
      <c r="AP438" s="283"/>
      <c r="AQ438" s="283"/>
      <c r="AR438" s="283"/>
      <c r="AS438" s="283"/>
      <c r="AT438" s="283"/>
      <c r="AU438" s="283"/>
      <c r="AV438" s="283"/>
      <c r="AW438" s="283"/>
      <c r="AX438" s="283"/>
      <c r="AY438" s="283"/>
      <c r="AZ438" s="340"/>
      <c r="BA438" s="283"/>
      <c r="BB438" s="283"/>
      <c r="BC438" s="283"/>
      <c r="BD438" s="283"/>
      <c r="BE438" s="283"/>
      <c r="BF438" s="283"/>
      <c r="BG438" s="283"/>
      <c r="BH438" s="283"/>
      <c r="BI438" s="283"/>
      <c r="BJ438" s="283"/>
      <c r="BK438" s="283"/>
      <c r="BL438" s="283"/>
      <c r="BM438" s="283"/>
      <c r="BN438" s="282"/>
      <c r="BO438" s="283"/>
      <c r="BP438" s="282"/>
      <c r="BQ438" s="282"/>
      <c r="BR438" s="282"/>
      <c r="BS438" s="282"/>
    </row>
    <row r="439">
      <c r="A439" s="283"/>
      <c r="B439" s="335"/>
      <c r="C439" s="283"/>
      <c r="D439" s="283"/>
      <c r="E439" s="283"/>
      <c r="F439" s="336"/>
      <c r="G439" s="337"/>
      <c r="H439" s="283"/>
      <c r="I439" s="283"/>
      <c r="J439" s="283"/>
      <c r="K439" s="338"/>
      <c r="L439" s="339"/>
      <c r="M439" s="283"/>
      <c r="N439" s="283"/>
      <c r="O439" s="333"/>
      <c r="P439" s="283"/>
      <c r="Q439" s="163"/>
      <c r="R439" s="163"/>
      <c r="S439" s="163"/>
      <c r="T439" s="163"/>
      <c r="U439" s="163"/>
      <c r="V439" s="163"/>
      <c r="W439" s="163"/>
      <c r="X439" s="163"/>
      <c r="Y439" s="163"/>
      <c r="Z439" s="163"/>
      <c r="AA439" s="330"/>
      <c r="AB439" s="163"/>
      <c r="AC439" s="163"/>
      <c r="AD439" s="163"/>
      <c r="AE439" s="163"/>
      <c r="AF439" s="163"/>
      <c r="AG439" s="163"/>
      <c r="AH439" s="163"/>
      <c r="AI439" s="333"/>
      <c r="AJ439" s="283"/>
      <c r="AK439" s="315"/>
      <c r="AL439" s="282"/>
      <c r="AM439" s="283"/>
      <c r="AN439" s="283"/>
      <c r="AO439" s="283"/>
      <c r="AP439" s="283"/>
      <c r="AQ439" s="283"/>
      <c r="AR439" s="283"/>
      <c r="AS439" s="283"/>
      <c r="AT439" s="283"/>
      <c r="AU439" s="283"/>
      <c r="AV439" s="283"/>
      <c r="AW439" s="283"/>
      <c r="AX439" s="283"/>
      <c r="AY439" s="283"/>
      <c r="AZ439" s="340"/>
      <c r="BA439" s="283"/>
      <c r="BB439" s="283"/>
      <c r="BC439" s="283"/>
      <c r="BD439" s="283"/>
      <c r="BE439" s="283"/>
      <c r="BF439" s="283"/>
      <c r="BG439" s="283"/>
      <c r="BH439" s="283"/>
      <c r="BI439" s="283"/>
      <c r="BJ439" s="283"/>
      <c r="BK439" s="283"/>
      <c r="BL439" s="283"/>
      <c r="BM439" s="283"/>
      <c r="BN439" s="282"/>
      <c r="BO439" s="283"/>
      <c r="BP439" s="282"/>
      <c r="BQ439" s="282"/>
      <c r="BR439" s="282"/>
      <c r="BS439" s="282"/>
    </row>
    <row r="440">
      <c r="A440" s="283"/>
      <c r="B440" s="335"/>
      <c r="C440" s="283"/>
      <c r="D440" s="283"/>
      <c r="E440" s="283"/>
      <c r="F440" s="336"/>
      <c r="G440" s="337"/>
      <c r="H440" s="283"/>
      <c r="I440" s="283"/>
      <c r="J440" s="283"/>
      <c r="K440" s="338"/>
      <c r="L440" s="339"/>
      <c r="M440" s="283"/>
      <c r="N440" s="283"/>
      <c r="O440" s="333"/>
      <c r="P440" s="283"/>
      <c r="Q440" s="163"/>
      <c r="R440" s="163"/>
      <c r="S440" s="163"/>
      <c r="T440" s="163"/>
      <c r="U440" s="163"/>
      <c r="V440" s="163"/>
      <c r="W440" s="163"/>
      <c r="X440" s="163"/>
      <c r="Y440" s="163"/>
      <c r="Z440" s="163"/>
      <c r="AA440" s="330"/>
      <c r="AB440" s="163"/>
      <c r="AC440" s="163"/>
      <c r="AD440" s="163"/>
      <c r="AE440" s="163"/>
      <c r="AF440" s="163"/>
      <c r="AG440" s="163"/>
      <c r="AH440" s="163"/>
      <c r="AI440" s="333"/>
      <c r="AJ440" s="283"/>
      <c r="AK440" s="315"/>
      <c r="AL440" s="282"/>
      <c r="AM440" s="283"/>
      <c r="AN440" s="283"/>
      <c r="AO440" s="283"/>
      <c r="AP440" s="283"/>
      <c r="AQ440" s="283"/>
      <c r="AR440" s="283"/>
      <c r="AS440" s="283"/>
      <c r="AT440" s="283"/>
      <c r="AU440" s="283"/>
      <c r="AV440" s="283"/>
      <c r="AW440" s="283"/>
      <c r="AX440" s="283"/>
      <c r="AY440" s="283"/>
      <c r="AZ440" s="340"/>
      <c r="BA440" s="283"/>
      <c r="BB440" s="283"/>
      <c r="BC440" s="283"/>
      <c r="BD440" s="283"/>
      <c r="BE440" s="283"/>
      <c r="BF440" s="283"/>
      <c r="BG440" s="283"/>
      <c r="BH440" s="283"/>
      <c r="BI440" s="283"/>
      <c r="BJ440" s="283"/>
      <c r="BK440" s="283"/>
      <c r="BL440" s="283"/>
      <c r="BM440" s="283"/>
      <c r="BN440" s="282"/>
      <c r="BO440" s="283"/>
      <c r="BP440" s="282"/>
      <c r="BQ440" s="282"/>
      <c r="BR440" s="282"/>
      <c r="BS440" s="282"/>
    </row>
    <row r="441">
      <c r="A441" s="283"/>
      <c r="B441" s="335"/>
      <c r="C441" s="283"/>
      <c r="D441" s="283"/>
      <c r="E441" s="283"/>
      <c r="F441" s="336"/>
      <c r="G441" s="337"/>
      <c r="H441" s="283"/>
      <c r="I441" s="283"/>
      <c r="J441" s="283"/>
      <c r="K441" s="338"/>
      <c r="L441" s="339"/>
      <c r="M441" s="283"/>
      <c r="N441" s="283"/>
      <c r="O441" s="333"/>
      <c r="P441" s="283"/>
      <c r="Q441" s="163"/>
      <c r="R441" s="163"/>
      <c r="S441" s="163"/>
      <c r="T441" s="163"/>
      <c r="U441" s="163"/>
      <c r="V441" s="163"/>
      <c r="W441" s="163"/>
      <c r="X441" s="163"/>
      <c r="Y441" s="163"/>
      <c r="Z441" s="163"/>
      <c r="AA441" s="330"/>
      <c r="AB441" s="163"/>
      <c r="AC441" s="163"/>
      <c r="AD441" s="163"/>
      <c r="AE441" s="163"/>
      <c r="AF441" s="163"/>
      <c r="AG441" s="163"/>
      <c r="AH441" s="163"/>
      <c r="AI441" s="333"/>
      <c r="AJ441" s="283"/>
      <c r="AK441" s="315"/>
      <c r="AL441" s="282"/>
      <c r="AM441" s="283"/>
      <c r="AN441" s="283"/>
      <c r="AO441" s="283"/>
      <c r="AP441" s="283"/>
      <c r="AQ441" s="283"/>
      <c r="AR441" s="283"/>
      <c r="AS441" s="283"/>
      <c r="AT441" s="283"/>
      <c r="AU441" s="283"/>
      <c r="AV441" s="283"/>
      <c r="AW441" s="283"/>
      <c r="AX441" s="283"/>
      <c r="AY441" s="283"/>
      <c r="AZ441" s="340"/>
      <c r="BA441" s="283"/>
      <c r="BB441" s="283"/>
      <c r="BC441" s="283"/>
      <c r="BD441" s="283"/>
      <c r="BE441" s="283"/>
      <c r="BF441" s="283"/>
      <c r="BG441" s="283"/>
      <c r="BH441" s="283"/>
      <c r="BI441" s="283"/>
      <c r="BJ441" s="283"/>
      <c r="BK441" s="283"/>
      <c r="BL441" s="283"/>
      <c r="BM441" s="283"/>
      <c r="BN441" s="282"/>
      <c r="BO441" s="283"/>
      <c r="BP441" s="282"/>
      <c r="BQ441" s="282"/>
      <c r="BR441" s="282"/>
      <c r="BS441" s="282"/>
    </row>
    <row r="442">
      <c r="A442" s="283"/>
      <c r="B442" s="335"/>
      <c r="C442" s="283"/>
      <c r="D442" s="283"/>
      <c r="E442" s="283"/>
      <c r="F442" s="336"/>
      <c r="G442" s="337"/>
      <c r="H442" s="283"/>
      <c r="I442" s="283"/>
      <c r="J442" s="283"/>
      <c r="K442" s="338"/>
      <c r="L442" s="339"/>
      <c r="M442" s="283"/>
      <c r="N442" s="283"/>
      <c r="O442" s="333"/>
      <c r="P442" s="283"/>
      <c r="Q442" s="163"/>
      <c r="R442" s="163"/>
      <c r="S442" s="163"/>
      <c r="T442" s="163"/>
      <c r="U442" s="163"/>
      <c r="V442" s="163"/>
      <c r="W442" s="163"/>
      <c r="X442" s="163"/>
      <c r="Y442" s="163"/>
      <c r="Z442" s="163"/>
      <c r="AA442" s="330"/>
      <c r="AB442" s="163"/>
      <c r="AC442" s="163"/>
      <c r="AD442" s="163"/>
      <c r="AE442" s="163"/>
      <c r="AF442" s="163"/>
      <c r="AG442" s="163"/>
      <c r="AH442" s="163"/>
      <c r="AI442" s="333"/>
      <c r="AJ442" s="283"/>
      <c r="AK442" s="315"/>
      <c r="AL442" s="282"/>
      <c r="AM442" s="283"/>
      <c r="AN442" s="283"/>
      <c r="AO442" s="283"/>
      <c r="AP442" s="283"/>
      <c r="AQ442" s="283"/>
      <c r="AR442" s="283"/>
      <c r="AS442" s="283"/>
      <c r="AT442" s="283"/>
      <c r="AU442" s="283"/>
      <c r="AV442" s="283"/>
      <c r="AW442" s="283"/>
      <c r="AX442" s="283"/>
      <c r="AY442" s="283"/>
      <c r="AZ442" s="340"/>
      <c r="BA442" s="283"/>
      <c r="BB442" s="283"/>
      <c r="BC442" s="283"/>
      <c r="BD442" s="283"/>
      <c r="BE442" s="283"/>
      <c r="BF442" s="283"/>
      <c r="BG442" s="283"/>
      <c r="BH442" s="283"/>
      <c r="BI442" s="283"/>
      <c r="BJ442" s="283"/>
      <c r="BK442" s="283"/>
      <c r="BL442" s="283"/>
      <c r="BM442" s="283"/>
      <c r="BN442" s="282"/>
      <c r="BO442" s="283"/>
      <c r="BP442" s="282"/>
      <c r="BQ442" s="282"/>
      <c r="BR442" s="282"/>
      <c r="BS442" s="282"/>
    </row>
    <row r="443">
      <c r="A443" s="283"/>
      <c r="B443" s="335"/>
      <c r="C443" s="283"/>
      <c r="D443" s="283"/>
      <c r="E443" s="283"/>
      <c r="F443" s="336"/>
      <c r="G443" s="337"/>
      <c r="H443" s="283"/>
      <c r="I443" s="283"/>
      <c r="J443" s="283"/>
      <c r="K443" s="338"/>
      <c r="L443" s="339"/>
      <c r="M443" s="283"/>
      <c r="N443" s="283"/>
      <c r="O443" s="333"/>
      <c r="P443" s="283"/>
      <c r="Q443" s="163"/>
      <c r="R443" s="163"/>
      <c r="S443" s="163"/>
      <c r="T443" s="163"/>
      <c r="U443" s="163"/>
      <c r="V443" s="163"/>
      <c r="W443" s="163"/>
      <c r="X443" s="163"/>
      <c r="Y443" s="163"/>
      <c r="Z443" s="163"/>
      <c r="AA443" s="330"/>
      <c r="AB443" s="163"/>
      <c r="AC443" s="163"/>
      <c r="AD443" s="163"/>
      <c r="AE443" s="163"/>
      <c r="AF443" s="163"/>
      <c r="AG443" s="163"/>
      <c r="AH443" s="163"/>
      <c r="AI443" s="333"/>
      <c r="AJ443" s="283"/>
      <c r="AK443" s="315"/>
      <c r="AL443" s="282"/>
      <c r="AM443" s="283"/>
      <c r="AN443" s="283"/>
      <c r="AO443" s="283"/>
      <c r="AP443" s="283"/>
      <c r="AQ443" s="283"/>
      <c r="AR443" s="283"/>
      <c r="AS443" s="283"/>
      <c r="AT443" s="283"/>
      <c r="AU443" s="283"/>
      <c r="AV443" s="283"/>
      <c r="AW443" s="283"/>
      <c r="AX443" s="283"/>
      <c r="AY443" s="283"/>
      <c r="AZ443" s="340"/>
      <c r="BA443" s="283"/>
      <c r="BB443" s="283"/>
      <c r="BC443" s="283"/>
      <c r="BD443" s="283"/>
      <c r="BE443" s="283"/>
      <c r="BF443" s="283"/>
      <c r="BG443" s="283"/>
      <c r="BH443" s="283"/>
      <c r="BI443" s="283"/>
      <c r="BJ443" s="283"/>
      <c r="BK443" s="283"/>
      <c r="BL443" s="283"/>
      <c r="BM443" s="283"/>
      <c r="BN443" s="282"/>
      <c r="BO443" s="283"/>
      <c r="BP443" s="282"/>
      <c r="BQ443" s="282"/>
      <c r="BR443" s="282"/>
      <c r="BS443" s="282"/>
    </row>
    <row r="444">
      <c r="A444" s="283"/>
      <c r="B444" s="335"/>
      <c r="C444" s="283"/>
      <c r="D444" s="283"/>
      <c r="E444" s="283"/>
      <c r="F444" s="336"/>
      <c r="G444" s="337"/>
      <c r="H444" s="283"/>
      <c r="I444" s="283"/>
      <c r="J444" s="283"/>
      <c r="K444" s="338"/>
      <c r="L444" s="339"/>
      <c r="M444" s="283"/>
      <c r="N444" s="283"/>
      <c r="O444" s="333"/>
      <c r="P444" s="283"/>
      <c r="Q444" s="163"/>
      <c r="R444" s="163"/>
      <c r="S444" s="163"/>
      <c r="T444" s="163"/>
      <c r="U444" s="163"/>
      <c r="V444" s="163"/>
      <c r="W444" s="163"/>
      <c r="X444" s="163"/>
      <c r="Y444" s="163"/>
      <c r="Z444" s="163"/>
      <c r="AA444" s="330"/>
      <c r="AB444" s="163"/>
      <c r="AC444" s="163"/>
      <c r="AD444" s="163"/>
      <c r="AE444" s="163"/>
      <c r="AF444" s="163"/>
      <c r="AG444" s="163"/>
      <c r="AH444" s="163"/>
      <c r="AI444" s="333"/>
      <c r="AJ444" s="283"/>
      <c r="AK444" s="315"/>
      <c r="AL444" s="282"/>
      <c r="AM444" s="283"/>
      <c r="AN444" s="283"/>
      <c r="AO444" s="283"/>
      <c r="AP444" s="283"/>
      <c r="AQ444" s="283"/>
      <c r="AR444" s="283"/>
      <c r="AS444" s="283"/>
      <c r="AT444" s="283"/>
      <c r="AU444" s="283"/>
      <c r="AV444" s="283"/>
      <c r="AW444" s="283"/>
      <c r="AX444" s="283"/>
      <c r="AY444" s="283"/>
      <c r="AZ444" s="340"/>
      <c r="BA444" s="283"/>
      <c r="BB444" s="283"/>
      <c r="BC444" s="283"/>
      <c r="BD444" s="283"/>
      <c r="BE444" s="283"/>
      <c r="BF444" s="283"/>
      <c r="BG444" s="283"/>
      <c r="BH444" s="283"/>
      <c r="BI444" s="283"/>
      <c r="BJ444" s="283"/>
      <c r="BK444" s="283"/>
      <c r="BL444" s="283"/>
      <c r="BM444" s="283"/>
      <c r="BN444" s="282"/>
      <c r="BO444" s="283"/>
      <c r="BP444" s="282"/>
      <c r="BQ444" s="282"/>
      <c r="BR444" s="282"/>
      <c r="BS444" s="282"/>
    </row>
    <row r="445">
      <c r="A445" s="283"/>
      <c r="B445" s="335"/>
      <c r="C445" s="283"/>
      <c r="D445" s="283"/>
      <c r="E445" s="283"/>
      <c r="F445" s="336"/>
      <c r="G445" s="337"/>
      <c r="H445" s="283"/>
      <c r="I445" s="283"/>
      <c r="J445" s="283"/>
      <c r="K445" s="338"/>
      <c r="L445" s="339"/>
      <c r="M445" s="283"/>
      <c r="N445" s="283"/>
      <c r="O445" s="333"/>
      <c r="P445" s="283"/>
      <c r="Q445" s="163"/>
      <c r="R445" s="163"/>
      <c r="S445" s="163"/>
      <c r="T445" s="163"/>
      <c r="U445" s="163"/>
      <c r="V445" s="163"/>
      <c r="W445" s="163"/>
      <c r="X445" s="163"/>
      <c r="Y445" s="163"/>
      <c r="Z445" s="163"/>
      <c r="AA445" s="330"/>
      <c r="AB445" s="163"/>
      <c r="AC445" s="163"/>
      <c r="AD445" s="163"/>
      <c r="AE445" s="163"/>
      <c r="AF445" s="163"/>
      <c r="AG445" s="163"/>
      <c r="AH445" s="163"/>
      <c r="AI445" s="333"/>
      <c r="AJ445" s="283"/>
      <c r="AK445" s="315"/>
      <c r="AL445" s="282"/>
      <c r="AM445" s="283"/>
      <c r="AN445" s="283"/>
      <c r="AO445" s="283"/>
      <c r="AP445" s="283"/>
      <c r="AQ445" s="283"/>
      <c r="AR445" s="283"/>
      <c r="AS445" s="283"/>
      <c r="AT445" s="283"/>
      <c r="AU445" s="283"/>
      <c r="AV445" s="283"/>
      <c r="AW445" s="283"/>
      <c r="AX445" s="283"/>
      <c r="AY445" s="283"/>
      <c r="AZ445" s="340"/>
      <c r="BA445" s="283"/>
      <c r="BB445" s="283"/>
      <c r="BC445" s="283"/>
      <c r="BD445" s="283"/>
      <c r="BE445" s="283"/>
      <c r="BF445" s="283"/>
      <c r="BG445" s="283"/>
      <c r="BH445" s="283"/>
      <c r="BI445" s="283"/>
      <c r="BJ445" s="283"/>
      <c r="BK445" s="283"/>
      <c r="BL445" s="283"/>
      <c r="BM445" s="283"/>
      <c r="BN445" s="282"/>
      <c r="BO445" s="283"/>
      <c r="BP445" s="282"/>
      <c r="BQ445" s="282"/>
      <c r="BR445" s="282"/>
      <c r="BS445" s="282"/>
    </row>
    <row r="446">
      <c r="A446" s="283"/>
      <c r="B446" s="335"/>
      <c r="C446" s="283"/>
      <c r="D446" s="283"/>
      <c r="E446" s="283"/>
      <c r="F446" s="336"/>
      <c r="G446" s="337"/>
      <c r="H446" s="283"/>
      <c r="I446" s="283"/>
      <c r="J446" s="283"/>
      <c r="K446" s="338"/>
      <c r="L446" s="339"/>
      <c r="M446" s="283"/>
      <c r="N446" s="283"/>
      <c r="O446" s="333"/>
      <c r="P446" s="283"/>
      <c r="Q446" s="163"/>
      <c r="R446" s="163"/>
      <c r="S446" s="163"/>
      <c r="T446" s="163"/>
      <c r="U446" s="163"/>
      <c r="V446" s="163"/>
      <c r="W446" s="163"/>
      <c r="X446" s="163"/>
      <c r="Y446" s="163"/>
      <c r="Z446" s="163"/>
      <c r="AA446" s="330"/>
      <c r="AB446" s="163"/>
      <c r="AC446" s="163"/>
      <c r="AD446" s="163"/>
      <c r="AE446" s="163"/>
      <c r="AF446" s="163"/>
      <c r="AG446" s="163"/>
      <c r="AH446" s="163"/>
      <c r="AI446" s="333"/>
      <c r="AJ446" s="283"/>
      <c r="AK446" s="315"/>
      <c r="AL446" s="282"/>
      <c r="AM446" s="283"/>
      <c r="AN446" s="283"/>
      <c r="AO446" s="283"/>
      <c r="AP446" s="283"/>
      <c r="AQ446" s="283"/>
      <c r="AR446" s="283"/>
      <c r="AS446" s="283"/>
      <c r="AT446" s="283"/>
      <c r="AU446" s="283"/>
      <c r="AV446" s="283"/>
      <c r="AW446" s="283"/>
      <c r="AX446" s="283"/>
      <c r="AY446" s="283"/>
      <c r="AZ446" s="340"/>
      <c r="BA446" s="283"/>
      <c r="BB446" s="283"/>
      <c r="BC446" s="283"/>
      <c r="BD446" s="283"/>
      <c r="BE446" s="283"/>
      <c r="BF446" s="283"/>
      <c r="BG446" s="283"/>
      <c r="BH446" s="283"/>
      <c r="BI446" s="283"/>
      <c r="BJ446" s="283"/>
      <c r="BK446" s="283"/>
      <c r="BL446" s="283"/>
      <c r="BM446" s="283"/>
      <c r="BN446" s="282"/>
      <c r="BO446" s="283"/>
      <c r="BP446" s="282"/>
      <c r="BQ446" s="282"/>
      <c r="BR446" s="282"/>
      <c r="BS446" s="282"/>
    </row>
    <row r="447">
      <c r="A447" s="283"/>
      <c r="B447" s="335"/>
      <c r="C447" s="283"/>
      <c r="D447" s="283"/>
      <c r="E447" s="283"/>
      <c r="F447" s="336"/>
      <c r="G447" s="337"/>
      <c r="H447" s="283"/>
      <c r="I447" s="283"/>
      <c r="J447" s="283"/>
      <c r="K447" s="338"/>
      <c r="L447" s="339"/>
      <c r="M447" s="283"/>
      <c r="N447" s="283"/>
      <c r="O447" s="333"/>
      <c r="P447" s="283"/>
      <c r="Q447" s="163"/>
      <c r="R447" s="163"/>
      <c r="S447" s="163"/>
      <c r="T447" s="163"/>
      <c r="U447" s="163"/>
      <c r="V447" s="163"/>
      <c r="W447" s="163"/>
      <c r="X447" s="163"/>
      <c r="Y447" s="163"/>
      <c r="Z447" s="163"/>
      <c r="AA447" s="330"/>
      <c r="AB447" s="163"/>
      <c r="AC447" s="163"/>
      <c r="AD447" s="163"/>
      <c r="AE447" s="163"/>
      <c r="AF447" s="163"/>
      <c r="AG447" s="163"/>
      <c r="AH447" s="163"/>
      <c r="AI447" s="333"/>
      <c r="AJ447" s="283"/>
      <c r="AK447" s="315"/>
      <c r="AL447" s="282"/>
      <c r="AM447" s="283"/>
      <c r="AN447" s="283"/>
      <c r="AO447" s="283"/>
      <c r="AP447" s="283"/>
      <c r="AQ447" s="283"/>
      <c r="AR447" s="283"/>
      <c r="AS447" s="283"/>
      <c r="AT447" s="283"/>
      <c r="AU447" s="283"/>
      <c r="AV447" s="283"/>
      <c r="AW447" s="283"/>
      <c r="AX447" s="283"/>
      <c r="AY447" s="283"/>
      <c r="AZ447" s="340"/>
      <c r="BA447" s="283"/>
      <c r="BB447" s="283"/>
      <c r="BC447" s="283"/>
      <c r="BD447" s="283"/>
      <c r="BE447" s="283"/>
      <c r="BF447" s="283"/>
      <c r="BG447" s="283"/>
      <c r="BH447" s="283"/>
      <c r="BI447" s="283"/>
      <c r="BJ447" s="283"/>
      <c r="BK447" s="283"/>
      <c r="BL447" s="283"/>
      <c r="BM447" s="283"/>
      <c r="BN447" s="282"/>
      <c r="BO447" s="283"/>
      <c r="BP447" s="282"/>
      <c r="BQ447" s="282"/>
      <c r="BR447" s="282"/>
      <c r="BS447" s="282"/>
    </row>
    <row r="448">
      <c r="A448" s="283"/>
      <c r="B448" s="335"/>
      <c r="C448" s="283"/>
      <c r="D448" s="283"/>
      <c r="E448" s="283"/>
      <c r="F448" s="336"/>
      <c r="G448" s="337"/>
      <c r="H448" s="283"/>
      <c r="I448" s="283"/>
      <c r="J448" s="283"/>
      <c r="K448" s="338"/>
      <c r="L448" s="339"/>
      <c r="M448" s="283"/>
      <c r="N448" s="283"/>
      <c r="O448" s="333"/>
      <c r="P448" s="283"/>
      <c r="Q448" s="163"/>
      <c r="R448" s="163"/>
      <c r="S448" s="163"/>
      <c r="T448" s="163"/>
      <c r="U448" s="163"/>
      <c r="V448" s="163"/>
      <c r="W448" s="163"/>
      <c r="X448" s="163"/>
      <c r="Y448" s="163"/>
      <c r="Z448" s="163"/>
      <c r="AA448" s="330"/>
      <c r="AB448" s="163"/>
      <c r="AC448" s="163"/>
      <c r="AD448" s="163"/>
      <c r="AE448" s="163"/>
      <c r="AF448" s="163"/>
      <c r="AG448" s="163"/>
      <c r="AH448" s="163"/>
      <c r="AI448" s="333"/>
      <c r="AJ448" s="283"/>
      <c r="AK448" s="315"/>
      <c r="AL448" s="282"/>
      <c r="AM448" s="283"/>
      <c r="AN448" s="283"/>
      <c r="AO448" s="283"/>
      <c r="AP448" s="283"/>
      <c r="AQ448" s="283"/>
      <c r="AR448" s="283"/>
      <c r="AS448" s="283"/>
      <c r="AT448" s="283"/>
      <c r="AU448" s="283"/>
      <c r="AV448" s="283"/>
      <c r="AW448" s="283"/>
      <c r="AX448" s="283"/>
      <c r="AY448" s="283"/>
      <c r="AZ448" s="340"/>
      <c r="BA448" s="283"/>
      <c r="BB448" s="283"/>
      <c r="BC448" s="283"/>
      <c r="BD448" s="283"/>
      <c r="BE448" s="283"/>
      <c r="BF448" s="283"/>
      <c r="BG448" s="283"/>
      <c r="BH448" s="283"/>
      <c r="BI448" s="283"/>
      <c r="BJ448" s="283"/>
      <c r="BK448" s="283"/>
      <c r="BL448" s="283"/>
      <c r="BM448" s="283"/>
      <c r="BN448" s="282"/>
      <c r="BO448" s="283"/>
      <c r="BP448" s="282"/>
      <c r="BQ448" s="282"/>
      <c r="BR448" s="282"/>
      <c r="BS448" s="282"/>
    </row>
    <row r="449">
      <c r="A449" s="283"/>
      <c r="B449" s="335"/>
      <c r="C449" s="283"/>
      <c r="D449" s="283"/>
      <c r="E449" s="283"/>
      <c r="F449" s="336"/>
      <c r="G449" s="337"/>
      <c r="H449" s="283"/>
      <c r="I449" s="283"/>
      <c r="J449" s="283"/>
      <c r="K449" s="338"/>
      <c r="L449" s="339"/>
      <c r="M449" s="283"/>
      <c r="N449" s="283"/>
      <c r="O449" s="333"/>
      <c r="P449" s="283"/>
      <c r="Q449" s="163"/>
      <c r="R449" s="163"/>
      <c r="S449" s="163"/>
      <c r="T449" s="163"/>
      <c r="U449" s="163"/>
      <c r="V449" s="163"/>
      <c r="W449" s="163"/>
      <c r="X449" s="163"/>
      <c r="Y449" s="163"/>
      <c r="Z449" s="163"/>
      <c r="AA449" s="330"/>
      <c r="AB449" s="163"/>
      <c r="AC449" s="163"/>
      <c r="AD449" s="163"/>
      <c r="AE449" s="163"/>
      <c r="AF449" s="163"/>
      <c r="AG449" s="163"/>
      <c r="AH449" s="163"/>
      <c r="AI449" s="333"/>
      <c r="AJ449" s="283"/>
      <c r="AK449" s="315"/>
      <c r="AL449" s="282"/>
      <c r="AM449" s="283"/>
      <c r="AN449" s="283"/>
      <c r="AO449" s="283"/>
      <c r="AP449" s="283"/>
      <c r="AQ449" s="283"/>
      <c r="AR449" s="283"/>
      <c r="AS449" s="283"/>
      <c r="AT449" s="283"/>
      <c r="AU449" s="283"/>
      <c r="AV449" s="283"/>
      <c r="AW449" s="283"/>
      <c r="AX449" s="283"/>
      <c r="AY449" s="283"/>
      <c r="AZ449" s="340"/>
      <c r="BA449" s="283"/>
      <c r="BB449" s="283"/>
      <c r="BC449" s="283"/>
      <c r="BD449" s="283"/>
      <c r="BE449" s="283"/>
      <c r="BF449" s="283"/>
      <c r="BG449" s="283"/>
      <c r="BH449" s="283"/>
      <c r="BI449" s="283"/>
      <c r="BJ449" s="283"/>
      <c r="BK449" s="283"/>
      <c r="BL449" s="283"/>
      <c r="BM449" s="283"/>
      <c r="BN449" s="282"/>
      <c r="BO449" s="283"/>
      <c r="BP449" s="282"/>
      <c r="BQ449" s="282"/>
      <c r="BR449" s="282"/>
      <c r="BS449" s="282"/>
    </row>
    <row r="450">
      <c r="A450" s="283"/>
      <c r="B450" s="335"/>
      <c r="C450" s="283"/>
      <c r="D450" s="283"/>
      <c r="E450" s="283"/>
      <c r="F450" s="336"/>
      <c r="G450" s="337"/>
      <c r="H450" s="283"/>
      <c r="I450" s="283"/>
      <c r="J450" s="283"/>
      <c r="K450" s="338"/>
      <c r="L450" s="339"/>
      <c r="M450" s="283"/>
      <c r="N450" s="283"/>
      <c r="O450" s="333"/>
      <c r="P450" s="283"/>
      <c r="Q450" s="163"/>
      <c r="R450" s="163"/>
      <c r="S450" s="163"/>
      <c r="T450" s="163"/>
      <c r="U450" s="163"/>
      <c r="V450" s="163"/>
      <c r="W450" s="163"/>
      <c r="X450" s="163"/>
      <c r="Y450" s="163"/>
      <c r="Z450" s="163"/>
      <c r="AA450" s="330"/>
      <c r="AB450" s="163"/>
      <c r="AC450" s="163"/>
      <c r="AD450" s="163"/>
      <c r="AE450" s="163"/>
      <c r="AF450" s="163"/>
      <c r="AG450" s="163"/>
      <c r="AH450" s="163"/>
      <c r="AI450" s="333"/>
      <c r="AJ450" s="283"/>
      <c r="AK450" s="315"/>
      <c r="AL450" s="282"/>
      <c r="AM450" s="283"/>
      <c r="AN450" s="283"/>
      <c r="AO450" s="283"/>
      <c r="AP450" s="283"/>
      <c r="AQ450" s="283"/>
      <c r="AR450" s="283"/>
      <c r="AS450" s="283"/>
      <c r="AT450" s="283"/>
      <c r="AU450" s="283"/>
      <c r="AV450" s="283"/>
      <c r="AW450" s="283"/>
      <c r="AX450" s="283"/>
      <c r="AY450" s="283"/>
      <c r="AZ450" s="340"/>
      <c r="BA450" s="283"/>
      <c r="BB450" s="283"/>
      <c r="BC450" s="283"/>
      <c r="BD450" s="283"/>
      <c r="BE450" s="283"/>
      <c r="BF450" s="283"/>
      <c r="BG450" s="283"/>
      <c r="BH450" s="283"/>
      <c r="BI450" s="283"/>
      <c r="BJ450" s="283"/>
      <c r="BK450" s="283"/>
      <c r="BL450" s="283"/>
      <c r="BM450" s="283"/>
      <c r="BN450" s="282"/>
      <c r="BO450" s="283"/>
      <c r="BP450" s="282"/>
      <c r="BQ450" s="282"/>
      <c r="BR450" s="282"/>
      <c r="BS450" s="282"/>
    </row>
    <row r="451">
      <c r="A451" s="283"/>
      <c r="B451" s="335"/>
      <c r="C451" s="283"/>
      <c r="D451" s="283"/>
      <c r="E451" s="283"/>
      <c r="F451" s="336"/>
      <c r="G451" s="337"/>
      <c r="H451" s="283"/>
      <c r="I451" s="283"/>
      <c r="J451" s="283"/>
      <c r="K451" s="338"/>
      <c r="L451" s="339"/>
      <c r="M451" s="283"/>
      <c r="N451" s="283"/>
      <c r="O451" s="333"/>
      <c r="P451" s="283"/>
      <c r="Q451" s="163"/>
      <c r="R451" s="163"/>
      <c r="S451" s="163"/>
      <c r="T451" s="163"/>
      <c r="U451" s="163"/>
      <c r="V451" s="163"/>
      <c r="W451" s="163"/>
      <c r="X451" s="163"/>
      <c r="Y451" s="163"/>
      <c r="Z451" s="163"/>
      <c r="AA451" s="330"/>
      <c r="AB451" s="163"/>
      <c r="AC451" s="163"/>
      <c r="AD451" s="163"/>
      <c r="AE451" s="163"/>
      <c r="AF451" s="163"/>
      <c r="AG451" s="163"/>
      <c r="AH451" s="163"/>
      <c r="AI451" s="333"/>
      <c r="AJ451" s="283"/>
      <c r="AK451" s="315"/>
      <c r="AL451" s="282"/>
      <c r="AM451" s="283"/>
      <c r="AN451" s="283"/>
      <c r="AO451" s="283"/>
      <c r="AP451" s="283"/>
      <c r="AQ451" s="283"/>
      <c r="AR451" s="283"/>
      <c r="AS451" s="283"/>
      <c r="AT451" s="283"/>
      <c r="AU451" s="283"/>
      <c r="AV451" s="283"/>
      <c r="AW451" s="283"/>
      <c r="AX451" s="283"/>
      <c r="AY451" s="283"/>
      <c r="AZ451" s="340"/>
      <c r="BA451" s="283"/>
      <c r="BB451" s="283"/>
      <c r="BC451" s="283"/>
      <c r="BD451" s="283"/>
      <c r="BE451" s="283"/>
      <c r="BF451" s="283"/>
      <c r="BG451" s="283"/>
      <c r="BH451" s="283"/>
      <c r="BI451" s="283"/>
      <c r="BJ451" s="283"/>
      <c r="BK451" s="283"/>
      <c r="BL451" s="283"/>
      <c r="BM451" s="283"/>
      <c r="BN451" s="282"/>
      <c r="BO451" s="283"/>
      <c r="BP451" s="282"/>
      <c r="BQ451" s="282"/>
      <c r="BR451" s="282"/>
      <c r="BS451" s="282"/>
    </row>
    <row r="452">
      <c r="A452" s="283"/>
      <c r="B452" s="335"/>
      <c r="C452" s="283"/>
      <c r="D452" s="283"/>
      <c r="E452" s="283"/>
      <c r="F452" s="336"/>
      <c r="G452" s="337"/>
      <c r="H452" s="283"/>
      <c r="I452" s="283"/>
      <c r="J452" s="283"/>
      <c r="K452" s="338"/>
      <c r="L452" s="339"/>
      <c r="M452" s="283"/>
      <c r="N452" s="283"/>
      <c r="O452" s="333"/>
      <c r="P452" s="283"/>
      <c r="Q452" s="163"/>
      <c r="R452" s="163"/>
      <c r="S452" s="163"/>
      <c r="T452" s="163"/>
      <c r="U452" s="163"/>
      <c r="V452" s="163"/>
      <c r="W452" s="163"/>
      <c r="X452" s="163"/>
      <c r="Y452" s="163"/>
      <c r="Z452" s="163"/>
      <c r="AA452" s="330"/>
      <c r="AB452" s="163"/>
      <c r="AC452" s="163"/>
      <c r="AD452" s="163"/>
      <c r="AE452" s="163"/>
      <c r="AF452" s="163"/>
      <c r="AG452" s="163"/>
      <c r="AH452" s="163"/>
      <c r="AI452" s="333"/>
      <c r="AJ452" s="283"/>
      <c r="AK452" s="315"/>
      <c r="AL452" s="282"/>
      <c r="AM452" s="283"/>
      <c r="AN452" s="283"/>
      <c r="AO452" s="283"/>
      <c r="AP452" s="283"/>
      <c r="AQ452" s="283"/>
      <c r="AR452" s="283"/>
      <c r="AS452" s="283"/>
      <c r="AT452" s="283"/>
      <c r="AU452" s="283"/>
      <c r="AV452" s="283"/>
      <c r="AW452" s="283"/>
      <c r="AX452" s="283"/>
      <c r="AY452" s="283"/>
      <c r="AZ452" s="340"/>
      <c r="BA452" s="283"/>
      <c r="BB452" s="283"/>
      <c r="BC452" s="283"/>
      <c r="BD452" s="283"/>
      <c r="BE452" s="283"/>
      <c r="BF452" s="283"/>
      <c r="BG452" s="283"/>
      <c r="BH452" s="283"/>
      <c r="BI452" s="283"/>
      <c r="BJ452" s="283"/>
      <c r="BK452" s="283"/>
      <c r="BL452" s="283"/>
      <c r="BM452" s="283"/>
      <c r="BN452" s="282"/>
      <c r="BO452" s="283"/>
      <c r="BP452" s="282"/>
      <c r="BQ452" s="282"/>
      <c r="BR452" s="282"/>
      <c r="BS452" s="282"/>
    </row>
    <row r="453">
      <c r="A453" s="283"/>
      <c r="B453" s="335"/>
      <c r="C453" s="283"/>
      <c r="D453" s="283"/>
      <c r="E453" s="283"/>
      <c r="F453" s="336"/>
      <c r="G453" s="337"/>
      <c r="H453" s="283"/>
      <c r="I453" s="283"/>
      <c r="J453" s="283"/>
      <c r="K453" s="338"/>
      <c r="L453" s="339"/>
      <c r="M453" s="283"/>
      <c r="N453" s="283"/>
      <c r="O453" s="333"/>
      <c r="P453" s="283"/>
      <c r="Q453" s="163"/>
      <c r="R453" s="163"/>
      <c r="S453" s="163"/>
      <c r="T453" s="163"/>
      <c r="U453" s="163"/>
      <c r="V453" s="163"/>
      <c r="W453" s="163"/>
      <c r="X453" s="163"/>
      <c r="Y453" s="163"/>
      <c r="Z453" s="163"/>
      <c r="AA453" s="330"/>
      <c r="AB453" s="163"/>
      <c r="AC453" s="163"/>
      <c r="AD453" s="163"/>
      <c r="AE453" s="163"/>
      <c r="AF453" s="163"/>
      <c r="AG453" s="163"/>
      <c r="AH453" s="163"/>
      <c r="AI453" s="333"/>
      <c r="AJ453" s="283"/>
      <c r="AK453" s="315"/>
      <c r="AL453" s="282"/>
      <c r="AM453" s="283"/>
      <c r="AN453" s="283"/>
      <c r="AO453" s="283"/>
      <c r="AP453" s="283"/>
      <c r="AQ453" s="283"/>
      <c r="AR453" s="283"/>
      <c r="AS453" s="283"/>
      <c r="AT453" s="283"/>
      <c r="AU453" s="283"/>
      <c r="AV453" s="283"/>
      <c r="AW453" s="283"/>
      <c r="AX453" s="283"/>
      <c r="AY453" s="283"/>
      <c r="AZ453" s="340"/>
      <c r="BA453" s="283"/>
      <c r="BB453" s="283"/>
      <c r="BC453" s="283"/>
      <c r="BD453" s="283"/>
      <c r="BE453" s="283"/>
      <c r="BF453" s="283"/>
      <c r="BG453" s="283"/>
      <c r="BH453" s="283"/>
      <c r="BI453" s="283"/>
      <c r="BJ453" s="283"/>
      <c r="BK453" s="283"/>
      <c r="BL453" s="283"/>
      <c r="BM453" s="283"/>
      <c r="BN453" s="282"/>
      <c r="BO453" s="283"/>
      <c r="BP453" s="282"/>
      <c r="BQ453" s="282"/>
      <c r="BR453" s="282"/>
      <c r="BS453" s="282"/>
    </row>
    <row r="454">
      <c r="A454" s="283"/>
      <c r="B454" s="335"/>
      <c r="C454" s="283"/>
      <c r="D454" s="283"/>
      <c r="E454" s="283"/>
      <c r="F454" s="336"/>
      <c r="G454" s="337"/>
      <c r="H454" s="283"/>
      <c r="I454" s="283"/>
      <c r="J454" s="283"/>
      <c r="K454" s="338"/>
      <c r="L454" s="339"/>
      <c r="M454" s="283"/>
      <c r="N454" s="283"/>
      <c r="O454" s="333"/>
      <c r="P454" s="283"/>
      <c r="Q454" s="163"/>
      <c r="R454" s="163"/>
      <c r="S454" s="163"/>
      <c r="T454" s="163"/>
      <c r="U454" s="163"/>
      <c r="V454" s="163"/>
      <c r="W454" s="163"/>
      <c r="X454" s="163"/>
      <c r="Y454" s="163"/>
      <c r="Z454" s="163"/>
      <c r="AA454" s="330"/>
      <c r="AB454" s="163"/>
      <c r="AC454" s="163"/>
      <c r="AD454" s="163"/>
      <c r="AE454" s="163"/>
      <c r="AF454" s="163"/>
      <c r="AG454" s="163"/>
      <c r="AH454" s="163"/>
      <c r="AI454" s="333"/>
      <c r="AJ454" s="283"/>
      <c r="AK454" s="315"/>
      <c r="AL454" s="282"/>
      <c r="AM454" s="283"/>
      <c r="AN454" s="283"/>
      <c r="AO454" s="283"/>
      <c r="AP454" s="283"/>
      <c r="AQ454" s="283"/>
      <c r="AR454" s="283"/>
      <c r="AS454" s="283"/>
      <c r="AT454" s="283"/>
      <c r="AU454" s="283"/>
      <c r="AV454" s="283"/>
      <c r="AW454" s="283"/>
      <c r="AX454" s="283"/>
      <c r="AY454" s="283"/>
      <c r="AZ454" s="340"/>
      <c r="BA454" s="283"/>
      <c r="BB454" s="283"/>
      <c r="BC454" s="283"/>
      <c r="BD454" s="283"/>
      <c r="BE454" s="283"/>
      <c r="BF454" s="283"/>
      <c r="BG454" s="283"/>
      <c r="BH454" s="283"/>
      <c r="BI454" s="283"/>
      <c r="BJ454" s="283"/>
      <c r="BK454" s="283"/>
      <c r="BL454" s="283"/>
      <c r="BM454" s="283"/>
      <c r="BN454" s="282"/>
      <c r="BO454" s="283"/>
      <c r="BP454" s="282"/>
      <c r="BQ454" s="282"/>
      <c r="BR454" s="282"/>
      <c r="BS454" s="282"/>
    </row>
    <row r="455">
      <c r="A455" s="283"/>
      <c r="B455" s="335"/>
      <c r="C455" s="283"/>
      <c r="D455" s="283"/>
      <c r="E455" s="283"/>
      <c r="F455" s="336"/>
      <c r="G455" s="337"/>
      <c r="H455" s="283"/>
      <c r="I455" s="283"/>
      <c r="J455" s="283"/>
      <c r="K455" s="338"/>
      <c r="L455" s="339"/>
      <c r="M455" s="283"/>
      <c r="N455" s="283"/>
      <c r="O455" s="333"/>
      <c r="P455" s="283"/>
      <c r="Q455" s="163"/>
      <c r="R455" s="163"/>
      <c r="S455" s="163"/>
      <c r="T455" s="163"/>
      <c r="U455" s="163"/>
      <c r="V455" s="163"/>
      <c r="W455" s="163"/>
      <c r="X455" s="163"/>
      <c r="Y455" s="163"/>
      <c r="Z455" s="163"/>
      <c r="AA455" s="330"/>
      <c r="AB455" s="163"/>
      <c r="AC455" s="163"/>
      <c r="AD455" s="163"/>
      <c r="AE455" s="163"/>
      <c r="AF455" s="163"/>
      <c r="AG455" s="163"/>
      <c r="AH455" s="163"/>
      <c r="AI455" s="333"/>
      <c r="AJ455" s="283"/>
      <c r="AK455" s="315"/>
      <c r="AL455" s="282"/>
      <c r="AM455" s="283"/>
      <c r="AN455" s="283"/>
      <c r="AO455" s="283"/>
      <c r="AP455" s="283"/>
      <c r="AQ455" s="283"/>
      <c r="AR455" s="283"/>
      <c r="AS455" s="283"/>
      <c r="AT455" s="283"/>
      <c r="AU455" s="283"/>
      <c r="AV455" s="283"/>
      <c r="AW455" s="283"/>
      <c r="AX455" s="283"/>
      <c r="AY455" s="283"/>
      <c r="AZ455" s="340"/>
      <c r="BA455" s="283"/>
      <c r="BB455" s="283"/>
      <c r="BC455" s="283"/>
      <c r="BD455" s="283"/>
      <c r="BE455" s="283"/>
      <c r="BF455" s="283"/>
      <c r="BG455" s="283"/>
      <c r="BH455" s="283"/>
      <c r="BI455" s="283"/>
      <c r="BJ455" s="283"/>
      <c r="BK455" s="283"/>
      <c r="BL455" s="283"/>
      <c r="BM455" s="283"/>
      <c r="BN455" s="282"/>
      <c r="BO455" s="283"/>
      <c r="BP455" s="282"/>
      <c r="BQ455" s="282"/>
      <c r="BR455" s="282"/>
      <c r="BS455" s="282"/>
    </row>
    <row r="456">
      <c r="A456" s="283"/>
      <c r="B456" s="335"/>
      <c r="C456" s="283"/>
      <c r="D456" s="283"/>
      <c r="E456" s="283"/>
      <c r="F456" s="336"/>
      <c r="G456" s="337"/>
      <c r="H456" s="283"/>
      <c r="I456" s="283"/>
      <c r="J456" s="283"/>
      <c r="K456" s="338"/>
      <c r="L456" s="339"/>
      <c r="M456" s="283"/>
      <c r="N456" s="283"/>
      <c r="O456" s="333"/>
      <c r="P456" s="283"/>
      <c r="Q456" s="163"/>
      <c r="R456" s="163"/>
      <c r="S456" s="163"/>
      <c r="T456" s="163"/>
      <c r="U456" s="163"/>
      <c r="V456" s="163"/>
      <c r="W456" s="163"/>
      <c r="X456" s="163"/>
      <c r="Y456" s="163"/>
      <c r="Z456" s="163"/>
      <c r="AA456" s="330"/>
      <c r="AB456" s="163"/>
      <c r="AC456" s="163"/>
      <c r="AD456" s="163"/>
      <c r="AE456" s="163"/>
      <c r="AF456" s="163"/>
      <c r="AG456" s="163"/>
      <c r="AH456" s="163"/>
      <c r="AI456" s="333"/>
      <c r="AJ456" s="283"/>
      <c r="AK456" s="315"/>
      <c r="AL456" s="282"/>
      <c r="AM456" s="283"/>
      <c r="AN456" s="283"/>
      <c r="AO456" s="283"/>
      <c r="AP456" s="283"/>
      <c r="AQ456" s="283"/>
      <c r="AR456" s="283"/>
      <c r="AS456" s="283"/>
      <c r="AT456" s="283"/>
      <c r="AU456" s="283"/>
      <c r="AV456" s="283"/>
      <c r="AW456" s="283"/>
      <c r="AX456" s="283"/>
      <c r="AY456" s="283"/>
      <c r="AZ456" s="340"/>
      <c r="BA456" s="283"/>
      <c r="BB456" s="283"/>
      <c r="BC456" s="283"/>
      <c r="BD456" s="283"/>
      <c r="BE456" s="283"/>
      <c r="BF456" s="283"/>
      <c r="BG456" s="283"/>
      <c r="BH456" s="283"/>
      <c r="BI456" s="283"/>
      <c r="BJ456" s="283"/>
      <c r="BK456" s="283"/>
      <c r="BL456" s="283"/>
      <c r="BM456" s="283"/>
      <c r="BN456" s="282"/>
      <c r="BO456" s="283"/>
      <c r="BP456" s="282"/>
      <c r="BQ456" s="282"/>
      <c r="BR456" s="282"/>
      <c r="BS456" s="282"/>
    </row>
    <row r="457">
      <c r="A457" s="283"/>
      <c r="B457" s="335"/>
      <c r="C457" s="283"/>
      <c r="D457" s="283"/>
      <c r="E457" s="283"/>
      <c r="F457" s="336"/>
      <c r="G457" s="337"/>
      <c r="H457" s="283"/>
      <c r="I457" s="283"/>
      <c r="J457" s="283"/>
      <c r="K457" s="338"/>
      <c r="L457" s="339"/>
      <c r="M457" s="283"/>
      <c r="N457" s="283"/>
      <c r="O457" s="333"/>
      <c r="P457" s="283"/>
      <c r="Q457" s="163"/>
      <c r="R457" s="163"/>
      <c r="S457" s="163"/>
      <c r="T457" s="163"/>
      <c r="U457" s="163"/>
      <c r="V457" s="163"/>
      <c r="W457" s="163"/>
      <c r="X457" s="163"/>
      <c r="Y457" s="163"/>
      <c r="Z457" s="163"/>
      <c r="AA457" s="330"/>
      <c r="AB457" s="163"/>
      <c r="AC457" s="163"/>
      <c r="AD457" s="163"/>
      <c r="AE457" s="163"/>
      <c r="AF457" s="163"/>
      <c r="AG457" s="163"/>
      <c r="AH457" s="163"/>
      <c r="AI457" s="333"/>
      <c r="AJ457" s="283"/>
      <c r="AK457" s="315"/>
      <c r="AL457" s="282"/>
      <c r="AM457" s="283"/>
      <c r="AN457" s="283"/>
      <c r="AO457" s="283"/>
      <c r="AP457" s="283"/>
      <c r="AQ457" s="283"/>
      <c r="AR457" s="283"/>
      <c r="AS457" s="283"/>
      <c r="AT457" s="283"/>
      <c r="AU457" s="283"/>
      <c r="AV457" s="283"/>
      <c r="AW457" s="283"/>
      <c r="AX457" s="283"/>
      <c r="AY457" s="283"/>
      <c r="AZ457" s="340"/>
      <c r="BA457" s="283"/>
      <c r="BB457" s="283"/>
      <c r="BC457" s="283"/>
      <c r="BD457" s="283"/>
      <c r="BE457" s="283"/>
      <c r="BF457" s="283"/>
      <c r="BG457" s="283"/>
      <c r="BH457" s="283"/>
      <c r="BI457" s="283"/>
      <c r="BJ457" s="283"/>
      <c r="BK457" s="283"/>
      <c r="BL457" s="283"/>
      <c r="BM457" s="283"/>
      <c r="BN457" s="282"/>
      <c r="BO457" s="283"/>
      <c r="BP457" s="282"/>
      <c r="BQ457" s="282"/>
      <c r="BR457" s="282"/>
      <c r="BS457" s="282"/>
    </row>
    <row r="458">
      <c r="A458" s="283"/>
      <c r="B458" s="335"/>
      <c r="C458" s="283"/>
      <c r="D458" s="283"/>
      <c r="E458" s="283"/>
      <c r="F458" s="336"/>
      <c r="G458" s="337"/>
      <c r="H458" s="283"/>
      <c r="I458" s="283"/>
      <c r="J458" s="283"/>
      <c r="K458" s="338"/>
      <c r="L458" s="339"/>
      <c r="M458" s="283"/>
      <c r="N458" s="283"/>
      <c r="O458" s="333"/>
      <c r="P458" s="283"/>
      <c r="Q458" s="163"/>
      <c r="R458" s="163"/>
      <c r="S458" s="163"/>
      <c r="T458" s="163"/>
      <c r="U458" s="163"/>
      <c r="V458" s="163"/>
      <c r="W458" s="163"/>
      <c r="X458" s="163"/>
      <c r="Y458" s="163"/>
      <c r="Z458" s="163"/>
      <c r="AA458" s="330"/>
      <c r="AB458" s="163"/>
      <c r="AC458" s="163"/>
      <c r="AD458" s="163"/>
      <c r="AE458" s="163"/>
      <c r="AF458" s="163"/>
      <c r="AG458" s="163"/>
      <c r="AH458" s="163"/>
      <c r="AI458" s="333"/>
      <c r="AJ458" s="283"/>
      <c r="AK458" s="315"/>
      <c r="AL458" s="282"/>
      <c r="AM458" s="283"/>
      <c r="AN458" s="283"/>
      <c r="AO458" s="283"/>
      <c r="AP458" s="283"/>
      <c r="AQ458" s="283"/>
      <c r="AR458" s="283"/>
      <c r="AS458" s="283"/>
      <c r="AT458" s="283"/>
      <c r="AU458" s="283"/>
      <c r="AV458" s="283"/>
      <c r="AW458" s="283"/>
      <c r="AX458" s="283"/>
      <c r="AY458" s="283"/>
      <c r="AZ458" s="340"/>
      <c r="BA458" s="283"/>
      <c r="BB458" s="283"/>
      <c r="BC458" s="283"/>
      <c r="BD458" s="283"/>
      <c r="BE458" s="283"/>
      <c r="BF458" s="283"/>
      <c r="BG458" s="283"/>
      <c r="BH458" s="283"/>
      <c r="BI458" s="283"/>
      <c r="BJ458" s="283"/>
      <c r="BK458" s="283"/>
      <c r="BL458" s="283"/>
      <c r="BM458" s="283"/>
      <c r="BN458" s="282"/>
      <c r="BO458" s="283"/>
      <c r="BP458" s="282"/>
      <c r="BQ458" s="282"/>
      <c r="BR458" s="282"/>
      <c r="BS458" s="282"/>
    </row>
    <row r="459">
      <c r="A459" s="283"/>
      <c r="B459" s="335"/>
      <c r="C459" s="283"/>
      <c r="D459" s="283"/>
      <c r="E459" s="283"/>
      <c r="F459" s="336"/>
      <c r="G459" s="337"/>
      <c r="H459" s="283"/>
      <c r="I459" s="283"/>
      <c r="J459" s="283"/>
      <c r="K459" s="338"/>
      <c r="L459" s="339"/>
      <c r="M459" s="283"/>
      <c r="N459" s="283"/>
      <c r="O459" s="333"/>
      <c r="P459" s="283"/>
      <c r="Q459" s="163"/>
      <c r="R459" s="163"/>
      <c r="S459" s="163"/>
      <c r="T459" s="163"/>
      <c r="U459" s="163"/>
      <c r="V459" s="163"/>
      <c r="W459" s="163"/>
      <c r="X459" s="163"/>
      <c r="Y459" s="163"/>
      <c r="Z459" s="163"/>
      <c r="AA459" s="330"/>
      <c r="AB459" s="163"/>
      <c r="AC459" s="163"/>
      <c r="AD459" s="163"/>
      <c r="AE459" s="163"/>
      <c r="AF459" s="163"/>
      <c r="AG459" s="163"/>
      <c r="AH459" s="163"/>
      <c r="AI459" s="333"/>
      <c r="AJ459" s="283"/>
      <c r="AK459" s="315"/>
      <c r="AL459" s="282"/>
      <c r="AM459" s="283"/>
      <c r="AN459" s="283"/>
      <c r="AO459" s="283"/>
      <c r="AP459" s="283"/>
      <c r="AQ459" s="283"/>
      <c r="AR459" s="283"/>
      <c r="AS459" s="283"/>
      <c r="AT459" s="283"/>
      <c r="AU459" s="283"/>
      <c r="AV459" s="283"/>
      <c r="AW459" s="283"/>
      <c r="AX459" s="283"/>
      <c r="AY459" s="283"/>
      <c r="AZ459" s="340"/>
      <c r="BA459" s="283"/>
      <c r="BB459" s="283"/>
      <c r="BC459" s="283"/>
      <c r="BD459" s="283"/>
      <c r="BE459" s="283"/>
      <c r="BF459" s="283"/>
      <c r="BG459" s="283"/>
      <c r="BH459" s="283"/>
      <c r="BI459" s="283"/>
      <c r="BJ459" s="283"/>
      <c r="BK459" s="283"/>
      <c r="BL459" s="283"/>
      <c r="BM459" s="283"/>
      <c r="BN459" s="282"/>
      <c r="BO459" s="283"/>
      <c r="BP459" s="282"/>
      <c r="BQ459" s="282"/>
      <c r="BR459" s="282"/>
      <c r="BS459" s="282"/>
    </row>
    <row r="460">
      <c r="A460" s="283"/>
      <c r="B460" s="335"/>
      <c r="C460" s="283"/>
      <c r="D460" s="283"/>
      <c r="E460" s="283"/>
      <c r="F460" s="336"/>
      <c r="G460" s="337"/>
      <c r="H460" s="283"/>
      <c r="I460" s="283"/>
      <c r="J460" s="283"/>
      <c r="K460" s="338"/>
      <c r="L460" s="339"/>
      <c r="M460" s="283"/>
      <c r="N460" s="283"/>
      <c r="O460" s="333"/>
      <c r="P460" s="283"/>
      <c r="Q460" s="163"/>
      <c r="R460" s="163"/>
      <c r="S460" s="163"/>
      <c r="T460" s="163"/>
      <c r="U460" s="163"/>
      <c r="V460" s="163"/>
      <c r="W460" s="163"/>
      <c r="X460" s="163"/>
      <c r="Y460" s="163"/>
      <c r="Z460" s="163"/>
      <c r="AA460" s="330"/>
      <c r="AB460" s="163"/>
      <c r="AC460" s="163"/>
      <c r="AD460" s="163"/>
      <c r="AE460" s="163"/>
      <c r="AF460" s="163"/>
      <c r="AG460" s="163"/>
      <c r="AH460" s="163"/>
      <c r="AI460" s="333"/>
      <c r="AJ460" s="283"/>
      <c r="AK460" s="315"/>
      <c r="AL460" s="282"/>
      <c r="AM460" s="283"/>
      <c r="AN460" s="283"/>
      <c r="AO460" s="283"/>
      <c r="AP460" s="283"/>
      <c r="AQ460" s="283"/>
      <c r="AR460" s="283"/>
      <c r="AS460" s="283"/>
      <c r="AT460" s="283"/>
      <c r="AU460" s="283"/>
      <c r="AV460" s="283"/>
      <c r="AW460" s="283"/>
      <c r="AX460" s="283"/>
      <c r="AY460" s="283"/>
      <c r="AZ460" s="340"/>
      <c r="BA460" s="283"/>
      <c r="BB460" s="283"/>
      <c r="BC460" s="283"/>
      <c r="BD460" s="283"/>
      <c r="BE460" s="283"/>
      <c r="BF460" s="283"/>
      <c r="BG460" s="283"/>
      <c r="BH460" s="283"/>
      <c r="BI460" s="283"/>
      <c r="BJ460" s="283"/>
      <c r="BK460" s="283"/>
      <c r="BL460" s="283"/>
      <c r="BM460" s="283"/>
      <c r="BN460" s="282"/>
      <c r="BO460" s="283"/>
      <c r="BP460" s="282"/>
      <c r="BQ460" s="282"/>
      <c r="BR460" s="282"/>
      <c r="BS460" s="282"/>
    </row>
    <row r="461">
      <c r="A461" s="283"/>
      <c r="B461" s="335"/>
      <c r="C461" s="283"/>
      <c r="D461" s="283"/>
      <c r="E461" s="283"/>
      <c r="F461" s="336"/>
      <c r="G461" s="337"/>
      <c r="H461" s="283"/>
      <c r="I461" s="283"/>
      <c r="J461" s="283"/>
      <c r="K461" s="338"/>
      <c r="L461" s="339"/>
      <c r="M461" s="283"/>
      <c r="N461" s="283"/>
      <c r="O461" s="333"/>
      <c r="P461" s="283"/>
      <c r="Q461" s="163"/>
      <c r="R461" s="163"/>
      <c r="S461" s="163"/>
      <c r="T461" s="163"/>
      <c r="U461" s="163"/>
      <c r="V461" s="163"/>
      <c r="W461" s="163"/>
      <c r="X461" s="163"/>
      <c r="Y461" s="163"/>
      <c r="Z461" s="163"/>
      <c r="AA461" s="330"/>
      <c r="AB461" s="163"/>
      <c r="AC461" s="163"/>
      <c r="AD461" s="163"/>
      <c r="AE461" s="163"/>
      <c r="AF461" s="163"/>
      <c r="AG461" s="163"/>
      <c r="AH461" s="163"/>
      <c r="AI461" s="333"/>
      <c r="AJ461" s="283"/>
      <c r="AK461" s="315"/>
      <c r="AL461" s="282"/>
      <c r="AM461" s="283"/>
      <c r="AN461" s="283"/>
      <c r="AO461" s="283"/>
      <c r="AP461" s="283"/>
      <c r="AQ461" s="283"/>
      <c r="AR461" s="283"/>
      <c r="AS461" s="283"/>
      <c r="AT461" s="283"/>
      <c r="AU461" s="283"/>
      <c r="AV461" s="283"/>
      <c r="AW461" s="283"/>
      <c r="AX461" s="283"/>
      <c r="AY461" s="283"/>
      <c r="AZ461" s="340"/>
      <c r="BA461" s="283"/>
      <c r="BB461" s="283"/>
      <c r="BC461" s="283"/>
      <c r="BD461" s="283"/>
      <c r="BE461" s="283"/>
      <c r="BF461" s="283"/>
      <c r="BG461" s="283"/>
      <c r="BH461" s="283"/>
      <c r="BI461" s="283"/>
      <c r="BJ461" s="283"/>
      <c r="BK461" s="283"/>
      <c r="BL461" s="283"/>
      <c r="BM461" s="283"/>
      <c r="BN461" s="282"/>
      <c r="BO461" s="283"/>
      <c r="BP461" s="282"/>
      <c r="BQ461" s="282"/>
      <c r="BR461" s="282"/>
      <c r="BS461" s="282"/>
    </row>
    <row r="462">
      <c r="A462" s="283"/>
      <c r="B462" s="335"/>
      <c r="C462" s="283"/>
      <c r="D462" s="283"/>
      <c r="E462" s="283"/>
      <c r="F462" s="336"/>
      <c r="G462" s="337"/>
      <c r="H462" s="283"/>
      <c r="I462" s="283"/>
      <c r="J462" s="283"/>
      <c r="K462" s="338"/>
      <c r="L462" s="339"/>
      <c r="M462" s="283"/>
      <c r="N462" s="283"/>
      <c r="O462" s="333"/>
      <c r="P462" s="283"/>
      <c r="Q462" s="163"/>
      <c r="R462" s="163"/>
      <c r="S462" s="163"/>
      <c r="T462" s="163"/>
      <c r="U462" s="163"/>
      <c r="V462" s="163"/>
      <c r="W462" s="163"/>
      <c r="X462" s="163"/>
      <c r="Y462" s="163"/>
      <c r="Z462" s="163"/>
      <c r="AA462" s="330"/>
      <c r="AB462" s="163"/>
      <c r="AC462" s="163"/>
      <c r="AD462" s="163"/>
      <c r="AE462" s="163"/>
      <c r="AF462" s="163"/>
      <c r="AG462" s="163"/>
      <c r="AH462" s="163"/>
      <c r="AI462" s="333"/>
      <c r="AJ462" s="283"/>
      <c r="AK462" s="315"/>
      <c r="AL462" s="282"/>
      <c r="AM462" s="283"/>
      <c r="AN462" s="283"/>
      <c r="AO462" s="283"/>
      <c r="AP462" s="283"/>
      <c r="AQ462" s="283"/>
      <c r="AR462" s="283"/>
      <c r="AS462" s="283"/>
      <c r="AT462" s="283"/>
      <c r="AU462" s="283"/>
      <c r="AV462" s="283"/>
      <c r="AW462" s="283"/>
      <c r="AX462" s="283"/>
      <c r="AY462" s="283"/>
      <c r="AZ462" s="340"/>
      <c r="BA462" s="283"/>
      <c r="BB462" s="283"/>
      <c r="BC462" s="283"/>
      <c r="BD462" s="283"/>
      <c r="BE462" s="283"/>
      <c r="BF462" s="283"/>
      <c r="BG462" s="283"/>
      <c r="BH462" s="283"/>
      <c r="BI462" s="283"/>
      <c r="BJ462" s="283"/>
      <c r="BK462" s="283"/>
      <c r="BL462" s="283"/>
      <c r="BM462" s="283"/>
      <c r="BN462" s="282"/>
      <c r="BO462" s="283"/>
      <c r="BP462" s="282"/>
      <c r="BQ462" s="282"/>
      <c r="BR462" s="282"/>
      <c r="BS462" s="282"/>
    </row>
    <row r="463">
      <c r="A463" s="283"/>
      <c r="B463" s="335"/>
      <c r="C463" s="283"/>
      <c r="D463" s="283"/>
      <c r="E463" s="283"/>
      <c r="F463" s="336"/>
      <c r="G463" s="337"/>
      <c r="H463" s="283"/>
      <c r="I463" s="283"/>
      <c r="J463" s="283"/>
      <c r="K463" s="338"/>
      <c r="L463" s="339"/>
      <c r="M463" s="283"/>
      <c r="N463" s="283"/>
      <c r="O463" s="333"/>
      <c r="P463" s="283"/>
      <c r="Q463" s="163"/>
      <c r="R463" s="163"/>
      <c r="S463" s="163"/>
      <c r="T463" s="163"/>
      <c r="U463" s="163"/>
      <c r="V463" s="163"/>
      <c r="W463" s="163"/>
      <c r="X463" s="163"/>
      <c r="Y463" s="163"/>
      <c r="Z463" s="163"/>
      <c r="AA463" s="330"/>
      <c r="AB463" s="163"/>
      <c r="AC463" s="163"/>
      <c r="AD463" s="163"/>
      <c r="AE463" s="163"/>
      <c r="AF463" s="163"/>
      <c r="AG463" s="163"/>
      <c r="AH463" s="163"/>
      <c r="AI463" s="333"/>
      <c r="AJ463" s="283"/>
      <c r="AK463" s="315"/>
      <c r="AL463" s="282"/>
      <c r="AM463" s="283"/>
      <c r="AN463" s="283"/>
      <c r="AO463" s="283"/>
      <c r="AP463" s="283"/>
      <c r="AQ463" s="283"/>
      <c r="AR463" s="283"/>
      <c r="AS463" s="283"/>
      <c r="AT463" s="283"/>
      <c r="AU463" s="283"/>
      <c r="AV463" s="283"/>
      <c r="AW463" s="283"/>
      <c r="AX463" s="283"/>
      <c r="AY463" s="283"/>
      <c r="AZ463" s="340"/>
      <c r="BA463" s="283"/>
      <c r="BB463" s="283"/>
      <c r="BC463" s="283"/>
      <c r="BD463" s="283"/>
      <c r="BE463" s="283"/>
      <c r="BF463" s="283"/>
      <c r="BG463" s="283"/>
      <c r="BH463" s="283"/>
      <c r="BI463" s="283"/>
      <c r="BJ463" s="283"/>
      <c r="BK463" s="283"/>
      <c r="BL463" s="283"/>
      <c r="BM463" s="283"/>
      <c r="BN463" s="282"/>
      <c r="BO463" s="283"/>
      <c r="BP463" s="282"/>
      <c r="BQ463" s="282"/>
      <c r="BR463" s="282"/>
      <c r="BS463" s="282"/>
    </row>
    <row r="464">
      <c r="A464" s="283"/>
      <c r="B464" s="335"/>
      <c r="C464" s="283"/>
      <c r="D464" s="283"/>
      <c r="E464" s="283"/>
      <c r="F464" s="336"/>
      <c r="G464" s="337"/>
      <c r="H464" s="283"/>
      <c r="I464" s="283"/>
      <c r="J464" s="283"/>
      <c r="K464" s="338"/>
      <c r="L464" s="339"/>
      <c r="M464" s="283"/>
      <c r="N464" s="283"/>
      <c r="O464" s="333"/>
      <c r="P464" s="283"/>
      <c r="Q464" s="163"/>
      <c r="R464" s="163"/>
      <c r="S464" s="163"/>
      <c r="T464" s="163"/>
      <c r="U464" s="163"/>
      <c r="V464" s="163"/>
      <c r="W464" s="163"/>
      <c r="X464" s="163"/>
      <c r="Y464" s="163"/>
      <c r="Z464" s="163"/>
      <c r="AA464" s="330"/>
      <c r="AB464" s="163"/>
      <c r="AC464" s="163"/>
      <c r="AD464" s="163"/>
      <c r="AE464" s="163"/>
      <c r="AF464" s="163"/>
      <c r="AG464" s="163"/>
      <c r="AH464" s="163"/>
      <c r="AI464" s="333"/>
      <c r="AJ464" s="283"/>
      <c r="AK464" s="315"/>
      <c r="AL464" s="282"/>
      <c r="AM464" s="283"/>
      <c r="AN464" s="283"/>
      <c r="AO464" s="283"/>
      <c r="AP464" s="283"/>
      <c r="AQ464" s="283"/>
      <c r="AR464" s="283"/>
      <c r="AS464" s="283"/>
      <c r="AT464" s="283"/>
      <c r="AU464" s="283"/>
      <c r="AV464" s="283"/>
      <c r="AW464" s="283"/>
      <c r="AX464" s="283"/>
      <c r="AY464" s="283"/>
      <c r="AZ464" s="340"/>
      <c r="BA464" s="283"/>
      <c r="BB464" s="283"/>
      <c r="BC464" s="283"/>
      <c r="BD464" s="283"/>
      <c r="BE464" s="283"/>
      <c r="BF464" s="283"/>
      <c r="BG464" s="283"/>
      <c r="BH464" s="283"/>
      <c r="BI464" s="283"/>
      <c r="BJ464" s="283"/>
      <c r="BK464" s="283"/>
      <c r="BL464" s="283"/>
      <c r="BM464" s="283"/>
      <c r="BN464" s="282"/>
      <c r="BO464" s="283"/>
      <c r="BP464" s="282"/>
      <c r="BQ464" s="282"/>
      <c r="BR464" s="282"/>
      <c r="BS464" s="282"/>
    </row>
    <row r="465">
      <c r="A465" s="283"/>
      <c r="B465" s="335"/>
      <c r="C465" s="283"/>
      <c r="D465" s="283"/>
      <c r="E465" s="283"/>
      <c r="F465" s="336"/>
      <c r="G465" s="337"/>
      <c r="H465" s="283"/>
      <c r="I465" s="283"/>
      <c r="J465" s="283"/>
      <c r="K465" s="338"/>
      <c r="L465" s="339"/>
      <c r="M465" s="283"/>
      <c r="N465" s="283"/>
      <c r="O465" s="333"/>
      <c r="P465" s="283"/>
      <c r="Q465" s="163"/>
      <c r="R465" s="163"/>
      <c r="S465" s="163"/>
      <c r="T465" s="163"/>
      <c r="U465" s="163"/>
      <c r="V465" s="163"/>
      <c r="W465" s="163"/>
      <c r="X465" s="163"/>
      <c r="Y465" s="163"/>
      <c r="Z465" s="163"/>
      <c r="AA465" s="330"/>
      <c r="AB465" s="163"/>
      <c r="AC465" s="163"/>
      <c r="AD465" s="163"/>
      <c r="AE465" s="163"/>
      <c r="AF465" s="163"/>
      <c r="AG465" s="163"/>
      <c r="AH465" s="163"/>
      <c r="AI465" s="333"/>
      <c r="AJ465" s="283"/>
      <c r="AK465" s="315"/>
      <c r="AL465" s="282"/>
      <c r="AM465" s="283"/>
      <c r="AN465" s="283"/>
      <c r="AO465" s="283"/>
      <c r="AP465" s="283"/>
      <c r="AQ465" s="283"/>
      <c r="AR465" s="283"/>
      <c r="AS465" s="283"/>
      <c r="AT465" s="283"/>
      <c r="AU465" s="283"/>
      <c r="AV465" s="283"/>
      <c r="AW465" s="283"/>
      <c r="AX465" s="283"/>
      <c r="AY465" s="283"/>
      <c r="AZ465" s="340"/>
      <c r="BA465" s="283"/>
      <c r="BB465" s="283"/>
      <c r="BC465" s="283"/>
      <c r="BD465" s="283"/>
      <c r="BE465" s="283"/>
      <c r="BF465" s="283"/>
      <c r="BG465" s="283"/>
      <c r="BH465" s="283"/>
      <c r="BI465" s="283"/>
      <c r="BJ465" s="283"/>
      <c r="BK465" s="283"/>
      <c r="BL465" s="283"/>
      <c r="BM465" s="283"/>
      <c r="BN465" s="282"/>
      <c r="BO465" s="283"/>
      <c r="BP465" s="282"/>
      <c r="BQ465" s="282"/>
      <c r="BR465" s="282"/>
      <c r="BS465" s="282"/>
    </row>
    <row r="466">
      <c r="A466" s="283"/>
      <c r="B466" s="335"/>
      <c r="C466" s="283"/>
      <c r="D466" s="283"/>
      <c r="E466" s="283"/>
      <c r="F466" s="336"/>
      <c r="G466" s="337"/>
      <c r="H466" s="283"/>
      <c r="I466" s="283"/>
      <c r="J466" s="283"/>
      <c r="K466" s="338"/>
      <c r="L466" s="339"/>
      <c r="M466" s="283"/>
      <c r="N466" s="283"/>
      <c r="O466" s="333"/>
      <c r="P466" s="283"/>
      <c r="Q466" s="163"/>
      <c r="R466" s="163"/>
      <c r="S466" s="163"/>
      <c r="T466" s="163"/>
      <c r="U466" s="163"/>
      <c r="V466" s="163"/>
      <c r="W466" s="163"/>
      <c r="X466" s="163"/>
      <c r="Y466" s="163"/>
      <c r="Z466" s="163"/>
      <c r="AA466" s="330"/>
      <c r="AB466" s="163"/>
      <c r="AC466" s="163"/>
      <c r="AD466" s="163"/>
      <c r="AE466" s="163"/>
      <c r="AF466" s="163"/>
      <c r="AG466" s="163"/>
      <c r="AH466" s="163"/>
      <c r="AI466" s="333"/>
      <c r="AJ466" s="283"/>
      <c r="AK466" s="315"/>
      <c r="AL466" s="282"/>
      <c r="AM466" s="283"/>
      <c r="AN466" s="283"/>
      <c r="AO466" s="283"/>
      <c r="AP466" s="283"/>
      <c r="AQ466" s="283"/>
      <c r="AR466" s="283"/>
      <c r="AS466" s="283"/>
      <c r="AT466" s="283"/>
      <c r="AU466" s="283"/>
      <c r="AV466" s="283"/>
      <c r="AW466" s="283"/>
      <c r="AX466" s="283"/>
      <c r="AY466" s="283"/>
      <c r="AZ466" s="340"/>
      <c r="BA466" s="283"/>
      <c r="BB466" s="283"/>
      <c r="BC466" s="283"/>
      <c r="BD466" s="283"/>
      <c r="BE466" s="283"/>
      <c r="BF466" s="283"/>
      <c r="BG466" s="283"/>
      <c r="BH466" s="283"/>
      <c r="BI466" s="283"/>
      <c r="BJ466" s="283"/>
      <c r="BK466" s="283"/>
      <c r="BL466" s="283"/>
      <c r="BM466" s="283"/>
      <c r="BN466" s="282"/>
      <c r="BO466" s="283"/>
      <c r="BP466" s="282"/>
      <c r="BQ466" s="282"/>
      <c r="BR466" s="282"/>
      <c r="BS466" s="282"/>
    </row>
    <row r="467">
      <c r="A467" s="283"/>
      <c r="B467" s="335"/>
      <c r="C467" s="283"/>
      <c r="D467" s="283"/>
      <c r="E467" s="283"/>
      <c r="F467" s="336"/>
      <c r="G467" s="337"/>
      <c r="H467" s="283"/>
      <c r="I467" s="283"/>
      <c r="J467" s="283"/>
      <c r="K467" s="338"/>
      <c r="L467" s="339"/>
      <c r="M467" s="283"/>
      <c r="N467" s="283"/>
      <c r="O467" s="333"/>
      <c r="P467" s="283"/>
      <c r="Q467" s="163"/>
      <c r="R467" s="163"/>
      <c r="S467" s="163"/>
      <c r="T467" s="163"/>
      <c r="U467" s="163"/>
      <c r="V467" s="163"/>
      <c r="W467" s="163"/>
      <c r="X467" s="163"/>
      <c r="Y467" s="163"/>
      <c r="Z467" s="163"/>
      <c r="AA467" s="330"/>
      <c r="AB467" s="163"/>
      <c r="AC467" s="163"/>
      <c r="AD467" s="163"/>
      <c r="AE467" s="163"/>
      <c r="AF467" s="163"/>
      <c r="AG467" s="163"/>
      <c r="AH467" s="163"/>
      <c r="AI467" s="333"/>
      <c r="AJ467" s="283"/>
      <c r="AK467" s="315"/>
      <c r="AL467" s="282"/>
      <c r="AM467" s="283"/>
      <c r="AN467" s="283"/>
      <c r="AO467" s="283"/>
      <c r="AP467" s="283"/>
      <c r="AQ467" s="283"/>
      <c r="AR467" s="283"/>
      <c r="AS467" s="283"/>
      <c r="AT467" s="283"/>
      <c r="AU467" s="283"/>
      <c r="AV467" s="283"/>
      <c r="AW467" s="283"/>
      <c r="AX467" s="283"/>
      <c r="AY467" s="283"/>
      <c r="AZ467" s="340"/>
      <c r="BA467" s="283"/>
      <c r="BB467" s="283"/>
      <c r="BC467" s="283"/>
      <c r="BD467" s="283"/>
      <c r="BE467" s="283"/>
      <c r="BF467" s="283"/>
      <c r="BG467" s="283"/>
      <c r="BH467" s="283"/>
      <c r="BI467" s="283"/>
      <c r="BJ467" s="283"/>
      <c r="BK467" s="283"/>
      <c r="BL467" s="283"/>
      <c r="BM467" s="283"/>
      <c r="BN467" s="282"/>
      <c r="BO467" s="283"/>
      <c r="BP467" s="282"/>
      <c r="BQ467" s="282"/>
      <c r="BR467" s="282"/>
      <c r="BS467" s="282"/>
    </row>
    <row r="468">
      <c r="A468" s="283"/>
      <c r="B468" s="335"/>
      <c r="C468" s="283"/>
      <c r="D468" s="283"/>
      <c r="E468" s="283"/>
      <c r="F468" s="336"/>
      <c r="G468" s="337"/>
      <c r="H468" s="283"/>
      <c r="I468" s="283"/>
      <c r="J468" s="283"/>
      <c r="K468" s="338"/>
      <c r="L468" s="339"/>
      <c r="M468" s="283"/>
      <c r="N468" s="283"/>
      <c r="O468" s="333"/>
      <c r="P468" s="283"/>
      <c r="Q468" s="163"/>
      <c r="R468" s="163"/>
      <c r="S468" s="163"/>
      <c r="T468" s="163"/>
      <c r="U468" s="163"/>
      <c r="V468" s="163"/>
      <c r="W468" s="163"/>
      <c r="X468" s="163"/>
      <c r="Y468" s="163"/>
      <c r="Z468" s="163"/>
      <c r="AA468" s="330"/>
      <c r="AB468" s="163"/>
      <c r="AC468" s="163"/>
      <c r="AD468" s="163"/>
      <c r="AE468" s="163"/>
      <c r="AF468" s="163"/>
      <c r="AG468" s="163"/>
      <c r="AH468" s="163"/>
      <c r="AI468" s="333"/>
      <c r="AJ468" s="283"/>
      <c r="AK468" s="315"/>
      <c r="AL468" s="282"/>
      <c r="AM468" s="283"/>
      <c r="AN468" s="283"/>
      <c r="AO468" s="283"/>
      <c r="AP468" s="283"/>
      <c r="AQ468" s="283"/>
      <c r="AR468" s="283"/>
      <c r="AS468" s="283"/>
      <c r="AT468" s="283"/>
      <c r="AU468" s="283"/>
      <c r="AV468" s="283"/>
      <c r="AW468" s="283"/>
      <c r="AX468" s="283"/>
      <c r="AY468" s="283"/>
      <c r="AZ468" s="340"/>
      <c r="BA468" s="283"/>
      <c r="BB468" s="283"/>
      <c r="BC468" s="283"/>
      <c r="BD468" s="283"/>
      <c r="BE468" s="283"/>
      <c r="BF468" s="283"/>
      <c r="BG468" s="283"/>
      <c r="BH468" s="283"/>
      <c r="BI468" s="283"/>
      <c r="BJ468" s="283"/>
      <c r="BK468" s="283"/>
      <c r="BL468" s="283"/>
      <c r="BM468" s="283"/>
      <c r="BN468" s="282"/>
      <c r="BO468" s="283"/>
      <c r="BP468" s="282"/>
      <c r="BQ468" s="282"/>
      <c r="BR468" s="282"/>
      <c r="BS468" s="282"/>
    </row>
    <row r="469">
      <c r="A469" s="283"/>
      <c r="B469" s="335"/>
      <c r="C469" s="283"/>
      <c r="D469" s="283"/>
      <c r="E469" s="283"/>
      <c r="F469" s="336"/>
      <c r="G469" s="337"/>
      <c r="H469" s="283"/>
      <c r="I469" s="283"/>
      <c r="J469" s="283"/>
      <c r="K469" s="338"/>
      <c r="L469" s="339"/>
      <c r="M469" s="283"/>
      <c r="N469" s="283"/>
      <c r="O469" s="333"/>
      <c r="P469" s="283"/>
      <c r="Q469" s="163"/>
      <c r="R469" s="163"/>
      <c r="S469" s="163"/>
      <c r="T469" s="163"/>
      <c r="U469" s="163"/>
      <c r="V469" s="163"/>
      <c r="W469" s="163"/>
      <c r="X469" s="163"/>
      <c r="Y469" s="163"/>
      <c r="Z469" s="163"/>
      <c r="AA469" s="330"/>
      <c r="AB469" s="163"/>
      <c r="AC469" s="163"/>
      <c r="AD469" s="163"/>
      <c r="AE469" s="163"/>
      <c r="AF469" s="163"/>
      <c r="AG469" s="163"/>
      <c r="AH469" s="163"/>
      <c r="AI469" s="333"/>
      <c r="AJ469" s="283"/>
      <c r="AK469" s="315"/>
      <c r="AL469" s="282"/>
      <c r="AM469" s="283"/>
      <c r="AN469" s="283"/>
      <c r="AO469" s="283"/>
      <c r="AP469" s="283"/>
      <c r="AQ469" s="283"/>
      <c r="AR469" s="283"/>
      <c r="AS469" s="283"/>
      <c r="AT469" s="283"/>
      <c r="AU469" s="283"/>
      <c r="AV469" s="283"/>
      <c r="AW469" s="283"/>
      <c r="AX469" s="283"/>
      <c r="AY469" s="283"/>
      <c r="AZ469" s="340"/>
      <c r="BA469" s="283"/>
      <c r="BB469" s="283"/>
      <c r="BC469" s="283"/>
      <c r="BD469" s="283"/>
      <c r="BE469" s="283"/>
      <c r="BF469" s="283"/>
      <c r="BG469" s="283"/>
      <c r="BH469" s="283"/>
      <c r="BI469" s="283"/>
      <c r="BJ469" s="283"/>
      <c r="BK469" s="283"/>
      <c r="BL469" s="283"/>
      <c r="BM469" s="283"/>
      <c r="BN469" s="282"/>
      <c r="BO469" s="283"/>
      <c r="BP469" s="282"/>
      <c r="BQ469" s="282"/>
      <c r="BR469" s="282"/>
      <c r="BS469" s="282"/>
    </row>
    <row r="470">
      <c r="A470" s="283"/>
      <c r="B470" s="335"/>
      <c r="C470" s="283"/>
      <c r="D470" s="283"/>
      <c r="E470" s="283"/>
      <c r="F470" s="336"/>
      <c r="G470" s="337"/>
      <c r="H470" s="283"/>
      <c r="I470" s="283"/>
      <c r="J470" s="283"/>
      <c r="K470" s="338"/>
      <c r="L470" s="339"/>
      <c r="M470" s="283"/>
      <c r="N470" s="283"/>
      <c r="O470" s="333"/>
      <c r="P470" s="283"/>
      <c r="Q470" s="163"/>
      <c r="R470" s="163"/>
      <c r="S470" s="163"/>
      <c r="T470" s="163"/>
      <c r="U470" s="163"/>
      <c r="V470" s="163"/>
      <c r="W470" s="163"/>
      <c r="X470" s="163"/>
      <c r="Y470" s="163"/>
      <c r="Z470" s="163"/>
      <c r="AA470" s="330"/>
      <c r="AB470" s="163"/>
      <c r="AC470" s="163"/>
      <c r="AD470" s="163"/>
      <c r="AE470" s="163"/>
      <c r="AF470" s="163"/>
      <c r="AG470" s="163"/>
      <c r="AH470" s="163"/>
      <c r="AI470" s="333"/>
      <c r="AJ470" s="283"/>
      <c r="AK470" s="315"/>
      <c r="AL470" s="282"/>
      <c r="AM470" s="283"/>
      <c r="AN470" s="283"/>
      <c r="AO470" s="283"/>
      <c r="AP470" s="283"/>
      <c r="AQ470" s="283"/>
      <c r="AR470" s="283"/>
      <c r="AS470" s="283"/>
      <c r="AT470" s="283"/>
      <c r="AU470" s="283"/>
      <c r="AV470" s="283"/>
      <c r="AW470" s="283"/>
      <c r="AX470" s="283"/>
      <c r="AY470" s="283"/>
      <c r="AZ470" s="340"/>
      <c r="BA470" s="283"/>
      <c r="BB470" s="283"/>
      <c r="BC470" s="283"/>
      <c r="BD470" s="283"/>
      <c r="BE470" s="283"/>
      <c r="BF470" s="283"/>
      <c r="BG470" s="283"/>
      <c r="BH470" s="283"/>
      <c r="BI470" s="283"/>
      <c r="BJ470" s="283"/>
      <c r="BK470" s="283"/>
      <c r="BL470" s="283"/>
      <c r="BM470" s="283"/>
      <c r="BN470" s="282"/>
      <c r="BO470" s="283"/>
      <c r="BP470" s="282"/>
      <c r="BQ470" s="282"/>
      <c r="BR470" s="282"/>
      <c r="BS470" s="282"/>
    </row>
    <row r="471">
      <c r="A471" s="283"/>
      <c r="B471" s="335"/>
      <c r="C471" s="283"/>
      <c r="D471" s="283"/>
      <c r="E471" s="283"/>
      <c r="F471" s="336"/>
      <c r="G471" s="337"/>
      <c r="H471" s="283"/>
      <c r="I471" s="283"/>
      <c r="J471" s="283"/>
      <c r="K471" s="338"/>
      <c r="L471" s="339"/>
      <c r="M471" s="283"/>
      <c r="N471" s="283"/>
      <c r="O471" s="333"/>
      <c r="P471" s="283"/>
      <c r="Q471" s="163"/>
      <c r="R471" s="163"/>
      <c r="S471" s="163"/>
      <c r="T471" s="163"/>
      <c r="U471" s="163"/>
      <c r="V471" s="163"/>
      <c r="W471" s="163"/>
      <c r="X471" s="163"/>
      <c r="Y471" s="163"/>
      <c r="Z471" s="163"/>
      <c r="AA471" s="330"/>
      <c r="AB471" s="163"/>
      <c r="AC471" s="163"/>
      <c r="AD471" s="163"/>
      <c r="AE471" s="163"/>
      <c r="AF471" s="163"/>
      <c r="AG471" s="163"/>
      <c r="AH471" s="163"/>
      <c r="AI471" s="333"/>
      <c r="AJ471" s="283"/>
      <c r="AK471" s="315"/>
      <c r="AL471" s="282"/>
      <c r="AM471" s="283"/>
      <c r="AN471" s="283"/>
      <c r="AO471" s="283"/>
      <c r="AP471" s="283"/>
      <c r="AQ471" s="283"/>
      <c r="AR471" s="283"/>
      <c r="AS471" s="283"/>
      <c r="AT471" s="283"/>
      <c r="AU471" s="283"/>
      <c r="AV471" s="283"/>
      <c r="AW471" s="283"/>
      <c r="AX471" s="283"/>
      <c r="AY471" s="283"/>
      <c r="AZ471" s="340"/>
      <c r="BA471" s="283"/>
      <c r="BB471" s="283"/>
      <c r="BC471" s="283"/>
      <c r="BD471" s="283"/>
      <c r="BE471" s="283"/>
      <c r="BF471" s="283"/>
      <c r="BG471" s="283"/>
      <c r="BH471" s="283"/>
      <c r="BI471" s="283"/>
      <c r="BJ471" s="283"/>
      <c r="BK471" s="283"/>
      <c r="BL471" s="283"/>
      <c r="BM471" s="283"/>
      <c r="BN471" s="282"/>
      <c r="BO471" s="283"/>
      <c r="BP471" s="282"/>
      <c r="BQ471" s="282"/>
      <c r="BR471" s="282"/>
      <c r="BS471" s="282"/>
    </row>
    <row r="472">
      <c r="A472" s="283"/>
      <c r="B472" s="335"/>
      <c r="C472" s="283"/>
      <c r="D472" s="283"/>
      <c r="E472" s="283"/>
      <c r="F472" s="336"/>
      <c r="G472" s="337"/>
      <c r="H472" s="283"/>
      <c r="I472" s="283"/>
      <c r="J472" s="283"/>
      <c r="K472" s="338"/>
      <c r="L472" s="339"/>
      <c r="M472" s="283"/>
      <c r="N472" s="283"/>
      <c r="O472" s="333"/>
      <c r="P472" s="283"/>
      <c r="Q472" s="163"/>
      <c r="R472" s="163"/>
      <c r="S472" s="163"/>
      <c r="T472" s="163"/>
      <c r="U472" s="163"/>
      <c r="V472" s="163"/>
      <c r="W472" s="163"/>
      <c r="X472" s="163"/>
      <c r="Y472" s="163"/>
      <c r="Z472" s="163"/>
      <c r="AA472" s="330"/>
      <c r="AB472" s="163"/>
      <c r="AC472" s="163"/>
      <c r="AD472" s="163"/>
      <c r="AE472" s="163"/>
      <c r="AF472" s="163"/>
      <c r="AG472" s="163"/>
      <c r="AH472" s="163"/>
      <c r="AI472" s="333"/>
      <c r="AJ472" s="283"/>
      <c r="AK472" s="315"/>
      <c r="AL472" s="282"/>
      <c r="AM472" s="283"/>
      <c r="AN472" s="283"/>
      <c r="AO472" s="283"/>
      <c r="AP472" s="283"/>
      <c r="AQ472" s="283"/>
      <c r="AR472" s="283"/>
      <c r="AS472" s="283"/>
      <c r="AT472" s="283"/>
      <c r="AU472" s="283"/>
      <c r="AV472" s="283"/>
      <c r="AW472" s="283"/>
      <c r="AX472" s="283"/>
      <c r="AY472" s="283"/>
      <c r="AZ472" s="340"/>
      <c r="BA472" s="283"/>
      <c r="BB472" s="283"/>
      <c r="BC472" s="283"/>
      <c r="BD472" s="283"/>
      <c r="BE472" s="283"/>
      <c r="BF472" s="283"/>
      <c r="BG472" s="283"/>
      <c r="BH472" s="283"/>
      <c r="BI472" s="283"/>
      <c r="BJ472" s="283"/>
      <c r="BK472" s="283"/>
      <c r="BL472" s="283"/>
      <c r="BM472" s="283"/>
      <c r="BN472" s="282"/>
      <c r="BO472" s="283"/>
      <c r="BP472" s="282"/>
      <c r="BQ472" s="282"/>
      <c r="BR472" s="282"/>
      <c r="BS472" s="282"/>
    </row>
    <row r="473">
      <c r="A473" s="283"/>
      <c r="B473" s="335"/>
      <c r="C473" s="283"/>
      <c r="D473" s="283"/>
      <c r="E473" s="283"/>
      <c r="F473" s="336"/>
      <c r="G473" s="337"/>
      <c r="H473" s="283"/>
      <c r="I473" s="283"/>
      <c r="J473" s="283"/>
      <c r="K473" s="338"/>
      <c r="L473" s="339"/>
      <c r="M473" s="283"/>
      <c r="N473" s="283"/>
      <c r="O473" s="333"/>
      <c r="P473" s="283"/>
      <c r="Q473" s="163"/>
      <c r="R473" s="163"/>
      <c r="S473" s="163"/>
      <c r="T473" s="163"/>
      <c r="U473" s="163"/>
      <c r="V473" s="163"/>
      <c r="W473" s="163"/>
      <c r="X473" s="163"/>
      <c r="Y473" s="163"/>
      <c r="Z473" s="163"/>
      <c r="AA473" s="330"/>
      <c r="AB473" s="163"/>
      <c r="AC473" s="163"/>
      <c r="AD473" s="163"/>
      <c r="AE473" s="163"/>
      <c r="AF473" s="163"/>
      <c r="AG473" s="163"/>
      <c r="AH473" s="163"/>
      <c r="AI473" s="333"/>
      <c r="AJ473" s="283"/>
      <c r="AK473" s="315"/>
      <c r="AL473" s="282"/>
      <c r="AM473" s="283"/>
      <c r="AN473" s="283"/>
      <c r="AO473" s="283"/>
      <c r="AP473" s="283"/>
      <c r="AQ473" s="283"/>
      <c r="AR473" s="283"/>
      <c r="AS473" s="283"/>
      <c r="AT473" s="283"/>
      <c r="AU473" s="283"/>
      <c r="AV473" s="283"/>
      <c r="AW473" s="283"/>
      <c r="AX473" s="283"/>
      <c r="AY473" s="283"/>
      <c r="AZ473" s="340"/>
      <c r="BA473" s="283"/>
      <c r="BB473" s="283"/>
      <c r="BC473" s="283"/>
      <c r="BD473" s="283"/>
      <c r="BE473" s="283"/>
      <c r="BF473" s="283"/>
      <c r="BG473" s="283"/>
      <c r="BH473" s="283"/>
      <c r="BI473" s="283"/>
      <c r="BJ473" s="283"/>
      <c r="BK473" s="283"/>
      <c r="BL473" s="283"/>
      <c r="BM473" s="283"/>
      <c r="BN473" s="282"/>
      <c r="BO473" s="283"/>
      <c r="BP473" s="282"/>
      <c r="BQ473" s="282"/>
      <c r="BR473" s="282"/>
      <c r="BS473" s="282"/>
    </row>
    <row r="474">
      <c r="A474" s="283"/>
      <c r="B474" s="335"/>
      <c r="C474" s="283"/>
      <c r="D474" s="283"/>
      <c r="E474" s="283"/>
      <c r="F474" s="336"/>
      <c r="G474" s="337"/>
      <c r="H474" s="283"/>
      <c r="I474" s="283"/>
      <c r="J474" s="283"/>
      <c r="K474" s="338"/>
      <c r="L474" s="339"/>
      <c r="M474" s="283"/>
      <c r="N474" s="283"/>
      <c r="O474" s="333"/>
      <c r="P474" s="283"/>
      <c r="Q474" s="163"/>
      <c r="R474" s="163"/>
      <c r="S474" s="163"/>
      <c r="T474" s="163"/>
      <c r="U474" s="163"/>
      <c r="V474" s="163"/>
      <c r="W474" s="163"/>
      <c r="X474" s="163"/>
      <c r="Y474" s="163"/>
      <c r="Z474" s="163"/>
      <c r="AA474" s="330"/>
      <c r="AB474" s="163"/>
      <c r="AC474" s="163"/>
      <c r="AD474" s="163"/>
      <c r="AE474" s="163"/>
      <c r="AF474" s="163"/>
      <c r="AG474" s="163"/>
      <c r="AH474" s="163"/>
      <c r="AI474" s="333"/>
      <c r="AJ474" s="283"/>
      <c r="AK474" s="315"/>
      <c r="AL474" s="282"/>
      <c r="AM474" s="283"/>
      <c r="AN474" s="283"/>
      <c r="AO474" s="283"/>
      <c r="AP474" s="283"/>
      <c r="AQ474" s="283"/>
      <c r="AR474" s="283"/>
      <c r="AS474" s="283"/>
      <c r="AT474" s="283"/>
      <c r="AU474" s="283"/>
      <c r="AV474" s="283"/>
      <c r="AW474" s="283"/>
      <c r="AX474" s="283"/>
      <c r="AY474" s="283"/>
      <c r="AZ474" s="340"/>
      <c r="BA474" s="283"/>
      <c r="BB474" s="283"/>
      <c r="BC474" s="283"/>
      <c r="BD474" s="283"/>
      <c r="BE474" s="283"/>
      <c r="BF474" s="283"/>
      <c r="BG474" s="283"/>
      <c r="BH474" s="283"/>
      <c r="BI474" s="283"/>
      <c r="BJ474" s="283"/>
      <c r="BK474" s="283"/>
      <c r="BL474" s="283"/>
      <c r="BM474" s="283"/>
      <c r="BN474" s="282"/>
      <c r="BO474" s="283"/>
      <c r="BP474" s="282"/>
      <c r="BQ474" s="282"/>
      <c r="BR474" s="282"/>
      <c r="BS474" s="282"/>
    </row>
    <row r="475">
      <c r="A475" s="283"/>
      <c r="B475" s="335"/>
      <c r="C475" s="283"/>
      <c r="D475" s="283"/>
      <c r="E475" s="283"/>
      <c r="F475" s="336"/>
      <c r="G475" s="337"/>
      <c r="H475" s="283"/>
      <c r="I475" s="283"/>
      <c r="J475" s="283"/>
      <c r="K475" s="338"/>
      <c r="L475" s="339"/>
      <c r="M475" s="283"/>
      <c r="N475" s="283"/>
      <c r="O475" s="333"/>
      <c r="P475" s="283"/>
      <c r="Q475" s="163"/>
      <c r="R475" s="163"/>
      <c r="S475" s="163"/>
      <c r="T475" s="163"/>
      <c r="U475" s="163"/>
      <c r="V475" s="163"/>
      <c r="W475" s="163"/>
      <c r="X475" s="163"/>
      <c r="Y475" s="163"/>
      <c r="Z475" s="163"/>
      <c r="AA475" s="330"/>
      <c r="AB475" s="163"/>
      <c r="AC475" s="163"/>
      <c r="AD475" s="163"/>
      <c r="AE475" s="163"/>
      <c r="AF475" s="163"/>
      <c r="AG475" s="163"/>
      <c r="AH475" s="163"/>
      <c r="AI475" s="333"/>
      <c r="AJ475" s="283"/>
      <c r="AK475" s="315"/>
      <c r="AL475" s="282"/>
      <c r="AM475" s="283"/>
      <c r="AN475" s="283"/>
      <c r="AO475" s="283"/>
      <c r="AP475" s="283"/>
      <c r="AQ475" s="283"/>
      <c r="AR475" s="283"/>
      <c r="AS475" s="283"/>
      <c r="AT475" s="283"/>
      <c r="AU475" s="283"/>
      <c r="AV475" s="283"/>
      <c r="AW475" s="283"/>
      <c r="AX475" s="283"/>
      <c r="AY475" s="283"/>
      <c r="AZ475" s="340"/>
      <c r="BA475" s="283"/>
      <c r="BB475" s="283"/>
      <c r="BC475" s="283"/>
      <c r="BD475" s="283"/>
      <c r="BE475" s="283"/>
      <c r="BF475" s="283"/>
      <c r="BG475" s="283"/>
      <c r="BH475" s="283"/>
      <c r="BI475" s="283"/>
      <c r="BJ475" s="283"/>
      <c r="BK475" s="283"/>
      <c r="BL475" s="283"/>
      <c r="BM475" s="283"/>
      <c r="BN475" s="282"/>
      <c r="BO475" s="283"/>
      <c r="BP475" s="282"/>
      <c r="BQ475" s="282"/>
      <c r="BR475" s="282"/>
      <c r="BS475" s="282"/>
    </row>
    <row r="476">
      <c r="A476" s="283"/>
      <c r="B476" s="335"/>
      <c r="C476" s="283"/>
      <c r="D476" s="283"/>
      <c r="E476" s="283"/>
      <c r="F476" s="336"/>
      <c r="G476" s="337"/>
      <c r="H476" s="283"/>
      <c r="I476" s="283"/>
      <c r="J476" s="283"/>
      <c r="K476" s="338"/>
      <c r="L476" s="339"/>
      <c r="M476" s="283"/>
      <c r="N476" s="283"/>
      <c r="O476" s="333"/>
      <c r="P476" s="283"/>
      <c r="Q476" s="163"/>
      <c r="R476" s="163"/>
      <c r="S476" s="163"/>
      <c r="T476" s="163"/>
      <c r="U476" s="163"/>
      <c r="V476" s="163"/>
      <c r="W476" s="163"/>
      <c r="X476" s="163"/>
      <c r="Y476" s="163"/>
      <c r="Z476" s="163"/>
      <c r="AA476" s="330"/>
      <c r="AB476" s="163"/>
      <c r="AC476" s="163"/>
      <c r="AD476" s="163"/>
      <c r="AE476" s="163"/>
      <c r="AF476" s="163"/>
      <c r="AG476" s="163"/>
      <c r="AH476" s="163"/>
      <c r="AI476" s="333"/>
      <c r="AJ476" s="283"/>
      <c r="AK476" s="315"/>
      <c r="AL476" s="282"/>
      <c r="AM476" s="283"/>
      <c r="AN476" s="283"/>
      <c r="AO476" s="283"/>
      <c r="AP476" s="283"/>
      <c r="AQ476" s="283"/>
      <c r="AR476" s="283"/>
      <c r="AS476" s="283"/>
      <c r="AT476" s="283"/>
      <c r="AU476" s="283"/>
      <c r="AV476" s="283"/>
      <c r="AW476" s="283"/>
      <c r="AX476" s="283"/>
      <c r="AY476" s="283"/>
      <c r="AZ476" s="340"/>
      <c r="BA476" s="283"/>
      <c r="BB476" s="283"/>
      <c r="BC476" s="283"/>
      <c r="BD476" s="283"/>
      <c r="BE476" s="283"/>
      <c r="BF476" s="283"/>
      <c r="BG476" s="283"/>
      <c r="BH476" s="283"/>
      <c r="BI476" s="283"/>
      <c r="BJ476" s="283"/>
      <c r="BK476" s="283"/>
      <c r="BL476" s="283"/>
      <c r="BM476" s="283"/>
      <c r="BN476" s="282"/>
      <c r="BO476" s="283"/>
      <c r="BP476" s="282"/>
      <c r="BQ476" s="282"/>
      <c r="BR476" s="282"/>
      <c r="BS476" s="282"/>
    </row>
    <row r="477">
      <c r="A477" s="283"/>
      <c r="B477" s="335"/>
      <c r="C477" s="283"/>
      <c r="D477" s="283"/>
      <c r="E477" s="283"/>
      <c r="F477" s="336"/>
      <c r="G477" s="337"/>
      <c r="H477" s="283"/>
      <c r="I477" s="283"/>
      <c r="J477" s="283"/>
      <c r="K477" s="338"/>
      <c r="L477" s="339"/>
      <c r="M477" s="283"/>
      <c r="N477" s="283"/>
      <c r="O477" s="333"/>
      <c r="P477" s="283"/>
      <c r="Q477" s="163"/>
      <c r="R477" s="163"/>
      <c r="S477" s="163"/>
      <c r="T477" s="163"/>
      <c r="U477" s="163"/>
      <c r="V477" s="163"/>
      <c r="W477" s="163"/>
      <c r="X477" s="163"/>
      <c r="Y477" s="163"/>
      <c r="Z477" s="163"/>
      <c r="AA477" s="330"/>
      <c r="AB477" s="163"/>
      <c r="AC477" s="163"/>
      <c r="AD477" s="163"/>
      <c r="AE477" s="163"/>
      <c r="AF477" s="163"/>
      <c r="AG477" s="163"/>
      <c r="AH477" s="163"/>
      <c r="AI477" s="333"/>
      <c r="AJ477" s="283"/>
      <c r="AK477" s="315"/>
      <c r="AL477" s="282"/>
      <c r="AM477" s="283"/>
      <c r="AN477" s="283"/>
      <c r="AO477" s="283"/>
      <c r="AP477" s="283"/>
      <c r="AQ477" s="283"/>
      <c r="AR477" s="283"/>
      <c r="AS477" s="283"/>
      <c r="AT477" s="283"/>
      <c r="AU477" s="283"/>
      <c r="AV477" s="283"/>
      <c r="AW477" s="283"/>
      <c r="AX477" s="283"/>
      <c r="AY477" s="283"/>
      <c r="AZ477" s="340"/>
      <c r="BA477" s="283"/>
      <c r="BB477" s="283"/>
      <c r="BC477" s="283"/>
      <c r="BD477" s="283"/>
      <c r="BE477" s="283"/>
      <c r="BF477" s="283"/>
      <c r="BG477" s="283"/>
      <c r="BH477" s="283"/>
      <c r="BI477" s="283"/>
      <c r="BJ477" s="283"/>
      <c r="BK477" s="283"/>
      <c r="BL477" s="283"/>
      <c r="BM477" s="283"/>
      <c r="BN477" s="282"/>
      <c r="BO477" s="283"/>
      <c r="BP477" s="282"/>
      <c r="BQ477" s="282"/>
      <c r="BR477" s="282"/>
      <c r="BS477" s="282"/>
    </row>
    <row r="478">
      <c r="A478" s="283"/>
      <c r="B478" s="335"/>
      <c r="C478" s="283"/>
      <c r="D478" s="283"/>
      <c r="E478" s="283"/>
      <c r="F478" s="336"/>
      <c r="G478" s="337"/>
      <c r="H478" s="283"/>
      <c r="I478" s="283"/>
      <c r="J478" s="283"/>
      <c r="K478" s="338"/>
      <c r="L478" s="339"/>
      <c r="M478" s="283"/>
      <c r="N478" s="283"/>
      <c r="O478" s="333"/>
      <c r="P478" s="283"/>
      <c r="Q478" s="163"/>
      <c r="R478" s="163"/>
      <c r="S478" s="163"/>
      <c r="T478" s="163"/>
      <c r="U478" s="163"/>
      <c r="V478" s="163"/>
      <c r="W478" s="163"/>
      <c r="X478" s="163"/>
      <c r="Y478" s="163"/>
      <c r="Z478" s="163"/>
      <c r="AA478" s="330"/>
      <c r="AB478" s="163"/>
      <c r="AC478" s="163"/>
      <c r="AD478" s="163"/>
      <c r="AE478" s="163"/>
      <c r="AF478" s="163"/>
      <c r="AG478" s="163"/>
      <c r="AH478" s="163"/>
      <c r="AI478" s="333"/>
      <c r="AJ478" s="283"/>
      <c r="AK478" s="315"/>
      <c r="AL478" s="282"/>
      <c r="AM478" s="283"/>
      <c r="AN478" s="283"/>
      <c r="AO478" s="283"/>
      <c r="AP478" s="283"/>
      <c r="AQ478" s="283"/>
      <c r="AR478" s="283"/>
      <c r="AS478" s="283"/>
      <c r="AT478" s="283"/>
      <c r="AU478" s="283"/>
      <c r="AV478" s="283"/>
      <c r="AW478" s="283"/>
      <c r="AX478" s="283"/>
      <c r="AY478" s="283"/>
      <c r="AZ478" s="340"/>
      <c r="BA478" s="283"/>
      <c r="BB478" s="283"/>
      <c r="BC478" s="283"/>
      <c r="BD478" s="283"/>
      <c r="BE478" s="283"/>
      <c r="BF478" s="283"/>
      <c r="BG478" s="283"/>
      <c r="BH478" s="283"/>
      <c r="BI478" s="283"/>
      <c r="BJ478" s="283"/>
      <c r="BK478" s="283"/>
      <c r="BL478" s="283"/>
      <c r="BM478" s="283"/>
      <c r="BN478" s="282"/>
      <c r="BO478" s="283"/>
      <c r="BP478" s="282"/>
      <c r="BQ478" s="282"/>
      <c r="BR478" s="282"/>
      <c r="BS478" s="282"/>
    </row>
    <row r="479">
      <c r="A479" s="283"/>
      <c r="B479" s="335"/>
      <c r="C479" s="283"/>
      <c r="D479" s="283"/>
      <c r="E479" s="283"/>
      <c r="F479" s="336"/>
      <c r="G479" s="337"/>
      <c r="H479" s="283"/>
      <c r="I479" s="283"/>
      <c r="J479" s="283"/>
      <c r="K479" s="338"/>
      <c r="L479" s="339"/>
      <c r="M479" s="283"/>
      <c r="N479" s="283"/>
      <c r="O479" s="333"/>
      <c r="P479" s="283"/>
      <c r="Q479" s="163"/>
      <c r="R479" s="163"/>
      <c r="S479" s="163"/>
      <c r="T479" s="163"/>
      <c r="U479" s="163"/>
      <c r="V479" s="163"/>
      <c r="W479" s="163"/>
      <c r="X479" s="163"/>
      <c r="Y479" s="163"/>
      <c r="Z479" s="163"/>
      <c r="AA479" s="330"/>
      <c r="AB479" s="163"/>
      <c r="AC479" s="163"/>
      <c r="AD479" s="163"/>
      <c r="AE479" s="163"/>
      <c r="AF479" s="163"/>
      <c r="AG479" s="163"/>
      <c r="AH479" s="163"/>
      <c r="AI479" s="333"/>
      <c r="AJ479" s="283"/>
      <c r="AK479" s="315"/>
      <c r="AL479" s="282"/>
      <c r="AM479" s="283"/>
      <c r="AN479" s="283"/>
      <c r="AO479" s="283"/>
      <c r="AP479" s="283"/>
      <c r="AQ479" s="283"/>
      <c r="AR479" s="283"/>
      <c r="AS479" s="283"/>
      <c r="AT479" s="283"/>
      <c r="AU479" s="283"/>
      <c r="AV479" s="283"/>
      <c r="AW479" s="283"/>
      <c r="AX479" s="283"/>
      <c r="AY479" s="283"/>
      <c r="AZ479" s="340"/>
      <c r="BA479" s="283"/>
      <c r="BB479" s="283"/>
      <c r="BC479" s="283"/>
      <c r="BD479" s="283"/>
      <c r="BE479" s="283"/>
      <c r="BF479" s="283"/>
      <c r="BG479" s="283"/>
      <c r="BH479" s="283"/>
      <c r="BI479" s="283"/>
      <c r="BJ479" s="283"/>
      <c r="BK479" s="283"/>
      <c r="BL479" s="283"/>
      <c r="BM479" s="283"/>
      <c r="BN479" s="282"/>
      <c r="BO479" s="283"/>
      <c r="BP479" s="282"/>
      <c r="BQ479" s="282"/>
      <c r="BR479" s="282"/>
      <c r="BS479" s="282"/>
    </row>
    <row r="480">
      <c r="A480" s="283"/>
      <c r="B480" s="335"/>
      <c r="C480" s="283"/>
      <c r="D480" s="283"/>
      <c r="E480" s="283"/>
      <c r="F480" s="336"/>
      <c r="G480" s="337"/>
      <c r="H480" s="283"/>
      <c r="I480" s="283"/>
      <c r="J480" s="283"/>
      <c r="K480" s="338"/>
      <c r="L480" s="339"/>
      <c r="M480" s="283"/>
      <c r="N480" s="283"/>
      <c r="O480" s="333"/>
      <c r="P480" s="283"/>
      <c r="Q480" s="163"/>
      <c r="R480" s="163"/>
      <c r="S480" s="163"/>
      <c r="T480" s="163"/>
      <c r="U480" s="163"/>
      <c r="V480" s="163"/>
      <c r="W480" s="163"/>
      <c r="X480" s="163"/>
      <c r="Y480" s="163"/>
      <c r="Z480" s="163"/>
      <c r="AA480" s="330"/>
      <c r="AB480" s="163"/>
      <c r="AC480" s="163"/>
      <c r="AD480" s="163"/>
      <c r="AE480" s="163"/>
      <c r="AF480" s="163"/>
      <c r="AG480" s="163"/>
      <c r="AH480" s="163"/>
      <c r="AI480" s="333"/>
      <c r="AJ480" s="283"/>
      <c r="AK480" s="315"/>
      <c r="AL480" s="282"/>
      <c r="AM480" s="283"/>
      <c r="AN480" s="283"/>
      <c r="AO480" s="283"/>
      <c r="AP480" s="283"/>
      <c r="AQ480" s="283"/>
      <c r="AR480" s="283"/>
      <c r="AS480" s="283"/>
      <c r="AT480" s="283"/>
      <c r="AU480" s="283"/>
      <c r="AV480" s="283"/>
      <c r="AW480" s="283"/>
      <c r="AX480" s="283"/>
      <c r="AY480" s="283"/>
      <c r="AZ480" s="340"/>
      <c r="BA480" s="283"/>
      <c r="BB480" s="283"/>
      <c r="BC480" s="283"/>
      <c r="BD480" s="283"/>
      <c r="BE480" s="283"/>
      <c r="BF480" s="283"/>
      <c r="BG480" s="283"/>
      <c r="BH480" s="283"/>
      <c r="BI480" s="283"/>
      <c r="BJ480" s="283"/>
      <c r="BK480" s="283"/>
      <c r="BL480" s="283"/>
      <c r="BM480" s="283"/>
      <c r="BN480" s="282"/>
      <c r="BO480" s="283"/>
      <c r="BP480" s="282"/>
      <c r="BQ480" s="282"/>
      <c r="BR480" s="282"/>
      <c r="BS480" s="282"/>
    </row>
    <row r="481">
      <c r="A481" s="283"/>
      <c r="B481" s="335"/>
      <c r="C481" s="283"/>
      <c r="D481" s="283"/>
      <c r="E481" s="283"/>
      <c r="F481" s="336"/>
      <c r="G481" s="337"/>
      <c r="H481" s="283"/>
      <c r="I481" s="283"/>
      <c r="J481" s="283"/>
      <c r="K481" s="338"/>
      <c r="L481" s="339"/>
      <c r="M481" s="283"/>
      <c r="N481" s="283"/>
      <c r="O481" s="333"/>
      <c r="P481" s="283"/>
      <c r="Q481" s="163"/>
      <c r="R481" s="163"/>
      <c r="S481" s="163"/>
      <c r="T481" s="163"/>
      <c r="U481" s="163"/>
      <c r="V481" s="163"/>
      <c r="W481" s="163"/>
      <c r="X481" s="163"/>
      <c r="Y481" s="163"/>
      <c r="Z481" s="163"/>
      <c r="AA481" s="330"/>
      <c r="AB481" s="163"/>
      <c r="AC481" s="163"/>
      <c r="AD481" s="163"/>
      <c r="AE481" s="163"/>
      <c r="AF481" s="163"/>
      <c r="AG481" s="163"/>
      <c r="AH481" s="163"/>
      <c r="AI481" s="333"/>
      <c r="AJ481" s="283"/>
      <c r="AK481" s="315"/>
      <c r="AL481" s="282"/>
      <c r="AM481" s="283"/>
      <c r="AN481" s="283"/>
      <c r="AO481" s="283"/>
      <c r="AP481" s="283"/>
      <c r="AQ481" s="283"/>
      <c r="AR481" s="283"/>
      <c r="AS481" s="283"/>
      <c r="AT481" s="283"/>
      <c r="AU481" s="283"/>
      <c r="AV481" s="283"/>
      <c r="AW481" s="283"/>
      <c r="AX481" s="283"/>
      <c r="AY481" s="283"/>
      <c r="AZ481" s="340"/>
      <c r="BA481" s="283"/>
      <c r="BB481" s="283"/>
      <c r="BC481" s="283"/>
      <c r="BD481" s="283"/>
      <c r="BE481" s="283"/>
      <c r="BF481" s="283"/>
      <c r="BG481" s="283"/>
      <c r="BH481" s="283"/>
      <c r="BI481" s="283"/>
      <c r="BJ481" s="283"/>
      <c r="BK481" s="283"/>
      <c r="BL481" s="283"/>
      <c r="BM481" s="283"/>
      <c r="BN481" s="282"/>
      <c r="BO481" s="283"/>
      <c r="BP481" s="282"/>
      <c r="BQ481" s="282"/>
      <c r="BR481" s="282"/>
      <c r="BS481" s="282"/>
    </row>
    <row r="482">
      <c r="A482" s="283"/>
      <c r="B482" s="335"/>
      <c r="C482" s="283"/>
      <c r="D482" s="283"/>
      <c r="E482" s="283"/>
      <c r="F482" s="336"/>
      <c r="G482" s="337"/>
      <c r="H482" s="283"/>
      <c r="I482" s="283"/>
      <c r="J482" s="283"/>
      <c r="K482" s="338"/>
      <c r="L482" s="339"/>
      <c r="M482" s="283"/>
      <c r="N482" s="283"/>
      <c r="O482" s="333"/>
      <c r="P482" s="283"/>
      <c r="Q482" s="163"/>
      <c r="R482" s="163"/>
      <c r="S482" s="163"/>
      <c r="T482" s="163"/>
      <c r="U482" s="163"/>
      <c r="V482" s="163"/>
      <c r="W482" s="163"/>
      <c r="X482" s="163"/>
      <c r="Y482" s="163"/>
      <c r="Z482" s="163"/>
      <c r="AA482" s="330"/>
      <c r="AB482" s="163"/>
      <c r="AC482" s="163"/>
      <c r="AD482" s="163"/>
      <c r="AE482" s="163"/>
      <c r="AF482" s="163"/>
      <c r="AG482" s="163"/>
      <c r="AH482" s="163"/>
      <c r="AI482" s="333"/>
      <c r="AJ482" s="283"/>
      <c r="AK482" s="315"/>
      <c r="AL482" s="282"/>
      <c r="AM482" s="283"/>
      <c r="AN482" s="283"/>
      <c r="AO482" s="283"/>
      <c r="AP482" s="283"/>
      <c r="AQ482" s="283"/>
      <c r="AR482" s="283"/>
      <c r="AS482" s="283"/>
      <c r="AT482" s="283"/>
      <c r="AU482" s="283"/>
      <c r="AV482" s="283"/>
      <c r="AW482" s="283"/>
      <c r="AX482" s="283"/>
      <c r="AY482" s="283"/>
      <c r="AZ482" s="340"/>
      <c r="BA482" s="283"/>
      <c r="BB482" s="283"/>
      <c r="BC482" s="283"/>
      <c r="BD482" s="283"/>
      <c r="BE482" s="283"/>
      <c r="BF482" s="283"/>
      <c r="BG482" s="283"/>
      <c r="BH482" s="283"/>
      <c r="BI482" s="283"/>
      <c r="BJ482" s="283"/>
      <c r="BK482" s="283"/>
      <c r="BL482" s="283"/>
      <c r="BM482" s="283"/>
      <c r="BN482" s="282"/>
      <c r="BO482" s="283"/>
      <c r="BP482" s="282"/>
      <c r="BQ482" s="282"/>
      <c r="BR482" s="282"/>
      <c r="BS482" s="282"/>
    </row>
    <row r="483">
      <c r="A483" s="283"/>
      <c r="B483" s="335"/>
      <c r="C483" s="283"/>
      <c r="D483" s="283"/>
      <c r="E483" s="283"/>
      <c r="F483" s="336"/>
      <c r="G483" s="337"/>
      <c r="H483" s="283"/>
      <c r="I483" s="283"/>
      <c r="J483" s="283"/>
      <c r="K483" s="338"/>
      <c r="L483" s="339"/>
      <c r="M483" s="283"/>
      <c r="N483" s="283"/>
      <c r="O483" s="333"/>
      <c r="P483" s="283"/>
      <c r="Q483" s="163"/>
      <c r="R483" s="163"/>
      <c r="S483" s="163"/>
      <c r="T483" s="163"/>
      <c r="U483" s="163"/>
      <c r="V483" s="163"/>
      <c r="W483" s="163"/>
      <c r="X483" s="163"/>
      <c r="Y483" s="163"/>
      <c r="Z483" s="163"/>
      <c r="AA483" s="330"/>
      <c r="AB483" s="163"/>
      <c r="AC483" s="163"/>
      <c r="AD483" s="163"/>
      <c r="AE483" s="163"/>
      <c r="AF483" s="163"/>
      <c r="AG483" s="163"/>
      <c r="AH483" s="163"/>
      <c r="AI483" s="333"/>
      <c r="AJ483" s="283"/>
      <c r="AK483" s="315"/>
      <c r="AL483" s="282"/>
      <c r="AM483" s="283"/>
      <c r="AN483" s="283"/>
      <c r="AO483" s="283"/>
      <c r="AP483" s="283"/>
      <c r="AQ483" s="283"/>
      <c r="AR483" s="283"/>
      <c r="AS483" s="283"/>
      <c r="AT483" s="283"/>
      <c r="AU483" s="283"/>
      <c r="AV483" s="283"/>
      <c r="AW483" s="283"/>
      <c r="AX483" s="283"/>
      <c r="AY483" s="283"/>
      <c r="AZ483" s="340"/>
      <c r="BA483" s="283"/>
      <c r="BB483" s="283"/>
      <c r="BC483" s="283"/>
      <c r="BD483" s="283"/>
      <c r="BE483" s="283"/>
      <c r="BF483" s="283"/>
      <c r="BG483" s="283"/>
      <c r="BH483" s="283"/>
      <c r="BI483" s="283"/>
      <c r="BJ483" s="283"/>
      <c r="BK483" s="283"/>
      <c r="BL483" s="283"/>
      <c r="BM483" s="283"/>
      <c r="BN483" s="282"/>
      <c r="BO483" s="283"/>
      <c r="BP483" s="282"/>
      <c r="BQ483" s="282"/>
      <c r="BR483" s="282"/>
      <c r="BS483" s="282"/>
    </row>
    <row r="484">
      <c r="A484" s="283"/>
      <c r="B484" s="335"/>
      <c r="C484" s="283"/>
      <c r="D484" s="283"/>
      <c r="E484" s="283"/>
      <c r="F484" s="336"/>
      <c r="G484" s="337"/>
      <c r="H484" s="283"/>
      <c r="I484" s="283"/>
      <c r="J484" s="283"/>
      <c r="K484" s="338"/>
      <c r="L484" s="339"/>
      <c r="M484" s="283"/>
      <c r="N484" s="283"/>
      <c r="O484" s="333"/>
      <c r="P484" s="283"/>
      <c r="Q484" s="163"/>
      <c r="R484" s="163"/>
      <c r="S484" s="163"/>
      <c r="T484" s="163"/>
      <c r="U484" s="163"/>
      <c r="V484" s="163"/>
      <c r="W484" s="163"/>
      <c r="X484" s="163"/>
      <c r="Y484" s="163"/>
      <c r="Z484" s="163"/>
      <c r="AA484" s="330"/>
      <c r="AB484" s="163"/>
      <c r="AC484" s="163"/>
      <c r="AD484" s="163"/>
      <c r="AE484" s="163"/>
      <c r="AF484" s="163"/>
      <c r="AG484" s="163"/>
      <c r="AH484" s="163"/>
      <c r="AI484" s="333"/>
      <c r="AJ484" s="283"/>
      <c r="AK484" s="315"/>
      <c r="AL484" s="282"/>
      <c r="AM484" s="283"/>
      <c r="AN484" s="283"/>
      <c r="AO484" s="283"/>
      <c r="AP484" s="283"/>
      <c r="AQ484" s="283"/>
      <c r="AR484" s="283"/>
      <c r="AS484" s="283"/>
      <c r="AT484" s="283"/>
      <c r="AU484" s="283"/>
      <c r="AV484" s="283"/>
      <c r="AW484" s="283"/>
      <c r="AX484" s="283"/>
      <c r="AY484" s="283"/>
      <c r="AZ484" s="340"/>
      <c r="BA484" s="283"/>
      <c r="BB484" s="283"/>
      <c r="BC484" s="283"/>
      <c r="BD484" s="283"/>
      <c r="BE484" s="283"/>
      <c r="BF484" s="283"/>
      <c r="BG484" s="283"/>
      <c r="BH484" s="283"/>
      <c r="BI484" s="283"/>
      <c r="BJ484" s="283"/>
      <c r="BK484" s="283"/>
      <c r="BL484" s="283"/>
      <c r="BM484" s="283"/>
      <c r="BN484" s="282"/>
      <c r="BO484" s="283"/>
      <c r="BP484" s="282"/>
      <c r="BQ484" s="282"/>
      <c r="BR484" s="282"/>
      <c r="BS484" s="282"/>
    </row>
    <row r="485">
      <c r="A485" s="283"/>
      <c r="B485" s="335"/>
      <c r="C485" s="283"/>
      <c r="D485" s="283"/>
      <c r="E485" s="283"/>
      <c r="F485" s="336"/>
      <c r="G485" s="337"/>
      <c r="H485" s="283"/>
      <c r="I485" s="283"/>
      <c r="J485" s="283"/>
      <c r="K485" s="338"/>
      <c r="L485" s="339"/>
      <c r="M485" s="283"/>
      <c r="N485" s="283"/>
      <c r="O485" s="333"/>
      <c r="P485" s="283"/>
      <c r="Q485" s="163"/>
      <c r="R485" s="163"/>
      <c r="S485" s="163"/>
      <c r="T485" s="163"/>
      <c r="U485" s="163"/>
      <c r="V485" s="163"/>
      <c r="W485" s="163"/>
      <c r="X485" s="163"/>
      <c r="Y485" s="163"/>
      <c r="Z485" s="163"/>
      <c r="AA485" s="330"/>
      <c r="AB485" s="163"/>
      <c r="AC485" s="163"/>
      <c r="AD485" s="163"/>
      <c r="AE485" s="163"/>
      <c r="AF485" s="163"/>
      <c r="AG485" s="163"/>
      <c r="AH485" s="163"/>
      <c r="AI485" s="333"/>
      <c r="AJ485" s="283"/>
      <c r="AK485" s="315"/>
      <c r="AL485" s="282"/>
      <c r="AM485" s="283"/>
      <c r="AN485" s="283"/>
      <c r="AO485" s="283"/>
      <c r="AP485" s="283"/>
      <c r="AQ485" s="283"/>
      <c r="AR485" s="283"/>
      <c r="AS485" s="283"/>
      <c r="AT485" s="283"/>
      <c r="AU485" s="283"/>
      <c r="AV485" s="283"/>
      <c r="AW485" s="283"/>
      <c r="AX485" s="283"/>
      <c r="AY485" s="283"/>
      <c r="AZ485" s="340"/>
      <c r="BA485" s="283"/>
      <c r="BB485" s="283"/>
      <c r="BC485" s="283"/>
      <c r="BD485" s="283"/>
      <c r="BE485" s="283"/>
      <c r="BF485" s="283"/>
      <c r="BG485" s="283"/>
      <c r="BH485" s="283"/>
      <c r="BI485" s="283"/>
      <c r="BJ485" s="283"/>
      <c r="BK485" s="283"/>
      <c r="BL485" s="283"/>
      <c r="BM485" s="283"/>
      <c r="BN485" s="282"/>
      <c r="BO485" s="283"/>
      <c r="BP485" s="282"/>
      <c r="BQ485" s="282"/>
      <c r="BR485" s="282"/>
      <c r="BS485" s="282"/>
    </row>
    <row r="486">
      <c r="A486" s="283"/>
      <c r="B486" s="335"/>
      <c r="C486" s="283"/>
      <c r="D486" s="283"/>
      <c r="E486" s="283"/>
      <c r="F486" s="336"/>
      <c r="G486" s="337"/>
      <c r="H486" s="283"/>
      <c r="I486" s="283"/>
      <c r="J486" s="283"/>
      <c r="K486" s="338"/>
      <c r="L486" s="339"/>
      <c r="M486" s="283"/>
      <c r="N486" s="283"/>
      <c r="O486" s="333"/>
      <c r="P486" s="283"/>
      <c r="Q486" s="163"/>
      <c r="R486" s="163"/>
      <c r="S486" s="163"/>
      <c r="T486" s="163"/>
      <c r="U486" s="163"/>
      <c r="V486" s="163"/>
      <c r="W486" s="163"/>
      <c r="X486" s="163"/>
      <c r="Y486" s="163"/>
      <c r="Z486" s="163"/>
      <c r="AA486" s="330"/>
      <c r="AB486" s="163"/>
      <c r="AC486" s="163"/>
      <c r="AD486" s="163"/>
      <c r="AE486" s="163"/>
      <c r="AF486" s="163"/>
      <c r="AG486" s="163"/>
      <c r="AH486" s="163"/>
      <c r="AI486" s="333"/>
      <c r="AJ486" s="283"/>
      <c r="AK486" s="315"/>
      <c r="AL486" s="282"/>
      <c r="AM486" s="283"/>
      <c r="AN486" s="283"/>
      <c r="AO486" s="283"/>
      <c r="AP486" s="283"/>
      <c r="AQ486" s="283"/>
      <c r="AR486" s="283"/>
      <c r="AS486" s="283"/>
      <c r="AT486" s="283"/>
      <c r="AU486" s="283"/>
      <c r="AV486" s="283"/>
      <c r="AW486" s="283"/>
      <c r="AX486" s="283"/>
      <c r="AY486" s="283"/>
      <c r="AZ486" s="340"/>
      <c r="BA486" s="283"/>
      <c r="BB486" s="283"/>
      <c r="BC486" s="283"/>
      <c r="BD486" s="283"/>
      <c r="BE486" s="283"/>
      <c r="BF486" s="283"/>
      <c r="BG486" s="283"/>
      <c r="BH486" s="283"/>
      <c r="BI486" s="283"/>
      <c r="BJ486" s="283"/>
      <c r="BK486" s="283"/>
      <c r="BL486" s="283"/>
      <c r="BM486" s="283"/>
      <c r="BN486" s="282"/>
      <c r="BO486" s="283"/>
      <c r="BP486" s="282"/>
      <c r="BQ486" s="282"/>
      <c r="BR486" s="282"/>
      <c r="BS486" s="282"/>
    </row>
    <row r="487">
      <c r="A487" s="283"/>
      <c r="B487" s="335"/>
      <c r="C487" s="283"/>
      <c r="D487" s="283"/>
      <c r="E487" s="283"/>
      <c r="F487" s="336"/>
      <c r="G487" s="337"/>
      <c r="H487" s="283"/>
      <c r="I487" s="283"/>
      <c r="J487" s="283"/>
      <c r="K487" s="338"/>
      <c r="L487" s="339"/>
      <c r="M487" s="283"/>
      <c r="N487" s="283"/>
      <c r="O487" s="333"/>
      <c r="P487" s="283"/>
      <c r="Q487" s="163"/>
      <c r="R487" s="163"/>
      <c r="S487" s="163"/>
      <c r="T487" s="163"/>
      <c r="U487" s="163"/>
      <c r="V487" s="163"/>
      <c r="W487" s="163"/>
      <c r="X487" s="163"/>
      <c r="Y487" s="163"/>
      <c r="Z487" s="163"/>
      <c r="AA487" s="330"/>
      <c r="AB487" s="163"/>
      <c r="AC487" s="163"/>
      <c r="AD487" s="163"/>
      <c r="AE487" s="163"/>
      <c r="AF487" s="163"/>
      <c r="AG487" s="163"/>
      <c r="AH487" s="163"/>
      <c r="AI487" s="333"/>
      <c r="AJ487" s="283"/>
      <c r="AK487" s="315"/>
      <c r="AL487" s="282"/>
      <c r="AM487" s="283"/>
      <c r="AN487" s="283"/>
      <c r="AO487" s="283"/>
      <c r="AP487" s="283"/>
      <c r="AQ487" s="283"/>
      <c r="AR487" s="283"/>
      <c r="AS487" s="283"/>
      <c r="AT487" s="283"/>
      <c r="AU487" s="283"/>
      <c r="AV487" s="283"/>
      <c r="AW487" s="283"/>
      <c r="AX487" s="283"/>
      <c r="AY487" s="283"/>
      <c r="AZ487" s="340"/>
      <c r="BA487" s="283"/>
      <c r="BB487" s="283"/>
      <c r="BC487" s="283"/>
      <c r="BD487" s="283"/>
      <c r="BE487" s="283"/>
      <c r="BF487" s="283"/>
      <c r="BG487" s="283"/>
      <c r="BH487" s="283"/>
      <c r="BI487" s="283"/>
      <c r="BJ487" s="283"/>
      <c r="BK487" s="283"/>
      <c r="BL487" s="283"/>
      <c r="BM487" s="283"/>
      <c r="BN487" s="282"/>
      <c r="BO487" s="283"/>
      <c r="BP487" s="282"/>
      <c r="BQ487" s="282"/>
      <c r="BR487" s="282"/>
      <c r="BS487" s="282"/>
    </row>
    <row r="488">
      <c r="A488" s="283"/>
      <c r="B488" s="335"/>
      <c r="C488" s="283"/>
      <c r="D488" s="283"/>
      <c r="E488" s="283"/>
      <c r="F488" s="336"/>
      <c r="G488" s="337"/>
      <c r="H488" s="283"/>
      <c r="I488" s="283"/>
      <c r="J488" s="283"/>
      <c r="K488" s="338"/>
      <c r="L488" s="339"/>
      <c r="M488" s="283"/>
      <c r="N488" s="283"/>
      <c r="O488" s="333"/>
      <c r="P488" s="283"/>
      <c r="Q488" s="163"/>
      <c r="R488" s="163"/>
      <c r="S488" s="163"/>
      <c r="T488" s="163"/>
      <c r="U488" s="163"/>
      <c r="V488" s="163"/>
      <c r="W488" s="163"/>
      <c r="X488" s="163"/>
      <c r="Y488" s="163"/>
      <c r="Z488" s="163"/>
      <c r="AA488" s="330"/>
      <c r="AB488" s="163"/>
      <c r="AC488" s="163"/>
      <c r="AD488" s="163"/>
      <c r="AE488" s="163"/>
      <c r="AF488" s="163"/>
      <c r="AG488" s="163"/>
      <c r="AH488" s="163"/>
      <c r="AI488" s="333"/>
      <c r="AJ488" s="283"/>
      <c r="AK488" s="315"/>
      <c r="AL488" s="282"/>
      <c r="AM488" s="283"/>
      <c r="AN488" s="283"/>
      <c r="AO488" s="283"/>
      <c r="AP488" s="283"/>
      <c r="AQ488" s="283"/>
      <c r="AR488" s="283"/>
      <c r="AS488" s="283"/>
      <c r="AT488" s="283"/>
      <c r="AU488" s="283"/>
      <c r="AV488" s="283"/>
      <c r="AW488" s="283"/>
      <c r="AX488" s="283"/>
      <c r="AY488" s="283"/>
      <c r="AZ488" s="340"/>
      <c r="BA488" s="283"/>
      <c r="BB488" s="283"/>
      <c r="BC488" s="283"/>
      <c r="BD488" s="283"/>
      <c r="BE488" s="283"/>
      <c r="BF488" s="283"/>
      <c r="BG488" s="283"/>
      <c r="BH488" s="283"/>
      <c r="BI488" s="283"/>
      <c r="BJ488" s="283"/>
      <c r="BK488" s="283"/>
      <c r="BL488" s="283"/>
      <c r="BM488" s="283"/>
      <c r="BN488" s="282"/>
      <c r="BO488" s="283"/>
      <c r="BP488" s="282"/>
      <c r="BQ488" s="282"/>
      <c r="BR488" s="282"/>
      <c r="BS488" s="282"/>
    </row>
    <row r="489">
      <c r="A489" s="283"/>
      <c r="B489" s="335"/>
      <c r="C489" s="283"/>
      <c r="D489" s="283"/>
      <c r="E489" s="283"/>
      <c r="F489" s="336"/>
      <c r="G489" s="337"/>
      <c r="H489" s="283"/>
      <c r="I489" s="283"/>
      <c r="J489" s="283"/>
      <c r="K489" s="338"/>
      <c r="L489" s="339"/>
      <c r="M489" s="283"/>
      <c r="N489" s="283"/>
      <c r="O489" s="333"/>
      <c r="P489" s="283"/>
      <c r="Q489" s="163"/>
      <c r="R489" s="163"/>
      <c r="S489" s="163"/>
      <c r="T489" s="163"/>
      <c r="U489" s="163"/>
      <c r="V489" s="163"/>
      <c r="W489" s="163"/>
      <c r="X489" s="163"/>
      <c r="Y489" s="163"/>
      <c r="Z489" s="163"/>
      <c r="AA489" s="330"/>
      <c r="AB489" s="163"/>
      <c r="AC489" s="163"/>
      <c r="AD489" s="163"/>
      <c r="AE489" s="163"/>
      <c r="AF489" s="163"/>
      <c r="AG489" s="163"/>
      <c r="AH489" s="163"/>
      <c r="AI489" s="333"/>
      <c r="AJ489" s="283"/>
      <c r="AK489" s="315"/>
      <c r="AL489" s="282"/>
      <c r="AM489" s="283"/>
      <c r="AN489" s="283"/>
      <c r="AO489" s="283"/>
      <c r="AP489" s="283"/>
      <c r="AQ489" s="283"/>
      <c r="AR489" s="283"/>
      <c r="AS489" s="283"/>
      <c r="AT489" s="283"/>
      <c r="AU489" s="283"/>
      <c r="AV489" s="283"/>
      <c r="AW489" s="283"/>
      <c r="AX489" s="283"/>
      <c r="AY489" s="283"/>
      <c r="AZ489" s="340"/>
      <c r="BA489" s="283"/>
      <c r="BB489" s="283"/>
      <c r="BC489" s="283"/>
      <c r="BD489" s="283"/>
      <c r="BE489" s="283"/>
      <c r="BF489" s="283"/>
      <c r="BG489" s="283"/>
      <c r="BH489" s="283"/>
      <c r="BI489" s="283"/>
      <c r="BJ489" s="283"/>
      <c r="BK489" s="283"/>
      <c r="BL489" s="283"/>
      <c r="BM489" s="283"/>
      <c r="BN489" s="282"/>
      <c r="BO489" s="283"/>
      <c r="BP489" s="282"/>
      <c r="BQ489" s="282"/>
      <c r="BR489" s="282"/>
      <c r="BS489" s="282"/>
    </row>
    <row r="490">
      <c r="A490" s="283"/>
      <c r="B490" s="335"/>
      <c r="C490" s="283"/>
      <c r="D490" s="283"/>
      <c r="E490" s="283"/>
      <c r="F490" s="336"/>
      <c r="G490" s="337"/>
      <c r="H490" s="283"/>
      <c r="I490" s="283"/>
      <c r="J490" s="283"/>
      <c r="K490" s="338"/>
      <c r="L490" s="339"/>
      <c r="M490" s="283"/>
      <c r="N490" s="283"/>
      <c r="O490" s="333"/>
      <c r="P490" s="283"/>
      <c r="Q490" s="163"/>
      <c r="R490" s="163"/>
      <c r="S490" s="163"/>
      <c r="T490" s="163"/>
      <c r="U490" s="163"/>
      <c r="V490" s="163"/>
      <c r="W490" s="163"/>
      <c r="X490" s="163"/>
      <c r="Y490" s="163"/>
      <c r="Z490" s="163"/>
      <c r="AA490" s="330"/>
      <c r="AB490" s="163"/>
      <c r="AC490" s="163"/>
      <c r="AD490" s="163"/>
      <c r="AE490" s="163"/>
      <c r="AF490" s="163"/>
      <c r="AG490" s="163"/>
      <c r="AH490" s="163"/>
      <c r="AI490" s="333"/>
      <c r="AJ490" s="283"/>
      <c r="AK490" s="315"/>
      <c r="AL490" s="282"/>
      <c r="AM490" s="283"/>
      <c r="AN490" s="283"/>
      <c r="AO490" s="283"/>
      <c r="AP490" s="283"/>
      <c r="AQ490" s="283"/>
      <c r="AR490" s="283"/>
      <c r="AS490" s="283"/>
      <c r="AT490" s="283"/>
      <c r="AU490" s="283"/>
      <c r="AV490" s="283"/>
      <c r="AW490" s="283"/>
      <c r="AX490" s="283"/>
      <c r="AY490" s="283"/>
      <c r="AZ490" s="340"/>
      <c r="BA490" s="283"/>
      <c r="BB490" s="283"/>
      <c r="BC490" s="283"/>
      <c r="BD490" s="283"/>
      <c r="BE490" s="283"/>
      <c r="BF490" s="283"/>
      <c r="BG490" s="283"/>
      <c r="BH490" s="283"/>
      <c r="BI490" s="283"/>
      <c r="BJ490" s="283"/>
      <c r="BK490" s="283"/>
      <c r="BL490" s="283"/>
      <c r="BM490" s="283"/>
      <c r="BN490" s="282"/>
      <c r="BO490" s="283"/>
      <c r="BP490" s="282"/>
      <c r="BQ490" s="282"/>
      <c r="BR490" s="282"/>
      <c r="BS490" s="282"/>
    </row>
    <row r="491">
      <c r="A491" s="283"/>
      <c r="B491" s="335"/>
      <c r="C491" s="283"/>
      <c r="D491" s="283"/>
      <c r="E491" s="283"/>
      <c r="F491" s="336"/>
      <c r="G491" s="337"/>
      <c r="H491" s="283"/>
      <c r="I491" s="283"/>
      <c r="J491" s="283"/>
      <c r="K491" s="338"/>
      <c r="L491" s="339"/>
      <c r="M491" s="283"/>
      <c r="N491" s="283"/>
      <c r="O491" s="333"/>
      <c r="P491" s="283"/>
      <c r="Q491" s="163"/>
      <c r="R491" s="163"/>
      <c r="S491" s="163"/>
      <c r="T491" s="163"/>
      <c r="U491" s="163"/>
      <c r="V491" s="163"/>
      <c r="W491" s="163"/>
      <c r="X491" s="163"/>
      <c r="Y491" s="163"/>
      <c r="Z491" s="163"/>
      <c r="AA491" s="330"/>
      <c r="AB491" s="163"/>
      <c r="AC491" s="163"/>
      <c r="AD491" s="163"/>
      <c r="AE491" s="163"/>
      <c r="AF491" s="163"/>
      <c r="AG491" s="163"/>
      <c r="AH491" s="163"/>
      <c r="AI491" s="333"/>
      <c r="AJ491" s="283"/>
      <c r="AK491" s="315"/>
      <c r="AL491" s="282"/>
      <c r="AM491" s="283"/>
      <c r="AN491" s="283"/>
      <c r="AO491" s="283"/>
      <c r="AP491" s="283"/>
      <c r="AQ491" s="283"/>
      <c r="AR491" s="283"/>
      <c r="AS491" s="283"/>
      <c r="AT491" s="283"/>
      <c r="AU491" s="283"/>
      <c r="AV491" s="283"/>
      <c r="AW491" s="283"/>
      <c r="AX491" s="283"/>
      <c r="AY491" s="283"/>
      <c r="AZ491" s="340"/>
      <c r="BA491" s="283"/>
      <c r="BB491" s="283"/>
      <c r="BC491" s="283"/>
      <c r="BD491" s="283"/>
      <c r="BE491" s="283"/>
      <c r="BF491" s="283"/>
      <c r="BG491" s="283"/>
      <c r="BH491" s="283"/>
      <c r="BI491" s="283"/>
      <c r="BJ491" s="283"/>
      <c r="BK491" s="283"/>
      <c r="BL491" s="283"/>
      <c r="BM491" s="283"/>
      <c r="BN491" s="282"/>
      <c r="BO491" s="283"/>
      <c r="BP491" s="282"/>
      <c r="BQ491" s="282"/>
      <c r="BR491" s="282"/>
      <c r="BS491" s="282"/>
    </row>
    <row r="492">
      <c r="A492" s="283"/>
      <c r="B492" s="335"/>
      <c r="C492" s="283"/>
      <c r="D492" s="283"/>
      <c r="E492" s="283"/>
      <c r="F492" s="336"/>
      <c r="G492" s="337"/>
      <c r="H492" s="283"/>
      <c r="I492" s="283"/>
      <c r="J492" s="283"/>
      <c r="K492" s="338"/>
      <c r="L492" s="339"/>
      <c r="M492" s="283"/>
      <c r="N492" s="283"/>
      <c r="O492" s="333"/>
      <c r="P492" s="283"/>
      <c r="Q492" s="163"/>
      <c r="R492" s="163"/>
      <c r="S492" s="163"/>
      <c r="T492" s="163"/>
      <c r="U492" s="163"/>
      <c r="V492" s="163"/>
      <c r="W492" s="163"/>
      <c r="X492" s="163"/>
      <c r="Y492" s="163"/>
      <c r="Z492" s="163"/>
      <c r="AA492" s="330"/>
      <c r="AB492" s="163"/>
      <c r="AC492" s="163"/>
      <c r="AD492" s="163"/>
      <c r="AE492" s="163"/>
      <c r="AF492" s="163"/>
      <c r="AG492" s="163"/>
      <c r="AH492" s="163"/>
      <c r="AI492" s="333"/>
      <c r="AJ492" s="283"/>
      <c r="AK492" s="315"/>
      <c r="AL492" s="282"/>
      <c r="AM492" s="283"/>
      <c r="AN492" s="283"/>
      <c r="AO492" s="283"/>
      <c r="AP492" s="283"/>
      <c r="AQ492" s="283"/>
      <c r="AR492" s="283"/>
      <c r="AS492" s="283"/>
      <c r="AT492" s="283"/>
      <c r="AU492" s="283"/>
      <c r="AV492" s="283"/>
      <c r="AW492" s="283"/>
      <c r="AX492" s="283"/>
      <c r="AY492" s="283"/>
      <c r="AZ492" s="340"/>
      <c r="BA492" s="283"/>
      <c r="BB492" s="283"/>
      <c r="BC492" s="283"/>
      <c r="BD492" s="283"/>
      <c r="BE492" s="283"/>
      <c r="BF492" s="283"/>
      <c r="BG492" s="283"/>
      <c r="BH492" s="283"/>
      <c r="BI492" s="283"/>
      <c r="BJ492" s="283"/>
      <c r="BK492" s="283"/>
      <c r="BL492" s="283"/>
      <c r="BM492" s="283"/>
      <c r="BN492" s="282"/>
      <c r="BO492" s="283"/>
      <c r="BP492" s="282"/>
      <c r="BQ492" s="282"/>
      <c r="BR492" s="282"/>
      <c r="BS492" s="282"/>
    </row>
    <row r="493">
      <c r="A493" s="283"/>
      <c r="B493" s="335"/>
      <c r="C493" s="283"/>
      <c r="D493" s="283"/>
      <c r="E493" s="283"/>
      <c r="F493" s="336"/>
      <c r="G493" s="337"/>
      <c r="H493" s="283"/>
      <c r="I493" s="283"/>
      <c r="J493" s="283"/>
      <c r="K493" s="338"/>
      <c r="L493" s="339"/>
      <c r="M493" s="283"/>
      <c r="N493" s="283"/>
      <c r="O493" s="333"/>
      <c r="P493" s="283"/>
      <c r="Q493" s="163"/>
      <c r="R493" s="163"/>
      <c r="S493" s="163"/>
      <c r="T493" s="163"/>
      <c r="U493" s="163"/>
      <c r="V493" s="163"/>
      <c r="W493" s="163"/>
      <c r="X493" s="163"/>
      <c r="Y493" s="163"/>
      <c r="Z493" s="163"/>
      <c r="AA493" s="330"/>
      <c r="AB493" s="163"/>
      <c r="AC493" s="163"/>
      <c r="AD493" s="163"/>
      <c r="AE493" s="163"/>
      <c r="AF493" s="163"/>
      <c r="AG493" s="163"/>
      <c r="AH493" s="163"/>
      <c r="AI493" s="333"/>
      <c r="AJ493" s="283"/>
      <c r="AK493" s="315"/>
      <c r="AL493" s="282"/>
      <c r="AM493" s="283"/>
      <c r="AN493" s="283"/>
      <c r="AO493" s="283"/>
      <c r="AP493" s="283"/>
      <c r="AQ493" s="283"/>
      <c r="AR493" s="283"/>
      <c r="AS493" s="283"/>
      <c r="AT493" s="283"/>
      <c r="AU493" s="283"/>
      <c r="AV493" s="283"/>
      <c r="AW493" s="283"/>
      <c r="AX493" s="283"/>
      <c r="AY493" s="283"/>
      <c r="AZ493" s="340"/>
      <c r="BA493" s="283"/>
      <c r="BB493" s="283"/>
      <c r="BC493" s="283"/>
      <c r="BD493" s="283"/>
      <c r="BE493" s="283"/>
      <c r="BF493" s="283"/>
      <c r="BG493" s="283"/>
      <c r="BH493" s="283"/>
      <c r="BI493" s="283"/>
      <c r="BJ493" s="283"/>
      <c r="BK493" s="283"/>
      <c r="BL493" s="283"/>
      <c r="BM493" s="283"/>
      <c r="BN493" s="282"/>
      <c r="BO493" s="283"/>
      <c r="BP493" s="282"/>
      <c r="BQ493" s="282"/>
      <c r="BR493" s="282"/>
      <c r="BS493" s="282"/>
    </row>
    <row r="494">
      <c r="A494" s="283"/>
      <c r="B494" s="335"/>
      <c r="C494" s="283"/>
      <c r="D494" s="283"/>
      <c r="E494" s="283"/>
      <c r="F494" s="336"/>
      <c r="G494" s="337"/>
      <c r="H494" s="283"/>
      <c r="I494" s="283"/>
      <c r="J494" s="283"/>
      <c r="K494" s="338"/>
      <c r="L494" s="339"/>
      <c r="M494" s="283"/>
      <c r="N494" s="283"/>
      <c r="O494" s="333"/>
      <c r="P494" s="283"/>
      <c r="Q494" s="163"/>
      <c r="R494" s="163"/>
      <c r="S494" s="163"/>
      <c r="T494" s="163"/>
      <c r="U494" s="163"/>
      <c r="V494" s="163"/>
      <c r="W494" s="163"/>
      <c r="X494" s="163"/>
      <c r="Y494" s="163"/>
      <c r="Z494" s="163"/>
      <c r="AA494" s="330"/>
      <c r="AB494" s="163"/>
      <c r="AC494" s="163"/>
      <c r="AD494" s="163"/>
      <c r="AE494" s="163"/>
      <c r="AF494" s="163"/>
      <c r="AG494" s="163"/>
      <c r="AH494" s="163"/>
      <c r="AI494" s="333"/>
      <c r="AJ494" s="283"/>
      <c r="AK494" s="315"/>
      <c r="AL494" s="282"/>
      <c r="AM494" s="283"/>
      <c r="AN494" s="283"/>
      <c r="AO494" s="283"/>
      <c r="AP494" s="283"/>
      <c r="AQ494" s="283"/>
      <c r="AR494" s="283"/>
      <c r="AS494" s="283"/>
      <c r="AT494" s="283"/>
      <c r="AU494" s="283"/>
      <c r="AV494" s="283"/>
      <c r="AW494" s="283"/>
      <c r="AX494" s="283"/>
      <c r="AY494" s="283"/>
      <c r="AZ494" s="340"/>
      <c r="BA494" s="283"/>
      <c r="BB494" s="283"/>
      <c r="BC494" s="283"/>
      <c r="BD494" s="283"/>
      <c r="BE494" s="283"/>
      <c r="BF494" s="283"/>
      <c r="BG494" s="283"/>
      <c r="BH494" s="283"/>
      <c r="BI494" s="283"/>
      <c r="BJ494" s="283"/>
      <c r="BK494" s="283"/>
      <c r="BL494" s="283"/>
      <c r="BM494" s="283"/>
      <c r="BN494" s="282"/>
      <c r="BO494" s="283"/>
      <c r="BP494" s="282"/>
      <c r="BQ494" s="282"/>
      <c r="BR494" s="282"/>
      <c r="BS494" s="282"/>
    </row>
    <row r="495">
      <c r="A495" s="283"/>
      <c r="B495" s="335"/>
      <c r="C495" s="283"/>
      <c r="D495" s="283"/>
      <c r="E495" s="283"/>
      <c r="F495" s="336"/>
      <c r="G495" s="337"/>
      <c r="H495" s="283"/>
      <c r="I495" s="283"/>
      <c r="J495" s="283"/>
      <c r="K495" s="338"/>
      <c r="L495" s="339"/>
      <c r="M495" s="283"/>
      <c r="N495" s="283"/>
      <c r="O495" s="333"/>
      <c r="P495" s="283"/>
      <c r="Q495" s="163"/>
      <c r="R495" s="163"/>
      <c r="S495" s="163"/>
      <c r="T495" s="163"/>
      <c r="U495" s="163"/>
      <c r="V495" s="163"/>
      <c r="W495" s="163"/>
      <c r="X495" s="163"/>
      <c r="Y495" s="163"/>
      <c r="Z495" s="163"/>
      <c r="AA495" s="330"/>
      <c r="AB495" s="163"/>
      <c r="AC495" s="163"/>
      <c r="AD495" s="163"/>
      <c r="AE495" s="163"/>
      <c r="AF495" s="163"/>
      <c r="AG495" s="163"/>
      <c r="AH495" s="163"/>
      <c r="AI495" s="333"/>
      <c r="AJ495" s="283"/>
      <c r="AK495" s="315"/>
      <c r="AL495" s="282"/>
      <c r="AM495" s="283"/>
      <c r="AN495" s="283"/>
      <c r="AO495" s="283"/>
      <c r="AP495" s="283"/>
      <c r="AQ495" s="283"/>
      <c r="AR495" s="283"/>
      <c r="AS495" s="283"/>
      <c r="AT495" s="283"/>
      <c r="AU495" s="283"/>
      <c r="AV495" s="283"/>
      <c r="AW495" s="283"/>
      <c r="AX495" s="283"/>
      <c r="AY495" s="283"/>
      <c r="AZ495" s="340"/>
      <c r="BA495" s="283"/>
      <c r="BB495" s="283"/>
      <c r="BC495" s="283"/>
      <c r="BD495" s="283"/>
      <c r="BE495" s="283"/>
      <c r="BF495" s="283"/>
      <c r="BG495" s="283"/>
      <c r="BH495" s="283"/>
      <c r="BI495" s="283"/>
      <c r="BJ495" s="283"/>
      <c r="BK495" s="283"/>
      <c r="BL495" s="283"/>
      <c r="BM495" s="283"/>
      <c r="BN495" s="282"/>
      <c r="BO495" s="283"/>
      <c r="BP495" s="282"/>
      <c r="BQ495" s="282"/>
      <c r="BR495" s="282"/>
      <c r="BS495" s="282"/>
    </row>
    <row r="496">
      <c r="A496" s="283"/>
      <c r="B496" s="335"/>
      <c r="C496" s="283"/>
      <c r="D496" s="283"/>
      <c r="E496" s="283"/>
      <c r="F496" s="336"/>
      <c r="G496" s="337"/>
      <c r="H496" s="283"/>
      <c r="I496" s="283"/>
      <c r="J496" s="283"/>
      <c r="K496" s="338"/>
      <c r="L496" s="339"/>
      <c r="M496" s="283"/>
      <c r="N496" s="283"/>
      <c r="O496" s="333"/>
      <c r="P496" s="283"/>
      <c r="Q496" s="163"/>
      <c r="R496" s="163"/>
      <c r="S496" s="163"/>
      <c r="T496" s="163"/>
      <c r="U496" s="163"/>
      <c r="V496" s="163"/>
      <c r="W496" s="163"/>
      <c r="X496" s="163"/>
      <c r="Y496" s="163"/>
      <c r="Z496" s="163"/>
      <c r="AA496" s="330"/>
      <c r="AB496" s="163"/>
      <c r="AC496" s="163"/>
      <c r="AD496" s="163"/>
      <c r="AE496" s="163"/>
      <c r="AF496" s="163"/>
      <c r="AG496" s="163"/>
      <c r="AH496" s="163"/>
      <c r="AI496" s="333"/>
      <c r="AJ496" s="283"/>
      <c r="AK496" s="315"/>
      <c r="AL496" s="282"/>
      <c r="AM496" s="283"/>
      <c r="AN496" s="283"/>
      <c r="AO496" s="283"/>
      <c r="AP496" s="283"/>
      <c r="AQ496" s="283"/>
      <c r="AR496" s="283"/>
      <c r="AS496" s="283"/>
      <c r="AT496" s="283"/>
      <c r="AU496" s="283"/>
      <c r="AV496" s="283"/>
      <c r="AW496" s="283"/>
      <c r="AX496" s="283"/>
      <c r="AY496" s="283"/>
      <c r="AZ496" s="340"/>
      <c r="BA496" s="283"/>
      <c r="BB496" s="283"/>
      <c r="BC496" s="283"/>
      <c r="BD496" s="283"/>
      <c r="BE496" s="283"/>
      <c r="BF496" s="283"/>
      <c r="BG496" s="283"/>
      <c r="BH496" s="283"/>
      <c r="BI496" s="283"/>
      <c r="BJ496" s="283"/>
      <c r="BK496" s="283"/>
      <c r="BL496" s="283"/>
      <c r="BM496" s="283"/>
      <c r="BN496" s="282"/>
      <c r="BO496" s="283"/>
      <c r="BP496" s="282"/>
      <c r="BQ496" s="282"/>
      <c r="BR496" s="282"/>
      <c r="BS496" s="282"/>
    </row>
    <row r="497">
      <c r="A497" s="283"/>
      <c r="B497" s="335"/>
      <c r="C497" s="283"/>
      <c r="D497" s="283"/>
      <c r="E497" s="283"/>
      <c r="F497" s="336"/>
      <c r="G497" s="337"/>
      <c r="H497" s="283"/>
      <c r="I497" s="283"/>
      <c r="J497" s="283"/>
      <c r="K497" s="338"/>
      <c r="L497" s="339"/>
      <c r="M497" s="283"/>
      <c r="N497" s="283"/>
      <c r="O497" s="333"/>
      <c r="P497" s="283"/>
      <c r="Q497" s="163"/>
      <c r="R497" s="163"/>
      <c r="S497" s="163"/>
      <c r="T497" s="163"/>
      <c r="U497" s="163"/>
      <c r="V497" s="163"/>
      <c r="W497" s="163"/>
      <c r="X497" s="163"/>
      <c r="Y497" s="163"/>
      <c r="Z497" s="163"/>
      <c r="AA497" s="330"/>
      <c r="AB497" s="163"/>
      <c r="AC497" s="163"/>
      <c r="AD497" s="163"/>
      <c r="AE497" s="163"/>
      <c r="AF497" s="163"/>
      <c r="AG497" s="163"/>
      <c r="AH497" s="163"/>
      <c r="AI497" s="333"/>
      <c r="AJ497" s="283"/>
      <c r="AK497" s="315"/>
      <c r="AL497" s="282"/>
      <c r="AM497" s="283"/>
      <c r="AN497" s="283"/>
      <c r="AO497" s="283"/>
      <c r="AP497" s="283"/>
      <c r="AQ497" s="283"/>
      <c r="AR497" s="283"/>
      <c r="AS497" s="283"/>
      <c r="AT497" s="283"/>
      <c r="AU497" s="283"/>
      <c r="AV497" s="283"/>
      <c r="AW497" s="283"/>
      <c r="AX497" s="283"/>
      <c r="AY497" s="283"/>
      <c r="AZ497" s="340"/>
      <c r="BA497" s="283"/>
      <c r="BB497" s="283"/>
      <c r="BC497" s="283"/>
      <c r="BD497" s="283"/>
      <c r="BE497" s="283"/>
      <c r="BF497" s="283"/>
      <c r="BG497" s="283"/>
      <c r="BH497" s="283"/>
      <c r="BI497" s="283"/>
      <c r="BJ497" s="283"/>
      <c r="BK497" s="283"/>
      <c r="BL497" s="283"/>
      <c r="BM497" s="283"/>
      <c r="BN497" s="282"/>
      <c r="BO497" s="283"/>
      <c r="BP497" s="282"/>
      <c r="BQ497" s="282"/>
      <c r="BR497" s="282"/>
      <c r="BS497" s="282"/>
    </row>
    <row r="498">
      <c r="A498" s="283"/>
      <c r="B498" s="335"/>
      <c r="C498" s="283"/>
      <c r="D498" s="283"/>
      <c r="E498" s="283"/>
      <c r="F498" s="336"/>
      <c r="G498" s="337"/>
      <c r="H498" s="283"/>
      <c r="I498" s="283"/>
      <c r="J498" s="283"/>
      <c r="K498" s="338"/>
      <c r="L498" s="339"/>
      <c r="M498" s="283"/>
      <c r="N498" s="283"/>
      <c r="O498" s="333"/>
      <c r="P498" s="283"/>
      <c r="Q498" s="163"/>
      <c r="R498" s="163"/>
      <c r="S498" s="163"/>
      <c r="T498" s="163"/>
      <c r="U498" s="163"/>
      <c r="V498" s="163"/>
      <c r="W498" s="163"/>
      <c r="X498" s="163"/>
      <c r="Y498" s="163"/>
      <c r="Z498" s="163"/>
      <c r="AA498" s="330"/>
      <c r="AB498" s="163"/>
      <c r="AC498" s="163"/>
      <c r="AD498" s="163"/>
      <c r="AE498" s="163"/>
      <c r="AF498" s="163"/>
      <c r="AG498" s="163"/>
      <c r="AH498" s="163"/>
      <c r="AI498" s="333"/>
      <c r="AJ498" s="283"/>
      <c r="AK498" s="315"/>
      <c r="AL498" s="282"/>
      <c r="AM498" s="283"/>
      <c r="AN498" s="283"/>
      <c r="AO498" s="283"/>
      <c r="AP498" s="283"/>
      <c r="AQ498" s="283"/>
      <c r="AR498" s="283"/>
      <c r="AS498" s="283"/>
      <c r="AT498" s="283"/>
      <c r="AU498" s="283"/>
      <c r="AV498" s="283"/>
      <c r="AW498" s="283"/>
      <c r="AX498" s="283"/>
      <c r="AY498" s="283"/>
      <c r="AZ498" s="340"/>
      <c r="BA498" s="283"/>
      <c r="BB498" s="283"/>
      <c r="BC498" s="283"/>
      <c r="BD498" s="283"/>
      <c r="BE498" s="283"/>
      <c r="BF498" s="283"/>
      <c r="BG498" s="283"/>
      <c r="BH498" s="283"/>
      <c r="BI498" s="283"/>
      <c r="BJ498" s="283"/>
      <c r="BK498" s="283"/>
      <c r="BL498" s="283"/>
      <c r="BM498" s="283"/>
      <c r="BN498" s="282"/>
      <c r="BO498" s="283"/>
      <c r="BP498" s="282"/>
      <c r="BQ498" s="282"/>
      <c r="BR498" s="282"/>
      <c r="BS498" s="282"/>
    </row>
    <row r="499">
      <c r="A499" s="283"/>
      <c r="B499" s="335"/>
      <c r="C499" s="283"/>
      <c r="D499" s="283"/>
      <c r="E499" s="283"/>
      <c r="F499" s="336"/>
      <c r="G499" s="337"/>
      <c r="H499" s="283"/>
      <c r="I499" s="283"/>
      <c r="J499" s="283"/>
      <c r="K499" s="338"/>
      <c r="L499" s="339"/>
      <c r="M499" s="283"/>
      <c r="N499" s="283"/>
      <c r="O499" s="333"/>
      <c r="P499" s="283"/>
      <c r="Q499" s="163"/>
      <c r="R499" s="163"/>
      <c r="S499" s="163"/>
      <c r="T499" s="163"/>
      <c r="U499" s="163"/>
      <c r="V499" s="163"/>
      <c r="W499" s="163"/>
      <c r="X499" s="163"/>
      <c r="Y499" s="163"/>
      <c r="Z499" s="163"/>
      <c r="AA499" s="330"/>
      <c r="AB499" s="163"/>
      <c r="AC499" s="163"/>
      <c r="AD499" s="163"/>
      <c r="AE499" s="163"/>
      <c r="AF499" s="163"/>
      <c r="AG499" s="163"/>
      <c r="AH499" s="163"/>
      <c r="AI499" s="333"/>
      <c r="AJ499" s="283"/>
      <c r="AK499" s="315"/>
      <c r="AL499" s="282"/>
      <c r="AM499" s="283"/>
      <c r="AN499" s="283"/>
      <c r="AO499" s="283"/>
      <c r="AP499" s="283"/>
      <c r="AQ499" s="283"/>
      <c r="AR499" s="283"/>
      <c r="AS499" s="283"/>
      <c r="AT499" s="283"/>
      <c r="AU499" s="283"/>
      <c r="AV499" s="283"/>
      <c r="AW499" s="283"/>
      <c r="AX499" s="283"/>
      <c r="AY499" s="283"/>
      <c r="AZ499" s="340"/>
      <c r="BA499" s="283"/>
      <c r="BB499" s="283"/>
      <c r="BC499" s="283"/>
      <c r="BD499" s="283"/>
      <c r="BE499" s="283"/>
      <c r="BF499" s="283"/>
      <c r="BG499" s="283"/>
      <c r="BH499" s="283"/>
      <c r="BI499" s="283"/>
      <c r="BJ499" s="283"/>
      <c r="BK499" s="283"/>
      <c r="BL499" s="283"/>
      <c r="BM499" s="283"/>
      <c r="BN499" s="282"/>
      <c r="BO499" s="283"/>
      <c r="BP499" s="282"/>
      <c r="BQ499" s="282"/>
      <c r="BR499" s="282"/>
      <c r="BS499" s="282"/>
    </row>
    <row r="500">
      <c r="A500" s="283"/>
      <c r="B500" s="335"/>
      <c r="C500" s="283"/>
      <c r="D500" s="283"/>
      <c r="E500" s="283"/>
      <c r="F500" s="336"/>
      <c r="G500" s="337"/>
      <c r="H500" s="283"/>
      <c r="I500" s="283"/>
      <c r="J500" s="283"/>
      <c r="K500" s="338"/>
      <c r="L500" s="339"/>
      <c r="M500" s="283"/>
      <c r="N500" s="283"/>
      <c r="O500" s="333"/>
      <c r="P500" s="283"/>
      <c r="Q500" s="163"/>
      <c r="R500" s="163"/>
      <c r="S500" s="163"/>
      <c r="T500" s="163"/>
      <c r="U500" s="163"/>
      <c r="V500" s="163"/>
      <c r="W500" s="163"/>
      <c r="X500" s="163"/>
      <c r="Y500" s="163"/>
      <c r="Z500" s="163"/>
      <c r="AA500" s="330"/>
      <c r="AB500" s="163"/>
      <c r="AC500" s="163"/>
      <c r="AD500" s="163"/>
      <c r="AE500" s="163"/>
      <c r="AF500" s="163"/>
      <c r="AG500" s="163"/>
      <c r="AH500" s="163"/>
      <c r="AI500" s="333"/>
      <c r="AJ500" s="283"/>
      <c r="AK500" s="315"/>
      <c r="AL500" s="282"/>
      <c r="AM500" s="283"/>
      <c r="AN500" s="283"/>
      <c r="AO500" s="283"/>
      <c r="AP500" s="283"/>
      <c r="AQ500" s="283"/>
      <c r="AR500" s="283"/>
      <c r="AS500" s="283"/>
      <c r="AT500" s="283"/>
      <c r="AU500" s="283"/>
      <c r="AV500" s="283"/>
      <c r="AW500" s="283"/>
      <c r="AX500" s="283"/>
      <c r="AY500" s="283"/>
      <c r="AZ500" s="340"/>
      <c r="BA500" s="283"/>
      <c r="BB500" s="283"/>
      <c r="BC500" s="283"/>
      <c r="BD500" s="283"/>
      <c r="BE500" s="283"/>
      <c r="BF500" s="283"/>
      <c r="BG500" s="283"/>
      <c r="BH500" s="283"/>
      <c r="BI500" s="283"/>
      <c r="BJ500" s="283"/>
      <c r="BK500" s="283"/>
      <c r="BL500" s="283"/>
      <c r="BM500" s="283"/>
      <c r="BN500" s="282"/>
      <c r="BO500" s="283"/>
      <c r="BP500" s="282"/>
      <c r="BQ500" s="282"/>
      <c r="BR500" s="282"/>
      <c r="BS500" s="282"/>
    </row>
    <row r="501">
      <c r="A501" s="283"/>
      <c r="B501" s="335"/>
      <c r="C501" s="283"/>
      <c r="D501" s="283"/>
      <c r="E501" s="283"/>
      <c r="F501" s="336"/>
      <c r="G501" s="337"/>
      <c r="H501" s="283"/>
      <c r="I501" s="283"/>
      <c r="J501" s="283"/>
      <c r="K501" s="338"/>
      <c r="L501" s="339"/>
      <c r="M501" s="283"/>
      <c r="N501" s="283"/>
      <c r="O501" s="333"/>
      <c r="P501" s="283"/>
      <c r="Q501" s="163"/>
      <c r="R501" s="163"/>
      <c r="S501" s="163"/>
      <c r="T501" s="163"/>
      <c r="U501" s="163"/>
      <c r="V501" s="163"/>
      <c r="W501" s="163"/>
      <c r="X501" s="163"/>
      <c r="Y501" s="163"/>
      <c r="Z501" s="163"/>
      <c r="AA501" s="330"/>
      <c r="AB501" s="163"/>
      <c r="AC501" s="163"/>
      <c r="AD501" s="163"/>
      <c r="AE501" s="163"/>
      <c r="AF501" s="163"/>
      <c r="AG501" s="163"/>
      <c r="AH501" s="163"/>
      <c r="AI501" s="333"/>
      <c r="AJ501" s="283"/>
      <c r="AK501" s="315"/>
      <c r="AL501" s="282"/>
      <c r="AM501" s="283"/>
      <c r="AN501" s="283"/>
      <c r="AO501" s="283"/>
      <c r="AP501" s="283"/>
      <c r="AQ501" s="283"/>
      <c r="AR501" s="283"/>
      <c r="AS501" s="283"/>
      <c r="AT501" s="283"/>
      <c r="AU501" s="283"/>
      <c r="AV501" s="283"/>
      <c r="AW501" s="283"/>
      <c r="AX501" s="283"/>
      <c r="AY501" s="283"/>
      <c r="AZ501" s="340"/>
      <c r="BA501" s="283"/>
      <c r="BB501" s="283"/>
      <c r="BC501" s="283"/>
      <c r="BD501" s="283"/>
      <c r="BE501" s="283"/>
      <c r="BF501" s="283"/>
      <c r="BG501" s="283"/>
      <c r="BH501" s="283"/>
      <c r="BI501" s="283"/>
      <c r="BJ501" s="283"/>
      <c r="BK501" s="283"/>
      <c r="BL501" s="283"/>
      <c r="BM501" s="283"/>
      <c r="BN501" s="282"/>
      <c r="BO501" s="283"/>
      <c r="BP501" s="282"/>
      <c r="BQ501" s="282"/>
      <c r="BR501" s="282"/>
      <c r="BS501" s="282"/>
    </row>
    <row r="502">
      <c r="A502" s="283"/>
      <c r="B502" s="335"/>
      <c r="C502" s="283"/>
      <c r="D502" s="283"/>
      <c r="E502" s="283"/>
      <c r="F502" s="336"/>
      <c r="G502" s="337"/>
      <c r="H502" s="283"/>
      <c r="I502" s="283"/>
      <c r="J502" s="283"/>
      <c r="K502" s="338"/>
      <c r="L502" s="339"/>
      <c r="M502" s="283"/>
      <c r="N502" s="283"/>
      <c r="O502" s="333"/>
      <c r="P502" s="283"/>
      <c r="Q502" s="163"/>
      <c r="R502" s="163"/>
      <c r="S502" s="163"/>
      <c r="T502" s="163"/>
      <c r="U502" s="163"/>
      <c r="V502" s="163"/>
      <c r="W502" s="163"/>
      <c r="X502" s="163"/>
      <c r="Y502" s="163"/>
      <c r="Z502" s="163"/>
      <c r="AA502" s="330"/>
      <c r="AB502" s="163"/>
      <c r="AC502" s="163"/>
      <c r="AD502" s="163"/>
      <c r="AE502" s="163"/>
      <c r="AF502" s="163"/>
      <c r="AG502" s="163"/>
      <c r="AH502" s="163"/>
      <c r="AI502" s="333"/>
      <c r="AJ502" s="283"/>
      <c r="AK502" s="315"/>
      <c r="AL502" s="282"/>
      <c r="AM502" s="283"/>
      <c r="AN502" s="283"/>
      <c r="AO502" s="283"/>
      <c r="AP502" s="283"/>
      <c r="AQ502" s="283"/>
      <c r="AR502" s="283"/>
      <c r="AS502" s="283"/>
      <c r="AT502" s="283"/>
      <c r="AU502" s="283"/>
      <c r="AV502" s="283"/>
      <c r="AW502" s="283"/>
      <c r="AX502" s="283"/>
      <c r="AY502" s="283"/>
      <c r="AZ502" s="340"/>
      <c r="BA502" s="283"/>
      <c r="BB502" s="283"/>
      <c r="BC502" s="283"/>
      <c r="BD502" s="283"/>
      <c r="BE502" s="283"/>
      <c r="BF502" s="283"/>
      <c r="BG502" s="283"/>
      <c r="BH502" s="283"/>
      <c r="BI502" s="283"/>
      <c r="BJ502" s="283"/>
      <c r="BK502" s="283"/>
      <c r="BL502" s="283"/>
      <c r="BM502" s="283"/>
      <c r="BN502" s="282"/>
      <c r="BO502" s="283"/>
      <c r="BP502" s="282"/>
      <c r="BQ502" s="282"/>
      <c r="BR502" s="282"/>
      <c r="BS502" s="282"/>
    </row>
    <row r="503">
      <c r="A503" s="283"/>
      <c r="B503" s="335"/>
      <c r="C503" s="283"/>
      <c r="D503" s="283"/>
      <c r="E503" s="283"/>
      <c r="F503" s="336"/>
      <c r="G503" s="337"/>
      <c r="H503" s="283"/>
      <c r="I503" s="283"/>
      <c r="J503" s="283"/>
      <c r="K503" s="338"/>
      <c r="L503" s="339"/>
      <c r="M503" s="283"/>
      <c r="N503" s="283"/>
      <c r="O503" s="333"/>
      <c r="P503" s="283"/>
      <c r="Q503" s="163"/>
      <c r="R503" s="163"/>
      <c r="S503" s="163"/>
      <c r="T503" s="163"/>
      <c r="U503" s="163"/>
      <c r="V503" s="163"/>
      <c r="W503" s="163"/>
      <c r="X503" s="163"/>
      <c r="Y503" s="163"/>
      <c r="Z503" s="163"/>
      <c r="AA503" s="330"/>
      <c r="AB503" s="163"/>
      <c r="AC503" s="163"/>
      <c r="AD503" s="163"/>
      <c r="AE503" s="163"/>
      <c r="AF503" s="163"/>
      <c r="AG503" s="163"/>
      <c r="AH503" s="163"/>
      <c r="AI503" s="333"/>
      <c r="AJ503" s="283"/>
      <c r="AK503" s="315"/>
      <c r="AL503" s="282"/>
      <c r="AM503" s="283"/>
      <c r="AN503" s="283"/>
      <c r="AO503" s="283"/>
      <c r="AP503" s="283"/>
      <c r="AQ503" s="283"/>
      <c r="AR503" s="283"/>
      <c r="AS503" s="283"/>
      <c r="AT503" s="283"/>
      <c r="AU503" s="283"/>
      <c r="AV503" s="283"/>
      <c r="AW503" s="283"/>
      <c r="AX503" s="283"/>
      <c r="AY503" s="283"/>
      <c r="AZ503" s="340"/>
      <c r="BA503" s="283"/>
      <c r="BB503" s="283"/>
      <c r="BC503" s="283"/>
      <c r="BD503" s="283"/>
      <c r="BE503" s="283"/>
      <c r="BF503" s="283"/>
      <c r="BG503" s="283"/>
      <c r="BH503" s="283"/>
      <c r="BI503" s="283"/>
      <c r="BJ503" s="283"/>
      <c r="BK503" s="283"/>
      <c r="BL503" s="283"/>
      <c r="BM503" s="283"/>
      <c r="BN503" s="282"/>
      <c r="BO503" s="283"/>
      <c r="BP503" s="282"/>
      <c r="BQ503" s="282"/>
      <c r="BR503" s="282"/>
      <c r="BS503" s="282"/>
    </row>
    <row r="504">
      <c r="A504" s="283"/>
      <c r="B504" s="335"/>
      <c r="C504" s="283"/>
      <c r="D504" s="283"/>
      <c r="E504" s="283"/>
      <c r="F504" s="336"/>
      <c r="G504" s="337"/>
      <c r="H504" s="283"/>
      <c r="I504" s="283"/>
      <c r="J504" s="283"/>
      <c r="K504" s="338"/>
      <c r="L504" s="339"/>
      <c r="M504" s="283"/>
      <c r="N504" s="283"/>
      <c r="O504" s="333"/>
      <c r="P504" s="283"/>
      <c r="Q504" s="163"/>
      <c r="R504" s="163"/>
      <c r="S504" s="163"/>
      <c r="T504" s="163"/>
      <c r="U504" s="163"/>
      <c r="V504" s="163"/>
      <c r="W504" s="163"/>
      <c r="X504" s="163"/>
      <c r="Y504" s="163"/>
      <c r="Z504" s="163"/>
      <c r="AA504" s="330"/>
      <c r="AB504" s="163"/>
      <c r="AC504" s="163"/>
      <c r="AD504" s="163"/>
      <c r="AE504" s="163"/>
      <c r="AF504" s="163"/>
      <c r="AG504" s="163"/>
      <c r="AH504" s="163"/>
      <c r="AI504" s="333"/>
      <c r="AJ504" s="283"/>
      <c r="AK504" s="315"/>
      <c r="AL504" s="282"/>
      <c r="AM504" s="283"/>
      <c r="AN504" s="283"/>
      <c r="AO504" s="283"/>
      <c r="AP504" s="283"/>
      <c r="AQ504" s="283"/>
      <c r="AR504" s="283"/>
      <c r="AS504" s="283"/>
      <c r="AT504" s="283"/>
      <c r="AU504" s="283"/>
      <c r="AV504" s="283"/>
      <c r="AW504" s="283"/>
      <c r="AX504" s="283"/>
      <c r="AY504" s="283"/>
      <c r="AZ504" s="340"/>
      <c r="BA504" s="283"/>
      <c r="BB504" s="283"/>
      <c r="BC504" s="283"/>
      <c r="BD504" s="283"/>
      <c r="BE504" s="283"/>
      <c r="BF504" s="283"/>
      <c r="BG504" s="283"/>
      <c r="BH504" s="283"/>
      <c r="BI504" s="283"/>
      <c r="BJ504" s="283"/>
      <c r="BK504" s="283"/>
      <c r="BL504" s="283"/>
      <c r="BM504" s="283"/>
      <c r="BN504" s="282"/>
      <c r="BO504" s="283"/>
      <c r="BP504" s="282"/>
      <c r="BQ504" s="282"/>
      <c r="BR504" s="282"/>
      <c r="BS504" s="282"/>
    </row>
    <row r="505">
      <c r="A505" s="283"/>
      <c r="B505" s="335"/>
      <c r="C505" s="283"/>
      <c r="D505" s="283"/>
      <c r="E505" s="283"/>
      <c r="F505" s="336"/>
      <c r="G505" s="337"/>
      <c r="H505" s="283"/>
      <c r="I505" s="283"/>
      <c r="J505" s="283"/>
      <c r="K505" s="338"/>
      <c r="L505" s="339"/>
      <c r="M505" s="283"/>
      <c r="N505" s="283"/>
      <c r="O505" s="333"/>
      <c r="P505" s="283"/>
      <c r="Q505" s="163"/>
      <c r="R505" s="163"/>
      <c r="S505" s="163"/>
      <c r="T505" s="163"/>
      <c r="U505" s="163"/>
      <c r="V505" s="163"/>
      <c r="W505" s="163"/>
      <c r="X505" s="163"/>
      <c r="Y505" s="163"/>
      <c r="Z505" s="163"/>
      <c r="AA505" s="330"/>
      <c r="AB505" s="163"/>
      <c r="AC505" s="163"/>
      <c r="AD505" s="163"/>
      <c r="AE505" s="163"/>
      <c r="AF505" s="163"/>
      <c r="AG505" s="163"/>
      <c r="AH505" s="163"/>
      <c r="AI505" s="333"/>
      <c r="AJ505" s="283"/>
      <c r="AK505" s="315"/>
      <c r="AL505" s="282"/>
      <c r="AM505" s="283"/>
      <c r="AN505" s="283"/>
      <c r="AO505" s="283"/>
      <c r="AP505" s="283"/>
      <c r="AQ505" s="283"/>
      <c r="AR505" s="283"/>
      <c r="AS505" s="283"/>
      <c r="AT505" s="283"/>
      <c r="AU505" s="283"/>
      <c r="AV505" s="283"/>
      <c r="AW505" s="283"/>
      <c r="AX505" s="283"/>
      <c r="AY505" s="283"/>
      <c r="AZ505" s="340"/>
      <c r="BA505" s="283"/>
      <c r="BB505" s="283"/>
      <c r="BC505" s="283"/>
      <c r="BD505" s="283"/>
      <c r="BE505" s="283"/>
      <c r="BF505" s="283"/>
      <c r="BG505" s="283"/>
      <c r="BH505" s="283"/>
      <c r="BI505" s="283"/>
      <c r="BJ505" s="283"/>
      <c r="BK505" s="283"/>
      <c r="BL505" s="283"/>
      <c r="BM505" s="283"/>
      <c r="BN505" s="282"/>
      <c r="BO505" s="283"/>
      <c r="BP505" s="282"/>
      <c r="BQ505" s="282"/>
      <c r="BR505" s="282"/>
      <c r="BS505" s="282"/>
    </row>
    <row r="506">
      <c r="A506" s="283"/>
      <c r="B506" s="335"/>
      <c r="C506" s="283"/>
      <c r="D506" s="283"/>
      <c r="E506" s="283"/>
      <c r="F506" s="336"/>
      <c r="G506" s="337"/>
      <c r="H506" s="283"/>
      <c r="I506" s="283"/>
      <c r="J506" s="283"/>
      <c r="K506" s="338"/>
      <c r="L506" s="339"/>
      <c r="M506" s="283"/>
      <c r="N506" s="283"/>
      <c r="O506" s="333"/>
      <c r="P506" s="283"/>
      <c r="Q506" s="163"/>
      <c r="R506" s="163"/>
      <c r="S506" s="163"/>
      <c r="T506" s="163"/>
      <c r="U506" s="163"/>
      <c r="V506" s="163"/>
      <c r="W506" s="163"/>
      <c r="X506" s="163"/>
      <c r="Y506" s="163"/>
      <c r="Z506" s="163"/>
      <c r="AA506" s="330"/>
      <c r="AB506" s="163"/>
      <c r="AC506" s="163"/>
      <c r="AD506" s="163"/>
      <c r="AE506" s="163"/>
      <c r="AF506" s="163"/>
      <c r="AG506" s="163"/>
      <c r="AH506" s="163"/>
      <c r="AI506" s="333"/>
      <c r="AJ506" s="283"/>
      <c r="AK506" s="315"/>
      <c r="AL506" s="282"/>
      <c r="AM506" s="283"/>
      <c r="AN506" s="283"/>
      <c r="AO506" s="283"/>
      <c r="AP506" s="283"/>
      <c r="AQ506" s="283"/>
      <c r="AR506" s="283"/>
      <c r="AS506" s="283"/>
      <c r="AT506" s="283"/>
      <c r="AU506" s="283"/>
      <c r="AV506" s="283"/>
      <c r="AW506" s="283"/>
      <c r="AX506" s="283"/>
      <c r="AY506" s="283"/>
      <c r="AZ506" s="340"/>
      <c r="BA506" s="283"/>
      <c r="BB506" s="283"/>
      <c r="BC506" s="283"/>
      <c r="BD506" s="283"/>
      <c r="BE506" s="283"/>
      <c r="BF506" s="283"/>
      <c r="BG506" s="283"/>
      <c r="BH506" s="283"/>
      <c r="BI506" s="283"/>
      <c r="BJ506" s="283"/>
      <c r="BK506" s="283"/>
      <c r="BL506" s="283"/>
      <c r="BM506" s="283"/>
      <c r="BN506" s="282"/>
      <c r="BO506" s="283"/>
      <c r="BP506" s="282"/>
      <c r="BQ506" s="282"/>
      <c r="BR506" s="282"/>
      <c r="BS506" s="282"/>
    </row>
    <row r="507">
      <c r="A507" s="283"/>
      <c r="B507" s="335"/>
      <c r="C507" s="283"/>
      <c r="D507" s="283"/>
      <c r="E507" s="283"/>
      <c r="F507" s="336"/>
      <c r="G507" s="337"/>
      <c r="H507" s="283"/>
      <c r="I507" s="283"/>
      <c r="J507" s="283"/>
      <c r="K507" s="338"/>
      <c r="L507" s="339"/>
      <c r="M507" s="283"/>
      <c r="N507" s="283"/>
      <c r="O507" s="333"/>
      <c r="P507" s="283"/>
      <c r="Q507" s="163"/>
      <c r="R507" s="163"/>
      <c r="S507" s="163"/>
      <c r="T507" s="163"/>
      <c r="U507" s="163"/>
      <c r="V507" s="163"/>
      <c r="W507" s="163"/>
      <c r="X507" s="163"/>
      <c r="Y507" s="163"/>
      <c r="Z507" s="163"/>
      <c r="AA507" s="330"/>
      <c r="AB507" s="163"/>
      <c r="AC507" s="163"/>
      <c r="AD507" s="163"/>
      <c r="AE507" s="163"/>
      <c r="AF507" s="163"/>
      <c r="AG507" s="163"/>
      <c r="AH507" s="163"/>
      <c r="AI507" s="333"/>
      <c r="AJ507" s="283"/>
      <c r="AK507" s="315"/>
      <c r="AL507" s="282"/>
      <c r="AM507" s="283"/>
      <c r="AN507" s="283"/>
      <c r="AO507" s="283"/>
      <c r="AP507" s="283"/>
      <c r="AQ507" s="283"/>
      <c r="AR507" s="283"/>
      <c r="AS507" s="283"/>
      <c r="AT507" s="283"/>
      <c r="AU507" s="283"/>
      <c r="AV507" s="283"/>
      <c r="AW507" s="283"/>
      <c r="AX507" s="283"/>
      <c r="AY507" s="283"/>
      <c r="AZ507" s="340"/>
      <c r="BA507" s="283"/>
      <c r="BB507" s="283"/>
      <c r="BC507" s="283"/>
      <c r="BD507" s="283"/>
      <c r="BE507" s="283"/>
      <c r="BF507" s="283"/>
      <c r="BG507" s="283"/>
      <c r="BH507" s="283"/>
      <c r="BI507" s="283"/>
      <c r="BJ507" s="283"/>
      <c r="BK507" s="283"/>
      <c r="BL507" s="283"/>
      <c r="BM507" s="283"/>
      <c r="BN507" s="282"/>
      <c r="BO507" s="283"/>
      <c r="BP507" s="282"/>
      <c r="BQ507" s="282"/>
      <c r="BR507" s="282"/>
      <c r="BS507" s="282"/>
    </row>
    <row r="508">
      <c r="A508" s="283"/>
      <c r="B508" s="335"/>
      <c r="C508" s="283"/>
      <c r="D508" s="283"/>
      <c r="E508" s="283"/>
      <c r="F508" s="336"/>
      <c r="G508" s="337"/>
      <c r="H508" s="283"/>
      <c r="I508" s="283"/>
      <c r="J508" s="283"/>
      <c r="K508" s="338"/>
      <c r="L508" s="339"/>
      <c r="M508" s="283"/>
      <c r="N508" s="283"/>
      <c r="O508" s="333"/>
      <c r="P508" s="283"/>
      <c r="Q508" s="163"/>
      <c r="R508" s="163"/>
      <c r="S508" s="163"/>
      <c r="T508" s="163"/>
      <c r="U508" s="163"/>
      <c r="V508" s="163"/>
      <c r="W508" s="163"/>
      <c r="X508" s="163"/>
      <c r="Y508" s="163"/>
      <c r="Z508" s="163"/>
      <c r="AA508" s="330"/>
      <c r="AB508" s="163"/>
      <c r="AC508" s="163"/>
      <c r="AD508" s="163"/>
      <c r="AE508" s="163"/>
      <c r="AF508" s="163"/>
      <c r="AG508" s="163"/>
      <c r="AH508" s="163"/>
      <c r="AI508" s="333"/>
      <c r="AJ508" s="283"/>
      <c r="AK508" s="315"/>
      <c r="AL508" s="282"/>
      <c r="AM508" s="283"/>
      <c r="AN508" s="283"/>
      <c r="AO508" s="283"/>
      <c r="AP508" s="283"/>
      <c r="AQ508" s="283"/>
      <c r="AR508" s="283"/>
      <c r="AS508" s="283"/>
      <c r="AT508" s="283"/>
      <c r="AU508" s="283"/>
      <c r="AV508" s="283"/>
      <c r="AW508" s="283"/>
      <c r="AX508" s="283"/>
      <c r="AY508" s="283"/>
      <c r="AZ508" s="340"/>
      <c r="BA508" s="283"/>
      <c r="BB508" s="283"/>
      <c r="BC508" s="283"/>
      <c r="BD508" s="283"/>
      <c r="BE508" s="283"/>
      <c r="BF508" s="283"/>
      <c r="BG508" s="283"/>
      <c r="BH508" s="283"/>
      <c r="BI508" s="283"/>
      <c r="BJ508" s="283"/>
      <c r="BK508" s="283"/>
      <c r="BL508" s="283"/>
      <c r="BM508" s="283"/>
      <c r="BN508" s="282"/>
      <c r="BO508" s="283"/>
      <c r="BP508" s="282"/>
      <c r="BQ508" s="282"/>
      <c r="BR508" s="282"/>
      <c r="BS508" s="282"/>
    </row>
    <row r="509">
      <c r="A509" s="283"/>
      <c r="B509" s="335"/>
      <c r="C509" s="283"/>
      <c r="D509" s="283"/>
      <c r="E509" s="283"/>
      <c r="F509" s="336"/>
      <c r="G509" s="337"/>
      <c r="H509" s="283"/>
      <c r="I509" s="283"/>
      <c r="J509" s="283"/>
      <c r="K509" s="338"/>
      <c r="L509" s="339"/>
      <c r="M509" s="283"/>
      <c r="N509" s="283"/>
      <c r="O509" s="333"/>
      <c r="P509" s="283"/>
      <c r="Q509" s="163"/>
      <c r="R509" s="163"/>
      <c r="S509" s="163"/>
      <c r="T509" s="163"/>
      <c r="U509" s="163"/>
      <c r="V509" s="163"/>
      <c r="W509" s="163"/>
      <c r="X509" s="163"/>
      <c r="Y509" s="163"/>
      <c r="Z509" s="163"/>
      <c r="AA509" s="330"/>
      <c r="AB509" s="163"/>
      <c r="AC509" s="163"/>
      <c r="AD509" s="163"/>
      <c r="AE509" s="163"/>
      <c r="AF509" s="163"/>
      <c r="AG509" s="163"/>
      <c r="AH509" s="163"/>
      <c r="AI509" s="333"/>
      <c r="AJ509" s="283"/>
      <c r="AK509" s="315"/>
      <c r="AL509" s="282"/>
      <c r="AM509" s="283"/>
      <c r="AN509" s="283"/>
      <c r="AO509" s="283"/>
      <c r="AP509" s="283"/>
      <c r="AQ509" s="283"/>
      <c r="AR509" s="283"/>
      <c r="AS509" s="283"/>
      <c r="AT509" s="283"/>
      <c r="AU509" s="283"/>
      <c r="AV509" s="283"/>
      <c r="AW509" s="283"/>
      <c r="AX509" s="283"/>
      <c r="AY509" s="283"/>
      <c r="AZ509" s="340"/>
      <c r="BA509" s="283"/>
      <c r="BB509" s="283"/>
      <c r="BC509" s="283"/>
      <c r="BD509" s="283"/>
      <c r="BE509" s="283"/>
      <c r="BF509" s="283"/>
      <c r="BG509" s="283"/>
      <c r="BH509" s="283"/>
      <c r="BI509" s="283"/>
      <c r="BJ509" s="283"/>
      <c r="BK509" s="283"/>
      <c r="BL509" s="283"/>
      <c r="BM509" s="283"/>
      <c r="BN509" s="282"/>
      <c r="BO509" s="283"/>
      <c r="BP509" s="282"/>
      <c r="BQ509" s="282"/>
      <c r="BR509" s="282"/>
      <c r="BS509" s="282"/>
    </row>
    <row r="510">
      <c r="A510" s="283"/>
      <c r="B510" s="335"/>
      <c r="C510" s="283"/>
      <c r="D510" s="283"/>
      <c r="E510" s="283"/>
      <c r="F510" s="336"/>
      <c r="G510" s="337"/>
      <c r="H510" s="283"/>
      <c r="I510" s="283"/>
      <c r="J510" s="283"/>
      <c r="K510" s="338"/>
      <c r="L510" s="339"/>
      <c r="M510" s="283"/>
      <c r="N510" s="283"/>
      <c r="O510" s="333"/>
      <c r="P510" s="283"/>
      <c r="Q510" s="163"/>
      <c r="R510" s="163"/>
      <c r="S510" s="163"/>
      <c r="T510" s="163"/>
      <c r="U510" s="163"/>
      <c r="V510" s="163"/>
      <c r="W510" s="163"/>
      <c r="X510" s="163"/>
      <c r="Y510" s="163"/>
      <c r="Z510" s="163"/>
      <c r="AA510" s="330"/>
      <c r="AB510" s="163"/>
      <c r="AC510" s="163"/>
      <c r="AD510" s="163"/>
      <c r="AE510" s="163"/>
      <c r="AF510" s="163"/>
      <c r="AG510" s="163"/>
      <c r="AH510" s="163"/>
      <c r="AI510" s="333"/>
      <c r="AJ510" s="283"/>
      <c r="AK510" s="315"/>
      <c r="AL510" s="282"/>
      <c r="AM510" s="283"/>
      <c r="AN510" s="283"/>
      <c r="AO510" s="283"/>
      <c r="AP510" s="283"/>
      <c r="AQ510" s="283"/>
      <c r="AR510" s="283"/>
      <c r="AS510" s="283"/>
      <c r="AT510" s="283"/>
      <c r="AU510" s="283"/>
      <c r="AV510" s="283"/>
      <c r="AW510" s="283"/>
      <c r="AX510" s="283"/>
      <c r="AY510" s="283"/>
      <c r="AZ510" s="340"/>
      <c r="BA510" s="283"/>
      <c r="BB510" s="283"/>
      <c r="BC510" s="283"/>
      <c r="BD510" s="283"/>
      <c r="BE510" s="283"/>
      <c r="BF510" s="283"/>
      <c r="BG510" s="283"/>
      <c r="BH510" s="283"/>
      <c r="BI510" s="283"/>
      <c r="BJ510" s="283"/>
      <c r="BK510" s="283"/>
      <c r="BL510" s="283"/>
      <c r="BM510" s="283"/>
      <c r="BN510" s="282"/>
      <c r="BO510" s="283"/>
      <c r="BP510" s="282"/>
      <c r="BQ510" s="282"/>
      <c r="BR510" s="282"/>
      <c r="BS510" s="282"/>
    </row>
    <row r="511">
      <c r="A511" s="283"/>
      <c r="B511" s="335"/>
      <c r="C511" s="283"/>
      <c r="D511" s="283"/>
      <c r="E511" s="283"/>
      <c r="F511" s="336"/>
      <c r="G511" s="337"/>
      <c r="H511" s="283"/>
      <c r="I511" s="283"/>
      <c r="J511" s="283"/>
      <c r="K511" s="338"/>
      <c r="L511" s="339"/>
      <c r="M511" s="283"/>
      <c r="N511" s="283"/>
      <c r="O511" s="333"/>
      <c r="P511" s="283"/>
      <c r="Q511" s="163"/>
      <c r="R511" s="163"/>
      <c r="S511" s="163"/>
      <c r="T511" s="163"/>
      <c r="U511" s="163"/>
      <c r="V511" s="163"/>
      <c r="W511" s="163"/>
      <c r="X511" s="163"/>
      <c r="Y511" s="163"/>
      <c r="Z511" s="163"/>
      <c r="AA511" s="330"/>
      <c r="AB511" s="163"/>
      <c r="AC511" s="163"/>
      <c r="AD511" s="163"/>
      <c r="AE511" s="163"/>
      <c r="AF511" s="163"/>
      <c r="AG511" s="163"/>
      <c r="AH511" s="163"/>
      <c r="AI511" s="333"/>
      <c r="AJ511" s="283"/>
      <c r="AK511" s="315"/>
      <c r="AL511" s="282"/>
      <c r="AM511" s="283"/>
      <c r="AN511" s="283"/>
      <c r="AO511" s="283"/>
      <c r="AP511" s="283"/>
      <c r="AQ511" s="283"/>
      <c r="AR511" s="283"/>
      <c r="AS511" s="283"/>
      <c r="AT511" s="283"/>
      <c r="AU511" s="283"/>
      <c r="AV511" s="283"/>
      <c r="AW511" s="283"/>
      <c r="AX511" s="283"/>
      <c r="AY511" s="283"/>
      <c r="AZ511" s="340"/>
      <c r="BA511" s="283"/>
      <c r="BB511" s="283"/>
      <c r="BC511" s="283"/>
      <c r="BD511" s="283"/>
      <c r="BE511" s="283"/>
      <c r="BF511" s="283"/>
      <c r="BG511" s="283"/>
      <c r="BH511" s="283"/>
      <c r="BI511" s="283"/>
      <c r="BJ511" s="283"/>
      <c r="BK511" s="283"/>
      <c r="BL511" s="283"/>
      <c r="BM511" s="283"/>
      <c r="BN511" s="282"/>
      <c r="BO511" s="283"/>
      <c r="BP511" s="282"/>
      <c r="BQ511" s="282"/>
      <c r="BR511" s="282"/>
      <c r="BS511" s="282"/>
    </row>
    <row r="512">
      <c r="A512" s="283"/>
      <c r="B512" s="335"/>
      <c r="C512" s="283"/>
      <c r="D512" s="283"/>
      <c r="E512" s="283"/>
      <c r="F512" s="336"/>
      <c r="G512" s="337"/>
      <c r="H512" s="283"/>
      <c r="I512" s="283"/>
      <c r="J512" s="283"/>
      <c r="K512" s="338"/>
      <c r="L512" s="339"/>
      <c r="M512" s="283"/>
      <c r="N512" s="283"/>
      <c r="O512" s="333"/>
      <c r="P512" s="283"/>
      <c r="Q512" s="163"/>
      <c r="R512" s="163"/>
      <c r="S512" s="163"/>
      <c r="T512" s="163"/>
      <c r="U512" s="163"/>
      <c r="V512" s="163"/>
      <c r="W512" s="163"/>
      <c r="X512" s="163"/>
      <c r="Y512" s="163"/>
      <c r="Z512" s="163"/>
      <c r="AA512" s="330"/>
      <c r="AB512" s="163"/>
      <c r="AC512" s="163"/>
      <c r="AD512" s="163"/>
      <c r="AE512" s="163"/>
      <c r="AF512" s="163"/>
      <c r="AG512" s="163"/>
      <c r="AH512" s="163"/>
      <c r="AI512" s="333"/>
      <c r="AJ512" s="283"/>
      <c r="AK512" s="315"/>
      <c r="AL512" s="282"/>
      <c r="AM512" s="283"/>
      <c r="AN512" s="283"/>
      <c r="AO512" s="283"/>
      <c r="AP512" s="283"/>
      <c r="AQ512" s="283"/>
      <c r="AR512" s="283"/>
      <c r="AS512" s="283"/>
      <c r="AT512" s="283"/>
      <c r="AU512" s="283"/>
      <c r="AV512" s="283"/>
      <c r="AW512" s="283"/>
      <c r="AX512" s="283"/>
      <c r="AY512" s="283"/>
      <c r="AZ512" s="340"/>
      <c r="BA512" s="283"/>
      <c r="BB512" s="283"/>
      <c r="BC512" s="283"/>
      <c r="BD512" s="283"/>
      <c r="BE512" s="283"/>
      <c r="BF512" s="283"/>
      <c r="BG512" s="283"/>
      <c r="BH512" s="283"/>
      <c r="BI512" s="283"/>
      <c r="BJ512" s="283"/>
      <c r="BK512" s="283"/>
      <c r="BL512" s="283"/>
      <c r="BM512" s="283"/>
      <c r="BN512" s="282"/>
      <c r="BO512" s="283"/>
      <c r="BP512" s="282"/>
      <c r="BQ512" s="282"/>
      <c r="BR512" s="282"/>
      <c r="BS512" s="282"/>
    </row>
    <row r="513">
      <c r="A513" s="283"/>
      <c r="B513" s="335"/>
      <c r="C513" s="283"/>
      <c r="D513" s="283"/>
      <c r="E513" s="283"/>
      <c r="F513" s="336"/>
      <c r="G513" s="337"/>
      <c r="H513" s="283"/>
      <c r="I513" s="283"/>
      <c r="J513" s="283"/>
      <c r="K513" s="338"/>
      <c r="L513" s="339"/>
      <c r="M513" s="283"/>
      <c r="N513" s="283"/>
      <c r="O513" s="333"/>
      <c r="P513" s="283"/>
      <c r="Q513" s="163"/>
      <c r="R513" s="163"/>
      <c r="S513" s="163"/>
      <c r="T513" s="163"/>
      <c r="U513" s="163"/>
      <c r="V513" s="163"/>
      <c r="W513" s="163"/>
      <c r="X513" s="163"/>
      <c r="Y513" s="163"/>
      <c r="Z513" s="163"/>
      <c r="AA513" s="330"/>
      <c r="AB513" s="163"/>
      <c r="AC513" s="163"/>
      <c r="AD513" s="163"/>
      <c r="AE513" s="163"/>
      <c r="AF513" s="163"/>
      <c r="AG513" s="163"/>
      <c r="AH513" s="163"/>
      <c r="AI513" s="333"/>
      <c r="AJ513" s="283"/>
      <c r="AK513" s="315"/>
      <c r="AL513" s="282"/>
      <c r="AM513" s="283"/>
      <c r="AN513" s="283"/>
      <c r="AO513" s="283"/>
      <c r="AP513" s="283"/>
      <c r="AQ513" s="283"/>
      <c r="AR513" s="283"/>
      <c r="AS513" s="283"/>
      <c r="AT513" s="283"/>
      <c r="AU513" s="283"/>
      <c r="AV513" s="283"/>
      <c r="AW513" s="283"/>
      <c r="AX513" s="283"/>
      <c r="AY513" s="283"/>
      <c r="AZ513" s="340"/>
      <c r="BA513" s="283"/>
      <c r="BB513" s="283"/>
      <c r="BC513" s="283"/>
      <c r="BD513" s="283"/>
      <c r="BE513" s="283"/>
      <c r="BF513" s="283"/>
      <c r="BG513" s="283"/>
      <c r="BH513" s="283"/>
      <c r="BI513" s="283"/>
      <c r="BJ513" s="283"/>
      <c r="BK513" s="283"/>
      <c r="BL513" s="283"/>
      <c r="BM513" s="283"/>
      <c r="BN513" s="282"/>
      <c r="BO513" s="283"/>
      <c r="BP513" s="282"/>
      <c r="BQ513" s="282"/>
      <c r="BR513" s="282"/>
      <c r="BS513" s="282"/>
    </row>
    <row r="514">
      <c r="A514" s="283"/>
      <c r="B514" s="335"/>
      <c r="C514" s="283"/>
      <c r="D514" s="283"/>
      <c r="E514" s="283"/>
      <c r="F514" s="336"/>
      <c r="G514" s="337"/>
      <c r="H514" s="283"/>
      <c r="I514" s="283"/>
      <c r="J514" s="283"/>
      <c r="K514" s="338"/>
      <c r="L514" s="339"/>
      <c r="M514" s="283"/>
      <c r="N514" s="283"/>
      <c r="O514" s="333"/>
      <c r="P514" s="283"/>
      <c r="Q514" s="163"/>
      <c r="R514" s="163"/>
      <c r="S514" s="163"/>
      <c r="T514" s="163"/>
      <c r="U514" s="163"/>
      <c r="V514" s="163"/>
      <c r="W514" s="163"/>
      <c r="X514" s="163"/>
      <c r="Y514" s="163"/>
      <c r="Z514" s="163"/>
      <c r="AA514" s="330"/>
      <c r="AB514" s="163"/>
      <c r="AC514" s="163"/>
      <c r="AD514" s="163"/>
      <c r="AE514" s="163"/>
      <c r="AF514" s="163"/>
      <c r="AG514" s="163"/>
      <c r="AH514" s="163"/>
      <c r="AI514" s="333"/>
      <c r="AJ514" s="283"/>
      <c r="AK514" s="315"/>
      <c r="AL514" s="282"/>
      <c r="AM514" s="283"/>
      <c r="AN514" s="283"/>
      <c r="AO514" s="283"/>
      <c r="AP514" s="283"/>
      <c r="AQ514" s="283"/>
      <c r="AR514" s="283"/>
      <c r="AS514" s="283"/>
      <c r="AT514" s="283"/>
      <c r="AU514" s="283"/>
      <c r="AV514" s="283"/>
      <c r="AW514" s="283"/>
      <c r="AX514" s="283"/>
      <c r="AY514" s="283"/>
      <c r="AZ514" s="340"/>
      <c r="BA514" s="283"/>
      <c r="BB514" s="283"/>
      <c r="BC514" s="283"/>
      <c r="BD514" s="283"/>
      <c r="BE514" s="283"/>
      <c r="BF514" s="283"/>
      <c r="BG514" s="283"/>
      <c r="BH514" s="283"/>
      <c r="BI514" s="283"/>
      <c r="BJ514" s="283"/>
      <c r="BK514" s="283"/>
      <c r="BL514" s="283"/>
      <c r="BM514" s="283"/>
      <c r="BN514" s="282"/>
      <c r="BO514" s="283"/>
      <c r="BP514" s="282"/>
      <c r="BQ514" s="282"/>
      <c r="BR514" s="282"/>
      <c r="BS514" s="282"/>
    </row>
    <row r="515">
      <c r="A515" s="283"/>
      <c r="B515" s="335"/>
      <c r="C515" s="283"/>
      <c r="D515" s="283"/>
      <c r="E515" s="283"/>
      <c r="F515" s="336"/>
      <c r="G515" s="337"/>
      <c r="H515" s="283"/>
      <c r="I515" s="283"/>
      <c r="J515" s="283"/>
      <c r="K515" s="338"/>
      <c r="L515" s="339"/>
      <c r="M515" s="283"/>
      <c r="N515" s="283"/>
      <c r="O515" s="333"/>
      <c r="P515" s="283"/>
      <c r="Q515" s="163"/>
      <c r="R515" s="163"/>
      <c r="S515" s="163"/>
      <c r="T515" s="163"/>
      <c r="U515" s="163"/>
      <c r="V515" s="163"/>
      <c r="W515" s="163"/>
      <c r="X515" s="163"/>
      <c r="Y515" s="163"/>
      <c r="Z515" s="163"/>
      <c r="AA515" s="330"/>
      <c r="AB515" s="163"/>
      <c r="AC515" s="163"/>
      <c r="AD515" s="163"/>
      <c r="AE515" s="163"/>
      <c r="AF515" s="163"/>
      <c r="AG515" s="163"/>
      <c r="AH515" s="163"/>
      <c r="AI515" s="333"/>
      <c r="AJ515" s="283"/>
      <c r="AK515" s="315"/>
      <c r="AL515" s="282"/>
      <c r="AM515" s="283"/>
      <c r="AN515" s="283"/>
      <c r="AO515" s="283"/>
      <c r="AP515" s="283"/>
      <c r="AQ515" s="283"/>
      <c r="AR515" s="283"/>
      <c r="AS515" s="283"/>
      <c r="AT515" s="283"/>
      <c r="AU515" s="283"/>
      <c r="AV515" s="283"/>
      <c r="AW515" s="283"/>
      <c r="AX515" s="283"/>
      <c r="AY515" s="283"/>
      <c r="AZ515" s="340"/>
      <c r="BA515" s="283"/>
      <c r="BB515" s="283"/>
      <c r="BC515" s="283"/>
      <c r="BD515" s="283"/>
      <c r="BE515" s="283"/>
      <c r="BF515" s="283"/>
      <c r="BG515" s="283"/>
      <c r="BH515" s="283"/>
      <c r="BI515" s="283"/>
      <c r="BJ515" s="283"/>
      <c r="BK515" s="283"/>
      <c r="BL515" s="283"/>
      <c r="BM515" s="283"/>
      <c r="BN515" s="282"/>
      <c r="BO515" s="283"/>
      <c r="BP515" s="282"/>
      <c r="BQ515" s="282"/>
      <c r="BR515" s="282"/>
      <c r="BS515" s="282"/>
    </row>
    <row r="516">
      <c r="A516" s="283"/>
      <c r="B516" s="335"/>
      <c r="C516" s="283"/>
      <c r="D516" s="283"/>
      <c r="E516" s="283"/>
      <c r="F516" s="336"/>
      <c r="G516" s="337"/>
      <c r="H516" s="283"/>
      <c r="I516" s="283"/>
      <c r="J516" s="283"/>
      <c r="K516" s="338"/>
      <c r="L516" s="339"/>
      <c r="M516" s="283"/>
      <c r="N516" s="283"/>
      <c r="O516" s="333"/>
      <c r="P516" s="283"/>
      <c r="Q516" s="163"/>
      <c r="R516" s="163"/>
      <c r="S516" s="163"/>
      <c r="T516" s="163"/>
      <c r="U516" s="163"/>
      <c r="V516" s="163"/>
      <c r="W516" s="163"/>
      <c r="X516" s="163"/>
      <c r="Y516" s="163"/>
      <c r="Z516" s="163"/>
      <c r="AA516" s="330"/>
      <c r="AB516" s="163"/>
      <c r="AC516" s="163"/>
      <c r="AD516" s="163"/>
      <c r="AE516" s="163"/>
      <c r="AF516" s="163"/>
      <c r="AG516" s="163"/>
      <c r="AH516" s="163"/>
      <c r="AI516" s="333"/>
      <c r="AJ516" s="283"/>
      <c r="AK516" s="315"/>
      <c r="AL516" s="282"/>
      <c r="AM516" s="283"/>
      <c r="AN516" s="283"/>
      <c r="AO516" s="283"/>
      <c r="AP516" s="283"/>
      <c r="AQ516" s="283"/>
      <c r="AR516" s="283"/>
      <c r="AS516" s="283"/>
      <c r="AT516" s="283"/>
      <c r="AU516" s="283"/>
      <c r="AV516" s="283"/>
      <c r="AW516" s="283"/>
      <c r="AX516" s="283"/>
      <c r="AY516" s="283"/>
      <c r="AZ516" s="340"/>
      <c r="BA516" s="283"/>
      <c r="BB516" s="283"/>
      <c r="BC516" s="283"/>
      <c r="BD516" s="283"/>
      <c r="BE516" s="283"/>
      <c r="BF516" s="283"/>
      <c r="BG516" s="283"/>
      <c r="BH516" s="283"/>
      <c r="BI516" s="283"/>
      <c r="BJ516" s="283"/>
      <c r="BK516" s="283"/>
      <c r="BL516" s="283"/>
      <c r="BM516" s="283"/>
      <c r="BN516" s="282"/>
      <c r="BO516" s="283"/>
      <c r="BP516" s="282"/>
      <c r="BQ516" s="282"/>
      <c r="BR516" s="282"/>
      <c r="BS516" s="282"/>
    </row>
    <row r="517">
      <c r="A517" s="283"/>
      <c r="B517" s="335"/>
      <c r="C517" s="283"/>
      <c r="D517" s="283"/>
      <c r="E517" s="283"/>
      <c r="F517" s="336"/>
      <c r="G517" s="337"/>
      <c r="H517" s="283"/>
      <c r="I517" s="283"/>
      <c r="J517" s="283"/>
      <c r="K517" s="338"/>
      <c r="L517" s="339"/>
      <c r="M517" s="283"/>
      <c r="N517" s="283"/>
      <c r="O517" s="333"/>
      <c r="P517" s="283"/>
      <c r="Q517" s="163"/>
      <c r="R517" s="163"/>
      <c r="S517" s="163"/>
      <c r="T517" s="163"/>
      <c r="U517" s="163"/>
      <c r="V517" s="163"/>
      <c r="W517" s="163"/>
      <c r="X517" s="163"/>
      <c r="Y517" s="163"/>
      <c r="Z517" s="163"/>
      <c r="AA517" s="330"/>
      <c r="AB517" s="163"/>
      <c r="AC517" s="163"/>
      <c r="AD517" s="163"/>
      <c r="AE517" s="163"/>
      <c r="AF517" s="163"/>
      <c r="AG517" s="163"/>
      <c r="AH517" s="163"/>
      <c r="AI517" s="333"/>
      <c r="AJ517" s="283"/>
      <c r="AK517" s="315"/>
      <c r="AL517" s="282"/>
      <c r="AM517" s="283"/>
      <c r="AN517" s="283"/>
      <c r="AO517" s="283"/>
      <c r="AP517" s="283"/>
      <c r="AQ517" s="283"/>
      <c r="AR517" s="283"/>
      <c r="AS517" s="283"/>
      <c r="AT517" s="283"/>
      <c r="AU517" s="283"/>
      <c r="AV517" s="283"/>
      <c r="AW517" s="283"/>
      <c r="AX517" s="283"/>
      <c r="AY517" s="283"/>
      <c r="AZ517" s="340"/>
      <c r="BA517" s="283"/>
      <c r="BB517" s="283"/>
      <c r="BC517" s="283"/>
      <c r="BD517" s="283"/>
      <c r="BE517" s="283"/>
      <c r="BF517" s="283"/>
      <c r="BG517" s="283"/>
      <c r="BH517" s="283"/>
      <c r="BI517" s="283"/>
      <c r="BJ517" s="283"/>
      <c r="BK517" s="283"/>
      <c r="BL517" s="283"/>
      <c r="BM517" s="283"/>
      <c r="BN517" s="282"/>
      <c r="BO517" s="283"/>
      <c r="BP517" s="282"/>
      <c r="BQ517" s="282"/>
      <c r="BR517" s="282"/>
      <c r="BS517" s="282"/>
    </row>
    <row r="518">
      <c r="A518" s="283"/>
      <c r="B518" s="335"/>
      <c r="C518" s="283"/>
      <c r="D518" s="283"/>
      <c r="E518" s="283"/>
      <c r="F518" s="336"/>
      <c r="G518" s="337"/>
      <c r="H518" s="283"/>
      <c r="I518" s="283"/>
      <c r="J518" s="283"/>
      <c r="K518" s="338"/>
      <c r="L518" s="339"/>
      <c r="M518" s="283"/>
      <c r="N518" s="283"/>
      <c r="O518" s="333"/>
      <c r="P518" s="283"/>
      <c r="Q518" s="163"/>
      <c r="R518" s="163"/>
      <c r="S518" s="163"/>
      <c r="T518" s="163"/>
      <c r="U518" s="163"/>
      <c r="V518" s="163"/>
      <c r="W518" s="163"/>
      <c r="X518" s="163"/>
      <c r="Y518" s="163"/>
      <c r="Z518" s="163"/>
      <c r="AA518" s="330"/>
      <c r="AB518" s="163"/>
      <c r="AC518" s="163"/>
      <c r="AD518" s="163"/>
      <c r="AE518" s="163"/>
      <c r="AF518" s="163"/>
      <c r="AG518" s="163"/>
      <c r="AH518" s="163"/>
      <c r="AI518" s="333"/>
      <c r="AJ518" s="283"/>
      <c r="AK518" s="315"/>
      <c r="AL518" s="282"/>
      <c r="AM518" s="283"/>
      <c r="AN518" s="283"/>
      <c r="AO518" s="283"/>
      <c r="AP518" s="283"/>
      <c r="AQ518" s="283"/>
      <c r="AR518" s="283"/>
      <c r="AS518" s="283"/>
      <c r="AT518" s="283"/>
      <c r="AU518" s="283"/>
      <c r="AV518" s="283"/>
      <c r="AW518" s="283"/>
      <c r="AX518" s="283"/>
      <c r="AY518" s="283"/>
      <c r="AZ518" s="340"/>
      <c r="BA518" s="283"/>
      <c r="BB518" s="283"/>
      <c r="BC518" s="283"/>
      <c r="BD518" s="283"/>
      <c r="BE518" s="283"/>
      <c r="BF518" s="283"/>
      <c r="BG518" s="283"/>
      <c r="BH518" s="283"/>
      <c r="BI518" s="283"/>
      <c r="BJ518" s="283"/>
      <c r="BK518" s="283"/>
      <c r="BL518" s="283"/>
      <c r="BM518" s="283"/>
      <c r="BN518" s="282"/>
      <c r="BO518" s="283"/>
      <c r="BP518" s="282"/>
      <c r="BQ518" s="282"/>
      <c r="BR518" s="282"/>
      <c r="BS518" s="282"/>
    </row>
    <row r="519">
      <c r="A519" s="283"/>
      <c r="B519" s="335"/>
      <c r="C519" s="283"/>
      <c r="D519" s="283"/>
      <c r="E519" s="283"/>
      <c r="F519" s="336"/>
      <c r="G519" s="337"/>
      <c r="H519" s="283"/>
      <c r="I519" s="283"/>
      <c r="J519" s="283"/>
      <c r="K519" s="338"/>
      <c r="L519" s="339"/>
      <c r="M519" s="283"/>
      <c r="N519" s="283"/>
      <c r="O519" s="333"/>
      <c r="P519" s="283"/>
      <c r="Q519" s="163"/>
      <c r="R519" s="163"/>
      <c r="S519" s="163"/>
      <c r="T519" s="163"/>
      <c r="U519" s="163"/>
      <c r="V519" s="163"/>
      <c r="W519" s="163"/>
      <c r="X519" s="163"/>
      <c r="Y519" s="163"/>
      <c r="Z519" s="163"/>
      <c r="AA519" s="330"/>
      <c r="AB519" s="163"/>
      <c r="AC519" s="163"/>
      <c r="AD519" s="163"/>
      <c r="AE519" s="163"/>
      <c r="AF519" s="163"/>
      <c r="AG519" s="163"/>
      <c r="AH519" s="163"/>
      <c r="AI519" s="333"/>
      <c r="AJ519" s="283"/>
      <c r="AK519" s="315"/>
      <c r="AL519" s="282"/>
      <c r="AM519" s="283"/>
      <c r="AN519" s="283"/>
      <c r="AO519" s="283"/>
      <c r="AP519" s="283"/>
      <c r="AQ519" s="283"/>
      <c r="AR519" s="283"/>
      <c r="AS519" s="283"/>
      <c r="AT519" s="283"/>
      <c r="AU519" s="283"/>
      <c r="AV519" s="283"/>
      <c r="AW519" s="283"/>
      <c r="AX519" s="283"/>
      <c r="AY519" s="283"/>
      <c r="AZ519" s="340"/>
      <c r="BA519" s="283"/>
      <c r="BB519" s="283"/>
      <c r="BC519" s="283"/>
      <c r="BD519" s="283"/>
      <c r="BE519" s="283"/>
      <c r="BF519" s="283"/>
      <c r="BG519" s="283"/>
      <c r="BH519" s="283"/>
      <c r="BI519" s="283"/>
      <c r="BJ519" s="283"/>
      <c r="BK519" s="283"/>
      <c r="BL519" s="283"/>
      <c r="BM519" s="283"/>
      <c r="BN519" s="282"/>
      <c r="BO519" s="283"/>
      <c r="BP519" s="282"/>
      <c r="BQ519" s="282"/>
      <c r="BR519" s="282"/>
      <c r="BS519" s="282"/>
    </row>
    <row r="520">
      <c r="A520" s="283"/>
      <c r="B520" s="335"/>
      <c r="C520" s="283"/>
      <c r="D520" s="283"/>
      <c r="E520" s="283"/>
      <c r="F520" s="336"/>
      <c r="G520" s="337"/>
      <c r="H520" s="283"/>
      <c r="I520" s="283"/>
      <c r="J520" s="283"/>
      <c r="K520" s="338"/>
      <c r="L520" s="339"/>
      <c r="M520" s="283"/>
      <c r="N520" s="283"/>
      <c r="O520" s="333"/>
      <c r="P520" s="283"/>
      <c r="Q520" s="163"/>
      <c r="R520" s="163"/>
      <c r="S520" s="163"/>
      <c r="T520" s="163"/>
      <c r="U520" s="163"/>
      <c r="V520" s="163"/>
      <c r="W520" s="163"/>
      <c r="X520" s="163"/>
      <c r="Y520" s="163"/>
      <c r="Z520" s="163"/>
      <c r="AA520" s="330"/>
      <c r="AB520" s="163"/>
      <c r="AC520" s="163"/>
      <c r="AD520" s="163"/>
      <c r="AE520" s="163"/>
      <c r="AF520" s="163"/>
      <c r="AG520" s="163"/>
      <c r="AH520" s="163"/>
      <c r="AI520" s="333"/>
      <c r="AJ520" s="283"/>
      <c r="AK520" s="315"/>
      <c r="AL520" s="282"/>
      <c r="AM520" s="283"/>
      <c r="AN520" s="283"/>
      <c r="AO520" s="283"/>
      <c r="AP520" s="283"/>
      <c r="AQ520" s="283"/>
      <c r="AR520" s="283"/>
      <c r="AS520" s="283"/>
      <c r="AT520" s="283"/>
      <c r="AU520" s="283"/>
      <c r="AV520" s="283"/>
      <c r="AW520" s="283"/>
      <c r="AX520" s="283"/>
      <c r="AY520" s="283"/>
      <c r="AZ520" s="340"/>
      <c r="BA520" s="283"/>
      <c r="BB520" s="283"/>
      <c r="BC520" s="283"/>
      <c r="BD520" s="283"/>
      <c r="BE520" s="283"/>
      <c r="BF520" s="283"/>
      <c r="BG520" s="283"/>
      <c r="BH520" s="283"/>
      <c r="BI520" s="283"/>
      <c r="BJ520" s="283"/>
      <c r="BK520" s="283"/>
      <c r="BL520" s="283"/>
      <c r="BM520" s="283"/>
      <c r="BN520" s="282"/>
      <c r="BO520" s="283"/>
      <c r="BP520" s="282"/>
      <c r="BQ520" s="282"/>
      <c r="BR520" s="282"/>
      <c r="BS520" s="282"/>
    </row>
    <row r="521">
      <c r="A521" s="283"/>
      <c r="B521" s="335"/>
      <c r="C521" s="283"/>
      <c r="D521" s="283"/>
      <c r="E521" s="283"/>
      <c r="F521" s="336"/>
      <c r="G521" s="337"/>
      <c r="H521" s="283"/>
      <c r="I521" s="283"/>
      <c r="J521" s="283"/>
      <c r="K521" s="338"/>
      <c r="L521" s="339"/>
      <c r="M521" s="283"/>
      <c r="N521" s="283"/>
      <c r="O521" s="333"/>
      <c r="P521" s="283"/>
      <c r="Q521" s="163"/>
      <c r="R521" s="163"/>
      <c r="S521" s="163"/>
      <c r="T521" s="163"/>
      <c r="U521" s="163"/>
      <c r="V521" s="163"/>
      <c r="W521" s="163"/>
      <c r="X521" s="163"/>
      <c r="Y521" s="163"/>
      <c r="Z521" s="163"/>
      <c r="AA521" s="330"/>
      <c r="AB521" s="163"/>
      <c r="AC521" s="163"/>
      <c r="AD521" s="163"/>
      <c r="AE521" s="163"/>
      <c r="AF521" s="163"/>
      <c r="AG521" s="163"/>
      <c r="AH521" s="163"/>
      <c r="AI521" s="333"/>
      <c r="AJ521" s="283"/>
      <c r="AK521" s="315"/>
      <c r="AL521" s="282"/>
      <c r="AM521" s="283"/>
      <c r="AN521" s="283"/>
      <c r="AO521" s="283"/>
      <c r="AP521" s="283"/>
      <c r="AQ521" s="283"/>
      <c r="AR521" s="283"/>
      <c r="AS521" s="283"/>
      <c r="AT521" s="283"/>
      <c r="AU521" s="283"/>
      <c r="AV521" s="283"/>
      <c r="AW521" s="283"/>
      <c r="AX521" s="283"/>
      <c r="AY521" s="283"/>
      <c r="AZ521" s="340"/>
      <c r="BA521" s="283"/>
      <c r="BB521" s="283"/>
      <c r="BC521" s="283"/>
      <c r="BD521" s="283"/>
      <c r="BE521" s="283"/>
      <c r="BF521" s="283"/>
      <c r="BG521" s="283"/>
      <c r="BH521" s="283"/>
      <c r="BI521" s="283"/>
      <c r="BJ521" s="283"/>
      <c r="BK521" s="283"/>
      <c r="BL521" s="283"/>
      <c r="BM521" s="283"/>
      <c r="BN521" s="282"/>
      <c r="BO521" s="283"/>
      <c r="BP521" s="282"/>
      <c r="BQ521" s="282"/>
      <c r="BR521" s="282"/>
      <c r="BS521" s="282"/>
    </row>
    <row r="522">
      <c r="A522" s="283"/>
      <c r="B522" s="335"/>
      <c r="C522" s="283"/>
      <c r="D522" s="283"/>
      <c r="E522" s="283"/>
      <c r="F522" s="336"/>
      <c r="G522" s="337"/>
      <c r="H522" s="283"/>
      <c r="I522" s="283"/>
      <c r="J522" s="283"/>
      <c r="K522" s="338"/>
      <c r="L522" s="339"/>
      <c r="M522" s="283"/>
      <c r="N522" s="283"/>
      <c r="O522" s="333"/>
      <c r="P522" s="283"/>
      <c r="Q522" s="163"/>
      <c r="R522" s="163"/>
      <c r="S522" s="163"/>
      <c r="T522" s="163"/>
      <c r="U522" s="163"/>
      <c r="V522" s="163"/>
      <c r="W522" s="163"/>
      <c r="X522" s="163"/>
      <c r="Y522" s="163"/>
      <c r="Z522" s="163"/>
      <c r="AA522" s="330"/>
      <c r="AB522" s="163"/>
      <c r="AC522" s="163"/>
      <c r="AD522" s="163"/>
      <c r="AE522" s="163"/>
      <c r="AF522" s="163"/>
      <c r="AG522" s="163"/>
      <c r="AH522" s="163"/>
      <c r="AI522" s="333"/>
      <c r="AJ522" s="283"/>
      <c r="AK522" s="315"/>
      <c r="AL522" s="282"/>
      <c r="AM522" s="283"/>
      <c r="AN522" s="283"/>
      <c r="AO522" s="283"/>
      <c r="AP522" s="283"/>
      <c r="AQ522" s="283"/>
      <c r="AR522" s="283"/>
      <c r="AS522" s="283"/>
      <c r="AT522" s="283"/>
      <c r="AU522" s="283"/>
      <c r="AV522" s="283"/>
      <c r="AW522" s="283"/>
      <c r="AX522" s="283"/>
      <c r="AY522" s="283"/>
      <c r="AZ522" s="340"/>
      <c r="BA522" s="283"/>
      <c r="BB522" s="283"/>
      <c r="BC522" s="283"/>
      <c r="BD522" s="283"/>
      <c r="BE522" s="283"/>
      <c r="BF522" s="283"/>
      <c r="BG522" s="283"/>
      <c r="BH522" s="283"/>
      <c r="BI522" s="283"/>
      <c r="BJ522" s="283"/>
      <c r="BK522" s="283"/>
      <c r="BL522" s="283"/>
      <c r="BM522" s="283"/>
      <c r="BN522" s="282"/>
      <c r="BO522" s="283"/>
      <c r="BP522" s="282"/>
      <c r="BQ522" s="282"/>
      <c r="BR522" s="282"/>
      <c r="BS522" s="282"/>
    </row>
    <row r="523">
      <c r="A523" s="283"/>
      <c r="B523" s="335"/>
      <c r="C523" s="283"/>
      <c r="D523" s="283"/>
      <c r="E523" s="283"/>
      <c r="F523" s="336"/>
      <c r="G523" s="337"/>
      <c r="H523" s="283"/>
      <c r="I523" s="283"/>
      <c r="J523" s="283"/>
      <c r="K523" s="338"/>
      <c r="L523" s="339"/>
      <c r="M523" s="283"/>
      <c r="N523" s="283"/>
      <c r="O523" s="333"/>
      <c r="P523" s="283"/>
      <c r="Q523" s="163"/>
      <c r="R523" s="163"/>
      <c r="S523" s="163"/>
      <c r="T523" s="163"/>
      <c r="U523" s="163"/>
      <c r="V523" s="163"/>
      <c r="W523" s="163"/>
      <c r="X523" s="163"/>
      <c r="Y523" s="163"/>
      <c r="Z523" s="163"/>
      <c r="AA523" s="330"/>
      <c r="AB523" s="163"/>
      <c r="AC523" s="163"/>
      <c r="AD523" s="163"/>
      <c r="AE523" s="163"/>
      <c r="AF523" s="163"/>
      <c r="AG523" s="163"/>
      <c r="AH523" s="163"/>
      <c r="AI523" s="333"/>
      <c r="AJ523" s="283"/>
      <c r="AK523" s="315"/>
      <c r="AL523" s="282"/>
      <c r="AM523" s="283"/>
      <c r="AN523" s="283"/>
      <c r="AO523" s="283"/>
      <c r="AP523" s="283"/>
      <c r="AQ523" s="283"/>
      <c r="AR523" s="283"/>
      <c r="AS523" s="283"/>
      <c r="AT523" s="283"/>
      <c r="AU523" s="283"/>
      <c r="AV523" s="283"/>
      <c r="AW523" s="283"/>
      <c r="AX523" s="283"/>
      <c r="AY523" s="283"/>
      <c r="AZ523" s="340"/>
      <c r="BA523" s="283"/>
      <c r="BB523" s="283"/>
      <c r="BC523" s="283"/>
      <c r="BD523" s="283"/>
      <c r="BE523" s="283"/>
      <c r="BF523" s="283"/>
      <c r="BG523" s="283"/>
      <c r="BH523" s="283"/>
      <c r="BI523" s="283"/>
      <c r="BJ523" s="283"/>
      <c r="BK523" s="283"/>
      <c r="BL523" s="283"/>
      <c r="BM523" s="283"/>
      <c r="BN523" s="282"/>
      <c r="BO523" s="283"/>
      <c r="BP523" s="282"/>
      <c r="BQ523" s="282"/>
      <c r="BR523" s="282"/>
      <c r="BS523" s="282"/>
    </row>
    <row r="524">
      <c r="A524" s="283"/>
      <c r="B524" s="335"/>
      <c r="C524" s="283"/>
      <c r="D524" s="283"/>
      <c r="E524" s="283"/>
      <c r="F524" s="336"/>
      <c r="G524" s="337"/>
      <c r="H524" s="283"/>
      <c r="I524" s="283"/>
      <c r="J524" s="283"/>
      <c r="K524" s="338"/>
      <c r="L524" s="339"/>
      <c r="M524" s="283"/>
      <c r="N524" s="283"/>
      <c r="O524" s="333"/>
      <c r="P524" s="283"/>
      <c r="Q524" s="163"/>
      <c r="R524" s="163"/>
      <c r="S524" s="163"/>
      <c r="T524" s="163"/>
      <c r="U524" s="163"/>
      <c r="V524" s="163"/>
      <c r="W524" s="163"/>
      <c r="X524" s="163"/>
      <c r="Y524" s="163"/>
      <c r="Z524" s="163"/>
      <c r="AA524" s="330"/>
      <c r="AB524" s="163"/>
      <c r="AC524" s="163"/>
      <c r="AD524" s="163"/>
      <c r="AE524" s="163"/>
      <c r="AF524" s="163"/>
      <c r="AG524" s="163"/>
      <c r="AH524" s="163"/>
      <c r="AI524" s="333"/>
      <c r="AJ524" s="283"/>
      <c r="AK524" s="315"/>
      <c r="AL524" s="282"/>
      <c r="AM524" s="283"/>
      <c r="AN524" s="283"/>
      <c r="AO524" s="283"/>
      <c r="AP524" s="283"/>
      <c r="AQ524" s="283"/>
      <c r="AR524" s="283"/>
      <c r="AS524" s="283"/>
      <c r="AT524" s="283"/>
      <c r="AU524" s="283"/>
      <c r="AV524" s="283"/>
      <c r="AW524" s="283"/>
      <c r="AX524" s="283"/>
      <c r="AY524" s="283"/>
      <c r="AZ524" s="340"/>
      <c r="BA524" s="283"/>
      <c r="BB524" s="283"/>
      <c r="BC524" s="283"/>
      <c r="BD524" s="283"/>
      <c r="BE524" s="283"/>
      <c r="BF524" s="283"/>
      <c r="BG524" s="283"/>
      <c r="BH524" s="283"/>
      <c r="BI524" s="283"/>
      <c r="BJ524" s="283"/>
      <c r="BK524" s="283"/>
      <c r="BL524" s="283"/>
      <c r="BM524" s="283"/>
      <c r="BN524" s="282"/>
      <c r="BO524" s="283"/>
      <c r="BP524" s="282"/>
      <c r="BQ524" s="282"/>
      <c r="BR524" s="282"/>
      <c r="BS524" s="282"/>
    </row>
    <row r="525">
      <c r="A525" s="283"/>
      <c r="B525" s="335"/>
      <c r="C525" s="283"/>
      <c r="D525" s="283"/>
      <c r="E525" s="283"/>
      <c r="F525" s="336"/>
      <c r="G525" s="337"/>
      <c r="H525" s="283"/>
      <c r="I525" s="283"/>
      <c r="J525" s="283"/>
      <c r="K525" s="338"/>
      <c r="L525" s="339"/>
      <c r="M525" s="283"/>
      <c r="N525" s="283"/>
      <c r="O525" s="333"/>
      <c r="P525" s="283"/>
      <c r="Q525" s="163"/>
      <c r="R525" s="163"/>
      <c r="S525" s="163"/>
      <c r="T525" s="163"/>
      <c r="U525" s="163"/>
      <c r="V525" s="163"/>
      <c r="W525" s="163"/>
      <c r="X525" s="163"/>
      <c r="Y525" s="163"/>
      <c r="Z525" s="163"/>
      <c r="AA525" s="330"/>
      <c r="AB525" s="163"/>
      <c r="AC525" s="163"/>
      <c r="AD525" s="163"/>
      <c r="AE525" s="163"/>
      <c r="AF525" s="163"/>
      <c r="AG525" s="163"/>
      <c r="AH525" s="163"/>
      <c r="AI525" s="333"/>
      <c r="AJ525" s="283"/>
      <c r="AK525" s="315"/>
      <c r="AL525" s="282"/>
      <c r="AM525" s="283"/>
      <c r="AN525" s="283"/>
      <c r="AO525" s="283"/>
      <c r="AP525" s="283"/>
      <c r="AQ525" s="283"/>
      <c r="AR525" s="283"/>
      <c r="AS525" s="283"/>
      <c r="AT525" s="283"/>
      <c r="AU525" s="283"/>
      <c r="AV525" s="283"/>
      <c r="AW525" s="283"/>
      <c r="AX525" s="283"/>
      <c r="AY525" s="283"/>
      <c r="AZ525" s="340"/>
      <c r="BA525" s="283"/>
      <c r="BB525" s="283"/>
      <c r="BC525" s="283"/>
      <c r="BD525" s="283"/>
      <c r="BE525" s="283"/>
      <c r="BF525" s="283"/>
      <c r="BG525" s="283"/>
      <c r="BH525" s="283"/>
      <c r="BI525" s="283"/>
      <c r="BJ525" s="283"/>
      <c r="BK525" s="283"/>
      <c r="BL525" s="283"/>
      <c r="BM525" s="283"/>
      <c r="BN525" s="282"/>
      <c r="BO525" s="283"/>
      <c r="BP525" s="282"/>
      <c r="BQ525" s="282"/>
      <c r="BR525" s="282"/>
      <c r="BS525" s="282"/>
    </row>
    <row r="526">
      <c r="A526" s="283"/>
      <c r="B526" s="335"/>
      <c r="C526" s="283"/>
      <c r="D526" s="283"/>
      <c r="E526" s="283"/>
      <c r="F526" s="336"/>
      <c r="G526" s="337"/>
      <c r="H526" s="283"/>
      <c r="I526" s="283"/>
      <c r="J526" s="283"/>
      <c r="K526" s="338"/>
      <c r="L526" s="339"/>
      <c r="M526" s="283"/>
      <c r="N526" s="283"/>
      <c r="O526" s="333"/>
      <c r="P526" s="283"/>
      <c r="Q526" s="163"/>
      <c r="R526" s="163"/>
      <c r="S526" s="163"/>
      <c r="T526" s="163"/>
      <c r="U526" s="163"/>
      <c r="V526" s="163"/>
      <c r="W526" s="163"/>
      <c r="X526" s="163"/>
      <c r="Y526" s="163"/>
      <c r="Z526" s="163"/>
      <c r="AA526" s="330"/>
      <c r="AB526" s="163"/>
      <c r="AC526" s="163"/>
      <c r="AD526" s="163"/>
      <c r="AE526" s="163"/>
      <c r="AF526" s="163"/>
      <c r="AG526" s="163"/>
      <c r="AH526" s="163"/>
      <c r="AI526" s="333"/>
      <c r="AJ526" s="283"/>
      <c r="AK526" s="315"/>
      <c r="AL526" s="282"/>
      <c r="AM526" s="283"/>
      <c r="AN526" s="283"/>
      <c r="AO526" s="283"/>
      <c r="AP526" s="283"/>
      <c r="AQ526" s="283"/>
      <c r="AR526" s="283"/>
      <c r="AS526" s="283"/>
      <c r="AT526" s="283"/>
      <c r="AU526" s="283"/>
      <c r="AV526" s="283"/>
      <c r="AW526" s="283"/>
      <c r="AX526" s="283"/>
      <c r="AY526" s="283"/>
      <c r="AZ526" s="340"/>
      <c r="BA526" s="283"/>
      <c r="BB526" s="283"/>
      <c r="BC526" s="283"/>
      <c r="BD526" s="283"/>
      <c r="BE526" s="283"/>
      <c r="BF526" s="283"/>
      <c r="BG526" s="283"/>
      <c r="BH526" s="283"/>
      <c r="BI526" s="283"/>
      <c r="BJ526" s="283"/>
      <c r="BK526" s="283"/>
      <c r="BL526" s="283"/>
      <c r="BM526" s="283"/>
      <c r="BN526" s="282"/>
      <c r="BO526" s="283"/>
      <c r="BP526" s="282"/>
      <c r="BQ526" s="282"/>
      <c r="BR526" s="282"/>
      <c r="BS526" s="282"/>
    </row>
    <row r="527">
      <c r="A527" s="283"/>
      <c r="B527" s="335"/>
      <c r="C527" s="283"/>
      <c r="D527" s="283"/>
      <c r="E527" s="283"/>
      <c r="F527" s="336"/>
      <c r="G527" s="337"/>
      <c r="H527" s="283"/>
      <c r="I527" s="283"/>
      <c r="J527" s="283"/>
      <c r="K527" s="338"/>
      <c r="L527" s="339"/>
      <c r="M527" s="283"/>
      <c r="N527" s="283"/>
      <c r="O527" s="333"/>
      <c r="P527" s="283"/>
      <c r="Q527" s="163"/>
      <c r="R527" s="163"/>
      <c r="S527" s="163"/>
      <c r="T527" s="163"/>
      <c r="U527" s="163"/>
      <c r="V527" s="163"/>
      <c r="W527" s="163"/>
      <c r="X527" s="163"/>
      <c r="Y527" s="163"/>
      <c r="Z527" s="163"/>
      <c r="AA527" s="330"/>
      <c r="AB527" s="163"/>
      <c r="AC527" s="163"/>
      <c r="AD527" s="163"/>
      <c r="AE527" s="163"/>
      <c r="AF527" s="163"/>
      <c r="AG527" s="163"/>
      <c r="AH527" s="163"/>
      <c r="AI527" s="333"/>
      <c r="AJ527" s="283"/>
      <c r="AK527" s="315"/>
      <c r="AL527" s="282"/>
      <c r="AM527" s="283"/>
      <c r="AN527" s="283"/>
      <c r="AO527" s="283"/>
      <c r="AP527" s="283"/>
      <c r="AQ527" s="283"/>
      <c r="AR527" s="283"/>
      <c r="AS527" s="283"/>
      <c r="AT527" s="283"/>
      <c r="AU527" s="283"/>
      <c r="AV527" s="283"/>
      <c r="AW527" s="283"/>
      <c r="AX527" s="283"/>
      <c r="AY527" s="283"/>
      <c r="AZ527" s="340"/>
      <c r="BA527" s="283"/>
      <c r="BB527" s="283"/>
      <c r="BC527" s="283"/>
      <c r="BD527" s="283"/>
      <c r="BE527" s="283"/>
      <c r="BF527" s="283"/>
      <c r="BG527" s="283"/>
      <c r="BH527" s="283"/>
      <c r="BI527" s="283"/>
      <c r="BJ527" s="283"/>
      <c r="BK527" s="283"/>
      <c r="BL527" s="283"/>
      <c r="BM527" s="283"/>
      <c r="BN527" s="282"/>
      <c r="BO527" s="283"/>
      <c r="BP527" s="282"/>
      <c r="BQ527" s="282"/>
      <c r="BR527" s="282"/>
      <c r="BS527" s="282"/>
    </row>
    <row r="528">
      <c r="A528" s="283"/>
      <c r="B528" s="335"/>
      <c r="C528" s="283"/>
      <c r="D528" s="283"/>
      <c r="E528" s="283"/>
      <c r="F528" s="336"/>
      <c r="G528" s="337"/>
      <c r="H528" s="283"/>
      <c r="I528" s="283"/>
      <c r="J528" s="283"/>
      <c r="K528" s="338"/>
      <c r="L528" s="339"/>
      <c r="M528" s="283"/>
      <c r="N528" s="283"/>
      <c r="O528" s="333"/>
      <c r="P528" s="283"/>
      <c r="Q528" s="163"/>
      <c r="R528" s="163"/>
      <c r="S528" s="163"/>
      <c r="T528" s="163"/>
      <c r="U528" s="163"/>
      <c r="V528" s="163"/>
      <c r="W528" s="163"/>
      <c r="X528" s="163"/>
      <c r="Y528" s="163"/>
      <c r="Z528" s="163"/>
      <c r="AA528" s="330"/>
      <c r="AB528" s="163"/>
      <c r="AC528" s="163"/>
      <c r="AD528" s="163"/>
      <c r="AE528" s="163"/>
      <c r="AF528" s="163"/>
      <c r="AG528" s="163"/>
      <c r="AH528" s="163"/>
      <c r="AI528" s="333"/>
      <c r="AJ528" s="283"/>
      <c r="AK528" s="315"/>
      <c r="AL528" s="282"/>
      <c r="AM528" s="283"/>
      <c r="AN528" s="283"/>
      <c r="AO528" s="283"/>
      <c r="AP528" s="283"/>
      <c r="AQ528" s="283"/>
      <c r="AR528" s="283"/>
      <c r="AS528" s="283"/>
      <c r="AT528" s="283"/>
      <c r="AU528" s="283"/>
      <c r="AV528" s="283"/>
      <c r="AW528" s="283"/>
      <c r="AX528" s="283"/>
      <c r="AY528" s="283"/>
      <c r="AZ528" s="340"/>
      <c r="BA528" s="283"/>
      <c r="BB528" s="283"/>
      <c r="BC528" s="283"/>
      <c r="BD528" s="283"/>
      <c r="BE528" s="283"/>
      <c r="BF528" s="283"/>
      <c r="BG528" s="283"/>
      <c r="BH528" s="283"/>
      <c r="BI528" s="283"/>
      <c r="BJ528" s="283"/>
      <c r="BK528" s="283"/>
      <c r="BL528" s="283"/>
      <c r="BM528" s="283"/>
      <c r="BN528" s="282"/>
      <c r="BO528" s="283"/>
      <c r="BP528" s="282"/>
      <c r="BQ528" s="282"/>
      <c r="BR528" s="282"/>
      <c r="BS528" s="282"/>
    </row>
    <row r="529">
      <c r="A529" s="283"/>
      <c r="B529" s="335"/>
      <c r="C529" s="283"/>
      <c r="D529" s="283"/>
      <c r="E529" s="283"/>
      <c r="F529" s="336"/>
      <c r="G529" s="337"/>
      <c r="H529" s="283"/>
      <c r="I529" s="283"/>
      <c r="J529" s="283"/>
      <c r="K529" s="338"/>
      <c r="L529" s="339"/>
      <c r="M529" s="283"/>
      <c r="N529" s="283"/>
      <c r="O529" s="333"/>
      <c r="P529" s="283"/>
      <c r="Q529" s="163"/>
      <c r="R529" s="163"/>
      <c r="S529" s="163"/>
      <c r="T529" s="163"/>
      <c r="U529" s="163"/>
      <c r="V529" s="163"/>
      <c r="W529" s="163"/>
      <c r="X529" s="163"/>
      <c r="Y529" s="163"/>
      <c r="Z529" s="163"/>
      <c r="AA529" s="330"/>
      <c r="AB529" s="163"/>
      <c r="AC529" s="163"/>
      <c r="AD529" s="163"/>
      <c r="AE529" s="163"/>
      <c r="AF529" s="163"/>
      <c r="AG529" s="163"/>
      <c r="AH529" s="163"/>
      <c r="AI529" s="333"/>
      <c r="AJ529" s="283"/>
      <c r="AK529" s="315"/>
      <c r="AL529" s="282"/>
      <c r="AM529" s="283"/>
      <c r="AN529" s="283"/>
      <c r="AO529" s="283"/>
      <c r="AP529" s="283"/>
      <c r="AQ529" s="283"/>
      <c r="AR529" s="283"/>
      <c r="AS529" s="283"/>
      <c r="AT529" s="283"/>
      <c r="AU529" s="283"/>
      <c r="AV529" s="283"/>
      <c r="AW529" s="283"/>
      <c r="AX529" s="283"/>
      <c r="AY529" s="283"/>
      <c r="AZ529" s="340"/>
      <c r="BA529" s="283"/>
      <c r="BB529" s="283"/>
      <c r="BC529" s="283"/>
      <c r="BD529" s="283"/>
      <c r="BE529" s="283"/>
      <c r="BF529" s="283"/>
      <c r="BG529" s="283"/>
      <c r="BH529" s="283"/>
      <c r="BI529" s="283"/>
      <c r="BJ529" s="283"/>
      <c r="BK529" s="283"/>
      <c r="BL529" s="283"/>
      <c r="BM529" s="283"/>
      <c r="BN529" s="282"/>
      <c r="BO529" s="283"/>
      <c r="BP529" s="282"/>
      <c r="BQ529" s="282"/>
      <c r="BR529" s="282"/>
      <c r="BS529" s="282"/>
    </row>
    <row r="530">
      <c r="A530" s="283"/>
      <c r="B530" s="335"/>
      <c r="C530" s="283"/>
      <c r="D530" s="283"/>
      <c r="E530" s="283"/>
      <c r="F530" s="336"/>
      <c r="G530" s="337"/>
      <c r="H530" s="283"/>
      <c r="I530" s="283"/>
      <c r="J530" s="283"/>
      <c r="K530" s="338"/>
      <c r="L530" s="339"/>
      <c r="M530" s="283"/>
      <c r="N530" s="283"/>
      <c r="O530" s="333"/>
      <c r="P530" s="283"/>
      <c r="Q530" s="163"/>
      <c r="R530" s="163"/>
      <c r="S530" s="163"/>
      <c r="T530" s="163"/>
      <c r="U530" s="163"/>
      <c r="V530" s="163"/>
      <c r="W530" s="163"/>
      <c r="X530" s="163"/>
      <c r="Y530" s="163"/>
      <c r="Z530" s="163"/>
      <c r="AA530" s="330"/>
      <c r="AB530" s="163"/>
      <c r="AC530" s="163"/>
      <c r="AD530" s="163"/>
      <c r="AE530" s="163"/>
      <c r="AF530" s="163"/>
      <c r="AG530" s="163"/>
      <c r="AH530" s="163"/>
      <c r="AI530" s="333"/>
      <c r="AJ530" s="283"/>
      <c r="AK530" s="315"/>
      <c r="AL530" s="282"/>
      <c r="AM530" s="283"/>
      <c r="AN530" s="283"/>
      <c r="AO530" s="283"/>
      <c r="AP530" s="283"/>
      <c r="AQ530" s="283"/>
      <c r="AR530" s="283"/>
      <c r="AS530" s="283"/>
      <c r="AT530" s="283"/>
      <c r="AU530" s="283"/>
      <c r="AV530" s="283"/>
      <c r="AW530" s="283"/>
      <c r="AX530" s="283"/>
      <c r="AY530" s="283"/>
      <c r="AZ530" s="340"/>
      <c r="BA530" s="283"/>
      <c r="BB530" s="283"/>
      <c r="BC530" s="283"/>
      <c r="BD530" s="283"/>
      <c r="BE530" s="283"/>
      <c r="BF530" s="283"/>
      <c r="BG530" s="283"/>
      <c r="BH530" s="283"/>
      <c r="BI530" s="283"/>
      <c r="BJ530" s="283"/>
      <c r="BK530" s="283"/>
      <c r="BL530" s="283"/>
      <c r="BM530" s="283"/>
      <c r="BN530" s="282"/>
      <c r="BO530" s="283"/>
      <c r="BP530" s="282"/>
      <c r="BQ530" s="282"/>
      <c r="BR530" s="282"/>
      <c r="BS530" s="282"/>
    </row>
    <row r="531">
      <c r="A531" s="283"/>
      <c r="B531" s="335"/>
      <c r="C531" s="283"/>
      <c r="D531" s="283"/>
      <c r="E531" s="283"/>
      <c r="F531" s="336"/>
      <c r="G531" s="337"/>
      <c r="H531" s="283"/>
      <c r="I531" s="283"/>
      <c r="J531" s="283"/>
      <c r="K531" s="338"/>
      <c r="L531" s="339"/>
      <c r="M531" s="283"/>
      <c r="N531" s="283"/>
      <c r="O531" s="333"/>
      <c r="P531" s="283"/>
      <c r="Q531" s="163"/>
      <c r="R531" s="163"/>
      <c r="S531" s="163"/>
      <c r="T531" s="163"/>
      <c r="U531" s="163"/>
      <c r="V531" s="163"/>
      <c r="W531" s="163"/>
      <c r="X531" s="163"/>
      <c r="Y531" s="163"/>
      <c r="Z531" s="163"/>
      <c r="AA531" s="330"/>
      <c r="AB531" s="163"/>
      <c r="AC531" s="163"/>
      <c r="AD531" s="163"/>
      <c r="AE531" s="163"/>
      <c r="AF531" s="163"/>
      <c r="AG531" s="163"/>
      <c r="AH531" s="163"/>
      <c r="AI531" s="333"/>
      <c r="AJ531" s="283"/>
      <c r="AK531" s="315"/>
      <c r="AL531" s="282"/>
      <c r="AM531" s="283"/>
      <c r="AN531" s="283"/>
      <c r="AO531" s="283"/>
      <c r="AP531" s="283"/>
      <c r="AQ531" s="283"/>
      <c r="AR531" s="283"/>
      <c r="AS531" s="283"/>
      <c r="AT531" s="283"/>
      <c r="AU531" s="283"/>
      <c r="AV531" s="283"/>
      <c r="AW531" s="283"/>
      <c r="AX531" s="283"/>
      <c r="AY531" s="283"/>
      <c r="AZ531" s="340"/>
      <c r="BA531" s="283"/>
      <c r="BB531" s="283"/>
      <c r="BC531" s="283"/>
      <c r="BD531" s="283"/>
      <c r="BE531" s="283"/>
      <c r="BF531" s="283"/>
      <c r="BG531" s="283"/>
      <c r="BH531" s="283"/>
      <c r="BI531" s="283"/>
      <c r="BJ531" s="283"/>
      <c r="BK531" s="283"/>
      <c r="BL531" s="283"/>
      <c r="BM531" s="283"/>
      <c r="BN531" s="282"/>
      <c r="BO531" s="283"/>
      <c r="BP531" s="282"/>
      <c r="BQ531" s="282"/>
      <c r="BR531" s="282"/>
      <c r="BS531" s="282"/>
    </row>
    <row r="532">
      <c r="A532" s="283"/>
      <c r="B532" s="335"/>
      <c r="C532" s="283"/>
      <c r="D532" s="283"/>
      <c r="E532" s="283"/>
      <c r="F532" s="336"/>
      <c r="G532" s="337"/>
      <c r="H532" s="283"/>
      <c r="I532" s="283"/>
      <c r="J532" s="283"/>
      <c r="K532" s="338"/>
      <c r="L532" s="339"/>
      <c r="M532" s="283"/>
      <c r="N532" s="283"/>
      <c r="O532" s="333"/>
      <c r="P532" s="283"/>
      <c r="Q532" s="163"/>
      <c r="R532" s="163"/>
      <c r="S532" s="163"/>
      <c r="T532" s="163"/>
      <c r="U532" s="163"/>
      <c r="V532" s="163"/>
      <c r="W532" s="163"/>
      <c r="X532" s="163"/>
      <c r="Y532" s="163"/>
      <c r="Z532" s="163"/>
      <c r="AA532" s="330"/>
      <c r="AB532" s="163"/>
      <c r="AC532" s="163"/>
      <c r="AD532" s="163"/>
      <c r="AE532" s="163"/>
      <c r="AF532" s="163"/>
      <c r="AG532" s="163"/>
      <c r="AH532" s="163"/>
      <c r="AI532" s="333"/>
      <c r="AJ532" s="283"/>
      <c r="AK532" s="315"/>
      <c r="AL532" s="282"/>
      <c r="AM532" s="283"/>
      <c r="AN532" s="283"/>
      <c r="AO532" s="283"/>
      <c r="AP532" s="283"/>
      <c r="AQ532" s="283"/>
      <c r="AR532" s="283"/>
      <c r="AS532" s="283"/>
      <c r="AT532" s="283"/>
      <c r="AU532" s="283"/>
      <c r="AV532" s="283"/>
      <c r="AW532" s="283"/>
      <c r="AX532" s="283"/>
      <c r="AY532" s="283"/>
      <c r="AZ532" s="340"/>
      <c r="BA532" s="283"/>
      <c r="BB532" s="283"/>
      <c r="BC532" s="283"/>
      <c r="BD532" s="283"/>
      <c r="BE532" s="283"/>
      <c r="BF532" s="283"/>
      <c r="BG532" s="283"/>
      <c r="BH532" s="283"/>
      <c r="BI532" s="283"/>
      <c r="BJ532" s="283"/>
      <c r="BK532" s="283"/>
      <c r="BL532" s="283"/>
      <c r="BM532" s="283"/>
      <c r="BN532" s="282"/>
      <c r="BO532" s="283"/>
      <c r="BP532" s="282"/>
      <c r="BQ532" s="282"/>
      <c r="BR532" s="282"/>
      <c r="BS532" s="282"/>
    </row>
    <row r="533">
      <c r="A533" s="283"/>
      <c r="B533" s="335"/>
      <c r="C533" s="283"/>
      <c r="D533" s="283"/>
      <c r="E533" s="283"/>
      <c r="F533" s="336"/>
      <c r="G533" s="337"/>
      <c r="H533" s="283"/>
      <c r="I533" s="283"/>
      <c r="J533" s="283"/>
      <c r="K533" s="338"/>
      <c r="L533" s="339"/>
      <c r="M533" s="283"/>
      <c r="N533" s="283"/>
      <c r="O533" s="333"/>
      <c r="P533" s="283"/>
      <c r="Q533" s="163"/>
      <c r="R533" s="163"/>
      <c r="S533" s="163"/>
      <c r="T533" s="163"/>
      <c r="U533" s="163"/>
      <c r="V533" s="163"/>
      <c r="W533" s="163"/>
      <c r="X533" s="163"/>
      <c r="Y533" s="163"/>
      <c r="Z533" s="163"/>
      <c r="AA533" s="330"/>
      <c r="AB533" s="163"/>
      <c r="AC533" s="163"/>
      <c r="AD533" s="163"/>
      <c r="AE533" s="163"/>
      <c r="AF533" s="163"/>
      <c r="AG533" s="163"/>
      <c r="AH533" s="163"/>
      <c r="AI533" s="333"/>
      <c r="AJ533" s="283"/>
      <c r="AK533" s="315"/>
      <c r="AL533" s="282"/>
      <c r="AM533" s="283"/>
      <c r="AN533" s="283"/>
      <c r="AO533" s="283"/>
      <c r="AP533" s="283"/>
      <c r="AQ533" s="283"/>
      <c r="AR533" s="283"/>
      <c r="AS533" s="283"/>
      <c r="AT533" s="283"/>
      <c r="AU533" s="283"/>
      <c r="AV533" s="283"/>
      <c r="AW533" s="283"/>
      <c r="AX533" s="283"/>
      <c r="AY533" s="283"/>
      <c r="AZ533" s="340"/>
      <c r="BA533" s="283"/>
      <c r="BB533" s="283"/>
      <c r="BC533" s="283"/>
      <c r="BD533" s="283"/>
      <c r="BE533" s="283"/>
      <c r="BF533" s="283"/>
      <c r="BG533" s="283"/>
      <c r="BH533" s="283"/>
      <c r="BI533" s="283"/>
      <c r="BJ533" s="283"/>
      <c r="BK533" s="283"/>
      <c r="BL533" s="283"/>
      <c r="BM533" s="283"/>
      <c r="BN533" s="282"/>
      <c r="BO533" s="283"/>
      <c r="BP533" s="282"/>
      <c r="BQ533" s="282"/>
      <c r="BR533" s="282"/>
      <c r="BS533" s="282"/>
    </row>
    <row r="534">
      <c r="A534" s="283"/>
      <c r="B534" s="335"/>
      <c r="C534" s="283"/>
      <c r="D534" s="283"/>
      <c r="E534" s="283"/>
      <c r="F534" s="336"/>
      <c r="G534" s="337"/>
      <c r="H534" s="283"/>
      <c r="I534" s="283"/>
      <c r="J534" s="283"/>
      <c r="K534" s="338"/>
      <c r="L534" s="339"/>
      <c r="M534" s="283"/>
      <c r="N534" s="283"/>
      <c r="O534" s="333"/>
      <c r="P534" s="283"/>
      <c r="Q534" s="163"/>
      <c r="R534" s="163"/>
      <c r="S534" s="163"/>
      <c r="T534" s="163"/>
      <c r="U534" s="163"/>
      <c r="V534" s="163"/>
      <c r="W534" s="163"/>
      <c r="X534" s="163"/>
      <c r="Y534" s="163"/>
      <c r="Z534" s="163"/>
      <c r="AA534" s="330"/>
      <c r="AB534" s="163"/>
      <c r="AC534" s="163"/>
      <c r="AD534" s="163"/>
      <c r="AE534" s="163"/>
      <c r="AF534" s="163"/>
      <c r="AG534" s="163"/>
      <c r="AH534" s="163"/>
      <c r="AI534" s="333"/>
      <c r="AJ534" s="283"/>
      <c r="AK534" s="315"/>
      <c r="AL534" s="282"/>
      <c r="AM534" s="283"/>
      <c r="AN534" s="283"/>
      <c r="AO534" s="283"/>
      <c r="AP534" s="283"/>
      <c r="AQ534" s="283"/>
      <c r="AR534" s="283"/>
      <c r="AS534" s="283"/>
      <c r="AT534" s="283"/>
      <c r="AU534" s="283"/>
      <c r="AV534" s="283"/>
      <c r="AW534" s="283"/>
      <c r="AX534" s="283"/>
      <c r="AY534" s="283"/>
      <c r="AZ534" s="340"/>
      <c r="BA534" s="283"/>
      <c r="BB534" s="283"/>
      <c r="BC534" s="283"/>
      <c r="BD534" s="283"/>
      <c r="BE534" s="283"/>
      <c r="BF534" s="283"/>
      <c r="BG534" s="283"/>
      <c r="BH534" s="283"/>
      <c r="BI534" s="283"/>
      <c r="BJ534" s="283"/>
      <c r="BK534" s="283"/>
      <c r="BL534" s="283"/>
      <c r="BM534" s="283"/>
      <c r="BN534" s="282"/>
      <c r="BO534" s="283"/>
      <c r="BP534" s="282"/>
      <c r="BQ534" s="282"/>
      <c r="BR534" s="282"/>
      <c r="BS534" s="282"/>
    </row>
    <row r="535">
      <c r="A535" s="283"/>
      <c r="B535" s="335"/>
      <c r="C535" s="283"/>
      <c r="D535" s="283"/>
      <c r="E535" s="283"/>
      <c r="F535" s="336"/>
      <c r="G535" s="337"/>
      <c r="H535" s="283"/>
      <c r="I535" s="283"/>
      <c r="J535" s="283"/>
      <c r="K535" s="338"/>
      <c r="L535" s="339"/>
      <c r="M535" s="283"/>
      <c r="N535" s="283"/>
      <c r="O535" s="341"/>
      <c r="P535" s="283"/>
      <c r="Q535" s="163"/>
      <c r="R535" s="163"/>
      <c r="S535" s="163"/>
      <c r="T535" s="163"/>
      <c r="U535" s="163"/>
      <c r="V535" s="163"/>
      <c r="W535" s="163"/>
      <c r="X535" s="163"/>
      <c r="Y535" s="163"/>
      <c r="Z535" s="163"/>
      <c r="AA535" s="330"/>
      <c r="AB535" s="163"/>
      <c r="AC535" s="163"/>
      <c r="AD535" s="163"/>
      <c r="AE535" s="163"/>
      <c r="AF535" s="163"/>
      <c r="AG535" s="163"/>
      <c r="AH535" s="163"/>
      <c r="AI535" s="341"/>
      <c r="AJ535" s="283"/>
      <c r="AK535" s="315"/>
      <c r="AL535" s="282"/>
      <c r="AM535" s="283"/>
      <c r="AN535" s="283"/>
      <c r="AO535" s="283"/>
      <c r="AP535" s="283"/>
      <c r="AQ535" s="283"/>
      <c r="AR535" s="283"/>
      <c r="AS535" s="283"/>
      <c r="AT535" s="283"/>
      <c r="AU535" s="331"/>
      <c r="AV535" s="283"/>
      <c r="AW535" s="283"/>
      <c r="AX535" s="283"/>
      <c r="AY535" s="283"/>
      <c r="AZ535" s="340"/>
      <c r="BA535" s="283"/>
      <c r="BB535" s="283"/>
      <c r="BC535" s="283"/>
      <c r="BD535" s="283"/>
      <c r="BE535" s="283"/>
      <c r="BF535" s="283"/>
      <c r="BG535" s="283"/>
      <c r="BH535" s="283"/>
      <c r="BI535" s="283"/>
      <c r="BJ535" s="283"/>
      <c r="BK535" s="283"/>
      <c r="BL535" s="283"/>
      <c r="BM535" s="283"/>
      <c r="BN535" s="282"/>
      <c r="BO535" s="283"/>
      <c r="BP535" s="282"/>
      <c r="BQ535" s="282"/>
      <c r="BR535" s="282"/>
      <c r="BS535" s="282"/>
    </row>
  </sheetData>
  <conditionalFormatting sqref="BL1:BM535">
    <cfRule type="cellIs" dxfId="0" priority="1" operator="lessThan">
      <formula>0.2</formula>
    </cfRule>
  </conditionalFormatting>
  <conditionalFormatting sqref="C1:C535">
    <cfRule type="containsText" dxfId="1" priority="2" operator="containsText" text="стоп">
      <formula>NOT(ISERROR(SEARCH(("стоп"),(C1))))</formula>
    </cfRule>
  </conditionalFormatting>
  <hyperlinks>
    <hyperlink r:id="rId1" ref="U2"/>
    <hyperlink r:id="rId2" ref="V2"/>
    <hyperlink r:id="rId3" ref="AG2"/>
    <hyperlink r:id="rId4" ref="AH2"/>
    <hyperlink r:id="rId5" ref="U6"/>
    <hyperlink r:id="rId6" ref="V6"/>
    <hyperlink r:id="rId7" ref="AG6"/>
    <hyperlink r:id="rId8" ref="AH6"/>
  </hyperlinks>
  <drawing r:id="rId9"/>
</worksheet>
</file>